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AW_DATA" sheetId="1" state="visible" r:id="rId3"/>
    <sheet name="CALCULATIONS" sheetId="2" state="visible" r:id="rId4"/>
    <sheet name="PIVOT_DATA" sheetId="3" state="visible" r:id="rId5"/>
    <sheet name="ANOMALIES" sheetId="4" state="visible" r:id="rId6"/>
    <sheet name="DASHBOARD" sheetId="5" state="visible" r:id="rId7"/>
    <sheet name="GUIDE" sheetId="6" state="visible" r:id="rId8"/>
  </sheets>
  <definedNames>
    <definedName function="false" hidden="true" localSheetId="1" name="_xlnm._FilterDatabase" vbProcedure="false">CALCULATIONS!$A$5:$P$5005</definedName>
    <definedName function="false" hidden="true" localSheetId="0" name="_xlnm._FilterDatabase" vbProcedure="false">RAW_DATA!$A$1:$J$5001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<sst xmlns="http://schemas.openxmlformats.org/spreadsheetml/2006/main" count="40243" uniqueCount="9371">
  <si>
    <t xml:space="preserve">Order ID</t>
  </si>
  <si>
    <t xml:space="preserve">Customer ID</t>
  </si>
  <si>
    <t xml:space="preserve">Product Category</t>
  </si>
  <si>
    <t xml:space="preserve">SKU</t>
  </si>
  <si>
    <t xml:space="preserve">Order Date</t>
  </si>
  <si>
    <t xml:space="preserve">Delivery Date</t>
  </si>
  <si>
    <t xml:space="preserve">Region</t>
  </si>
  <si>
    <t xml:space="preserve">Sales Amount (NPR)</t>
  </si>
  <si>
    <t xml:space="preserve">Discount Applied (%)</t>
  </si>
  <si>
    <t xml:space="preserve">Return Status</t>
  </si>
  <si>
    <t xml:space="preserve">ORD-100001</t>
  </si>
  <si>
    <t xml:space="preserve">CUST-2424</t>
  </si>
  <si>
    <t xml:space="preserve">Women</t>
  </si>
  <si>
    <t xml:space="preserve">WOM-KURTA-001</t>
  </si>
  <si>
    <t xml:space="preserve">2024-02-22</t>
  </si>
  <si>
    <t xml:space="preserve">2024-02-29</t>
  </si>
  <si>
    <t xml:space="preserve">Lumbini</t>
  </si>
  <si>
    <t xml:space="preserve">No</t>
  </si>
  <si>
    <t xml:space="preserve">ORD-100002</t>
  </si>
  <si>
    <t xml:space="preserve">CUST-9928</t>
  </si>
  <si>
    <t xml:space="preserve">2024-11-04</t>
  </si>
  <si>
    <t xml:space="preserve">2024-11-05</t>
  </si>
  <si>
    <t xml:space="preserve">Bagmati</t>
  </si>
  <si>
    <t xml:space="preserve">ORD-100003</t>
  </si>
  <si>
    <t xml:space="preserve">CUST-3547</t>
  </si>
  <si>
    <t xml:space="preserve">WOM-SUIT-001</t>
  </si>
  <si>
    <t xml:space="preserve">2024-03-22</t>
  </si>
  <si>
    <t xml:space="preserve">2024-03-29</t>
  </si>
  <si>
    <t xml:space="preserve">Gandaki</t>
  </si>
  <si>
    <t xml:space="preserve">ORD-100004</t>
  </si>
  <si>
    <t xml:space="preserve">CUST-8527</t>
  </si>
  <si>
    <t xml:space="preserve">Men</t>
  </si>
  <si>
    <t xml:space="preserve">MEN-SUIT-001</t>
  </si>
  <si>
    <t xml:space="preserve">2024-06-25</t>
  </si>
  <si>
    <t xml:space="preserve">2024-07-01</t>
  </si>
  <si>
    <t xml:space="preserve">ORD-100005</t>
  </si>
  <si>
    <t xml:space="preserve">CUST-4150</t>
  </si>
  <si>
    <t xml:space="preserve">WOM-LEHENGA-001</t>
  </si>
  <si>
    <t xml:space="preserve">2024-11-12</t>
  </si>
  <si>
    <t xml:space="preserve">2024-11-22</t>
  </si>
  <si>
    <t xml:space="preserve">ORD-100006</t>
  </si>
  <si>
    <t xml:space="preserve">CUST-7227</t>
  </si>
  <si>
    <t xml:space="preserve">2024-02-10</t>
  </si>
  <si>
    <t xml:space="preserve">2024-02-20</t>
  </si>
  <si>
    <t xml:space="preserve">ORD-100007</t>
  </si>
  <si>
    <t xml:space="preserve">CUST-2169</t>
  </si>
  <si>
    <t xml:space="preserve">2024-05-16</t>
  </si>
  <si>
    <t xml:space="preserve">2024-05-23</t>
  </si>
  <si>
    <t xml:space="preserve">ORD-100008</t>
  </si>
  <si>
    <t xml:space="preserve">CUST-4598</t>
  </si>
  <si>
    <t xml:space="preserve">WOM-DRESS-001</t>
  </si>
  <si>
    <t xml:space="preserve">2024-07-13</t>
  </si>
  <si>
    <t xml:space="preserve">2024-07-17</t>
  </si>
  <si>
    <t xml:space="preserve">ORD-100009</t>
  </si>
  <si>
    <t xml:space="preserve">CUST-6155</t>
  </si>
  <si>
    <t xml:space="preserve">2024-07-24</t>
  </si>
  <si>
    <t xml:space="preserve">2024-07-28</t>
  </si>
  <si>
    <t xml:space="preserve">ORD-100010</t>
  </si>
  <si>
    <t xml:space="preserve">CUST-9830</t>
  </si>
  <si>
    <t xml:space="preserve">MEN-TSHIRT-001</t>
  </si>
  <si>
    <t xml:space="preserve">2024-05-15</t>
  </si>
  <si>
    <t xml:space="preserve">2024-05-18</t>
  </si>
  <si>
    <t xml:space="preserve">Madhesh</t>
  </si>
  <si>
    <t xml:space="preserve">ORD-100011</t>
  </si>
  <si>
    <t xml:space="preserve">CUST-9085</t>
  </si>
  <si>
    <t xml:space="preserve">MEN-KURTA-001</t>
  </si>
  <si>
    <t xml:space="preserve">2024-04-22</t>
  </si>
  <si>
    <t xml:space="preserve">2024-05-07</t>
  </si>
  <si>
    <t xml:space="preserve">Yes</t>
  </si>
  <si>
    <t xml:space="preserve">ORD-100012</t>
  </si>
  <si>
    <t xml:space="preserve">CUST-7252</t>
  </si>
  <si>
    <t xml:space="preserve">MEN-SHIRT-001</t>
  </si>
  <si>
    <t xml:space="preserve">2024-12-14</t>
  </si>
  <si>
    <t xml:space="preserve">2024-12-19</t>
  </si>
  <si>
    <t xml:space="preserve">Karnali</t>
  </si>
  <si>
    <t xml:space="preserve">ORD-100013</t>
  </si>
  <si>
    <t xml:space="preserve">CUST-9797</t>
  </si>
  <si>
    <t xml:space="preserve">2024-01-06</t>
  </si>
  <si>
    <t xml:space="preserve">2024-01-13</t>
  </si>
  <si>
    <t xml:space="preserve">ORD-100014</t>
  </si>
  <si>
    <t xml:space="preserve">CUST-5315</t>
  </si>
  <si>
    <t xml:space="preserve">WOM-BLOUSE-001</t>
  </si>
  <si>
    <t xml:space="preserve">2024-01-02</t>
  </si>
  <si>
    <t xml:space="preserve">2024-01-15</t>
  </si>
  <si>
    <t xml:space="preserve">ORD-100015</t>
  </si>
  <si>
    <t xml:space="preserve">CUST-4258</t>
  </si>
  <si>
    <t xml:space="preserve">Kids</t>
  </si>
  <si>
    <t xml:space="preserve">KID-JEANS-001</t>
  </si>
  <si>
    <t xml:space="preserve">2024-06-01</t>
  </si>
  <si>
    <t xml:space="preserve">2024-06-10</t>
  </si>
  <si>
    <t xml:space="preserve">ORD-100016</t>
  </si>
  <si>
    <t xml:space="preserve">CUST-2832</t>
  </si>
  <si>
    <t xml:space="preserve">MEN-JEANS-001</t>
  </si>
  <si>
    <t xml:space="preserve">2024-01-01</t>
  </si>
  <si>
    <t xml:space="preserve">2024-01-07</t>
  </si>
  <si>
    <t xml:space="preserve">ORD-100017</t>
  </si>
  <si>
    <t xml:space="preserve">CUST-2133</t>
  </si>
  <si>
    <t xml:space="preserve">KID-JACKET-001</t>
  </si>
  <si>
    <t xml:space="preserve">2024-02-12</t>
  </si>
  <si>
    <t xml:space="preserve">ORD-100018</t>
  </si>
  <si>
    <t xml:space="preserve">CUST-7932</t>
  </si>
  <si>
    <t xml:space="preserve">KID-ONESIE-001</t>
  </si>
  <si>
    <t xml:space="preserve">2024-10-08</t>
  </si>
  <si>
    <t xml:space="preserve">2024-10-11</t>
  </si>
  <si>
    <t xml:space="preserve">ORD-100019</t>
  </si>
  <si>
    <t xml:space="preserve">CUST-7118</t>
  </si>
  <si>
    <t xml:space="preserve">2024-06-08</t>
  </si>
  <si>
    <t xml:space="preserve">2024-06-13</t>
  </si>
  <si>
    <t xml:space="preserve">ORD-100020</t>
  </si>
  <si>
    <t xml:space="preserve">CUST-4608</t>
  </si>
  <si>
    <t xml:space="preserve">WOM-CARDIGAN-001</t>
  </si>
  <si>
    <t xml:space="preserve">2024-06-22</t>
  </si>
  <si>
    <t xml:space="preserve">2024-06-23</t>
  </si>
  <si>
    <t xml:space="preserve">ORD-100021</t>
  </si>
  <si>
    <t xml:space="preserve">CUST-8953</t>
  </si>
  <si>
    <t xml:space="preserve">2024-02-06</t>
  </si>
  <si>
    <t xml:space="preserve">ORD-100022</t>
  </si>
  <si>
    <t xml:space="preserve">CUST-4119</t>
  </si>
  <si>
    <t xml:space="preserve">2024-05-04</t>
  </si>
  <si>
    <t xml:space="preserve">2024-05-12</t>
  </si>
  <si>
    <t xml:space="preserve">ORD-100023</t>
  </si>
  <si>
    <t xml:space="preserve">CUST-2612</t>
  </si>
  <si>
    <t xml:space="preserve">MEN-POLO-001</t>
  </si>
  <si>
    <t xml:space="preserve">2024-01-28</t>
  </si>
  <si>
    <t xml:space="preserve">2024-02-04</t>
  </si>
  <si>
    <t xml:space="preserve">ORD-100024</t>
  </si>
  <si>
    <t xml:space="preserve">CUST-4006</t>
  </si>
  <si>
    <t xml:space="preserve">2024-04-07</t>
  </si>
  <si>
    <t xml:space="preserve">2024-04-13</t>
  </si>
  <si>
    <t xml:space="preserve">ORD-100025</t>
  </si>
  <si>
    <t xml:space="preserve">CUST-9856</t>
  </si>
  <si>
    <t xml:space="preserve">MEN-JEANS-002</t>
  </si>
  <si>
    <t xml:space="preserve">2024-10-10</t>
  </si>
  <si>
    <t xml:space="preserve">ORD-100026</t>
  </si>
  <si>
    <t xml:space="preserve">CUST-7570</t>
  </si>
  <si>
    <t xml:space="preserve">KID-FROCK-001</t>
  </si>
  <si>
    <t xml:space="preserve">2024-07-27</t>
  </si>
  <si>
    <t xml:space="preserve">2024-08-01</t>
  </si>
  <si>
    <t xml:space="preserve">Sudurpashchim</t>
  </si>
  <si>
    <t xml:space="preserve">ORD-100027</t>
  </si>
  <si>
    <t xml:space="preserve">CUST-8973</t>
  </si>
  <si>
    <t xml:space="preserve">2024-08-20</t>
  </si>
  <si>
    <t xml:space="preserve">2024-08-24</t>
  </si>
  <si>
    <t xml:space="preserve">ORD-100028</t>
  </si>
  <si>
    <t xml:space="preserve">CUST-1821</t>
  </si>
  <si>
    <t xml:space="preserve">MEN-JACKET-001</t>
  </si>
  <si>
    <t xml:space="preserve">2024-10-04</t>
  </si>
  <si>
    <t xml:space="preserve">2024-10-06</t>
  </si>
  <si>
    <t xml:space="preserve">ORD-100029</t>
  </si>
  <si>
    <t xml:space="preserve">CUST-2113</t>
  </si>
  <si>
    <t xml:space="preserve">2024-09-17</t>
  </si>
  <si>
    <t xml:space="preserve">2024-09-19</t>
  </si>
  <si>
    <t xml:space="preserve">ORD-100030</t>
  </si>
  <si>
    <t xml:space="preserve">CUST-9565</t>
  </si>
  <si>
    <t xml:space="preserve">WOM-TOP-001</t>
  </si>
  <si>
    <t xml:space="preserve">2024-10-31</t>
  </si>
  <si>
    <t xml:space="preserve">2024-11-01</t>
  </si>
  <si>
    <t xml:space="preserve">ORD-100031</t>
  </si>
  <si>
    <t xml:space="preserve">CUST-5915</t>
  </si>
  <si>
    <t xml:space="preserve">2024-05-20</t>
  </si>
  <si>
    <t xml:space="preserve">ORD-100032</t>
  </si>
  <si>
    <t xml:space="preserve">CUST-5345</t>
  </si>
  <si>
    <t xml:space="preserve">WOM-SAREE-001</t>
  </si>
  <si>
    <t xml:space="preserve">2024-02-21</t>
  </si>
  <si>
    <t xml:space="preserve">2024-02-23</t>
  </si>
  <si>
    <t xml:space="preserve">ORD-100033</t>
  </si>
  <si>
    <t xml:space="preserve">CUST-5956</t>
  </si>
  <si>
    <t xml:space="preserve">2024-03-21</t>
  </si>
  <si>
    <t xml:space="preserve">2024-03-26</t>
  </si>
  <si>
    <t xml:space="preserve">ORD-100034</t>
  </si>
  <si>
    <t xml:space="preserve">CUST-5333</t>
  </si>
  <si>
    <t xml:space="preserve">2024-12-05</t>
  </si>
  <si>
    <t xml:space="preserve">2024-12-07</t>
  </si>
  <si>
    <t xml:space="preserve">ORD-100035</t>
  </si>
  <si>
    <t xml:space="preserve">CUST-5325</t>
  </si>
  <si>
    <t xml:space="preserve">MEN-SHIRT-002</t>
  </si>
  <si>
    <t xml:space="preserve">2024-11-08</t>
  </si>
  <si>
    <t xml:space="preserve">ORD-100036</t>
  </si>
  <si>
    <t xml:space="preserve">CUST-1058</t>
  </si>
  <si>
    <t xml:space="preserve">WOM-JEANS-001</t>
  </si>
  <si>
    <t xml:space="preserve">2024-11-20</t>
  </si>
  <si>
    <t xml:space="preserve">2024-11-25</t>
  </si>
  <si>
    <t xml:space="preserve">ORD-100037</t>
  </si>
  <si>
    <t xml:space="preserve">CUST-1158</t>
  </si>
  <si>
    <t xml:space="preserve">2024-08-14</t>
  </si>
  <si>
    <t xml:space="preserve">ORD-100038</t>
  </si>
  <si>
    <t xml:space="preserve">CUST-6050</t>
  </si>
  <si>
    <t xml:space="preserve">2024-10-09</t>
  </si>
  <si>
    <t xml:space="preserve">2024-10-12</t>
  </si>
  <si>
    <t xml:space="preserve">ORD-100039</t>
  </si>
  <si>
    <t xml:space="preserve">CUST-7658</t>
  </si>
  <si>
    <t xml:space="preserve">2024-12-09</t>
  </si>
  <si>
    <t xml:space="preserve">ORD-100040</t>
  </si>
  <si>
    <t xml:space="preserve">CUST-6442</t>
  </si>
  <si>
    <t xml:space="preserve">2024-03-31</t>
  </si>
  <si>
    <t xml:space="preserve">2024-04-10</t>
  </si>
  <si>
    <t xml:space="preserve">ORD-100041</t>
  </si>
  <si>
    <t xml:space="preserve">CUST-2771</t>
  </si>
  <si>
    <t xml:space="preserve">2024-05-11</t>
  </si>
  <si>
    <t xml:space="preserve">ORD-100042</t>
  </si>
  <si>
    <t xml:space="preserve">CUST-4728</t>
  </si>
  <si>
    <t xml:space="preserve">2024-08-23</t>
  </si>
  <si>
    <t xml:space="preserve">2024-08-27</t>
  </si>
  <si>
    <t xml:space="preserve">ORD-100043</t>
  </si>
  <si>
    <t xml:space="preserve">CUST-9785</t>
  </si>
  <si>
    <t xml:space="preserve">2024-05-22</t>
  </si>
  <si>
    <t xml:space="preserve">2024-05-27</t>
  </si>
  <si>
    <t xml:space="preserve">ORD-100044</t>
  </si>
  <si>
    <t xml:space="preserve">CUST-6663</t>
  </si>
  <si>
    <t xml:space="preserve">ORD-100045</t>
  </si>
  <si>
    <t xml:space="preserve">CUST-8144</t>
  </si>
  <si>
    <t xml:space="preserve">2024-10-22</t>
  </si>
  <si>
    <t xml:space="preserve">2024-10-25</t>
  </si>
  <si>
    <t xml:space="preserve">ORD-100046</t>
  </si>
  <si>
    <t xml:space="preserve">CUST-6409</t>
  </si>
  <si>
    <t xml:space="preserve">MEN-CHINO-001</t>
  </si>
  <si>
    <t xml:space="preserve">2024-04-15</t>
  </si>
  <si>
    <t xml:space="preserve">ORD-100047</t>
  </si>
  <si>
    <t xml:space="preserve">CUST-5844</t>
  </si>
  <si>
    <t xml:space="preserve">2024-12-12</t>
  </si>
  <si>
    <t xml:space="preserve">ORD-100048</t>
  </si>
  <si>
    <t xml:space="preserve">CUST-9977</t>
  </si>
  <si>
    <t xml:space="preserve">2024-03-30</t>
  </si>
  <si>
    <t xml:space="preserve">2024-04-06</t>
  </si>
  <si>
    <t xml:space="preserve">ORD-100049</t>
  </si>
  <si>
    <t xml:space="preserve">CUST-8244</t>
  </si>
  <si>
    <t xml:space="preserve">2024-11-06</t>
  </si>
  <si>
    <t xml:space="preserve">2024-11-13</t>
  </si>
  <si>
    <t xml:space="preserve">ORD-100050</t>
  </si>
  <si>
    <t xml:space="preserve">CUST-6491</t>
  </si>
  <si>
    <t xml:space="preserve">2024-12-03</t>
  </si>
  <si>
    <t xml:space="preserve">ORD-100051</t>
  </si>
  <si>
    <t xml:space="preserve">CUST-8784</t>
  </si>
  <si>
    <t xml:space="preserve">2024-03-16</t>
  </si>
  <si>
    <t xml:space="preserve">2024-03-17</t>
  </si>
  <si>
    <t xml:space="preserve">ORD-100052</t>
  </si>
  <si>
    <t xml:space="preserve">CUST-3417</t>
  </si>
  <si>
    <t xml:space="preserve">2024-12-22</t>
  </si>
  <si>
    <t xml:space="preserve">2024-12-27</t>
  </si>
  <si>
    <t xml:space="preserve">ORD-100053</t>
  </si>
  <si>
    <t xml:space="preserve">CUST-9486</t>
  </si>
  <si>
    <t xml:space="preserve">2024-02-24</t>
  </si>
  <si>
    <t xml:space="preserve">2024-03-03</t>
  </si>
  <si>
    <t xml:space="preserve">ORD-100054</t>
  </si>
  <si>
    <t xml:space="preserve">CUST-6198</t>
  </si>
  <si>
    <t xml:space="preserve">2024-03-09</t>
  </si>
  <si>
    <t xml:space="preserve">2024-03-18</t>
  </si>
  <si>
    <t xml:space="preserve">ORD-100055</t>
  </si>
  <si>
    <t xml:space="preserve">CUST-3607</t>
  </si>
  <si>
    <t xml:space="preserve">KID-HOODIE-001</t>
  </si>
  <si>
    <t xml:space="preserve">2024-08-06</t>
  </si>
  <si>
    <t xml:space="preserve">2024-08-15</t>
  </si>
  <si>
    <t xml:space="preserve">ORD-100056</t>
  </si>
  <si>
    <t xml:space="preserve">CUST-8939</t>
  </si>
  <si>
    <t xml:space="preserve">2024-11-26</t>
  </si>
  <si>
    <t xml:space="preserve">ORD-100057</t>
  </si>
  <si>
    <t xml:space="preserve">CUST-2320</t>
  </si>
  <si>
    <t xml:space="preserve">2024-05-19</t>
  </si>
  <si>
    <t xml:space="preserve">ORD-100058</t>
  </si>
  <si>
    <t xml:space="preserve">CUST-8633</t>
  </si>
  <si>
    <t xml:space="preserve">2024-02-02</t>
  </si>
  <si>
    <t xml:space="preserve">2024-02-07</t>
  </si>
  <si>
    <t xml:space="preserve">ORD-100059</t>
  </si>
  <si>
    <t xml:space="preserve">CUST-7232</t>
  </si>
  <si>
    <t xml:space="preserve">2024-10-26</t>
  </si>
  <si>
    <t xml:space="preserve">ORD-100060</t>
  </si>
  <si>
    <t xml:space="preserve">CUST-4613</t>
  </si>
  <si>
    <t xml:space="preserve">2024-08-02</t>
  </si>
  <si>
    <t xml:space="preserve">2024-08-08</t>
  </si>
  <si>
    <t xml:space="preserve">ORD-100061</t>
  </si>
  <si>
    <t xml:space="preserve">CUST-3704</t>
  </si>
  <si>
    <t xml:space="preserve">2024-12-08</t>
  </si>
  <si>
    <t xml:space="preserve">2024-12-15</t>
  </si>
  <si>
    <t xml:space="preserve">ORD-100062</t>
  </si>
  <si>
    <t xml:space="preserve">CUST-2375</t>
  </si>
  <si>
    <t xml:space="preserve">2024-07-20</t>
  </si>
  <si>
    <t xml:space="preserve">2024-07-26</t>
  </si>
  <si>
    <t xml:space="preserve">ORD-100063</t>
  </si>
  <si>
    <t xml:space="preserve">CUST-6529</t>
  </si>
  <si>
    <t xml:space="preserve">ORD-100064</t>
  </si>
  <si>
    <t xml:space="preserve">CUST-1853</t>
  </si>
  <si>
    <t xml:space="preserve">2024-02-11</t>
  </si>
  <si>
    <t xml:space="preserve">2024-02-16</t>
  </si>
  <si>
    <t xml:space="preserve">ORD-100065</t>
  </si>
  <si>
    <t xml:space="preserve">CUST-5051</t>
  </si>
  <si>
    <t xml:space="preserve">KID-UNIFORM-001</t>
  </si>
  <si>
    <t xml:space="preserve">2024-11-29</t>
  </si>
  <si>
    <t xml:space="preserve">2024-11-30</t>
  </si>
  <si>
    <t xml:space="preserve">ORD-100066</t>
  </si>
  <si>
    <t xml:space="preserve">CUST-8619</t>
  </si>
  <si>
    <t xml:space="preserve">2024-12-10</t>
  </si>
  <si>
    <t xml:space="preserve">ORD-100067</t>
  </si>
  <si>
    <t xml:space="preserve">CUST-6096</t>
  </si>
  <si>
    <t xml:space="preserve">2024-02-28</t>
  </si>
  <si>
    <t xml:space="preserve">2024-03-07</t>
  </si>
  <si>
    <t xml:space="preserve">ORD-100068</t>
  </si>
  <si>
    <t xml:space="preserve">CUST-2245</t>
  </si>
  <si>
    <t xml:space="preserve">2024-07-11</t>
  </si>
  <si>
    <t xml:space="preserve">2024-07-16</t>
  </si>
  <si>
    <t xml:space="preserve">ORD-100069</t>
  </si>
  <si>
    <t xml:space="preserve">CUST-1672</t>
  </si>
  <si>
    <t xml:space="preserve">2024-12-16</t>
  </si>
  <si>
    <t xml:space="preserve">ORD-100070</t>
  </si>
  <si>
    <t xml:space="preserve">CUST-9031</t>
  </si>
  <si>
    <t xml:space="preserve">2024-06-24</t>
  </si>
  <si>
    <t xml:space="preserve">ORD-100071</t>
  </si>
  <si>
    <t xml:space="preserve">CUST-5425</t>
  </si>
  <si>
    <t xml:space="preserve">2024-03-19</t>
  </si>
  <si>
    <t xml:space="preserve">2024-03-24</t>
  </si>
  <si>
    <t xml:space="preserve">ORD-100072</t>
  </si>
  <si>
    <t xml:space="preserve">CUST-2419</t>
  </si>
  <si>
    <t xml:space="preserve">2024-10-30</t>
  </si>
  <si>
    <t xml:space="preserve">2024-11-03</t>
  </si>
  <si>
    <t xml:space="preserve">ORD-100073</t>
  </si>
  <si>
    <t xml:space="preserve">CUST-6325</t>
  </si>
  <si>
    <t xml:space="preserve">2024-12-13</t>
  </si>
  <si>
    <t xml:space="preserve">ORD-100074</t>
  </si>
  <si>
    <t xml:space="preserve">CUST-1166</t>
  </si>
  <si>
    <t xml:space="preserve">ORD-100075</t>
  </si>
  <si>
    <t xml:space="preserve">CUST-9041</t>
  </si>
  <si>
    <t xml:space="preserve">2024-10-19</t>
  </si>
  <si>
    <t xml:space="preserve">ORD-100076</t>
  </si>
  <si>
    <t xml:space="preserve">CUST-8753</t>
  </si>
  <si>
    <t xml:space="preserve">2024-05-08</t>
  </si>
  <si>
    <t xml:space="preserve">ORD-100077</t>
  </si>
  <si>
    <t xml:space="preserve">CUST-5118</t>
  </si>
  <si>
    <t xml:space="preserve">2024-06-29</t>
  </si>
  <si>
    <t xml:space="preserve">2024-07-06</t>
  </si>
  <si>
    <t xml:space="preserve">ORD-100078</t>
  </si>
  <si>
    <t xml:space="preserve">CUST-8933</t>
  </si>
  <si>
    <t xml:space="preserve">ORD-100079</t>
  </si>
  <si>
    <t xml:space="preserve">CUST-6912</t>
  </si>
  <si>
    <t xml:space="preserve">2024-03-01</t>
  </si>
  <si>
    <t xml:space="preserve">ORD-100080</t>
  </si>
  <si>
    <t xml:space="preserve">CUST-3068</t>
  </si>
  <si>
    <t xml:space="preserve">2024-02-03</t>
  </si>
  <si>
    <t xml:space="preserve">ORD-100081</t>
  </si>
  <si>
    <t xml:space="preserve">CUST-1841</t>
  </si>
  <si>
    <t xml:space="preserve">2024-08-28</t>
  </si>
  <si>
    <t xml:space="preserve">2024-09-02</t>
  </si>
  <si>
    <t xml:space="preserve">ORD-100082</t>
  </si>
  <si>
    <t xml:space="preserve">CUST-3485</t>
  </si>
  <si>
    <t xml:space="preserve">2024-02-13</t>
  </si>
  <si>
    <t xml:space="preserve">ORD-100083</t>
  </si>
  <si>
    <t xml:space="preserve">CUST-4697</t>
  </si>
  <si>
    <t xml:space="preserve">ORD-100084</t>
  </si>
  <si>
    <t xml:space="preserve">CUST-1986</t>
  </si>
  <si>
    <t xml:space="preserve">2024-10-28</t>
  </si>
  <si>
    <t xml:space="preserve">ORD-100085</t>
  </si>
  <si>
    <t xml:space="preserve">CUST-3847</t>
  </si>
  <si>
    <t xml:space="preserve">ORD-100086</t>
  </si>
  <si>
    <t xml:space="preserve">CUST-5632</t>
  </si>
  <si>
    <t xml:space="preserve">2024-09-01</t>
  </si>
  <si>
    <t xml:space="preserve">ORD-100087</t>
  </si>
  <si>
    <t xml:space="preserve">CUST-4241</t>
  </si>
  <si>
    <t xml:space="preserve">2024-11-16</t>
  </si>
  <si>
    <t xml:space="preserve">ORD-100088</t>
  </si>
  <si>
    <t xml:space="preserve">CUST-6039</t>
  </si>
  <si>
    <t xml:space="preserve">2024-03-13</t>
  </si>
  <si>
    <t xml:space="preserve">2024-03-15</t>
  </si>
  <si>
    <t xml:space="preserve">ORD-100089</t>
  </si>
  <si>
    <t xml:space="preserve">CUST-5460</t>
  </si>
  <si>
    <t xml:space="preserve">WOM-SCARF-001</t>
  </si>
  <si>
    <t xml:space="preserve">2024-12-18</t>
  </si>
  <si>
    <t xml:space="preserve">ORD-100090</t>
  </si>
  <si>
    <t xml:space="preserve">CUST-1423</t>
  </si>
  <si>
    <t xml:space="preserve">2024-08-09</t>
  </si>
  <si>
    <t xml:space="preserve">2024-08-17</t>
  </si>
  <si>
    <t xml:space="preserve">ORD-100091</t>
  </si>
  <si>
    <t xml:space="preserve">CUST-3870</t>
  </si>
  <si>
    <t xml:space="preserve">ORD-100092</t>
  </si>
  <si>
    <t xml:space="preserve">CUST-2494</t>
  </si>
  <si>
    <t xml:space="preserve">2024-08-11</t>
  </si>
  <si>
    <t xml:space="preserve">2024-08-18</t>
  </si>
  <si>
    <t xml:space="preserve">ORD-100093</t>
  </si>
  <si>
    <t xml:space="preserve">CUST-5722</t>
  </si>
  <si>
    <t xml:space="preserve">2024-03-23</t>
  </si>
  <si>
    <t xml:space="preserve">2024-03-27</t>
  </si>
  <si>
    <t xml:space="preserve">ORD-100094</t>
  </si>
  <si>
    <t xml:space="preserve">CUST-7622</t>
  </si>
  <si>
    <t xml:space="preserve">2024-02-15</t>
  </si>
  <si>
    <t xml:space="preserve">2024-02-19</t>
  </si>
  <si>
    <t xml:space="preserve">ORD-100095</t>
  </si>
  <si>
    <t xml:space="preserve">CUST-9167</t>
  </si>
  <si>
    <t xml:space="preserve">KID-TSHIRT-001</t>
  </si>
  <si>
    <t xml:space="preserve">2024-01-31</t>
  </si>
  <si>
    <t xml:space="preserve">ORD-100096</t>
  </si>
  <si>
    <t xml:space="preserve">CUST-2989</t>
  </si>
  <si>
    <t xml:space="preserve">ORD-100097</t>
  </si>
  <si>
    <t xml:space="preserve">CUST-4681</t>
  </si>
  <si>
    <t xml:space="preserve">ORD-100098</t>
  </si>
  <si>
    <t xml:space="preserve">CUST-9337</t>
  </si>
  <si>
    <t xml:space="preserve">2024-03-25</t>
  </si>
  <si>
    <t xml:space="preserve">ORD-100099</t>
  </si>
  <si>
    <t xml:space="preserve">CUST-9327</t>
  </si>
  <si>
    <t xml:space="preserve">ORD-100100</t>
  </si>
  <si>
    <t xml:space="preserve">CUST-5377</t>
  </si>
  <si>
    <t xml:space="preserve">2024-07-31</t>
  </si>
  <si>
    <t xml:space="preserve">2024-08-04</t>
  </si>
  <si>
    <t xml:space="preserve">ORD-100101</t>
  </si>
  <si>
    <t xml:space="preserve">CUST-9824</t>
  </si>
  <si>
    <t xml:space="preserve">ORD-100102</t>
  </si>
  <si>
    <t xml:space="preserve">CUST-4912</t>
  </si>
  <si>
    <t xml:space="preserve">ORD-100103</t>
  </si>
  <si>
    <t xml:space="preserve">CUST-7325</t>
  </si>
  <si>
    <t xml:space="preserve">2024-08-30</t>
  </si>
  <si>
    <t xml:space="preserve">2024-09-06</t>
  </si>
  <si>
    <t xml:space="preserve">ORD-100104</t>
  </si>
  <si>
    <t xml:space="preserve">CUST-8213</t>
  </si>
  <si>
    <t xml:space="preserve">2024-10-29</t>
  </si>
  <si>
    <t xml:space="preserve">2024-11-02</t>
  </si>
  <si>
    <t xml:space="preserve">ORD-100105</t>
  </si>
  <si>
    <t xml:space="preserve">CUST-5342</t>
  </si>
  <si>
    <t xml:space="preserve">2024-12-01</t>
  </si>
  <si>
    <t xml:space="preserve">ORD-100106</t>
  </si>
  <si>
    <t xml:space="preserve">CUST-6188</t>
  </si>
  <si>
    <t xml:space="preserve">2024-12-11</t>
  </si>
  <si>
    <t xml:space="preserve">2024-12-21</t>
  </si>
  <si>
    <t xml:space="preserve">ORD-100107</t>
  </si>
  <si>
    <t xml:space="preserve">CUST-4727</t>
  </si>
  <si>
    <t xml:space="preserve">2024-04-30</t>
  </si>
  <si>
    <t xml:space="preserve">ORD-100108</t>
  </si>
  <si>
    <t xml:space="preserve">CUST-1474</t>
  </si>
  <si>
    <t xml:space="preserve">2024-02-26</t>
  </si>
  <si>
    <t xml:space="preserve">ORD-100109</t>
  </si>
  <si>
    <t xml:space="preserve">CUST-3950</t>
  </si>
  <si>
    <t xml:space="preserve">2024-05-05</t>
  </si>
  <si>
    <t xml:space="preserve">ORD-100110</t>
  </si>
  <si>
    <t xml:space="preserve">CUST-4804</t>
  </si>
  <si>
    <t xml:space="preserve">2024-05-03</t>
  </si>
  <si>
    <t xml:space="preserve">2024-05-09</t>
  </si>
  <si>
    <t xml:space="preserve">ORD-100111</t>
  </si>
  <si>
    <t xml:space="preserve">CUST-3588</t>
  </si>
  <si>
    <t xml:space="preserve">2024-08-26</t>
  </si>
  <si>
    <t xml:space="preserve">ORD-100112</t>
  </si>
  <si>
    <t xml:space="preserve">CUST-5949</t>
  </si>
  <si>
    <t xml:space="preserve">2024-08-05</t>
  </si>
  <si>
    <t xml:space="preserve">2024-08-12</t>
  </si>
  <si>
    <t xml:space="preserve">ORD-100113</t>
  </si>
  <si>
    <t xml:space="preserve">CUST-5837</t>
  </si>
  <si>
    <t xml:space="preserve">2024-10-24</t>
  </si>
  <si>
    <t xml:space="preserve">ORD-100114</t>
  </si>
  <si>
    <t xml:space="preserve">CUST-5689</t>
  </si>
  <si>
    <t xml:space="preserve">2024-01-26</t>
  </si>
  <si>
    <t xml:space="preserve">ORD-100115</t>
  </si>
  <si>
    <t xml:space="preserve">CUST-3240</t>
  </si>
  <si>
    <t xml:space="preserve">2024-04-14</t>
  </si>
  <si>
    <t xml:space="preserve">ORD-100116</t>
  </si>
  <si>
    <t xml:space="preserve">CUST-5835</t>
  </si>
  <si>
    <t xml:space="preserve">2024-07-05</t>
  </si>
  <si>
    <t xml:space="preserve">ORD-100117</t>
  </si>
  <si>
    <t xml:space="preserve">CUST-3695</t>
  </si>
  <si>
    <t xml:space="preserve">2024-07-12</t>
  </si>
  <si>
    <t xml:space="preserve">ORD-100118</t>
  </si>
  <si>
    <t xml:space="preserve">CUST-2233</t>
  </si>
  <si>
    <t xml:space="preserve">ORD-100119</t>
  </si>
  <si>
    <t xml:space="preserve">CUST-6992</t>
  </si>
  <si>
    <t xml:space="preserve">2024-07-22</t>
  </si>
  <si>
    <t xml:space="preserve">ORD-100120</t>
  </si>
  <si>
    <t xml:space="preserve">CUST-7242</t>
  </si>
  <si>
    <t xml:space="preserve">2024-07-07</t>
  </si>
  <si>
    <t xml:space="preserve">2024-07-14</t>
  </si>
  <si>
    <t xml:space="preserve">ORD-100121</t>
  </si>
  <si>
    <t xml:space="preserve">CUST-4626</t>
  </si>
  <si>
    <t xml:space="preserve">2024-11-23</t>
  </si>
  <si>
    <t xml:space="preserve">ORD-100122</t>
  </si>
  <si>
    <t xml:space="preserve">CUST-5986</t>
  </si>
  <si>
    <t xml:space="preserve">ORD-100123</t>
  </si>
  <si>
    <t xml:space="preserve">CUST-9850</t>
  </si>
  <si>
    <t xml:space="preserve">2024-08-25</t>
  </si>
  <si>
    <t xml:space="preserve">ORD-100124</t>
  </si>
  <si>
    <t xml:space="preserve">CUST-5583</t>
  </si>
  <si>
    <t xml:space="preserve">2024-09-07</t>
  </si>
  <si>
    <t xml:space="preserve">2024-09-14</t>
  </si>
  <si>
    <t xml:space="preserve">ORD-100125</t>
  </si>
  <si>
    <t xml:space="preserve">CUST-9920</t>
  </si>
  <si>
    <t xml:space="preserve">2024-07-04</t>
  </si>
  <si>
    <t xml:space="preserve">ORD-100126</t>
  </si>
  <si>
    <t xml:space="preserve">CUST-2501</t>
  </si>
  <si>
    <t xml:space="preserve">ORD-100127</t>
  </si>
  <si>
    <t xml:space="preserve">CUST-4362</t>
  </si>
  <si>
    <t xml:space="preserve">ORD-100128</t>
  </si>
  <si>
    <t xml:space="preserve">CUST-1046</t>
  </si>
  <si>
    <t xml:space="preserve">2024-04-29</t>
  </si>
  <si>
    <t xml:space="preserve">ORD-100129</t>
  </si>
  <si>
    <t xml:space="preserve">CUST-3159</t>
  </si>
  <si>
    <t xml:space="preserve">2024-04-01</t>
  </si>
  <si>
    <t xml:space="preserve">ORD-100130</t>
  </si>
  <si>
    <t xml:space="preserve">CUST-2862</t>
  </si>
  <si>
    <t xml:space="preserve">2024-01-27</t>
  </si>
  <si>
    <t xml:space="preserve">2024-01-29</t>
  </si>
  <si>
    <t xml:space="preserve">ORD-100131</t>
  </si>
  <si>
    <t xml:space="preserve">CUST-1710</t>
  </si>
  <si>
    <t xml:space="preserve">2024-02-25</t>
  </si>
  <si>
    <t xml:space="preserve">ORD-100132</t>
  </si>
  <si>
    <t xml:space="preserve">CUST-7984</t>
  </si>
  <si>
    <t xml:space="preserve">2024-02-01</t>
  </si>
  <si>
    <t xml:space="preserve">ORD-100133</t>
  </si>
  <si>
    <t xml:space="preserve">CUST-3067</t>
  </si>
  <si>
    <t xml:space="preserve">ORD-100134</t>
  </si>
  <si>
    <t xml:space="preserve">CUST-8048</t>
  </si>
  <si>
    <t xml:space="preserve">2024-11-07</t>
  </si>
  <si>
    <t xml:space="preserve">ORD-100135</t>
  </si>
  <si>
    <t xml:space="preserve">CUST-8398</t>
  </si>
  <si>
    <t xml:space="preserve">2024-10-17</t>
  </si>
  <si>
    <t xml:space="preserve">ORD-100136</t>
  </si>
  <si>
    <t xml:space="preserve">CUST-5176</t>
  </si>
  <si>
    <t xml:space="preserve">KID-SHORTS-001</t>
  </si>
  <si>
    <t xml:space="preserve">2024-02-18</t>
  </si>
  <si>
    <t xml:space="preserve">ORD-100137</t>
  </si>
  <si>
    <t xml:space="preserve">CUST-7105</t>
  </si>
  <si>
    <t xml:space="preserve">ORD-100138</t>
  </si>
  <si>
    <t xml:space="preserve">CUST-7929</t>
  </si>
  <si>
    <t xml:space="preserve">ORD-100139</t>
  </si>
  <si>
    <t xml:space="preserve">CUST-8900</t>
  </si>
  <si>
    <t xml:space="preserve">ORD-100140</t>
  </si>
  <si>
    <t xml:space="preserve">CUST-1430</t>
  </si>
  <si>
    <t xml:space="preserve">2024-05-28</t>
  </si>
  <si>
    <t xml:space="preserve">ORD-100141</t>
  </si>
  <si>
    <t xml:space="preserve">CUST-3972</t>
  </si>
  <si>
    <t xml:space="preserve">2024-06-07</t>
  </si>
  <si>
    <t xml:space="preserve">2024-06-19</t>
  </si>
  <si>
    <t xml:space="preserve">ORD-100142</t>
  </si>
  <si>
    <t xml:space="preserve">CUST-9691</t>
  </si>
  <si>
    <t xml:space="preserve">KID-KURTA-001</t>
  </si>
  <si>
    <t xml:space="preserve">2024-12-04</t>
  </si>
  <si>
    <t xml:space="preserve">ORD-100143</t>
  </si>
  <si>
    <t xml:space="preserve">CUST-2391</t>
  </si>
  <si>
    <t xml:space="preserve">2024-06-15</t>
  </si>
  <si>
    <t xml:space="preserve">ORD-100144</t>
  </si>
  <si>
    <t xml:space="preserve">CUST-8957</t>
  </si>
  <si>
    <t xml:space="preserve">ORD-100145</t>
  </si>
  <si>
    <t xml:space="preserve">CUST-8972</t>
  </si>
  <si>
    <t xml:space="preserve">2024-06-30</t>
  </si>
  <si>
    <t xml:space="preserve">ORD-100146</t>
  </si>
  <si>
    <t xml:space="preserve">CUST-4460</t>
  </si>
  <si>
    <t xml:space="preserve">2024-01-30</t>
  </si>
  <si>
    <t xml:space="preserve">ORD-100147</t>
  </si>
  <si>
    <t xml:space="preserve">CUST-4770</t>
  </si>
  <si>
    <t xml:space="preserve">ORD-100148</t>
  </si>
  <si>
    <t xml:space="preserve">CUST-6129</t>
  </si>
  <si>
    <t xml:space="preserve">ORD-100149</t>
  </si>
  <si>
    <t xml:space="preserve">CUST-3815</t>
  </si>
  <si>
    <t xml:space="preserve">2024-03-04</t>
  </si>
  <si>
    <t xml:space="preserve">ORD-100150</t>
  </si>
  <si>
    <t xml:space="preserve">CUST-8138</t>
  </si>
  <si>
    <t xml:space="preserve">ORD-100151</t>
  </si>
  <si>
    <t xml:space="preserve">CUST-2251</t>
  </si>
  <si>
    <t xml:space="preserve">ORD-100152</t>
  </si>
  <si>
    <t xml:space="preserve">CUST-3419</t>
  </si>
  <si>
    <t xml:space="preserve">2024-06-27</t>
  </si>
  <si>
    <t xml:space="preserve">2024-07-02</t>
  </si>
  <si>
    <t xml:space="preserve">ORD-100153</t>
  </si>
  <si>
    <t xml:space="preserve">CUST-9095</t>
  </si>
  <si>
    <t xml:space="preserve">ORD-100154</t>
  </si>
  <si>
    <t xml:space="preserve">CUST-6295</t>
  </si>
  <si>
    <t xml:space="preserve">2024-10-16</t>
  </si>
  <si>
    <t xml:space="preserve">2024-10-23</t>
  </si>
  <si>
    <t xml:space="preserve">ORD-100155</t>
  </si>
  <si>
    <t xml:space="preserve">CUST-1920</t>
  </si>
  <si>
    <t xml:space="preserve">2024-11-19</t>
  </si>
  <si>
    <t xml:space="preserve">ORD-100156</t>
  </si>
  <si>
    <t xml:space="preserve">CUST-2479</t>
  </si>
  <si>
    <t xml:space="preserve">ORD-100157</t>
  </si>
  <si>
    <t xml:space="preserve">CUST-4084</t>
  </si>
  <si>
    <t xml:space="preserve">2024-01-22</t>
  </si>
  <si>
    <t xml:space="preserve">ORD-100158</t>
  </si>
  <si>
    <t xml:space="preserve">CUST-3827</t>
  </si>
  <si>
    <t xml:space="preserve">2024-07-09</t>
  </si>
  <si>
    <t xml:space="preserve">ORD-100159</t>
  </si>
  <si>
    <t xml:space="preserve">CUST-7347</t>
  </si>
  <si>
    <t xml:space="preserve">ORD-100160</t>
  </si>
  <si>
    <t xml:space="preserve">CUST-7333</t>
  </si>
  <si>
    <t xml:space="preserve">2024-11-27</t>
  </si>
  <si>
    <t xml:space="preserve">ORD-100161</t>
  </si>
  <si>
    <t xml:space="preserve">CUST-7421</t>
  </si>
  <si>
    <t xml:space="preserve">ORD-100162</t>
  </si>
  <si>
    <t xml:space="preserve">CUST-9624</t>
  </si>
  <si>
    <t xml:space="preserve">2024-06-17</t>
  </si>
  <si>
    <t xml:space="preserve">2024-06-26</t>
  </si>
  <si>
    <t xml:space="preserve">ORD-100163</t>
  </si>
  <si>
    <t xml:space="preserve">CUST-8967</t>
  </si>
  <si>
    <t xml:space="preserve">2024-04-02</t>
  </si>
  <si>
    <t xml:space="preserve">ORD-100164</t>
  </si>
  <si>
    <t xml:space="preserve">CUST-9626</t>
  </si>
  <si>
    <t xml:space="preserve">2024-02-27</t>
  </si>
  <si>
    <t xml:space="preserve">ORD-100165</t>
  </si>
  <si>
    <t xml:space="preserve">CUST-3712</t>
  </si>
  <si>
    <t xml:space="preserve">ORD-100166</t>
  </si>
  <si>
    <t xml:space="preserve">CUST-8355</t>
  </si>
  <si>
    <t xml:space="preserve">2024-08-22</t>
  </si>
  <si>
    <t xml:space="preserve">ORD-100167</t>
  </si>
  <si>
    <t xml:space="preserve">CUST-8218</t>
  </si>
  <si>
    <t xml:space="preserve">2024-04-09</t>
  </si>
  <si>
    <t xml:space="preserve">ORD-100168</t>
  </si>
  <si>
    <t xml:space="preserve">CUST-3267</t>
  </si>
  <si>
    <t xml:space="preserve">ORD-100169</t>
  </si>
  <si>
    <t xml:space="preserve">CUST-3042</t>
  </si>
  <si>
    <t xml:space="preserve">ORD-100170</t>
  </si>
  <si>
    <t xml:space="preserve">CUST-8391</t>
  </si>
  <si>
    <t xml:space="preserve">2024-08-13</t>
  </si>
  <si>
    <t xml:space="preserve">ORD-100171</t>
  </si>
  <si>
    <t xml:space="preserve">CUST-4678</t>
  </si>
  <si>
    <t xml:space="preserve">ORD-100172</t>
  </si>
  <si>
    <t xml:space="preserve">CUST-8740</t>
  </si>
  <si>
    <t xml:space="preserve">ORD-100173</t>
  </si>
  <si>
    <t xml:space="preserve">CUST-4533</t>
  </si>
  <si>
    <t xml:space="preserve">2024-01-03</t>
  </si>
  <si>
    <t xml:space="preserve">2024-01-14</t>
  </si>
  <si>
    <t xml:space="preserve">ORD-100174</t>
  </si>
  <si>
    <t xml:space="preserve">CUST-2996</t>
  </si>
  <si>
    <t xml:space="preserve">2024-03-05</t>
  </si>
  <si>
    <t xml:space="preserve">ORD-100175</t>
  </si>
  <si>
    <t xml:space="preserve">CUST-9782</t>
  </si>
  <si>
    <t xml:space="preserve">2024-03-06</t>
  </si>
  <si>
    <t xml:space="preserve">ORD-100176</t>
  </si>
  <si>
    <t xml:space="preserve">CUST-7825</t>
  </si>
  <si>
    <t xml:space="preserve">2024-08-07</t>
  </si>
  <si>
    <t xml:space="preserve">ORD-100177</t>
  </si>
  <si>
    <t xml:space="preserve">CUST-9316</t>
  </si>
  <si>
    <t xml:space="preserve">2024-09-26</t>
  </si>
  <si>
    <t xml:space="preserve">2024-10-02</t>
  </si>
  <si>
    <t xml:space="preserve">ORD-100178</t>
  </si>
  <si>
    <t xml:space="preserve">CUST-2106</t>
  </si>
  <si>
    <t xml:space="preserve">2024-07-10</t>
  </si>
  <si>
    <t xml:space="preserve">ORD-100179</t>
  </si>
  <si>
    <t xml:space="preserve">CUST-3868</t>
  </si>
  <si>
    <t xml:space="preserve">2024-03-10</t>
  </si>
  <si>
    <t xml:space="preserve">ORD-100180</t>
  </si>
  <si>
    <t xml:space="preserve">CUST-8498</t>
  </si>
  <si>
    <t xml:space="preserve">2024-03-12</t>
  </si>
  <si>
    <t xml:space="preserve">ORD-100181</t>
  </si>
  <si>
    <t xml:space="preserve">CUST-9897</t>
  </si>
  <si>
    <t xml:space="preserve">ORD-100182</t>
  </si>
  <si>
    <t xml:space="preserve">CUST-3039</t>
  </si>
  <si>
    <t xml:space="preserve">2024-01-25</t>
  </si>
  <si>
    <t xml:space="preserve">ORD-100183</t>
  </si>
  <si>
    <t xml:space="preserve">CUST-9151</t>
  </si>
  <si>
    <t xml:space="preserve">ORD-100184</t>
  </si>
  <si>
    <t xml:space="preserve">CUST-3956</t>
  </si>
  <si>
    <t xml:space="preserve">ORD-100185</t>
  </si>
  <si>
    <t xml:space="preserve">CUST-3730</t>
  </si>
  <si>
    <t xml:space="preserve">2024-06-05</t>
  </si>
  <si>
    <t xml:space="preserve">ORD-100186</t>
  </si>
  <si>
    <t xml:space="preserve">CUST-1939</t>
  </si>
  <si>
    <t xml:space="preserve">ORD-100187</t>
  </si>
  <si>
    <t xml:space="preserve">CUST-8179</t>
  </si>
  <si>
    <t xml:space="preserve">2024-04-04</t>
  </si>
  <si>
    <t xml:space="preserve">ORD-100188</t>
  </si>
  <si>
    <t xml:space="preserve">CUST-3513</t>
  </si>
  <si>
    <t xml:space="preserve">2024-07-15</t>
  </si>
  <si>
    <t xml:space="preserve">ORD-100189</t>
  </si>
  <si>
    <t xml:space="preserve">CUST-5566</t>
  </si>
  <si>
    <t xml:space="preserve">2024-03-11</t>
  </si>
  <si>
    <t xml:space="preserve">ORD-100190</t>
  </si>
  <si>
    <t xml:space="preserve">CUST-5264</t>
  </si>
  <si>
    <t xml:space="preserve">ORD-100191</t>
  </si>
  <si>
    <t xml:space="preserve">CUST-2213</t>
  </si>
  <si>
    <t xml:space="preserve">2024-09-08</t>
  </si>
  <si>
    <t xml:space="preserve">2024-09-11</t>
  </si>
  <si>
    <t xml:space="preserve">ORD-100192</t>
  </si>
  <si>
    <t xml:space="preserve">CUST-9882</t>
  </si>
  <si>
    <t xml:space="preserve">2024-06-12</t>
  </si>
  <si>
    <t xml:space="preserve">ORD-100193</t>
  </si>
  <si>
    <t xml:space="preserve">CUST-9335</t>
  </si>
  <si>
    <t xml:space="preserve">2024-12-24</t>
  </si>
  <si>
    <t xml:space="preserve">2024-12-31</t>
  </si>
  <si>
    <t xml:space="preserve">ORD-100194</t>
  </si>
  <si>
    <t xml:space="preserve">CUST-8657</t>
  </si>
  <si>
    <t xml:space="preserve">2024-01-19</t>
  </si>
  <si>
    <t xml:space="preserve">ORD-100195</t>
  </si>
  <si>
    <t xml:space="preserve">CUST-9612</t>
  </si>
  <si>
    <t xml:space="preserve">ORD-100196</t>
  </si>
  <si>
    <t xml:space="preserve">CUST-9476</t>
  </si>
  <si>
    <t xml:space="preserve">2024-06-11</t>
  </si>
  <si>
    <t xml:space="preserve">2024-06-18</t>
  </si>
  <si>
    <t xml:space="preserve">ORD-100197</t>
  </si>
  <si>
    <t xml:space="preserve">CUST-1907</t>
  </si>
  <si>
    <t xml:space="preserve">ORD-100198</t>
  </si>
  <si>
    <t xml:space="preserve">CUST-9501</t>
  </si>
  <si>
    <t xml:space="preserve">2024-12-29</t>
  </si>
  <si>
    <t xml:space="preserve">2025-01-01</t>
  </si>
  <si>
    <t xml:space="preserve">ORD-100199</t>
  </si>
  <si>
    <t xml:space="preserve">CUST-9740</t>
  </si>
  <si>
    <t xml:space="preserve">ORD-100200</t>
  </si>
  <si>
    <t xml:space="preserve">CUST-6531</t>
  </si>
  <si>
    <t xml:space="preserve">ORD-100201</t>
  </si>
  <si>
    <t xml:space="preserve">CUST-5336</t>
  </si>
  <si>
    <t xml:space="preserve">2024-01-24</t>
  </si>
  <si>
    <t xml:space="preserve">ORD-100202</t>
  </si>
  <si>
    <t xml:space="preserve">2024-11-17</t>
  </si>
  <si>
    <t xml:space="preserve">ORD-100203</t>
  </si>
  <si>
    <t xml:space="preserve">CUST-4342</t>
  </si>
  <si>
    <t xml:space="preserve">ORD-100204</t>
  </si>
  <si>
    <t xml:space="preserve">CUST-7070</t>
  </si>
  <si>
    <t xml:space="preserve">ORD-100205</t>
  </si>
  <si>
    <t xml:space="preserve">CUST-5754</t>
  </si>
  <si>
    <t xml:space="preserve">ORD-100206</t>
  </si>
  <si>
    <t xml:space="preserve">CUST-4110</t>
  </si>
  <si>
    <t xml:space="preserve">2024-06-16</t>
  </si>
  <si>
    <t xml:space="preserve">2024-06-28</t>
  </si>
  <si>
    <t xml:space="preserve">ORD-100207</t>
  </si>
  <si>
    <t xml:space="preserve">CUST-7442</t>
  </si>
  <si>
    <t xml:space="preserve">2024-06-06</t>
  </si>
  <si>
    <t xml:space="preserve">ORD-100208</t>
  </si>
  <si>
    <t xml:space="preserve">CUST-8710</t>
  </si>
  <si>
    <t xml:space="preserve">2024-05-24</t>
  </si>
  <si>
    <t xml:space="preserve">2024-05-30</t>
  </si>
  <si>
    <t xml:space="preserve">ORD-100209</t>
  </si>
  <si>
    <t xml:space="preserve">CUST-6995</t>
  </si>
  <si>
    <t xml:space="preserve">ORD-100210</t>
  </si>
  <si>
    <t xml:space="preserve">CUST-5582</t>
  </si>
  <si>
    <t xml:space="preserve">2024-05-29</t>
  </si>
  <si>
    <t xml:space="preserve">ORD-100211</t>
  </si>
  <si>
    <t xml:space="preserve">CUST-6555</t>
  </si>
  <si>
    <t xml:space="preserve">ORD-100212</t>
  </si>
  <si>
    <t xml:space="preserve">CUST-3245</t>
  </si>
  <si>
    <t xml:space="preserve">2024-07-30</t>
  </si>
  <si>
    <t xml:space="preserve">ORD-100213</t>
  </si>
  <si>
    <t xml:space="preserve">CUST-6218</t>
  </si>
  <si>
    <t xml:space="preserve">2024-09-20</t>
  </si>
  <si>
    <t xml:space="preserve">2024-09-23</t>
  </si>
  <si>
    <t xml:space="preserve">ORD-100214</t>
  </si>
  <si>
    <t xml:space="preserve">CUST-5911</t>
  </si>
  <si>
    <t xml:space="preserve">2024-09-16</t>
  </si>
  <si>
    <t xml:space="preserve">2024-09-25</t>
  </si>
  <si>
    <t xml:space="preserve">ORD-100215</t>
  </si>
  <si>
    <t xml:space="preserve">CUST-1436</t>
  </si>
  <si>
    <t xml:space="preserve">ORD-100216</t>
  </si>
  <si>
    <t xml:space="preserve">CUST-8871</t>
  </si>
  <si>
    <t xml:space="preserve">ORD-100217</t>
  </si>
  <si>
    <t xml:space="preserve">CUST-2800</t>
  </si>
  <si>
    <t xml:space="preserve">ORD-100218</t>
  </si>
  <si>
    <t xml:space="preserve">CUST-8726</t>
  </si>
  <si>
    <t xml:space="preserve">2024-04-19</t>
  </si>
  <si>
    <t xml:space="preserve">ORD-100219</t>
  </si>
  <si>
    <t xml:space="preserve">CUST-7173</t>
  </si>
  <si>
    <t xml:space="preserve">ORD-100220</t>
  </si>
  <si>
    <t xml:space="preserve">CUST-5331</t>
  </si>
  <si>
    <t xml:space="preserve">ORD-100221</t>
  </si>
  <si>
    <t xml:space="preserve">CUST-5735</t>
  </si>
  <si>
    <t xml:space="preserve">2024-04-25</t>
  </si>
  <si>
    <t xml:space="preserve">ORD-100222</t>
  </si>
  <si>
    <t xml:space="preserve">CUST-9899</t>
  </si>
  <si>
    <t xml:space="preserve">ORD-100223</t>
  </si>
  <si>
    <t xml:space="preserve">CUST-2294</t>
  </si>
  <si>
    <t xml:space="preserve">ORD-100224</t>
  </si>
  <si>
    <t xml:space="preserve">CUST-5450</t>
  </si>
  <si>
    <t xml:space="preserve">ORD-100225</t>
  </si>
  <si>
    <t xml:space="preserve">CUST-4814</t>
  </si>
  <si>
    <t xml:space="preserve">ORD-100226</t>
  </si>
  <si>
    <t xml:space="preserve">CUST-3587</t>
  </si>
  <si>
    <t xml:space="preserve">ORD-100227</t>
  </si>
  <si>
    <t xml:space="preserve">CUST-2465</t>
  </si>
  <si>
    <t xml:space="preserve">2024-05-31</t>
  </si>
  <si>
    <t xml:space="preserve">ORD-100228</t>
  </si>
  <si>
    <t xml:space="preserve">CUST-3880</t>
  </si>
  <si>
    <t xml:space="preserve">2024-01-20</t>
  </si>
  <si>
    <t xml:space="preserve">ORD-100229</t>
  </si>
  <si>
    <t xml:space="preserve">CUST-5742</t>
  </si>
  <si>
    <t xml:space="preserve">2024-04-05</t>
  </si>
  <si>
    <t xml:space="preserve">2024-04-17</t>
  </si>
  <si>
    <t xml:space="preserve">ORD-100230</t>
  </si>
  <si>
    <t xml:space="preserve">CUST-9901</t>
  </si>
  <si>
    <t xml:space="preserve">2024-06-20</t>
  </si>
  <si>
    <t xml:space="preserve">ORD-100231</t>
  </si>
  <si>
    <t xml:space="preserve">CUST-5215</t>
  </si>
  <si>
    <t xml:space="preserve">2024-03-02</t>
  </si>
  <si>
    <t xml:space="preserve">ORD-100232</t>
  </si>
  <si>
    <t xml:space="preserve">CUST-7643</t>
  </si>
  <si>
    <t xml:space="preserve">ORD-100233</t>
  </si>
  <si>
    <t xml:space="preserve">CUST-5064</t>
  </si>
  <si>
    <t xml:space="preserve">ORD-100234</t>
  </si>
  <si>
    <t xml:space="preserve">CUST-1187</t>
  </si>
  <si>
    <t xml:space="preserve">2024-06-21</t>
  </si>
  <si>
    <t xml:space="preserve">ORD-100235</t>
  </si>
  <si>
    <t xml:space="preserve">CUST-9233</t>
  </si>
  <si>
    <t xml:space="preserve">ORD-100236</t>
  </si>
  <si>
    <t xml:space="preserve">CUST-3188</t>
  </si>
  <si>
    <t xml:space="preserve">ORD-100237</t>
  </si>
  <si>
    <t xml:space="preserve">CUST-9806</t>
  </si>
  <si>
    <t xml:space="preserve">2024-12-25</t>
  </si>
  <si>
    <t xml:space="preserve">ORD-100238</t>
  </si>
  <si>
    <t xml:space="preserve">CUST-6927</t>
  </si>
  <si>
    <t xml:space="preserve">KID-DRESS-001</t>
  </si>
  <si>
    <t xml:space="preserve">2024-02-17</t>
  </si>
  <si>
    <t xml:space="preserve">ORD-100239</t>
  </si>
  <si>
    <t xml:space="preserve">2024-09-15</t>
  </si>
  <si>
    <t xml:space="preserve">2024-09-18</t>
  </si>
  <si>
    <t xml:space="preserve">ORD-100240</t>
  </si>
  <si>
    <t xml:space="preserve">CUST-8298</t>
  </si>
  <si>
    <t xml:space="preserve">ORD-100241</t>
  </si>
  <si>
    <t xml:space="preserve">CUST-6049</t>
  </si>
  <si>
    <t xml:space="preserve">2024-02-05</t>
  </si>
  <si>
    <t xml:space="preserve">ORD-100242</t>
  </si>
  <si>
    <t xml:space="preserve">CUST-2044</t>
  </si>
  <si>
    <t xml:space="preserve">ORD-100243</t>
  </si>
  <si>
    <t xml:space="preserve">CUST-3218</t>
  </si>
  <si>
    <t xml:space="preserve">2024-08-29</t>
  </si>
  <si>
    <t xml:space="preserve">ORD-100244</t>
  </si>
  <si>
    <t xml:space="preserve">CUST-9835</t>
  </si>
  <si>
    <t xml:space="preserve">ORD-100245</t>
  </si>
  <si>
    <t xml:space="preserve">CUST-1056</t>
  </si>
  <si>
    <t xml:space="preserve">2024-03-14</t>
  </si>
  <si>
    <t xml:space="preserve">ORD-100246</t>
  </si>
  <si>
    <t xml:space="preserve">CUST-8546</t>
  </si>
  <si>
    <t xml:space="preserve">2024-09-29</t>
  </si>
  <si>
    <t xml:space="preserve">ORD-100247</t>
  </si>
  <si>
    <t xml:space="preserve">CUST-1256</t>
  </si>
  <si>
    <t xml:space="preserve">2024-01-17</t>
  </si>
  <si>
    <t xml:space="preserve">ORD-100248</t>
  </si>
  <si>
    <t xml:space="preserve">CUST-1724</t>
  </si>
  <si>
    <t xml:space="preserve">2024-12-17</t>
  </si>
  <si>
    <t xml:space="preserve">ORD-100249</t>
  </si>
  <si>
    <t xml:space="preserve">CUST-4836</t>
  </si>
  <si>
    <t xml:space="preserve">ORD-100250</t>
  </si>
  <si>
    <t xml:space="preserve">CUST-9540</t>
  </si>
  <si>
    <t xml:space="preserve">ORD-100251</t>
  </si>
  <si>
    <t xml:space="preserve">CUST-9120</t>
  </si>
  <si>
    <t xml:space="preserve">ORD-100252</t>
  </si>
  <si>
    <t xml:space="preserve">CUST-3444</t>
  </si>
  <si>
    <t xml:space="preserve">ORD-100253</t>
  </si>
  <si>
    <t xml:space="preserve">CUST-8586</t>
  </si>
  <si>
    <t xml:space="preserve">ORD-100254</t>
  </si>
  <si>
    <t xml:space="preserve">CUST-6411</t>
  </si>
  <si>
    <t xml:space="preserve">ORD-100255</t>
  </si>
  <si>
    <t xml:space="preserve">CUST-1647</t>
  </si>
  <si>
    <t xml:space="preserve">ORD-100256</t>
  </si>
  <si>
    <t xml:space="preserve">CUST-6455</t>
  </si>
  <si>
    <t xml:space="preserve">2024-10-13</t>
  </si>
  <si>
    <t xml:space="preserve">ORD-100257</t>
  </si>
  <si>
    <t xml:space="preserve">CUST-4974</t>
  </si>
  <si>
    <t xml:space="preserve">ORD-100258</t>
  </si>
  <si>
    <t xml:space="preserve">CUST-6886</t>
  </si>
  <si>
    <t xml:space="preserve">ORD-100259</t>
  </si>
  <si>
    <t xml:space="preserve">CUST-4328</t>
  </si>
  <si>
    <t xml:space="preserve">2024-09-05</t>
  </si>
  <si>
    <t xml:space="preserve">ORD-100260</t>
  </si>
  <si>
    <t xml:space="preserve">CUST-7841</t>
  </si>
  <si>
    <t xml:space="preserve">ORD-100261</t>
  </si>
  <si>
    <t xml:space="preserve">CUST-6530</t>
  </si>
  <si>
    <t xml:space="preserve">ORD-100262</t>
  </si>
  <si>
    <t xml:space="preserve">CUST-3773</t>
  </si>
  <si>
    <t xml:space="preserve">ORD-100263</t>
  </si>
  <si>
    <t xml:space="preserve">CUST-2217</t>
  </si>
  <si>
    <t xml:space="preserve">ORD-100264</t>
  </si>
  <si>
    <t xml:space="preserve">CUST-1149</t>
  </si>
  <si>
    <t xml:space="preserve">2024-11-18</t>
  </si>
  <si>
    <t xml:space="preserve">ORD-100265</t>
  </si>
  <si>
    <t xml:space="preserve">CUST-1257</t>
  </si>
  <si>
    <t xml:space="preserve">2024-11-11</t>
  </si>
  <si>
    <t xml:space="preserve">ORD-100266</t>
  </si>
  <si>
    <t xml:space="preserve">CUST-9228</t>
  </si>
  <si>
    <t xml:space="preserve">2024-05-26</t>
  </si>
  <si>
    <t xml:space="preserve">ORD-100267</t>
  </si>
  <si>
    <t xml:space="preserve">CUST-9625</t>
  </si>
  <si>
    <t xml:space="preserve">ORD-100268</t>
  </si>
  <si>
    <t xml:space="preserve">CUST-4700</t>
  </si>
  <si>
    <t xml:space="preserve">ORD-100269</t>
  </si>
  <si>
    <t xml:space="preserve">CUST-8798</t>
  </si>
  <si>
    <t xml:space="preserve">ORD-100270</t>
  </si>
  <si>
    <t xml:space="preserve">CUST-2562</t>
  </si>
  <si>
    <t xml:space="preserve">2024-08-10</t>
  </si>
  <si>
    <t xml:space="preserve">ORD-100271</t>
  </si>
  <si>
    <t xml:space="preserve">CUST-2218</t>
  </si>
  <si>
    <t xml:space="preserve">ORD-100272</t>
  </si>
  <si>
    <t xml:space="preserve">CUST-4394</t>
  </si>
  <si>
    <t xml:space="preserve">ORD-100273</t>
  </si>
  <si>
    <t xml:space="preserve">ORD-100274</t>
  </si>
  <si>
    <t xml:space="preserve">CUST-2600</t>
  </si>
  <si>
    <t xml:space="preserve">2024-09-13</t>
  </si>
  <si>
    <t xml:space="preserve">2024-09-21</t>
  </si>
  <si>
    <t xml:space="preserve">ORD-100275</t>
  </si>
  <si>
    <t xml:space="preserve">CUST-1485</t>
  </si>
  <si>
    <t xml:space="preserve">ORD-100276</t>
  </si>
  <si>
    <t xml:space="preserve">ORD-100277</t>
  </si>
  <si>
    <t xml:space="preserve">CUST-3527</t>
  </si>
  <si>
    <t xml:space="preserve">ORD-100278</t>
  </si>
  <si>
    <t xml:space="preserve">CUST-2674</t>
  </si>
  <si>
    <t xml:space="preserve">ORD-100279</t>
  </si>
  <si>
    <t xml:space="preserve">CUST-2524</t>
  </si>
  <si>
    <t xml:space="preserve">2024-07-29</t>
  </si>
  <si>
    <t xml:space="preserve">ORD-100280</t>
  </si>
  <si>
    <t xml:space="preserve">CUST-4977</t>
  </si>
  <si>
    <t xml:space="preserve">2024-07-25</t>
  </si>
  <si>
    <t xml:space="preserve">ORD-100281</t>
  </si>
  <si>
    <t xml:space="preserve">CUST-3739</t>
  </si>
  <si>
    <t xml:space="preserve">2024-06-03</t>
  </si>
  <si>
    <t xml:space="preserve">ORD-100282</t>
  </si>
  <si>
    <t xml:space="preserve">CUST-9123</t>
  </si>
  <si>
    <t xml:space="preserve">2024-05-21</t>
  </si>
  <si>
    <t xml:space="preserve">ORD-100283</t>
  </si>
  <si>
    <t xml:space="preserve">CUST-6399</t>
  </si>
  <si>
    <t xml:space="preserve">2024-07-21</t>
  </si>
  <si>
    <t xml:space="preserve">ORD-100284</t>
  </si>
  <si>
    <t xml:space="preserve">CUST-4290</t>
  </si>
  <si>
    <t xml:space="preserve">ORD-100285</t>
  </si>
  <si>
    <t xml:space="preserve">CUST-4971</t>
  </si>
  <si>
    <t xml:space="preserve">2024-12-28</t>
  </si>
  <si>
    <t xml:space="preserve">ORD-100286</t>
  </si>
  <si>
    <t xml:space="preserve">CUST-3947</t>
  </si>
  <si>
    <t xml:space="preserve">2024-10-15</t>
  </si>
  <si>
    <t xml:space="preserve">2024-10-18</t>
  </si>
  <si>
    <t xml:space="preserve">ORD-100287</t>
  </si>
  <si>
    <t xml:space="preserve">ORD-100288</t>
  </si>
  <si>
    <t xml:space="preserve">ORD-100289</t>
  </si>
  <si>
    <t xml:space="preserve">CUST-7853</t>
  </si>
  <si>
    <t xml:space="preserve">ORD-100290</t>
  </si>
  <si>
    <t xml:space="preserve">CUST-5067</t>
  </si>
  <si>
    <t xml:space="preserve">ORD-100291</t>
  </si>
  <si>
    <t xml:space="preserve">CUST-6432</t>
  </si>
  <si>
    <t xml:space="preserve">ORD-100292</t>
  </si>
  <si>
    <t xml:space="preserve">CUST-4621</t>
  </si>
  <si>
    <t xml:space="preserve">ORD-100293</t>
  </si>
  <si>
    <t xml:space="preserve">CUST-8909</t>
  </si>
  <si>
    <t xml:space="preserve">ORD-100294</t>
  </si>
  <si>
    <t xml:space="preserve">CUST-4389</t>
  </si>
  <si>
    <t xml:space="preserve">ORD-100295</t>
  </si>
  <si>
    <t xml:space="preserve">CUST-2885</t>
  </si>
  <si>
    <t xml:space="preserve">2024-08-19</t>
  </si>
  <si>
    <t xml:space="preserve">ORD-100296</t>
  </si>
  <si>
    <t xml:space="preserve">CUST-6422</t>
  </si>
  <si>
    <t xml:space="preserve">2024-05-10</t>
  </si>
  <si>
    <t xml:space="preserve">ORD-100297</t>
  </si>
  <si>
    <t xml:space="preserve">CUST-1478</t>
  </si>
  <si>
    <t xml:space="preserve">2024-04-12</t>
  </si>
  <si>
    <t xml:space="preserve">ORD-100298</t>
  </si>
  <si>
    <t xml:space="preserve">CUST-2025</t>
  </si>
  <si>
    <t xml:space="preserve">2024-12-26</t>
  </si>
  <si>
    <t xml:space="preserve">ORD-100299</t>
  </si>
  <si>
    <t xml:space="preserve">CUST-9646</t>
  </si>
  <si>
    <t xml:space="preserve">ORD-100300</t>
  </si>
  <si>
    <t xml:space="preserve">CUST-3826</t>
  </si>
  <si>
    <t xml:space="preserve">ORD-100301</t>
  </si>
  <si>
    <t xml:space="preserve">CUST-2916</t>
  </si>
  <si>
    <t xml:space="preserve">ORD-100302</t>
  </si>
  <si>
    <t xml:space="preserve">CUST-9804</t>
  </si>
  <si>
    <t xml:space="preserve">2024-10-21</t>
  </si>
  <si>
    <t xml:space="preserve">ORD-100303</t>
  </si>
  <si>
    <t xml:space="preserve">CUST-1878</t>
  </si>
  <si>
    <t xml:space="preserve">ORD-100304</t>
  </si>
  <si>
    <t xml:space="preserve">CUST-9056</t>
  </si>
  <si>
    <t xml:space="preserve">2024-10-14</t>
  </si>
  <si>
    <t xml:space="preserve">2024-10-20</t>
  </si>
  <si>
    <t xml:space="preserve">ORD-100305</t>
  </si>
  <si>
    <t xml:space="preserve">CUST-9808</t>
  </si>
  <si>
    <t xml:space="preserve">2024-04-26</t>
  </si>
  <si>
    <t xml:space="preserve">ORD-100306</t>
  </si>
  <si>
    <t xml:space="preserve">CUST-5389</t>
  </si>
  <si>
    <t xml:space="preserve">ORD-100307</t>
  </si>
  <si>
    <t xml:space="preserve">CUST-2677</t>
  </si>
  <si>
    <t xml:space="preserve">ORD-100308</t>
  </si>
  <si>
    <t xml:space="preserve">CUST-2923</t>
  </si>
  <si>
    <t xml:space="preserve">ORD-100309</t>
  </si>
  <si>
    <t xml:space="preserve">CUST-8015</t>
  </si>
  <si>
    <t xml:space="preserve">2024-07-08</t>
  </si>
  <si>
    <t xml:space="preserve">ORD-100310</t>
  </si>
  <si>
    <t xml:space="preserve">CUST-9827</t>
  </si>
  <si>
    <t xml:space="preserve">ORD-100311</t>
  </si>
  <si>
    <t xml:space="preserve">CUST-2560</t>
  </si>
  <si>
    <t xml:space="preserve">2024-10-05</t>
  </si>
  <si>
    <t xml:space="preserve">ORD-100312</t>
  </si>
  <si>
    <t xml:space="preserve">CUST-3396</t>
  </si>
  <si>
    <t xml:space="preserve">ORD-100313</t>
  </si>
  <si>
    <t xml:space="preserve">CUST-7786</t>
  </si>
  <si>
    <t xml:space="preserve">ORD-100314</t>
  </si>
  <si>
    <t xml:space="preserve">CUST-7046</t>
  </si>
  <si>
    <t xml:space="preserve">2024-09-28</t>
  </si>
  <si>
    <t xml:space="preserve">ORD-100315</t>
  </si>
  <si>
    <t xml:space="preserve">CUST-6869</t>
  </si>
  <si>
    <t xml:space="preserve">ORD-100316</t>
  </si>
  <si>
    <t xml:space="preserve">CUST-6533</t>
  </si>
  <si>
    <t xml:space="preserve">2024-09-10</t>
  </si>
  <si>
    <t xml:space="preserve">ORD-100317</t>
  </si>
  <si>
    <t xml:space="preserve">CUST-8529</t>
  </si>
  <si>
    <t xml:space="preserve">2024-12-23</t>
  </si>
  <si>
    <t xml:space="preserve">ORD-100318</t>
  </si>
  <si>
    <t xml:space="preserve">CUST-3161</t>
  </si>
  <si>
    <t xml:space="preserve">ORD-100319</t>
  </si>
  <si>
    <t xml:space="preserve">CUST-3711</t>
  </si>
  <si>
    <t xml:space="preserve">2024-07-03</t>
  </si>
  <si>
    <t xml:space="preserve">ORD-100320</t>
  </si>
  <si>
    <t xml:space="preserve">CUST-4496</t>
  </si>
  <si>
    <t xml:space="preserve">ORD-100321</t>
  </si>
  <si>
    <t xml:space="preserve">CUST-2975</t>
  </si>
  <si>
    <t xml:space="preserve">2024-01-05</t>
  </si>
  <si>
    <t xml:space="preserve">ORD-100322</t>
  </si>
  <si>
    <t xml:space="preserve">CUST-2690</t>
  </si>
  <si>
    <t xml:space="preserve">ORD-100323</t>
  </si>
  <si>
    <t xml:space="preserve">CUST-2120</t>
  </si>
  <si>
    <t xml:space="preserve">ORD-100324</t>
  </si>
  <si>
    <t xml:space="preserve">CUST-7745</t>
  </si>
  <si>
    <t xml:space="preserve">ORD-100325</t>
  </si>
  <si>
    <t xml:space="preserve">CUST-7291</t>
  </si>
  <si>
    <t xml:space="preserve">2024-03-20</t>
  </si>
  <si>
    <t xml:space="preserve">ORD-100326</t>
  </si>
  <si>
    <t xml:space="preserve">CUST-5668</t>
  </si>
  <si>
    <t xml:space="preserve">2024-11-28</t>
  </si>
  <si>
    <t xml:space="preserve">ORD-100327</t>
  </si>
  <si>
    <t xml:space="preserve">CUST-7418</t>
  </si>
  <si>
    <t xml:space="preserve">2024-04-21</t>
  </si>
  <si>
    <t xml:space="preserve">ORD-100328</t>
  </si>
  <si>
    <t xml:space="preserve">CUST-2163</t>
  </si>
  <si>
    <t xml:space="preserve">ORD-100329</t>
  </si>
  <si>
    <t xml:space="preserve">CUST-3830</t>
  </si>
  <si>
    <t xml:space="preserve">ORD-100330</t>
  </si>
  <si>
    <t xml:space="preserve">CUST-7520</t>
  </si>
  <si>
    <t xml:space="preserve">2024-04-20</t>
  </si>
  <si>
    <t xml:space="preserve">ORD-100331</t>
  </si>
  <si>
    <t xml:space="preserve">CUST-3501</t>
  </si>
  <si>
    <t xml:space="preserve">ORD-100332</t>
  </si>
  <si>
    <t xml:space="preserve">CUST-2083</t>
  </si>
  <si>
    <t xml:space="preserve">ORD-100333</t>
  </si>
  <si>
    <t xml:space="preserve">CUST-8428</t>
  </si>
  <si>
    <t xml:space="preserve">ORD-100334</t>
  </si>
  <si>
    <t xml:space="preserve">CUST-1185</t>
  </si>
  <si>
    <t xml:space="preserve">ORD-100335</t>
  </si>
  <si>
    <t xml:space="preserve">CUST-5403</t>
  </si>
  <si>
    <t xml:space="preserve">ORD-100336</t>
  </si>
  <si>
    <t xml:space="preserve">CUST-2262</t>
  </si>
  <si>
    <t xml:space="preserve">ORD-100337</t>
  </si>
  <si>
    <t xml:space="preserve">CUST-2685</t>
  </si>
  <si>
    <t xml:space="preserve">ORD-100338</t>
  </si>
  <si>
    <t xml:space="preserve">CUST-7274</t>
  </si>
  <si>
    <t xml:space="preserve">2024-01-11</t>
  </si>
  <si>
    <t xml:space="preserve">ORD-100339</t>
  </si>
  <si>
    <t xml:space="preserve">CUST-6272</t>
  </si>
  <si>
    <t xml:space="preserve">2025-01-08</t>
  </si>
  <si>
    <t xml:space="preserve">ORD-100340</t>
  </si>
  <si>
    <t xml:space="preserve">CUST-3938</t>
  </si>
  <si>
    <t xml:space="preserve">2024-03-08</t>
  </si>
  <si>
    <t xml:space="preserve">ORD-100341</t>
  </si>
  <si>
    <t xml:space="preserve">CUST-6090</t>
  </si>
  <si>
    <t xml:space="preserve">ORD-100342</t>
  </si>
  <si>
    <t xml:space="preserve">ORD-100343</t>
  </si>
  <si>
    <t xml:space="preserve">CUST-1104</t>
  </si>
  <si>
    <t xml:space="preserve">ORD-100344</t>
  </si>
  <si>
    <t xml:space="preserve">CUST-1023</t>
  </si>
  <si>
    <t xml:space="preserve">ORD-100345</t>
  </si>
  <si>
    <t xml:space="preserve">CUST-9061</t>
  </si>
  <si>
    <t xml:space="preserve">ORD-100346</t>
  </si>
  <si>
    <t xml:space="preserve">CUST-7102</t>
  </si>
  <si>
    <t xml:space="preserve">2024-04-28</t>
  </si>
  <si>
    <t xml:space="preserve">ORD-100347</t>
  </si>
  <si>
    <t xml:space="preserve">CUST-8126</t>
  </si>
  <si>
    <t xml:space="preserve">ORD-100348</t>
  </si>
  <si>
    <t xml:space="preserve">CUST-6211</t>
  </si>
  <si>
    <t xml:space="preserve">ORD-100349</t>
  </si>
  <si>
    <t xml:space="preserve">CUST-8365</t>
  </si>
  <si>
    <t xml:space="preserve">ORD-100350</t>
  </si>
  <si>
    <t xml:space="preserve">CUST-2964</t>
  </si>
  <si>
    <t xml:space="preserve">2024-04-16</t>
  </si>
  <si>
    <t xml:space="preserve">ORD-100351</t>
  </si>
  <si>
    <t xml:space="preserve">ORD-100352</t>
  </si>
  <si>
    <t xml:space="preserve">CUST-7625</t>
  </si>
  <si>
    <t xml:space="preserve">2024-05-13</t>
  </si>
  <si>
    <t xml:space="preserve">ORD-100353</t>
  </si>
  <si>
    <t xml:space="preserve">CUST-1195</t>
  </si>
  <si>
    <t xml:space="preserve">ORD-100354</t>
  </si>
  <si>
    <t xml:space="preserve">CUST-5240</t>
  </si>
  <si>
    <t xml:space="preserve">ORD-100355</t>
  </si>
  <si>
    <t xml:space="preserve">ORD-100356</t>
  </si>
  <si>
    <t xml:space="preserve">CUST-7990</t>
  </si>
  <si>
    <t xml:space="preserve">ORD-100357</t>
  </si>
  <si>
    <t xml:space="preserve">CUST-5026</t>
  </si>
  <si>
    <t xml:space="preserve">ORD-100358</t>
  </si>
  <si>
    <t xml:space="preserve">CUST-4267</t>
  </si>
  <si>
    <t xml:space="preserve">2024-02-14</t>
  </si>
  <si>
    <t xml:space="preserve">ORD-100359</t>
  </si>
  <si>
    <t xml:space="preserve">CUST-6883</t>
  </si>
  <si>
    <t xml:space="preserve">2024-01-10</t>
  </si>
  <si>
    <t xml:space="preserve">ORD-100360</t>
  </si>
  <si>
    <t xml:space="preserve">CUST-4588</t>
  </si>
  <si>
    <t xml:space="preserve">ORD-100361</t>
  </si>
  <si>
    <t xml:space="preserve">CUST-2640</t>
  </si>
  <si>
    <t xml:space="preserve">2024-11-10</t>
  </si>
  <si>
    <t xml:space="preserve">ORD-100362</t>
  </si>
  <si>
    <t xml:space="preserve">CUST-7363</t>
  </si>
  <si>
    <t xml:space="preserve">ORD-100363</t>
  </si>
  <si>
    <t xml:space="preserve">CUST-6761</t>
  </si>
  <si>
    <t xml:space="preserve">ORD-100364</t>
  </si>
  <si>
    <t xml:space="preserve">CUST-1621</t>
  </si>
  <si>
    <t xml:space="preserve">2024-09-09</t>
  </si>
  <si>
    <t xml:space="preserve">ORD-100365</t>
  </si>
  <si>
    <t xml:space="preserve">CUST-3137</t>
  </si>
  <si>
    <t xml:space="preserve">ORD-100366</t>
  </si>
  <si>
    <t xml:space="preserve">CUST-3320</t>
  </si>
  <si>
    <t xml:space="preserve">ORD-100367</t>
  </si>
  <si>
    <t xml:space="preserve">CUST-5944</t>
  </si>
  <si>
    <t xml:space="preserve">ORD-100368</t>
  </si>
  <si>
    <t xml:space="preserve">CUST-6846</t>
  </si>
  <si>
    <t xml:space="preserve">ORD-100369</t>
  </si>
  <si>
    <t xml:space="preserve">CUST-1029</t>
  </si>
  <si>
    <t xml:space="preserve">ORD-100370</t>
  </si>
  <si>
    <t xml:space="preserve">CUST-4619</t>
  </si>
  <si>
    <t xml:space="preserve">ORD-100371</t>
  </si>
  <si>
    <t xml:space="preserve">CUST-3750</t>
  </si>
  <si>
    <t xml:space="preserve">2024-02-09</t>
  </si>
  <si>
    <t xml:space="preserve">ORD-100372</t>
  </si>
  <si>
    <t xml:space="preserve">CUST-5088</t>
  </si>
  <si>
    <t xml:space="preserve">ORD-100373</t>
  </si>
  <si>
    <t xml:space="preserve">CUST-3725</t>
  </si>
  <si>
    <t xml:space="preserve">ORD-100374</t>
  </si>
  <si>
    <t xml:space="preserve">CUST-4695</t>
  </si>
  <si>
    <t xml:space="preserve">ORD-100375</t>
  </si>
  <si>
    <t xml:space="preserve">CUST-6600</t>
  </si>
  <si>
    <t xml:space="preserve">ORD-100376</t>
  </si>
  <si>
    <t xml:space="preserve">ORD-100377</t>
  </si>
  <si>
    <t xml:space="preserve">CUST-4367</t>
  </si>
  <si>
    <t xml:space="preserve">ORD-100378</t>
  </si>
  <si>
    <t xml:space="preserve">CUST-4891</t>
  </si>
  <si>
    <t xml:space="preserve">2024-10-03</t>
  </si>
  <si>
    <t xml:space="preserve">2024-10-07</t>
  </si>
  <si>
    <t xml:space="preserve">ORD-100379</t>
  </si>
  <si>
    <t xml:space="preserve">CUST-5825</t>
  </si>
  <si>
    <t xml:space="preserve">ORD-100380</t>
  </si>
  <si>
    <t xml:space="preserve">CUST-8758</t>
  </si>
  <si>
    <t xml:space="preserve">2024-03-28</t>
  </si>
  <si>
    <t xml:space="preserve">ORD-100381</t>
  </si>
  <si>
    <t xml:space="preserve">CUST-7349</t>
  </si>
  <si>
    <t xml:space="preserve">ORD-100382</t>
  </si>
  <si>
    <t xml:space="preserve">CUST-5400</t>
  </si>
  <si>
    <t xml:space="preserve">ORD-100383</t>
  </si>
  <si>
    <t xml:space="preserve">ORD-100384</t>
  </si>
  <si>
    <t xml:space="preserve">CUST-4860</t>
  </si>
  <si>
    <t xml:space="preserve">ORD-100385</t>
  </si>
  <si>
    <t xml:space="preserve">CUST-3415</t>
  </si>
  <si>
    <t xml:space="preserve">ORD-100386</t>
  </si>
  <si>
    <t xml:space="preserve">CUST-8133</t>
  </si>
  <si>
    <t xml:space="preserve">2024-04-08</t>
  </si>
  <si>
    <t xml:space="preserve">ORD-100387</t>
  </si>
  <si>
    <t xml:space="preserve">CUST-6343</t>
  </si>
  <si>
    <t xml:space="preserve">ORD-100388</t>
  </si>
  <si>
    <t xml:space="preserve">CUST-7874</t>
  </si>
  <si>
    <t xml:space="preserve">ORD-100389</t>
  </si>
  <si>
    <t xml:space="preserve">CUST-2654</t>
  </si>
  <si>
    <t xml:space="preserve">ORD-100390</t>
  </si>
  <si>
    <t xml:space="preserve">CUST-1613</t>
  </si>
  <si>
    <t xml:space="preserve">2024-12-06</t>
  </si>
  <si>
    <t xml:space="preserve">ORD-100391</t>
  </si>
  <si>
    <t xml:space="preserve">CUST-6431</t>
  </si>
  <si>
    <t xml:space="preserve">ORD-100392</t>
  </si>
  <si>
    <t xml:space="preserve">CUST-6094</t>
  </si>
  <si>
    <t xml:space="preserve">ORD-100393</t>
  </si>
  <si>
    <t xml:space="preserve">CUST-8259</t>
  </si>
  <si>
    <t xml:space="preserve">ORD-100394</t>
  </si>
  <si>
    <t xml:space="preserve">CUST-7671</t>
  </si>
  <si>
    <t xml:space="preserve">ORD-100395</t>
  </si>
  <si>
    <t xml:space="preserve">CUST-7609</t>
  </si>
  <si>
    <t xml:space="preserve">ORD-100396</t>
  </si>
  <si>
    <t xml:space="preserve">CUST-8478</t>
  </si>
  <si>
    <t xml:space="preserve">ORD-100397</t>
  </si>
  <si>
    <t xml:space="preserve">CUST-3029</t>
  </si>
  <si>
    <t xml:space="preserve">2024-08-31</t>
  </si>
  <si>
    <t xml:space="preserve">ORD-100398</t>
  </si>
  <si>
    <t xml:space="preserve">CUST-3679</t>
  </si>
  <si>
    <t xml:space="preserve">ORD-100399</t>
  </si>
  <si>
    <t xml:space="preserve">CUST-4511</t>
  </si>
  <si>
    <t xml:space="preserve">ORD-100400</t>
  </si>
  <si>
    <t xml:space="preserve">CUST-1145</t>
  </si>
  <si>
    <t xml:space="preserve">ORD-100401</t>
  </si>
  <si>
    <t xml:space="preserve">CUST-6004</t>
  </si>
  <si>
    <t xml:space="preserve">2024-04-24</t>
  </si>
  <si>
    <t xml:space="preserve">ORD-100402</t>
  </si>
  <si>
    <t xml:space="preserve">CUST-9530</t>
  </si>
  <si>
    <t xml:space="preserve">ORD-100403</t>
  </si>
  <si>
    <t xml:space="preserve">CUST-5631</t>
  </si>
  <si>
    <t xml:space="preserve">ORD-100404</t>
  </si>
  <si>
    <t xml:space="preserve">CUST-5895</t>
  </si>
  <si>
    <t xml:space="preserve">ORD-100405</t>
  </si>
  <si>
    <t xml:space="preserve">CUST-3292</t>
  </si>
  <si>
    <t xml:space="preserve">ORD-100406</t>
  </si>
  <si>
    <t xml:space="preserve">CUST-4111</t>
  </si>
  <si>
    <t xml:space="preserve">ORD-100407</t>
  </si>
  <si>
    <t xml:space="preserve">CUST-3785</t>
  </si>
  <si>
    <t xml:space="preserve">ORD-100408</t>
  </si>
  <si>
    <t xml:space="preserve">CUST-3999</t>
  </si>
  <si>
    <t xml:space="preserve">ORD-100409</t>
  </si>
  <si>
    <t xml:space="preserve">CUST-7089</t>
  </si>
  <si>
    <t xml:space="preserve">ORD-100410</t>
  </si>
  <si>
    <t xml:space="preserve">CUST-2166</t>
  </si>
  <si>
    <t xml:space="preserve">ORD-100411</t>
  </si>
  <si>
    <t xml:space="preserve">CUST-3470</t>
  </si>
  <si>
    <t xml:space="preserve">ORD-100412</t>
  </si>
  <si>
    <t xml:space="preserve">CUST-3954</t>
  </si>
  <si>
    <t xml:space="preserve">ORD-100413</t>
  </si>
  <si>
    <t xml:space="preserve">CUST-3762</t>
  </si>
  <si>
    <t xml:space="preserve">ORD-100414</t>
  </si>
  <si>
    <t xml:space="preserve">ORD-100415</t>
  </si>
  <si>
    <t xml:space="preserve">CUST-9700</t>
  </si>
  <si>
    <t xml:space="preserve">2024-07-23</t>
  </si>
  <si>
    <t xml:space="preserve">ORD-100416</t>
  </si>
  <si>
    <t xml:space="preserve">CUST-9246</t>
  </si>
  <si>
    <t xml:space="preserve">ORD-100417</t>
  </si>
  <si>
    <t xml:space="preserve">CUST-9587</t>
  </si>
  <si>
    <t xml:space="preserve">2024-06-02</t>
  </si>
  <si>
    <t xml:space="preserve">ORD-100418</t>
  </si>
  <si>
    <t xml:space="preserve">ORD-100419</t>
  </si>
  <si>
    <t xml:space="preserve">CUST-7006</t>
  </si>
  <si>
    <t xml:space="preserve">2024-01-12</t>
  </si>
  <si>
    <t xml:space="preserve">2024-01-18</t>
  </si>
  <si>
    <t xml:space="preserve">ORD-100420</t>
  </si>
  <si>
    <t xml:space="preserve">CUST-1785</t>
  </si>
  <si>
    <t xml:space="preserve">2024-09-30</t>
  </si>
  <si>
    <t xml:space="preserve">ORD-100421</t>
  </si>
  <si>
    <t xml:space="preserve">CUST-3508</t>
  </si>
  <si>
    <t xml:space="preserve">ORD-100422</t>
  </si>
  <si>
    <t xml:space="preserve">CUST-3247</t>
  </si>
  <si>
    <t xml:space="preserve">2024-09-27</t>
  </si>
  <si>
    <t xml:space="preserve">ORD-100423</t>
  </si>
  <si>
    <t xml:space="preserve">CUST-4272</t>
  </si>
  <si>
    <t xml:space="preserve">ORD-100424</t>
  </si>
  <si>
    <t xml:space="preserve">CUST-4402</t>
  </si>
  <si>
    <t xml:space="preserve">ORD-100425</t>
  </si>
  <si>
    <t xml:space="preserve">ORD-100426</t>
  </si>
  <si>
    <t xml:space="preserve">CUST-8483</t>
  </si>
  <si>
    <t xml:space="preserve">ORD-100427</t>
  </si>
  <si>
    <t xml:space="preserve">CUST-6901</t>
  </si>
  <si>
    <t xml:space="preserve">ORD-100428</t>
  </si>
  <si>
    <t xml:space="preserve">CUST-3793</t>
  </si>
  <si>
    <t xml:space="preserve">ORD-100429</t>
  </si>
  <si>
    <t xml:space="preserve">CUST-2865</t>
  </si>
  <si>
    <t xml:space="preserve">ORD-100430</t>
  </si>
  <si>
    <t xml:space="preserve">CUST-3732</t>
  </si>
  <si>
    <t xml:space="preserve">ORD-100431</t>
  </si>
  <si>
    <t xml:space="preserve">CUST-8178</t>
  </si>
  <si>
    <t xml:space="preserve">ORD-100432</t>
  </si>
  <si>
    <t xml:space="preserve">CUST-3140</t>
  </si>
  <si>
    <t xml:space="preserve">ORD-100433</t>
  </si>
  <si>
    <t xml:space="preserve">CUST-9598</t>
  </si>
  <si>
    <t xml:space="preserve">ORD-100434</t>
  </si>
  <si>
    <t xml:space="preserve">ORD-100435</t>
  </si>
  <si>
    <t xml:space="preserve">CUST-1894</t>
  </si>
  <si>
    <t xml:space="preserve">2024-07-19</t>
  </si>
  <si>
    <t xml:space="preserve">ORD-100436</t>
  </si>
  <si>
    <t xml:space="preserve">CUST-4946</t>
  </si>
  <si>
    <t xml:space="preserve">ORD-100437</t>
  </si>
  <si>
    <t xml:space="preserve">CUST-8521</t>
  </si>
  <si>
    <t xml:space="preserve">ORD-100438</t>
  </si>
  <si>
    <t xml:space="preserve">CUST-1291</t>
  </si>
  <si>
    <t xml:space="preserve">ORD-100439</t>
  </si>
  <si>
    <t xml:space="preserve">CUST-5990</t>
  </si>
  <si>
    <t xml:space="preserve">ORD-100440</t>
  </si>
  <si>
    <t xml:space="preserve">CUST-4652</t>
  </si>
  <si>
    <t xml:space="preserve">ORD-100441</t>
  </si>
  <si>
    <t xml:space="preserve">CUST-2596</t>
  </si>
  <si>
    <t xml:space="preserve">2024-12-02</t>
  </si>
  <si>
    <t xml:space="preserve">ORD-100442</t>
  </si>
  <si>
    <t xml:space="preserve">CUST-2741</t>
  </si>
  <si>
    <t xml:space="preserve">2024-06-04</t>
  </si>
  <si>
    <t xml:space="preserve">ORD-100443</t>
  </si>
  <si>
    <t xml:space="preserve">CUST-4072</t>
  </si>
  <si>
    <t xml:space="preserve">ORD-100444</t>
  </si>
  <si>
    <t xml:space="preserve">CUST-3018</t>
  </si>
  <si>
    <t xml:space="preserve">ORD-100445</t>
  </si>
  <si>
    <t xml:space="preserve">CUST-1795</t>
  </si>
  <si>
    <t xml:space="preserve">ORD-100446</t>
  </si>
  <si>
    <t xml:space="preserve">CUST-3103</t>
  </si>
  <si>
    <t xml:space="preserve">ORD-100447</t>
  </si>
  <si>
    <t xml:space="preserve">ORD-100448</t>
  </si>
  <si>
    <t xml:space="preserve">CUST-9393</t>
  </si>
  <si>
    <t xml:space="preserve">ORD-100449</t>
  </si>
  <si>
    <t xml:space="preserve">CUST-5760</t>
  </si>
  <si>
    <t xml:space="preserve">ORD-100450</t>
  </si>
  <si>
    <t xml:space="preserve">CUST-6281</t>
  </si>
  <si>
    <t xml:space="preserve">ORD-100451</t>
  </si>
  <si>
    <t xml:space="preserve">CUST-9747</t>
  </si>
  <si>
    <t xml:space="preserve">ORD-100452</t>
  </si>
  <si>
    <t xml:space="preserve">CUST-4275</t>
  </si>
  <si>
    <t xml:space="preserve">ORD-100453</t>
  </si>
  <si>
    <t xml:space="preserve">CUST-9866</t>
  </si>
  <si>
    <t xml:space="preserve">2024-02-08</t>
  </si>
  <si>
    <t xml:space="preserve">ORD-100454</t>
  </si>
  <si>
    <t xml:space="preserve">CUST-7371</t>
  </si>
  <si>
    <t xml:space="preserve">ORD-100455</t>
  </si>
  <si>
    <t xml:space="preserve">CUST-6122</t>
  </si>
  <si>
    <t xml:space="preserve">ORD-100456</t>
  </si>
  <si>
    <t xml:space="preserve">CUST-7025</t>
  </si>
  <si>
    <t xml:space="preserve">ORD-100457</t>
  </si>
  <si>
    <t xml:space="preserve">CUST-2220</t>
  </si>
  <si>
    <t xml:space="preserve">ORD-100458</t>
  </si>
  <si>
    <t xml:space="preserve">CUST-3636</t>
  </si>
  <si>
    <t xml:space="preserve">ORD-100459</t>
  </si>
  <si>
    <t xml:space="preserve">CUST-1833</t>
  </si>
  <si>
    <t xml:space="preserve">ORD-100460</t>
  </si>
  <si>
    <t xml:space="preserve">CUST-6207</t>
  </si>
  <si>
    <t xml:space="preserve">ORD-100461</t>
  </si>
  <si>
    <t xml:space="preserve">CUST-6724</t>
  </si>
  <si>
    <t xml:space="preserve">ORD-100462</t>
  </si>
  <si>
    <t xml:space="preserve">CUST-8780</t>
  </si>
  <si>
    <t xml:space="preserve">ORD-100463</t>
  </si>
  <si>
    <t xml:space="preserve">CUST-1653</t>
  </si>
  <si>
    <t xml:space="preserve">2024-11-24</t>
  </si>
  <si>
    <t xml:space="preserve">ORD-100464</t>
  </si>
  <si>
    <t xml:space="preserve">CUST-1404</t>
  </si>
  <si>
    <t xml:space="preserve">ORD-100465</t>
  </si>
  <si>
    <t xml:space="preserve">CUST-6248</t>
  </si>
  <si>
    <t xml:space="preserve">2024-01-23</t>
  </si>
  <si>
    <t xml:space="preserve">ORD-100466</t>
  </si>
  <si>
    <t xml:space="preserve">CUST-4492</t>
  </si>
  <si>
    <t xml:space="preserve">2024-01-04</t>
  </si>
  <si>
    <t xml:space="preserve">ORD-100467</t>
  </si>
  <si>
    <t xml:space="preserve">CUST-8130</t>
  </si>
  <si>
    <t xml:space="preserve">2025-01-04</t>
  </si>
  <si>
    <t xml:space="preserve">ORD-100468</t>
  </si>
  <si>
    <t xml:space="preserve">CUST-3916</t>
  </si>
  <si>
    <t xml:space="preserve">ORD-100469</t>
  </si>
  <si>
    <t xml:space="preserve">CUST-7626</t>
  </si>
  <si>
    <t xml:space="preserve">2024-05-17</t>
  </si>
  <si>
    <t xml:space="preserve">ORD-100470</t>
  </si>
  <si>
    <t xml:space="preserve">CUST-1745</t>
  </si>
  <si>
    <t xml:space="preserve">ORD-100471</t>
  </si>
  <si>
    <t xml:space="preserve">CUST-8170</t>
  </si>
  <si>
    <t xml:space="preserve">ORD-100472</t>
  </si>
  <si>
    <t xml:space="preserve">CUST-5832</t>
  </si>
  <si>
    <t xml:space="preserve">ORD-100473</t>
  </si>
  <si>
    <t xml:space="preserve">CUST-3316</t>
  </si>
  <si>
    <t xml:space="preserve">ORD-100474</t>
  </si>
  <si>
    <t xml:space="preserve">CUST-6633</t>
  </si>
  <si>
    <t xml:space="preserve">ORD-100475</t>
  </si>
  <si>
    <t xml:space="preserve">CUST-1891</t>
  </si>
  <si>
    <t xml:space="preserve">ORD-100476</t>
  </si>
  <si>
    <t xml:space="preserve">CUST-8982</t>
  </si>
  <si>
    <t xml:space="preserve">ORD-100477</t>
  </si>
  <si>
    <t xml:space="preserve">CUST-6206</t>
  </si>
  <si>
    <t xml:space="preserve">2024-05-25</t>
  </si>
  <si>
    <t xml:space="preserve">ORD-100478</t>
  </si>
  <si>
    <t xml:space="preserve">CUST-6182</t>
  </si>
  <si>
    <t xml:space="preserve">ORD-100479</t>
  </si>
  <si>
    <t xml:space="preserve">CUST-6889</t>
  </si>
  <si>
    <t xml:space="preserve">2024-12-30</t>
  </si>
  <si>
    <t xml:space="preserve">2025-01-07</t>
  </si>
  <si>
    <t xml:space="preserve">ORD-100480</t>
  </si>
  <si>
    <t xml:space="preserve">CUST-2343</t>
  </si>
  <si>
    <t xml:space="preserve">ORD-100481</t>
  </si>
  <si>
    <t xml:space="preserve">CUST-1305</t>
  </si>
  <si>
    <t xml:space="preserve">ORD-100482</t>
  </si>
  <si>
    <t xml:space="preserve">CUST-5269</t>
  </si>
  <si>
    <t xml:space="preserve">ORD-100483</t>
  </si>
  <si>
    <t xml:space="preserve">CUST-5767</t>
  </si>
  <si>
    <t xml:space="preserve">ORD-100484</t>
  </si>
  <si>
    <t xml:space="preserve">CUST-3717</t>
  </si>
  <si>
    <t xml:space="preserve">ORD-100485</t>
  </si>
  <si>
    <t xml:space="preserve">CUST-8921</t>
  </si>
  <si>
    <t xml:space="preserve">ORD-100486</t>
  </si>
  <si>
    <t xml:space="preserve">CUST-4387</t>
  </si>
  <si>
    <t xml:space="preserve">ORD-100487</t>
  </si>
  <si>
    <t xml:space="preserve">CUST-9542</t>
  </si>
  <si>
    <t xml:space="preserve">2024-01-21</t>
  </si>
  <si>
    <t xml:space="preserve">ORD-100488</t>
  </si>
  <si>
    <t xml:space="preserve">CUST-6985</t>
  </si>
  <si>
    <t xml:space="preserve">ORD-100489</t>
  </si>
  <si>
    <t xml:space="preserve">CUST-6653</t>
  </si>
  <si>
    <t xml:space="preserve">ORD-100490</t>
  </si>
  <si>
    <t xml:space="preserve">CUST-9430</t>
  </si>
  <si>
    <t xml:space="preserve">ORD-100491</t>
  </si>
  <si>
    <t xml:space="preserve">CUST-6410</t>
  </si>
  <si>
    <t xml:space="preserve">ORD-100492</t>
  </si>
  <si>
    <t xml:space="preserve">CUST-4992</t>
  </si>
  <si>
    <t xml:space="preserve">ORD-100493</t>
  </si>
  <si>
    <t xml:space="preserve">ORD-100494</t>
  </si>
  <si>
    <t xml:space="preserve">CUST-5644</t>
  </si>
  <si>
    <t xml:space="preserve">ORD-100495</t>
  </si>
  <si>
    <t xml:space="preserve">CUST-3338</t>
  </si>
  <si>
    <t xml:space="preserve">ORD-100496</t>
  </si>
  <si>
    <t xml:space="preserve">CUST-2127</t>
  </si>
  <si>
    <t xml:space="preserve">ORD-100497</t>
  </si>
  <si>
    <t xml:space="preserve">CUST-2577</t>
  </si>
  <si>
    <t xml:space="preserve">2024-09-22</t>
  </si>
  <si>
    <t xml:space="preserve">ORD-100498</t>
  </si>
  <si>
    <t xml:space="preserve">ORD-100499</t>
  </si>
  <si>
    <t xml:space="preserve">CUST-8899</t>
  </si>
  <si>
    <t xml:space="preserve">ORD-100500</t>
  </si>
  <si>
    <t xml:space="preserve">CUST-5170</t>
  </si>
  <si>
    <t xml:space="preserve">ORD-100501</t>
  </si>
  <si>
    <t xml:space="preserve">CUST-1116</t>
  </si>
  <si>
    <t xml:space="preserve">ORD-100502</t>
  </si>
  <si>
    <t xml:space="preserve">CUST-2746</t>
  </si>
  <si>
    <t xml:space="preserve">ORD-100503</t>
  </si>
  <si>
    <t xml:space="preserve">CUST-7511</t>
  </si>
  <si>
    <t xml:space="preserve">ORD-100504</t>
  </si>
  <si>
    <t xml:space="preserve">CUST-6024</t>
  </si>
  <si>
    <t xml:space="preserve">ORD-100505</t>
  </si>
  <si>
    <t xml:space="preserve">CUST-3650</t>
  </si>
  <si>
    <t xml:space="preserve">ORD-100506</t>
  </si>
  <si>
    <t xml:space="preserve">CUST-3633</t>
  </si>
  <si>
    <t xml:space="preserve">ORD-100507</t>
  </si>
  <si>
    <t xml:space="preserve">CUST-4633</t>
  </si>
  <si>
    <t xml:space="preserve">ORD-100508</t>
  </si>
  <si>
    <t xml:space="preserve">CUST-1941</t>
  </si>
  <si>
    <t xml:space="preserve">ORD-100509</t>
  </si>
  <si>
    <t xml:space="preserve">CUST-4190</t>
  </si>
  <si>
    <t xml:space="preserve">ORD-100510</t>
  </si>
  <si>
    <t xml:space="preserve">CUST-1004</t>
  </si>
  <si>
    <t xml:space="preserve">2024-04-03</t>
  </si>
  <si>
    <t xml:space="preserve">ORD-100511</t>
  </si>
  <si>
    <t xml:space="preserve">CUST-9482</t>
  </si>
  <si>
    <t xml:space="preserve">ORD-100512</t>
  </si>
  <si>
    <t xml:space="preserve">CUST-5530</t>
  </si>
  <si>
    <t xml:space="preserve">ORD-100513</t>
  </si>
  <si>
    <t xml:space="preserve">CUST-2185</t>
  </si>
  <si>
    <t xml:space="preserve">ORD-100514</t>
  </si>
  <si>
    <t xml:space="preserve">CUST-5098</t>
  </si>
  <si>
    <t xml:space="preserve">ORD-100515</t>
  </si>
  <si>
    <t xml:space="preserve">CUST-8548</t>
  </si>
  <si>
    <t xml:space="preserve">ORD-100516</t>
  </si>
  <si>
    <t xml:space="preserve">CUST-4767</t>
  </si>
  <si>
    <t xml:space="preserve">ORD-100517</t>
  </si>
  <si>
    <t xml:space="preserve">CUST-2523</t>
  </si>
  <si>
    <t xml:space="preserve">2025-01-02</t>
  </si>
  <si>
    <t xml:space="preserve">ORD-100518</t>
  </si>
  <si>
    <t xml:space="preserve">CUST-3994</t>
  </si>
  <si>
    <t xml:space="preserve">ORD-100519</t>
  </si>
  <si>
    <t xml:space="preserve">CUST-4322</t>
  </si>
  <si>
    <t xml:space="preserve">ORD-100520</t>
  </si>
  <si>
    <t xml:space="preserve">CUST-1108</t>
  </si>
  <si>
    <t xml:space="preserve">ORD-100521</t>
  </si>
  <si>
    <t xml:space="preserve">CUST-5501</t>
  </si>
  <si>
    <t xml:space="preserve">ORD-100522</t>
  </si>
  <si>
    <t xml:space="preserve">CUST-8836</t>
  </si>
  <si>
    <t xml:space="preserve">ORD-100523</t>
  </si>
  <si>
    <t xml:space="preserve">CUST-9490</t>
  </si>
  <si>
    <t xml:space="preserve">ORD-100524</t>
  </si>
  <si>
    <t xml:space="preserve">CUST-5254</t>
  </si>
  <si>
    <t xml:space="preserve">ORD-100525</t>
  </si>
  <si>
    <t xml:space="preserve">CUST-4449</t>
  </si>
  <si>
    <t xml:space="preserve">ORD-100526</t>
  </si>
  <si>
    <t xml:space="preserve">CUST-4744</t>
  </si>
  <si>
    <t xml:space="preserve">ORD-100527</t>
  </si>
  <si>
    <t xml:space="preserve">CUST-3450</t>
  </si>
  <si>
    <t xml:space="preserve">ORD-100528</t>
  </si>
  <si>
    <t xml:space="preserve">ORD-100529</t>
  </si>
  <si>
    <t xml:space="preserve">CUST-5166</t>
  </si>
  <si>
    <t xml:space="preserve">ORD-100530</t>
  </si>
  <si>
    <t xml:space="preserve">CUST-5222</t>
  </si>
  <si>
    <t xml:space="preserve">ORD-100531</t>
  </si>
  <si>
    <t xml:space="preserve">CUST-9821</t>
  </si>
  <si>
    <t xml:space="preserve">2024-11-09</t>
  </si>
  <si>
    <t xml:space="preserve">ORD-100532</t>
  </si>
  <si>
    <t xml:space="preserve">CUST-5694</t>
  </si>
  <si>
    <t xml:space="preserve">2024-08-16</t>
  </si>
  <si>
    <t xml:space="preserve">ORD-100533</t>
  </si>
  <si>
    <t xml:space="preserve">CUST-7631</t>
  </si>
  <si>
    <t xml:space="preserve">ORD-100534</t>
  </si>
  <si>
    <t xml:space="preserve">CUST-7479</t>
  </si>
  <si>
    <t xml:space="preserve">ORD-100535</t>
  </si>
  <si>
    <t xml:space="preserve">CUST-4012</t>
  </si>
  <si>
    <t xml:space="preserve">ORD-100536</t>
  </si>
  <si>
    <t xml:space="preserve">CUST-7505</t>
  </si>
  <si>
    <t xml:space="preserve">ORD-100537</t>
  </si>
  <si>
    <t xml:space="preserve">CUST-2363</t>
  </si>
  <si>
    <t xml:space="preserve">ORD-100538</t>
  </si>
  <si>
    <t xml:space="preserve">CUST-5655</t>
  </si>
  <si>
    <t xml:space="preserve">2024-07-18</t>
  </si>
  <si>
    <t xml:space="preserve">ORD-100539</t>
  </si>
  <si>
    <t xml:space="preserve">CUST-6328</t>
  </si>
  <si>
    <t xml:space="preserve">ORD-100540</t>
  </si>
  <si>
    <t xml:space="preserve">ORD-100541</t>
  </si>
  <si>
    <t xml:space="preserve">CUST-9745</t>
  </si>
  <si>
    <t xml:space="preserve">ORD-100542</t>
  </si>
  <si>
    <t xml:space="preserve">CUST-3551</t>
  </si>
  <si>
    <t xml:space="preserve">ORD-100543</t>
  </si>
  <si>
    <t xml:space="preserve">CUST-9059</t>
  </si>
  <si>
    <t xml:space="preserve">ORD-100544</t>
  </si>
  <si>
    <t xml:space="preserve">CUST-9981</t>
  </si>
  <si>
    <t xml:space="preserve">ORD-100545</t>
  </si>
  <si>
    <t xml:space="preserve">CUST-7199</t>
  </si>
  <si>
    <t xml:space="preserve">ORD-100546</t>
  </si>
  <si>
    <t xml:space="preserve">CUST-5664</t>
  </si>
  <si>
    <t xml:space="preserve">ORD-100547</t>
  </si>
  <si>
    <t xml:space="preserve">CUST-8460</t>
  </si>
  <si>
    <t xml:space="preserve">ORD-100548</t>
  </si>
  <si>
    <t xml:space="preserve">CUST-1362</t>
  </si>
  <si>
    <t xml:space="preserve">ORD-100549</t>
  </si>
  <si>
    <t xml:space="preserve">CUST-9086</t>
  </si>
  <si>
    <t xml:space="preserve">2024-01-09</t>
  </si>
  <si>
    <t xml:space="preserve">ORD-100550</t>
  </si>
  <si>
    <t xml:space="preserve">ORD-100551</t>
  </si>
  <si>
    <t xml:space="preserve">CUST-5097</t>
  </si>
  <si>
    <t xml:space="preserve">ORD-100552</t>
  </si>
  <si>
    <t xml:space="preserve">CUST-1549</t>
  </si>
  <si>
    <t xml:space="preserve">ORD-100553</t>
  </si>
  <si>
    <t xml:space="preserve">CUST-3598</t>
  </si>
  <si>
    <t xml:space="preserve">ORD-100554</t>
  </si>
  <si>
    <t xml:space="preserve">CUST-6905</t>
  </si>
  <si>
    <t xml:space="preserve">2024-05-14</t>
  </si>
  <si>
    <t xml:space="preserve">ORD-100555</t>
  </si>
  <si>
    <t xml:space="preserve">CUST-2960</t>
  </si>
  <si>
    <t xml:space="preserve">ORD-100556</t>
  </si>
  <si>
    <t xml:space="preserve">CUST-7084</t>
  </si>
  <si>
    <t xml:space="preserve">ORD-100557</t>
  </si>
  <si>
    <t xml:space="preserve">CUST-1983</t>
  </si>
  <si>
    <t xml:space="preserve">ORD-100558</t>
  </si>
  <si>
    <t xml:space="preserve">CUST-6690</t>
  </si>
  <si>
    <t xml:space="preserve">ORD-100559</t>
  </si>
  <si>
    <t xml:space="preserve">CUST-1646</t>
  </si>
  <si>
    <t xml:space="preserve">ORD-100560</t>
  </si>
  <si>
    <t xml:space="preserve">CUST-6303</t>
  </si>
  <si>
    <t xml:space="preserve">ORD-100561</t>
  </si>
  <si>
    <t xml:space="preserve">CUST-8362</t>
  </si>
  <si>
    <t xml:space="preserve">ORD-100562</t>
  </si>
  <si>
    <t xml:space="preserve">CUST-1306</t>
  </si>
  <si>
    <t xml:space="preserve">ORD-100563</t>
  </si>
  <si>
    <t xml:space="preserve">CUST-7348</t>
  </si>
  <si>
    <t xml:space="preserve">ORD-100564</t>
  </si>
  <si>
    <t xml:space="preserve">2024-06-14</t>
  </si>
  <si>
    <t xml:space="preserve">ORD-100565</t>
  </si>
  <si>
    <t xml:space="preserve">CUST-2617</t>
  </si>
  <si>
    <t xml:space="preserve">ORD-100566</t>
  </si>
  <si>
    <t xml:space="preserve">CUST-2161</t>
  </si>
  <si>
    <t xml:space="preserve">ORD-100567</t>
  </si>
  <si>
    <t xml:space="preserve">CUST-7814</t>
  </si>
  <si>
    <t xml:space="preserve">ORD-100568</t>
  </si>
  <si>
    <t xml:space="preserve">CUST-4537</t>
  </si>
  <si>
    <t xml:space="preserve">ORD-100569</t>
  </si>
  <si>
    <t xml:space="preserve">CUST-3931</t>
  </si>
  <si>
    <t xml:space="preserve">ORD-100570</t>
  </si>
  <si>
    <t xml:space="preserve">CUST-7997</t>
  </si>
  <si>
    <t xml:space="preserve">2024-10-27</t>
  </si>
  <si>
    <t xml:space="preserve">ORD-100571</t>
  </si>
  <si>
    <t xml:space="preserve">CUST-8258</t>
  </si>
  <si>
    <t xml:space="preserve">ORD-100572</t>
  </si>
  <si>
    <t xml:space="preserve">CUST-6299</t>
  </si>
  <si>
    <t xml:space="preserve">ORD-100573</t>
  </si>
  <si>
    <t xml:space="preserve">ORD-100574</t>
  </si>
  <si>
    <t xml:space="preserve">CUST-5920</t>
  </si>
  <si>
    <t xml:space="preserve">ORD-100575</t>
  </si>
  <si>
    <t xml:space="preserve">CUST-9376</t>
  </si>
  <si>
    <t xml:space="preserve">ORD-100576</t>
  </si>
  <si>
    <t xml:space="preserve">CUST-5093</t>
  </si>
  <si>
    <t xml:space="preserve">ORD-100577</t>
  </si>
  <si>
    <t xml:space="preserve">CUST-8905</t>
  </si>
  <si>
    <t xml:space="preserve">ORD-100578</t>
  </si>
  <si>
    <t xml:space="preserve">CUST-7251</t>
  </si>
  <si>
    <t xml:space="preserve">ORD-100579</t>
  </si>
  <si>
    <t xml:space="preserve">CUST-4714</t>
  </si>
  <si>
    <t xml:space="preserve">ORD-100580</t>
  </si>
  <si>
    <t xml:space="preserve">CUST-6231</t>
  </si>
  <si>
    <t xml:space="preserve">ORD-100581</t>
  </si>
  <si>
    <t xml:space="preserve">CUST-8300</t>
  </si>
  <si>
    <t xml:space="preserve">ORD-100582</t>
  </si>
  <si>
    <t xml:space="preserve">CUST-8796</t>
  </si>
  <si>
    <t xml:space="preserve">ORD-100583</t>
  </si>
  <si>
    <t xml:space="preserve">CUST-3209</t>
  </si>
  <si>
    <t xml:space="preserve">ORD-100584</t>
  </si>
  <si>
    <t xml:space="preserve">CUST-5034</t>
  </si>
  <si>
    <t xml:space="preserve">ORD-100585</t>
  </si>
  <si>
    <t xml:space="preserve">CUST-7939</t>
  </si>
  <si>
    <t xml:space="preserve">ORD-100586</t>
  </si>
  <si>
    <t xml:space="preserve">CUST-8245</t>
  </si>
  <si>
    <t xml:space="preserve">ORD-100587</t>
  </si>
  <si>
    <t xml:space="preserve">CUST-2405</t>
  </si>
  <si>
    <t xml:space="preserve">ORD-100588</t>
  </si>
  <si>
    <t xml:space="preserve">CUST-2823</t>
  </si>
  <si>
    <t xml:space="preserve">ORD-100589</t>
  </si>
  <si>
    <t xml:space="preserve">CUST-5237</t>
  </si>
  <si>
    <t xml:space="preserve">2024-04-18</t>
  </si>
  <si>
    <t xml:space="preserve">ORD-100590</t>
  </si>
  <si>
    <t xml:space="preserve">CUST-9631</t>
  </si>
  <si>
    <t xml:space="preserve">ORD-100591</t>
  </si>
  <si>
    <t xml:space="preserve">CUST-1136</t>
  </si>
  <si>
    <t xml:space="preserve">ORD-100592</t>
  </si>
  <si>
    <t xml:space="preserve">CUST-7332</t>
  </si>
  <si>
    <t xml:space="preserve">ORD-100593</t>
  </si>
  <si>
    <t xml:space="preserve">CUST-2442</t>
  </si>
  <si>
    <t xml:space="preserve">ORD-100594</t>
  </si>
  <si>
    <t xml:space="preserve">CUST-5995</t>
  </si>
  <si>
    <t xml:space="preserve">ORD-100595</t>
  </si>
  <si>
    <t xml:space="preserve">CUST-9212</t>
  </si>
  <si>
    <t xml:space="preserve">ORD-100596</t>
  </si>
  <si>
    <t xml:space="preserve">2024-01-16</t>
  </si>
  <si>
    <t xml:space="preserve">ORD-100597</t>
  </si>
  <si>
    <t xml:space="preserve">CUST-4726</t>
  </si>
  <si>
    <t xml:space="preserve">ORD-100598</t>
  </si>
  <si>
    <t xml:space="preserve">CUST-3270</t>
  </si>
  <si>
    <t xml:space="preserve">ORD-100599</t>
  </si>
  <si>
    <t xml:space="preserve">CUST-3378</t>
  </si>
  <si>
    <t xml:space="preserve">ORD-100600</t>
  </si>
  <si>
    <t xml:space="preserve">CUST-6203</t>
  </si>
  <si>
    <t xml:space="preserve">ORD-100601</t>
  </si>
  <si>
    <t xml:space="preserve">CUST-5485</t>
  </si>
  <si>
    <t xml:space="preserve">ORD-100602</t>
  </si>
  <si>
    <t xml:space="preserve">CUST-4783</t>
  </si>
  <si>
    <t xml:space="preserve">ORD-100603</t>
  </si>
  <si>
    <t xml:space="preserve">CUST-8680</t>
  </si>
  <si>
    <t xml:space="preserve">2024-09-04</t>
  </si>
  <si>
    <t xml:space="preserve">ORD-100604</t>
  </si>
  <si>
    <t xml:space="preserve">CUST-7694</t>
  </si>
  <si>
    <t xml:space="preserve">ORD-100605</t>
  </si>
  <si>
    <t xml:space="preserve">ORD-100606</t>
  </si>
  <si>
    <t xml:space="preserve">CUST-1685</t>
  </si>
  <si>
    <t xml:space="preserve">ORD-100607</t>
  </si>
  <si>
    <t xml:space="preserve">CUST-1630</t>
  </si>
  <si>
    <t xml:space="preserve">ORD-100608</t>
  </si>
  <si>
    <t xml:space="preserve">CUST-1643</t>
  </si>
  <si>
    <t xml:space="preserve">ORD-100609</t>
  </si>
  <si>
    <t xml:space="preserve">CUST-5684</t>
  </si>
  <si>
    <t xml:space="preserve">ORD-100610</t>
  </si>
  <si>
    <t xml:space="preserve">CUST-2481</t>
  </si>
  <si>
    <t xml:space="preserve">ORD-100611</t>
  </si>
  <si>
    <t xml:space="preserve">ORD-100612</t>
  </si>
  <si>
    <t xml:space="preserve">CUST-3686</t>
  </si>
  <si>
    <t xml:space="preserve">ORD-100613</t>
  </si>
  <si>
    <t xml:space="preserve">CUST-9383</t>
  </si>
  <si>
    <t xml:space="preserve">ORD-100614</t>
  </si>
  <si>
    <t xml:space="preserve">CUST-3459</t>
  </si>
  <si>
    <t xml:space="preserve">ORD-100615</t>
  </si>
  <si>
    <t xml:space="preserve">CUST-8311</t>
  </si>
  <si>
    <t xml:space="preserve">ORD-100616</t>
  </si>
  <si>
    <t xml:space="preserve">CUST-8514</t>
  </si>
  <si>
    <t xml:space="preserve">ORD-100617</t>
  </si>
  <si>
    <t xml:space="preserve">CUST-8794</t>
  </si>
  <si>
    <t xml:space="preserve">ORD-100618</t>
  </si>
  <si>
    <t xml:space="preserve">CUST-4401</t>
  </si>
  <si>
    <t xml:space="preserve">ORD-100619</t>
  </si>
  <si>
    <t xml:space="preserve">CUST-5889</t>
  </si>
  <si>
    <t xml:space="preserve">ORD-100620</t>
  </si>
  <si>
    <t xml:space="preserve">CUST-3906</t>
  </si>
  <si>
    <t xml:space="preserve">ORD-100621</t>
  </si>
  <si>
    <t xml:space="preserve">CUST-2108</t>
  </si>
  <si>
    <t xml:space="preserve">ORD-100622</t>
  </si>
  <si>
    <t xml:space="preserve">CUST-7779</t>
  </si>
  <si>
    <t xml:space="preserve">ORD-100623</t>
  </si>
  <si>
    <t xml:space="preserve">CUST-5705</t>
  </si>
  <si>
    <t xml:space="preserve">ORD-100624</t>
  </si>
  <si>
    <t xml:space="preserve">CUST-9132</t>
  </si>
  <si>
    <t xml:space="preserve">ORD-100625</t>
  </si>
  <si>
    <t xml:space="preserve">CUST-1025</t>
  </si>
  <si>
    <t xml:space="preserve">2024-05-06</t>
  </si>
  <si>
    <t xml:space="preserve">ORD-100626</t>
  </si>
  <si>
    <t xml:space="preserve">CUST-7783</t>
  </si>
  <si>
    <t xml:space="preserve">ORD-100627</t>
  </si>
  <si>
    <t xml:space="preserve">CUST-2111</t>
  </si>
  <si>
    <t xml:space="preserve">ORD-100628</t>
  </si>
  <si>
    <t xml:space="preserve">CUST-1477</t>
  </si>
  <si>
    <t xml:space="preserve">ORD-100629</t>
  </si>
  <si>
    <t xml:space="preserve">CUST-3224</t>
  </si>
  <si>
    <t xml:space="preserve">ORD-100630</t>
  </si>
  <si>
    <t xml:space="preserve">CUST-1917</t>
  </si>
  <si>
    <t xml:space="preserve">ORD-100631</t>
  </si>
  <si>
    <t xml:space="preserve">CUST-6434</t>
  </si>
  <si>
    <t xml:space="preserve">2024-10-01</t>
  </si>
  <si>
    <t xml:space="preserve">ORD-100632</t>
  </si>
  <si>
    <t xml:space="preserve">CUST-9753</t>
  </si>
  <si>
    <t xml:space="preserve">ORD-100633</t>
  </si>
  <si>
    <t xml:space="preserve">CUST-1518</t>
  </si>
  <si>
    <t xml:space="preserve">ORD-100634</t>
  </si>
  <si>
    <t xml:space="preserve">CUST-2838</t>
  </si>
  <si>
    <t xml:space="preserve">ORD-100635</t>
  </si>
  <si>
    <t xml:space="preserve">CUST-3524</t>
  </si>
  <si>
    <t xml:space="preserve">ORD-100636</t>
  </si>
  <si>
    <t xml:space="preserve">CUST-9456</t>
  </si>
  <si>
    <t xml:space="preserve">ORD-100637</t>
  </si>
  <si>
    <t xml:space="preserve">CUST-6095</t>
  </si>
  <si>
    <t xml:space="preserve">2025-01-10</t>
  </si>
  <si>
    <t xml:space="preserve">ORD-100638</t>
  </si>
  <si>
    <t xml:space="preserve">CUST-6119</t>
  </si>
  <si>
    <t xml:space="preserve">ORD-100639</t>
  </si>
  <si>
    <t xml:space="preserve">CUST-8227</t>
  </si>
  <si>
    <t xml:space="preserve">ORD-100640</t>
  </si>
  <si>
    <t xml:space="preserve">CUST-9888</t>
  </si>
  <si>
    <t xml:space="preserve">2024-11-14</t>
  </si>
  <si>
    <t xml:space="preserve">ORD-100641</t>
  </si>
  <si>
    <t xml:space="preserve">CUST-6549</t>
  </si>
  <si>
    <t xml:space="preserve">ORD-100642</t>
  </si>
  <si>
    <t xml:space="preserve">CUST-7987</t>
  </si>
  <si>
    <t xml:space="preserve">ORD-100643</t>
  </si>
  <si>
    <t xml:space="preserve">CUST-6444</t>
  </si>
  <si>
    <t xml:space="preserve">ORD-100644</t>
  </si>
  <si>
    <t xml:space="preserve">CUST-8672</t>
  </si>
  <si>
    <t xml:space="preserve">ORD-100645</t>
  </si>
  <si>
    <t xml:space="preserve">CUST-5227</t>
  </si>
  <si>
    <t xml:space="preserve">ORD-100646</t>
  </si>
  <si>
    <t xml:space="preserve">CUST-8787</t>
  </si>
  <si>
    <t xml:space="preserve">ORD-100647</t>
  </si>
  <si>
    <t xml:space="preserve">CUST-2686</t>
  </si>
  <si>
    <t xml:space="preserve">ORD-100648</t>
  </si>
  <si>
    <t xml:space="preserve">CUST-7773</t>
  </si>
  <si>
    <t xml:space="preserve">2024-06-09</t>
  </si>
  <si>
    <t xml:space="preserve">ORD-100649</t>
  </si>
  <si>
    <t xml:space="preserve">CUST-8063</t>
  </si>
  <si>
    <t xml:space="preserve">ORD-100650</t>
  </si>
  <si>
    <t xml:space="preserve">ORD-100651</t>
  </si>
  <si>
    <t xml:space="preserve">CUST-2140</t>
  </si>
  <si>
    <t xml:space="preserve">ORD-100652</t>
  </si>
  <si>
    <t xml:space="preserve">CUST-3276</t>
  </si>
  <si>
    <t xml:space="preserve">ORD-100653</t>
  </si>
  <si>
    <t xml:space="preserve">CUST-8326</t>
  </si>
  <si>
    <t xml:space="preserve">ORD-100654</t>
  </si>
  <si>
    <t xml:space="preserve">CUST-6640</t>
  </si>
  <si>
    <t xml:space="preserve">ORD-100655</t>
  </si>
  <si>
    <t xml:space="preserve">CUST-9992</t>
  </si>
  <si>
    <t xml:space="preserve">ORD-100656</t>
  </si>
  <si>
    <t xml:space="preserve">CUST-4854</t>
  </si>
  <si>
    <t xml:space="preserve">ORD-100657</t>
  </si>
  <si>
    <t xml:space="preserve">CUST-3841</t>
  </si>
  <si>
    <t xml:space="preserve">ORD-100658</t>
  </si>
  <si>
    <t xml:space="preserve">CUST-3056</t>
  </si>
  <si>
    <t xml:space="preserve">ORD-100659</t>
  </si>
  <si>
    <t xml:space="preserve">ORD-100660</t>
  </si>
  <si>
    <t xml:space="preserve">CUST-7948</t>
  </si>
  <si>
    <t xml:space="preserve">ORD-100661</t>
  </si>
  <si>
    <t xml:space="preserve">CUST-4878</t>
  </si>
  <si>
    <t xml:space="preserve">ORD-100662</t>
  </si>
  <si>
    <t xml:space="preserve">CUST-7038</t>
  </si>
  <si>
    <t xml:space="preserve">ORD-100663</t>
  </si>
  <si>
    <t xml:space="preserve">CUST-5578</t>
  </si>
  <si>
    <t xml:space="preserve">ORD-100664</t>
  </si>
  <si>
    <t xml:space="preserve">CUST-2279</t>
  </si>
  <si>
    <t xml:space="preserve">ORD-100665</t>
  </si>
  <si>
    <t xml:space="preserve">CUST-8438</t>
  </si>
  <si>
    <t xml:space="preserve">ORD-100666</t>
  </si>
  <si>
    <t xml:space="preserve">CUST-5981</t>
  </si>
  <si>
    <t xml:space="preserve">ORD-100667</t>
  </si>
  <si>
    <t xml:space="preserve">CUST-5780</t>
  </si>
  <si>
    <t xml:space="preserve">ORD-100668</t>
  </si>
  <si>
    <t xml:space="preserve">CUST-5129</t>
  </si>
  <si>
    <t xml:space="preserve">ORD-100669</t>
  </si>
  <si>
    <t xml:space="preserve">CUST-3476</t>
  </si>
  <si>
    <t xml:space="preserve">ORD-100670</t>
  </si>
  <si>
    <t xml:space="preserve">CUST-1542</t>
  </si>
  <si>
    <t xml:space="preserve">ORD-100671</t>
  </si>
  <si>
    <t xml:space="preserve">CUST-7765</t>
  </si>
  <si>
    <t xml:space="preserve">ORD-100672</t>
  </si>
  <si>
    <t xml:space="preserve">CUST-1890</t>
  </si>
  <si>
    <t xml:space="preserve">2024-04-23</t>
  </si>
  <si>
    <t xml:space="preserve">ORD-100673</t>
  </si>
  <si>
    <t xml:space="preserve">CUST-9724</t>
  </si>
  <si>
    <t xml:space="preserve">ORD-100674</t>
  </si>
  <si>
    <t xml:space="preserve">CUST-8353</t>
  </si>
  <si>
    <t xml:space="preserve">ORD-100675</t>
  </si>
  <si>
    <t xml:space="preserve">CUST-8074</t>
  </si>
  <si>
    <t xml:space="preserve">ORD-100676</t>
  </si>
  <si>
    <t xml:space="preserve">CUST-4961</t>
  </si>
  <si>
    <t xml:space="preserve">ORD-100677</t>
  </si>
  <si>
    <t xml:space="preserve">CUST-1173</t>
  </si>
  <si>
    <t xml:space="preserve">2025-01-03</t>
  </si>
  <si>
    <t xml:space="preserve">ORD-100678</t>
  </si>
  <si>
    <t xml:space="preserve">CUST-5641</t>
  </si>
  <si>
    <t xml:space="preserve">ORD-100679</t>
  </si>
  <si>
    <t xml:space="preserve">CUST-2995</t>
  </si>
  <si>
    <t xml:space="preserve">ORD-100680</t>
  </si>
  <si>
    <t xml:space="preserve">CUST-4027</t>
  </si>
  <si>
    <t xml:space="preserve">ORD-100681</t>
  </si>
  <si>
    <t xml:space="preserve">CUST-5528</t>
  </si>
  <si>
    <t xml:space="preserve">ORD-100682</t>
  </si>
  <si>
    <t xml:space="preserve">CUST-1984</t>
  </si>
  <si>
    <t xml:space="preserve">ORD-100683</t>
  </si>
  <si>
    <t xml:space="preserve">ORD-100684</t>
  </si>
  <si>
    <t xml:space="preserve">CUST-2692</t>
  </si>
  <si>
    <t xml:space="preserve">ORD-100685</t>
  </si>
  <si>
    <t xml:space="preserve">CUST-1014</t>
  </si>
  <si>
    <t xml:space="preserve">ORD-100686</t>
  </si>
  <si>
    <t xml:space="preserve">CUST-9039</t>
  </si>
  <si>
    <t xml:space="preserve">ORD-100687</t>
  </si>
  <si>
    <t xml:space="preserve">CUST-8898</t>
  </si>
  <si>
    <t xml:space="preserve">ORD-100688</t>
  </si>
  <si>
    <t xml:space="preserve">CUST-2485</t>
  </si>
  <si>
    <t xml:space="preserve">ORD-100689</t>
  </si>
  <si>
    <t xml:space="preserve">CUST-1644</t>
  </si>
  <si>
    <t xml:space="preserve">ORD-100690</t>
  </si>
  <si>
    <t xml:space="preserve">CUST-8175</t>
  </si>
  <si>
    <t xml:space="preserve">ORD-100691</t>
  </si>
  <si>
    <t xml:space="preserve">ORD-100692</t>
  </si>
  <si>
    <t xml:space="preserve">CUST-1701</t>
  </si>
  <si>
    <t xml:space="preserve">ORD-100693</t>
  </si>
  <si>
    <t xml:space="preserve">CUST-4817</t>
  </si>
  <si>
    <t xml:space="preserve">ORD-100694</t>
  </si>
  <si>
    <t xml:space="preserve">CUST-4976</t>
  </si>
  <si>
    <t xml:space="preserve">ORD-100695</t>
  </si>
  <si>
    <t xml:space="preserve">CUST-3796</t>
  </si>
  <si>
    <t xml:space="preserve">ORD-100696</t>
  </si>
  <si>
    <t xml:space="preserve">CUST-4320</t>
  </si>
  <si>
    <t xml:space="preserve">ORD-100697</t>
  </si>
  <si>
    <t xml:space="preserve">CUST-4493</t>
  </si>
  <si>
    <t xml:space="preserve">ORD-100698</t>
  </si>
  <si>
    <t xml:space="preserve">CUST-7060</t>
  </si>
  <si>
    <t xml:space="preserve">ORD-100699</t>
  </si>
  <si>
    <t xml:space="preserve">CUST-7162</t>
  </si>
  <si>
    <t xml:space="preserve">ORD-100700</t>
  </si>
  <si>
    <t xml:space="preserve">CUST-5648</t>
  </si>
  <si>
    <t xml:space="preserve">ORD-100701</t>
  </si>
  <si>
    <t xml:space="preserve">CUST-3859</t>
  </si>
  <si>
    <t xml:space="preserve">ORD-100702</t>
  </si>
  <si>
    <t xml:space="preserve">CUST-6699</t>
  </si>
  <si>
    <t xml:space="preserve">ORD-100703</t>
  </si>
  <si>
    <t xml:space="preserve">CUST-9842</t>
  </si>
  <si>
    <t xml:space="preserve">ORD-100704</t>
  </si>
  <si>
    <t xml:space="preserve">CUST-8772</t>
  </si>
  <si>
    <t xml:space="preserve">ORD-100705</t>
  </si>
  <si>
    <t xml:space="preserve">CUST-6477</t>
  </si>
  <si>
    <t xml:space="preserve">ORD-100706</t>
  </si>
  <si>
    <t xml:space="preserve">CUST-8947</t>
  </si>
  <si>
    <t xml:space="preserve">ORD-100707</t>
  </si>
  <si>
    <t xml:space="preserve">CUST-6336</t>
  </si>
  <si>
    <t xml:space="preserve">ORD-100708</t>
  </si>
  <si>
    <t xml:space="preserve">CUST-4615</t>
  </si>
  <si>
    <t xml:space="preserve">ORD-100709</t>
  </si>
  <si>
    <t xml:space="preserve">CUST-3234</t>
  </si>
  <si>
    <t xml:space="preserve">ORD-100710</t>
  </si>
  <si>
    <t xml:space="preserve">CUST-5597</t>
  </si>
  <si>
    <t xml:space="preserve">ORD-100711</t>
  </si>
  <si>
    <t xml:space="preserve">CUST-3784</t>
  </si>
  <si>
    <t xml:space="preserve">2024-05-02</t>
  </si>
  <si>
    <t xml:space="preserve">ORD-100712</t>
  </si>
  <si>
    <t xml:space="preserve">CUST-8757</t>
  </si>
  <si>
    <t xml:space="preserve">2024-09-24</t>
  </si>
  <si>
    <t xml:space="preserve">ORD-100713</t>
  </si>
  <si>
    <t xml:space="preserve">CUST-4643</t>
  </si>
  <si>
    <t xml:space="preserve">ORD-100714</t>
  </si>
  <si>
    <t xml:space="preserve">CUST-8711</t>
  </si>
  <si>
    <t xml:space="preserve">ORD-100715</t>
  </si>
  <si>
    <t xml:space="preserve">CUST-4940</t>
  </si>
  <si>
    <t xml:space="preserve">ORD-100716</t>
  </si>
  <si>
    <t xml:space="preserve">CUST-2486</t>
  </si>
  <si>
    <t xml:space="preserve">ORD-100717</t>
  </si>
  <si>
    <t xml:space="preserve">CUST-3271</t>
  </si>
  <si>
    <t xml:space="preserve">ORD-100718</t>
  </si>
  <si>
    <t xml:space="preserve">CUST-2158</t>
  </si>
  <si>
    <t xml:space="preserve">ORD-100719</t>
  </si>
  <si>
    <t xml:space="preserve">CUST-4393</t>
  </si>
  <si>
    <t xml:space="preserve">ORD-100720</t>
  </si>
  <si>
    <t xml:space="preserve">CUST-6963</t>
  </si>
  <si>
    <t xml:space="preserve">ORD-100721</t>
  </si>
  <si>
    <t xml:space="preserve">CUST-2097</t>
  </si>
  <si>
    <t xml:space="preserve">ORD-100722</t>
  </si>
  <si>
    <t xml:space="preserve">CUST-4437</t>
  </si>
  <si>
    <t xml:space="preserve">ORD-100723</t>
  </si>
  <si>
    <t xml:space="preserve">CUST-6656</t>
  </si>
  <si>
    <t xml:space="preserve">ORD-100724</t>
  </si>
  <si>
    <t xml:space="preserve">CUST-5788</t>
  </si>
  <si>
    <t xml:space="preserve">ORD-100725</t>
  </si>
  <si>
    <t xml:space="preserve">CUST-2430</t>
  </si>
  <si>
    <t xml:space="preserve">ORD-100726</t>
  </si>
  <si>
    <t xml:space="preserve">CUST-3465</t>
  </si>
  <si>
    <t xml:space="preserve">ORD-100727</t>
  </si>
  <si>
    <t xml:space="preserve">CUST-6680</t>
  </si>
  <si>
    <t xml:space="preserve">ORD-100728</t>
  </si>
  <si>
    <t xml:space="preserve">CUST-6503</t>
  </si>
  <si>
    <t xml:space="preserve">ORD-100729</t>
  </si>
  <si>
    <t xml:space="preserve">CUST-9986</t>
  </si>
  <si>
    <t xml:space="preserve">ORD-100730</t>
  </si>
  <si>
    <t xml:space="preserve">CUST-5720</t>
  </si>
  <si>
    <t xml:space="preserve">ORD-100731</t>
  </si>
  <si>
    <t xml:space="preserve">CUST-9770</t>
  </si>
  <si>
    <t xml:space="preserve">ORD-100732</t>
  </si>
  <si>
    <t xml:space="preserve">CUST-6187</t>
  </si>
  <si>
    <t xml:space="preserve">ORD-100733</t>
  </si>
  <si>
    <t xml:space="preserve">ORD-100734</t>
  </si>
  <si>
    <t xml:space="preserve">CUST-9182</t>
  </si>
  <si>
    <t xml:space="preserve">ORD-100735</t>
  </si>
  <si>
    <t xml:space="preserve">CUST-5842</t>
  </si>
  <si>
    <t xml:space="preserve">ORD-100736</t>
  </si>
  <si>
    <t xml:space="preserve">CUST-8243</t>
  </si>
  <si>
    <t xml:space="preserve">ORD-100737</t>
  </si>
  <si>
    <t xml:space="preserve">CUST-4610</t>
  </si>
  <si>
    <t xml:space="preserve">ORD-100738</t>
  </si>
  <si>
    <t xml:space="preserve">CUST-5553</t>
  </si>
  <si>
    <t xml:space="preserve">ORD-100739</t>
  </si>
  <si>
    <t xml:space="preserve">CUST-9035</t>
  </si>
  <si>
    <t xml:space="preserve">ORD-100740</t>
  </si>
  <si>
    <t xml:space="preserve">CUST-8006</t>
  </si>
  <si>
    <t xml:space="preserve">ORD-100741</t>
  </si>
  <si>
    <t xml:space="preserve">CUST-8278</t>
  </si>
  <si>
    <t xml:space="preserve">ORD-100742</t>
  </si>
  <si>
    <t xml:space="preserve">CUST-2410</t>
  </si>
  <si>
    <t xml:space="preserve">ORD-100743</t>
  </si>
  <si>
    <t xml:space="preserve">CUST-7156</t>
  </si>
  <si>
    <t xml:space="preserve">ORD-100744</t>
  </si>
  <si>
    <t xml:space="preserve">CUST-3243</t>
  </si>
  <si>
    <t xml:space="preserve">ORD-100745</t>
  </si>
  <si>
    <t xml:space="preserve">CUST-8593</t>
  </si>
  <si>
    <t xml:space="preserve">ORD-100746</t>
  </si>
  <si>
    <t xml:space="preserve">CUST-5713</t>
  </si>
  <si>
    <t xml:space="preserve">2024-11-21</t>
  </si>
  <si>
    <t xml:space="preserve">ORD-100747</t>
  </si>
  <si>
    <t xml:space="preserve">CUST-2093</t>
  </si>
  <si>
    <t xml:space="preserve">ORD-100748</t>
  </si>
  <si>
    <t xml:space="preserve">CUST-2959</t>
  </si>
  <si>
    <t xml:space="preserve">ORD-100749</t>
  </si>
  <si>
    <t xml:space="preserve">CUST-3219</t>
  </si>
  <si>
    <t xml:space="preserve">ORD-100750</t>
  </si>
  <si>
    <t xml:space="preserve">CUST-2258</t>
  </si>
  <si>
    <t xml:space="preserve">ORD-100751</t>
  </si>
  <si>
    <t xml:space="preserve">CUST-5932</t>
  </si>
  <si>
    <t xml:space="preserve">ORD-100752</t>
  </si>
  <si>
    <t xml:space="preserve">CUST-7111</t>
  </si>
  <si>
    <t xml:space="preserve">ORD-100753</t>
  </si>
  <si>
    <t xml:space="preserve">ORD-100754</t>
  </si>
  <si>
    <t xml:space="preserve">CUST-3150</t>
  </si>
  <si>
    <t xml:space="preserve">2024-09-03</t>
  </si>
  <si>
    <t xml:space="preserve">ORD-100755</t>
  </si>
  <si>
    <t xml:space="preserve">CUST-6604</t>
  </si>
  <si>
    <t xml:space="preserve">ORD-100756</t>
  </si>
  <si>
    <t xml:space="preserve">CUST-4712</t>
  </si>
  <si>
    <t xml:space="preserve">ORD-100757</t>
  </si>
  <si>
    <t xml:space="preserve">CUST-8065</t>
  </si>
  <si>
    <t xml:space="preserve">ORD-100758</t>
  </si>
  <si>
    <t xml:space="preserve">CUST-1709</t>
  </si>
  <si>
    <t xml:space="preserve">ORD-100759</t>
  </si>
  <si>
    <t xml:space="preserve">ORD-100760</t>
  </si>
  <si>
    <t xml:space="preserve">CUST-3630</t>
  </si>
  <si>
    <t xml:space="preserve">ORD-100761</t>
  </si>
  <si>
    <t xml:space="preserve">CUST-4138</t>
  </si>
  <si>
    <t xml:space="preserve">ORD-100762</t>
  </si>
  <si>
    <t xml:space="preserve">CUST-8777</t>
  </si>
  <si>
    <t xml:space="preserve">ORD-100763</t>
  </si>
  <si>
    <t xml:space="preserve">2024-04-11</t>
  </si>
  <si>
    <t xml:space="preserve">ORD-100764</t>
  </si>
  <si>
    <t xml:space="preserve">ORD-100765</t>
  </si>
  <si>
    <t xml:space="preserve">CUST-6111</t>
  </si>
  <si>
    <t xml:space="preserve">ORD-100766</t>
  </si>
  <si>
    <t xml:space="preserve">CUST-8793</t>
  </si>
  <si>
    <t xml:space="preserve">ORD-100767</t>
  </si>
  <si>
    <t xml:space="preserve">CUST-2392</t>
  </si>
  <si>
    <t xml:space="preserve">ORD-100768</t>
  </si>
  <si>
    <t xml:space="preserve">CUST-6548</t>
  </si>
  <si>
    <t xml:space="preserve">ORD-100769</t>
  </si>
  <si>
    <t xml:space="preserve">CUST-5472</t>
  </si>
  <si>
    <t xml:space="preserve">2024-09-12</t>
  </si>
  <si>
    <t xml:space="preserve">ORD-100770</t>
  </si>
  <si>
    <t xml:space="preserve">CUST-3414</t>
  </si>
  <si>
    <t xml:space="preserve">ORD-100771</t>
  </si>
  <si>
    <t xml:space="preserve">CUST-1865</t>
  </si>
  <si>
    <t xml:space="preserve">ORD-100772</t>
  </si>
  <si>
    <t xml:space="preserve">CUST-2578</t>
  </si>
  <si>
    <t xml:space="preserve">ORD-100773</t>
  </si>
  <si>
    <t xml:space="preserve">CUST-5287</t>
  </si>
  <si>
    <t xml:space="preserve">ORD-100774</t>
  </si>
  <si>
    <t xml:space="preserve">CUST-8374</t>
  </si>
  <si>
    <t xml:space="preserve">ORD-100775</t>
  </si>
  <si>
    <t xml:space="preserve">CUST-3689</t>
  </si>
  <si>
    <t xml:space="preserve">ORD-100776</t>
  </si>
  <si>
    <t xml:space="preserve">CUST-9837</t>
  </si>
  <si>
    <t xml:space="preserve">ORD-100777</t>
  </si>
  <si>
    <t xml:space="preserve">CUST-7189</t>
  </si>
  <si>
    <t xml:space="preserve">ORD-100778</t>
  </si>
  <si>
    <t xml:space="preserve">CUST-7003</t>
  </si>
  <si>
    <t xml:space="preserve">ORD-100779</t>
  </si>
  <si>
    <t xml:space="preserve">CUST-7749</t>
  </si>
  <si>
    <t xml:space="preserve">ORD-100780</t>
  </si>
  <si>
    <t xml:space="preserve">ORD-100781</t>
  </si>
  <si>
    <t xml:space="preserve">CUST-7900</t>
  </si>
  <si>
    <t xml:space="preserve">ORD-100782</t>
  </si>
  <si>
    <t xml:space="preserve">CUST-9001</t>
  </si>
  <si>
    <t xml:space="preserve">ORD-100783</t>
  </si>
  <si>
    <t xml:space="preserve">CUST-6952</t>
  </si>
  <si>
    <t xml:space="preserve">ORD-100784</t>
  </si>
  <si>
    <t xml:space="preserve">CUST-5708</t>
  </si>
  <si>
    <t xml:space="preserve">ORD-100785</t>
  </si>
  <si>
    <t xml:space="preserve">CUST-2552</t>
  </si>
  <si>
    <t xml:space="preserve">2024-11-15</t>
  </si>
  <si>
    <t xml:space="preserve">ORD-100786</t>
  </si>
  <si>
    <t xml:space="preserve">CUST-5945</t>
  </si>
  <si>
    <t xml:space="preserve">ORD-100787</t>
  </si>
  <si>
    <t xml:space="preserve">CUST-8425</t>
  </si>
  <si>
    <t xml:space="preserve">ORD-100788</t>
  </si>
  <si>
    <t xml:space="preserve">CUST-4489</t>
  </si>
  <si>
    <t xml:space="preserve">ORD-100789</t>
  </si>
  <si>
    <t xml:space="preserve">CUST-1981</t>
  </si>
  <si>
    <t xml:space="preserve">ORD-100790</t>
  </si>
  <si>
    <t xml:space="preserve">CUST-7721</t>
  </si>
  <si>
    <t xml:space="preserve">ORD-100791</t>
  </si>
  <si>
    <t xml:space="preserve">CUST-4868</t>
  </si>
  <si>
    <t xml:space="preserve">ORD-100792</t>
  </si>
  <si>
    <t xml:space="preserve">CUST-8145</t>
  </si>
  <si>
    <t xml:space="preserve">ORD-100793</t>
  </si>
  <si>
    <t xml:space="preserve">CUST-3883</t>
  </si>
  <si>
    <t xml:space="preserve">ORD-100794</t>
  </si>
  <si>
    <t xml:space="preserve">CUST-5882</t>
  </si>
  <si>
    <t xml:space="preserve">ORD-100795</t>
  </si>
  <si>
    <t xml:space="preserve">CUST-3302</t>
  </si>
  <si>
    <t xml:space="preserve">ORD-100796</t>
  </si>
  <si>
    <t xml:space="preserve">CUST-5125</t>
  </si>
  <si>
    <t xml:space="preserve">ORD-100797</t>
  </si>
  <si>
    <t xml:space="preserve">CUST-7388</t>
  </si>
  <si>
    <t xml:space="preserve">ORD-100798</t>
  </si>
  <si>
    <t xml:space="preserve">CUST-7690</t>
  </si>
  <si>
    <t xml:space="preserve">ORD-100799</t>
  </si>
  <si>
    <t xml:space="preserve">CUST-5036</t>
  </si>
  <si>
    <t xml:space="preserve">ORD-100800</t>
  </si>
  <si>
    <t xml:space="preserve">CUST-1570</t>
  </si>
  <si>
    <t xml:space="preserve">ORD-100801</t>
  </si>
  <si>
    <t xml:space="preserve">CUST-6945</t>
  </si>
  <si>
    <t xml:space="preserve">ORD-100802</t>
  </si>
  <si>
    <t xml:space="preserve">CUST-5186</t>
  </si>
  <si>
    <t xml:space="preserve">ORD-100803</t>
  </si>
  <si>
    <t xml:space="preserve">CUST-7656</t>
  </si>
  <si>
    <t xml:space="preserve">ORD-100804</t>
  </si>
  <si>
    <t xml:space="preserve">CUST-6451</t>
  </si>
  <si>
    <t xml:space="preserve">ORD-100805</t>
  </si>
  <si>
    <t xml:space="preserve">CUST-9973</t>
  </si>
  <si>
    <t xml:space="preserve">ORD-100806</t>
  </si>
  <si>
    <t xml:space="preserve">CUST-3229</t>
  </si>
  <si>
    <t xml:space="preserve">ORD-100807</t>
  </si>
  <si>
    <t xml:space="preserve">CUST-3131</t>
  </si>
  <si>
    <t xml:space="preserve">ORD-100808</t>
  </si>
  <si>
    <t xml:space="preserve">CUST-6367</t>
  </si>
  <si>
    <t xml:space="preserve">ORD-100809</t>
  </si>
  <si>
    <t xml:space="preserve">CUST-4677</t>
  </si>
  <si>
    <t xml:space="preserve">ORD-100810</t>
  </si>
  <si>
    <t xml:space="preserve">CUST-4248</t>
  </si>
  <si>
    <t xml:space="preserve">2024-04-27</t>
  </si>
  <si>
    <t xml:space="preserve">ORD-100811</t>
  </si>
  <si>
    <t xml:space="preserve">CUST-3787</t>
  </si>
  <si>
    <t xml:space="preserve">ORD-100812</t>
  </si>
  <si>
    <t xml:space="preserve">ORD-100813</t>
  </si>
  <si>
    <t xml:space="preserve">CUST-8066</t>
  </si>
  <si>
    <t xml:space="preserve">ORD-100814</t>
  </si>
  <si>
    <t xml:space="preserve">CUST-3391</t>
  </si>
  <si>
    <t xml:space="preserve">ORD-100815</t>
  </si>
  <si>
    <t xml:space="preserve">CUST-2404</t>
  </si>
  <si>
    <t xml:space="preserve">ORD-100816</t>
  </si>
  <si>
    <t xml:space="preserve">CUST-5198</t>
  </si>
  <si>
    <t xml:space="preserve">ORD-100817</t>
  </si>
  <si>
    <t xml:space="preserve">ORD-100818</t>
  </si>
  <si>
    <t xml:space="preserve">CUST-1673</t>
  </si>
  <si>
    <t xml:space="preserve">ORD-100819</t>
  </si>
  <si>
    <t xml:space="preserve">CUST-9690</t>
  </si>
  <si>
    <t xml:space="preserve">ORD-100820</t>
  </si>
  <si>
    <t xml:space="preserve">CUST-6907</t>
  </si>
  <si>
    <t xml:space="preserve">ORD-100821</t>
  </si>
  <si>
    <t xml:space="preserve">CUST-3703</t>
  </si>
  <si>
    <t xml:space="preserve">ORD-100822</t>
  </si>
  <si>
    <t xml:space="preserve">CUST-4095</t>
  </si>
  <si>
    <t xml:space="preserve">ORD-100823</t>
  </si>
  <si>
    <t xml:space="preserve">CUST-9108</t>
  </si>
  <si>
    <t xml:space="preserve">ORD-100824</t>
  </si>
  <si>
    <t xml:space="preserve">CUST-3425</t>
  </si>
  <si>
    <t xml:space="preserve">ORD-100825</t>
  </si>
  <si>
    <t xml:space="preserve">CUST-4479</t>
  </si>
  <si>
    <t xml:space="preserve">ORD-100826</t>
  </si>
  <si>
    <t xml:space="preserve">CUST-2545</t>
  </si>
  <si>
    <t xml:space="preserve">ORD-100827</t>
  </si>
  <si>
    <t xml:space="preserve">CUST-6300</t>
  </si>
  <si>
    <t xml:space="preserve">ORD-100828</t>
  </si>
  <si>
    <t xml:space="preserve">CUST-1095</t>
  </si>
  <si>
    <t xml:space="preserve">ORD-100829</t>
  </si>
  <si>
    <t xml:space="preserve">CUST-5635</t>
  </si>
  <si>
    <t xml:space="preserve">ORD-100830</t>
  </si>
  <si>
    <t xml:space="preserve">CUST-4933</t>
  </si>
  <si>
    <t xml:space="preserve">ORD-100831</t>
  </si>
  <si>
    <t xml:space="preserve">CUST-3525</t>
  </si>
  <si>
    <t xml:space="preserve">ORD-100832</t>
  </si>
  <si>
    <t xml:space="preserve">CUST-6882</t>
  </si>
  <si>
    <t xml:space="preserve">ORD-100833</t>
  </si>
  <si>
    <t xml:space="preserve">CUST-7931</t>
  </si>
  <si>
    <t xml:space="preserve">ORD-100834</t>
  </si>
  <si>
    <t xml:space="preserve">CUST-6599</t>
  </si>
  <si>
    <t xml:space="preserve">ORD-100835</t>
  </si>
  <si>
    <t xml:space="preserve">ORD-100836</t>
  </si>
  <si>
    <t xml:space="preserve">CUST-5921</t>
  </si>
  <si>
    <t xml:space="preserve">ORD-100837</t>
  </si>
  <si>
    <t xml:space="preserve">CUST-9366</t>
  </si>
  <si>
    <t xml:space="preserve">ORD-100838</t>
  </si>
  <si>
    <t xml:space="preserve">CUST-9248</t>
  </si>
  <si>
    <t xml:space="preserve">ORD-100839</t>
  </si>
  <si>
    <t xml:space="preserve">CUST-5876</t>
  </si>
  <si>
    <t xml:space="preserve">ORD-100840</t>
  </si>
  <si>
    <t xml:space="preserve">CUST-4066</t>
  </si>
  <si>
    <t xml:space="preserve">ORD-100841</t>
  </si>
  <si>
    <t xml:space="preserve">ORD-100842</t>
  </si>
  <si>
    <t xml:space="preserve">CUST-8974</t>
  </si>
  <si>
    <t xml:space="preserve">ORD-100843</t>
  </si>
  <si>
    <t xml:space="preserve">CUST-3049</t>
  </si>
  <si>
    <t xml:space="preserve">ORD-100844</t>
  </si>
  <si>
    <t xml:space="preserve">ORD-100845</t>
  </si>
  <si>
    <t xml:space="preserve">CUST-3427</t>
  </si>
  <si>
    <t xml:space="preserve">ORD-100846</t>
  </si>
  <si>
    <t xml:space="preserve">CUST-8364</t>
  </si>
  <si>
    <t xml:space="preserve">ORD-100847</t>
  </si>
  <si>
    <t xml:space="preserve">ORD-100848</t>
  </si>
  <si>
    <t xml:space="preserve">CUST-9410</t>
  </si>
  <si>
    <t xml:space="preserve">ORD-100849</t>
  </si>
  <si>
    <t xml:space="preserve">CUST-7914</t>
  </si>
  <si>
    <t xml:space="preserve">ORD-100850</t>
  </si>
  <si>
    <t xml:space="preserve">CUST-6681</t>
  </si>
  <si>
    <t xml:space="preserve">ORD-100851</t>
  </si>
  <si>
    <t xml:space="preserve">CUST-4599</t>
  </si>
  <si>
    <t xml:space="preserve">ORD-100852</t>
  </si>
  <si>
    <t xml:space="preserve">CUST-7395</t>
  </si>
  <si>
    <t xml:space="preserve">ORD-100853</t>
  </si>
  <si>
    <t xml:space="preserve">CUST-2412</t>
  </si>
  <si>
    <t xml:space="preserve">ORD-100854</t>
  </si>
  <si>
    <t xml:space="preserve">CUST-9089</t>
  </si>
  <si>
    <t xml:space="preserve">ORD-100855</t>
  </si>
  <si>
    <t xml:space="preserve">ORD-100856</t>
  </si>
  <si>
    <t xml:space="preserve">CUST-6575</t>
  </si>
  <si>
    <t xml:space="preserve">ORD-100857</t>
  </si>
  <si>
    <t xml:space="preserve">CUST-2706</t>
  </si>
  <si>
    <t xml:space="preserve">ORD-100858</t>
  </si>
  <si>
    <t xml:space="preserve">CUST-2669</t>
  </si>
  <si>
    <t xml:space="preserve">ORD-100859</t>
  </si>
  <si>
    <t xml:space="preserve">CUST-5786</t>
  </si>
  <si>
    <t xml:space="preserve">ORD-100860</t>
  </si>
  <si>
    <t xml:space="preserve">CUST-3014</t>
  </si>
  <si>
    <t xml:space="preserve">ORD-100861</t>
  </si>
  <si>
    <t xml:space="preserve">CUST-5698</t>
  </si>
  <si>
    <t xml:space="preserve">ORD-100862</t>
  </si>
  <si>
    <t xml:space="preserve">CUST-9677</t>
  </si>
  <si>
    <t xml:space="preserve">ORD-100863</t>
  </si>
  <si>
    <t xml:space="preserve">ORD-100864</t>
  </si>
  <si>
    <t xml:space="preserve">ORD-100865</t>
  </si>
  <si>
    <t xml:space="preserve">CUST-3473</t>
  </si>
  <si>
    <t xml:space="preserve">ORD-100866</t>
  </si>
  <si>
    <t xml:space="preserve">ORD-100867</t>
  </si>
  <si>
    <t xml:space="preserve">CUST-7618</t>
  </si>
  <si>
    <t xml:space="preserve">ORD-100868</t>
  </si>
  <si>
    <t xml:space="preserve">CUST-7627</t>
  </si>
  <si>
    <t xml:space="preserve">ORD-100869</t>
  </si>
  <si>
    <t xml:space="preserve">CUST-4501</t>
  </si>
  <si>
    <t xml:space="preserve">ORD-100870</t>
  </si>
  <si>
    <t xml:space="preserve">CUST-9846</t>
  </si>
  <si>
    <t xml:space="preserve">ORD-100871</t>
  </si>
  <si>
    <t xml:space="preserve">CUST-7110</t>
  </si>
  <si>
    <t xml:space="preserve">ORD-100872</t>
  </si>
  <si>
    <t xml:space="preserve">CUST-1085</t>
  </si>
  <si>
    <t xml:space="preserve">ORD-100873</t>
  </si>
  <si>
    <t xml:space="preserve">CUST-4831</t>
  </si>
  <si>
    <t xml:space="preserve">ORD-100874</t>
  </si>
  <si>
    <t xml:space="preserve">CUST-5057</t>
  </si>
  <si>
    <t xml:space="preserve">ORD-100875</t>
  </si>
  <si>
    <t xml:space="preserve">CUST-7751</t>
  </si>
  <si>
    <t xml:space="preserve">ORD-100876</t>
  </si>
  <si>
    <t xml:space="preserve">CUST-7598</t>
  </si>
  <si>
    <t xml:space="preserve">ORD-100877</t>
  </si>
  <si>
    <t xml:space="preserve">CUST-9020</t>
  </si>
  <si>
    <t xml:space="preserve">ORD-100878</t>
  </si>
  <si>
    <t xml:space="preserve">CUST-9408</t>
  </si>
  <si>
    <t xml:space="preserve">ORD-100879</t>
  </si>
  <si>
    <t xml:space="preserve">CUST-2945</t>
  </si>
  <si>
    <t xml:space="preserve">ORD-100880</t>
  </si>
  <si>
    <t xml:space="preserve">ORD-100881</t>
  </si>
  <si>
    <t xml:space="preserve">CUST-5999</t>
  </si>
  <si>
    <t xml:space="preserve">ORD-100882</t>
  </si>
  <si>
    <t xml:space="preserve">CUST-1732</t>
  </si>
  <si>
    <t xml:space="preserve">ORD-100883</t>
  </si>
  <si>
    <t xml:space="preserve">CUST-3175</t>
  </si>
  <si>
    <t xml:space="preserve">ORD-100884</t>
  </si>
  <si>
    <t xml:space="preserve">CUST-2463</t>
  </si>
  <si>
    <t xml:space="preserve">ORD-100885</t>
  </si>
  <si>
    <t xml:space="preserve">ORD-100886</t>
  </si>
  <si>
    <t xml:space="preserve">CUST-3028</t>
  </si>
  <si>
    <t xml:space="preserve">ORD-100887</t>
  </si>
  <si>
    <t xml:space="preserve">ORD-100888</t>
  </si>
  <si>
    <t xml:space="preserve">ORD-100889</t>
  </si>
  <si>
    <t xml:space="preserve">CUST-8160</t>
  </si>
  <si>
    <t xml:space="preserve">ORD-100890</t>
  </si>
  <si>
    <t xml:space="preserve">CUST-3755</t>
  </si>
  <si>
    <t xml:space="preserve">ORD-100891</t>
  </si>
  <si>
    <t xml:space="preserve">CUST-6329</t>
  </si>
  <si>
    <t xml:space="preserve">2024-08-03</t>
  </si>
  <si>
    <t xml:space="preserve">ORD-100892</t>
  </si>
  <si>
    <t xml:space="preserve">CUST-2981</t>
  </si>
  <si>
    <t xml:space="preserve">ORD-100893</t>
  </si>
  <si>
    <t xml:space="preserve">ORD-100894</t>
  </si>
  <si>
    <t xml:space="preserve">ORD-100895</t>
  </si>
  <si>
    <t xml:space="preserve">CUST-7664</t>
  </si>
  <si>
    <t xml:space="preserve">ORD-100896</t>
  </si>
  <si>
    <t xml:space="preserve">CUST-7942</t>
  </si>
  <si>
    <t xml:space="preserve">ORD-100897</t>
  </si>
  <si>
    <t xml:space="preserve">CUST-1008</t>
  </si>
  <si>
    <t xml:space="preserve">ORD-100898</t>
  </si>
  <si>
    <t xml:space="preserve">CUST-4485</t>
  </si>
  <si>
    <t xml:space="preserve">ORD-100899</t>
  </si>
  <si>
    <t xml:space="preserve">ORD-100900</t>
  </si>
  <si>
    <t xml:space="preserve">CUST-6613</t>
  </si>
  <si>
    <t xml:space="preserve">ORD-100901</t>
  </si>
  <si>
    <t xml:space="preserve">CUST-6381</t>
  </si>
  <si>
    <t xml:space="preserve">ORD-100902</t>
  </si>
  <si>
    <t xml:space="preserve">CUST-7769</t>
  </si>
  <si>
    <t xml:space="preserve">ORD-100903</t>
  </si>
  <si>
    <t xml:space="preserve">CUST-8293</t>
  </si>
  <si>
    <t xml:space="preserve">ORD-100904</t>
  </si>
  <si>
    <t xml:space="preserve">CUST-1138</t>
  </si>
  <si>
    <t xml:space="preserve">ORD-100905</t>
  </si>
  <si>
    <t xml:space="preserve">CUST-6862</t>
  </si>
  <si>
    <t xml:space="preserve">ORD-100906</t>
  </si>
  <si>
    <t xml:space="preserve">CUST-1602</t>
  </si>
  <si>
    <t xml:space="preserve">ORD-100907</t>
  </si>
  <si>
    <t xml:space="preserve">CUST-9197</t>
  </si>
  <si>
    <t xml:space="preserve">ORD-100908</t>
  </si>
  <si>
    <t xml:space="preserve">CUST-3101</t>
  </si>
  <si>
    <t xml:space="preserve">ORD-100909</t>
  </si>
  <si>
    <t xml:space="preserve">CUST-1378</t>
  </si>
  <si>
    <t xml:space="preserve">ORD-100910</t>
  </si>
  <si>
    <t xml:space="preserve">CUST-1849</t>
  </si>
  <si>
    <t xml:space="preserve">2024-08-21</t>
  </si>
  <si>
    <t xml:space="preserve">ORD-100911</t>
  </si>
  <si>
    <t xml:space="preserve">CUST-9474</t>
  </si>
  <si>
    <t xml:space="preserve">2024-12-20</t>
  </si>
  <si>
    <t xml:space="preserve">ORD-100912</t>
  </si>
  <si>
    <t xml:space="preserve">CUST-2340</t>
  </si>
  <si>
    <t xml:space="preserve">ORD-100913</t>
  </si>
  <si>
    <t xml:space="preserve">CUST-4225</t>
  </si>
  <si>
    <t xml:space="preserve">ORD-100914</t>
  </si>
  <si>
    <t xml:space="preserve">ORD-100915</t>
  </si>
  <si>
    <t xml:space="preserve">ORD-100916</t>
  </si>
  <si>
    <t xml:space="preserve">CUST-1994</t>
  </si>
  <si>
    <t xml:space="preserve">ORD-100917</t>
  </si>
  <si>
    <t xml:space="preserve">CUST-1897</t>
  </si>
  <si>
    <t xml:space="preserve">ORD-100918</t>
  </si>
  <si>
    <t xml:space="preserve">CUST-2570</t>
  </si>
  <si>
    <t xml:space="preserve">ORD-100919</t>
  </si>
  <si>
    <t xml:space="preserve">CUST-8014</t>
  </si>
  <si>
    <t xml:space="preserve">ORD-100920</t>
  </si>
  <si>
    <t xml:space="preserve">CUST-4153</t>
  </si>
  <si>
    <t xml:space="preserve">ORD-100921</t>
  </si>
  <si>
    <t xml:space="preserve">ORD-100922</t>
  </si>
  <si>
    <t xml:space="preserve">CUST-3091</t>
  </si>
  <si>
    <t xml:space="preserve">ORD-100923</t>
  </si>
  <si>
    <t xml:space="preserve">CUST-3385</t>
  </si>
  <si>
    <t xml:space="preserve">ORD-100924</t>
  </si>
  <si>
    <t xml:space="preserve">CUST-3369</t>
  </si>
  <si>
    <t xml:space="preserve">ORD-100925</t>
  </si>
  <si>
    <t xml:space="preserve">CUST-4297</t>
  </si>
  <si>
    <t xml:space="preserve">ORD-100926</t>
  </si>
  <si>
    <t xml:space="preserve">CUST-6499</t>
  </si>
  <si>
    <t xml:space="preserve">ORD-100927</t>
  </si>
  <si>
    <t xml:space="preserve">CUST-4654</t>
  </si>
  <si>
    <t xml:space="preserve">ORD-100928</t>
  </si>
  <si>
    <t xml:space="preserve">CUST-7558</t>
  </si>
  <si>
    <t xml:space="preserve">ORD-100929</t>
  </si>
  <si>
    <t xml:space="preserve">CUST-4185</t>
  </si>
  <si>
    <t xml:space="preserve">ORD-100930</t>
  </si>
  <si>
    <t xml:space="preserve">CUST-3855</t>
  </si>
  <si>
    <t xml:space="preserve">ORD-100931</t>
  </si>
  <si>
    <t xml:space="preserve">CUST-3248</t>
  </si>
  <si>
    <t xml:space="preserve">ORD-100932</t>
  </si>
  <si>
    <t xml:space="preserve">CUST-3807</t>
  </si>
  <si>
    <t xml:space="preserve">ORD-100933</t>
  </si>
  <si>
    <t xml:space="preserve">CUST-4107</t>
  </si>
  <si>
    <t xml:space="preserve">ORD-100934</t>
  </si>
  <si>
    <t xml:space="preserve">CUST-4098</t>
  </si>
  <si>
    <t xml:space="preserve">ORD-100935</t>
  </si>
  <si>
    <t xml:space="preserve">ORD-100936</t>
  </si>
  <si>
    <t xml:space="preserve">CUST-7358</t>
  </si>
  <si>
    <t xml:space="preserve">ORD-100937</t>
  </si>
  <si>
    <t xml:space="preserve">CUST-8918</t>
  </si>
  <si>
    <t xml:space="preserve">ORD-100938</t>
  </si>
  <si>
    <t xml:space="preserve">CUST-4325</t>
  </si>
  <si>
    <t xml:space="preserve">ORD-100939</t>
  </si>
  <si>
    <t xml:space="preserve">CUST-7129</t>
  </si>
  <si>
    <t xml:space="preserve">ORD-100940</t>
  </si>
  <si>
    <t xml:space="preserve">CUST-8622</t>
  </si>
  <si>
    <t xml:space="preserve">ORD-100941</t>
  </si>
  <si>
    <t xml:space="preserve">CUST-7264</t>
  </si>
  <si>
    <t xml:space="preserve">ORD-100942</t>
  </si>
  <si>
    <t xml:space="preserve">CUST-9956</t>
  </si>
  <si>
    <t xml:space="preserve">ORD-100943</t>
  </si>
  <si>
    <t xml:space="preserve">CUST-4221</t>
  </si>
  <si>
    <t xml:space="preserve">ORD-100944</t>
  </si>
  <si>
    <t xml:space="preserve">CUST-3258</t>
  </si>
  <si>
    <t xml:space="preserve">ORD-100945</t>
  </si>
  <si>
    <t xml:space="preserve">CUST-7616</t>
  </si>
  <si>
    <t xml:space="preserve">ORD-100946</t>
  </si>
  <si>
    <t xml:space="preserve">CUST-7512</t>
  </si>
  <si>
    <t xml:space="preserve">ORD-100947</t>
  </si>
  <si>
    <t xml:space="preserve">CUST-8559</t>
  </si>
  <si>
    <t xml:space="preserve">ORD-100948</t>
  </si>
  <si>
    <t xml:space="preserve">CUST-1493</t>
  </si>
  <si>
    <t xml:space="preserve">ORD-100949</t>
  </si>
  <si>
    <t xml:space="preserve">CUST-6810</t>
  </si>
  <si>
    <t xml:space="preserve">ORD-100950</t>
  </si>
  <si>
    <t xml:space="preserve">CUST-1380</t>
  </si>
  <si>
    <t xml:space="preserve">ORD-100951</t>
  </si>
  <si>
    <t xml:space="preserve">CUST-7404</t>
  </si>
  <si>
    <t xml:space="preserve">ORD-100952</t>
  </si>
  <si>
    <t xml:space="preserve">CUST-8397</t>
  </si>
  <si>
    <t xml:space="preserve">ORD-100953</t>
  </si>
  <si>
    <t xml:space="preserve">CUST-9005</t>
  </si>
  <si>
    <t xml:space="preserve">ORD-100954</t>
  </si>
  <si>
    <t xml:space="preserve">CUST-8449</t>
  </si>
  <si>
    <t xml:space="preserve">ORD-100955</t>
  </si>
  <si>
    <t xml:space="preserve">CUST-3115</t>
  </si>
  <si>
    <t xml:space="preserve">ORD-100956</t>
  </si>
  <si>
    <t xml:space="preserve">CUST-8081</t>
  </si>
  <si>
    <t xml:space="preserve">ORD-100957</t>
  </si>
  <si>
    <t xml:space="preserve">CUST-8519</t>
  </si>
  <si>
    <t xml:space="preserve">ORD-100958</t>
  </si>
  <si>
    <t xml:space="preserve">CUST-6388</t>
  </si>
  <si>
    <t xml:space="preserve">ORD-100959</t>
  </si>
  <si>
    <t xml:space="preserve">CUST-8476</t>
  </si>
  <si>
    <t xml:space="preserve">ORD-100960</t>
  </si>
  <si>
    <t xml:space="preserve">CUST-8079</t>
  </si>
  <si>
    <t xml:space="preserve">ORD-100961</t>
  </si>
  <si>
    <t xml:space="preserve">ORD-100962</t>
  </si>
  <si>
    <t xml:space="preserve">CUST-2986</t>
  </si>
  <si>
    <t xml:space="preserve">ORD-100963</t>
  </si>
  <si>
    <t xml:space="preserve">CUST-4397</t>
  </si>
  <si>
    <t xml:space="preserve">ORD-100964</t>
  </si>
  <si>
    <t xml:space="preserve">ORD-100965</t>
  </si>
  <si>
    <t xml:space="preserve">CUST-8558</t>
  </si>
  <si>
    <t xml:space="preserve">ORD-100966</t>
  </si>
  <si>
    <t xml:space="preserve">CUST-3643</t>
  </si>
  <si>
    <t xml:space="preserve">ORD-100967</t>
  </si>
  <si>
    <t xml:space="preserve">CUST-1183</t>
  </si>
  <si>
    <t xml:space="preserve">ORD-100968</t>
  </si>
  <si>
    <t xml:space="preserve">CUST-8242</t>
  </si>
  <si>
    <t xml:space="preserve">ORD-100969</t>
  </si>
  <si>
    <t xml:space="preserve">CUST-1858</t>
  </si>
  <si>
    <t xml:space="preserve">ORD-100970</t>
  </si>
  <si>
    <t xml:space="preserve">CUST-2497</t>
  </si>
  <si>
    <t xml:space="preserve">ORD-100971</t>
  </si>
  <si>
    <t xml:space="preserve">CUST-2582</t>
  </si>
  <si>
    <t xml:space="preserve">ORD-100972</t>
  </si>
  <si>
    <t xml:space="preserve">CUST-4105</t>
  </si>
  <si>
    <t xml:space="preserve">ORD-100973</t>
  </si>
  <si>
    <t xml:space="preserve">CUST-1245</t>
  </si>
  <si>
    <t xml:space="preserve">ORD-100974</t>
  </si>
  <si>
    <t xml:space="preserve">CUST-7045</t>
  </si>
  <si>
    <t xml:space="preserve">ORD-100975</t>
  </si>
  <si>
    <t xml:space="preserve">CUST-3809</t>
  </si>
  <si>
    <t xml:space="preserve">ORD-100976</t>
  </si>
  <si>
    <t xml:space="preserve">CUST-3177</t>
  </si>
  <si>
    <t xml:space="preserve">ORD-100977</t>
  </si>
  <si>
    <t xml:space="preserve">CUST-8354</t>
  </si>
  <si>
    <t xml:space="preserve">ORD-100978</t>
  </si>
  <si>
    <t xml:space="preserve">CUST-3032</t>
  </si>
  <si>
    <t xml:space="preserve">ORD-100979</t>
  </si>
  <si>
    <t xml:space="preserve">CUST-3484</t>
  </si>
  <si>
    <t xml:space="preserve">ORD-100980</t>
  </si>
  <si>
    <t xml:space="preserve">CUST-5556</t>
  </si>
  <si>
    <t xml:space="preserve">ORD-100981</t>
  </si>
  <si>
    <t xml:space="preserve">CUST-6427</t>
  </si>
  <si>
    <t xml:space="preserve">ORD-100982</t>
  </si>
  <si>
    <t xml:space="preserve">CUST-7250</t>
  </si>
  <si>
    <t xml:space="preserve">ORD-100983</t>
  </si>
  <si>
    <t xml:space="preserve">CUST-3318</t>
  </si>
  <si>
    <t xml:space="preserve">ORD-100984</t>
  </si>
  <si>
    <t xml:space="preserve">CUST-8652</t>
  </si>
  <si>
    <t xml:space="preserve">ORD-100985</t>
  </si>
  <si>
    <t xml:space="preserve">CUST-4299</t>
  </si>
  <si>
    <t xml:space="preserve">ORD-100986</t>
  </si>
  <si>
    <t xml:space="preserve">CUST-8101</t>
  </si>
  <si>
    <t xml:space="preserve">ORD-100987</t>
  </si>
  <si>
    <t xml:space="preserve">CUST-9801</t>
  </si>
  <si>
    <t xml:space="preserve">ORD-100988</t>
  </si>
  <si>
    <t xml:space="preserve">CUST-2178</t>
  </si>
  <si>
    <t xml:space="preserve">ORD-100989</t>
  </si>
  <si>
    <t xml:space="preserve">CUST-7628</t>
  </si>
  <si>
    <t xml:space="preserve">ORD-100990</t>
  </si>
  <si>
    <t xml:space="preserve">CUST-7697</t>
  </si>
  <si>
    <t xml:space="preserve">ORD-100991</t>
  </si>
  <si>
    <t xml:space="preserve">CUST-6711</t>
  </si>
  <si>
    <t xml:space="preserve">ORD-100992</t>
  </si>
  <si>
    <t xml:space="preserve">CUST-5043</t>
  </si>
  <si>
    <t xml:space="preserve">ORD-100993</t>
  </si>
  <si>
    <t xml:space="preserve">CUST-3422</t>
  </si>
  <si>
    <t xml:space="preserve">ORD-100994</t>
  </si>
  <si>
    <t xml:space="preserve">CUST-3644</t>
  </si>
  <si>
    <t xml:space="preserve">ORD-100995</t>
  </si>
  <si>
    <t xml:space="preserve">CUST-4093</t>
  </si>
  <si>
    <t xml:space="preserve">ORD-100996</t>
  </si>
  <si>
    <t xml:space="preserve">CUST-7271</t>
  </si>
  <si>
    <t xml:space="preserve">ORD-100997</t>
  </si>
  <si>
    <t xml:space="preserve">CUST-6642</t>
  </si>
  <si>
    <t xml:space="preserve">ORD-100998</t>
  </si>
  <si>
    <t xml:space="preserve">ORD-100999</t>
  </si>
  <si>
    <t xml:space="preserve">CUST-3890</t>
  </si>
  <si>
    <t xml:space="preserve">ORD-101000</t>
  </si>
  <si>
    <t xml:space="preserve">CUST-4041</t>
  </si>
  <si>
    <t xml:space="preserve">ORD-101001</t>
  </si>
  <si>
    <t xml:space="preserve">CUST-2789</t>
  </si>
  <si>
    <t xml:space="preserve">ORD-101002</t>
  </si>
  <si>
    <t xml:space="preserve">CUST-4846</t>
  </si>
  <si>
    <t xml:space="preserve">ORD-101003</t>
  </si>
  <si>
    <t xml:space="preserve">ORD-101004</t>
  </si>
  <si>
    <t xml:space="preserve">CUST-6521</t>
  </si>
  <si>
    <t xml:space="preserve">ORD-101005</t>
  </si>
  <si>
    <t xml:space="preserve">CUST-7200</t>
  </si>
  <si>
    <t xml:space="preserve">ORD-101006</t>
  </si>
  <si>
    <t xml:space="preserve">CUST-3275</t>
  </si>
  <si>
    <t xml:space="preserve">ORD-101007</t>
  </si>
  <si>
    <t xml:space="preserve">CUST-8785</t>
  </si>
  <si>
    <t xml:space="preserve">ORD-101008</t>
  </si>
  <si>
    <t xml:space="preserve">CUST-1749</t>
  </si>
  <si>
    <t xml:space="preserve">ORD-101009</t>
  </si>
  <si>
    <t xml:space="preserve">CUST-6707</t>
  </si>
  <si>
    <t xml:space="preserve">ORD-101010</t>
  </si>
  <si>
    <t xml:space="preserve">CUST-4196</t>
  </si>
  <si>
    <t xml:space="preserve">ORD-101011</t>
  </si>
  <si>
    <t xml:space="preserve">CUST-2426</t>
  </si>
  <si>
    <t xml:space="preserve">ORD-101012</t>
  </si>
  <si>
    <t xml:space="preserve">CUST-9858</t>
  </si>
  <si>
    <t xml:space="preserve">ORD-101013</t>
  </si>
  <si>
    <t xml:space="preserve">CUST-3625</t>
  </si>
  <si>
    <t xml:space="preserve">ORD-101014</t>
  </si>
  <si>
    <t xml:space="preserve">CUST-3016</t>
  </si>
  <si>
    <t xml:space="preserve">ORD-101015</t>
  </si>
  <si>
    <t xml:space="preserve">CUST-2059</t>
  </si>
  <si>
    <t xml:space="preserve">ORD-101016</t>
  </si>
  <si>
    <t xml:space="preserve">CUST-8159</t>
  </si>
  <si>
    <t xml:space="preserve">ORD-101017</t>
  </si>
  <si>
    <t xml:space="preserve">CUST-4082</t>
  </si>
  <si>
    <t xml:space="preserve">ORD-101018</t>
  </si>
  <si>
    <t xml:space="preserve">CUST-2013</t>
  </si>
  <si>
    <t xml:space="preserve">ORD-101019</t>
  </si>
  <si>
    <t xml:space="preserve">CUST-3069</t>
  </si>
  <si>
    <t xml:space="preserve">ORD-101020</t>
  </si>
  <si>
    <t xml:space="preserve">CUST-5863</t>
  </si>
  <si>
    <t xml:space="preserve">ORD-101021</t>
  </si>
  <si>
    <t xml:space="preserve">CUST-1562</t>
  </si>
  <si>
    <t xml:space="preserve">ORD-101022</t>
  </si>
  <si>
    <t xml:space="preserve">CUST-4534</t>
  </si>
  <si>
    <t xml:space="preserve">ORD-101023</t>
  </si>
  <si>
    <t xml:space="preserve">CUST-4687</t>
  </si>
  <si>
    <t xml:space="preserve">ORD-101024</t>
  </si>
  <si>
    <t xml:space="preserve">CUST-3608</t>
  </si>
  <si>
    <t xml:space="preserve">ORD-101025</t>
  </si>
  <si>
    <t xml:space="preserve">CUST-9648</t>
  </si>
  <si>
    <t xml:space="preserve">ORD-101026</t>
  </si>
  <si>
    <t xml:space="preserve">CUST-1886</t>
  </si>
  <si>
    <t xml:space="preserve">ORD-101027</t>
  </si>
  <si>
    <t xml:space="preserve">CUST-3372</t>
  </si>
  <si>
    <t xml:space="preserve">ORD-101028</t>
  </si>
  <si>
    <t xml:space="preserve">CUST-3418</t>
  </si>
  <si>
    <t xml:space="preserve">ORD-101029</t>
  </si>
  <si>
    <t xml:space="preserve">CUST-1859</t>
  </si>
  <si>
    <t xml:space="preserve">ORD-101030</t>
  </si>
  <si>
    <t xml:space="preserve">CUST-1556</t>
  </si>
  <si>
    <t xml:space="preserve">ORD-101031</t>
  </si>
  <si>
    <t xml:space="preserve">CUST-2468</t>
  </si>
  <si>
    <t xml:space="preserve">ORD-101032</t>
  </si>
  <si>
    <t xml:space="preserve">CUST-9015</t>
  </si>
  <si>
    <t xml:space="preserve">2024-01-08</t>
  </si>
  <si>
    <t xml:space="preserve">ORD-101033</t>
  </si>
  <si>
    <t xml:space="preserve">CUST-2549</t>
  </si>
  <si>
    <t xml:space="preserve">ORD-101034</t>
  </si>
  <si>
    <t xml:space="preserve">CUST-2040</t>
  </si>
  <si>
    <t xml:space="preserve">ORD-101035</t>
  </si>
  <si>
    <t xml:space="preserve">CUST-9684</t>
  </si>
  <si>
    <t xml:space="preserve">ORD-101036</t>
  </si>
  <si>
    <t xml:space="preserve">CUST-2922</t>
  </si>
  <si>
    <t xml:space="preserve">ORD-101037</t>
  </si>
  <si>
    <t xml:space="preserve">CUST-4378</t>
  </si>
  <si>
    <t xml:space="preserve">ORD-101038</t>
  </si>
  <si>
    <t xml:space="preserve">CUST-6956</t>
  </si>
  <si>
    <t xml:space="preserve">ORD-101039</t>
  </si>
  <si>
    <t xml:space="preserve">CUST-5807</t>
  </si>
  <si>
    <t xml:space="preserve">ORD-101040</t>
  </si>
  <si>
    <t xml:space="preserve">CUST-9818</t>
  </si>
  <si>
    <t xml:space="preserve">ORD-101041</t>
  </si>
  <si>
    <t xml:space="preserve">CUST-4526</t>
  </si>
  <si>
    <t xml:space="preserve">ORD-101042</t>
  </si>
  <si>
    <t xml:space="preserve">CUST-5177</t>
  </si>
  <si>
    <t xml:space="preserve">ORD-101043</t>
  </si>
  <si>
    <t xml:space="preserve">CUST-9780</t>
  </si>
  <si>
    <t xml:space="preserve">ORD-101044</t>
  </si>
  <si>
    <t xml:space="preserve">CUST-9379</t>
  </si>
  <si>
    <t xml:space="preserve">2025-01-05</t>
  </si>
  <si>
    <t xml:space="preserve">ORD-101045</t>
  </si>
  <si>
    <t xml:space="preserve">CUST-5055</t>
  </si>
  <si>
    <t xml:space="preserve">ORD-101046</t>
  </si>
  <si>
    <t xml:space="preserve">CUST-6464</t>
  </si>
  <si>
    <t xml:space="preserve">ORD-101047</t>
  </si>
  <si>
    <t xml:space="preserve">CUST-7203</t>
  </si>
  <si>
    <t xml:space="preserve">ORD-101048</t>
  </si>
  <si>
    <t xml:space="preserve">CUST-9666</t>
  </si>
  <si>
    <t xml:space="preserve">ORD-101049</t>
  </si>
  <si>
    <t xml:space="preserve">CUST-7382</t>
  </si>
  <si>
    <t xml:space="preserve">ORD-101050</t>
  </si>
  <si>
    <t xml:space="preserve">CUST-9414</t>
  </si>
  <si>
    <t xml:space="preserve">ORD-101051</t>
  </si>
  <si>
    <t xml:space="preserve">CUST-7064</t>
  </si>
  <si>
    <t xml:space="preserve">ORD-101052</t>
  </si>
  <si>
    <t xml:space="preserve">CUST-8678</t>
  </si>
  <si>
    <t xml:space="preserve">ORD-101053</t>
  </si>
  <si>
    <t xml:space="preserve">CUST-6007</t>
  </si>
  <si>
    <t xml:space="preserve">2024-05-01</t>
  </si>
  <si>
    <t xml:space="preserve">ORD-101054</t>
  </si>
  <si>
    <t xml:space="preserve">CUST-1940</t>
  </si>
  <si>
    <t xml:space="preserve">ORD-101055</t>
  </si>
  <si>
    <t xml:space="preserve">CUST-9334</t>
  </si>
  <si>
    <t xml:space="preserve">ORD-101056</t>
  </si>
  <si>
    <t xml:space="preserve">ORD-101057</t>
  </si>
  <si>
    <t xml:space="preserve">CUST-5001</t>
  </si>
  <si>
    <t xml:space="preserve">ORD-101058</t>
  </si>
  <si>
    <t xml:space="preserve">CUST-9577</t>
  </si>
  <si>
    <t xml:space="preserve">ORD-101059</t>
  </si>
  <si>
    <t xml:space="preserve">CUST-7211</t>
  </si>
  <si>
    <t xml:space="preserve">ORD-101060</t>
  </si>
  <si>
    <t xml:space="preserve">CUST-5752</t>
  </si>
  <si>
    <t xml:space="preserve">ORD-101061</t>
  </si>
  <si>
    <t xml:space="preserve">CUST-9446</t>
  </si>
  <si>
    <t xml:space="preserve">ORD-101062</t>
  </si>
  <si>
    <t xml:space="preserve">CUST-6382</t>
  </si>
  <si>
    <t xml:space="preserve">ORD-101063</t>
  </si>
  <si>
    <t xml:space="preserve">CUST-4236</t>
  </si>
  <si>
    <t xml:space="preserve">ORD-101064</t>
  </si>
  <si>
    <t xml:space="preserve">ORD-101065</t>
  </si>
  <si>
    <t xml:space="preserve">CUST-8185</t>
  </si>
  <si>
    <t xml:space="preserve">ORD-101066</t>
  </si>
  <si>
    <t xml:space="preserve">CUST-4251</t>
  </si>
  <si>
    <t xml:space="preserve">ORD-101067</t>
  </si>
  <si>
    <t xml:space="preserve">CUST-4260</t>
  </si>
  <si>
    <t xml:space="preserve">ORD-101068</t>
  </si>
  <si>
    <t xml:space="preserve">CUST-7551</t>
  </si>
  <si>
    <t xml:space="preserve">ORD-101069</t>
  </si>
  <si>
    <t xml:space="preserve">CUST-4874</t>
  </si>
  <si>
    <t xml:space="preserve">ORD-101070</t>
  </si>
  <si>
    <t xml:space="preserve">CUST-2353</t>
  </si>
  <si>
    <t xml:space="preserve">ORD-101071</t>
  </si>
  <si>
    <t xml:space="preserve">CUST-5317</t>
  </si>
  <si>
    <t xml:space="preserve">ORD-101072</t>
  </si>
  <si>
    <t xml:space="preserve">CUST-9230</t>
  </si>
  <si>
    <t xml:space="preserve">ORD-101073</t>
  </si>
  <si>
    <t xml:space="preserve">CUST-1628</t>
  </si>
  <si>
    <t xml:space="preserve">ORD-101074</t>
  </si>
  <si>
    <t xml:space="preserve">CUST-7673</t>
  </si>
  <si>
    <t xml:space="preserve">ORD-101075</t>
  </si>
  <si>
    <t xml:space="preserve">CUST-2803</t>
  </si>
  <si>
    <t xml:space="preserve">ORD-101076</t>
  </si>
  <si>
    <t xml:space="preserve">ORD-101077</t>
  </si>
  <si>
    <t xml:space="preserve">CUST-9049</t>
  </si>
  <si>
    <t xml:space="preserve">ORD-101078</t>
  </si>
  <si>
    <t xml:space="preserve">ORD-101079</t>
  </si>
  <si>
    <t xml:space="preserve">CUST-7292</t>
  </si>
  <si>
    <t xml:space="preserve">ORD-101080</t>
  </si>
  <si>
    <t xml:space="preserve">CUST-4120</t>
  </si>
  <si>
    <t xml:space="preserve">ORD-101081</t>
  </si>
  <si>
    <t xml:space="preserve">CUST-4309</t>
  </si>
  <si>
    <t xml:space="preserve">ORD-101082</t>
  </si>
  <si>
    <t xml:space="preserve">ORD-101083</t>
  </si>
  <si>
    <t xml:space="preserve">CUST-9255</t>
  </si>
  <si>
    <t xml:space="preserve">ORD-101084</t>
  </si>
  <si>
    <t xml:space="preserve">CUST-4116</t>
  </si>
  <si>
    <t xml:space="preserve">ORD-101085</t>
  </si>
  <si>
    <t xml:space="preserve">CUST-7293</t>
  </si>
  <si>
    <t xml:space="preserve">ORD-101086</t>
  </si>
  <si>
    <t xml:space="preserve">ORD-101087</t>
  </si>
  <si>
    <t xml:space="preserve">CUST-5399</t>
  </si>
  <si>
    <t xml:space="preserve">ORD-101088</t>
  </si>
  <si>
    <t xml:space="preserve">CUST-5550</t>
  </si>
  <si>
    <t xml:space="preserve">ORD-101089</t>
  </si>
  <si>
    <t xml:space="preserve">CUST-2903</t>
  </si>
  <si>
    <t xml:space="preserve">ORD-101090</t>
  </si>
  <si>
    <t xml:space="preserve">CUST-3189</t>
  </si>
  <si>
    <t xml:space="preserve">2025-01-06</t>
  </si>
  <si>
    <t xml:space="preserve">ORD-101091</t>
  </si>
  <si>
    <t xml:space="preserve">ORD-101092</t>
  </si>
  <si>
    <t xml:space="preserve">CUST-7258</t>
  </si>
  <si>
    <t xml:space="preserve">ORD-101093</t>
  </si>
  <si>
    <t xml:space="preserve">ORD-101094</t>
  </si>
  <si>
    <t xml:space="preserve">CUST-2535</t>
  </si>
  <si>
    <t xml:space="preserve">ORD-101095</t>
  </si>
  <si>
    <t xml:space="preserve">CUST-5621</t>
  </si>
  <si>
    <t xml:space="preserve">ORD-101096</t>
  </si>
  <si>
    <t xml:space="preserve">CUST-7986</t>
  </si>
  <si>
    <t xml:space="preserve">ORD-101097</t>
  </si>
  <si>
    <t xml:space="preserve">CUST-1339</t>
  </si>
  <si>
    <t xml:space="preserve">ORD-101098</t>
  </si>
  <si>
    <t xml:space="preserve">CUST-3336</t>
  </si>
  <si>
    <t xml:space="preserve">ORD-101099</t>
  </si>
  <si>
    <t xml:space="preserve">ORD-101100</t>
  </si>
  <si>
    <t xml:space="preserve">CUST-1915</t>
  </si>
  <si>
    <t xml:space="preserve">ORD-101101</t>
  </si>
  <si>
    <t xml:space="preserve">CUST-9381</t>
  </si>
  <si>
    <t xml:space="preserve">ORD-101102</t>
  </si>
  <si>
    <t xml:space="preserve">CUST-5699</t>
  </si>
  <si>
    <t xml:space="preserve">ORD-101103</t>
  </si>
  <si>
    <t xml:space="preserve">ORD-101104</t>
  </si>
  <si>
    <t xml:space="preserve">ORD-101105</t>
  </si>
  <si>
    <t xml:space="preserve">CUST-5940</t>
  </si>
  <si>
    <t xml:space="preserve">ORD-101106</t>
  </si>
  <si>
    <t xml:space="preserve">ORD-101107</t>
  </si>
  <si>
    <t xml:space="preserve">CUST-8838</t>
  </si>
  <si>
    <t xml:space="preserve">ORD-101108</t>
  </si>
  <si>
    <t xml:space="preserve">CUST-7308</t>
  </si>
  <si>
    <t xml:space="preserve">ORD-101109</t>
  </si>
  <si>
    <t xml:space="preserve">CUST-5028</t>
  </si>
  <si>
    <t xml:space="preserve">ORD-101110</t>
  </si>
  <si>
    <t xml:space="preserve">CUST-7911</t>
  </si>
  <si>
    <t xml:space="preserve">ORD-101111</t>
  </si>
  <si>
    <t xml:space="preserve">CUST-8764</t>
  </si>
  <si>
    <t xml:space="preserve">ORD-101112</t>
  </si>
  <si>
    <t xml:space="preserve">CUST-7898</t>
  </si>
  <si>
    <t xml:space="preserve">ORD-101113</t>
  </si>
  <si>
    <t xml:space="preserve">CUST-1431</t>
  </si>
  <si>
    <t xml:space="preserve">ORD-101114</t>
  </si>
  <si>
    <t xml:space="preserve">CUST-3591</t>
  </si>
  <si>
    <t xml:space="preserve">ORD-101115</t>
  </si>
  <si>
    <t xml:space="preserve">CUST-3988</t>
  </si>
  <si>
    <t xml:space="preserve">ORD-101116</t>
  </si>
  <si>
    <t xml:space="preserve">CUST-1216</t>
  </si>
  <si>
    <t xml:space="preserve">ORD-101117</t>
  </si>
  <si>
    <t xml:space="preserve">CUST-7940</t>
  </si>
  <si>
    <t xml:space="preserve">ORD-101118</t>
  </si>
  <si>
    <t xml:space="preserve">CUST-7941</t>
  </si>
  <si>
    <t xml:space="preserve">ORD-101119</t>
  </si>
  <si>
    <t xml:space="preserve">ORD-101120</t>
  </si>
  <si>
    <t xml:space="preserve">CUST-6131</t>
  </si>
  <si>
    <t xml:space="preserve">ORD-101121</t>
  </si>
  <si>
    <t xml:space="preserve">CUST-2776</t>
  </si>
  <si>
    <t xml:space="preserve">ORD-101122</t>
  </si>
  <si>
    <t xml:space="preserve">CUST-2070</t>
  </si>
  <si>
    <t xml:space="preserve">ORD-101123</t>
  </si>
  <si>
    <t xml:space="preserve">CUST-5410</t>
  </si>
  <si>
    <t xml:space="preserve">ORD-101124</t>
  </si>
  <si>
    <t xml:space="preserve">CUST-6056</t>
  </si>
  <si>
    <t xml:space="preserve">ORD-101125</t>
  </si>
  <si>
    <t xml:space="preserve">CUST-3122</t>
  </si>
  <si>
    <t xml:space="preserve">ORD-101126</t>
  </si>
  <si>
    <t xml:space="preserve">CUST-7260</t>
  </si>
  <si>
    <t xml:space="preserve">ORD-101127</t>
  </si>
  <si>
    <t xml:space="preserve">CUST-4794</t>
  </si>
  <si>
    <t xml:space="preserve">ORD-101128</t>
  </si>
  <si>
    <t xml:space="preserve">CUST-9573</t>
  </si>
  <si>
    <t xml:space="preserve">ORD-101129</t>
  </si>
  <si>
    <t xml:space="preserve">CUST-1655</t>
  </si>
  <si>
    <t xml:space="preserve">ORD-101130</t>
  </si>
  <si>
    <t xml:space="preserve">CUST-2595</t>
  </si>
  <si>
    <t xml:space="preserve">ORD-101131</t>
  </si>
  <si>
    <t xml:space="preserve">CUST-3780</t>
  </si>
  <si>
    <t xml:space="preserve">ORD-101132</t>
  </si>
  <si>
    <t xml:space="preserve">ORD-101133</t>
  </si>
  <si>
    <t xml:space="preserve">CUST-8999</t>
  </si>
  <si>
    <t xml:space="preserve">ORD-101134</t>
  </si>
  <si>
    <t xml:space="preserve">CUST-6138</t>
  </si>
  <si>
    <t xml:space="preserve">ORD-101135</t>
  </si>
  <si>
    <t xml:space="preserve">CUST-1934</t>
  </si>
  <si>
    <t xml:space="preserve">ORD-101136</t>
  </si>
  <si>
    <t xml:space="preserve">CUST-7541</t>
  </si>
  <si>
    <t xml:space="preserve">ORD-101137</t>
  </si>
  <si>
    <t xml:space="preserve">CUST-8616</t>
  </si>
  <si>
    <t xml:space="preserve">ORD-101138</t>
  </si>
  <si>
    <t xml:space="preserve">CUST-6610</t>
  </si>
  <si>
    <t xml:space="preserve">ORD-101139</t>
  </si>
  <si>
    <t xml:space="preserve">CUST-8699</t>
  </si>
  <si>
    <t xml:space="preserve">ORD-101140</t>
  </si>
  <si>
    <t xml:space="preserve">CUST-8046</t>
  </si>
  <si>
    <t xml:space="preserve">ORD-101141</t>
  </si>
  <si>
    <t xml:space="preserve">CUST-3885</t>
  </si>
  <si>
    <t xml:space="preserve">ORD-101142</t>
  </si>
  <si>
    <t xml:space="preserve">CUST-4507</t>
  </si>
  <si>
    <t xml:space="preserve">ORD-101143</t>
  </si>
  <si>
    <t xml:space="preserve">ORD-101144</t>
  </si>
  <si>
    <t xml:space="preserve">CUST-7375</t>
  </si>
  <si>
    <t xml:space="preserve">ORD-101145</t>
  </si>
  <si>
    <t xml:space="preserve">CUST-6185</t>
  </si>
  <si>
    <t xml:space="preserve">ORD-101146</t>
  </si>
  <si>
    <t xml:space="preserve">CUST-5305</t>
  </si>
  <si>
    <t xml:space="preserve">ORD-101147</t>
  </si>
  <si>
    <t xml:space="preserve">ORD-101148</t>
  </si>
  <si>
    <t xml:space="preserve">CUST-4131</t>
  </si>
  <si>
    <t xml:space="preserve">ORD-101149</t>
  </si>
  <si>
    <t xml:space="preserve">CUST-3043</t>
  </si>
  <si>
    <t xml:space="preserve">ORD-101150</t>
  </si>
  <si>
    <t xml:space="preserve">CUST-6502</t>
  </si>
  <si>
    <t xml:space="preserve">ORD-101151</t>
  </si>
  <si>
    <t xml:space="preserve">CUST-5669</t>
  </si>
  <si>
    <t xml:space="preserve">ORD-101152</t>
  </si>
  <si>
    <t xml:space="preserve">CUST-2700</t>
  </si>
  <si>
    <t xml:space="preserve">ORD-101153</t>
  </si>
  <si>
    <t xml:space="preserve">CUST-8276</t>
  </si>
  <si>
    <t xml:space="preserve">ORD-101154</t>
  </si>
  <si>
    <t xml:space="preserve">CUST-2875</t>
  </si>
  <si>
    <t xml:space="preserve">ORD-101155</t>
  </si>
  <si>
    <t xml:space="preserve">CUST-7484</t>
  </si>
  <si>
    <t xml:space="preserve">ORD-101156</t>
  </si>
  <si>
    <t xml:space="preserve">CUST-7794</t>
  </si>
  <si>
    <t xml:space="preserve">ORD-101157</t>
  </si>
  <si>
    <t xml:space="preserve">CUST-9502</t>
  </si>
  <si>
    <t xml:space="preserve">ORD-101158</t>
  </si>
  <si>
    <t xml:space="preserve">CUST-4156</t>
  </si>
  <si>
    <t xml:space="preserve">ORD-101159</t>
  </si>
  <si>
    <t xml:space="preserve">CUST-3846</t>
  </si>
  <si>
    <t xml:space="preserve">ORD-101160</t>
  </si>
  <si>
    <t xml:space="preserve">CUST-7422</t>
  </si>
  <si>
    <t xml:space="preserve">ORD-101161</t>
  </si>
  <si>
    <t xml:space="preserve">CUST-1189</t>
  </si>
  <si>
    <t xml:space="preserve">ORD-101162</t>
  </si>
  <si>
    <t xml:space="preserve">CUST-3138</t>
  </si>
  <si>
    <t xml:space="preserve">ORD-101163</t>
  </si>
  <si>
    <t xml:space="preserve">CUST-7194</t>
  </si>
  <si>
    <t xml:space="preserve">ORD-101164</t>
  </si>
  <si>
    <t xml:space="preserve">CUST-2817</t>
  </si>
  <si>
    <t xml:space="preserve">ORD-101165</t>
  </si>
  <si>
    <t xml:space="preserve">CUST-6921</t>
  </si>
  <si>
    <t xml:space="preserve">ORD-101166</t>
  </si>
  <si>
    <t xml:space="preserve">CUST-2250</t>
  </si>
  <si>
    <t xml:space="preserve">ORD-101167</t>
  </si>
  <si>
    <t xml:space="preserve">ORD-101168</t>
  </si>
  <si>
    <t xml:space="preserve">CUST-9953</t>
  </si>
  <si>
    <t xml:space="preserve">ORD-101169</t>
  </si>
  <si>
    <t xml:space="preserve">CUST-3496</t>
  </si>
  <si>
    <t xml:space="preserve">ORD-101170</t>
  </si>
  <si>
    <t xml:space="preserve">CUST-3073</t>
  </si>
  <si>
    <t xml:space="preserve">ORD-101171</t>
  </si>
  <si>
    <t xml:space="preserve">ORD-101172</t>
  </si>
  <si>
    <t xml:space="preserve">CUST-7436</t>
  </si>
  <si>
    <t xml:space="preserve">ORD-101173</t>
  </si>
  <si>
    <t xml:space="preserve">CUST-5451</t>
  </si>
  <si>
    <t xml:space="preserve">ORD-101174</t>
  </si>
  <si>
    <t xml:space="preserve">CUST-2052</t>
  </si>
  <si>
    <t xml:space="preserve">ORD-101175</t>
  </si>
  <si>
    <t xml:space="preserve">ORD-101176</t>
  </si>
  <si>
    <t xml:space="preserve">ORD-101177</t>
  </si>
  <si>
    <t xml:space="preserve">CUST-6268</t>
  </si>
  <si>
    <t xml:space="preserve">ORD-101178</t>
  </si>
  <si>
    <t xml:space="preserve">CUST-2225</t>
  </si>
  <si>
    <t xml:space="preserve">ORD-101179</t>
  </si>
  <si>
    <t xml:space="preserve">CUST-9092</t>
  </si>
  <si>
    <t xml:space="preserve">ORD-101180</t>
  </si>
  <si>
    <t xml:space="preserve">CUST-1348</t>
  </si>
  <si>
    <t xml:space="preserve">ORD-101181</t>
  </si>
  <si>
    <t xml:space="preserve">CUST-9642</t>
  </si>
  <si>
    <t xml:space="preserve">ORD-101182</t>
  </si>
  <si>
    <t xml:space="preserve">CUST-6665</t>
  </si>
  <si>
    <t xml:space="preserve">ORD-101183</t>
  </si>
  <si>
    <t xml:space="preserve">CUST-9082</t>
  </si>
  <si>
    <t xml:space="preserve">ORD-101184</t>
  </si>
  <si>
    <t xml:space="preserve">CUST-2722</t>
  </si>
  <si>
    <t xml:space="preserve">ORD-101185</t>
  </si>
  <si>
    <t xml:space="preserve">CUST-1080</t>
  </si>
  <si>
    <t xml:space="preserve">ORD-101186</t>
  </si>
  <si>
    <t xml:space="preserve">CUST-6395</t>
  </si>
  <si>
    <t xml:space="preserve">ORD-101187</t>
  </si>
  <si>
    <t xml:space="preserve">CUST-3424</t>
  </si>
  <si>
    <t xml:space="preserve">ORD-101188</t>
  </si>
  <si>
    <t xml:space="preserve">CUST-9029</t>
  </si>
  <si>
    <t xml:space="preserve">ORD-101189</t>
  </si>
  <si>
    <t xml:space="preserve">CUST-6783</t>
  </si>
  <si>
    <t xml:space="preserve">ORD-101190</t>
  </si>
  <si>
    <t xml:space="preserve">CUST-1987</t>
  </si>
  <si>
    <t xml:space="preserve">ORD-101191</t>
  </si>
  <si>
    <t xml:space="preserve">CUST-9644</t>
  </si>
  <si>
    <t xml:space="preserve">ORD-101192</t>
  </si>
  <si>
    <t xml:space="preserve">CUST-3130</t>
  </si>
  <si>
    <t xml:space="preserve">ORD-101193</t>
  </si>
  <si>
    <t xml:space="preserve">CUST-2124</t>
  </si>
  <si>
    <t xml:space="preserve">ORD-101194</t>
  </si>
  <si>
    <t xml:space="preserve">CUST-2805</t>
  </si>
  <si>
    <t xml:space="preserve">ORD-101195</t>
  </si>
  <si>
    <t xml:space="preserve">CUST-2377</t>
  </si>
  <si>
    <t xml:space="preserve">ORD-101196</t>
  </si>
  <si>
    <t xml:space="preserve">CUST-2602</t>
  </si>
  <si>
    <t xml:space="preserve">ORD-101197</t>
  </si>
  <si>
    <t xml:space="preserve">CUST-9676</t>
  </si>
  <si>
    <t xml:space="preserve">ORD-101198</t>
  </si>
  <si>
    <t xml:space="preserve">CUST-1870</t>
  </si>
  <si>
    <t xml:space="preserve">ORD-101199</t>
  </si>
  <si>
    <t xml:space="preserve">ORD-101200</t>
  </si>
  <si>
    <t xml:space="preserve">CUST-4335</t>
  </si>
  <si>
    <t xml:space="preserve">ORD-101201</t>
  </si>
  <si>
    <t xml:space="preserve">CUST-8811</t>
  </si>
  <si>
    <t xml:space="preserve">ORD-101202</t>
  </si>
  <si>
    <t xml:space="preserve">CUST-1208</t>
  </si>
  <si>
    <t xml:space="preserve">ORD-101203</t>
  </si>
  <si>
    <t xml:space="preserve">CUST-1159</t>
  </si>
  <si>
    <t xml:space="preserve">ORD-101204</t>
  </si>
  <si>
    <t xml:space="preserve">CUST-5762</t>
  </si>
  <si>
    <t xml:space="preserve">ORD-101205</t>
  </si>
  <si>
    <t xml:space="preserve">ORD-101206</t>
  </si>
  <si>
    <t xml:space="preserve">CUST-6777</t>
  </si>
  <si>
    <t xml:space="preserve">ORD-101207</t>
  </si>
  <si>
    <t xml:space="preserve">CUST-9508</t>
  </si>
  <si>
    <t xml:space="preserve">ORD-101208</t>
  </si>
  <si>
    <t xml:space="preserve">CUST-1506</t>
  </si>
  <si>
    <t xml:space="preserve">ORD-101209</t>
  </si>
  <si>
    <t xml:space="preserve">CUST-9927</t>
  </si>
  <si>
    <t xml:space="preserve">ORD-101210</t>
  </si>
  <si>
    <t xml:space="preserve">CUST-7836</t>
  </si>
  <si>
    <t xml:space="preserve">ORD-101211</t>
  </si>
  <si>
    <t xml:space="preserve">ORD-101212</t>
  </si>
  <si>
    <t xml:space="preserve">CUST-3410</t>
  </si>
  <si>
    <t xml:space="preserve">ORD-101213</t>
  </si>
  <si>
    <t xml:space="preserve">CUST-2058</t>
  </si>
  <si>
    <t xml:space="preserve">ORD-101214</t>
  </si>
  <si>
    <t xml:space="preserve">CUST-1083</t>
  </si>
  <si>
    <t xml:space="preserve">ORD-101215</t>
  </si>
  <si>
    <t xml:space="preserve">CUST-3540</t>
  </si>
  <si>
    <t xml:space="preserve">ORD-101216</t>
  </si>
  <si>
    <t xml:space="preserve">CUST-1526</t>
  </si>
  <si>
    <t xml:space="preserve">ORD-101217</t>
  </si>
  <si>
    <t xml:space="preserve">CUST-5280</t>
  </si>
  <si>
    <t xml:space="preserve">ORD-101218</t>
  </si>
  <si>
    <t xml:space="preserve">CUST-4268</t>
  </si>
  <si>
    <t xml:space="preserve">ORD-101219</t>
  </si>
  <si>
    <t xml:space="preserve">CUST-9942</t>
  </si>
  <si>
    <t xml:space="preserve">ORD-101220</t>
  </si>
  <si>
    <t xml:space="preserve">CUST-6858</t>
  </si>
  <si>
    <t xml:space="preserve">ORD-101221</t>
  </si>
  <si>
    <t xml:space="preserve">CUST-2448</t>
  </si>
  <si>
    <t xml:space="preserve">ORD-101222</t>
  </si>
  <si>
    <t xml:space="preserve">CUST-5806</t>
  </si>
  <si>
    <t xml:space="preserve">ORD-101223</t>
  </si>
  <si>
    <t xml:space="preserve">CUST-1896</t>
  </si>
  <si>
    <t xml:space="preserve">ORD-101224</t>
  </si>
  <si>
    <t xml:space="preserve">CUST-1997</t>
  </si>
  <si>
    <t xml:space="preserve">ORD-101225</t>
  </si>
  <si>
    <t xml:space="preserve">CUST-9115</t>
  </si>
  <si>
    <t xml:space="preserve">ORD-101226</t>
  </si>
  <si>
    <t xml:space="preserve">CUST-4288</t>
  </si>
  <si>
    <t xml:space="preserve">ORD-101227</t>
  </si>
  <si>
    <t xml:space="preserve">CUST-9287</t>
  </si>
  <si>
    <t xml:space="preserve">ORD-101228</t>
  </si>
  <si>
    <t xml:space="preserve">CUST-9957</t>
  </si>
  <si>
    <t xml:space="preserve">ORD-101229</t>
  </si>
  <si>
    <t xml:space="preserve">ORD-101230</t>
  </si>
  <si>
    <t xml:space="preserve">CUST-2638</t>
  </si>
  <si>
    <t xml:space="preserve">ORD-101231</t>
  </si>
  <si>
    <t xml:space="preserve">CUST-7960</t>
  </si>
  <si>
    <t xml:space="preserve">ORD-101232</t>
  </si>
  <si>
    <t xml:space="preserve">CUST-8282</t>
  </si>
  <si>
    <t xml:space="preserve">ORD-101233</t>
  </si>
  <si>
    <t xml:space="preserve">CUST-6861</t>
  </si>
  <si>
    <t xml:space="preserve">ORD-101234</t>
  </si>
  <si>
    <t xml:space="preserve">CUST-6764</t>
  </si>
  <si>
    <t xml:space="preserve">ORD-101235</t>
  </si>
  <si>
    <t xml:space="preserve">CUST-5963</t>
  </si>
  <si>
    <t xml:space="preserve">ORD-101236</t>
  </si>
  <si>
    <t xml:space="preserve">CUST-9306</t>
  </si>
  <si>
    <t xml:space="preserve">ORD-101237</t>
  </si>
  <si>
    <t xml:space="preserve">CUST-7615</t>
  </si>
  <si>
    <t xml:space="preserve">ORD-101238</t>
  </si>
  <si>
    <t xml:space="preserve">CUST-8805</t>
  </si>
  <si>
    <t xml:space="preserve">ORD-101239</t>
  </si>
  <si>
    <t xml:space="preserve">ORD-101240</t>
  </si>
  <si>
    <t xml:space="preserve">CUST-8234</t>
  </si>
  <si>
    <t xml:space="preserve">ORD-101241</t>
  </si>
  <si>
    <t xml:space="preserve">CUST-3182</t>
  </si>
  <si>
    <t xml:space="preserve">ORD-101242</t>
  </si>
  <si>
    <t xml:space="preserve">CUST-3655</t>
  </si>
  <si>
    <t xml:space="preserve">ORD-101243</t>
  </si>
  <si>
    <t xml:space="preserve">CUST-4334</t>
  </si>
  <si>
    <t xml:space="preserve">ORD-101244</t>
  </si>
  <si>
    <t xml:space="preserve">CUST-4036</t>
  </si>
  <si>
    <t xml:space="preserve">ORD-101245</t>
  </si>
  <si>
    <t xml:space="preserve">ORD-101246</t>
  </si>
  <si>
    <t xml:space="preserve">CUST-5886</t>
  </si>
  <si>
    <t xml:space="preserve">ORD-101247</t>
  </si>
  <si>
    <t xml:space="preserve">ORD-101248</t>
  </si>
  <si>
    <t xml:space="preserve">ORD-101249</t>
  </si>
  <si>
    <t xml:space="preserve">CUST-5309</t>
  </si>
  <si>
    <t xml:space="preserve">ORD-101250</t>
  </si>
  <si>
    <t xml:space="preserve">CUST-6400</t>
  </si>
  <si>
    <t xml:space="preserve">ORD-101251</t>
  </si>
  <si>
    <t xml:space="preserve">CUST-1579</t>
  </si>
  <si>
    <t xml:space="preserve">ORD-101252</t>
  </si>
  <si>
    <t xml:space="preserve">CUST-3121</t>
  </si>
  <si>
    <t xml:space="preserve">ORD-101253</t>
  </si>
  <si>
    <t xml:space="preserve">CUST-4731</t>
  </si>
  <si>
    <t xml:space="preserve">ORD-101254</t>
  </si>
  <si>
    <t xml:space="preserve">CUST-1296</t>
  </si>
  <si>
    <t xml:space="preserve">ORD-101255</t>
  </si>
  <si>
    <t xml:space="preserve">CUST-2893</t>
  </si>
  <si>
    <t xml:space="preserve">ORD-101256</t>
  </si>
  <si>
    <t xml:space="preserve">CUST-4801</t>
  </si>
  <si>
    <t xml:space="preserve">ORD-101257</t>
  </si>
  <si>
    <t xml:space="preserve">CUST-1244</t>
  </si>
  <si>
    <t xml:space="preserve">ORD-101258</t>
  </si>
  <si>
    <t xml:space="preserve">CUST-6728</t>
  </si>
  <si>
    <t xml:space="preserve">ORD-101259</t>
  </si>
  <si>
    <t xml:space="preserve">ORD-101260</t>
  </si>
  <si>
    <t xml:space="preserve">CUST-8266</t>
  </si>
  <si>
    <t xml:space="preserve">ORD-101261</t>
  </si>
  <si>
    <t xml:space="preserve">CUST-9870</t>
  </si>
  <si>
    <t xml:space="preserve">ORD-101262</t>
  </si>
  <si>
    <t xml:space="preserve">CUST-3246</t>
  </si>
  <si>
    <t xml:space="preserve">ORD-101263</t>
  </si>
  <si>
    <t xml:space="preserve">CUST-3325</t>
  </si>
  <si>
    <t xml:space="preserve">ORD-101264</t>
  </si>
  <si>
    <t xml:space="preserve">CUST-5428</t>
  </si>
  <si>
    <t xml:space="preserve">ORD-101265</t>
  </si>
  <si>
    <t xml:space="preserve">CUST-7268</t>
  </si>
  <si>
    <t xml:space="preserve">ORD-101266</t>
  </si>
  <si>
    <t xml:space="preserve">CUST-1512</t>
  </si>
  <si>
    <t xml:space="preserve">ORD-101267</t>
  </si>
  <si>
    <t xml:space="preserve">CUST-4547</t>
  </si>
  <si>
    <t xml:space="preserve">ORD-101268</t>
  </si>
  <si>
    <t xml:space="preserve">CUST-1935</t>
  </si>
  <si>
    <t xml:space="preserve">ORD-101269</t>
  </si>
  <si>
    <t xml:space="preserve">CUST-8594</t>
  </si>
  <si>
    <t xml:space="preserve">ORD-101270</t>
  </si>
  <si>
    <t xml:space="preserve">CUST-4903</t>
  </si>
  <si>
    <t xml:space="preserve">ORD-101271</t>
  </si>
  <si>
    <t xml:space="preserve">CUST-5846</t>
  </si>
  <si>
    <t xml:space="preserve">ORD-101272</t>
  </si>
  <si>
    <t xml:space="preserve">CUST-1202</t>
  </si>
  <si>
    <t xml:space="preserve">ORD-101273</t>
  </si>
  <si>
    <t xml:space="preserve">ORD-101274</t>
  </si>
  <si>
    <t xml:space="preserve">CUST-5529</t>
  </si>
  <si>
    <t xml:space="preserve">ORD-101275</t>
  </si>
  <si>
    <t xml:space="preserve">ORD-101276</t>
  </si>
  <si>
    <t xml:space="preserve">CUST-9302</t>
  </si>
  <si>
    <t xml:space="preserve">ORD-101277</t>
  </si>
  <si>
    <t xml:space="preserve">CUST-5217</t>
  </si>
  <si>
    <t xml:space="preserve">ORD-101278</t>
  </si>
  <si>
    <t xml:space="preserve">CUST-2854</t>
  </si>
  <si>
    <t xml:space="preserve">ORD-101279</t>
  </si>
  <si>
    <t xml:space="preserve">CUST-5638</t>
  </si>
  <si>
    <t xml:space="preserve">ORD-101280</t>
  </si>
  <si>
    <t xml:space="preserve">CUST-5817</t>
  </si>
  <si>
    <t xml:space="preserve">ORD-101281</t>
  </si>
  <si>
    <t xml:space="preserve">ORD-101282</t>
  </si>
  <si>
    <t xml:space="preserve">CUST-3458</t>
  </si>
  <si>
    <t xml:space="preserve">ORD-101283</t>
  </si>
  <si>
    <t xml:space="preserve">ORD-101284</t>
  </si>
  <si>
    <t xml:space="preserve">CUST-4195</t>
  </si>
  <si>
    <t xml:space="preserve">ORD-101285</t>
  </si>
  <si>
    <t xml:space="preserve">CUST-2890</t>
  </si>
  <si>
    <t xml:space="preserve">ORD-101286</t>
  </si>
  <si>
    <t xml:space="preserve">CUST-6935</t>
  </si>
  <si>
    <t xml:space="preserve">ORD-101287</t>
  </si>
  <si>
    <t xml:space="preserve">ORD-101288</t>
  </si>
  <si>
    <t xml:space="preserve">CUST-2932</t>
  </si>
  <si>
    <t xml:space="preserve">ORD-101289</t>
  </si>
  <si>
    <t xml:space="preserve">ORD-101290</t>
  </si>
  <si>
    <t xml:space="preserve">ORD-101291</t>
  </si>
  <si>
    <t xml:space="preserve">ORD-101292</t>
  </si>
  <si>
    <t xml:space="preserve">CUST-6515</t>
  </si>
  <si>
    <t xml:space="preserve">ORD-101293</t>
  </si>
  <si>
    <t xml:space="preserve">CUST-8368</t>
  </si>
  <si>
    <t xml:space="preserve">ORD-101294</t>
  </si>
  <si>
    <t xml:space="preserve">CUST-9345</t>
  </si>
  <si>
    <t xml:space="preserve">ORD-101295</t>
  </si>
  <si>
    <t xml:space="preserve">ORD-101296</t>
  </si>
  <si>
    <t xml:space="preserve">CUST-9604</t>
  </si>
  <si>
    <t xml:space="preserve">ORD-101297</t>
  </si>
  <si>
    <t xml:space="preserve">CUST-4451</t>
  </si>
  <si>
    <t xml:space="preserve">ORD-101298</t>
  </si>
  <si>
    <t xml:space="preserve">CUST-5486</t>
  </si>
  <si>
    <t xml:space="preserve">ORD-101299</t>
  </si>
  <si>
    <t xml:space="preserve">CUST-4795</t>
  </si>
  <si>
    <t xml:space="preserve">ORD-101300</t>
  </si>
  <si>
    <t xml:space="preserve">CUST-9844</t>
  </si>
  <si>
    <t xml:space="preserve">ORD-101301</t>
  </si>
  <si>
    <t xml:space="preserve">ORD-101302</t>
  </si>
  <si>
    <t xml:space="preserve">CUST-2965</t>
  </si>
  <si>
    <t xml:space="preserve">ORD-101303</t>
  </si>
  <si>
    <t xml:space="preserve">CUST-6795</t>
  </si>
  <si>
    <t xml:space="preserve">ORD-101304</t>
  </si>
  <si>
    <t xml:space="preserve">CUST-9402</t>
  </si>
  <si>
    <t xml:space="preserve">ORD-101305</t>
  </si>
  <si>
    <t xml:space="preserve">ORD-101306</t>
  </si>
  <si>
    <t xml:space="preserve">CUST-7163</t>
  </si>
  <si>
    <t xml:space="preserve">ORD-101307</t>
  </si>
  <si>
    <t xml:space="preserve">CUST-5630</t>
  </si>
  <si>
    <t xml:space="preserve">ORD-101308</t>
  </si>
  <si>
    <t xml:space="preserve">CUST-4416</t>
  </si>
  <si>
    <t xml:space="preserve">ORD-101309</t>
  </si>
  <si>
    <t xml:space="preserve">ORD-101310</t>
  </si>
  <si>
    <t xml:space="preserve">CUST-7425</t>
  </si>
  <si>
    <t xml:space="preserve">ORD-101311</t>
  </si>
  <si>
    <t xml:space="preserve">CUST-5053</t>
  </si>
  <si>
    <t xml:space="preserve">ORD-101312</t>
  </si>
  <si>
    <t xml:space="preserve">CUST-8925</t>
  </si>
  <si>
    <t xml:space="preserve">ORD-101313</t>
  </si>
  <si>
    <t xml:space="preserve">CUST-7701</t>
  </si>
  <si>
    <t xml:space="preserve">ORD-101314</t>
  </si>
  <si>
    <t xml:space="preserve">CUST-1895</t>
  </si>
  <si>
    <t xml:space="preserve">ORD-101315</t>
  </si>
  <si>
    <t xml:space="preserve">CUST-3728</t>
  </si>
  <si>
    <t xml:space="preserve">ORD-101316</t>
  </si>
  <si>
    <t xml:space="preserve">CUST-1345</t>
  </si>
  <si>
    <t xml:space="preserve">ORD-101317</t>
  </si>
  <si>
    <t xml:space="preserve">CUST-4448</t>
  </si>
  <si>
    <t xml:space="preserve">ORD-101318</t>
  </si>
  <si>
    <t xml:space="preserve">CUST-7125</t>
  </si>
  <si>
    <t xml:space="preserve">ORD-101319</t>
  </si>
  <si>
    <t xml:space="preserve">CUST-9627</t>
  </si>
  <si>
    <t xml:space="preserve">ORD-101320</t>
  </si>
  <si>
    <t xml:space="preserve">ORD-101321</t>
  </si>
  <si>
    <t xml:space="preserve">ORD-101322</t>
  </si>
  <si>
    <t xml:space="preserve">CUST-3487</t>
  </si>
  <si>
    <t xml:space="preserve">ORD-101323</t>
  </si>
  <si>
    <t xml:space="preserve">CUST-1383</t>
  </si>
  <si>
    <t xml:space="preserve">ORD-101324</t>
  </si>
  <si>
    <t xml:space="preserve">ORD-101325</t>
  </si>
  <si>
    <t xml:space="preserve">CUST-1282</t>
  </si>
  <si>
    <t xml:space="preserve">ORD-101326</t>
  </si>
  <si>
    <t xml:space="preserve">CUST-1407</t>
  </si>
  <si>
    <t xml:space="preserve">ORD-101327</t>
  </si>
  <si>
    <t xml:space="preserve">CUST-2370</t>
  </si>
  <si>
    <t xml:space="preserve">ORD-101328</t>
  </si>
  <si>
    <t xml:space="preserve">ORD-101329</t>
  </si>
  <si>
    <t xml:space="preserve">CUST-3467</t>
  </si>
  <si>
    <t xml:space="preserve">ORD-101330</t>
  </si>
  <si>
    <t xml:space="preserve">CUST-9007</t>
  </si>
  <si>
    <t xml:space="preserve">ORD-101331</t>
  </si>
  <si>
    <t xml:space="preserve">CUST-2334</t>
  </si>
  <si>
    <t xml:space="preserve">ORD-101332</t>
  </si>
  <si>
    <t xml:space="preserve">CUST-3722</t>
  </si>
  <si>
    <t xml:space="preserve">ORD-101333</t>
  </si>
  <si>
    <t xml:space="preserve">CUST-9963</t>
  </si>
  <si>
    <t xml:space="preserve">ORD-101334</t>
  </si>
  <si>
    <t xml:space="preserve">CUST-7088</t>
  </si>
  <si>
    <t xml:space="preserve">ORD-101335</t>
  </si>
  <si>
    <t xml:space="preserve">CUST-5116</t>
  </si>
  <si>
    <t xml:space="preserve">ORD-101336</t>
  </si>
  <si>
    <t xml:space="preserve">CUST-8763</t>
  </si>
  <si>
    <t xml:space="preserve">ORD-101337</t>
  </si>
  <si>
    <t xml:space="preserve">CUST-2537</t>
  </si>
  <si>
    <t xml:space="preserve">ORD-101338</t>
  </si>
  <si>
    <t xml:space="preserve">CUST-4703</t>
  </si>
  <si>
    <t xml:space="preserve">ORD-101339</t>
  </si>
  <si>
    <t xml:space="preserve">CUST-7607</t>
  </si>
  <si>
    <t xml:space="preserve">ORD-101340</t>
  </si>
  <si>
    <t xml:space="preserve">CUST-5587</t>
  </si>
  <si>
    <t xml:space="preserve">ORD-101341</t>
  </si>
  <si>
    <t xml:space="preserve">CUST-5542</t>
  </si>
  <si>
    <t xml:space="preserve">ORD-101342</t>
  </si>
  <si>
    <t xml:space="preserve">CUST-2496</t>
  </si>
  <si>
    <t xml:space="preserve">ORD-101343</t>
  </si>
  <si>
    <t xml:space="preserve">CUST-1855</t>
  </si>
  <si>
    <t xml:space="preserve">ORD-101344</t>
  </si>
  <si>
    <t xml:space="preserve">ORD-101345</t>
  </si>
  <si>
    <t xml:space="preserve">CUST-4504</t>
  </si>
  <si>
    <t xml:space="preserve">ORD-101346</t>
  </si>
  <si>
    <t xml:space="preserve">CUST-2970</t>
  </si>
  <si>
    <t xml:space="preserve">ORD-101347</t>
  </si>
  <si>
    <t xml:space="preserve">CUST-6668</t>
  </si>
  <si>
    <t xml:space="preserve">ORD-101348</t>
  </si>
  <si>
    <t xml:space="preserve">CUST-4208</t>
  </si>
  <si>
    <t xml:space="preserve">ORD-101349</t>
  </si>
  <si>
    <t xml:space="preserve">CUST-9237</t>
  </si>
  <si>
    <t xml:space="preserve">ORD-101350</t>
  </si>
  <si>
    <t xml:space="preserve">CUST-5145</t>
  </si>
  <si>
    <t xml:space="preserve">ORD-101351</t>
  </si>
  <si>
    <t xml:space="preserve">CUST-9033</t>
  </si>
  <si>
    <t xml:space="preserve">ORD-101352</t>
  </si>
  <si>
    <t xml:space="preserve">CUST-3898</t>
  </si>
  <si>
    <t xml:space="preserve">ORD-101353</t>
  </si>
  <si>
    <t xml:space="preserve">CUST-6148</t>
  </si>
  <si>
    <t xml:space="preserve">ORD-101354</t>
  </si>
  <si>
    <t xml:space="preserve">ORD-101355</t>
  </si>
  <si>
    <t xml:space="preserve">CUST-7605</t>
  </si>
  <si>
    <t xml:space="preserve">ORD-101356</t>
  </si>
  <si>
    <t xml:space="preserve">CUST-8264</t>
  </si>
  <si>
    <t xml:space="preserve">ORD-101357</t>
  </si>
  <si>
    <t xml:space="preserve">CUST-1052</t>
  </si>
  <si>
    <t xml:space="preserve">ORD-101358</t>
  </si>
  <si>
    <t xml:space="preserve">CUST-2444</t>
  </si>
  <si>
    <t xml:space="preserve">ORD-101359</t>
  </si>
  <si>
    <t xml:space="preserve">CUST-3774</t>
  </si>
  <si>
    <t xml:space="preserve">ORD-101360</t>
  </si>
  <si>
    <t xml:space="preserve">CUST-4130</t>
  </si>
  <si>
    <t xml:space="preserve">ORD-101361</t>
  </si>
  <si>
    <t xml:space="preserve">CUST-7782</t>
  </si>
  <si>
    <t xml:space="preserve">ORD-101362</t>
  </si>
  <si>
    <t xml:space="preserve">CUST-2514</t>
  </si>
  <si>
    <t xml:space="preserve">ORD-101363</t>
  </si>
  <si>
    <t xml:space="preserve">ORD-101364</t>
  </si>
  <si>
    <t xml:space="preserve">CUST-5729</t>
  </si>
  <si>
    <t xml:space="preserve">ORD-101365</t>
  </si>
  <si>
    <t xml:space="preserve">CUST-4575</t>
  </si>
  <si>
    <t xml:space="preserve">ORD-101366</t>
  </si>
  <si>
    <t xml:space="preserve">CUST-6291</t>
  </si>
  <si>
    <t xml:space="preserve">ORD-101367</t>
  </si>
  <si>
    <t xml:space="preserve">CUST-1129</t>
  </si>
  <si>
    <t xml:space="preserve">ORD-101368</t>
  </si>
  <si>
    <t xml:space="preserve">CUST-8648</t>
  </si>
  <si>
    <t xml:space="preserve">ORD-101369</t>
  </si>
  <si>
    <t xml:space="preserve">CUST-8759</t>
  </si>
  <si>
    <t xml:space="preserve">ORD-101370</t>
  </si>
  <si>
    <t xml:space="preserve">CUST-4838</t>
  </si>
  <si>
    <t xml:space="preserve">ORD-101371</t>
  </si>
  <si>
    <t xml:space="preserve">CUST-9391</t>
  </si>
  <si>
    <t xml:space="preserve">ORD-101372</t>
  </si>
  <si>
    <t xml:space="preserve">CUST-3286</t>
  </si>
  <si>
    <t xml:space="preserve">ORD-101373</t>
  </si>
  <si>
    <t xml:space="preserve">CUST-6670</t>
  </si>
  <si>
    <t xml:space="preserve">ORD-101374</t>
  </si>
  <si>
    <t xml:space="preserve">CUST-4869</t>
  </si>
  <si>
    <t xml:space="preserve">ORD-101375</t>
  </si>
  <si>
    <t xml:space="preserve">CUST-8820</t>
  </si>
  <si>
    <t xml:space="preserve">ORD-101376</t>
  </si>
  <si>
    <t xml:space="preserve">ORD-101377</t>
  </si>
  <si>
    <t xml:space="preserve">CUST-5639</t>
  </si>
  <si>
    <t xml:space="preserve">ORD-101378</t>
  </si>
  <si>
    <t xml:space="preserve">CUST-1440</t>
  </si>
  <si>
    <t xml:space="preserve">ORD-101379</t>
  </si>
  <si>
    <t xml:space="preserve">CUST-7523</t>
  </si>
  <si>
    <t xml:space="preserve">ORD-101380</t>
  </si>
  <si>
    <t xml:space="preserve">ORD-101381</t>
  </si>
  <si>
    <t xml:space="preserve">CUST-3941</t>
  </si>
  <si>
    <t xml:space="preserve">ORD-101382</t>
  </si>
  <si>
    <t xml:space="preserve">ORD-101383</t>
  </si>
  <si>
    <t xml:space="preserve">CUST-7581</t>
  </si>
  <si>
    <t xml:space="preserve">ORD-101384</t>
  </si>
  <si>
    <t xml:space="preserve">CUST-8377</t>
  </si>
  <si>
    <t xml:space="preserve">ORD-101385</t>
  </si>
  <si>
    <t xml:space="preserve">CUST-7947</t>
  </si>
  <si>
    <t xml:space="preserve">ORD-101386</t>
  </si>
  <si>
    <t xml:space="preserve">CUST-5224</t>
  </si>
  <si>
    <t xml:space="preserve">ORD-101387</t>
  </si>
  <si>
    <t xml:space="preserve">CUST-9021</t>
  </si>
  <si>
    <t xml:space="preserve">ORD-101388</t>
  </si>
  <si>
    <t xml:space="preserve">CUST-1385</t>
  </si>
  <si>
    <t xml:space="preserve">ORD-101389</t>
  </si>
  <si>
    <t xml:space="preserve">CUST-2829</t>
  </si>
  <si>
    <t xml:space="preserve">ORD-101390</t>
  </si>
  <si>
    <t xml:space="preserve">ORD-101391</t>
  </si>
  <si>
    <t xml:space="preserve">ORD-101392</t>
  </si>
  <si>
    <t xml:space="preserve">CUST-2656</t>
  </si>
  <si>
    <t xml:space="preserve">ORD-101393</t>
  </si>
  <si>
    <t xml:space="preserve">CUST-5208</t>
  </si>
  <si>
    <t xml:space="preserve">ORD-101394</t>
  </si>
  <si>
    <t xml:space="preserve">CUST-9422</t>
  </si>
  <si>
    <t xml:space="preserve">ORD-101395</t>
  </si>
  <si>
    <t xml:space="preserve">CUST-5502</t>
  </si>
  <si>
    <t xml:space="preserve">ORD-101396</t>
  </si>
  <si>
    <t xml:space="preserve">CUST-5467</t>
  </si>
  <si>
    <t xml:space="preserve">ORD-101397</t>
  </si>
  <si>
    <t xml:space="preserve">CUST-6212</t>
  </si>
  <si>
    <t xml:space="preserve">ORD-101398</t>
  </si>
  <si>
    <t xml:space="preserve">CUST-8547</t>
  </si>
  <si>
    <t xml:space="preserve">ORD-101399</t>
  </si>
  <si>
    <t xml:space="preserve">CUST-6674</t>
  </si>
  <si>
    <t xml:space="preserve">ORD-101400</t>
  </si>
  <si>
    <t xml:space="preserve">CUST-5189</t>
  </si>
  <si>
    <t xml:space="preserve">ORD-101401</t>
  </si>
  <si>
    <t xml:space="preserve">ORD-101402</t>
  </si>
  <si>
    <t xml:space="preserve">ORD-101403</t>
  </si>
  <si>
    <t xml:space="preserve">CUST-4845</t>
  </si>
  <si>
    <t xml:space="preserve">ORD-101404</t>
  </si>
  <si>
    <t xml:space="preserve">CUST-2812</t>
  </si>
  <si>
    <t xml:space="preserve">ORD-101405</t>
  </si>
  <si>
    <t xml:space="preserve">CUST-4567</t>
  </si>
  <si>
    <t xml:space="preserve">ORD-101406</t>
  </si>
  <si>
    <t xml:space="preserve">ORD-101407</t>
  </si>
  <si>
    <t xml:space="preserve">CUST-3571</t>
  </si>
  <si>
    <t xml:space="preserve">ORD-101408</t>
  </si>
  <si>
    <t xml:space="preserve">CUST-2610</t>
  </si>
  <si>
    <t xml:space="preserve">ORD-101409</t>
  </si>
  <si>
    <t xml:space="preserve">CUST-9247</t>
  </si>
  <si>
    <t xml:space="preserve">ORD-101410</t>
  </si>
  <si>
    <t xml:space="preserve">CUST-8731</t>
  </si>
  <si>
    <t xml:space="preserve">ORD-101411</t>
  </si>
  <si>
    <t xml:space="preserve">CUST-4162</t>
  </si>
  <si>
    <t xml:space="preserve">ORD-101412</t>
  </si>
  <si>
    <t xml:space="preserve">CUST-4273</t>
  </si>
  <si>
    <t xml:space="preserve">ORD-101413</t>
  </si>
  <si>
    <t xml:space="preserve">CUST-8268</t>
  </si>
  <si>
    <t xml:space="preserve">ORD-101414</t>
  </si>
  <si>
    <t xml:space="preserve">CUST-3609</t>
  </si>
  <si>
    <t xml:space="preserve">ORD-101415</t>
  </si>
  <si>
    <t xml:space="preserve">CUST-7313</t>
  </si>
  <si>
    <t xml:space="preserve">ORD-101416</t>
  </si>
  <si>
    <t xml:space="preserve">CUST-1388</t>
  </si>
  <si>
    <t xml:space="preserve">ORD-101417</t>
  </si>
  <si>
    <t xml:space="preserve">ORD-101418</t>
  </si>
  <si>
    <t xml:space="preserve">CUST-2831</t>
  </si>
  <si>
    <t xml:space="preserve">ORD-101419</t>
  </si>
  <si>
    <t xml:space="preserve">CUST-2591</t>
  </si>
  <si>
    <t xml:space="preserve">ORD-101420</t>
  </si>
  <si>
    <t xml:space="preserve">CUST-8285</t>
  </si>
  <si>
    <t xml:space="preserve">ORD-101421</t>
  </si>
  <si>
    <t xml:space="preserve">CUST-5725</t>
  </si>
  <si>
    <t xml:space="preserve">ORD-101422</t>
  </si>
  <si>
    <t xml:space="preserve">CUST-8206</t>
  </si>
  <si>
    <t xml:space="preserve">ORD-101423</t>
  </si>
  <si>
    <t xml:space="preserve">CUST-4734</t>
  </si>
  <si>
    <t xml:space="preserve">ORD-101424</t>
  </si>
  <si>
    <t xml:space="preserve">CUST-9467</t>
  </si>
  <si>
    <t xml:space="preserve">ORD-101425</t>
  </si>
  <si>
    <t xml:space="preserve">CUST-7133</t>
  </si>
  <si>
    <t xml:space="preserve">ORD-101426</t>
  </si>
  <si>
    <t xml:space="preserve">CUST-2060</t>
  </si>
  <si>
    <t xml:space="preserve">ORD-101427</t>
  </si>
  <si>
    <t xml:space="preserve">CUST-8525</t>
  </si>
  <si>
    <t xml:space="preserve">ORD-101428</t>
  </si>
  <si>
    <t xml:space="preserve">ORD-101429</t>
  </si>
  <si>
    <t xml:space="preserve">CUST-9810</t>
  </si>
  <si>
    <t xml:space="preserve">ORD-101430</t>
  </si>
  <si>
    <t xml:space="preserve">CUST-5015</t>
  </si>
  <si>
    <t xml:space="preserve">ORD-101431</t>
  </si>
  <si>
    <t xml:space="preserve">CUST-2043</t>
  </si>
  <si>
    <t xml:space="preserve">ORD-101432</t>
  </si>
  <si>
    <t xml:space="preserve">CUST-8606</t>
  </si>
  <si>
    <t xml:space="preserve">ORD-101433</t>
  </si>
  <si>
    <t xml:space="preserve">CUST-4234</t>
  </si>
  <si>
    <t xml:space="preserve">ORD-101434</t>
  </si>
  <si>
    <t xml:space="preserve">CUST-2827</t>
  </si>
  <si>
    <t xml:space="preserve">ORD-101435</t>
  </si>
  <si>
    <t xml:space="preserve">ORD-101436</t>
  </si>
  <si>
    <t xml:space="preserve">CUST-5909</t>
  </si>
  <si>
    <t xml:space="preserve">ORD-101437</t>
  </si>
  <si>
    <t xml:space="preserve">CUST-3984</t>
  </si>
  <si>
    <t xml:space="preserve">ORD-101438</t>
  </si>
  <si>
    <t xml:space="preserve">CUST-5991</t>
  </si>
  <si>
    <t xml:space="preserve">ORD-101439</t>
  </si>
  <si>
    <t xml:space="preserve">CUST-4797</t>
  </si>
  <si>
    <t xml:space="preserve">ORD-101440</t>
  </si>
  <si>
    <t xml:space="preserve">CUST-4445</t>
  </si>
  <si>
    <t xml:space="preserve">ORD-101441</t>
  </si>
  <si>
    <t xml:space="preserve">CUST-3574</t>
  </si>
  <si>
    <t xml:space="preserve">ORD-101442</t>
  </si>
  <si>
    <t xml:space="preserve">CUST-5306</t>
  </si>
  <si>
    <t xml:space="preserve">ORD-101443</t>
  </si>
  <si>
    <t xml:space="preserve">CUST-6046</t>
  </si>
  <si>
    <t xml:space="preserve">ORD-101444</t>
  </si>
  <si>
    <t xml:space="preserve">ORD-101445</t>
  </si>
  <si>
    <t xml:space="preserve">CUST-7119</t>
  </si>
  <si>
    <t xml:space="preserve">ORD-101446</t>
  </si>
  <si>
    <t xml:space="preserve">CUST-8210</t>
  </si>
  <si>
    <t xml:space="preserve">ORD-101447</t>
  </si>
  <si>
    <t xml:space="preserve">CUST-1753</t>
  </si>
  <si>
    <t xml:space="preserve">ORD-101448</t>
  </si>
  <si>
    <t xml:space="preserve">CUST-1971</t>
  </si>
  <si>
    <t xml:space="preserve">ORD-101449</t>
  </si>
  <si>
    <t xml:space="preserve">CUST-2212</t>
  </si>
  <si>
    <t xml:space="preserve">ORD-101450</t>
  </si>
  <si>
    <t xml:space="preserve">CUST-8180</t>
  </si>
  <si>
    <t xml:space="preserve">ORD-101451</t>
  </si>
  <si>
    <t xml:space="preserve">CUST-3301</t>
  </si>
  <si>
    <t xml:space="preserve">ORD-101452</t>
  </si>
  <si>
    <t xml:space="preserve">CUST-8304</t>
  </si>
  <si>
    <t xml:space="preserve">ORD-101453</t>
  </si>
  <si>
    <t xml:space="preserve">CUST-5243</t>
  </si>
  <si>
    <t xml:space="preserve">ORD-101454</t>
  </si>
  <si>
    <t xml:space="preserve">CUST-9657</t>
  </si>
  <si>
    <t xml:space="preserve">ORD-101455</t>
  </si>
  <si>
    <t xml:space="preserve">CUST-6358</t>
  </si>
  <si>
    <t xml:space="preserve">ORD-101456</t>
  </si>
  <si>
    <t xml:space="preserve">CUST-2840</t>
  </si>
  <si>
    <t xml:space="preserve">ORD-101457</t>
  </si>
  <si>
    <t xml:space="preserve">CUST-2197</t>
  </si>
  <si>
    <t xml:space="preserve">ORD-101458</t>
  </si>
  <si>
    <t xml:space="preserve">CUST-6567</t>
  </si>
  <si>
    <t xml:space="preserve">ORD-101459</t>
  </si>
  <si>
    <t xml:space="preserve">CUST-1139</t>
  </si>
  <si>
    <t xml:space="preserve">ORD-101460</t>
  </si>
  <si>
    <t xml:space="preserve">CUST-4282</t>
  </si>
  <si>
    <t xml:space="preserve">ORD-101461</t>
  </si>
  <si>
    <t xml:space="preserve">CUST-6054</t>
  </si>
  <si>
    <t xml:space="preserve">ORD-101462</t>
  </si>
  <si>
    <t xml:space="preserve">CUST-6365</t>
  </si>
  <si>
    <t xml:space="preserve">ORD-101463</t>
  </si>
  <si>
    <t xml:space="preserve">CUST-4559</t>
  </si>
  <si>
    <t xml:space="preserve">ORD-101464</t>
  </si>
  <si>
    <t xml:space="preserve">CUST-4417</t>
  </si>
  <si>
    <t xml:space="preserve">ORD-101465</t>
  </si>
  <si>
    <t xml:space="preserve">ORD-101466</t>
  </si>
  <si>
    <t xml:space="preserve">CUST-6871</t>
  </si>
  <si>
    <t xml:space="preserve">ORD-101467</t>
  </si>
  <si>
    <t xml:space="preserve">CUST-2834</t>
  </si>
  <si>
    <t xml:space="preserve">ORD-101468</t>
  </si>
  <si>
    <t xml:space="preserve">CUST-2069</t>
  </si>
  <si>
    <t xml:space="preserve">ORD-101469</t>
  </si>
  <si>
    <t xml:space="preserve">CUST-1259</t>
  </si>
  <si>
    <t xml:space="preserve">ORD-101470</t>
  </si>
  <si>
    <t xml:space="preserve">CUST-9497</t>
  </si>
  <si>
    <t xml:space="preserve">ORD-101471</t>
  </si>
  <si>
    <t xml:space="preserve">ORD-101472</t>
  </si>
  <si>
    <t xml:space="preserve">CUST-3975</t>
  </si>
  <si>
    <t xml:space="preserve">ORD-101473</t>
  </si>
  <si>
    <t xml:space="preserve">CUST-5344</t>
  </si>
  <si>
    <t xml:space="preserve">ORD-101474</t>
  </si>
  <si>
    <t xml:space="preserve">CUST-7679</t>
  </si>
  <si>
    <t xml:space="preserve">ORD-101475</t>
  </si>
  <si>
    <t xml:space="preserve">CUST-4648</t>
  </si>
  <si>
    <t xml:space="preserve">ORD-101476</t>
  </si>
  <si>
    <t xml:space="preserve">CUST-3202</t>
  </si>
  <si>
    <t xml:space="preserve">ORD-101477</t>
  </si>
  <si>
    <t xml:space="preserve">CUST-6989</t>
  </si>
  <si>
    <t xml:space="preserve">ORD-101478</t>
  </si>
  <si>
    <t xml:space="preserve">CUST-3126</t>
  </si>
  <si>
    <t xml:space="preserve">ORD-101479</t>
  </si>
  <si>
    <t xml:space="preserve">CUST-5092</t>
  </si>
  <si>
    <t xml:space="preserve">ORD-101480</t>
  </si>
  <si>
    <t xml:space="preserve">CUST-5370</t>
  </si>
  <si>
    <t xml:space="preserve">ORD-101481</t>
  </si>
  <si>
    <t xml:space="preserve">ORD-101482</t>
  </si>
  <si>
    <t xml:space="preserve">CUST-7500</t>
  </si>
  <si>
    <t xml:space="preserve">ORD-101483</t>
  </si>
  <si>
    <t xml:space="preserve">CUST-7646</t>
  </si>
  <si>
    <t xml:space="preserve">ORD-101484</t>
  </si>
  <si>
    <t xml:space="preserve">CUST-9429</t>
  </si>
  <si>
    <t xml:space="preserve">ORD-101485</t>
  </si>
  <si>
    <t xml:space="preserve">CUST-2581</t>
  </si>
  <si>
    <t xml:space="preserve">ORD-101486</t>
  </si>
  <si>
    <t xml:space="preserve">ORD-101487</t>
  </si>
  <si>
    <t xml:space="preserve">CUST-6695</t>
  </si>
  <si>
    <t xml:space="preserve">ORD-101488</t>
  </si>
  <si>
    <t xml:space="preserve">CUST-9370</t>
  </si>
  <si>
    <t xml:space="preserve">ORD-101489</t>
  </si>
  <si>
    <t xml:space="preserve">CUST-9692</t>
  </si>
  <si>
    <t xml:space="preserve">ORD-101490</t>
  </si>
  <si>
    <t xml:space="preserve">CUST-3713</t>
  </si>
  <si>
    <t xml:space="preserve">ORD-101491</t>
  </si>
  <si>
    <t xml:space="preserve">CUST-4312</t>
  </si>
  <si>
    <t xml:space="preserve">ORD-101492</t>
  </si>
  <si>
    <t xml:space="preserve">ORD-101493</t>
  </si>
  <si>
    <t xml:space="preserve">CUST-7723</t>
  </si>
  <si>
    <t xml:space="preserve">ORD-101494</t>
  </si>
  <si>
    <t xml:space="preserve">CUST-7865</t>
  </si>
  <si>
    <t xml:space="preserve">ORD-101495</t>
  </si>
  <si>
    <t xml:space="preserve">ORD-101496</t>
  </si>
  <si>
    <t xml:space="preserve">CUST-2681</t>
  </si>
  <si>
    <t xml:space="preserve">ORD-101497</t>
  </si>
  <si>
    <t xml:space="preserve">CUST-3517</t>
  </si>
  <si>
    <t xml:space="preserve">ORD-101498</t>
  </si>
  <si>
    <t xml:space="preserve">CUST-3759</t>
  </si>
  <si>
    <t xml:space="preserve">ORD-101499</t>
  </si>
  <si>
    <t xml:space="preserve">CUST-6940</t>
  </si>
  <si>
    <t xml:space="preserve">ORD-101500</t>
  </si>
  <si>
    <t xml:space="preserve">CUST-5519</t>
  </si>
  <si>
    <t xml:space="preserve">ORD-101501</t>
  </si>
  <si>
    <t xml:space="preserve">CUST-8955</t>
  </si>
  <si>
    <t xml:space="preserve">ORD-101502</t>
  </si>
  <si>
    <t xml:space="preserve">CUST-8993</t>
  </si>
  <si>
    <t xml:space="preserve">ORD-101503</t>
  </si>
  <si>
    <t xml:space="preserve">CUST-2615</t>
  </si>
  <si>
    <t xml:space="preserve">ORD-101504</t>
  </si>
  <si>
    <t xml:space="preserve">CUST-7451</t>
  </si>
  <si>
    <t xml:space="preserve">ORD-101505</t>
  </si>
  <si>
    <t xml:space="preserve">CUST-7532</t>
  </si>
  <si>
    <t xml:space="preserve">ORD-101506</t>
  </si>
  <si>
    <t xml:space="preserve">CUST-2618</t>
  </si>
  <si>
    <t xml:space="preserve">ORD-101507</t>
  </si>
  <si>
    <t xml:space="preserve">CUST-6773</t>
  </si>
  <si>
    <t xml:space="preserve">ORD-101508</t>
  </si>
  <si>
    <t xml:space="preserve">CUST-3631</t>
  </si>
  <si>
    <t xml:space="preserve">ORD-101509</t>
  </si>
  <si>
    <t xml:space="preserve">CUST-9189</t>
  </si>
  <si>
    <t xml:space="preserve">ORD-101510</t>
  </si>
  <si>
    <t xml:space="preserve">ORD-101511</t>
  </si>
  <si>
    <t xml:space="preserve">ORD-101512</t>
  </si>
  <si>
    <t xml:space="preserve">CUST-6087</t>
  </si>
  <si>
    <t xml:space="preserve">ORD-101513</t>
  </si>
  <si>
    <t xml:space="preserve">CUST-2529</t>
  </si>
  <si>
    <t xml:space="preserve">ORD-101514</t>
  </si>
  <si>
    <t xml:space="preserve">CUST-6796</t>
  </si>
  <si>
    <t xml:space="preserve">ORD-101515</t>
  </si>
  <si>
    <t xml:space="preserve">CUST-6305</t>
  </si>
  <si>
    <t xml:space="preserve">ORD-101516</t>
  </si>
  <si>
    <t xml:space="preserve">ORD-101517</t>
  </si>
  <si>
    <t xml:space="preserve">CUST-1340</t>
  </si>
  <si>
    <t xml:space="preserve">ORD-101518</t>
  </si>
  <si>
    <t xml:space="preserve">CUST-9496</t>
  </si>
  <si>
    <t xml:space="preserve">ORD-101519</t>
  </si>
  <si>
    <t xml:space="preserve">CUST-5318</t>
  </si>
  <si>
    <t xml:space="preserve">ORD-101520</t>
  </si>
  <si>
    <t xml:space="preserve">CUST-6270</t>
  </si>
  <si>
    <t xml:space="preserve">ORD-101521</t>
  </si>
  <si>
    <t xml:space="preserve">CUST-2717</t>
  </si>
  <si>
    <t xml:space="preserve">ORD-101522</t>
  </si>
  <si>
    <t xml:space="preserve">CUST-4669</t>
  </si>
  <si>
    <t xml:space="preserve">ORD-101523</t>
  </si>
  <si>
    <t xml:space="preserve">ORD-101524</t>
  </si>
  <si>
    <t xml:space="preserve">CUST-6806</t>
  </si>
  <si>
    <t xml:space="preserve">ORD-101525</t>
  </si>
  <si>
    <t xml:space="preserve">CUST-3184</t>
  </si>
  <si>
    <t xml:space="preserve">ORD-101526</t>
  </si>
  <si>
    <t xml:space="preserve">CUST-9322</t>
  </si>
  <si>
    <t xml:space="preserve">ORD-101527</t>
  </si>
  <si>
    <t xml:space="preserve">ORD-101528</t>
  </si>
  <si>
    <t xml:space="preserve">ORD-101529</t>
  </si>
  <si>
    <t xml:space="preserve">ORD-101530</t>
  </si>
  <si>
    <t xml:space="preserve">CUST-8051</t>
  </si>
  <si>
    <t xml:space="preserve">ORD-101531</t>
  </si>
  <si>
    <t xml:space="preserve">CUST-2336</t>
  </si>
  <si>
    <t xml:space="preserve">ORD-101532</t>
  </si>
  <si>
    <t xml:space="preserve">CUST-7113</t>
  </si>
  <si>
    <t xml:space="preserve">ORD-101533</t>
  </si>
  <si>
    <t xml:space="preserve">CUST-7141</t>
  </si>
  <si>
    <t xml:space="preserve">ORD-101534</t>
  </si>
  <si>
    <t xml:space="preserve">CUST-3534</t>
  </si>
  <si>
    <t xml:space="preserve">ORD-101535</t>
  </si>
  <si>
    <t xml:space="preserve">CUST-8292</t>
  </si>
  <si>
    <t xml:space="preserve">ORD-101536</t>
  </si>
  <si>
    <t xml:space="preserve">CUST-3955</t>
  </si>
  <si>
    <t xml:space="preserve">ORD-101537</t>
  </si>
  <si>
    <t xml:space="preserve">ORD-101538</t>
  </si>
  <si>
    <t xml:space="preserve">ORD-101539</t>
  </si>
  <si>
    <t xml:space="preserve">ORD-101540</t>
  </si>
  <si>
    <t xml:space="preserve">CUST-9715</t>
  </si>
  <si>
    <t xml:space="preserve">ORD-101541</t>
  </si>
  <si>
    <t xml:space="preserve">ORD-101542</t>
  </si>
  <si>
    <t xml:space="preserve">CUST-6011</t>
  </si>
  <si>
    <t xml:space="preserve">ORD-101543</t>
  </si>
  <si>
    <t xml:space="preserve">CUST-9893</t>
  </si>
  <si>
    <t xml:space="preserve">ORD-101544</t>
  </si>
  <si>
    <t xml:space="preserve">ORD-101545</t>
  </si>
  <si>
    <t xml:space="preserve">CUST-4514</t>
  </si>
  <si>
    <t xml:space="preserve">ORD-101546</t>
  </si>
  <si>
    <t xml:space="preserve">CUST-1255</t>
  </si>
  <si>
    <t xml:space="preserve">ORD-101547</t>
  </si>
  <si>
    <t xml:space="preserve">CUST-6419</t>
  </si>
  <si>
    <t xml:space="preserve">ORD-101548</t>
  </si>
  <si>
    <t xml:space="preserve">CUST-5033</t>
  </si>
  <si>
    <t xml:space="preserve">ORD-101549</t>
  </si>
  <si>
    <t xml:space="preserve">CUST-4356</t>
  </si>
  <si>
    <t xml:space="preserve">ORD-101550</t>
  </si>
  <si>
    <t xml:space="preserve">CUST-4104</t>
  </si>
  <si>
    <t xml:space="preserve">ORD-101551</t>
  </si>
  <si>
    <t xml:space="preserve">CUST-3111</t>
  </si>
  <si>
    <t xml:space="preserve">ORD-101552</t>
  </si>
  <si>
    <t xml:space="preserve">CUST-3742</t>
  </si>
  <si>
    <t xml:space="preserve">ORD-101553</t>
  </si>
  <si>
    <t xml:space="preserve">CUST-5284</t>
  </si>
  <si>
    <t xml:space="preserve">ORD-101554</t>
  </si>
  <si>
    <t xml:space="preserve">ORD-101555</t>
  </si>
  <si>
    <t xml:space="preserve">CUST-2104</t>
  </si>
  <si>
    <t xml:space="preserve">ORD-101556</t>
  </si>
  <si>
    <t xml:space="preserve">CUST-9251</t>
  </si>
  <si>
    <t xml:space="preserve">ORD-101557</t>
  </si>
  <si>
    <t xml:space="preserve">CUST-5109</t>
  </si>
  <si>
    <t xml:space="preserve">ORD-101558</t>
  </si>
  <si>
    <t xml:space="preserve">CUST-2042</t>
  </si>
  <si>
    <t xml:space="preserve">ORD-101559</t>
  </si>
  <si>
    <t xml:space="preserve">CUST-9659</t>
  </si>
  <si>
    <t xml:space="preserve">ORD-101560</t>
  </si>
  <si>
    <t xml:space="preserve">CUST-1286</t>
  </si>
  <si>
    <t xml:space="preserve">ORD-101561</t>
  </si>
  <si>
    <t xml:space="preserve">CUST-1096</t>
  </si>
  <si>
    <t xml:space="preserve">ORD-101562</t>
  </si>
  <si>
    <t xml:space="preserve">CUST-1576</t>
  </si>
  <si>
    <t xml:space="preserve">ORD-101563</t>
  </si>
  <si>
    <t xml:space="preserve">CUST-7336</t>
  </si>
  <si>
    <t xml:space="preserve">ORD-101564</t>
  </si>
  <si>
    <t xml:space="preserve">CUST-3509</t>
  </si>
  <si>
    <t xml:space="preserve">ORD-101565</t>
  </si>
  <si>
    <t xml:space="preserve">CUST-5214</t>
  </si>
  <si>
    <t xml:space="preserve">ORD-101566</t>
  </si>
  <si>
    <t xml:space="preserve">CUST-9871</t>
  </si>
  <si>
    <t xml:space="preserve">ORD-101567</t>
  </si>
  <si>
    <t xml:space="preserve">CUST-8410</t>
  </si>
  <si>
    <t xml:space="preserve">ORD-101568</t>
  </si>
  <si>
    <t xml:space="preserve">CUST-5030</t>
  </si>
  <si>
    <t xml:space="preserve">ORD-101569</t>
  </si>
  <si>
    <t xml:space="preserve">CUST-7688</t>
  </si>
  <si>
    <t xml:space="preserve">ORD-101570</t>
  </si>
  <si>
    <t xml:space="preserve">CUST-7752</t>
  </si>
  <si>
    <t xml:space="preserve">ORD-101571</t>
  </si>
  <si>
    <t xml:space="preserve">CUST-1390</t>
  </si>
  <si>
    <t xml:space="preserve">ORD-101572</t>
  </si>
  <si>
    <t xml:space="preserve">CUST-7584</t>
  </si>
  <si>
    <t xml:space="preserve">ORD-101573</t>
  </si>
  <si>
    <t xml:space="preserve">CUST-9693</t>
  </si>
  <si>
    <t xml:space="preserve">ORD-101574</t>
  </si>
  <si>
    <t xml:space="preserve">CUST-1864</t>
  </si>
  <si>
    <t xml:space="preserve">ORD-101575</t>
  </si>
  <si>
    <t xml:space="preserve">CUST-2081</t>
  </si>
  <si>
    <t xml:space="preserve">ORD-101576</t>
  </si>
  <si>
    <t xml:space="preserve">CUST-2662</t>
  </si>
  <si>
    <t xml:space="preserve">ORD-101577</t>
  </si>
  <si>
    <t xml:space="preserve">CUST-3593</t>
  </si>
  <si>
    <t xml:space="preserve">ORD-101578</t>
  </si>
  <si>
    <t xml:space="preserve">CUST-3402</t>
  </si>
  <si>
    <t xml:space="preserve">ORD-101579</t>
  </si>
  <si>
    <t xml:space="preserve">CUST-1326</t>
  </si>
  <si>
    <t xml:space="preserve">ORD-101580</t>
  </si>
  <si>
    <t xml:space="preserve">ORD-101581</t>
  </si>
  <si>
    <t xml:space="preserve">CUST-3449</t>
  </si>
  <si>
    <t xml:space="preserve">ORD-101582</t>
  </si>
  <si>
    <t xml:space="preserve">CUST-9105</t>
  </si>
  <si>
    <t xml:space="preserve">ORD-101583</t>
  </si>
  <si>
    <t xml:space="preserve">CUST-9526</t>
  </si>
  <si>
    <t xml:space="preserve">ORD-101584</t>
  </si>
  <si>
    <t xml:space="preserve">CUST-8093</t>
  </si>
  <si>
    <t xml:space="preserve">ORD-101585</t>
  </si>
  <si>
    <t xml:space="preserve">ORD-101586</t>
  </si>
  <si>
    <t xml:space="preserve">ORD-101587</t>
  </si>
  <si>
    <t xml:space="preserve">ORD-101588</t>
  </si>
  <si>
    <t xml:space="preserve">CUST-8370</t>
  </si>
  <si>
    <t xml:space="preserve">ORD-101589</t>
  </si>
  <si>
    <t xml:space="preserve">CUST-2753</t>
  </si>
  <si>
    <t xml:space="preserve">ORD-101590</t>
  </si>
  <si>
    <t xml:space="preserve">ORD-101591</t>
  </si>
  <si>
    <t xml:space="preserve">CUST-8549</t>
  </si>
  <si>
    <t xml:space="preserve">ORD-101592</t>
  </si>
  <si>
    <t xml:space="preserve">CUST-2329</t>
  </si>
  <si>
    <t xml:space="preserve">ORD-101593</t>
  </si>
  <si>
    <t xml:space="preserve">CUST-6249</t>
  </si>
  <si>
    <t xml:space="preserve">ORD-101594</t>
  </si>
  <si>
    <t xml:space="preserve">CUST-5719</t>
  </si>
  <si>
    <t xml:space="preserve">ORD-101595</t>
  </si>
  <si>
    <t xml:space="preserve">CUST-4239</t>
  </si>
  <si>
    <t xml:space="preserve">ORD-101596</t>
  </si>
  <si>
    <t xml:space="preserve">CUST-6265</t>
  </si>
  <si>
    <t xml:space="preserve">ORD-101597</t>
  </si>
  <si>
    <t xml:space="preserve">CUST-5676</t>
  </si>
  <si>
    <t xml:space="preserve">ORD-101598</t>
  </si>
  <si>
    <t xml:space="preserve">CUST-5123</t>
  </si>
  <si>
    <t xml:space="preserve">ORD-101599</t>
  </si>
  <si>
    <t xml:space="preserve">CUST-2309</t>
  </si>
  <si>
    <t xml:space="preserve">ORD-101600</t>
  </si>
  <si>
    <t xml:space="preserve">CUST-6922</t>
  </si>
  <si>
    <t xml:space="preserve">ORD-101601</t>
  </si>
  <si>
    <t xml:space="preserve">ORD-101602</t>
  </si>
  <si>
    <t xml:space="preserve">CUST-6781</t>
  </si>
  <si>
    <t xml:space="preserve">ORD-101603</t>
  </si>
  <si>
    <t xml:space="preserve">CUST-8408</t>
  </si>
  <si>
    <t xml:space="preserve">ORD-101604</t>
  </si>
  <si>
    <t xml:space="preserve">CUST-3447</t>
  </si>
  <si>
    <t xml:space="preserve">ORD-101605</t>
  </si>
  <si>
    <t xml:space="preserve">CUST-4555</t>
  </si>
  <si>
    <t xml:space="preserve">ORD-101606</t>
  </si>
  <si>
    <t xml:space="preserve">CUST-5549</t>
  </si>
  <si>
    <t xml:space="preserve">ORD-101607</t>
  </si>
  <si>
    <t xml:space="preserve">CUST-6789</t>
  </si>
  <si>
    <t xml:space="preserve">ORD-101608</t>
  </si>
  <si>
    <t xml:space="preserve">CUST-9097</t>
  </si>
  <si>
    <t xml:space="preserve">ORD-101609</t>
  </si>
  <si>
    <t xml:space="preserve">CUST-8028</t>
  </si>
  <si>
    <t xml:space="preserve">ORD-101610</t>
  </si>
  <si>
    <t xml:space="preserve">CUST-7054</t>
  </si>
  <si>
    <t xml:space="preserve">ORD-101611</t>
  </si>
  <si>
    <t xml:space="preserve">CUST-4824</t>
  </si>
  <si>
    <t xml:space="preserve">ORD-101612</t>
  </si>
  <si>
    <t xml:space="preserve">CUST-4184</t>
  </si>
  <si>
    <t xml:space="preserve">ORD-101613</t>
  </si>
  <si>
    <t xml:space="preserve">CUST-5081</t>
  </si>
  <si>
    <t xml:space="preserve">ORD-101614</t>
  </si>
  <si>
    <t xml:space="preserve">CUST-6269</t>
  </si>
  <si>
    <t xml:space="preserve">ORD-101615</t>
  </si>
  <si>
    <t xml:space="preserve">CUST-5525</t>
  </si>
  <si>
    <t xml:space="preserve">ORD-101616</t>
  </si>
  <si>
    <t xml:space="preserve">CUST-8906</t>
  </si>
  <si>
    <t xml:space="preserve">ORD-101617</t>
  </si>
  <si>
    <t xml:space="preserve">CUST-4083</t>
  </si>
  <si>
    <t xml:space="preserve">ORD-101618</t>
  </si>
  <si>
    <t xml:space="preserve">CUST-5066</t>
  </si>
  <si>
    <t xml:space="preserve">ORD-101619</t>
  </si>
  <si>
    <t xml:space="preserve">CUST-1472</t>
  </si>
  <si>
    <t xml:space="preserve">ORD-101620</t>
  </si>
  <si>
    <t xml:space="preserve">ORD-101621</t>
  </si>
  <si>
    <t xml:space="preserve">CUST-3668</t>
  </si>
  <si>
    <t xml:space="preserve">ORD-101622</t>
  </si>
  <si>
    <t xml:space="preserve">CUST-6165</t>
  </si>
  <si>
    <t xml:space="preserve">ORD-101623</t>
  </si>
  <si>
    <t xml:space="preserve">CUST-1565</t>
  </si>
  <si>
    <t xml:space="preserve">ORD-101624</t>
  </si>
  <si>
    <t xml:space="preserve">CUST-3160</t>
  </si>
  <si>
    <t xml:space="preserve">ORD-101625</t>
  </si>
  <si>
    <t xml:space="preserve">CUST-6850</t>
  </si>
  <si>
    <t xml:space="preserve">ORD-101626</t>
  </si>
  <si>
    <t xml:space="preserve">CUST-7487</t>
  </si>
  <si>
    <t xml:space="preserve">ORD-101627</t>
  </si>
  <si>
    <t xml:space="preserve">CUST-5272</t>
  </si>
  <si>
    <t xml:space="preserve">ORD-101628</t>
  </si>
  <si>
    <t xml:space="preserve">CUST-1694</t>
  </si>
  <si>
    <t xml:space="preserve">ORD-101629</t>
  </si>
  <si>
    <t xml:space="preserve">ORD-101630</t>
  </si>
  <si>
    <t xml:space="preserve">CUST-1589</t>
  </si>
  <si>
    <t xml:space="preserve">ORD-101631</t>
  </si>
  <si>
    <t xml:space="preserve">ORD-101632</t>
  </si>
  <si>
    <t xml:space="preserve">ORD-101633</t>
  </si>
  <si>
    <t xml:space="preserve">CUST-5675</t>
  </si>
  <si>
    <t xml:space="preserve">ORD-101634</t>
  </si>
  <si>
    <t xml:space="preserve">ORD-101635</t>
  </si>
  <si>
    <t xml:space="preserve">CUST-5970</t>
  </si>
  <si>
    <t xml:space="preserve">ORD-101636</t>
  </si>
  <si>
    <t xml:space="preserve">ORD-101637</t>
  </si>
  <si>
    <t xml:space="preserve">CUST-7402</t>
  </si>
  <si>
    <t xml:space="preserve">ORD-101638</t>
  </si>
  <si>
    <t xml:space="preserve">CUST-5071</t>
  </si>
  <si>
    <t xml:space="preserve">ORD-101639</t>
  </si>
  <si>
    <t xml:space="preserve">CUST-1000</t>
  </si>
  <si>
    <t xml:space="preserve">ORD-101640</t>
  </si>
  <si>
    <t xml:space="preserve">CUST-7933</t>
  </si>
  <si>
    <t xml:space="preserve">ORD-101641</t>
  </si>
  <si>
    <t xml:space="preserve">CUST-5948</t>
  </si>
  <si>
    <t xml:space="preserve">ORD-101642</t>
  </si>
  <si>
    <t xml:space="preserve">CUST-1497</t>
  </si>
  <si>
    <t xml:space="preserve">ORD-101643</t>
  </si>
  <si>
    <t xml:space="preserve">CUST-5475</t>
  </si>
  <si>
    <t xml:space="preserve">ORD-101644</t>
  </si>
  <si>
    <t xml:space="preserve">CUST-1489</t>
  </si>
  <si>
    <t xml:space="preserve">ORD-101645</t>
  </si>
  <si>
    <t xml:space="preserve">CUST-2032</t>
  </si>
  <si>
    <t xml:space="preserve">ORD-101646</t>
  </si>
  <si>
    <t xml:space="preserve">CUST-4081</t>
  </si>
  <si>
    <t xml:space="preserve">ORD-101647</t>
  </si>
  <si>
    <t xml:space="preserve">CUST-9004</t>
  </si>
  <si>
    <t xml:space="preserve">ORD-101648</t>
  </si>
  <si>
    <t xml:space="preserve">CUST-7115</t>
  </si>
  <si>
    <t xml:space="preserve">ORD-101649</t>
  </si>
  <si>
    <t xml:space="preserve">CUST-7582</t>
  </si>
  <si>
    <t xml:space="preserve">ORD-101650</t>
  </si>
  <si>
    <t xml:space="preserve">CUST-8073</t>
  </si>
  <si>
    <t xml:space="preserve">ORD-101651</t>
  </si>
  <si>
    <t xml:space="preserve">CUST-3691</t>
  </si>
  <si>
    <t xml:space="preserve">ORD-101652</t>
  </si>
  <si>
    <t xml:space="preserve">CUST-3612</t>
  </si>
  <si>
    <t xml:space="preserve">ORD-101653</t>
  </si>
  <si>
    <t xml:space="preserve">CUST-2833</t>
  </si>
  <si>
    <t xml:space="preserve">ORD-101654</t>
  </si>
  <si>
    <t xml:space="preserve">CUST-3698</t>
  </si>
  <si>
    <t xml:space="preserve">ORD-101655</t>
  </si>
  <si>
    <t xml:space="preserve">CUST-7435</t>
  </si>
  <si>
    <t xml:space="preserve">ORD-101656</t>
  </si>
  <si>
    <t xml:space="preserve">ORD-101657</t>
  </si>
  <si>
    <t xml:space="preserve">CUST-6022</t>
  </si>
  <si>
    <t xml:space="preserve">ORD-101658</t>
  </si>
  <si>
    <t xml:space="preserve">CUST-1265</t>
  </si>
  <si>
    <t xml:space="preserve">ORD-101659</t>
  </si>
  <si>
    <t xml:space="preserve">CUST-2948</t>
  </si>
  <si>
    <t xml:space="preserve">ORD-101660</t>
  </si>
  <si>
    <t xml:space="preserve">CUST-5977</t>
  </si>
  <si>
    <t xml:space="preserve">ORD-101661</t>
  </si>
  <si>
    <t xml:space="preserve">CUST-9191</t>
  </si>
  <si>
    <t xml:space="preserve">ORD-101662</t>
  </si>
  <si>
    <t xml:space="preserve">CUST-7925</t>
  </si>
  <si>
    <t xml:space="preserve">ORD-101663</t>
  </si>
  <si>
    <t xml:space="preserve">CUST-2422</t>
  </si>
  <si>
    <t xml:space="preserve">ORD-101664</t>
  </si>
  <si>
    <t xml:space="preserve">CUST-6527</t>
  </si>
  <si>
    <t xml:space="preserve">ORD-101665</t>
  </si>
  <si>
    <t xml:space="preserve">CUST-7727</t>
  </si>
  <si>
    <t xml:space="preserve">ORD-101666</t>
  </si>
  <si>
    <t xml:space="preserve">CUST-8588</t>
  </si>
  <si>
    <t xml:space="preserve">ORD-101667</t>
  </si>
  <si>
    <t xml:space="preserve">CUST-9466</t>
  </si>
  <si>
    <t xml:space="preserve">ORD-101668</t>
  </si>
  <si>
    <t xml:space="preserve">CUST-3536</t>
  </si>
  <si>
    <t xml:space="preserve">ORD-101669</t>
  </si>
  <si>
    <t xml:space="preserve">CUST-3893</t>
  </si>
  <si>
    <t xml:space="preserve">ORD-101670</t>
  </si>
  <si>
    <t xml:space="preserve">ORD-101671</t>
  </si>
  <si>
    <t xml:space="preserve">CUST-7007</t>
  </si>
  <si>
    <t xml:space="preserve">ORD-101672</t>
  </si>
  <si>
    <t xml:space="preserve">CUST-8760</t>
  </si>
  <si>
    <t xml:space="preserve">ORD-101673</t>
  </si>
  <si>
    <t xml:space="preserve">CUST-6859</t>
  </si>
  <si>
    <t xml:space="preserve">ORD-101674</t>
  </si>
  <si>
    <t xml:space="preserve">CUST-4219</t>
  </si>
  <si>
    <t xml:space="preserve">ORD-101675</t>
  </si>
  <si>
    <t xml:space="preserve">CUST-1651</t>
  </si>
  <si>
    <t xml:space="preserve">ORD-101676</t>
  </si>
  <si>
    <t xml:space="preserve">CUST-1199</t>
  </si>
  <si>
    <t xml:space="preserve">ORD-101677</t>
  </si>
  <si>
    <t xml:space="preserve">CUST-8870</t>
  </si>
  <si>
    <t xml:space="preserve">ORD-101678</t>
  </si>
  <si>
    <t xml:space="preserve">ORD-101679</t>
  </si>
  <si>
    <t xml:space="preserve">CUST-9411</t>
  </si>
  <si>
    <t xml:space="preserve">ORD-101680</t>
  </si>
  <si>
    <t xml:space="preserve">CUST-4692</t>
  </si>
  <si>
    <t xml:space="preserve">ORD-101681</t>
  </si>
  <si>
    <t xml:space="preserve">CUST-7122</t>
  </si>
  <si>
    <t xml:space="preserve">ORD-101682</t>
  </si>
  <si>
    <t xml:space="preserve">CUST-9348</t>
  </si>
  <si>
    <t xml:space="preserve">ORD-101683</t>
  </si>
  <si>
    <t xml:space="preserve">CUST-2086</t>
  </si>
  <si>
    <t xml:space="preserve">ORD-101684</t>
  </si>
  <si>
    <t xml:space="preserve">CUST-6594</t>
  </si>
  <si>
    <t xml:space="preserve">ORD-101685</t>
  </si>
  <si>
    <t xml:space="preserve">ORD-101686</t>
  </si>
  <si>
    <t xml:space="preserve">CUST-5394</t>
  </si>
  <si>
    <t xml:space="preserve">ORD-101687</t>
  </si>
  <si>
    <t xml:space="preserve">CUST-6710</t>
  </si>
  <si>
    <t xml:space="preserve">ORD-101688</t>
  </si>
  <si>
    <t xml:space="preserve">CUST-4085</t>
  </si>
  <si>
    <t xml:space="preserve">ORD-101689</t>
  </si>
  <si>
    <t xml:space="preserve">CUST-6261</t>
  </si>
  <si>
    <t xml:space="preserve">ORD-101690</t>
  </si>
  <si>
    <t xml:space="preserve">ORD-101691</t>
  </si>
  <si>
    <t xml:space="preserve">CUST-6593</t>
  </si>
  <si>
    <t xml:space="preserve">ORD-101692</t>
  </si>
  <si>
    <t xml:space="preserve">ORD-101693</t>
  </si>
  <si>
    <t xml:space="preserve">CUST-7889</t>
  </si>
  <si>
    <t xml:space="preserve">ORD-101694</t>
  </si>
  <si>
    <t xml:space="preserve">CUST-6130</t>
  </si>
  <si>
    <t xml:space="preserve">ORD-101695</t>
  </si>
  <si>
    <t xml:space="preserve">CUST-2760</t>
  </si>
  <si>
    <t xml:space="preserve">ORD-101696</t>
  </si>
  <si>
    <t xml:space="preserve">ORD-101697</t>
  </si>
  <si>
    <t xml:space="preserve">ORD-101698</t>
  </si>
  <si>
    <t xml:space="preserve">CUST-7279</t>
  </si>
  <si>
    <t xml:space="preserve">ORD-101699</t>
  </si>
  <si>
    <t xml:space="preserve">CUST-8966</t>
  </si>
  <si>
    <t xml:space="preserve">ORD-101700</t>
  </si>
  <si>
    <t xml:space="preserve">ORD-101701</t>
  </si>
  <si>
    <t xml:space="preserve">ORD-101702</t>
  </si>
  <si>
    <t xml:space="preserve">CUST-1377</t>
  </si>
  <si>
    <t xml:space="preserve">ORD-101703</t>
  </si>
  <si>
    <t xml:space="preserve">CUST-9315</t>
  </si>
  <si>
    <t xml:space="preserve">ORD-101704</t>
  </si>
  <si>
    <t xml:space="preserve">CUST-7187</t>
  </si>
  <si>
    <t xml:space="preserve">ORD-101705</t>
  </si>
  <si>
    <t xml:space="preserve">CUST-4782</t>
  </si>
  <si>
    <t xml:space="preserve">ORD-101706</t>
  </si>
  <si>
    <t xml:space="preserve">CUST-1358</t>
  </si>
  <si>
    <t xml:space="preserve">ORD-101707</t>
  </si>
  <si>
    <t xml:space="preserve">ORD-101708</t>
  </si>
  <si>
    <t xml:space="preserve">CUST-9473</t>
  </si>
  <si>
    <t xml:space="preserve">ORD-101709</t>
  </si>
  <si>
    <t xml:space="preserve">CUST-2513</t>
  </si>
  <si>
    <t xml:space="preserve">ORD-101710</t>
  </si>
  <si>
    <t xml:space="preserve">CUST-8141</t>
  </si>
  <si>
    <t xml:space="preserve">ORD-101711</t>
  </si>
  <si>
    <t xml:space="preserve">CUST-1854</t>
  </si>
  <si>
    <t xml:space="preserve">ORD-101712</t>
  </si>
  <si>
    <t xml:space="preserve">CUST-4201</t>
  </si>
  <si>
    <t xml:space="preserve">ORD-101713</t>
  </si>
  <si>
    <t xml:space="preserve">CUST-7044</t>
  </si>
  <si>
    <t xml:space="preserve">ORD-101714</t>
  </si>
  <si>
    <t xml:space="preserve">CUST-5461</t>
  </si>
  <si>
    <t xml:space="preserve">ORD-101715</t>
  </si>
  <si>
    <t xml:space="preserve">CUST-3167</t>
  </si>
  <si>
    <t xml:space="preserve">ORD-101716</t>
  </si>
  <si>
    <t xml:space="preserve">ORD-101717</t>
  </si>
  <si>
    <t xml:space="preserve">CUST-9665</t>
  </si>
  <si>
    <t xml:space="preserve">ORD-101718</t>
  </si>
  <si>
    <t xml:space="preserve">CUST-9514</t>
  </si>
  <si>
    <t xml:space="preserve">ORD-101719</t>
  </si>
  <si>
    <t xml:space="preserve">CUST-9243</t>
  </si>
  <si>
    <t xml:space="preserve">ORD-101720</t>
  </si>
  <si>
    <t xml:space="preserve">CUST-7756</t>
  </si>
  <si>
    <t xml:space="preserve">ORD-101721</t>
  </si>
  <si>
    <t xml:space="preserve">CUST-3411</t>
  </si>
  <si>
    <t xml:space="preserve">ORD-101722</t>
  </si>
  <si>
    <t xml:space="preserve">CUST-4720</t>
  </si>
  <si>
    <t xml:space="preserve">ORD-101723</t>
  </si>
  <si>
    <t xml:space="preserve">CUST-7812</t>
  </si>
  <si>
    <t xml:space="preserve">ORD-101724</t>
  </si>
  <si>
    <t xml:space="preserve">ORD-101725</t>
  </si>
  <si>
    <t xml:space="preserve">CUST-8855</t>
  </si>
  <si>
    <t xml:space="preserve">ORD-101726</t>
  </si>
  <si>
    <t xml:space="preserve">CUST-5417</t>
  </si>
  <si>
    <t xml:space="preserve">ORD-101727</t>
  </si>
  <si>
    <t xml:space="preserve">CUST-8541</t>
  </si>
  <si>
    <t xml:space="preserve">ORD-101728</t>
  </si>
  <si>
    <t xml:space="preserve">CUST-8987</t>
  </si>
  <si>
    <t xml:space="preserve">ORD-101729</t>
  </si>
  <si>
    <t xml:space="preserve">CUST-3512</t>
  </si>
  <si>
    <t xml:space="preserve">ORD-101730</t>
  </si>
  <si>
    <t xml:space="preserve">CUST-4216</t>
  </si>
  <si>
    <t xml:space="preserve">ORD-101731</t>
  </si>
  <si>
    <t xml:space="preserve">CUST-7854</t>
  </si>
  <si>
    <t xml:space="preserve">ORD-101732</t>
  </si>
  <si>
    <t xml:space="preserve">CUST-1009</t>
  </si>
  <si>
    <t xml:space="preserve">ORD-101733</t>
  </si>
  <si>
    <t xml:space="preserve">ORD-101734</t>
  </si>
  <si>
    <t xml:space="preserve">CUST-8682</t>
  </si>
  <si>
    <t xml:space="preserve">ORD-101735</t>
  </si>
  <si>
    <t xml:space="preserve">CUST-3549</t>
  </si>
  <si>
    <t xml:space="preserve">ORD-101736</t>
  </si>
  <si>
    <t xml:space="preserve">CUST-8919</t>
  </si>
  <si>
    <t xml:space="preserve">ORD-101737</t>
  </si>
  <si>
    <t xml:space="preserve">CUST-5221</t>
  </si>
  <si>
    <t xml:space="preserve">ORD-101738</t>
  </si>
  <si>
    <t xml:space="preserve">ORD-101739</t>
  </si>
  <si>
    <t xml:space="preserve">CUST-3661</t>
  </si>
  <si>
    <t xml:space="preserve">ORD-101740</t>
  </si>
  <si>
    <t xml:space="preserve">CUST-1501</t>
  </si>
  <si>
    <t xml:space="preserve">ORD-101741</t>
  </si>
  <si>
    <t xml:space="preserve">CUST-4506</t>
  </si>
  <si>
    <t xml:space="preserve">ORD-101742</t>
  </si>
  <si>
    <t xml:space="preserve">CUST-7174</t>
  </si>
  <si>
    <t xml:space="preserve">ORD-101743</t>
  </si>
  <si>
    <t xml:space="preserve">CUST-2512</t>
  </si>
  <si>
    <t xml:space="preserve">ORD-101744</t>
  </si>
  <si>
    <t xml:space="preserve">CUST-7009</t>
  </si>
  <si>
    <t xml:space="preserve">ORD-101745</t>
  </si>
  <si>
    <t xml:space="preserve">CUST-2349</t>
  </si>
  <si>
    <t xml:space="preserve">ORD-101746</t>
  </si>
  <si>
    <t xml:space="preserve">CUST-5379</t>
  </si>
  <si>
    <t xml:space="preserve">ORD-101747</t>
  </si>
  <si>
    <t xml:space="preserve">CUST-5259</t>
  </si>
  <si>
    <t xml:space="preserve">ORD-101748</t>
  </si>
  <si>
    <t xml:space="preserve">CUST-3667</t>
  </si>
  <si>
    <t xml:space="preserve">ORD-101749</t>
  </si>
  <si>
    <t xml:space="preserve">CUST-4852</t>
  </si>
  <si>
    <t xml:space="preserve">ORD-101750</t>
  </si>
  <si>
    <t xml:space="preserve">CUST-1962</t>
  </si>
  <si>
    <t xml:space="preserve">ORD-101751</t>
  </si>
  <si>
    <t xml:space="preserve">CUST-6242</t>
  </si>
  <si>
    <t xml:space="preserve">ORD-101752</t>
  </si>
  <si>
    <t xml:space="preserve">ORD-101753</t>
  </si>
  <si>
    <t xml:space="preserve">CUST-1801</t>
  </si>
  <si>
    <t xml:space="preserve">ORD-101754</t>
  </si>
  <si>
    <t xml:space="preserve">CUST-6301</t>
  </si>
  <si>
    <t xml:space="preserve">ORD-101755</t>
  </si>
  <si>
    <t xml:space="preserve">CUST-4014</t>
  </si>
  <si>
    <t xml:space="preserve">ORD-101756</t>
  </si>
  <si>
    <t xml:space="preserve">CUST-4932</t>
  </si>
  <si>
    <t xml:space="preserve">ORD-101757</t>
  </si>
  <si>
    <t xml:space="preserve">CUST-6910</t>
  </si>
  <si>
    <t xml:space="preserve">ORD-101758</t>
  </si>
  <si>
    <t xml:space="preserve">CUST-9273</t>
  </si>
  <si>
    <t xml:space="preserve">ORD-101759</t>
  </si>
  <si>
    <t xml:space="preserve">CUST-1645</t>
  </si>
  <si>
    <t xml:space="preserve">ORD-101760</t>
  </si>
  <si>
    <t xml:space="preserve">ORD-101761</t>
  </si>
  <si>
    <t xml:space="preserve">CUST-4651</t>
  </si>
  <si>
    <t xml:space="preserve">ORD-101762</t>
  </si>
  <si>
    <t xml:space="preserve">CUST-7468</t>
  </si>
  <si>
    <t xml:space="preserve">ORD-101763</t>
  </si>
  <si>
    <t xml:space="preserve">CUST-1782</t>
  </si>
  <si>
    <t xml:space="preserve">ORD-101764</t>
  </si>
  <si>
    <t xml:space="preserve">CUST-6016</t>
  </si>
  <si>
    <t xml:space="preserve">ORD-101765</t>
  </si>
  <si>
    <t xml:space="preserve">CUST-4847</t>
  </si>
  <si>
    <t xml:space="preserve">ORD-101766</t>
  </si>
  <si>
    <t xml:space="preserve">CUST-2305</t>
  </si>
  <si>
    <t xml:space="preserve">ORD-101767</t>
  </si>
  <si>
    <t xml:space="preserve">CUST-5212</t>
  </si>
  <si>
    <t xml:space="preserve">ORD-101768</t>
  </si>
  <si>
    <t xml:space="preserve">CUST-9989</t>
  </si>
  <si>
    <t xml:space="preserve">ORD-101769</t>
  </si>
  <si>
    <t xml:space="preserve">CUST-5424</t>
  </si>
  <si>
    <t xml:space="preserve">ORD-101770</t>
  </si>
  <si>
    <t xml:space="preserve">CUST-5559</t>
  </si>
  <si>
    <t xml:space="preserve">ORD-101771</t>
  </si>
  <si>
    <t xml:space="preserve">CUST-1298</t>
  </si>
  <si>
    <t xml:space="preserve">ORD-101772</t>
  </si>
  <si>
    <t xml:space="preserve">CUST-9553</t>
  </si>
  <si>
    <t xml:space="preserve">ORD-101773</t>
  </si>
  <si>
    <t xml:space="preserve">CUST-8084</t>
  </si>
  <si>
    <t xml:space="preserve">ORD-101774</t>
  </si>
  <si>
    <t xml:space="preserve">CUST-2096</t>
  </si>
  <si>
    <t xml:space="preserve">ORD-101775</t>
  </si>
  <si>
    <t xml:space="preserve">CUST-4262</t>
  </si>
  <si>
    <t xml:space="preserve">ORD-101776</t>
  </si>
  <si>
    <t xml:space="preserve">ORD-101777</t>
  </si>
  <si>
    <t xml:space="preserve">CUST-2908</t>
  </si>
  <si>
    <t xml:space="preserve">ORD-101778</t>
  </si>
  <si>
    <t xml:space="preserve">CUST-6194</t>
  </si>
  <si>
    <t xml:space="preserve">ORD-101779</t>
  </si>
  <si>
    <t xml:space="preserve">ORD-101780</t>
  </si>
  <si>
    <t xml:space="preserve">CUST-6960</t>
  </si>
  <si>
    <t xml:space="preserve">ORD-101781</t>
  </si>
  <si>
    <t xml:space="preserve">CUST-3251</t>
  </si>
  <si>
    <t xml:space="preserve">ORD-101782</t>
  </si>
  <si>
    <t xml:space="preserve">CUST-6215</t>
  </si>
  <si>
    <t xml:space="preserve">ORD-101783</t>
  </si>
  <si>
    <t xml:space="preserve">CUST-9868</t>
  </si>
  <si>
    <t xml:space="preserve">ORD-101784</t>
  </si>
  <si>
    <t xml:space="preserve">CUST-5874</t>
  </si>
  <si>
    <t xml:space="preserve">ORD-101785</t>
  </si>
  <si>
    <t xml:space="preserve">CUST-1852</t>
  </si>
  <si>
    <t xml:space="preserve">ORD-101786</t>
  </si>
  <si>
    <t xml:space="preserve">CUST-7651</t>
  </si>
  <si>
    <t xml:space="preserve">ORD-101787</t>
  </si>
  <si>
    <t xml:space="preserve">CUST-2701</t>
  </si>
  <si>
    <t xml:space="preserve">ORD-101788</t>
  </si>
  <si>
    <t xml:space="preserve">CUST-9350</t>
  </si>
  <si>
    <t xml:space="preserve">ORD-101789</t>
  </si>
  <si>
    <t xml:space="preserve">ORD-101790</t>
  </si>
  <si>
    <t xml:space="preserve">ORD-101791</t>
  </si>
  <si>
    <t xml:space="preserve">CUST-7884</t>
  </si>
  <si>
    <t xml:space="preserve">ORD-101792</t>
  </si>
  <si>
    <t xml:space="preserve">CUST-4020</t>
  </si>
  <si>
    <t xml:space="preserve">ORD-101793</t>
  </si>
  <si>
    <t xml:space="preserve">CUST-1762</t>
  </si>
  <si>
    <t xml:space="preserve">ORD-101794</t>
  </si>
  <si>
    <t xml:space="preserve">CUST-2814</t>
  </si>
  <si>
    <t xml:space="preserve">ORD-101795</t>
  </si>
  <si>
    <t xml:space="preserve">CUST-3019</t>
  </si>
  <si>
    <t xml:space="preserve">ORD-101796</t>
  </si>
  <si>
    <t xml:space="preserve">CUST-3390</t>
  </si>
  <si>
    <t xml:space="preserve">ORD-101797</t>
  </si>
  <si>
    <t xml:space="preserve">CUST-5487</t>
  </si>
  <si>
    <t xml:space="preserve">ORD-101798</t>
  </si>
  <si>
    <t xml:space="preserve">CUST-4339</t>
  </si>
  <si>
    <t xml:space="preserve">ORD-101799</t>
  </si>
  <si>
    <t xml:space="preserve">ORD-101800</t>
  </si>
  <si>
    <t xml:space="preserve">CUST-7399</t>
  </si>
  <si>
    <t xml:space="preserve">ORD-101801</t>
  </si>
  <si>
    <t xml:space="preserve">ORD-101802</t>
  </si>
  <si>
    <t xml:space="preserve">CUST-9462</t>
  </si>
  <si>
    <t xml:space="preserve">ORD-101803</t>
  </si>
  <si>
    <t xml:space="preserve">CUST-5002</t>
  </si>
  <si>
    <t xml:space="preserve">ORD-101804</t>
  </si>
  <si>
    <t xml:space="preserve">CUST-9656</t>
  </si>
  <si>
    <t xml:space="preserve">ORD-101805</t>
  </si>
  <si>
    <t xml:space="preserve">CUST-4168</t>
  </si>
  <si>
    <t xml:space="preserve">ORD-101806</t>
  </si>
  <si>
    <t xml:space="preserve">CUST-6847</t>
  </si>
  <si>
    <t xml:space="preserve">ORD-101807</t>
  </si>
  <si>
    <t xml:space="preserve">ORD-101808</t>
  </si>
  <si>
    <t xml:space="preserve">CUST-4789</t>
  </si>
  <si>
    <t xml:space="preserve">ORD-101809</t>
  </si>
  <si>
    <t xml:space="preserve">CUST-9987</t>
  </si>
  <si>
    <t xml:space="preserve">ORD-101810</t>
  </si>
  <si>
    <t xml:space="preserve">CUST-7703</t>
  </si>
  <si>
    <t xml:space="preserve">ORD-101811</t>
  </si>
  <si>
    <t xml:space="preserve">CUST-2946</t>
  </si>
  <si>
    <t xml:space="preserve">ORD-101812</t>
  </si>
  <si>
    <t xml:space="preserve">CUST-9864</t>
  </si>
  <si>
    <t xml:space="preserve">ORD-101813</t>
  </si>
  <si>
    <t xml:space="preserve">CUST-2639</t>
  </si>
  <si>
    <t xml:space="preserve">ORD-101814</t>
  </si>
  <si>
    <t xml:space="preserve">CUST-8411</t>
  </si>
  <si>
    <t xml:space="preserve">ORD-101815</t>
  </si>
  <si>
    <t xml:space="preserve">CUST-3819</t>
  </si>
  <si>
    <t xml:space="preserve">ORD-101816</t>
  </si>
  <si>
    <t xml:space="preserve">CUST-2003</t>
  </si>
  <si>
    <t xml:space="preserve">ORD-101817</t>
  </si>
  <si>
    <t xml:space="preserve">CUST-5908</t>
  </si>
  <si>
    <t xml:space="preserve">ORD-101818</t>
  </si>
  <si>
    <t xml:space="preserve">CUST-7136</t>
  </si>
  <si>
    <t xml:space="preserve">ORD-101819</t>
  </si>
  <si>
    <t xml:space="preserve">ORD-101820</t>
  </si>
  <si>
    <t xml:space="preserve">CUST-6407</t>
  </si>
  <si>
    <t xml:space="preserve">ORD-101821</t>
  </si>
  <si>
    <t xml:space="preserve">CUST-3820</t>
  </si>
  <si>
    <t xml:space="preserve">ORD-101822</t>
  </si>
  <si>
    <t xml:space="preserve">CUST-9772</t>
  </si>
  <si>
    <t xml:space="preserve">ORD-101823</t>
  </si>
  <si>
    <t xml:space="preserve">CUST-9741</t>
  </si>
  <si>
    <t xml:space="preserve">ORD-101824</t>
  </si>
  <si>
    <t xml:space="preserve">ORD-101825</t>
  </si>
  <si>
    <t xml:space="preserve">CUST-2215</t>
  </si>
  <si>
    <t xml:space="preserve">ORD-101826</t>
  </si>
  <si>
    <t xml:space="preserve">CUST-3921</t>
  </si>
  <si>
    <t xml:space="preserve">ORD-101827</t>
  </si>
  <si>
    <t xml:space="preserve">CUST-3421</t>
  </si>
  <si>
    <t xml:space="preserve">ORD-101828</t>
  </si>
  <si>
    <t xml:space="preserve">CUST-6532</t>
  </si>
  <si>
    <t xml:space="preserve">ORD-101829</t>
  </si>
  <si>
    <t xml:space="preserve">ORD-101830</t>
  </si>
  <si>
    <t xml:space="preserve">CUST-7087</t>
  </si>
  <si>
    <t xml:space="preserve">ORD-101831</t>
  </si>
  <si>
    <t xml:space="preserve">CUST-9257</t>
  </si>
  <si>
    <t xml:space="preserve">ORD-101832</t>
  </si>
  <si>
    <t xml:space="preserve">ORD-101833</t>
  </si>
  <si>
    <t xml:space="preserve">CUST-6146</t>
  </si>
  <si>
    <t xml:space="preserve">ORD-101834</t>
  </si>
  <si>
    <t xml:space="preserve">CUST-5024</t>
  </si>
  <si>
    <t xml:space="preserve">ORD-101835</t>
  </si>
  <si>
    <t xml:space="preserve">ORD-101836</t>
  </si>
  <si>
    <t xml:space="preserve">CUST-6081</t>
  </si>
  <si>
    <t xml:space="preserve">ORD-101837</t>
  </si>
  <si>
    <t xml:space="preserve">CUST-4406</t>
  </si>
  <si>
    <t xml:space="preserve">ORD-101838</t>
  </si>
  <si>
    <t xml:space="preserve">CUST-9615</t>
  </si>
  <si>
    <t xml:space="preserve">ORD-101839</t>
  </si>
  <si>
    <t xml:space="preserve">CUST-9660</t>
  </si>
  <si>
    <t xml:space="preserve">ORD-101840</t>
  </si>
  <si>
    <t xml:space="preserve">CUST-3907</t>
  </si>
  <si>
    <t xml:space="preserve">ORD-101841</t>
  </si>
  <si>
    <t xml:space="preserve">CUST-2051</t>
  </si>
  <si>
    <t xml:space="preserve">ORD-101842</t>
  </si>
  <si>
    <t xml:space="preserve">CUST-3799</t>
  </si>
  <si>
    <t xml:space="preserve">ORD-101843</t>
  </si>
  <si>
    <t xml:space="preserve">ORD-101844</t>
  </si>
  <si>
    <t xml:space="preserve">CUST-5777</t>
  </si>
  <si>
    <t xml:space="preserve">ORD-101845</t>
  </si>
  <si>
    <t xml:space="preserve">ORD-101846</t>
  </si>
  <si>
    <t xml:space="preserve">CUST-1381</t>
  </si>
  <si>
    <t xml:space="preserve">ORD-101847</t>
  </si>
  <si>
    <t xml:space="preserve">CUST-9689</t>
  </si>
  <si>
    <t xml:space="preserve">ORD-101848</t>
  </si>
  <si>
    <t xml:space="preserve">CUST-3923</t>
  </si>
  <si>
    <t xml:space="preserve">ORD-101849</t>
  </si>
  <si>
    <t xml:space="preserve">CUST-1615</t>
  </si>
  <si>
    <t xml:space="preserve">ORD-101850</t>
  </si>
  <si>
    <t xml:space="preserve">CUST-6817</t>
  </si>
  <si>
    <t xml:space="preserve">ORD-101851</t>
  </si>
  <si>
    <t xml:space="preserve">ORD-101852</t>
  </si>
  <si>
    <t xml:space="preserve">CUST-9919</t>
  </si>
  <si>
    <t xml:space="preserve">ORD-101853</t>
  </si>
  <si>
    <t xml:space="preserve">CUST-6292</t>
  </si>
  <si>
    <t xml:space="preserve">ORD-101854</t>
  </si>
  <si>
    <t xml:space="preserve">CUST-9272</t>
  </si>
  <si>
    <t xml:space="preserve">ORD-101855</t>
  </si>
  <si>
    <t xml:space="preserve">CUST-9592</t>
  </si>
  <si>
    <t xml:space="preserve">ORD-101856</t>
  </si>
  <si>
    <t xml:space="preserve">CUST-7799</t>
  </si>
  <si>
    <t xml:space="preserve">ORD-101857</t>
  </si>
  <si>
    <t xml:space="preserve">CUST-9148</t>
  </si>
  <si>
    <t xml:space="preserve">ORD-101858</t>
  </si>
  <si>
    <t xml:space="preserve">ORD-101859</t>
  </si>
  <si>
    <t xml:space="preserve">ORD-101860</t>
  </si>
  <si>
    <t xml:space="preserve">CUST-1432</t>
  </si>
  <si>
    <t xml:space="preserve">ORD-101861</t>
  </si>
  <si>
    <t xml:space="preserve">CUST-2204</t>
  </si>
  <si>
    <t xml:space="preserve">ORD-101862</t>
  </si>
  <si>
    <t xml:space="preserve">CUST-5816</t>
  </si>
  <si>
    <t xml:space="preserve">ORD-101863</t>
  </si>
  <si>
    <t xml:space="preserve">ORD-101864</t>
  </si>
  <si>
    <t xml:space="preserve">CUST-3110</t>
  </si>
  <si>
    <t xml:space="preserve">ORD-101865</t>
  </si>
  <si>
    <t xml:space="preserve">ORD-101866</t>
  </si>
  <si>
    <t xml:space="preserve">ORD-101867</t>
  </si>
  <si>
    <t xml:space="preserve">CUST-8041</t>
  </si>
  <si>
    <t xml:space="preserve">ORD-101868</t>
  </si>
  <si>
    <t xml:space="preserve">ORD-101869</t>
  </si>
  <si>
    <t xml:space="preserve">CUST-1081</t>
  </si>
  <si>
    <t xml:space="preserve">ORD-101870</t>
  </si>
  <si>
    <t xml:space="preserve">ORD-101871</t>
  </si>
  <si>
    <t xml:space="preserve">ORD-101872</t>
  </si>
  <si>
    <t xml:space="preserve">CUST-5740</t>
  </si>
  <si>
    <t xml:space="preserve">ORD-101873</t>
  </si>
  <si>
    <t xml:space="preserve">CUST-7893</t>
  </si>
  <si>
    <t xml:space="preserve">ORD-101874</t>
  </si>
  <si>
    <t xml:space="preserve">CUST-8474</t>
  </si>
  <si>
    <t xml:space="preserve">ORD-101875</t>
  </si>
  <si>
    <t xml:space="preserve">ORD-101876</t>
  </si>
  <si>
    <t xml:space="preserve">ORD-101877</t>
  </si>
  <si>
    <t xml:space="preserve">CUST-8043</t>
  </si>
  <si>
    <t xml:space="preserve">ORD-101878</t>
  </si>
  <si>
    <t xml:space="preserve">CUST-3539</t>
  </si>
  <si>
    <t xml:space="preserve">ORD-101879</t>
  </si>
  <si>
    <t xml:space="preserve">ORD-101880</t>
  </si>
  <si>
    <t xml:space="preserve">CUST-4997</t>
  </si>
  <si>
    <t xml:space="preserve">ORD-101881</t>
  </si>
  <si>
    <t xml:space="preserve">CUST-7676</t>
  </si>
  <si>
    <t xml:space="preserve">ORD-101882</t>
  </si>
  <si>
    <t xml:space="preserve">CUST-3412</t>
  </si>
  <si>
    <t xml:space="preserve">ORD-101883</t>
  </si>
  <si>
    <t xml:space="preserve">CUST-7198</t>
  </si>
  <si>
    <t xml:space="preserve">ORD-101884</t>
  </si>
  <si>
    <t xml:space="preserve">CUST-3387</t>
  </si>
  <si>
    <t xml:space="preserve">ORD-101885</t>
  </si>
  <si>
    <t xml:space="preserve">CUST-5375</t>
  </si>
  <si>
    <t xml:space="preserve">ORD-101886</t>
  </si>
  <si>
    <t xml:space="preserve">CUST-1482</t>
  </si>
  <si>
    <t xml:space="preserve">ORD-101887</t>
  </si>
  <si>
    <t xml:space="preserve">CUST-7400</t>
  </si>
  <si>
    <t xml:space="preserve">ORD-101888</t>
  </si>
  <si>
    <t xml:space="preserve">CUST-4167</t>
  </si>
  <si>
    <t xml:space="preserve">ORD-101889</t>
  </si>
  <si>
    <t xml:space="preserve">ORD-101890</t>
  </si>
  <si>
    <t xml:space="preserve">CUST-3903</t>
  </si>
  <si>
    <t xml:space="preserve">ORD-101891</t>
  </si>
  <si>
    <t xml:space="preserve">CUST-7035</t>
  </si>
  <si>
    <t xml:space="preserve">ORD-101892</t>
  </si>
  <si>
    <t xml:space="preserve">CUST-8356</t>
  </si>
  <si>
    <t xml:space="preserve">ORD-101893</t>
  </si>
  <si>
    <t xml:space="preserve">CUST-2508</t>
  </si>
  <si>
    <t xml:space="preserve">ORD-101894</t>
  </si>
  <si>
    <t xml:space="preserve">CUST-2094</t>
  </si>
  <si>
    <t xml:space="preserve">ORD-101895</t>
  </si>
  <si>
    <t xml:space="preserve">ORD-101896</t>
  </si>
  <si>
    <t xml:space="preserve">CUST-7575</t>
  </si>
  <si>
    <t xml:space="preserve">ORD-101897</t>
  </si>
  <si>
    <t xml:space="preserve">CUST-3676</t>
  </si>
  <si>
    <t xml:space="preserve">ORD-101898</t>
  </si>
  <si>
    <t xml:space="preserve">CUST-8663</t>
  </si>
  <si>
    <t xml:space="preserve">ORD-101899</t>
  </si>
  <si>
    <t xml:space="preserve">CUST-9932</t>
  </si>
  <si>
    <t xml:space="preserve">ORD-101900</t>
  </si>
  <si>
    <t xml:space="preserve">CUST-7481</t>
  </si>
  <si>
    <t xml:space="preserve">ORD-101901</t>
  </si>
  <si>
    <t xml:space="preserve">ORD-101902</t>
  </si>
  <si>
    <t xml:space="preserve">CUST-9186</t>
  </si>
  <si>
    <t xml:space="preserve">ORD-101903</t>
  </si>
  <si>
    <t xml:space="preserve">ORD-101904</t>
  </si>
  <si>
    <t xml:space="preserve">ORD-101905</t>
  </si>
  <si>
    <t xml:space="preserve">CUST-2883</t>
  </si>
  <si>
    <t xml:space="preserve">ORD-101906</t>
  </si>
  <si>
    <t xml:space="preserve">CUST-1375</t>
  </si>
  <si>
    <t xml:space="preserve">ORD-101907</t>
  </si>
  <si>
    <t xml:space="preserve">ORD-101908</t>
  </si>
  <si>
    <t xml:space="preserve">CUST-1253</t>
  </si>
  <si>
    <t xml:space="preserve">ORD-101909</t>
  </si>
  <si>
    <t xml:space="preserve">CUST-6372</t>
  </si>
  <si>
    <t xml:space="preserve">ORD-101910</t>
  </si>
  <si>
    <t xml:space="preserve">CUST-8328</t>
  </si>
  <si>
    <t xml:space="preserve">ORD-101911</t>
  </si>
  <si>
    <t xml:space="preserve">CUST-2191</t>
  </si>
  <si>
    <t xml:space="preserve">ORD-101912</t>
  </si>
  <si>
    <t xml:space="preserve">ORD-101913</t>
  </si>
  <si>
    <t xml:space="preserve">CUST-3594</t>
  </si>
  <si>
    <t xml:space="preserve">ORD-101914</t>
  </si>
  <si>
    <t xml:space="preserve">CUST-9884</t>
  </si>
  <si>
    <t xml:space="preserve">ORD-101915</t>
  </si>
  <si>
    <t xml:space="preserve">ORD-101916</t>
  </si>
  <si>
    <t xml:space="preserve">CUST-9940</t>
  </si>
  <si>
    <t xml:space="preserve">ORD-101917</t>
  </si>
  <si>
    <t xml:space="preserve">CUST-8333</t>
  </si>
  <si>
    <t xml:space="preserve">ORD-101918</t>
  </si>
  <si>
    <t xml:space="preserve">CUST-2277</t>
  </si>
  <si>
    <t xml:space="preserve">ORD-101919</t>
  </si>
  <si>
    <t xml:space="preserve">CUST-9879</t>
  </si>
  <si>
    <t xml:space="preserve">ORD-101920</t>
  </si>
  <si>
    <t xml:space="preserve">ORD-101921</t>
  </si>
  <si>
    <t xml:space="preserve">CUST-7530</t>
  </si>
  <si>
    <t xml:space="preserve">ORD-101922</t>
  </si>
  <si>
    <t xml:space="preserve">CUST-7392</t>
  </si>
  <si>
    <t xml:space="preserve">ORD-101923</t>
  </si>
  <si>
    <t xml:space="preserve">CUST-9876</t>
  </si>
  <si>
    <t xml:space="preserve">ORD-101924</t>
  </si>
  <si>
    <t xml:space="preserve">CUST-4213</t>
  </si>
  <si>
    <t xml:space="preserve">ORD-101925</t>
  </si>
  <si>
    <t xml:space="preserve">CUST-5411</t>
  </si>
  <si>
    <t xml:space="preserve">ORD-101926</t>
  </si>
  <si>
    <t xml:space="preserve">CUST-3693</t>
  </si>
  <si>
    <t xml:space="preserve">ORD-101927</t>
  </si>
  <si>
    <t xml:space="preserve">CUST-7374</t>
  </si>
  <si>
    <t xml:space="preserve">ORD-101928</t>
  </si>
  <si>
    <t xml:space="preserve">CUST-7062</t>
  </si>
  <si>
    <t xml:space="preserve">ORD-101929</t>
  </si>
  <si>
    <t xml:space="preserve">ORD-101930</t>
  </si>
  <si>
    <t xml:space="preserve">CUST-5707</t>
  </si>
  <si>
    <t xml:space="preserve">ORD-101931</t>
  </si>
  <si>
    <t xml:space="preserve">ORD-101932</t>
  </si>
  <si>
    <t xml:space="preserve">CUST-6465</t>
  </si>
  <si>
    <t xml:space="preserve">ORD-101933</t>
  </si>
  <si>
    <t xml:space="preserve">CUST-5811</t>
  </si>
  <si>
    <t xml:space="preserve">ORD-101934</t>
  </si>
  <si>
    <t xml:space="preserve">CUST-7872</t>
  </si>
  <si>
    <t xml:space="preserve">ORD-101935</t>
  </si>
  <si>
    <t xml:space="preserve">CUST-5354</t>
  </si>
  <si>
    <t xml:space="preserve">ORD-101936</t>
  </si>
  <si>
    <t xml:space="preserve">ORD-101937</t>
  </si>
  <si>
    <t xml:space="preserve">CUST-1985</t>
  </si>
  <si>
    <t xml:space="preserve">ORD-101938</t>
  </si>
  <si>
    <t xml:space="preserve">CUST-6706</t>
  </si>
  <si>
    <t xml:space="preserve">ORD-101939</t>
  </si>
  <si>
    <t xml:space="preserve">CUST-9297</t>
  </si>
  <si>
    <t xml:space="preserve">ORD-101940</t>
  </si>
  <si>
    <t xml:space="preserve">CUST-9359</t>
  </si>
  <si>
    <t xml:space="preserve">ORD-101941</t>
  </si>
  <si>
    <t xml:space="preserve">CUST-6199</t>
  </si>
  <si>
    <t xml:space="preserve">ORD-101942</t>
  </si>
  <si>
    <t xml:space="preserve">ORD-101943</t>
  </si>
  <si>
    <t xml:space="preserve">CUST-7103</t>
  </si>
  <si>
    <t xml:space="preserve">ORD-101944</t>
  </si>
  <si>
    <t xml:space="preserve">CUST-2896</t>
  </si>
  <si>
    <t xml:space="preserve">ORD-101945</t>
  </si>
  <si>
    <t xml:space="preserve">CUST-7974</t>
  </si>
  <si>
    <t xml:space="preserve">ORD-101946</t>
  </si>
  <si>
    <t xml:space="preserve">CUST-9038</t>
  </si>
  <si>
    <t xml:space="preserve">ORD-101947</t>
  </si>
  <si>
    <t xml:space="preserve">ORD-101948</t>
  </si>
  <si>
    <t xml:space="preserve">ORD-101949</t>
  </si>
  <si>
    <t xml:space="preserve">CUST-4279</t>
  </si>
  <si>
    <t xml:space="preserve">ORD-101950</t>
  </si>
  <si>
    <t xml:space="preserve">CUST-9512</t>
  </si>
  <si>
    <t xml:space="preserve">ORD-101951</t>
  </si>
  <si>
    <t xml:space="preserve">CUST-8727</t>
  </si>
  <si>
    <t xml:space="preserve">ORD-101952</t>
  </si>
  <si>
    <t xml:space="preserve">CUST-6950</t>
  </si>
  <si>
    <t xml:space="preserve">ORD-101953</t>
  </si>
  <si>
    <t xml:space="preserve">CUST-2478</t>
  </si>
  <si>
    <t xml:space="preserve">ORD-101954</t>
  </si>
  <si>
    <t xml:space="preserve">CUST-3976</t>
  </si>
  <si>
    <t xml:space="preserve">ORD-101955</t>
  </si>
  <si>
    <t xml:space="preserve">ORD-101956</t>
  </si>
  <si>
    <t xml:space="preserve">ORD-101957</t>
  </si>
  <si>
    <t xml:space="preserve">CUST-5967</t>
  </si>
  <si>
    <t xml:space="preserve">ORD-101958</t>
  </si>
  <si>
    <t xml:space="preserve">ORD-101959</t>
  </si>
  <si>
    <t xml:space="preserve">CUST-9078</t>
  </si>
  <si>
    <t xml:space="preserve">ORD-101960</t>
  </si>
  <si>
    <t xml:space="preserve">CUST-9161</t>
  </si>
  <si>
    <t xml:space="preserve">ORD-101961</t>
  </si>
  <si>
    <t xml:space="preserve">CUST-3856</t>
  </si>
  <si>
    <t xml:space="preserve">ORD-101962</t>
  </si>
  <si>
    <t xml:space="preserve">CUST-9154</t>
  </si>
  <si>
    <t xml:space="preserve">ORD-101963</t>
  </si>
  <si>
    <t xml:space="preserve">ORD-101964</t>
  </si>
  <si>
    <t xml:space="preserve">CUST-1889</t>
  </si>
  <si>
    <t xml:space="preserve">ORD-101965</t>
  </si>
  <si>
    <t xml:space="preserve">CUST-8628</t>
  </si>
  <si>
    <t xml:space="preserve">ORD-101966</t>
  </si>
  <si>
    <t xml:space="preserve">CUST-7098</t>
  </si>
  <si>
    <t xml:space="preserve">ORD-101967</t>
  </si>
  <si>
    <t xml:space="preserve">CUST-1662</t>
  </si>
  <si>
    <t xml:space="preserve">ORD-101968</t>
  </si>
  <si>
    <t xml:space="preserve">CUST-6254</t>
  </si>
  <si>
    <t xml:space="preserve">ORD-101969</t>
  </si>
  <si>
    <t xml:space="preserve">CUST-2533</t>
  </si>
  <si>
    <t xml:space="preserve">ORD-101970</t>
  </si>
  <si>
    <t xml:space="preserve">CUST-2515</t>
  </si>
  <si>
    <t xml:space="preserve">ORD-101971</t>
  </si>
  <si>
    <t xml:space="preserve">ORD-101972</t>
  </si>
  <si>
    <t xml:space="preserve">CUST-7517</t>
  </si>
  <si>
    <t xml:space="preserve">ORD-101973</t>
  </si>
  <si>
    <t xml:space="preserve">CUST-8542</t>
  </si>
  <si>
    <t xml:space="preserve">ORD-101974</t>
  </si>
  <si>
    <t xml:space="preserve">CUST-7597</t>
  </si>
  <si>
    <t xml:space="preserve">ORD-101975</t>
  </si>
  <si>
    <t xml:space="preserve">CUST-9669</t>
  </si>
  <si>
    <t xml:space="preserve">ORD-101976</t>
  </si>
  <si>
    <t xml:space="preserve">CUST-8068</t>
  </si>
  <si>
    <t xml:space="preserve">ORD-101977</t>
  </si>
  <si>
    <t xml:space="preserve">CUST-9535</t>
  </si>
  <si>
    <t xml:space="preserve">ORD-101978</t>
  </si>
  <si>
    <t xml:space="preserve">CUST-3303</t>
  </si>
  <si>
    <t xml:space="preserve">ORD-101979</t>
  </si>
  <si>
    <t xml:space="preserve">CUST-1280</t>
  </si>
  <si>
    <t xml:space="preserve">ORD-101980</t>
  </si>
  <si>
    <t xml:space="preserve">ORD-101981</t>
  </si>
  <si>
    <t xml:space="preserve">CUST-9135</t>
  </si>
  <si>
    <t xml:space="preserve">ORD-101982</t>
  </si>
  <si>
    <t xml:space="preserve">CUST-6351</t>
  </si>
  <si>
    <t xml:space="preserve">ORD-101983</t>
  </si>
  <si>
    <t xml:space="preserve">CUST-3558</t>
  </si>
  <si>
    <t xml:space="preserve">ORD-101984</t>
  </si>
  <si>
    <t xml:space="preserve">CUST-9107</t>
  </si>
  <si>
    <t xml:space="preserve">ORD-101985</t>
  </si>
  <si>
    <t xml:space="preserve">CUST-1366</t>
  </si>
  <si>
    <t xml:space="preserve">ORD-101986</t>
  </si>
  <si>
    <t xml:space="preserve">ORD-101987</t>
  </si>
  <si>
    <t xml:space="preserve">ORD-101988</t>
  </si>
  <si>
    <t xml:space="preserve">ORD-101989</t>
  </si>
  <si>
    <t xml:space="preserve">CUST-3825</t>
  </si>
  <si>
    <t xml:space="preserve">ORD-101990</t>
  </si>
  <si>
    <t xml:space="preserve">CUST-1722</t>
  </si>
  <si>
    <t xml:space="preserve">ORD-101991</t>
  </si>
  <si>
    <t xml:space="preserve">CUST-7759</t>
  </si>
  <si>
    <t xml:space="preserve">ORD-101992</t>
  </si>
  <si>
    <t xml:space="preserve">CUST-1698</t>
  </si>
  <si>
    <t xml:space="preserve">ORD-101993</t>
  </si>
  <si>
    <t xml:space="preserve">CUST-2772</t>
  </si>
  <si>
    <t xml:space="preserve">ORD-101994</t>
  </si>
  <si>
    <t xml:space="preserve">CUST-8568</t>
  </si>
  <si>
    <t xml:space="preserve">ORD-101995</t>
  </si>
  <si>
    <t xml:space="preserve">CUST-5514</t>
  </si>
  <si>
    <t xml:space="preserve">ORD-101996</t>
  </si>
  <si>
    <t xml:space="preserve">CUST-3977</t>
  </si>
  <si>
    <t xml:space="preserve">ORD-101997</t>
  </si>
  <si>
    <t xml:space="preserve">CUST-4351</t>
  </si>
  <si>
    <t xml:space="preserve">ORD-101998</t>
  </si>
  <si>
    <t xml:space="preserve">CUST-8200</t>
  </si>
  <si>
    <t xml:space="preserve">ORD-101999</t>
  </si>
  <si>
    <t xml:space="preserve">CUST-4941</t>
  </si>
  <si>
    <t xml:space="preserve">ORD-102000</t>
  </si>
  <si>
    <t xml:space="preserve">CUST-6412</t>
  </si>
  <si>
    <t xml:space="preserve">ORD-102001</t>
  </si>
  <si>
    <t xml:space="preserve">CUST-3036</t>
  </si>
  <si>
    <t xml:space="preserve">ORD-102002</t>
  </si>
  <si>
    <t xml:space="preserve">ORD-102003</t>
  </si>
  <si>
    <t xml:space="preserve">CUST-5084</t>
  </si>
  <si>
    <t xml:space="preserve">ORD-102004</t>
  </si>
  <si>
    <t xml:space="preserve">ORD-102005</t>
  </si>
  <si>
    <t xml:space="preserve">CUST-2066</t>
  </si>
  <si>
    <t xml:space="preserve">ORD-102006</t>
  </si>
  <si>
    <t xml:space="preserve">CUST-2672</t>
  </si>
  <si>
    <t xml:space="preserve">ORD-102007</t>
  </si>
  <si>
    <t xml:space="preserve">CUST-5360</t>
  </si>
  <si>
    <t xml:space="preserve">ORD-102008</t>
  </si>
  <si>
    <t xml:space="preserve">CUST-5736</t>
  </si>
  <si>
    <t xml:space="preserve">ORD-102009</t>
  </si>
  <si>
    <t xml:space="preserve">CUST-3705</t>
  </si>
  <si>
    <t xml:space="preserve">ORD-102010</t>
  </si>
  <si>
    <t xml:space="preserve">CUST-3810</t>
  </si>
  <si>
    <t xml:space="preserve">ORD-102011</t>
  </si>
  <si>
    <t xml:space="preserve">CUST-5251</t>
  </si>
  <si>
    <t xml:space="preserve">ORD-102012</t>
  </si>
  <si>
    <t xml:space="preserve">CUST-9404</t>
  </si>
  <si>
    <t xml:space="preserve">ORD-102013</t>
  </si>
  <si>
    <t xml:space="preserve">ORD-102014</t>
  </si>
  <si>
    <t xml:space="preserve">CUST-5260</t>
  </si>
  <si>
    <t xml:space="preserve">ORD-102015</t>
  </si>
  <si>
    <t xml:space="preserve">CUST-4819</t>
  </si>
  <si>
    <t xml:space="preserve">ORD-102016</t>
  </si>
  <si>
    <t xml:space="preserve">CUST-1420</t>
  </si>
  <si>
    <t xml:space="preserve">ORD-102017</t>
  </si>
  <si>
    <t xml:space="preserve">ORD-102018</t>
  </si>
  <si>
    <t xml:space="preserve">ORD-102019</t>
  </si>
  <si>
    <t xml:space="preserve">CUST-8591</t>
  </si>
  <si>
    <t xml:space="preserve">ORD-102020</t>
  </si>
  <si>
    <t xml:space="preserve">CUST-1706</t>
  </si>
  <si>
    <t xml:space="preserve">ORD-102021</t>
  </si>
  <si>
    <t xml:space="preserve">CUST-6809</t>
  </si>
  <si>
    <t xml:space="preserve">ORD-102022</t>
  </si>
  <si>
    <t xml:space="preserve">CUST-4672</t>
  </si>
  <si>
    <t xml:space="preserve">ORD-102023</t>
  </si>
  <si>
    <t xml:space="preserve">ORD-102024</t>
  </si>
  <si>
    <t xml:space="preserve">CUST-9958</t>
  </si>
  <si>
    <t xml:space="preserve">ORD-102025</t>
  </si>
  <si>
    <t xml:space="preserve">CUST-8273</t>
  </si>
  <si>
    <t xml:space="preserve">ORD-102026</t>
  </si>
  <si>
    <t xml:space="preserve">CUST-7662</t>
  </si>
  <si>
    <t xml:space="preserve">ORD-102027</t>
  </si>
  <si>
    <t xml:space="preserve">CUST-9221</t>
  </si>
  <si>
    <t xml:space="preserve">ORD-102028</t>
  </si>
  <si>
    <t xml:space="preserve">CUST-9637</t>
  </si>
  <si>
    <t xml:space="preserve">ORD-102029</t>
  </si>
  <si>
    <t xml:space="preserve">CUST-2850</t>
  </si>
  <si>
    <t xml:space="preserve">ORD-102030</t>
  </si>
  <si>
    <t xml:space="preserve">ORD-102031</t>
  </si>
  <si>
    <t xml:space="preserve">CUST-1717</t>
  </si>
  <si>
    <t xml:space="preserve">ORD-102032</t>
  </si>
  <si>
    <t xml:space="preserve">CUST-5561</t>
  </si>
  <si>
    <t xml:space="preserve">ORD-102033</t>
  </si>
  <si>
    <t xml:space="preserve">CUST-4166</t>
  </si>
  <si>
    <t xml:space="preserve">ORD-102034</t>
  </si>
  <si>
    <t xml:space="preserve">ORD-102035</t>
  </si>
  <si>
    <t xml:space="preserve">ORD-102036</t>
  </si>
  <si>
    <t xml:space="preserve">CUST-2713</t>
  </si>
  <si>
    <t xml:space="preserve">ORD-102037</t>
  </si>
  <si>
    <t xml:space="preserve">ORD-102038</t>
  </si>
  <si>
    <t xml:space="preserve">ORD-102039</t>
  </si>
  <si>
    <t xml:space="preserve">CUST-1807</t>
  </si>
  <si>
    <t xml:space="preserve">ORD-102040</t>
  </si>
  <si>
    <t xml:space="preserve">CUST-6919</t>
  </si>
  <si>
    <t xml:space="preserve">ORD-102041</t>
  </si>
  <si>
    <t xml:space="preserve">ORD-102042</t>
  </si>
  <si>
    <t xml:space="preserve">CUST-7730</t>
  </si>
  <si>
    <t xml:space="preserve">ORD-102043</t>
  </si>
  <si>
    <t xml:space="preserve">CUST-1125</t>
  </si>
  <si>
    <t xml:space="preserve">ORD-102044</t>
  </si>
  <si>
    <t xml:space="preserve">CUST-5099</t>
  </si>
  <si>
    <t xml:space="preserve">ORD-102045</t>
  </si>
  <si>
    <t xml:space="preserve">CUST-8125</t>
  </si>
  <si>
    <t xml:space="preserve">ORD-102046</t>
  </si>
  <si>
    <t xml:space="preserve">CUST-6091</t>
  </si>
  <si>
    <t xml:space="preserve">ORD-102047</t>
  </si>
  <si>
    <t xml:space="preserve">ORD-102048</t>
  </si>
  <si>
    <t xml:space="preserve">ORD-102049</t>
  </si>
  <si>
    <t xml:space="preserve">CUST-5738</t>
  </si>
  <si>
    <t xml:space="preserve">ORD-102050</t>
  </si>
  <si>
    <t xml:space="preserve">CUST-7971</t>
  </si>
  <si>
    <t xml:space="preserve">ORD-102051</t>
  </si>
  <si>
    <t xml:space="preserve">CUST-8765</t>
  </si>
  <si>
    <t xml:space="preserve">ORD-102052</t>
  </si>
  <si>
    <t xml:space="preserve">CUST-2637</t>
  </si>
  <si>
    <t xml:space="preserve">ORD-102053</t>
  </si>
  <si>
    <t xml:space="preserve">CUST-1100</t>
  </si>
  <si>
    <t xml:space="preserve">ORD-102054</t>
  </si>
  <si>
    <t xml:space="preserve">CUST-3094</t>
  </si>
  <si>
    <t xml:space="preserve">ORD-102055</t>
  </si>
  <si>
    <t xml:space="preserve">CUST-1223</t>
  </si>
  <si>
    <t xml:space="preserve">ORD-102056</t>
  </si>
  <si>
    <t xml:space="preserve">CUST-7963</t>
  </si>
  <si>
    <t xml:space="preserve">ORD-102057</t>
  </si>
  <si>
    <t xml:space="preserve">CUST-8843</t>
  </si>
  <si>
    <t xml:space="preserve">ORD-102058</t>
  </si>
  <si>
    <t xml:space="preserve">CUST-3765</t>
  </si>
  <si>
    <t xml:space="preserve">ORD-102059</t>
  </si>
  <si>
    <t xml:space="preserve">CUST-4810</t>
  </si>
  <si>
    <t xml:space="preserve">ORD-102060</t>
  </si>
  <si>
    <t xml:space="preserve">CUST-8032</t>
  </si>
  <si>
    <t xml:space="preserve">ORD-102061</t>
  </si>
  <si>
    <t xml:space="preserve">CUST-2256</t>
  </si>
  <si>
    <t xml:space="preserve">ORD-102062</t>
  </si>
  <si>
    <t xml:space="preserve">CUST-9048</t>
  </si>
  <si>
    <t xml:space="preserve">ORD-102063</t>
  </si>
  <si>
    <t xml:space="preserve">CUST-5808</t>
  </si>
  <si>
    <t xml:space="preserve">ORD-102064</t>
  </si>
  <si>
    <t xml:space="preserve">CUST-2192</t>
  </si>
  <si>
    <t xml:space="preserve">ORD-102065</t>
  </si>
  <si>
    <t xml:space="preserve">CUST-5045</t>
  </si>
  <si>
    <t xml:space="preserve">ORD-102066</t>
  </si>
  <si>
    <t xml:space="preserve">CUST-4760</t>
  </si>
  <si>
    <t xml:space="preserve">ORD-102067</t>
  </si>
  <si>
    <t xml:space="preserve">CUST-6006</t>
  </si>
  <si>
    <t xml:space="preserve">ORD-102068</t>
  </si>
  <si>
    <t xml:space="preserve">ORD-102069</t>
  </si>
  <si>
    <t xml:space="preserve">CUST-8004</t>
  </si>
  <si>
    <t xml:space="preserve">ORD-102070</t>
  </si>
  <si>
    <t xml:space="preserve">CUST-4562</t>
  </si>
  <si>
    <t xml:space="preserve">ORD-102071</t>
  </si>
  <si>
    <t xml:space="preserve">CUST-3020</t>
  </si>
  <si>
    <t xml:space="preserve">ORD-102072</t>
  </si>
  <si>
    <t xml:space="preserve">CUST-7972</t>
  </si>
  <si>
    <t xml:space="preserve">ORD-102073</t>
  </si>
  <si>
    <t xml:space="preserve">CUST-6152</t>
  </si>
  <si>
    <t xml:space="preserve">ORD-102074</t>
  </si>
  <si>
    <t xml:space="preserve">ORD-102075</t>
  </si>
  <si>
    <t xml:space="preserve">CUST-3165</t>
  </si>
  <si>
    <t xml:space="preserve">ORD-102076</t>
  </si>
  <si>
    <t xml:space="preserve">ORD-102077</t>
  </si>
  <si>
    <t xml:space="preserve">CUST-4442</t>
  </si>
  <si>
    <t xml:space="preserve">ORD-102078</t>
  </si>
  <si>
    <t xml:space="preserve">CUST-2984</t>
  </si>
  <si>
    <t xml:space="preserve">ORD-102079</t>
  </si>
  <si>
    <t xml:space="preserve">CUST-7323</t>
  </si>
  <si>
    <t xml:space="preserve">ORD-102080</t>
  </si>
  <si>
    <t xml:space="preserve">CUST-8878</t>
  </si>
  <si>
    <t xml:space="preserve">ORD-102081</t>
  </si>
  <si>
    <t xml:space="preserve">CUST-5731</t>
  </si>
  <si>
    <t xml:space="preserve">ORD-102082</t>
  </si>
  <si>
    <t xml:space="preserve">CUST-9361</t>
  </si>
  <si>
    <t xml:space="preserve">ORD-102083</t>
  </si>
  <si>
    <t xml:space="preserve">CUST-6068</t>
  </si>
  <si>
    <t xml:space="preserve">ORD-102084</t>
  </si>
  <si>
    <t xml:space="preserve">CUST-1276</t>
  </si>
  <si>
    <t xml:space="preserve">ORD-102085</t>
  </si>
  <si>
    <t xml:space="preserve">CUST-7212</t>
  </si>
  <si>
    <t xml:space="preserve">ORD-102086</t>
  </si>
  <si>
    <t xml:space="preserve">CUST-7915</t>
  </si>
  <si>
    <t xml:space="preserve">ORD-102087</t>
  </si>
  <si>
    <t xml:space="preserve">ORD-102088</t>
  </si>
  <si>
    <t xml:space="preserve">CUST-5405</t>
  </si>
  <si>
    <t xml:space="preserve">ORD-102089</t>
  </si>
  <si>
    <t xml:space="preserve">CUST-9982</t>
  </si>
  <si>
    <t xml:space="preserve">ORD-102090</t>
  </si>
  <si>
    <t xml:space="preserve">CUST-8522</t>
  </si>
  <si>
    <t xml:space="preserve">ORD-102091</t>
  </si>
  <si>
    <t xml:space="preserve">CUST-8741</t>
  </si>
  <si>
    <t xml:space="preserve">ORD-102092</t>
  </si>
  <si>
    <t xml:space="preserve">CUST-6947</t>
  </si>
  <si>
    <t xml:space="preserve">ORD-102093</t>
  </si>
  <si>
    <t xml:space="preserve">CUST-2425</t>
  </si>
  <si>
    <t xml:space="preserve">ORD-102094</t>
  </si>
  <si>
    <t xml:space="preserve">CUST-1240</t>
  </si>
  <si>
    <t xml:space="preserve">ORD-102095</t>
  </si>
  <si>
    <t xml:space="preserve">CUST-2193</t>
  </si>
  <si>
    <t xml:space="preserve">ORD-102096</t>
  </si>
  <si>
    <t xml:space="preserve">ORD-102097</t>
  </si>
  <si>
    <t xml:space="preserve">CUST-3370</t>
  </si>
  <si>
    <t xml:space="preserve">ORD-102098</t>
  </si>
  <si>
    <t xml:space="preserve">CUST-8823</t>
  </si>
  <si>
    <t xml:space="preserve">ORD-102099</t>
  </si>
  <si>
    <t xml:space="preserve">ORD-102100</t>
  </si>
  <si>
    <t xml:space="preserve">CUST-3071</t>
  </si>
  <si>
    <t xml:space="preserve">ORD-102101</t>
  </si>
  <si>
    <t xml:space="preserve">CUST-1295</t>
  </si>
  <si>
    <t xml:space="preserve">ORD-102102</t>
  </si>
  <si>
    <t xml:space="preserve">ORD-102103</t>
  </si>
  <si>
    <t xml:space="preserve">CUST-6375</t>
  </si>
  <si>
    <t xml:space="preserve">ORD-102104</t>
  </si>
  <si>
    <t xml:space="preserve">ORD-102105</t>
  </si>
  <si>
    <t xml:space="preserve">ORD-102106</t>
  </si>
  <si>
    <t xml:space="preserve">CUST-1966</t>
  </si>
  <si>
    <t xml:space="preserve">ORD-102107</t>
  </si>
  <si>
    <t xml:space="preserve">CUST-2411</t>
  </si>
  <si>
    <t xml:space="preserve">ORD-102108</t>
  </si>
  <si>
    <t xml:space="preserve">ORD-102109</t>
  </si>
  <si>
    <t xml:space="preserve">ORD-102110</t>
  </si>
  <si>
    <t xml:space="preserve">CUST-6116</t>
  </si>
  <si>
    <t xml:space="preserve">ORD-102111</t>
  </si>
  <si>
    <t xml:space="preserve">ORD-102112</t>
  </si>
  <si>
    <t xml:space="preserve">CUST-8736</t>
  </si>
  <si>
    <t xml:space="preserve">ORD-102113</t>
  </si>
  <si>
    <t xml:space="preserve">ORD-102114</t>
  </si>
  <si>
    <t xml:space="preserve">CUST-3518</t>
  </si>
  <si>
    <t xml:space="preserve">ORD-102115</t>
  </si>
  <si>
    <t xml:space="preserve">CUST-4495</t>
  </si>
  <si>
    <t xml:space="preserve">ORD-102116</t>
  </si>
  <si>
    <t xml:space="preserve">CUST-7892</t>
  </si>
  <si>
    <t xml:space="preserve">ORD-102117</t>
  </si>
  <si>
    <t xml:space="preserve">ORD-102118</t>
  </si>
  <si>
    <t xml:space="preserve">CUST-4733</t>
  </si>
  <si>
    <t xml:space="preserve">ORD-102119</t>
  </si>
  <si>
    <t xml:space="preserve">CUST-8279</t>
  </si>
  <si>
    <t xml:space="preserve">ORD-102120</t>
  </si>
  <si>
    <t xml:space="preserve">ORD-102121</t>
  </si>
  <si>
    <t xml:space="preserve">CUST-6317</t>
  </si>
  <si>
    <t xml:space="preserve">ORD-102122</t>
  </si>
  <si>
    <t xml:space="preserve">CUST-4826</t>
  </si>
  <si>
    <t xml:space="preserve">ORD-102123</t>
  </si>
  <si>
    <t xml:space="preserve">CUST-1312</t>
  </si>
  <si>
    <t xml:space="preserve">ORD-102124</t>
  </si>
  <si>
    <t xml:space="preserve">CUST-1389</t>
  </si>
  <si>
    <t xml:space="preserve">ORD-102125</t>
  </si>
  <si>
    <t xml:space="preserve">CUST-3902</t>
  </si>
  <si>
    <t xml:space="preserve">ORD-102126</t>
  </si>
  <si>
    <t xml:space="preserve">CUST-6854</t>
  </si>
  <si>
    <t xml:space="preserve">ORD-102127</t>
  </si>
  <si>
    <t xml:space="preserve">CUST-2818</t>
  </si>
  <si>
    <t xml:space="preserve">ORD-102128</t>
  </si>
  <si>
    <t xml:space="preserve">CUST-8211</t>
  </si>
  <si>
    <t xml:space="preserve">ORD-102129</t>
  </si>
  <si>
    <t xml:space="preserve">CUST-4133</t>
  </si>
  <si>
    <t xml:space="preserve">ORD-102130</t>
  </si>
  <si>
    <t xml:space="preserve">CUST-1459</t>
  </si>
  <si>
    <t xml:space="preserve">ORD-102131</t>
  </si>
  <si>
    <t xml:space="preserve">ORD-102132</t>
  </si>
  <si>
    <t xml:space="preserve">CUST-9298</t>
  </si>
  <si>
    <t xml:space="preserve">ORD-102133</t>
  </si>
  <si>
    <t xml:space="preserve">CUST-6518</t>
  </si>
  <si>
    <t xml:space="preserve">ORD-102134</t>
  </si>
  <si>
    <t xml:space="preserve">CUST-6578</t>
  </si>
  <si>
    <t xml:space="preserve">ORD-102135</t>
  </si>
  <si>
    <t xml:space="preserve">CUST-1314</t>
  </si>
  <si>
    <t xml:space="preserve">ORD-102136</t>
  </si>
  <si>
    <t xml:space="preserve">ORD-102137</t>
  </si>
  <si>
    <t xml:space="preserve">CUST-4568</t>
  </si>
  <si>
    <t xml:space="preserve">ORD-102138</t>
  </si>
  <si>
    <t xml:space="preserve">CUST-7432</t>
  </si>
  <si>
    <t xml:space="preserve">ORD-102139</t>
  </si>
  <si>
    <t xml:space="preserve">CUST-6700</t>
  </si>
  <si>
    <t xml:space="preserve">ORD-102140</t>
  </si>
  <si>
    <t xml:space="preserve">CUST-2732</t>
  </si>
  <si>
    <t xml:space="preserve">ORD-102141</t>
  </si>
  <si>
    <t xml:space="preserve">CUST-3448</t>
  </si>
  <si>
    <t xml:space="preserve">ORD-102142</t>
  </si>
  <si>
    <t xml:space="preserve">CUST-1652</t>
  </si>
  <si>
    <t xml:space="preserve">ORD-102143</t>
  </si>
  <si>
    <t xml:space="preserve">ORD-102144</t>
  </si>
  <si>
    <t xml:space="preserve">CUST-1106</t>
  </si>
  <si>
    <t xml:space="preserve">ORD-102145</t>
  </si>
  <si>
    <t xml:space="preserve">ORD-102146</t>
  </si>
  <si>
    <t xml:space="preserve">CUST-7475</t>
  </si>
  <si>
    <t xml:space="preserve">ORD-102147</t>
  </si>
  <si>
    <t xml:space="preserve">ORD-102148</t>
  </si>
  <si>
    <t xml:space="preserve">CUST-8289</t>
  </si>
  <si>
    <t xml:space="preserve">ORD-102149</t>
  </si>
  <si>
    <t xml:space="preserve">CUST-3756</t>
  </si>
  <si>
    <t xml:space="preserve">ORD-102150</t>
  </si>
  <si>
    <t xml:space="preserve">CUST-9009</t>
  </si>
  <si>
    <t xml:space="preserve">ORD-102151</t>
  </si>
  <si>
    <t xml:space="preserve">CUST-7085</t>
  </si>
  <si>
    <t xml:space="preserve">ORD-102152</t>
  </si>
  <si>
    <t xml:space="preserve">CUST-8707</t>
  </si>
  <si>
    <t xml:space="preserve">ORD-102153</t>
  </si>
  <si>
    <t xml:space="preserve">CUST-4872</t>
  </si>
  <si>
    <t xml:space="preserve">ORD-102154</t>
  </si>
  <si>
    <t xml:space="preserve">CUST-8857</t>
  </si>
  <si>
    <t xml:space="preserve">ORD-102155</t>
  </si>
  <si>
    <t xml:space="preserve">CUST-3754</t>
  </si>
  <si>
    <t xml:space="preserve">ORD-102156</t>
  </si>
  <si>
    <t xml:space="preserve">CUST-4746</t>
  </si>
  <si>
    <t xml:space="preserve">ORD-102157</t>
  </si>
  <si>
    <t xml:space="preserve">CUST-3157</t>
  </si>
  <si>
    <t xml:space="preserve">ORD-102158</t>
  </si>
  <si>
    <t xml:space="preserve">CUST-1167</t>
  </si>
  <si>
    <t xml:space="preserve">ORD-102159</t>
  </si>
  <si>
    <t xml:space="preserve">CUST-3445</t>
  </si>
  <si>
    <t xml:space="preserve">ORD-102160</t>
  </si>
  <si>
    <t xml:space="preserve">ORD-102161</t>
  </si>
  <si>
    <t xml:space="preserve">CUST-7670</t>
  </si>
  <si>
    <t xml:space="preserve">ORD-102162</t>
  </si>
  <si>
    <t xml:space="preserve">CUST-8486</t>
  </si>
  <si>
    <t xml:space="preserve">ORD-102163</t>
  </si>
  <si>
    <t xml:space="preserve">ORD-102164</t>
  </si>
  <si>
    <t xml:space="preserve">CUST-5891</t>
  </si>
  <si>
    <t xml:space="preserve">ORD-102165</t>
  </si>
  <si>
    <t xml:space="preserve">ORD-102166</t>
  </si>
  <si>
    <t xml:space="preserve">CUST-4326</t>
  </si>
  <si>
    <t xml:space="preserve">ORD-102167</t>
  </si>
  <si>
    <t xml:space="preserve">CUST-7843</t>
  </si>
  <si>
    <t xml:space="preserve">ORD-102168</t>
  </si>
  <si>
    <t xml:space="preserve">CUST-3506</t>
  </si>
  <si>
    <t xml:space="preserve">ORD-102169</t>
  </si>
  <si>
    <t xml:space="preserve">CUST-5173</t>
  </si>
  <si>
    <t xml:space="preserve">ORD-102170</t>
  </si>
  <si>
    <t xml:space="preserve">CUST-4089</t>
  </si>
  <si>
    <t xml:space="preserve">ORD-102171</t>
  </si>
  <si>
    <t xml:space="preserve">ORD-102172</t>
  </si>
  <si>
    <t xml:space="preserve">CUST-7732</t>
  </si>
  <si>
    <t xml:space="preserve">ORD-102173</t>
  </si>
  <si>
    <t xml:space="preserve">CUST-9432</t>
  </si>
  <si>
    <t xml:space="preserve">ORD-102174</t>
  </si>
  <si>
    <t xml:space="preserve">CUST-7677</t>
  </si>
  <si>
    <t xml:space="preserve">ORD-102175</t>
  </si>
  <si>
    <t xml:space="preserve">CUST-5319</t>
  </si>
  <si>
    <t xml:space="preserve">ORD-102176</t>
  </si>
  <si>
    <t xml:space="preserve">CUST-4058</t>
  </si>
  <si>
    <t xml:space="preserve">ORD-102177</t>
  </si>
  <si>
    <t xml:space="preserve">CUST-1569</t>
  </si>
  <si>
    <t xml:space="preserve">ORD-102178</t>
  </si>
  <si>
    <t xml:space="preserve">ORD-102179</t>
  </si>
  <si>
    <t xml:space="preserve">ORD-102180</t>
  </si>
  <si>
    <t xml:space="preserve">CUST-6496</t>
  </si>
  <si>
    <t xml:space="preserve">ORD-102181</t>
  </si>
  <si>
    <t xml:space="preserve">CUST-7335</t>
  </si>
  <si>
    <t xml:space="preserve">ORD-102182</t>
  </si>
  <si>
    <t xml:space="preserve">CUST-3072</t>
  </si>
  <si>
    <t xml:space="preserve">ORD-102183</t>
  </si>
  <si>
    <t xml:space="preserve">CUST-6019</t>
  </si>
  <si>
    <t xml:space="preserve">ORD-102184</t>
  </si>
  <si>
    <t xml:space="preserve">CUST-7247</t>
  </si>
  <si>
    <t xml:space="preserve">ORD-102185</t>
  </si>
  <si>
    <t xml:space="preserve">CUST-3239</t>
  </si>
  <si>
    <t xml:space="preserve">ORD-102186</t>
  </si>
  <si>
    <t xml:space="preserve">CUST-5338</t>
  </si>
  <si>
    <t xml:space="preserve">ORD-102187</t>
  </si>
  <si>
    <t xml:space="preserve">CUST-6189</t>
  </si>
  <si>
    <t xml:space="preserve">ORD-102188</t>
  </si>
  <si>
    <t xml:space="preserve">CUST-4702</t>
  </si>
  <si>
    <t xml:space="preserve">ORD-102189</t>
  </si>
  <si>
    <t xml:space="preserve">CUST-6837</t>
  </si>
  <si>
    <t xml:space="preserve">ORD-102190</t>
  </si>
  <si>
    <t xml:space="preserve">CUST-5601</t>
  </si>
  <si>
    <t xml:space="preserve">ORD-102191</t>
  </si>
  <si>
    <t xml:space="preserve">ORD-102192</t>
  </si>
  <si>
    <t xml:space="preserve">CUST-1414</t>
  </si>
  <si>
    <t xml:space="preserve">ORD-102193</t>
  </si>
  <si>
    <t xml:space="preserve">CUST-3163</t>
  </si>
  <si>
    <t xml:space="preserve">ORD-102194</t>
  </si>
  <si>
    <t xml:space="preserve">CUST-2014</t>
  </si>
  <si>
    <t xml:space="preserve">ORD-102195</t>
  </si>
  <si>
    <t xml:space="preserve">CUST-2030</t>
  </si>
  <si>
    <t xml:space="preserve">ORD-102196</t>
  </si>
  <si>
    <t xml:space="preserve">CUST-8927</t>
  </si>
  <si>
    <t xml:space="preserve">ORD-102197</t>
  </si>
  <si>
    <t xml:space="preserve">CUST-4192</t>
  </si>
  <si>
    <t xml:space="preserve">ORD-102198</t>
  </si>
  <si>
    <t xml:space="preserve">CUST-4565</t>
  </si>
  <si>
    <t xml:space="preserve">ORD-102199</t>
  </si>
  <si>
    <t xml:space="preserve">CUST-4245</t>
  </si>
  <si>
    <t xml:space="preserve">ORD-102200</t>
  </si>
  <si>
    <t xml:space="preserve">CUST-4055</t>
  </si>
  <si>
    <t xml:space="preserve">ORD-102201</t>
  </si>
  <si>
    <t xml:space="preserve">ORD-102202</t>
  </si>
  <si>
    <t xml:space="preserve">CUST-9555</t>
  </si>
  <si>
    <t xml:space="preserve">ORD-102203</t>
  </si>
  <si>
    <t xml:space="preserve">CUST-4638</t>
  </si>
  <si>
    <t xml:space="preserve">ORD-102204</t>
  </si>
  <si>
    <t xml:space="preserve">CUST-7506</t>
  </si>
  <si>
    <t xml:space="preserve">ORD-102205</t>
  </si>
  <si>
    <t xml:space="preserve">CUST-2979</t>
  </si>
  <si>
    <t xml:space="preserve">ORD-102206</t>
  </si>
  <si>
    <t xml:space="preserve">CUST-7495</t>
  </si>
  <si>
    <t xml:space="preserve">ORD-102207</t>
  </si>
  <si>
    <t xml:space="preserve">CUST-9077</t>
  </si>
  <si>
    <t xml:space="preserve">ORD-102208</t>
  </si>
  <si>
    <t xml:space="preserve">CUST-6313</t>
  </si>
  <si>
    <t xml:space="preserve">ORD-102209</t>
  </si>
  <si>
    <t xml:space="preserve">ORD-102210</t>
  </si>
  <si>
    <t xml:space="preserve">ORD-102211</t>
  </si>
  <si>
    <t xml:space="preserve">ORD-102212</t>
  </si>
  <si>
    <t xml:space="preserve">CUST-5008</t>
  </si>
  <si>
    <t xml:space="preserve">ORD-102213</t>
  </si>
  <si>
    <t xml:space="preserve">CUST-1103</t>
  </si>
  <si>
    <t xml:space="preserve">ORD-102214</t>
  </si>
  <si>
    <t xml:space="preserve">CUST-1222</t>
  </si>
  <si>
    <t xml:space="preserve">ORD-102215</t>
  </si>
  <si>
    <t xml:space="preserve">CUST-7542</t>
  </si>
  <si>
    <t xml:space="preserve">ORD-102216</t>
  </si>
  <si>
    <t xml:space="preserve">CUST-6217</t>
  </si>
  <si>
    <t xml:space="preserve">ORD-102217</t>
  </si>
  <si>
    <t xml:space="preserve">CUST-5385</t>
  </si>
  <si>
    <t xml:space="preserve">ORD-102218</t>
  </si>
  <si>
    <t xml:space="preserve">ORD-102219</t>
  </si>
  <si>
    <t xml:space="preserve">CUST-4028</t>
  </si>
  <si>
    <t xml:space="preserve">ORD-102220</t>
  </si>
  <si>
    <t xml:space="preserve">CUST-2165</t>
  </si>
  <si>
    <t xml:space="preserve">ORD-102221</t>
  </si>
  <si>
    <t xml:space="preserve">CUST-4991</t>
  </si>
  <si>
    <t xml:space="preserve">ORD-102222</t>
  </si>
  <si>
    <t xml:space="preserve">CUST-1595</t>
  </si>
  <si>
    <t xml:space="preserve">ORD-102223</t>
  </si>
  <si>
    <t xml:space="preserve">CUST-4037</t>
  </si>
  <si>
    <t xml:space="preserve">ORD-102224</t>
  </si>
  <si>
    <t xml:space="preserve">CUST-9761</t>
  </si>
  <si>
    <t xml:space="preserve">ORD-102225</t>
  </si>
  <si>
    <t xml:space="preserve">CUST-6058</t>
  </si>
  <si>
    <t xml:space="preserve">ORD-102226</t>
  </si>
  <si>
    <t xml:space="preserve">CUST-6486</t>
  </si>
  <si>
    <t xml:space="preserve">ORD-102227</t>
  </si>
  <si>
    <t xml:space="preserve">CUST-6719</t>
  </si>
  <si>
    <t xml:space="preserve">ORD-102228</t>
  </si>
  <si>
    <t xml:space="preserve">CUST-1112</t>
  </si>
  <si>
    <t xml:space="preserve">ORD-102229</t>
  </si>
  <si>
    <t xml:space="preserve">CUST-8131</t>
  </si>
  <si>
    <t xml:space="preserve">ORD-102230</t>
  </si>
  <si>
    <t xml:space="preserve">CUST-4298</t>
  </si>
  <si>
    <t xml:space="preserve">ORD-102231</t>
  </si>
  <si>
    <t xml:space="preserve">ORD-102232</t>
  </si>
  <si>
    <t xml:space="preserve">ORD-102233</t>
  </si>
  <si>
    <t xml:space="preserve">CUST-4649</t>
  </si>
  <si>
    <t xml:space="preserve">ORD-102234</t>
  </si>
  <si>
    <t xml:space="preserve">CUST-3646</t>
  </si>
  <si>
    <t xml:space="preserve">ORD-102235</t>
  </si>
  <si>
    <t xml:space="preserve">CUST-5751</t>
  </si>
  <si>
    <t xml:space="preserve">ORD-102236</t>
  </si>
  <si>
    <t xml:space="preserve">CUST-5615</t>
  </si>
  <si>
    <t xml:space="preserve">ORD-102237</t>
  </si>
  <si>
    <t xml:space="preserve">ORD-102238</t>
  </si>
  <si>
    <t xml:space="preserve">CUST-4972</t>
  </si>
  <si>
    <t xml:space="preserve">ORD-102239</t>
  </si>
  <si>
    <t xml:space="preserve">CUST-5322</t>
  </si>
  <si>
    <t xml:space="preserve">ORD-102240</t>
  </si>
  <si>
    <t xml:space="preserve">CUST-8815</t>
  </si>
  <si>
    <t xml:space="preserve">ORD-102241</t>
  </si>
  <si>
    <t xml:space="preserve">ORD-102242</t>
  </si>
  <si>
    <t xml:space="preserve">CUST-3839</t>
  </si>
  <si>
    <t xml:space="preserve">ORD-102243</t>
  </si>
  <si>
    <t xml:space="preserve">CUST-7763</t>
  </si>
  <si>
    <t xml:space="preserve">ORD-102244</t>
  </si>
  <si>
    <t xml:space="preserve">ORD-102245</t>
  </si>
  <si>
    <t xml:space="preserve">ORD-102246</t>
  </si>
  <si>
    <t xml:space="preserve">CUST-8560</t>
  </si>
  <si>
    <t xml:space="preserve">ORD-102247</t>
  </si>
  <si>
    <t xml:space="preserve">CUST-8722</t>
  </si>
  <si>
    <t xml:space="preserve">ORD-102248</t>
  </si>
  <si>
    <t xml:space="preserve">CUST-5277</t>
  </si>
  <si>
    <t xml:space="preserve">ORD-102249</t>
  </si>
  <si>
    <t xml:space="preserve">CUST-4650</t>
  </si>
  <si>
    <t xml:space="preserve">ORD-102250</t>
  </si>
  <si>
    <t xml:space="preserve">CUST-3223</t>
  </si>
  <si>
    <t xml:space="preserve">ORD-102251</t>
  </si>
  <si>
    <t xml:space="preserve">ORD-102252</t>
  </si>
  <si>
    <t xml:space="preserve">CUST-9851</t>
  </si>
  <si>
    <t xml:space="preserve">ORD-102253</t>
  </si>
  <si>
    <t xml:space="preserve">ORD-102254</t>
  </si>
  <si>
    <t xml:space="preserve">CUST-8983</t>
  </si>
  <si>
    <t xml:space="preserve">ORD-102255</t>
  </si>
  <si>
    <t xml:space="preserve">CUST-1957</t>
  </si>
  <si>
    <t xml:space="preserve">ORD-102256</t>
  </si>
  <si>
    <t xml:space="preserve">CUST-5592</t>
  </si>
  <si>
    <t xml:space="preserve">ORD-102257</t>
  </si>
  <si>
    <t xml:space="preserve">CUST-3511</t>
  </si>
  <si>
    <t xml:space="preserve">ORD-102258</t>
  </si>
  <si>
    <t xml:space="preserve">CUST-4349</t>
  </si>
  <si>
    <t xml:space="preserve">ORD-102259</t>
  </si>
  <si>
    <t xml:space="preserve">CUST-3012</t>
  </si>
  <si>
    <t xml:space="preserve">ORD-102260</t>
  </si>
  <si>
    <t xml:space="preserve">CUST-8837</t>
  </si>
  <si>
    <t xml:space="preserve">ORD-102261</t>
  </si>
  <si>
    <t xml:space="preserve">CUST-4450</t>
  </si>
  <si>
    <t xml:space="preserve">ORD-102262</t>
  </si>
  <si>
    <t xml:space="preserve">CUST-1475</t>
  </si>
  <si>
    <t xml:space="preserve">ORD-102263</t>
  </si>
  <si>
    <t xml:space="preserve">CUST-1268</t>
  </si>
  <si>
    <t xml:space="preserve">ORD-102264</t>
  </si>
  <si>
    <t xml:space="preserve">CUST-8198</t>
  </si>
  <si>
    <t xml:space="preserve">ORD-102265</t>
  </si>
  <si>
    <t xml:space="preserve">CUST-2664</t>
  </si>
  <si>
    <t xml:space="preserve">ORD-102266</t>
  </si>
  <si>
    <t xml:space="preserve">CUST-3996</t>
  </si>
  <si>
    <t xml:space="preserve">ORD-102267</t>
  </si>
  <si>
    <t xml:space="preserve">CUST-8686</t>
  </si>
  <si>
    <t xml:space="preserve">ORD-102268</t>
  </si>
  <si>
    <t xml:space="preserve">CUST-6623</t>
  </si>
  <si>
    <t xml:space="preserve">ORD-102269</t>
  </si>
  <si>
    <t xml:space="preserve">CUST-4074</t>
  </si>
  <si>
    <t xml:space="preserve">ORD-102270</t>
  </si>
  <si>
    <t xml:space="preserve">CUST-8502</t>
  </si>
  <si>
    <t xml:space="preserve">ORD-102271</t>
  </si>
  <si>
    <t xml:space="preserve">CUST-1819</t>
  </si>
  <si>
    <t xml:space="preserve">ORD-102272</t>
  </si>
  <si>
    <t xml:space="preserve">ORD-102273</t>
  </si>
  <si>
    <t xml:space="preserve">CUST-2792</t>
  </si>
  <si>
    <t xml:space="preserve">ORD-102274</t>
  </si>
  <si>
    <t xml:space="preserve">CUST-3978</t>
  </si>
  <si>
    <t xml:space="preserve">ORD-102275</t>
  </si>
  <si>
    <t xml:space="preserve">CUST-5270</t>
  </si>
  <si>
    <t xml:space="preserve">ORD-102276</t>
  </si>
  <si>
    <t xml:space="preserve">CUST-4315</t>
  </si>
  <si>
    <t xml:space="preserve">ORD-102277</t>
  </si>
  <si>
    <t xml:space="preserve">CUST-6416</t>
  </si>
  <si>
    <t xml:space="preserve">ORD-102278</t>
  </si>
  <si>
    <t xml:space="preserve">CUST-9314</t>
  </si>
  <si>
    <t xml:space="preserve">ORD-102279</t>
  </si>
  <si>
    <t xml:space="preserve">ORD-102280</t>
  </si>
  <si>
    <t xml:space="preserve">CUST-9159</t>
  </si>
  <si>
    <t xml:space="preserve">ORD-102281</t>
  </si>
  <si>
    <t xml:space="preserve">CUST-6722</t>
  </si>
  <si>
    <t xml:space="preserve">ORD-102282</t>
  </si>
  <si>
    <t xml:space="preserve">CUST-3472</t>
  </si>
  <si>
    <t xml:space="preserve">ORD-102283</t>
  </si>
  <si>
    <t xml:space="preserve">CUST-6205</t>
  </si>
  <si>
    <t xml:space="preserve">ORD-102284</t>
  </si>
  <si>
    <t xml:space="preserve">ORD-102285</t>
  </si>
  <si>
    <t xml:space="preserve">CUST-6492</t>
  </si>
  <si>
    <t xml:space="preserve">ORD-102286</t>
  </si>
  <si>
    <t xml:space="preserve">CUST-2752</t>
  </si>
  <si>
    <t xml:space="preserve">ORD-102287</t>
  </si>
  <si>
    <t xml:space="preserve">CUST-3572</t>
  </si>
  <si>
    <t xml:space="preserve">ORD-102288</t>
  </si>
  <si>
    <t xml:space="preserve">CUST-5850</t>
  </si>
  <si>
    <t xml:space="preserve">ORD-102289</t>
  </si>
  <si>
    <t xml:space="preserve">CUST-7577</t>
  </si>
  <si>
    <t xml:space="preserve">ORD-102290</t>
  </si>
  <si>
    <t xml:space="preserve">CUST-7380</t>
  </si>
  <si>
    <t xml:space="preserve">ORD-102291</t>
  </si>
  <si>
    <t xml:space="preserve">CUST-9232</t>
  </si>
  <si>
    <t xml:space="preserve">ORD-102292</t>
  </si>
  <si>
    <t xml:space="preserve">CUST-7352</t>
  </si>
  <si>
    <t xml:space="preserve">ORD-102293</t>
  </si>
  <si>
    <t xml:space="preserve">CUST-4566</t>
  </si>
  <si>
    <t xml:space="preserve">ORD-102294</t>
  </si>
  <si>
    <t xml:space="preserve">ORD-102295</t>
  </si>
  <si>
    <t xml:space="preserve">CUST-2847</t>
  </si>
  <si>
    <t xml:space="preserve">ORD-102296</t>
  </si>
  <si>
    <t xml:space="preserve">CUST-8315</t>
  </si>
  <si>
    <t xml:space="preserve">ORD-102297</t>
  </si>
  <si>
    <t xml:space="preserve">CUST-3635</t>
  </si>
  <si>
    <t xml:space="preserve">ORD-102298</t>
  </si>
  <si>
    <t xml:space="preserve">CUST-1343</t>
  </si>
  <si>
    <t xml:space="preserve">ORD-102299</t>
  </si>
  <si>
    <t xml:space="preserve">ORD-102300</t>
  </si>
  <si>
    <t xml:space="preserve">ORD-102301</t>
  </si>
  <si>
    <t xml:space="preserve">CUST-3800</t>
  </si>
  <si>
    <t xml:space="preserve">ORD-102302</t>
  </si>
  <si>
    <t xml:space="preserve">CUST-8493</t>
  </si>
  <si>
    <t xml:space="preserve">ORD-102303</t>
  </si>
  <si>
    <t xml:space="preserve">ORD-102304</t>
  </si>
  <si>
    <t xml:space="preserve">CUST-9885</t>
  </si>
  <si>
    <t xml:space="preserve">ORD-102305</t>
  </si>
  <si>
    <t xml:space="preserve">CUST-2780</t>
  </si>
  <si>
    <t xml:space="preserve">ORD-102306</t>
  </si>
  <si>
    <t xml:space="preserve">ORD-102307</t>
  </si>
  <si>
    <t xml:space="preserve">CUST-2037</t>
  </si>
  <si>
    <t xml:space="preserve">ORD-102308</t>
  </si>
  <si>
    <t xml:space="preserve">CUST-8901</t>
  </si>
  <si>
    <t xml:space="preserve">ORD-102309</t>
  </si>
  <si>
    <t xml:space="preserve">ORD-102310</t>
  </si>
  <si>
    <t xml:space="preserve">CUST-2913</t>
  </si>
  <si>
    <t xml:space="preserve">ORD-102311</t>
  </si>
  <si>
    <t xml:space="preserve">CUST-5046</t>
  </si>
  <si>
    <t xml:space="preserve">ORD-102312</t>
  </si>
  <si>
    <t xml:space="preserve">CUST-3468</t>
  </si>
  <si>
    <t xml:space="preserve">ORD-102313</t>
  </si>
  <si>
    <t xml:space="preserve">CUST-6798</t>
  </si>
  <si>
    <t xml:space="preserve">ORD-102314</t>
  </si>
  <si>
    <t xml:space="preserve">CUST-3662</t>
  </si>
  <si>
    <t xml:space="preserve">ORD-102315</t>
  </si>
  <si>
    <t xml:space="preserve">CUST-5880</t>
  </si>
  <si>
    <t xml:space="preserve">ORD-102316</t>
  </si>
  <si>
    <t xml:space="preserve">CUST-7750</t>
  </si>
  <si>
    <t xml:space="preserve">ORD-102317</t>
  </si>
  <si>
    <t xml:space="preserve">CUST-8492</t>
  </si>
  <si>
    <t xml:space="preserve">ORD-102318</t>
  </si>
  <si>
    <t xml:space="preserve">CUST-9340</t>
  </si>
  <si>
    <t xml:space="preserve">ORD-102319</t>
  </si>
  <si>
    <t xml:space="preserve">CUST-8509</t>
  </si>
  <si>
    <t xml:space="preserve">ORD-102320</t>
  </si>
  <si>
    <t xml:space="preserve">CUST-9744</t>
  </si>
  <si>
    <t xml:space="preserve">ORD-102321</t>
  </si>
  <si>
    <t xml:space="preserve">CUST-1162</t>
  </si>
  <si>
    <t xml:space="preserve">ORD-102322</t>
  </si>
  <si>
    <t xml:space="preserve">CUST-7557</t>
  </si>
  <si>
    <t xml:space="preserve">ORD-102323</t>
  </si>
  <si>
    <t xml:space="preserve">CUST-6874</t>
  </si>
  <si>
    <t xml:space="preserve">ORD-102324</t>
  </si>
  <si>
    <t xml:space="preserve">CUST-6404</t>
  </si>
  <si>
    <t xml:space="preserve">ORD-102325</t>
  </si>
  <si>
    <t xml:space="preserve">CUST-2736</t>
  </si>
  <si>
    <t xml:space="preserve">ORD-102326</t>
  </si>
  <si>
    <t xml:space="preserve">CUST-1774</t>
  </si>
  <si>
    <t xml:space="preserve">ORD-102327</t>
  </si>
  <si>
    <t xml:space="preserve">CUST-6830</t>
  </si>
  <si>
    <t xml:space="preserve">ORD-102328</t>
  </si>
  <si>
    <t xml:space="preserve">ORD-102329</t>
  </si>
  <si>
    <t xml:space="preserve">CUST-1319</t>
  </si>
  <si>
    <t xml:space="preserve">ORD-102330</t>
  </si>
  <si>
    <t xml:space="preserve">CUST-4343</t>
  </si>
  <si>
    <t xml:space="preserve">ORD-102331</t>
  </si>
  <si>
    <t xml:space="preserve">CUST-1708</t>
  </si>
  <si>
    <t xml:space="preserve">ORD-102332</t>
  </si>
  <si>
    <t xml:space="preserve">CUST-5929</t>
  </si>
  <si>
    <t xml:space="preserve">ORD-102333</t>
  </si>
  <si>
    <t xml:space="preserve">CUST-8146</t>
  </si>
  <si>
    <t xml:space="preserve">ORD-102334</t>
  </si>
  <si>
    <t xml:space="preserve">ORD-102335</t>
  </si>
  <si>
    <t xml:space="preserve">CUST-6034</t>
  </si>
  <si>
    <t xml:space="preserve">ORD-102336</t>
  </si>
  <si>
    <t xml:space="preserve">CUST-8161</t>
  </si>
  <si>
    <t xml:space="preserve">ORD-102337</t>
  </si>
  <si>
    <t xml:space="preserve">ORD-102338</t>
  </si>
  <si>
    <t xml:space="preserve">CUST-1923</t>
  </si>
  <si>
    <t xml:space="preserve">ORD-102339</t>
  </si>
  <si>
    <t xml:space="preserve">CUST-8738</t>
  </si>
  <si>
    <t xml:space="preserve">ORD-102340</t>
  </si>
  <si>
    <t xml:space="preserve">CUST-9938</t>
  </si>
  <si>
    <t xml:space="preserve">ORD-102341</t>
  </si>
  <si>
    <t xml:space="preserve">CUST-6001</t>
  </si>
  <si>
    <t xml:space="preserve">ORD-102342</t>
  </si>
  <si>
    <t xml:space="preserve">ORD-102343</t>
  </si>
  <si>
    <t xml:space="preserve">CUST-6951</t>
  </si>
  <si>
    <t xml:space="preserve">ORD-102344</t>
  </si>
  <si>
    <t xml:space="preserve">CUST-4519</t>
  </si>
  <si>
    <t xml:space="preserve">ORD-102345</t>
  </si>
  <si>
    <t xml:space="preserve">CUST-8557</t>
  </si>
  <si>
    <t xml:space="preserve">ORD-102346</t>
  </si>
  <si>
    <t xml:space="preserve">ORD-102347</t>
  </si>
  <si>
    <t xml:space="preserve">CUST-2362</t>
  </si>
  <si>
    <t xml:space="preserve">ORD-102348</t>
  </si>
  <si>
    <t xml:space="preserve">ORD-102349</t>
  </si>
  <si>
    <t xml:space="preserve">CUST-8862</t>
  </si>
  <si>
    <t xml:space="preserve">ORD-102350</t>
  </si>
  <si>
    <t xml:space="preserve">CUST-3974</t>
  </si>
  <si>
    <t xml:space="preserve">ORD-102351</t>
  </si>
  <si>
    <t xml:space="preserve">CUST-9386</t>
  </si>
  <si>
    <t xml:space="preserve">ORD-102352</t>
  </si>
  <si>
    <t xml:space="preserve">ORD-102353</t>
  </si>
  <si>
    <t xml:space="preserve">ORD-102354</t>
  </si>
  <si>
    <t xml:space="preserve">CUST-8045</t>
  </si>
  <si>
    <t xml:space="preserve">ORD-102355</t>
  </si>
  <si>
    <t xml:space="preserve">CUST-9720</t>
  </si>
  <si>
    <t xml:space="preserve">ORD-102356</t>
  </si>
  <si>
    <t xml:space="preserve">CUST-6576</t>
  </si>
  <si>
    <t xml:space="preserve">ORD-102357</t>
  </si>
  <si>
    <t xml:space="preserve">CUST-5830</t>
  </si>
  <si>
    <t xml:space="preserve">ORD-102358</t>
  </si>
  <si>
    <t xml:space="preserve">CUST-7073</t>
  </si>
  <si>
    <t xml:space="preserve">ORD-102359</t>
  </si>
  <si>
    <t xml:space="preserve">ORD-102360</t>
  </si>
  <si>
    <t xml:space="preserve">ORD-102361</t>
  </si>
  <si>
    <t xml:space="preserve">CUST-3255</t>
  </si>
  <si>
    <t xml:space="preserve">ORD-102362</t>
  </si>
  <si>
    <t xml:space="preserve">CUST-6376</t>
  </si>
  <si>
    <t xml:space="preserve">ORD-102363</t>
  </si>
  <si>
    <t xml:space="preserve">CUST-4376</t>
  </si>
  <si>
    <t xml:space="preserve">ORD-102364</t>
  </si>
  <si>
    <t xml:space="preserve">CUST-1486</t>
  </si>
  <si>
    <t xml:space="preserve">ORD-102365</t>
  </si>
  <si>
    <t xml:space="preserve">CUST-9055</t>
  </si>
  <si>
    <t xml:space="preserve">ORD-102366</t>
  </si>
  <si>
    <t xml:space="preserve">CUST-3734</t>
  </si>
  <si>
    <t xml:space="preserve">ORD-102367</t>
  </si>
  <si>
    <t xml:space="preserve">ORD-102368</t>
  </si>
  <si>
    <t xml:space="preserve">CUST-1338</t>
  </si>
  <si>
    <t xml:space="preserve">ORD-102369</t>
  </si>
  <si>
    <t xml:space="preserve">CUST-7464</t>
  </si>
  <si>
    <t xml:space="preserve">ORD-102370</t>
  </si>
  <si>
    <t xml:space="preserve">CUST-9726</t>
  </si>
  <si>
    <t xml:space="preserve">ORD-102371</t>
  </si>
  <si>
    <t xml:space="preserve">CUST-7989</t>
  </si>
  <si>
    <t xml:space="preserve">ORD-102372</t>
  </si>
  <si>
    <t xml:space="preserve">CUST-1699</t>
  </si>
  <si>
    <t xml:space="preserve">ORD-102373</t>
  </si>
  <si>
    <t xml:space="preserve">ORD-102374</t>
  </si>
  <si>
    <t xml:space="preserve">CUST-6712</t>
  </si>
  <si>
    <t xml:space="preserve">ORD-102375</t>
  </si>
  <si>
    <t xml:space="preserve">ORD-102376</t>
  </si>
  <si>
    <t xml:space="preserve">CUST-5782</t>
  </si>
  <si>
    <t xml:space="preserve">ORD-102377</t>
  </si>
  <si>
    <t xml:space="preserve">CUST-4046</t>
  </si>
  <si>
    <t xml:space="preserve">ORD-102378</t>
  </si>
  <si>
    <t xml:space="preserve">CUST-9324</t>
  </si>
  <si>
    <t xml:space="preserve">ORD-102379</t>
  </si>
  <si>
    <t xml:space="preserve">CUST-7196</t>
  </si>
  <si>
    <t xml:space="preserve">ORD-102380</t>
  </si>
  <si>
    <t xml:space="preserve">CUST-2125</t>
  </si>
  <si>
    <t xml:space="preserve">ORD-102381</t>
  </si>
  <si>
    <t xml:space="preserve">CUST-4354</t>
  </si>
  <si>
    <t xml:space="preserve">ORD-102382</t>
  </si>
  <si>
    <t xml:space="preserve">CUST-9959</t>
  </si>
  <si>
    <t xml:space="preserve">ORD-102383</t>
  </si>
  <si>
    <t xml:space="preserve">CUST-9341</t>
  </si>
  <si>
    <t xml:space="preserve">ORD-102384</t>
  </si>
  <si>
    <t xml:space="preserve">CUST-6193</t>
  </si>
  <si>
    <t xml:space="preserve">ORD-102385</t>
  </si>
  <si>
    <t xml:space="preserve">ORD-102386</t>
  </si>
  <si>
    <t xml:space="preserve">CUST-6241</t>
  </si>
  <si>
    <t xml:space="preserve">ORD-102387</t>
  </si>
  <si>
    <t xml:space="preserve">ORD-102388</t>
  </si>
  <si>
    <t xml:space="preserve">CUST-2963</t>
  </si>
  <si>
    <t xml:space="preserve">ORD-102389</t>
  </si>
  <si>
    <t xml:space="preserve">ORD-102390</t>
  </si>
  <si>
    <t xml:space="preserve">CUST-9388</t>
  </si>
  <si>
    <t xml:space="preserve">ORD-102391</t>
  </si>
  <si>
    <t xml:space="preserve">ORD-102392</t>
  </si>
  <si>
    <t xml:space="preserve">CUST-7867</t>
  </si>
  <si>
    <t xml:space="preserve">ORD-102393</t>
  </si>
  <si>
    <t xml:space="preserve">CUST-5292</t>
  </si>
  <si>
    <t xml:space="preserve">ORD-102394</t>
  </si>
  <si>
    <t xml:space="preserve">CUST-8376</t>
  </si>
  <si>
    <t xml:space="preserve">ORD-102395</t>
  </si>
  <si>
    <t xml:space="preserve">CUST-5458</t>
  </si>
  <si>
    <t xml:space="preserve">ORD-102396</t>
  </si>
  <si>
    <t xml:space="preserve">CUST-1974</t>
  </si>
  <si>
    <t xml:space="preserve">ORD-102397</t>
  </si>
  <si>
    <t xml:space="preserve">ORD-102398</t>
  </si>
  <si>
    <t xml:space="preserve">CUST-4353</t>
  </si>
  <si>
    <t xml:space="preserve">ORD-102399</t>
  </si>
  <si>
    <t xml:space="preserve">CUST-4505</t>
  </si>
  <si>
    <t xml:space="preserve">ORD-102400</t>
  </si>
  <si>
    <t xml:space="preserve">CUST-8071</t>
  </si>
  <si>
    <t xml:space="preserve">ORD-102401</t>
  </si>
  <si>
    <t xml:space="preserve">CUST-3782</t>
  </si>
  <si>
    <t xml:space="preserve">ORD-102402</t>
  </si>
  <si>
    <t xml:space="preserve">CUST-3220</t>
  </si>
  <si>
    <t xml:space="preserve">ORD-102403</t>
  </si>
  <si>
    <t xml:space="preserve">CUST-6128</t>
  </si>
  <si>
    <t xml:space="preserve">ORD-102404</t>
  </si>
  <si>
    <t xml:space="preserve">ORD-102405</t>
  </si>
  <si>
    <t xml:space="preserve">CUST-2788</t>
  </si>
  <si>
    <t xml:space="preserve">ORD-102406</t>
  </si>
  <si>
    <t xml:space="preserve">ORD-102407</t>
  </si>
  <si>
    <t xml:space="preserve">ORD-102408</t>
  </si>
  <si>
    <t xml:space="preserve">CUST-7669</t>
  </si>
  <si>
    <t xml:space="preserve">ORD-102409</t>
  </si>
  <si>
    <t xml:space="preserve">CUST-7509</t>
  </si>
  <si>
    <t xml:space="preserve">ORD-102410</t>
  </si>
  <si>
    <t xml:space="preserve">CUST-1278</t>
  </si>
  <si>
    <t xml:space="preserve">ORD-102411</t>
  </si>
  <si>
    <t xml:space="preserve">CUST-1370</t>
  </si>
  <si>
    <t xml:space="preserve">ORD-102412</t>
  </si>
  <si>
    <t xml:space="preserve">CUST-7700</t>
  </si>
  <si>
    <t xml:space="preserve">ORD-102413</t>
  </si>
  <si>
    <t xml:space="preserve">CUST-5429</t>
  </si>
  <si>
    <t xml:space="preserve">ORD-102414</t>
  </si>
  <si>
    <t xml:space="preserve">CUST-2809</t>
  </si>
  <si>
    <t xml:space="preserve">ORD-102415</t>
  </si>
  <si>
    <t xml:space="preserve">CUST-5678</t>
  </si>
  <si>
    <t xml:space="preserve">ORD-102416</t>
  </si>
  <si>
    <t xml:space="preserve">CUST-9416</t>
  </si>
  <si>
    <t xml:space="preserve">ORD-102417</t>
  </si>
  <si>
    <t xml:space="preserve">ORD-102418</t>
  </si>
  <si>
    <t xml:space="preserve">CUST-2794</t>
  </si>
  <si>
    <t xml:space="preserve">ORD-102419</t>
  </si>
  <si>
    <t xml:space="preserve">CUST-7613</t>
  </si>
  <si>
    <t xml:space="preserve">ORD-102420</t>
  </si>
  <si>
    <t xml:space="preserve">ORD-102421</t>
  </si>
  <si>
    <t xml:space="preserve">CUST-1640</t>
  </si>
  <si>
    <t xml:space="preserve">ORD-102422</t>
  </si>
  <si>
    <t xml:space="preserve">ORD-102423</t>
  </si>
  <si>
    <t xml:space="preserve">CUST-6387</t>
  </si>
  <si>
    <t xml:space="preserve">ORD-102424</t>
  </si>
  <si>
    <t xml:space="preserve">CUST-5779</t>
  </si>
  <si>
    <t xml:space="preserve">ORD-102425</t>
  </si>
  <si>
    <t xml:space="preserve">CUST-2474</t>
  </si>
  <si>
    <t xml:space="preserve">ORD-102426</t>
  </si>
  <si>
    <t xml:space="preserve">CUST-3494</t>
  </si>
  <si>
    <t xml:space="preserve">ORD-102427</t>
  </si>
  <si>
    <t xml:space="preserve">CUST-8533</t>
  </si>
  <si>
    <t xml:space="preserve">ORD-102428</t>
  </si>
  <si>
    <t xml:space="preserve">CUST-2346</t>
  </si>
  <si>
    <t xml:space="preserve">ORD-102429</t>
  </si>
  <si>
    <t xml:space="preserve">CUST-9438</t>
  </si>
  <si>
    <t xml:space="preserve">ORD-102430</t>
  </si>
  <si>
    <t xml:space="preserve">CUST-2574</t>
  </si>
  <si>
    <t xml:space="preserve">ORD-102431</t>
  </si>
  <si>
    <t xml:space="preserve">ORD-102432</t>
  </si>
  <si>
    <t xml:space="preserve">CUST-1197</t>
  </si>
  <si>
    <t xml:space="preserve">ORD-102433</t>
  </si>
  <si>
    <t xml:space="preserve">CUST-5102</t>
  </si>
  <si>
    <t xml:space="preserve">ORD-102434</t>
  </si>
  <si>
    <t xml:space="preserve">CUST-5374</t>
  </si>
  <si>
    <t xml:space="preserve">ORD-102435</t>
  </si>
  <si>
    <t xml:space="preserve">CUST-3257</t>
  </si>
  <si>
    <t xml:space="preserve">ORD-102436</t>
  </si>
  <si>
    <t xml:space="preserve">CUST-3305</t>
  </si>
  <si>
    <t xml:space="preserve">ORD-102437</t>
  </si>
  <si>
    <t xml:space="preserve">CUST-4725</t>
  </si>
  <si>
    <t xml:space="preserve">ORD-102438</t>
  </si>
  <si>
    <t xml:space="preserve">CUST-8445</t>
  </si>
  <si>
    <t xml:space="preserve">ORD-102439</t>
  </si>
  <si>
    <t xml:space="preserve">CUST-6439</t>
  </si>
  <si>
    <t xml:space="preserve">ORD-102440</t>
  </si>
  <si>
    <t xml:space="preserve">CUST-1293</t>
  </si>
  <si>
    <t xml:space="preserve">ORD-102441</t>
  </si>
  <si>
    <t xml:space="preserve">ORD-102442</t>
  </si>
  <si>
    <t xml:space="preserve">CUST-3879</t>
  </si>
  <si>
    <t xml:space="preserve">ORD-102443</t>
  </si>
  <si>
    <t xml:space="preserve">ORD-102444</t>
  </si>
  <si>
    <t xml:space="preserve">CUST-5236</t>
  </si>
  <si>
    <t xml:space="preserve">ORD-102445</t>
  </si>
  <si>
    <t xml:space="preserve">CUST-4584</t>
  </si>
  <si>
    <t xml:space="preserve">ORD-102446</t>
  </si>
  <si>
    <t xml:space="preserve">CUST-9179</t>
  </si>
  <si>
    <t xml:space="preserve">ORD-102447</t>
  </si>
  <si>
    <t xml:space="preserve">ORD-102448</t>
  </si>
  <si>
    <t xml:space="preserve">CUST-8517</t>
  </si>
  <si>
    <t xml:space="preserve">ORD-102449</t>
  </si>
  <si>
    <t xml:space="preserve">CUST-6752</t>
  </si>
  <si>
    <t xml:space="preserve">ORD-102450</t>
  </si>
  <si>
    <t xml:space="preserve">CUST-8240</t>
  </si>
  <si>
    <t xml:space="preserve">ORD-102451</t>
  </si>
  <si>
    <t xml:space="preserve">ORD-102452</t>
  </si>
  <si>
    <t xml:space="preserve">CUST-2783</t>
  </si>
  <si>
    <t xml:space="preserve">ORD-102453</t>
  </si>
  <si>
    <t xml:space="preserve">CUST-5454</t>
  </si>
  <si>
    <t xml:space="preserve">ORD-102454</t>
  </si>
  <si>
    <t xml:space="preserve">ORD-102455</t>
  </si>
  <si>
    <t xml:space="preserve">ORD-102456</t>
  </si>
  <si>
    <t xml:space="preserve">ORD-102457</t>
  </si>
  <si>
    <t xml:space="preserve">CUST-1041</t>
  </si>
  <si>
    <t xml:space="preserve">ORD-102458</t>
  </si>
  <si>
    <t xml:space="preserve">CUST-9236</t>
  </si>
  <si>
    <t xml:space="preserve">ORD-102459</t>
  </si>
  <si>
    <t xml:space="preserve">CUST-7638</t>
  </si>
  <si>
    <t xml:space="preserve">ORD-102460</t>
  </si>
  <si>
    <t xml:space="preserve">CUST-7079</t>
  </si>
  <si>
    <t xml:space="preserve">ORD-102461</t>
  </si>
  <si>
    <t xml:space="preserve">ORD-102462</t>
  </si>
  <si>
    <t xml:space="preserve">CUST-9277</t>
  </si>
  <si>
    <t xml:space="preserve">ORD-102463</t>
  </si>
  <si>
    <t xml:space="preserve">CUST-1810</t>
  </si>
  <si>
    <t xml:space="preserve">ORD-102464</t>
  </si>
  <si>
    <t xml:space="preserve">ORD-102465</t>
  </si>
  <si>
    <t xml:space="preserve">CUST-7356</t>
  </si>
  <si>
    <t xml:space="preserve">ORD-102466</t>
  </si>
  <si>
    <t xml:space="preserve">CUST-9312</t>
  </si>
  <si>
    <t xml:space="preserve">ORD-102467</t>
  </si>
  <si>
    <t xml:space="preserve">CUST-6974</t>
  </si>
  <si>
    <t xml:space="preserve">ORD-102468</t>
  </si>
  <si>
    <t xml:space="preserve">ORD-102469</t>
  </si>
  <si>
    <t xml:space="preserve">CUST-3254</t>
  </si>
  <si>
    <t xml:space="preserve">ORD-102470</t>
  </si>
  <si>
    <t xml:space="preserve">CUST-1450</t>
  </si>
  <si>
    <t xml:space="preserve">ORD-102471</t>
  </si>
  <si>
    <t xml:space="preserve">CUST-7294</t>
  </si>
  <si>
    <t xml:space="preserve">ORD-102472</t>
  </si>
  <si>
    <t xml:space="preserve">CUST-7868</t>
  </si>
  <si>
    <t xml:space="preserve">ORD-102473</t>
  </si>
  <si>
    <t xml:space="preserve">CUST-9995</t>
  </si>
  <si>
    <t xml:space="preserve">ORD-102474</t>
  </si>
  <si>
    <t xml:space="preserve">CUST-5803</t>
  </si>
  <si>
    <t xml:space="preserve">ORD-102475</t>
  </si>
  <si>
    <t xml:space="preserve">CUST-1623</t>
  </si>
  <si>
    <t xml:space="preserve">ORD-102476</t>
  </si>
  <si>
    <t xml:space="preserve">CUST-8735</t>
  </si>
  <si>
    <t xml:space="preserve">ORD-102477</t>
  </si>
  <si>
    <t xml:space="preserve">ORD-102478</t>
  </si>
  <si>
    <t xml:space="preserve">ORD-102479</t>
  </si>
  <si>
    <t xml:space="preserve">CUST-9563</t>
  </si>
  <si>
    <t xml:space="preserve">ORD-102480</t>
  </si>
  <si>
    <t xml:space="preserve">CUST-4639</t>
  </si>
  <si>
    <t xml:space="preserve">ORD-102481</t>
  </si>
  <si>
    <t xml:space="preserve">CUST-2755</t>
  </si>
  <si>
    <t xml:space="preserve">ORD-102482</t>
  </si>
  <si>
    <t xml:space="preserve">CUST-2653</t>
  </si>
  <si>
    <t xml:space="preserve">ORD-102483</t>
  </si>
  <si>
    <t xml:space="preserve">CUST-5764</t>
  </si>
  <si>
    <t xml:space="preserve">ORD-102484</t>
  </si>
  <si>
    <t xml:space="preserve">CUST-2531</t>
  </si>
  <si>
    <t xml:space="preserve">ORD-102485</t>
  </si>
  <si>
    <t xml:space="preserve">ORD-102486</t>
  </si>
  <si>
    <t xml:space="preserve">CUST-6258</t>
  </si>
  <si>
    <t xml:space="preserve">ORD-102487</t>
  </si>
  <si>
    <t xml:space="preserve">CUST-2613</t>
  </si>
  <si>
    <t xml:space="preserve">ORD-102488</t>
  </si>
  <si>
    <t xml:space="preserve">CUST-7166</t>
  </si>
  <si>
    <t xml:space="preserve">ORD-102489</t>
  </si>
  <si>
    <t xml:space="preserve">CUST-3515</t>
  </si>
  <si>
    <t xml:space="preserve">ORD-102490</t>
  </si>
  <si>
    <t xml:space="preserve">CUST-8578</t>
  </si>
  <si>
    <t xml:space="preserve">ORD-102491</t>
  </si>
  <si>
    <t xml:space="preserve">CUST-8599</t>
  </si>
  <si>
    <t xml:space="preserve">ORD-102492</t>
  </si>
  <si>
    <t xml:space="preserve">CUST-8883</t>
  </si>
  <si>
    <t xml:space="preserve">ORD-102493</t>
  </si>
  <si>
    <t xml:space="preserve">CUST-8246</t>
  </si>
  <si>
    <t xml:space="preserve">ORD-102494</t>
  </si>
  <si>
    <t xml:space="preserve">CUST-1816</t>
  </si>
  <si>
    <t xml:space="preserve">ORD-102495</t>
  </si>
  <si>
    <t xml:space="preserve">CUST-8387</t>
  </si>
  <si>
    <t xml:space="preserve">ORD-102496</t>
  </si>
  <si>
    <t xml:space="preserve">CUST-7180</t>
  </si>
  <si>
    <t xml:space="preserve">ORD-102497</t>
  </si>
  <si>
    <t xml:space="preserve">ORD-102498</t>
  </si>
  <si>
    <t xml:space="preserve">ORD-102499</t>
  </si>
  <si>
    <t xml:space="preserve">CUST-9574</t>
  </si>
  <si>
    <t xml:space="preserve">ORD-102500</t>
  </si>
  <si>
    <t xml:space="preserve">CUST-5255</t>
  </si>
  <si>
    <t xml:space="preserve">ORD-102501</t>
  </si>
  <si>
    <t xml:space="preserve">CUST-2373</t>
  </si>
  <si>
    <t xml:space="preserve">ORD-102502</t>
  </si>
  <si>
    <t xml:space="preserve">ORD-102503</t>
  </si>
  <si>
    <t xml:space="preserve">CUST-5172</t>
  </si>
  <si>
    <t xml:space="preserve">ORD-102504</t>
  </si>
  <si>
    <t xml:space="preserve">CUST-8812</t>
  </si>
  <si>
    <t xml:space="preserve">ORD-102505</t>
  </si>
  <si>
    <t xml:space="preserve">CUST-3874</t>
  </si>
  <si>
    <t xml:space="preserve">ORD-102506</t>
  </si>
  <si>
    <t xml:space="preserve">ORD-102507</t>
  </si>
  <si>
    <t xml:space="preserve">ORD-102508</t>
  </si>
  <si>
    <t xml:space="preserve">CUST-2696</t>
  </si>
  <si>
    <t xml:space="preserve">ORD-102509</t>
  </si>
  <si>
    <t xml:space="preserve">CUST-7770</t>
  </si>
  <si>
    <t xml:space="preserve">ORD-102510</t>
  </si>
  <si>
    <t xml:space="preserve">CUST-9117</t>
  </si>
  <si>
    <t xml:space="preserve">ORD-102511</t>
  </si>
  <si>
    <t xml:space="preserve">CUST-1316</t>
  </si>
  <si>
    <t xml:space="preserve">ORD-102512</t>
  </si>
  <si>
    <t xml:space="preserve">CUST-1539</t>
  </si>
  <si>
    <t xml:space="preserve">ORD-102513</t>
  </si>
  <si>
    <t xml:space="preserve">CUST-4667</t>
  </si>
  <si>
    <t xml:space="preserve">ORD-102514</t>
  </si>
  <si>
    <t xml:space="preserve">CUST-1087</t>
  </si>
  <si>
    <t xml:space="preserve">ORD-102515</t>
  </si>
  <si>
    <t xml:space="preserve">CUST-6731</t>
  </si>
  <si>
    <t xml:space="preserve">ORD-102516</t>
  </si>
  <si>
    <t xml:space="preserve">CUST-4684</t>
  </si>
  <si>
    <t xml:space="preserve">ORD-102517</t>
  </si>
  <si>
    <t xml:space="preserve">CUST-7350</t>
  </si>
  <si>
    <t xml:space="preserve">ORD-102518</t>
  </si>
  <si>
    <t xml:space="preserve">CUST-7877</t>
  </si>
  <si>
    <t xml:space="preserve">ORD-102519</t>
  </si>
  <si>
    <t xml:space="preserve">CUST-4365</t>
  </si>
  <si>
    <t xml:space="preserve">ORD-102520</t>
  </si>
  <si>
    <t xml:space="preserve">CUST-9947</t>
  </si>
  <si>
    <t xml:space="preserve">ORD-102521</t>
  </si>
  <si>
    <t xml:space="preserve">CUST-1730</t>
  </si>
  <si>
    <t xml:space="preserve">ORD-102522</t>
  </si>
  <si>
    <t xml:space="preserve">CUST-2273</t>
  </si>
  <si>
    <t xml:space="preserve">ORD-102523</t>
  </si>
  <si>
    <t xml:space="preserve">CUST-1566</t>
  </si>
  <si>
    <t xml:space="preserve">ORD-102524</t>
  </si>
  <si>
    <t xml:space="preserve">CUST-3748</t>
  </si>
  <si>
    <t xml:space="preserve">ORD-102525</t>
  </si>
  <si>
    <t xml:space="preserve">CUST-1972</t>
  </si>
  <si>
    <t xml:space="preserve">ORD-102526</t>
  </si>
  <si>
    <t xml:space="preserve">CUST-7632</t>
  </si>
  <si>
    <t xml:space="preserve">ORD-102527</t>
  </si>
  <si>
    <t xml:space="preserve">CUST-5023</t>
  </si>
  <si>
    <t xml:space="preserve">ORD-102528</t>
  </si>
  <si>
    <t xml:space="preserve">ORD-102529</t>
  </si>
  <si>
    <t xml:space="preserve">CUST-5414</t>
  </si>
  <si>
    <t xml:space="preserve">ORD-102530</t>
  </si>
  <si>
    <t xml:space="preserve">CUST-3193</t>
  </si>
  <si>
    <t xml:space="preserve">ORD-102531</t>
  </si>
  <si>
    <t xml:space="preserve">ORD-102532</t>
  </si>
  <si>
    <t xml:space="preserve">CUST-8342</t>
  </si>
  <si>
    <t xml:space="preserve">ORD-102533</t>
  </si>
  <si>
    <t xml:space="preserve">CUST-7101</t>
  </si>
  <si>
    <t xml:space="preserve">ORD-102534</t>
  </si>
  <si>
    <t xml:space="preserve">ORD-102535</t>
  </si>
  <si>
    <t xml:space="preserve">CUST-7975</t>
  </si>
  <si>
    <t xml:space="preserve">ORD-102536</t>
  </si>
  <si>
    <t xml:space="preserve">ORD-102537</t>
  </si>
  <si>
    <t xml:space="preserve">CUST-6437</t>
  </si>
  <si>
    <t xml:space="preserve">ORD-102538</t>
  </si>
  <si>
    <t xml:space="preserve">CUST-5907</t>
  </si>
  <si>
    <t xml:space="preserve">ORD-102539</t>
  </si>
  <si>
    <t xml:space="preserve">CUST-8637</t>
  </si>
  <si>
    <t xml:space="preserve">ORD-102540</t>
  </si>
  <si>
    <t xml:space="preserve">CUST-9933</t>
  </si>
  <si>
    <t xml:space="preserve">ORD-102541</t>
  </si>
  <si>
    <t xml:space="preserve">CUST-1121</t>
  </si>
  <si>
    <t xml:space="preserve">ORD-102542</t>
  </si>
  <si>
    <t xml:space="preserve">CUST-4423</t>
  </si>
  <si>
    <t xml:space="preserve">ORD-102543</t>
  </si>
  <si>
    <t xml:space="preserve">CUST-1936</t>
  </si>
  <si>
    <t xml:space="preserve">ORD-102544</t>
  </si>
  <si>
    <t xml:space="preserve">ORD-102545</t>
  </si>
  <si>
    <t xml:space="preserve">CUST-8163</t>
  </si>
  <si>
    <t xml:space="preserve">ORD-102546</t>
  </si>
  <si>
    <t xml:space="preserve">CUST-3757</t>
  </si>
  <si>
    <t xml:space="preserve">ORD-102547</t>
  </si>
  <si>
    <t xml:space="preserve">ORD-102548</t>
  </si>
  <si>
    <t xml:space="preserve">CUST-7647</t>
  </si>
  <si>
    <t xml:space="preserve">ORD-102549</t>
  </si>
  <si>
    <t xml:space="preserve">ORD-102550</t>
  </si>
  <si>
    <t xml:space="preserve">ORD-102551</t>
  </si>
  <si>
    <t xml:space="preserve">CUST-7529</t>
  </si>
  <si>
    <t xml:space="preserve">ORD-102552</t>
  </si>
  <si>
    <t xml:space="preserve">CUST-8818</t>
  </si>
  <si>
    <t xml:space="preserve">ORD-102553</t>
  </si>
  <si>
    <t xml:space="preserve">ORD-102554</t>
  </si>
  <si>
    <t xml:space="preserve">CUST-4640</t>
  </si>
  <si>
    <t xml:space="preserve">ORD-102555</t>
  </si>
  <si>
    <t xml:space="preserve">CUST-1610</t>
  </si>
  <si>
    <t xml:space="preserve">ORD-102556</t>
  </si>
  <si>
    <t xml:space="preserve">ORD-102557</t>
  </si>
  <si>
    <t xml:space="preserve">ORD-102558</t>
  </si>
  <si>
    <t xml:space="preserve">ORD-102559</t>
  </si>
  <si>
    <t xml:space="preserve">ORD-102560</t>
  </si>
  <si>
    <t xml:space="preserve">CUST-8532</t>
  </si>
  <si>
    <t xml:space="preserve">ORD-102561</t>
  </si>
  <si>
    <t xml:space="preserve">ORD-102562</t>
  </si>
  <si>
    <t xml:space="preserve">CUST-8021</t>
  </si>
  <si>
    <t xml:space="preserve">ORD-102563</t>
  </si>
  <si>
    <t xml:space="preserve">CUST-9100</t>
  </si>
  <si>
    <t xml:space="preserve">ORD-102564</t>
  </si>
  <si>
    <t xml:space="preserve">CUST-4591</t>
  </si>
  <si>
    <t xml:space="preserve">ORD-102565</t>
  </si>
  <si>
    <t xml:space="preserve">ORD-102566</t>
  </si>
  <si>
    <t xml:space="preserve">CUST-6880</t>
  </si>
  <si>
    <t xml:space="preserve">ORD-102567</t>
  </si>
  <si>
    <t xml:space="preserve">ORD-102568</t>
  </si>
  <si>
    <t xml:space="preserve">ORD-102569</t>
  </si>
  <si>
    <t xml:space="preserve">CUST-3857</t>
  </si>
  <si>
    <t xml:space="preserve">ORD-102570</t>
  </si>
  <si>
    <t xml:space="preserve">ORD-102571</t>
  </si>
  <si>
    <t xml:space="preserve">ORD-102572</t>
  </si>
  <si>
    <t xml:space="preserve">CUST-7146</t>
  </si>
  <si>
    <t xml:space="preserve">ORD-102573</t>
  </si>
  <si>
    <t xml:space="preserve">ORD-102574</t>
  </si>
  <si>
    <t xml:space="preserve">CUST-2427</t>
  </si>
  <si>
    <t xml:space="preserve">ORD-102575</t>
  </si>
  <si>
    <t xml:space="preserve">CUST-3735</t>
  </si>
  <si>
    <t xml:space="preserve">ORD-102576</t>
  </si>
  <si>
    <t xml:space="preserve">ORD-102577</t>
  </si>
  <si>
    <t xml:space="preserve">CUST-5062</t>
  </si>
  <si>
    <t xml:space="preserve">ORD-102578</t>
  </si>
  <si>
    <t xml:space="preserve">CUST-4456</t>
  </si>
  <si>
    <t xml:space="preserve">ORD-102579</t>
  </si>
  <si>
    <t xml:space="preserve">CUST-4004</t>
  </si>
  <si>
    <t xml:space="preserve">ORD-102580</t>
  </si>
  <si>
    <t xml:space="preserve">CUST-8407</t>
  </si>
  <si>
    <t xml:space="preserve">ORD-102581</t>
  </si>
  <si>
    <t xml:space="preserve">CUST-1764</t>
  </si>
  <si>
    <t xml:space="preserve">ORD-102582</t>
  </si>
  <si>
    <t xml:space="preserve">CUST-9252</t>
  </si>
  <si>
    <t xml:space="preserve">ORD-102583</t>
  </si>
  <si>
    <t xml:space="preserve">CUST-5959</t>
  </si>
  <si>
    <t xml:space="preserve">ORD-102584</t>
  </si>
  <si>
    <t xml:space="preserve">ORD-102585</t>
  </si>
  <si>
    <t xml:space="preserve">CUST-2142</t>
  </si>
  <si>
    <t xml:space="preserve">ORD-102586</t>
  </si>
  <si>
    <t xml:space="preserve">CUST-3905</t>
  </si>
  <si>
    <t xml:space="preserve">ORD-102587</t>
  </si>
  <si>
    <t xml:space="preserve">CUST-9036</t>
  </si>
  <si>
    <t xml:space="preserve">ORD-102588</t>
  </si>
  <si>
    <t xml:space="preserve">ORD-102589</t>
  </si>
  <si>
    <t xml:space="preserve">CUST-5783</t>
  </si>
  <si>
    <t xml:space="preserve">ORD-102590</t>
  </si>
  <si>
    <t xml:space="preserve">CUST-4889</t>
  </si>
  <si>
    <t xml:space="preserve">ORD-102591</t>
  </si>
  <si>
    <t xml:space="preserve">CUST-7857</t>
  </si>
  <si>
    <t xml:space="preserve">ORD-102592</t>
  </si>
  <si>
    <t xml:space="preserve">CUST-5234</t>
  </si>
  <si>
    <t xml:space="preserve">ORD-102593</t>
  </si>
  <si>
    <t xml:space="preserve">CUST-5019</t>
  </si>
  <si>
    <t xml:space="preserve">ORD-102594</t>
  </si>
  <si>
    <t xml:space="preserve">CUST-7787</t>
  </si>
  <si>
    <t xml:space="preserve">ORD-102595</t>
  </si>
  <si>
    <t xml:space="preserve">CUST-6631</t>
  </si>
  <si>
    <t xml:space="preserve">ORD-102596</t>
  </si>
  <si>
    <t xml:space="preserve">CUST-5138</t>
  </si>
  <si>
    <t xml:space="preserve">ORD-102597</t>
  </si>
  <si>
    <t xml:space="preserve">ORD-102598</t>
  </si>
  <si>
    <t xml:space="preserve">ORD-102599</t>
  </si>
  <si>
    <t xml:space="preserve">CUST-2074</t>
  </si>
  <si>
    <t xml:space="preserve">ORD-102600</t>
  </si>
  <si>
    <t xml:space="preserve">CUST-5849</t>
  </si>
  <si>
    <t xml:space="preserve">ORD-102601</t>
  </si>
  <si>
    <t xml:space="preserve">CUST-6552</t>
  </si>
  <si>
    <t xml:space="preserve">ORD-102602</t>
  </si>
  <si>
    <t xml:space="preserve">CUST-7930</t>
  </si>
  <si>
    <t xml:space="preserve">ORD-102603</t>
  </si>
  <si>
    <t xml:space="preserve">CUST-3169</t>
  </si>
  <si>
    <t xml:space="preserve">ORD-102604</t>
  </si>
  <si>
    <t xml:space="preserve">ORD-102605</t>
  </si>
  <si>
    <t xml:space="preserve">ORD-102606</t>
  </si>
  <si>
    <t xml:space="preserve">CUST-1179</t>
  </si>
  <si>
    <t xml:space="preserve">ORD-102607</t>
  </si>
  <si>
    <t xml:space="preserve">CUST-7681</t>
  </si>
  <si>
    <t xml:space="preserve">ORD-102608</t>
  </si>
  <si>
    <t xml:space="preserve">CUST-5362</t>
  </si>
  <si>
    <t xml:space="preserve">ORD-102609</t>
  </si>
  <si>
    <t xml:space="preserve">CUST-1012</t>
  </si>
  <si>
    <t xml:space="preserve">ORD-102610</t>
  </si>
  <si>
    <t xml:space="preserve">CUST-4642</t>
  </si>
  <si>
    <t xml:space="preserve">ORD-102611</t>
  </si>
  <si>
    <t xml:space="preserve">ORD-102612</t>
  </si>
  <si>
    <t xml:space="preserve">CUST-8401</t>
  </si>
  <si>
    <t xml:space="preserve">ORD-102613</t>
  </si>
  <si>
    <t xml:space="preserve">CUST-3083</t>
  </si>
  <si>
    <t xml:space="preserve">ORD-102614</t>
  </si>
  <si>
    <t xml:space="preserve">CUST-2207</t>
  </si>
  <si>
    <t xml:space="preserve">ORD-102615</t>
  </si>
  <si>
    <t xml:space="preserve">CUST-1827</t>
  </si>
  <si>
    <t xml:space="preserve">ORD-102616</t>
  </si>
  <si>
    <t xml:space="preserve">CUST-7288</t>
  </si>
  <si>
    <t xml:space="preserve">ORD-102617</t>
  </si>
  <si>
    <t xml:space="preserve">CUST-3528</t>
  </si>
  <si>
    <t xml:space="preserve">ORD-102618</t>
  </si>
  <si>
    <t xml:space="preserve">CUST-8822</t>
  </si>
  <si>
    <t xml:space="preserve">ORD-102619</t>
  </si>
  <si>
    <t xml:space="preserve">CUST-8107</t>
  </si>
  <si>
    <t xml:space="preserve">ORD-102620</t>
  </si>
  <si>
    <t xml:space="preserve">CUST-5047</t>
  </si>
  <si>
    <t xml:space="preserve">ORD-102621</t>
  </si>
  <si>
    <t xml:space="preserve">CUST-7593</t>
  </si>
  <si>
    <t xml:space="preserve">ORD-102622</t>
  </si>
  <si>
    <t xml:space="preserve">CUST-7535</t>
  </si>
  <si>
    <t xml:space="preserve">ORD-102623</t>
  </si>
  <si>
    <t xml:space="preserve">CUST-1553</t>
  </si>
  <si>
    <t xml:space="preserve">ORD-102624</t>
  </si>
  <si>
    <t xml:space="preserve">ORD-102625</t>
  </si>
  <si>
    <t xml:space="preserve">CUST-7287</t>
  </si>
  <si>
    <t xml:space="preserve">ORD-102626</t>
  </si>
  <si>
    <t xml:space="preserve">CUST-3992</t>
  </si>
  <si>
    <t xml:space="preserve">ORD-102627</t>
  </si>
  <si>
    <t xml:space="preserve">CUST-5276</t>
  </si>
  <si>
    <t xml:space="preserve">ORD-102628</t>
  </si>
  <si>
    <t xml:space="preserve">ORD-102629</t>
  </si>
  <si>
    <t xml:space="preserve">CUST-1045</t>
  </si>
  <si>
    <t xml:space="preserve">ORD-102630</t>
  </si>
  <si>
    <t xml:space="preserve">CUST-5757</t>
  </si>
  <si>
    <t xml:space="preserve">ORD-102631</t>
  </si>
  <si>
    <t xml:space="preserve">CUST-6209</t>
  </si>
  <si>
    <t xml:space="preserve">ORD-102632</t>
  </si>
  <si>
    <t xml:space="preserve">ORD-102633</t>
  </si>
  <si>
    <t xml:space="preserve">ORD-102634</t>
  </si>
  <si>
    <t xml:space="preserve">ORD-102635</t>
  </si>
  <si>
    <t xml:space="preserve">ORD-102636</t>
  </si>
  <si>
    <t xml:space="preserve">CUST-9757</t>
  </si>
  <si>
    <t xml:space="preserve">ORD-102637</t>
  </si>
  <si>
    <t xml:space="preserve">ORD-102638</t>
  </si>
  <si>
    <t xml:space="preserve">CUST-6853</t>
  </si>
  <si>
    <t xml:space="preserve">ORD-102639</t>
  </si>
  <si>
    <t xml:space="preserve">CUST-7283</t>
  </si>
  <si>
    <t xml:space="preserve">ORD-102640</t>
  </si>
  <si>
    <t xml:space="preserve">CUST-9922</t>
  </si>
  <si>
    <t xml:space="preserve">ORD-102641</t>
  </si>
  <si>
    <t xml:space="preserve">ORD-102642</t>
  </si>
  <si>
    <t xml:space="preserve">CUST-5027</t>
  </si>
  <si>
    <t xml:space="preserve">ORD-102643</t>
  </si>
  <si>
    <t xml:space="preserve">CUST-5073</t>
  </si>
  <si>
    <t xml:space="preserve">ORD-102644</t>
  </si>
  <si>
    <t xml:space="preserve">CUST-7449</t>
  </si>
  <si>
    <t xml:space="preserve">ORD-102645</t>
  </si>
  <si>
    <t xml:space="preserve">ORD-102646</t>
  </si>
  <si>
    <t xml:space="preserve">CUST-6536</t>
  </si>
  <si>
    <t xml:space="preserve">ORD-102647</t>
  </si>
  <si>
    <t xml:space="preserve">CUST-6612</t>
  </si>
  <si>
    <t xml:space="preserve">ORD-102648</t>
  </si>
  <si>
    <t xml:space="preserve">ORD-102649</t>
  </si>
  <si>
    <t xml:space="preserve">CUST-8912</t>
  </si>
  <si>
    <t xml:space="preserve">ORD-102650</t>
  </si>
  <si>
    <t xml:space="preserve">CUST-9861</t>
  </si>
  <si>
    <t xml:space="preserve">ORD-102651</t>
  </si>
  <si>
    <t xml:space="preserve">CUST-7386</t>
  </si>
  <si>
    <t xml:space="preserve">ORD-102652</t>
  </si>
  <si>
    <t xml:space="preserve">ORD-102653</t>
  </si>
  <si>
    <t xml:space="preserve">CUST-3603</t>
  </si>
  <si>
    <t xml:space="preserve">ORD-102654</t>
  </si>
  <si>
    <t xml:space="preserve">CUST-5563</t>
  </si>
  <si>
    <t xml:space="preserve">ORD-102655</t>
  </si>
  <si>
    <t xml:space="preserve">ORD-102656</t>
  </si>
  <si>
    <t xml:space="preserve">ORD-102657</t>
  </si>
  <si>
    <t xml:space="preserve">CUST-7159</t>
  </si>
  <si>
    <t xml:space="preserve">ORD-102658</t>
  </si>
  <si>
    <t xml:space="preserve">CUST-1269</t>
  </si>
  <si>
    <t xml:space="preserve">ORD-102659</t>
  </si>
  <si>
    <t xml:space="preserve">ORD-102660</t>
  </si>
  <si>
    <t xml:space="preserve">CUST-9698</t>
  </si>
  <si>
    <t xml:space="preserve">ORD-102661</t>
  </si>
  <si>
    <t xml:space="preserve">ORD-102662</t>
  </si>
  <si>
    <t xml:space="preserve">ORD-102663</t>
  </si>
  <si>
    <t xml:space="preserve">CUST-7078</t>
  </si>
  <si>
    <t xml:space="preserve">ORD-102664</t>
  </si>
  <si>
    <t xml:space="preserve">CUST-1682</t>
  </si>
  <si>
    <t xml:space="preserve">ORD-102665</t>
  </si>
  <si>
    <t xml:space="preserve">ORD-102666</t>
  </si>
  <si>
    <t xml:space="preserve">CUST-5683</t>
  </si>
  <si>
    <t xml:space="preserve">ORD-102667</t>
  </si>
  <si>
    <t xml:space="preserve">CUST-1266</t>
  </si>
  <si>
    <t xml:space="preserve">ORD-102668</t>
  </si>
  <si>
    <t xml:space="preserve">CUST-5636</t>
  </si>
  <si>
    <t xml:space="preserve">ORD-102669</t>
  </si>
  <si>
    <t xml:space="preserve">ORD-102670</t>
  </si>
  <si>
    <t xml:space="preserve">CUST-2680</t>
  </si>
  <si>
    <t xml:space="preserve">ORD-102671</t>
  </si>
  <si>
    <t xml:space="preserve">ORD-102672</t>
  </si>
  <si>
    <t xml:space="preserve">ORD-102673</t>
  </si>
  <si>
    <t xml:space="preserve">ORD-102674</t>
  </si>
  <si>
    <t xml:space="preserve">CUST-3936</t>
  </si>
  <si>
    <t xml:space="preserve">ORD-102675</t>
  </si>
  <si>
    <t xml:space="preserve">CUST-7150</t>
  </si>
  <si>
    <t xml:space="preserve">ORD-102676</t>
  </si>
  <si>
    <t xml:space="preserve">ORD-102677</t>
  </si>
  <si>
    <t xml:space="preserve">CUST-9708</t>
  </si>
  <si>
    <t xml:space="preserve">ORD-102678</t>
  </si>
  <si>
    <t xml:space="preserve">CUST-4851</t>
  </si>
  <si>
    <t xml:space="preserve">ORD-102679</t>
  </si>
  <si>
    <t xml:space="preserve">CUST-1113</t>
  </si>
  <si>
    <t xml:space="preserve">ORD-102680</t>
  </si>
  <si>
    <t xml:space="preserve">CUST-2453</t>
  </si>
  <si>
    <t xml:space="preserve">ORD-102681</t>
  </si>
  <si>
    <t xml:space="preserve">CUST-6896</t>
  </si>
  <si>
    <t xml:space="preserve">ORD-102682</t>
  </si>
  <si>
    <t xml:space="preserve">CUST-4484</t>
  </si>
  <si>
    <t xml:space="preserve">ORD-102683</t>
  </si>
  <si>
    <t xml:space="preserve">CUST-3185</t>
  </si>
  <si>
    <t xml:space="preserve">ORD-102684</t>
  </si>
  <si>
    <t xml:space="preserve">CUST-4061</t>
  </si>
  <si>
    <t xml:space="preserve">ORD-102685</t>
  </si>
  <si>
    <t xml:space="preserve">CUST-6540</t>
  </si>
  <si>
    <t xml:space="preserve">ORD-102686</t>
  </si>
  <si>
    <t xml:space="preserve">CUST-1002</t>
  </si>
  <si>
    <t xml:space="preserve">ORD-102687</t>
  </si>
  <si>
    <t xml:space="preserve">CUST-5864</t>
  </si>
  <si>
    <t xml:space="preserve">ORD-102688</t>
  </si>
  <si>
    <t xml:space="preserve">CUST-6429</t>
  </si>
  <si>
    <t xml:space="preserve">ORD-102689</t>
  </si>
  <si>
    <t xml:space="preserve">CUST-8250</t>
  </si>
  <si>
    <t xml:space="preserve">ORD-102690</t>
  </si>
  <si>
    <t xml:space="preserve">CUST-1061</t>
  </si>
  <si>
    <t xml:space="preserve">ORD-102691</t>
  </si>
  <si>
    <t xml:space="preserve">CUST-3466</t>
  </si>
  <si>
    <t xml:space="preserve">ORD-102692</t>
  </si>
  <si>
    <t xml:space="preserve">ORD-102693</t>
  </si>
  <si>
    <t xml:space="preserve">CUST-1857</t>
  </si>
  <si>
    <t xml:space="preserve">ORD-102694</t>
  </si>
  <si>
    <t xml:space="preserve">ORD-102695</t>
  </si>
  <si>
    <t xml:space="preserve">CUST-1303</t>
  </si>
  <si>
    <t xml:space="preserve">ORD-102696</t>
  </si>
  <si>
    <t xml:space="preserve">CUST-7082</t>
  </si>
  <si>
    <t xml:space="preserve">ORD-102697</t>
  </si>
  <si>
    <t xml:space="preserve">ORD-102698</t>
  </si>
  <si>
    <t xml:space="preserve">CUST-7744</t>
  </si>
  <si>
    <t xml:space="preserve">ORD-102699</t>
  </si>
  <si>
    <t xml:space="preserve">CUST-9564</t>
  </si>
  <si>
    <t xml:space="preserve">ORD-102700</t>
  </si>
  <si>
    <t xml:space="preserve">CUST-2267</t>
  </si>
  <si>
    <t xml:space="preserve">ORD-102701</t>
  </si>
  <si>
    <t xml:space="preserve">ORD-102702</t>
  </si>
  <si>
    <t xml:space="preserve">CUST-4644</t>
  </si>
  <si>
    <t xml:space="preserve">ORD-102703</t>
  </si>
  <si>
    <t xml:space="preserve">CUST-9743</t>
  </si>
  <si>
    <t xml:space="preserve">ORD-102704</t>
  </si>
  <si>
    <t xml:space="preserve">CUST-5120</t>
  </si>
  <si>
    <t xml:space="preserve">ORD-102705</t>
  </si>
  <si>
    <t xml:space="preserve">CUST-3252</t>
  </si>
  <si>
    <t xml:space="preserve">ORD-102706</t>
  </si>
  <si>
    <t xml:space="preserve">CUST-3647</t>
  </si>
  <si>
    <t xml:space="preserve">ORD-102707</t>
  </si>
  <si>
    <t xml:space="preserve">CUST-3109</t>
  </si>
  <si>
    <t xml:space="preserve">ORD-102708</t>
  </si>
  <si>
    <t xml:space="preserve">CUST-5753</t>
  </si>
  <si>
    <t xml:space="preserve">ORD-102709</t>
  </si>
  <si>
    <t xml:space="preserve">CUST-7063</t>
  </si>
  <si>
    <t xml:space="preserve">ORD-102710</t>
  </si>
  <si>
    <t xml:space="preserve">ORD-102711</t>
  </si>
  <si>
    <t xml:space="preserve">CUST-4955</t>
  </si>
  <si>
    <t xml:space="preserve">ORD-102712</t>
  </si>
  <si>
    <t xml:space="preserve">CUST-9896</t>
  </si>
  <si>
    <t xml:space="preserve">ORD-102713</t>
  </si>
  <si>
    <t xml:space="preserve">CUST-6220</t>
  </si>
  <si>
    <t xml:space="preserve">ORD-102714</t>
  </si>
  <si>
    <t xml:space="preserve">CUST-6283</t>
  </si>
  <si>
    <t xml:space="preserve">ORD-102715</t>
  </si>
  <si>
    <t xml:space="preserve">CUST-1093</t>
  </si>
  <si>
    <t xml:space="preserve">ORD-102716</t>
  </si>
  <si>
    <t xml:space="preserve">CUST-5770</t>
  </si>
  <si>
    <t xml:space="preserve">ORD-102717</t>
  </si>
  <si>
    <t xml:space="preserve">CUST-5205</t>
  </si>
  <si>
    <t xml:space="preserve">ORD-102718</t>
  </si>
  <si>
    <t xml:space="preserve">CUST-4304</t>
  </si>
  <si>
    <t xml:space="preserve">ORD-102719</t>
  </si>
  <si>
    <t xml:space="preserve">CUST-1686</t>
  </si>
  <si>
    <t xml:space="preserve">ORD-102720</t>
  </si>
  <si>
    <t xml:space="preserve">CUST-5387</t>
  </si>
  <si>
    <t xml:space="preserve">ORD-102721</t>
  </si>
  <si>
    <t xml:space="preserve">CUST-1794</t>
  </si>
  <si>
    <t xml:space="preserve">ORD-102722</t>
  </si>
  <si>
    <t xml:space="preserve">CUST-1198</t>
  </si>
  <si>
    <t xml:space="preserve">ORD-102723</t>
  </si>
  <si>
    <t xml:space="preserve">CUST-8978</t>
  </si>
  <si>
    <t xml:space="preserve">ORD-102724</t>
  </si>
  <si>
    <t xml:space="preserve">ORD-102725</t>
  </si>
  <si>
    <t xml:space="preserve">CUST-9063</t>
  </si>
  <si>
    <t xml:space="preserve">ORD-102726</t>
  </si>
  <si>
    <t xml:space="preserve">CUST-5115</t>
  </si>
  <si>
    <t xml:space="preserve">ORD-102727</t>
  </si>
  <si>
    <t xml:space="preserve">CUST-1017</t>
  </si>
  <si>
    <t xml:space="preserve">ORD-102728</t>
  </si>
  <si>
    <t xml:space="preserve">ORD-102729</t>
  </si>
  <si>
    <t xml:space="preserve">ORD-102730</t>
  </si>
  <si>
    <t xml:space="preserve">CUST-9725</t>
  </si>
  <si>
    <t xml:space="preserve">ORD-102731</t>
  </si>
  <si>
    <t xml:space="preserve">ORD-102732</t>
  </si>
  <si>
    <t xml:space="preserve">ORD-102733</t>
  </si>
  <si>
    <t xml:space="preserve">CUST-5009</t>
  </si>
  <si>
    <t xml:space="preserve">ORD-102734</t>
  </si>
  <si>
    <t xml:space="preserve">CUST-5586</t>
  </si>
  <si>
    <t xml:space="preserve">ORD-102735</t>
  </si>
  <si>
    <t xml:space="preserve">ORD-102736</t>
  </si>
  <si>
    <t xml:space="preserve">CUST-2416</t>
  </si>
  <si>
    <t xml:space="preserve">ORD-102737</t>
  </si>
  <si>
    <t xml:space="preserve">CUST-3403</t>
  </si>
  <si>
    <t xml:space="preserve">ORD-102738</t>
  </si>
  <si>
    <t xml:space="preserve">CUST-7887</t>
  </si>
  <si>
    <t xml:space="preserve">ORD-102739</t>
  </si>
  <si>
    <t xml:space="preserve">CUST-9234</t>
  </si>
  <si>
    <t xml:space="preserve">ORD-102740</t>
  </si>
  <si>
    <t xml:space="preserve">CUST-8019</t>
  </si>
  <si>
    <t xml:space="preserve">ORD-102741</t>
  </si>
  <si>
    <t xml:space="preserve">CUST-5596</t>
  </si>
  <si>
    <t xml:space="preserve">ORD-102742</t>
  </si>
  <si>
    <t xml:space="preserve">CUST-6143</t>
  </si>
  <si>
    <t xml:space="preserve">ORD-102743</t>
  </si>
  <si>
    <t xml:space="preserve">CUST-8412</t>
  </si>
  <si>
    <t xml:space="preserve">ORD-102744</t>
  </si>
  <si>
    <t xml:space="preserve">ORD-102745</t>
  </si>
  <si>
    <t xml:space="preserve">ORD-102746</t>
  </si>
  <si>
    <t xml:space="preserve">ORD-102747</t>
  </si>
  <si>
    <t xml:space="preserve">CUST-1456</t>
  </si>
  <si>
    <t xml:space="preserve">ORD-102748</t>
  </si>
  <si>
    <t xml:space="preserve">CUST-9847</t>
  </si>
  <si>
    <t xml:space="preserve">ORD-102749</t>
  </si>
  <si>
    <t xml:space="preserve">CUST-1435</t>
  </si>
  <si>
    <t xml:space="preserve">ORD-102750</t>
  </si>
  <si>
    <t xml:space="preserve">ORD-102751</t>
  </si>
  <si>
    <t xml:space="preserve">CUST-4784</t>
  </si>
  <si>
    <t xml:space="preserve">ORD-102752</t>
  </si>
  <si>
    <t xml:space="preserve">CUST-1757</t>
  </si>
  <si>
    <t xml:space="preserve">ORD-102753</t>
  </si>
  <si>
    <t xml:space="preserve">CUST-4691</t>
  </si>
  <si>
    <t xml:space="preserve">ORD-102754</t>
  </si>
  <si>
    <t xml:space="preserve">CUST-3798</t>
  </si>
  <si>
    <t xml:space="preserve">ORD-102755</t>
  </si>
  <si>
    <t xml:space="preserve">CUST-8208</t>
  </si>
  <si>
    <t xml:space="preserve">ORD-102756</t>
  </si>
  <si>
    <t xml:space="preserve">CUST-4647</t>
  </si>
  <si>
    <t xml:space="preserve">ORD-102757</t>
  </si>
  <si>
    <t xml:space="preserve">ORD-102758</t>
  </si>
  <si>
    <t xml:space="preserve">CUST-4716</t>
  </si>
  <si>
    <t xml:space="preserve">ORD-102759</t>
  </si>
  <si>
    <t xml:space="preserve">CUST-7447</t>
  </si>
  <si>
    <t xml:space="preserve">ORD-102760</t>
  </si>
  <si>
    <t xml:space="preserve">CUST-8313</t>
  </si>
  <si>
    <t xml:space="preserve">ORD-102761</t>
  </si>
  <si>
    <t xml:space="preserve">ORD-102762</t>
  </si>
  <si>
    <t xml:space="preserve">CUST-8000</t>
  </si>
  <si>
    <t xml:space="preserve">ORD-102763</t>
  </si>
  <si>
    <t xml:space="preserve">CUST-9169</t>
  </si>
  <si>
    <t xml:space="preserve">ORD-102764</t>
  </si>
  <si>
    <t xml:space="preserve">CUST-3624</t>
  </si>
  <si>
    <t xml:space="preserve">ORD-102765</t>
  </si>
  <si>
    <t xml:space="preserve">CUST-4414</t>
  </si>
  <si>
    <t xml:space="preserve">ORD-102766</t>
  </si>
  <si>
    <t xml:space="preserve">CUST-3681</t>
  </si>
  <si>
    <t xml:space="preserve">ORD-102767</t>
  </si>
  <si>
    <t xml:space="preserve">ORD-102768</t>
  </si>
  <si>
    <t xml:space="preserve">CUST-7296</t>
  </si>
  <si>
    <t xml:space="preserve">ORD-102769</t>
  </si>
  <si>
    <t xml:space="preserve">CUST-2348</t>
  </si>
  <si>
    <t xml:space="preserve">ORD-102770</t>
  </si>
  <si>
    <t xml:space="preserve">ORD-102771</t>
  </si>
  <si>
    <t xml:space="preserve">CUST-5696</t>
  </si>
  <si>
    <t xml:space="preserve">ORD-102772</t>
  </si>
  <si>
    <t xml:space="preserve">CUST-1959</t>
  </si>
  <si>
    <t xml:space="preserve">ORD-102773</t>
  </si>
  <si>
    <t xml:space="preserve">CUST-3104</t>
  </si>
  <si>
    <t xml:space="preserve">ORD-102774</t>
  </si>
  <si>
    <t xml:space="preserve">CUST-1469</t>
  </si>
  <si>
    <t xml:space="preserve">ORD-102775</t>
  </si>
  <si>
    <t xml:space="preserve">CUST-7299</t>
  </si>
  <si>
    <t xml:space="preserve">ORD-102776</t>
  </si>
  <si>
    <t xml:space="preserve">CUST-7185</t>
  </si>
  <si>
    <t xml:space="preserve">ORD-102777</t>
  </si>
  <si>
    <t xml:space="preserve">CUST-5552</t>
  </si>
  <si>
    <t xml:space="preserve">ORD-102778</t>
  </si>
  <si>
    <t xml:space="preserve">CUST-5401</t>
  </si>
  <si>
    <t xml:space="preserve">ORD-102779</t>
  </si>
  <si>
    <t xml:space="preserve">ORD-102780</t>
  </si>
  <si>
    <t xml:space="preserve">CUST-5523</t>
  </si>
  <si>
    <t xml:space="preserve">ORD-102781</t>
  </si>
  <si>
    <t xml:space="preserve">CUST-2026</t>
  </si>
  <si>
    <t xml:space="preserve">ORD-102782</t>
  </si>
  <si>
    <t xml:space="preserve">CUST-1860</t>
  </si>
  <si>
    <t xml:space="preserve">ORD-102783</t>
  </si>
  <si>
    <t xml:space="preserve">CUST-6844</t>
  </si>
  <si>
    <t xml:space="preserve">ORD-102784</t>
  </si>
  <si>
    <t xml:space="preserve">CUST-8962</t>
  </si>
  <si>
    <t xml:space="preserve">ORD-102785</t>
  </si>
  <si>
    <t xml:space="preserve">CUST-9971</t>
  </si>
  <si>
    <t xml:space="preserve">ORD-102786</t>
  </si>
  <si>
    <t xml:space="preserve">CUST-5441</t>
  </si>
  <si>
    <t xml:space="preserve">ORD-102787</t>
  </si>
  <si>
    <t xml:space="preserve">CUST-1013</t>
  </si>
  <si>
    <t xml:space="preserve">ORD-102788</t>
  </si>
  <si>
    <t xml:space="preserve">CUST-2371</t>
  </si>
  <si>
    <t xml:space="preserve">ORD-102789</t>
  </si>
  <si>
    <t xml:space="preserve">CUST-8503</t>
  </si>
  <si>
    <t xml:space="preserve">ORD-102790</t>
  </si>
  <si>
    <t xml:space="preserve">CUST-1228</t>
  </si>
  <si>
    <t xml:space="preserve">ORD-102791</t>
  </si>
  <si>
    <t xml:space="preserve">ORD-102792</t>
  </si>
  <si>
    <t xml:space="preserve">CUST-6112</t>
  </si>
  <si>
    <t xml:space="preserve">ORD-102793</t>
  </si>
  <si>
    <t xml:space="preserve">CUST-2702</t>
  </si>
  <si>
    <t xml:space="preserve">ORD-102794</t>
  </si>
  <si>
    <t xml:space="preserve">CUST-7641</t>
  </si>
  <si>
    <t xml:space="preserve">ORD-102795</t>
  </si>
  <si>
    <t xml:space="preserve">ORD-102796</t>
  </si>
  <si>
    <t xml:space="preserve">CUST-2181</t>
  </si>
  <si>
    <t xml:space="preserve">ORD-102797</t>
  </si>
  <si>
    <t xml:space="preserve">CUST-1888</t>
  </si>
  <si>
    <t xml:space="preserve">ORD-102798</t>
  </si>
  <si>
    <t xml:space="preserve">CUST-1309</t>
  </si>
  <si>
    <t xml:space="preserve">ORD-102799</t>
  </si>
  <si>
    <t xml:space="preserve">CUST-7698</t>
  </si>
  <si>
    <t xml:space="preserve">ORD-102800</t>
  </si>
  <si>
    <t xml:space="preserve">CUST-7583</t>
  </si>
  <si>
    <t xml:space="preserve">ORD-102801</t>
  </si>
  <si>
    <t xml:space="preserve">CUST-1612</t>
  </si>
  <si>
    <t xml:space="preserve">ORD-102802</t>
  </si>
  <si>
    <t xml:space="preserve">CUST-3291</t>
  </si>
  <si>
    <t xml:space="preserve">ORD-102803</t>
  </si>
  <si>
    <t xml:space="preserve">CUST-4403</t>
  </si>
  <si>
    <t xml:space="preserve">ORD-102804</t>
  </si>
  <si>
    <t xml:space="preserve">CUST-9470</t>
  </si>
  <si>
    <t xml:space="preserve">ORD-102805</t>
  </si>
  <si>
    <t xml:space="preserve">ORD-102806</t>
  </si>
  <si>
    <t xml:space="preserve">CUST-8253</t>
  </si>
  <si>
    <t xml:space="preserve">ORD-102807</t>
  </si>
  <si>
    <t xml:space="preserve">CUST-1893</t>
  </si>
  <si>
    <t xml:space="preserve">ORD-102808</t>
  </si>
  <si>
    <t xml:space="preserve">CUST-4973</t>
  </si>
  <si>
    <t xml:space="preserve">ORD-102809</t>
  </si>
  <si>
    <t xml:space="preserve">ORD-102810</t>
  </si>
  <si>
    <t xml:space="preserve">ORD-102811</t>
  </si>
  <si>
    <t xml:space="preserve">CUST-7824</t>
  </si>
  <si>
    <t xml:space="preserve">ORD-102812</t>
  </si>
  <si>
    <t xml:space="preserve">CUST-7076</t>
  </si>
  <si>
    <t xml:space="preserve">ORD-102813</t>
  </si>
  <si>
    <t xml:space="preserve">CUST-4822</t>
  </si>
  <si>
    <t xml:space="preserve">ORD-102814</t>
  </si>
  <si>
    <t xml:space="preserve">ORD-102815</t>
  </si>
  <si>
    <t xml:space="preserve">CUST-5879</t>
  </si>
  <si>
    <t xml:space="preserve">ORD-102816</t>
  </si>
  <si>
    <t xml:space="preserve">ORD-102817</t>
  </si>
  <si>
    <t xml:space="preserve">CUST-9195</t>
  </si>
  <si>
    <t xml:space="preserve">ORD-102818</t>
  </si>
  <si>
    <t xml:space="preserve">ORD-102819</t>
  </si>
  <si>
    <t xml:space="preserve">CUST-2575</t>
  </si>
  <si>
    <t xml:space="preserve">ORD-102820</t>
  </si>
  <si>
    <t xml:space="preserve">CUST-4223</t>
  </si>
  <si>
    <t xml:space="preserve">ORD-102821</t>
  </si>
  <si>
    <t xml:space="preserve">CUST-8725</t>
  </si>
  <si>
    <t xml:space="preserve">ORD-102822</t>
  </si>
  <si>
    <t xml:space="preserve">ORD-102823</t>
  </si>
  <si>
    <t xml:space="preserve">CUST-5677</t>
  </si>
  <si>
    <t xml:space="preserve">ORD-102824</t>
  </si>
  <si>
    <t xml:space="preserve">CUST-5554</t>
  </si>
  <si>
    <t xml:space="preserve">ORD-102825</t>
  </si>
  <si>
    <t xml:space="preserve">CUST-4360</t>
  </si>
  <si>
    <t xml:space="preserve">ORD-102826</t>
  </si>
  <si>
    <t xml:space="preserve">CUST-5924</t>
  </si>
  <si>
    <t xml:space="preserve">ORD-102827</t>
  </si>
  <si>
    <t xml:space="preserve">ORD-102828</t>
  </si>
  <si>
    <t xml:space="preserve">CUST-1419</t>
  </si>
  <si>
    <t xml:space="preserve">ORD-102829</t>
  </si>
  <si>
    <t xml:space="preserve">ORD-102830</t>
  </si>
  <si>
    <t xml:space="preserve">CUST-1555</t>
  </si>
  <si>
    <t xml:space="preserve">ORD-102831</t>
  </si>
  <si>
    <t xml:space="preserve">CUST-7869</t>
  </si>
  <si>
    <t xml:space="preserve">ORD-102832</t>
  </si>
  <si>
    <t xml:space="preserve">CUST-9937</t>
  </si>
  <si>
    <t xml:space="preserve">ORD-102833</t>
  </si>
  <si>
    <t xml:space="preserve">CUST-2210</t>
  </si>
  <si>
    <t xml:space="preserve">ORD-102834</t>
  </si>
  <si>
    <t xml:space="preserve">CUST-2360</t>
  </si>
  <si>
    <t xml:space="preserve">ORD-102835</t>
  </si>
  <si>
    <t xml:space="preserve">ORD-102836</t>
  </si>
  <si>
    <t xml:space="preserve">ORD-102837</t>
  </si>
  <si>
    <t xml:space="preserve">CUST-6392</t>
  </si>
  <si>
    <t xml:space="preserve">ORD-102838</t>
  </si>
  <si>
    <t xml:space="preserve">CUST-8832</t>
  </si>
  <si>
    <t xml:space="preserve">ORD-102839</t>
  </si>
  <si>
    <t xml:space="preserve">CUST-8873</t>
  </si>
  <si>
    <t xml:space="preserve">ORD-102840</t>
  </si>
  <si>
    <t xml:space="preserve">CUST-6069</t>
  </si>
  <si>
    <t xml:space="preserve">ORD-102841</t>
  </si>
  <si>
    <t xml:space="preserve">CUST-9532</t>
  </si>
  <si>
    <t xml:space="preserve">ORD-102842</t>
  </si>
  <si>
    <t xml:space="preserve">CUST-6195</t>
  </si>
  <si>
    <t xml:space="preserve">ORD-102843</t>
  </si>
  <si>
    <t xml:space="preserve">CUST-9357</t>
  </si>
  <si>
    <t xml:space="preserve">ORD-102844</t>
  </si>
  <si>
    <t xml:space="preserve">ORD-102845</t>
  </si>
  <si>
    <t xml:space="preserve">CUST-5690</t>
  </si>
  <si>
    <t xml:space="preserve">ORD-102846</t>
  </si>
  <si>
    <t xml:space="preserve">CUST-6497</t>
  </si>
  <si>
    <t xml:space="preserve">ORD-102847</t>
  </si>
  <si>
    <t xml:space="preserve">CUST-9976</t>
  </si>
  <si>
    <t xml:space="preserve">ORD-102848</t>
  </si>
  <si>
    <t xml:space="preserve">CUST-2229</t>
  </si>
  <si>
    <t xml:space="preserve">ORD-102849</t>
  </si>
  <si>
    <t xml:space="preserve">CUST-5520</t>
  </si>
  <si>
    <t xml:space="preserve">ORD-102850</t>
  </si>
  <si>
    <t xml:space="preserve">CUST-1956</t>
  </si>
  <si>
    <t xml:space="preserve">ORD-102851</t>
  </si>
  <si>
    <t xml:space="preserve">ORD-102852</t>
  </si>
  <si>
    <t xml:space="preserve">CUST-8465</t>
  </si>
  <si>
    <t xml:space="preserve">ORD-102853</t>
  </si>
  <si>
    <t xml:space="preserve">CUST-1130</t>
  </si>
  <si>
    <t xml:space="preserve">ORD-102854</t>
  </si>
  <si>
    <t xml:space="preserve">ORD-102855</t>
  </si>
  <si>
    <t xml:space="preserve">ORD-102856</t>
  </si>
  <si>
    <t xml:space="preserve">CUST-2643</t>
  </si>
  <si>
    <t xml:space="preserve">ORD-102857</t>
  </si>
  <si>
    <t xml:space="preserve">CUST-6753</t>
  </si>
  <si>
    <t xml:space="preserve">ORD-102858</t>
  </si>
  <si>
    <t xml:space="preserve">CUST-1215</t>
  </si>
  <si>
    <t xml:space="preserve">ORD-102859</t>
  </si>
  <si>
    <t xml:space="preserve">CUST-5868</t>
  </si>
  <si>
    <t xml:space="preserve">ORD-102860</t>
  </si>
  <si>
    <t xml:space="preserve">CUST-4738</t>
  </si>
  <si>
    <t xml:space="preserve">ORD-102861</t>
  </si>
  <si>
    <t xml:space="preserve">CUST-6151</t>
  </si>
  <si>
    <t xml:space="preserve">ORD-102862</t>
  </si>
  <si>
    <t xml:space="preserve">ORD-102863</t>
  </si>
  <si>
    <t xml:space="preserve">CUST-1670</t>
  </si>
  <si>
    <t xml:space="preserve">ORD-102864</t>
  </si>
  <si>
    <t xml:space="preserve">CUST-5916</t>
  </si>
  <si>
    <t xml:space="preserve">ORD-102865</t>
  </si>
  <si>
    <t xml:space="preserve">ORD-102866</t>
  </si>
  <si>
    <t xml:space="preserve">CUST-8440</t>
  </si>
  <si>
    <t xml:space="preserve">ORD-102867</t>
  </si>
  <si>
    <t xml:space="preserve">CUST-4658</t>
  </si>
  <si>
    <t xml:space="preserve">ORD-102868</t>
  </si>
  <si>
    <t xml:space="preserve">CUST-4724</t>
  </si>
  <si>
    <t xml:space="preserve">ORD-102869</t>
  </si>
  <si>
    <t xml:space="preserve">CUST-8284</t>
  </si>
  <si>
    <t xml:space="preserve">ORD-102870</t>
  </si>
  <si>
    <t xml:space="preserve">CUST-6294</t>
  </si>
  <si>
    <t xml:space="preserve">ORD-102871</t>
  </si>
  <si>
    <t xml:space="preserve">CUST-5558</t>
  </si>
  <si>
    <t xml:space="preserve">ORD-102872</t>
  </si>
  <si>
    <t xml:space="preserve">ORD-102873</t>
  </si>
  <si>
    <t xml:space="preserve">ORD-102874</t>
  </si>
  <si>
    <t xml:space="preserve">ORD-102875</t>
  </si>
  <si>
    <t xml:space="preserve">ORD-102876</t>
  </si>
  <si>
    <t xml:space="preserve">ORD-102877</t>
  </si>
  <si>
    <t xml:space="preserve">ORD-102878</t>
  </si>
  <si>
    <t xml:space="preserve">CUST-1522</t>
  </si>
  <si>
    <t xml:space="preserve">ORD-102879</t>
  </si>
  <si>
    <t xml:space="preserve">CUST-7526</t>
  </si>
  <si>
    <t xml:space="preserve">ORD-102880</t>
  </si>
  <si>
    <t xml:space="preserve">CUST-9175</t>
  </si>
  <si>
    <t xml:space="preserve">ORD-102881</t>
  </si>
  <si>
    <t xml:space="preserve">CUST-4488</t>
  </si>
  <si>
    <t xml:space="preserve">ORD-102882</t>
  </si>
  <si>
    <t xml:space="preserve">CUST-2352</t>
  </si>
  <si>
    <t xml:space="preserve">ORD-102883</t>
  </si>
  <si>
    <t xml:space="preserve">CUST-3290</t>
  </si>
  <si>
    <t xml:space="preserve">ORD-102884</t>
  </si>
  <si>
    <t xml:space="preserve">CUST-5841</t>
  </si>
  <si>
    <t xml:space="preserve">ORD-102885</t>
  </si>
  <si>
    <t xml:space="preserve">CUST-3897</t>
  </si>
  <si>
    <t xml:space="preserve">ORD-102886</t>
  </si>
  <si>
    <t xml:space="preserve">ORD-102887</t>
  </si>
  <si>
    <t xml:space="preserve">CUST-3570</t>
  </si>
  <si>
    <t xml:space="preserve">ORD-102888</t>
  </si>
  <si>
    <t xml:space="preserve">CUST-1798</t>
  </si>
  <si>
    <t xml:space="preserve">ORD-102889</t>
  </si>
  <si>
    <t xml:space="preserve">CUST-2012</t>
  </si>
  <si>
    <t xml:space="preserve">ORD-102890</t>
  </si>
  <si>
    <t xml:space="preserve">ORD-102891</t>
  </si>
  <si>
    <t xml:space="preserve">CUST-1040</t>
  </si>
  <si>
    <t xml:space="preserve">ORD-102892</t>
  </si>
  <si>
    <t xml:space="preserve">CUST-6638</t>
  </si>
  <si>
    <t xml:space="preserve">ORD-102893</t>
  </si>
  <si>
    <t xml:space="preserve">CUST-9756</t>
  </si>
  <si>
    <t xml:space="preserve">ORD-102894</t>
  </si>
  <si>
    <t xml:space="preserve">CUST-2937</t>
  </si>
  <si>
    <t xml:space="preserve">ORD-102895</t>
  </si>
  <si>
    <t xml:space="preserve">CUST-9174</t>
  </si>
  <si>
    <t xml:space="preserve">ORD-102896</t>
  </si>
  <si>
    <t xml:space="preserve">CUST-7849</t>
  </si>
  <si>
    <t xml:space="preserve">ORD-102897</t>
  </si>
  <si>
    <t xml:space="preserve">CUST-1900</t>
  </si>
  <si>
    <t xml:space="preserve">ORD-102898</t>
  </si>
  <si>
    <t xml:space="preserve">ORD-102899</t>
  </si>
  <si>
    <t xml:space="preserve">CUST-4350</t>
  </si>
  <si>
    <t xml:space="preserve">ORD-102900</t>
  </si>
  <si>
    <t xml:space="preserve">CUST-3261</t>
  </si>
  <si>
    <t xml:space="preserve">ORD-102901</t>
  </si>
  <si>
    <t xml:space="preserve">CUST-2361</t>
  </si>
  <si>
    <t xml:space="preserve">ORD-102902</t>
  </si>
  <si>
    <t xml:space="preserve">ORD-102903</t>
  </si>
  <si>
    <t xml:space="preserve">CUST-2198</t>
  </si>
  <si>
    <t xml:space="preserve">ORD-102904</t>
  </si>
  <si>
    <t xml:space="preserve">CUST-4419</t>
  </si>
  <si>
    <t xml:space="preserve">ORD-102905</t>
  </si>
  <si>
    <t xml:space="preserve">CUST-9141</t>
  </si>
  <si>
    <t xml:space="preserve">ORD-102906</t>
  </si>
  <si>
    <t xml:space="preserve">ORD-102907</t>
  </si>
  <si>
    <t xml:space="preserve">CUST-8062</t>
  </si>
  <si>
    <t xml:space="preserve">ORD-102908</t>
  </si>
  <si>
    <t xml:space="preserve">CUST-6176</t>
  </si>
  <si>
    <t xml:space="preserve">ORD-102909</t>
  </si>
  <si>
    <t xml:space="preserve">CUST-7322</t>
  </si>
  <si>
    <t xml:space="preserve">ORD-102910</t>
  </si>
  <si>
    <t xml:space="preserve">CUST-5718</t>
  </si>
  <si>
    <t xml:space="preserve">ORD-102911</t>
  </si>
  <si>
    <t xml:space="preserve">CUST-3123</t>
  </si>
  <si>
    <t xml:space="preserve">ORD-102912</t>
  </si>
  <si>
    <t xml:space="preserve">CUST-7909</t>
  </si>
  <si>
    <t xml:space="preserve">ORD-102913</t>
  </si>
  <si>
    <t xml:space="preserve">CUST-1356</t>
  </si>
  <si>
    <t xml:space="preserve">ORD-102914</t>
  </si>
  <si>
    <t xml:space="preserve">CUST-2806</t>
  </si>
  <si>
    <t xml:space="preserve">ORD-102915</t>
  </si>
  <si>
    <t xml:space="preserve">CUST-1102</t>
  </si>
  <si>
    <t xml:space="preserve">ORD-102916</t>
  </si>
  <si>
    <t xml:space="preserve">CUST-5772</t>
  </si>
  <si>
    <t xml:space="preserve">ORD-102917</t>
  </si>
  <si>
    <t xml:space="preserve">CUST-8418</t>
  </si>
  <si>
    <t xml:space="preserve">ORD-102918</t>
  </si>
  <si>
    <t xml:space="preserve">CUST-5419</t>
  </si>
  <si>
    <t xml:space="preserve">ORD-102919</t>
  </si>
  <si>
    <t xml:space="preserve">ORD-102920</t>
  </si>
  <si>
    <t xml:space="preserve">CUST-1443</t>
  </si>
  <si>
    <t xml:space="preserve">ORD-102921</t>
  </si>
  <si>
    <t xml:space="preserve">ORD-102922</t>
  </si>
  <si>
    <t xml:space="preserve">CUST-9347</t>
  </si>
  <si>
    <t xml:space="preserve">ORD-102923</t>
  </si>
  <si>
    <t xml:space="preserve">CUST-1142</t>
  </si>
  <si>
    <t xml:space="preserve">ORD-102924</t>
  </si>
  <si>
    <t xml:space="preserve">CUST-7069</t>
  </si>
  <si>
    <t xml:space="preserve">ORD-102925</t>
  </si>
  <si>
    <t xml:space="preserve">ORD-102926</t>
  </si>
  <si>
    <t xml:space="preserve">ORD-102927</t>
  </si>
  <si>
    <t xml:space="preserve">CUST-1799</t>
  </si>
  <si>
    <t xml:space="preserve">ORD-102928</t>
  </si>
  <si>
    <t xml:space="preserve">ORD-102929</t>
  </si>
  <si>
    <t xml:space="preserve">ORD-102930</t>
  </si>
  <si>
    <t xml:space="preserve">CUST-1818</t>
  </si>
  <si>
    <t xml:space="preserve">ORD-102931</t>
  </si>
  <si>
    <t xml:space="preserve">CUST-8329</t>
  </si>
  <si>
    <t xml:space="preserve">ORD-102932</t>
  </si>
  <si>
    <t xml:space="preserve">CUST-2682</t>
  </si>
  <si>
    <t xml:space="preserve">ORD-102933</t>
  </si>
  <si>
    <t xml:space="preserve">CUST-2530</t>
  </si>
  <si>
    <t xml:space="preserve">ORD-102934</t>
  </si>
  <si>
    <t xml:space="preserve">CUST-8700</t>
  </si>
  <si>
    <t xml:space="preserve">ORD-102935</t>
  </si>
  <si>
    <t xml:space="preserve">CUST-7780</t>
  </si>
  <si>
    <t xml:space="preserve">ORD-102936</t>
  </si>
  <si>
    <t xml:space="preserve">CUST-6841</t>
  </si>
  <si>
    <t xml:space="preserve">ORD-102937</t>
  </si>
  <si>
    <t xml:space="preserve">CUST-6975</t>
  </si>
  <si>
    <t xml:space="preserve">ORD-102938</t>
  </si>
  <si>
    <t xml:space="preserve">CUST-7556</t>
  </si>
  <si>
    <t xml:space="preserve">ORD-102939</t>
  </si>
  <si>
    <t xml:space="preserve">ORD-102940</t>
  </si>
  <si>
    <t xml:space="preserve">CUST-4316</t>
  </si>
  <si>
    <t xml:space="preserve">ORD-102941</t>
  </si>
  <si>
    <t xml:space="preserve">ORD-102942</t>
  </si>
  <si>
    <t xml:space="preserve">CUST-9484</t>
  </si>
  <si>
    <t xml:space="preserve">ORD-102943</t>
  </si>
  <si>
    <t xml:space="preserve">ORD-102944</t>
  </si>
  <si>
    <t xml:space="preserve">CUST-4666</t>
  </si>
  <si>
    <t xml:space="preserve">ORD-102945</t>
  </si>
  <si>
    <t xml:space="preserve">CUST-2899</t>
  </si>
  <si>
    <t xml:space="preserve">ORD-102946</t>
  </si>
  <si>
    <t xml:space="preserve">CUST-4250</t>
  </si>
  <si>
    <t xml:space="preserve">ORD-102947</t>
  </si>
  <si>
    <t xml:space="preserve">CUST-5565</t>
  </si>
  <si>
    <t xml:space="preserve">ORD-102948</t>
  </si>
  <si>
    <t xml:space="preserve">CUST-8920</t>
  </si>
  <si>
    <t xml:space="preserve">ORD-102949</t>
  </si>
  <si>
    <t xml:space="preserve">CUST-8778</t>
  </si>
  <si>
    <t xml:space="preserve">ORD-102950</t>
  </si>
  <si>
    <t xml:space="preserve">ORD-102951</t>
  </si>
  <si>
    <t xml:space="preserve">CUST-1263</t>
  </si>
  <si>
    <t xml:space="preserve">ORD-102952</t>
  </si>
  <si>
    <t xml:space="preserve">CUST-6972</t>
  </si>
  <si>
    <t xml:space="preserve">ORD-102953</t>
  </si>
  <si>
    <t xml:space="preserve">CUST-4995</t>
  </si>
  <si>
    <t xml:space="preserve">ORD-102954</t>
  </si>
  <si>
    <t xml:space="preserve">CUST-2868</t>
  </si>
  <si>
    <t xml:space="preserve">ORD-102955</t>
  </si>
  <si>
    <t xml:space="preserve">CUST-3480</t>
  </si>
  <si>
    <t xml:space="preserve">ORD-102956</t>
  </si>
  <si>
    <t xml:space="preserve">CUST-5286</t>
  </si>
  <si>
    <t xml:space="preserve">ORD-102957</t>
  </si>
  <si>
    <t xml:space="preserve">CUST-9198</t>
  </si>
  <si>
    <t xml:space="preserve">ORD-102958</t>
  </si>
  <si>
    <t xml:space="preserve">CUST-2495</t>
  </si>
  <si>
    <t xml:space="preserve">ORD-102959</t>
  </si>
  <si>
    <t xml:space="preserve">CUST-5647</t>
  </si>
  <si>
    <t xml:space="preserve">ORD-102960</t>
  </si>
  <si>
    <t xml:space="preserve">CUST-3272</t>
  </si>
  <si>
    <t xml:space="preserve">ORD-102961</t>
  </si>
  <si>
    <t xml:space="preserve">CUST-5323</t>
  </si>
  <si>
    <t xml:space="preserve">ORD-102962</t>
  </si>
  <si>
    <t xml:space="preserve">CUST-1563</t>
  </si>
  <si>
    <t xml:space="preserve">ORD-102963</t>
  </si>
  <si>
    <t xml:space="preserve">ORD-102964</t>
  </si>
  <si>
    <t xml:space="preserve">CUST-2876</t>
  </si>
  <si>
    <t xml:space="preserve">ORD-102965</t>
  </si>
  <si>
    <t xml:space="preserve">CUST-7894</t>
  </si>
  <si>
    <t xml:space="preserve">ORD-102966</t>
  </si>
  <si>
    <t xml:space="preserve">CUST-1953</t>
  </si>
  <si>
    <t xml:space="preserve">ORD-102967</t>
  </si>
  <si>
    <t xml:space="preserve">CUST-9536</t>
  </si>
  <si>
    <t xml:space="preserve">ORD-102968</t>
  </si>
  <si>
    <t xml:space="preserve">CUST-4778</t>
  </si>
  <si>
    <t xml:space="preserve">ORD-102969</t>
  </si>
  <si>
    <t xml:space="preserve">CUST-1828</t>
  </si>
  <si>
    <t xml:space="preserve">ORD-102970</t>
  </si>
  <si>
    <t xml:space="preserve">ORD-102971</t>
  </si>
  <si>
    <t xml:space="preserve">CUST-8030</t>
  </si>
  <si>
    <t xml:space="preserve">ORD-102972</t>
  </si>
  <si>
    <t xml:space="preserve">CUST-5201</t>
  </si>
  <si>
    <t xml:space="preserve">ORD-102973</t>
  </si>
  <si>
    <t xml:space="preserve">ORD-102974</t>
  </si>
  <si>
    <t xml:space="preserve">ORD-102975</t>
  </si>
  <si>
    <t xml:space="preserve">ORD-102976</t>
  </si>
  <si>
    <t xml:space="preserve">ORD-102977</t>
  </si>
  <si>
    <t xml:space="preserve">ORD-102978</t>
  </si>
  <si>
    <t xml:space="preserve">CUST-3645</t>
  </si>
  <si>
    <t xml:space="preserve">ORD-102979</t>
  </si>
  <si>
    <t xml:space="preserve">CUST-9435</t>
  </si>
  <si>
    <t xml:space="preserve">ORD-102980</t>
  </si>
  <si>
    <t xml:space="preserve">CUST-4068</t>
  </si>
  <si>
    <t xml:space="preserve">ORD-102981</t>
  </si>
  <si>
    <t xml:space="preserve">CUST-4962</t>
  </si>
  <si>
    <t xml:space="preserve">ORD-102982</t>
  </si>
  <si>
    <t xml:space="preserve">ORD-102983</t>
  </si>
  <si>
    <t xml:space="preserve">CUST-7051</t>
  </si>
  <si>
    <t xml:space="preserve">ORD-102984</t>
  </si>
  <si>
    <t xml:space="preserve">CUST-8222</t>
  </si>
  <si>
    <t xml:space="preserve">2025-01-11</t>
  </si>
  <si>
    <t xml:space="preserve">ORD-102985</t>
  </si>
  <si>
    <t xml:space="preserve">CUST-6775</t>
  </si>
  <si>
    <t xml:space="preserve">ORD-102986</t>
  </si>
  <si>
    <t xml:space="preserve">CUST-6052</t>
  </si>
  <si>
    <t xml:space="preserve">ORD-102987</t>
  </si>
  <si>
    <t xml:space="preserve">CUST-5290</t>
  </si>
  <si>
    <t xml:space="preserve">ORD-102988</t>
  </si>
  <si>
    <t xml:space="preserve">CUST-1815</t>
  </si>
  <si>
    <t xml:space="preserve">ORD-102989</t>
  </si>
  <si>
    <t xml:space="preserve">CUST-6568</t>
  </si>
  <si>
    <t xml:space="preserve">ORD-102990</t>
  </si>
  <si>
    <t xml:space="preserve">CUST-1376</t>
  </si>
  <si>
    <t xml:space="preserve">ORD-102991</t>
  </si>
  <si>
    <t xml:space="preserve">CUST-2950</t>
  </si>
  <si>
    <t xml:space="preserve">ORD-102992</t>
  </si>
  <si>
    <t xml:space="preserve">ORD-102993</t>
  </si>
  <si>
    <t xml:space="preserve">CUST-8392</t>
  </si>
  <si>
    <t xml:space="preserve">ORD-102994</t>
  </si>
  <si>
    <t xml:space="preserve">CUST-2507</t>
  </si>
  <si>
    <t xml:space="preserve">ORD-102995</t>
  </si>
  <si>
    <t xml:space="preserve">CUST-9127</t>
  </si>
  <si>
    <t xml:space="preserve">ORD-102996</t>
  </si>
  <si>
    <t xml:space="preserve">ORD-102997</t>
  </si>
  <si>
    <t xml:space="preserve">CUST-7862</t>
  </si>
  <si>
    <t xml:space="preserve">ORD-102998</t>
  </si>
  <si>
    <t xml:space="preserve">ORD-102999</t>
  </si>
  <si>
    <t xml:space="preserve">CUST-7416</t>
  </si>
  <si>
    <t xml:space="preserve">ORD-103000</t>
  </si>
  <si>
    <t xml:space="preserve">CUST-9593</t>
  </si>
  <si>
    <t xml:space="preserve">ORD-103001</t>
  </si>
  <si>
    <t xml:space="preserve">CUST-4578</t>
  </si>
  <si>
    <t xml:space="preserve">ORD-103002</t>
  </si>
  <si>
    <t xml:space="preserve">CUST-9774</t>
  </si>
  <si>
    <t xml:space="preserve">ORD-103003</t>
  </si>
  <si>
    <t xml:space="preserve">CUST-3865</t>
  </si>
  <si>
    <t xml:space="preserve">ORD-103004</t>
  </si>
  <si>
    <t xml:space="preserve">ORD-103005</t>
  </si>
  <si>
    <t xml:space="preserve">ORD-103006</t>
  </si>
  <si>
    <t xml:space="preserve">CUST-3256</t>
  </si>
  <si>
    <t xml:space="preserve">ORD-103007</t>
  </si>
  <si>
    <t xml:space="preserve">CUST-6627</t>
  </si>
  <si>
    <t xml:space="preserve">ORD-103008</t>
  </si>
  <si>
    <t xml:space="preserve">CUST-8602</t>
  </si>
  <si>
    <t xml:space="preserve">ORD-103009</t>
  </si>
  <si>
    <t xml:space="preserve">CUST-2647</t>
  </si>
  <si>
    <t xml:space="preserve">ORD-103010</t>
  </si>
  <si>
    <t xml:space="preserve">ORD-103011</t>
  </si>
  <si>
    <t xml:space="preserve">CUST-1837</t>
  </si>
  <si>
    <t xml:space="preserve">ORD-103012</t>
  </si>
  <si>
    <t xml:space="preserve">CUST-2314</t>
  </si>
  <si>
    <t xml:space="preserve">ORD-103013</t>
  </si>
  <si>
    <t xml:space="preserve">CUST-2536</t>
  </si>
  <si>
    <t xml:space="preserve">ORD-103014</t>
  </si>
  <si>
    <t xml:space="preserve">ORD-103015</t>
  </si>
  <si>
    <t xml:space="preserve">ORD-103016</t>
  </si>
  <si>
    <t xml:space="preserve">ORD-103017</t>
  </si>
  <si>
    <t xml:space="preserve">CUST-5219</t>
  </si>
  <si>
    <t xml:space="preserve">ORD-103018</t>
  </si>
  <si>
    <t xml:space="preserve">CUST-1970</t>
  </si>
  <si>
    <t xml:space="preserve">ORD-103019</t>
  </si>
  <si>
    <t xml:space="preserve">CUST-6505</t>
  </si>
  <si>
    <t xml:space="preserve">ORD-103020</t>
  </si>
  <si>
    <t xml:space="preserve">ORD-103021</t>
  </si>
  <si>
    <t xml:space="preserve">CUST-3838</t>
  </si>
  <si>
    <t xml:space="preserve">ORD-103022</t>
  </si>
  <si>
    <t xml:space="preserve">ORD-103023</t>
  </si>
  <si>
    <t xml:space="preserve">CUST-4969</t>
  </si>
  <si>
    <t xml:space="preserve">ORD-103024</t>
  </si>
  <si>
    <t xml:space="preserve">CUST-5035</t>
  </si>
  <si>
    <t xml:space="preserve">ORD-103025</t>
  </si>
  <si>
    <t xml:space="preserve">ORD-103026</t>
  </si>
  <si>
    <t xml:space="preserve">CUST-4327</t>
  </si>
  <si>
    <t xml:space="preserve">ORD-103027</t>
  </si>
  <si>
    <t xml:space="preserve">CUST-3568</t>
  </si>
  <si>
    <t xml:space="preserve">ORD-103028</t>
  </si>
  <si>
    <t xml:space="preserve">CUST-2879</t>
  </si>
  <si>
    <t xml:space="preserve">ORD-103029</t>
  </si>
  <si>
    <t xml:space="preserve">CUST-4500</t>
  </si>
  <si>
    <t xml:space="preserve">ORD-103030</t>
  </si>
  <si>
    <t xml:space="preserve">ORD-103031</t>
  </si>
  <si>
    <t xml:space="preserve">CUST-6279</t>
  </si>
  <si>
    <t xml:space="preserve">ORD-103032</t>
  </si>
  <si>
    <t xml:space="preserve">ORD-103033</t>
  </si>
  <si>
    <t xml:space="preserve">ORD-103034</t>
  </si>
  <si>
    <t xml:space="preserve">CUST-7181</t>
  </si>
  <si>
    <t xml:space="preserve">ORD-103035</t>
  </si>
  <si>
    <t xml:space="preserve">CUST-6073</t>
  </si>
  <si>
    <t xml:space="preserve">ORD-103036</t>
  </si>
  <si>
    <t xml:space="preserve">CUST-1778</t>
  </si>
  <si>
    <t xml:space="preserve">ORD-103037</t>
  </si>
  <si>
    <t xml:space="preserve">CUST-6701</t>
  </si>
  <si>
    <t xml:space="preserve">ORD-103038</t>
  </si>
  <si>
    <t xml:space="preserve">CUST-2237</t>
  </si>
  <si>
    <t xml:space="preserve">ORD-103039</t>
  </si>
  <si>
    <t xml:space="preserve">ORD-103040</t>
  </si>
  <si>
    <t xml:space="preserve">CUST-9960</t>
  </si>
  <si>
    <t xml:space="preserve">ORD-103041</t>
  </si>
  <si>
    <t xml:space="preserve">ORD-103042</t>
  </si>
  <si>
    <t xml:space="preserve">CUST-2408</t>
  </si>
  <si>
    <t xml:space="preserve">ORD-103043</t>
  </si>
  <si>
    <t xml:space="preserve">CUST-6017</t>
  </si>
  <si>
    <t xml:space="preserve">ORD-103044</t>
  </si>
  <si>
    <t xml:space="preserve">CUST-2633</t>
  </si>
  <si>
    <t xml:space="preserve">ORD-103045</t>
  </si>
  <si>
    <t xml:space="preserve">CUST-1451</t>
  </si>
  <si>
    <t xml:space="preserve">ORD-103046</t>
  </si>
  <si>
    <t xml:space="preserve">CUST-2325</t>
  </si>
  <si>
    <t xml:space="preserve">ORD-103047</t>
  </si>
  <si>
    <t xml:space="preserve">CUST-6953</t>
  </si>
  <si>
    <t xml:space="preserve">ORD-103048</t>
  </si>
  <si>
    <t xml:space="preserve">CUST-8430</t>
  </si>
  <si>
    <t xml:space="preserve">ORD-103049</t>
  </si>
  <si>
    <t xml:space="preserve">CUST-9199</t>
  </si>
  <si>
    <t xml:space="preserve">ORD-103050</t>
  </si>
  <si>
    <t xml:space="preserve">CUST-7253</t>
  </si>
  <si>
    <t xml:space="preserve">ORD-103051</t>
  </si>
  <si>
    <t xml:space="preserve">ORD-103052</t>
  </si>
  <si>
    <t xml:space="preserve">ORD-103053</t>
  </si>
  <si>
    <t xml:space="preserve">ORD-103054</t>
  </si>
  <si>
    <t xml:space="preserve">CUST-2675</t>
  </si>
  <si>
    <t xml:space="preserve">ORD-103055</t>
  </si>
  <si>
    <t xml:space="preserve">CUST-7810</t>
  </si>
  <si>
    <t xml:space="preserve">ORD-103056</t>
  </si>
  <si>
    <t xml:space="preserve">CUST-9364</t>
  </si>
  <si>
    <t xml:space="preserve">ORD-103057</t>
  </si>
  <si>
    <t xml:space="preserve">CUST-4602</t>
  </si>
  <si>
    <t xml:space="preserve">ORD-103058</t>
  </si>
  <si>
    <t xml:space="preserve">CUST-6644</t>
  </si>
  <si>
    <t xml:space="preserve">ORD-103059</t>
  </si>
  <si>
    <t xml:space="preserve">CUST-3747</t>
  </si>
  <si>
    <t xml:space="preserve">ORD-103060</t>
  </si>
  <si>
    <t xml:space="preserve">CUST-7178</t>
  </si>
  <si>
    <t xml:space="preserve">ORD-103061</t>
  </si>
  <si>
    <t xml:space="preserve">CUST-8861</t>
  </si>
  <si>
    <t xml:space="preserve">ORD-103062</t>
  </si>
  <si>
    <t xml:space="preserve">CUST-7561</t>
  </si>
  <si>
    <t xml:space="preserve">ORD-103063</t>
  </si>
  <si>
    <t xml:space="preserve">CUST-8816</t>
  </si>
  <si>
    <t xml:space="preserve">ORD-103064</t>
  </si>
  <si>
    <t xml:space="preserve">CUST-2744</t>
  </si>
  <si>
    <t xml:space="preserve">ORD-103065</t>
  </si>
  <si>
    <t xml:space="preserve">CUST-2555</t>
  </si>
  <si>
    <t xml:space="preserve">ORD-103066</t>
  </si>
  <si>
    <t xml:space="preserve">CUST-6134</t>
  </si>
  <si>
    <t xml:space="preserve">ORD-103067</t>
  </si>
  <si>
    <t xml:space="preserve">CUST-7005</t>
  </si>
  <si>
    <t xml:space="preserve">ORD-103068</t>
  </si>
  <si>
    <t xml:space="preserve">CUST-7725</t>
  </si>
  <si>
    <t xml:space="preserve">ORD-103069</t>
  </si>
  <si>
    <t xml:space="preserve">CUST-1877</t>
  </si>
  <si>
    <t xml:space="preserve">ORD-103070</t>
  </si>
  <si>
    <t xml:space="preserve">CUST-7979</t>
  </si>
  <si>
    <t xml:space="preserve">ORD-103071</t>
  </si>
  <si>
    <t xml:space="preserve">CUST-4186</t>
  </si>
  <si>
    <t xml:space="preserve">ORD-103072</t>
  </si>
  <si>
    <t xml:space="preserve">CUST-1600</t>
  </si>
  <si>
    <t xml:space="preserve">ORD-103073</t>
  </si>
  <si>
    <t xml:space="preserve">ORD-103074</t>
  </si>
  <si>
    <t xml:space="preserve">CUST-4840</t>
  </si>
  <si>
    <t xml:space="preserve">ORD-103075</t>
  </si>
  <si>
    <t xml:space="preserve">ORD-103076</t>
  </si>
  <si>
    <t xml:space="preserve">ORD-103077</t>
  </si>
  <si>
    <t xml:space="preserve">CUST-3940</t>
  </si>
  <si>
    <t xml:space="preserve">ORD-103078</t>
  </si>
  <si>
    <t xml:space="preserve">CUST-9880</t>
  </si>
  <si>
    <t xml:space="preserve">ORD-103079</t>
  </si>
  <si>
    <t xml:space="preserve">ORD-103080</t>
  </si>
  <si>
    <t xml:space="preserve">CUST-8705</t>
  </si>
  <si>
    <t xml:space="preserve">ORD-103081</t>
  </si>
  <si>
    <t xml:space="preserve">ORD-103082</t>
  </si>
  <si>
    <t xml:space="preserve">ORD-103083</t>
  </si>
  <si>
    <t xml:space="preserve">CUST-2522</t>
  </si>
  <si>
    <t xml:space="preserve">ORD-103084</t>
  </si>
  <si>
    <t xml:space="preserve">CUST-8419</t>
  </si>
  <si>
    <t xml:space="preserve">ORD-103085</t>
  </si>
  <si>
    <t xml:space="preserve">CUST-3953</t>
  </si>
  <si>
    <t xml:space="preserve">ORD-103086</t>
  </si>
  <si>
    <t xml:space="preserve">ORD-103087</t>
  </si>
  <si>
    <t xml:space="preserve">CUST-1236</t>
  </si>
  <si>
    <t xml:space="preserve">ORD-103088</t>
  </si>
  <si>
    <t xml:space="preserve">CUST-5435</t>
  </si>
  <si>
    <t xml:space="preserve">ORD-103089</t>
  </si>
  <si>
    <t xml:space="preserve">CUST-8196</t>
  </si>
  <si>
    <t xml:space="preserve">ORD-103090</t>
  </si>
  <si>
    <t xml:space="preserve">CUST-5488</t>
  </si>
  <si>
    <t xml:space="preserve">ORD-103091</t>
  </si>
  <si>
    <t xml:space="preserve">CUST-2064</t>
  </si>
  <si>
    <t xml:space="preserve">ORD-103092</t>
  </si>
  <si>
    <t xml:space="preserve">ORD-103093</t>
  </si>
  <si>
    <t xml:space="preserve">CUST-2156</t>
  </si>
  <si>
    <t xml:space="preserve">ORD-103094</t>
  </si>
  <si>
    <t xml:space="preserve">ORD-103095</t>
  </si>
  <si>
    <t xml:space="preserve">CUST-7937</t>
  </si>
  <si>
    <t xml:space="preserve">ORD-103096</t>
  </si>
  <si>
    <t xml:space="preserve">CUST-2071</t>
  </si>
  <si>
    <t xml:space="preserve">ORD-103097</t>
  </si>
  <si>
    <t xml:space="preserve">ORD-103098</t>
  </si>
  <si>
    <t xml:space="preserve">CUST-7719</t>
  </si>
  <si>
    <t xml:space="preserve">ORD-103099</t>
  </si>
  <si>
    <t xml:space="preserve">CUST-2679</t>
  </si>
  <si>
    <t xml:space="preserve">ORD-103100</t>
  </si>
  <si>
    <t xml:space="preserve">CUST-6930</t>
  </si>
  <si>
    <t xml:space="preserve">ORD-103101</t>
  </si>
  <si>
    <t xml:space="preserve">CUST-6402</t>
  </si>
  <si>
    <t xml:space="preserve">ORD-103102</t>
  </si>
  <si>
    <t xml:space="preserve">CUST-9569</t>
  </si>
  <si>
    <t xml:space="preserve">ORD-103103</t>
  </si>
  <si>
    <t xml:space="preserve">CUST-7913</t>
  </si>
  <si>
    <t xml:space="preserve">ORD-103104</t>
  </si>
  <si>
    <t xml:space="preserve">ORD-103105</t>
  </si>
  <si>
    <t xml:space="preserve">ORD-103106</t>
  </si>
  <si>
    <t xml:space="preserve">CUST-9459</t>
  </si>
  <si>
    <t xml:space="preserve">ORD-103107</t>
  </si>
  <si>
    <t xml:space="preserve">ORD-103108</t>
  </si>
  <si>
    <t xml:space="preserve">CUST-8214</t>
  </si>
  <si>
    <t xml:space="preserve">ORD-103109</t>
  </si>
  <si>
    <t xml:space="preserve">CUST-8340</t>
  </si>
  <si>
    <t xml:space="preserve">ORD-103110</t>
  </si>
  <si>
    <t xml:space="preserve">ORD-103111</t>
  </si>
  <si>
    <t xml:space="preserve">CUST-3960</t>
  </si>
  <si>
    <t xml:space="preserve">ORD-103112</t>
  </si>
  <si>
    <t xml:space="preserve">CUST-6368</t>
  </si>
  <si>
    <t xml:space="preserve">ORD-103113</t>
  </si>
  <si>
    <t xml:space="preserve">CUST-4757</t>
  </si>
  <si>
    <t xml:space="preserve">ORD-103114</t>
  </si>
  <si>
    <t xml:space="preserve">CUST-8121</t>
  </si>
  <si>
    <t xml:space="preserve">ORD-103115</t>
  </si>
  <si>
    <t xml:space="preserve">ORD-103116</t>
  </si>
  <si>
    <t xml:space="preserve">ORD-103117</t>
  </si>
  <si>
    <t xml:space="preserve">CUST-5710</t>
  </si>
  <si>
    <t xml:space="preserve">ORD-103118</t>
  </si>
  <si>
    <t xml:space="preserve">CUST-4616</t>
  </si>
  <si>
    <t xml:space="preserve">ORD-103119</t>
  </si>
  <si>
    <t xml:space="preserve">CUST-6463</t>
  </si>
  <si>
    <t xml:space="preserve">ORD-103120</t>
  </si>
  <si>
    <t xml:space="preserve">ORD-103121</t>
  </si>
  <si>
    <t xml:space="preserve">CUST-6366</t>
  </si>
  <si>
    <t xml:space="preserve">ORD-103122</t>
  </si>
  <si>
    <t xml:space="preserve">CUST-5229</t>
  </si>
  <si>
    <t xml:space="preserve">ORD-103123</t>
  </si>
  <si>
    <t xml:space="preserve">ORD-103124</t>
  </si>
  <si>
    <t xml:space="preserve">CUST-8348</t>
  </si>
  <si>
    <t xml:space="preserve">2025-01-09</t>
  </si>
  <si>
    <t xml:space="preserve">ORD-103125</t>
  </si>
  <si>
    <t xml:space="preserve">CUST-3835</t>
  </si>
  <si>
    <t xml:space="preserve">ORD-103126</t>
  </si>
  <si>
    <t xml:space="preserve">ORD-103127</t>
  </si>
  <si>
    <t xml:space="preserve">CUST-4922</t>
  </si>
  <si>
    <t xml:space="preserve">ORD-103128</t>
  </si>
  <si>
    <t xml:space="preserve">CUST-5157</t>
  </si>
  <si>
    <t xml:space="preserve">ORD-103129</t>
  </si>
  <si>
    <t xml:space="preserve">CUST-5610</t>
  </si>
  <si>
    <t xml:space="preserve">ORD-103130</t>
  </si>
  <si>
    <t xml:space="preserve">ORD-103131</t>
  </si>
  <si>
    <t xml:space="preserve">ORD-103132</t>
  </si>
  <si>
    <t xml:space="preserve">CUST-9294</t>
  </si>
  <si>
    <t xml:space="preserve">ORD-103133</t>
  </si>
  <si>
    <t xml:space="preserve">ORD-103134</t>
  </si>
  <si>
    <t xml:space="preserve">CUST-1220</t>
  </si>
  <si>
    <t xml:space="preserve">ORD-103135</t>
  </si>
  <si>
    <t xml:space="preserve">CUST-5022</t>
  </si>
  <si>
    <t xml:space="preserve">ORD-103136</t>
  </si>
  <si>
    <t xml:space="preserve">CUST-9222</t>
  </si>
  <si>
    <t xml:space="preserve">ORD-103137</t>
  </si>
  <si>
    <t xml:space="preserve">CUST-4523</t>
  </si>
  <si>
    <t xml:space="preserve">ORD-103138</t>
  </si>
  <si>
    <t xml:space="preserve">CUST-8351</t>
  </si>
  <si>
    <t xml:space="preserve">ORD-103139</t>
  </si>
  <si>
    <t xml:space="preserve">CUST-8562</t>
  </si>
  <si>
    <t xml:space="preserve">ORD-103140</t>
  </si>
  <si>
    <t xml:space="preserve">ORD-103141</t>
  </si>
  <si>
    <t xml:space="preserve">CUST-2110</t>
  </si>
  <si>
    <t xml:space="preserve">ORD-103142</t>
  </si>
  <si>
    <t xml:space="preserve">CUST-7927</t>
  </si>
  <si>
    <t xml:space="preserve">ORD-103143</t>
  </si>
  <si>
    <t xml:space="preserve">CUST-3548</t>
  </si>
  <si>
    <t xml:space="preserve">ORD-103144</t>
  </si>
  <si>
    <t xml:space="preserve">CUST-8938</t>
  </si>
  <si>
    <t xml:space="preserve">ORD-103145</t>
  </si>
  <si>
    <t xml:space="preserve">CUST-6563</t>
  </si>
  <si>
    <t xml:space="preserve">ORD-103146</t>
  </si>
  <si>
    <t xml:space="preserve">CUST-5620</t>
  </si>
  <si>
    <t xml:space="preserve">ORD-103147</t>
  </si>
  <si>
    <t xml:space="preserve">CUST-2344</t>
  </si>
  <si>
    <t xml:space="preserve">ORD-103148</t>
  </si>
  <si>
    <t xml:space="preserve">ORD-103149</t>
  </si>
  <si>
    <t xml:space="preserve">CUST-7855</t>
  </si>
  <si>
    <t xml:space="preserve">ORD-103150</t>
  </si>
  <si>
    <t xml:space="preserve">ORD-103151</t>
  </si>
  <si>
    <t xml:space="preserve">CUST-9560</t>
  </si>
  <si>
    <t xml:space="preserve">ORD-103152</t>
  </si>
  <si>
    <t xml:space="preserve">ORD-103153</t>
  </si>
  <si>
    <t xml:space="preserve">ORD-103154</t>
  </si>
  <si>
    <t xml:space="preserve">CUST-2065</t>
  </si>
  <si>
    <t xml:space="preserve">ORD-103155</t>
  </si>
  <si>
    <t xml:space="preserve">CUST-7061</t>
  </si>
  <si>
    <t xml:space="preserve">ORD-103156</t>
  </si>
  <si>
    <t xml:space="preserve">ORD-103157</t>
  </si>
  <si>
    <t xml:space="preserve">ORD-103158</t>
  </si>
  <si>
    <t xml:space="preserve">CUST-1638</t>
  </si>
  <si>
    <t xml:space="preserve">ORD-103159</t>
  </si>
  <si>
    <t xml:space="preserve">CUST-1777</t>
  </si>
  <si>
    <t xml:space="preserve">ORD-103160</t>
  </si>
  <si>
    <t xml:space="preserve">CUST-8080</t>
  </si>
  <si>
    <t xml:space="preserve">ORD-103161</t>
  </si>
  <si>
    <t xml:space="preserve">ORD-103162</t>
  </si>
  <si>
    <t xml:space="preserve">ORD-103163</t>
  </si>
  <si>
    <t xml:space="preserve">CUST-2528</t>
  </si>
  <si>
    <t xml:space="preserve">ORD-103164</t>
  </si>
  <si>
    <t xml:space="preserve">ORD-103165</t>
  </si>
  <si>
    <t xml:space="preserve">CUST-7588</t>
  </si>
  <si>
    <t xml:space="preserve">ORD-103166</t>
  </si>
  <si>
    <t xml:space="preserve">CUST-5439</t>
  </si>
  <si>
    <t xml:space="preserve">ORD-103167</t>
  </si>
  <si>
    <t xml:space="preserve">CUST-6762</t>
  </si>
  <si>
    <t xml:space="preserve">ORD-103168</t>
  </si>
  <si>
    <t xml:space="preserve">CUST-8590</t>
  </si>
  <si>
    <t xml:space="preserve">ORD-103169</t>
  </si>
  <si>
    <t xml:space="preserve">CUST-8587</t>
  </si>
  <si>
    <t xml:space="preserve">ORD-103170</t>
  </si>
  <si>
    <t xml:space="preserve">CUST-6426</t>
  </si>
  <si>
    <t xml:space="preserve">ORD-103171</t>
  </si>
  <si>
    <t xml:space="preserve">CUST-9454</t>
  </si>
  <si>
    <t xml:space="preserve">ORD-103172</t>
  </si>
  <si>
    <t xml:space="preserve">CUST-6875</t>
  </si>
  <si>
    <t xml:space="preserve">ORD-103173</t>
  </si>
  <si>
    <t xml:space="preserve">ORD-103174</t>
  </si>
  <si>
    <t xml:space="preserve">CUST-5253</t>
  </si>
  <si>
    <t xml:space="preserve">ORD-103175</t>
  </si>
  <si>
    <t xml:space="preserve">CUST-9434</t>
  </si>
  <si>
    <t xml:space="preserve">ORD-103176</t>
  </si>
  <si>
    <t xml:space="preserve">CUST-4893</t>
  </si>
  <si>
    <t xml:space="preserve">ORD-103177</t>
  </si>
  <si>
    <t xml:space="preserve">ORD-103178</t>
  </si>
  <si>
    <t xml:space="preserve">CUST-5539</t>
  </si>
  <si>
    <t xml:space="preserve">ORD-103179</t>
  </si>
  <si>
    <t xml:space="preserve">CUST-4396</t>
  </si>
  <si>
    <t xml:space="preserve">ORD-103180</t>
  </si>
  <si>
    <t xml:space="preserve">CUST-5748</t>
  </si>
  <si>
    <t xml:space="preserve">ORD-103181</t>
  </si>
  <si>
    <t xml:space="preserve">CUST-4823</t>
  </si>
  <si>
    <t xml:space="preserve">ORD-103182</t>
  </si>
  <si>
    <t xml:space="preserve">ORD-103183</t>
  </si>
  <si>
    <t xml:space="preserve">CUST-5191</t>
  </si>
  <si>
    <t xml:space="preserve">ORD-103184</t>
  </si>
  <si>
    <t xml:space="preserve">ORD-103185</t>
  </si>
  <si>
    <t xml:space="preserve">CUST-3602</t>
  </si>
  <si>
    <t xml:space="preserve">ORD-103186</t>
  </si>
  <si>
    <t xml:space="preserve">ORD-103187</t>
  </si>
  <si>
    <t xml:space="preserve">CUST-7920</t>
  </si>
  <si>
    <t xml:space="preserve">ORD-103188</t>
  </si>
  <si>
    <t xml:space="preserve">ORD-103189</t>
  </si>
  <si>
    <t xml:space="preserve">CUST-4785</t>
  </si>
  <si>
    <t xml:space="preserve">ORD-103190</t>
  </si>
  <si>
    <t xml:space="preserve">CUST-3599</t>
  </si>
  <si>
    <t xml:space="preserve">ORD-103191</t>
  </si>
  <si>
    <t xml:space="preserve">CUST-5769</t>
  </si>
  <si>
    <t xml:space="preserve">ORD-103192</t>
  </si>
  <si>
    <t xml:space="preserve">CUST-2930</t>
  </si>
  <si>
    <t xml:space="preserve">ORD-103193</t>
  </si>
  <si>
    <t xml:space="preserve">CUST-6214</t>
  </si>
  <si>
    <t xml:space="preserve">ORD-103194</t>
  </si>
  <si>
    <t xml:space="preserve">CUST-7992</t>
  </si>
  <si>
    <t xml:space="preserve">ORD-103195</t>
  </si>
  <si>
    <t xml:space="preserve">CUST-4009</t>
  </si>
  <si>
    <t xml:space="preserve">ORD-103196</t>
  </si>
  <si>
    <t xml:space="preserve">CUST-8788</t>
  </si>
  <si>
    <t xml:space="preserve">ORD-103197</t>
  </si>
  <si>
    <t xml:space="preserve">CUST-4522</t>
  </si>
  <si>
    <t xml:space="preserve">ORD-103198</t>
  </si>
  <si>
    <t xml:space="preserve">CUST-5162</t>
  </si>
  <si>
    <t xml:space="preserve">ORD-103199</t>
  </si>
  <si>
    <t xml:space="preserve">ORD-103200</t>
  </si>
  <si>
    <t xml:space="preserve">CUST-4965</t>
  </si>
  <si>
    <t xml:space="preserve">ORD-103201</t>
  </si>
  <si>
    <t xml:space="preserve">CUST-1258</t>
  </si>
  <si>
    <t xml:space="preserve">ORD-103202</t>
  </si>
  <si>
    <t xml:space="preserve">CUST-7601</t>
  </si>
  <si>
    <t xml:space="preserve">ORD-103203</t>
  </si>
  <si>
    <t xml:space="preserve">CUST-5897</t>
  </si>
  <si>
    <t xml:space="preserve">ORD-103204</t>
  </si>
  <si>
    <t xml:space="preserve">CUST-8281</t>
  </si>
  <si>
    <t xml:space="preserve">ORD-103205</t>
  </si>
  <si>
    <t xml:space="preserve">CUST-6855</t>
  </si>
  <si>
    <t xml:space="preserve">ORD-103206</t>
  </si>
  <si>
    <t xml:space="preserve">ORD-103207</t>
  </si>
  <si>
    <t xml:space="preserve">ORD-103208</t>
  </si>
  <si>
    <t xml:space="preserve">ORD-103209</t>
  </si>
  <si>
    <t xml:space="preserve">CUST-2122</t>
  </si>
  <si>
    <t xml:space="preserve">ORD-103210</t>
  </si>
  <si>
    <t xml:space="preserve">CUST-8036</t>
  </si>
  <si>
    <t xml:space="preserve">ORD-103211</t>
  </si>
  <si>
    <t xml:space="preserve">ORD-103212</t>
  </si>
  <si>
    <t xml:space="preserve">CUST-6925</t>
  </si>
  <si>
    <t xml:space="preserve">ORD-103213</t>
  </si>
  <si>
    <t xml:space="preserve">CUST-8076</t>
  </si>
  <si>
    <t xml:space="preserve">ORD-103214</t>
  </si>
  <si>
    <t xml:space="preserve">CUST-1043</t>
  </si>
  <si>
    <t xml:space="preserve">ORD-103215</t>
  </si>
  <si>
    <t xml:space="preserve">CUST-4948</t>
  </si>
  <si>
    <t xml:space="preserve">ORD-103216</t>
  </si>
  <si>
    <t xml:space="preserve">ORD-103217</t>
  </si>
  <si>
    <t xml:space="preserve">ORD-103218</t>
  </si>
  <si>
    <t xml:space="preserve">CUST-6984</t>
  </si>
  <si>
    <t xml:space="preserve">ORD-103219</t>
  </si>
  <si>
    <t xml:space="preserve">CUST-8992</t>
  </si>
  <si>
    <t xml:space="preserve">ORD-103220</t>
  </si>
  <si>
    <t xml:space="preserve">CUST-4895</t>
  </si>
  <si>
    <t xml:space="preserve">ORD-103221</t>
  </si>
  <si>
    <t xml:space="preserve">CUST-6636</t>
  </si>
  <si>
    <t xml:space="preserve">ORD-103222</t>
  </si>
  <si>
    <t xml:space="preserve">CUST-1725</t>
  </si>
  <si>
    <t xml:space="preserve">ORD-103223</t>
  </si>
  <si>
    <t xml:space="preserve">CUST-4904</t>
  </si>
  <si>
    <t xml:space="preserve">ORD-103224</t>
  </si>
  <si>
    <t xml:space="preserve">ORD-103225</t>
  </si>
  <si>
    <t xml:space="preserve">ORD-103226</t>
  </si>
  <si>
    <t xml:space="preserve">CUST-4551</t>
  </si>
  <si>
    <t xml:space="preserve">ORD-103227</t>
  </si>
  <si>
    <t xml:space="preserve">CUST-7361</t>
  </si>
  <si>
    <t xml:space="preserve">ORD-103228</t>
  </si>
  <si>
    <t xml:space="preserve">CUST-8181</t>
  </si>
  <si>
    <t xml:space="preserve">ORD-103229</t>
  </si>
  <si>
    <t xml:space="preserve">CUST-3917</t>
  </si>
  <si>
    <t xml:space="preserve">ORD-103230</t>
  </si>
  <si>
    <t xml:space="preserve">CUST-6982</t>
  </si>
  <si>
    <t xml:space="preserve">ORD-103231</t>
  </si>
  <si>
    <t xml:space="preserve">CUST-5095</t>
  </si>
  <si>
    <t xml:space="preserve">ORD-103232</t>
  </si>
  <si>
    <t xml:space="preserve">ORD-103233</t>
  </si>
  <si>
    <t xml:space="preserve">CUST-2398</t>
  </si>
  <si>
    <t xml:space="preserve">ORD-103234</t>
  </si>
  <si>
    <t xml:space="preserve">ORD-103235</t>
  </si>
  <si>
    <t xml:space="preserve">ORD-103236</t>
  </si>
  <si>
    <t xml:space="preserve">CUST-2024</t>
  </si>
  <si>
    <t xml:space="preserve">ORD-103237</t>
  </si>
  <si>
    <t xml:space="preserve">CUST-8475</t>
  </si>
  <si>
    <t xml:space="preserve">ORD-103238</t>
  </si>
  <si>
    <t xml:space="preserve">CUST-1412</t>
  </si>
  <si>
    <t xml:space="preserve">ORD-103239</t>
  </si>
  <si>
    <t xml:space="preserve">CUST-2119</t>
  </si>
  <si>
    <t xml:space="preserve">ORD-103240</t>
  </si>
  <si>
    <t xml:space="preserve">ORD-103241</t>
  </si>
  <si>
    <t xml:space="preserve">ORD-103242</t>
  </si>
  <si>
    <t xml:space="preserve">CUST-6015</t>
  </si>
  <si>
    <t xml:space="preserve">ORD-103243</t>
  </si>
  <si>
    <t xml:space="preserve">CUST-4518</t>
  </si>
  <si>
    <t xml:space="preserve">ORD-103244</t>
  </si>
  <si>
    <t xml:space="preserve">ORD-103245</t>
  </si>
  <si>
    <t xml:space="preserve">ORD-103246</t>
  </si>
  <si>
    <t xml:space="preserve">CUST-9799</t>
  </si>
  <si>
    <t xml:space="preserve">ORD-103247</t>
  </si>
  <si>
    <t xml:space="preserve">ORD-103248</t>
  </si>
  <si>
    <t xml:space="preserve">CUST-8256</t>
  </si>
  <si>
    <t xml:space="preserve">ORD-103249</t>
  </si>
  <si>
    <t xml:space="preserve">ORD-103250</t>
  </si>
  <si>
    <t xml:space="preserve">ORD-103251</t>
  </si>
  <si>
    <t xml:space="preserve">ORD-103252</t>
  </si>
  <si>
    <t xml:space="preserve">ORD-103253</t>
  </si>
  <si>
    <t xml:space="preserve">ORD-103254</t>
  </si>
  <si>
    <t xml:space="preserve">CUST-5890</t>
  </si>
  <si>
    <t xml:space="preserve">ORD-103255</t>
  </si>
  <si>
    <t xml:space="preserve">CUST-1334</t>
  </si>
  <si>
    <t xml:space="preserve">ORD-103256</t>
  </si>
  <si>
    <t xml:space="preserve">ORD-103257</t>
  </si>
  <si>
    <t xml:space="preserve">CUST-1869</t>
  </si>
  <si>
    <t xml:space="preserve">ORD-103258</t>
  </si>
  <si>
    <t xml:space="preserve">CUST-3329</t>
  </si>
  <si>
    <t xml:space="preserve">ORD-103259</t>
  </si>
  <si>
    <t xml:space="preserve">ORD-103260</t>
  </si>
  <si>
    <t xml:space="preserve">CUST-3854</t>
  </si>
  <si>
    <t xml:space="preserve">ORD-103261</t>
  </si>
  <si>
    <t xml:space="preserve">CUST-5527</t>
  </si>
  <si>
    <t xml:space="preserve">ORD-103262</t>
  </si>
  <si>
    <t xml:space="preserve">CUST-5883</t>
  </si>
  <si>
    <t xml:space="preserve">ORD-103263</t>
  </si>
  <si>
    <t xml:space="preserve">CUST-2383</t>
  </si>
  <si>
    <t xml:space="preserve">ORD-103264</t>
  </si>
  <si>
    <t xml:space="preserve">CUST-3669</t>
  </si>
  <si>
    <t xml:space="preserve">ORD-103265</t>
  </si>
  <si>
    <t xml:space="preserve">CUST-2421</t>
  </si>
  <si>
    <t xml:space="preserve">ORD-103266</t>
  </si>
  <si>
    <t xml:space="preserve">ORD-103267</t>
  </si>
  <si>
    <t xml:space="preserve">CUST-4149</t>
  </si>
  <si>
    <t xml:space="preserve">ORD-103268</t>
  </si>
  <si>
    <t xml:space="preserve">ORD-103269</t>
  </si>
  <si>
    <t xml:space="preserve">CUST-6255</t>
  </si>
  <si>
    <t xml:space="preserve">ORD-103270</t>
  </si>
  <si>
    <t xml:space="preserve">CUST-8495</t>
  </si>
  <si>
    <t xml:space="preserve">ORD-103271</t>
  </si>
  <si>
    <t xml:space="preserve">CUST-8455</t>
  </si>
  <si>
    <t xml:space="preserve">ORD-103272</t>
  </si>
  <si>
    <t xml:space="preserve">CUST-5328</t>
  </si>
  <si>
    <t xml:space="preserve">ORD-103273</t>
  </si>
  <si>
    <t xml:space="preserve">ORD-103274</t>
  </si>
  <si>
    <t xml:space="preserve">CUST-5972</t>
  </si>
  <si>
    <t xml:space="preserve">ORD-103275</t>
  </si>
  <si>
    <t xml:space="preserve">CUST-1320</t>
  </si>
  <si>
    <t xml:space="preserve">ORD-103276</t>
  </si>
  <si>
    <t xml:space="preserve">ORD-103277</t>
  </si>
  <si>
    <t xml:space="preserve">ORD-103278</t>
  </si>
  <si>
    <t xml:space="preserve">CUST-8469</t>
  </si>
  <si>
    <t xml:space="preserve">ORD-103279</t>
  </si>
  <si>
    <t xml:space="preserve">CUST-1405</t>
  </si>
  <si>
    <t xml:space="preserve">ORD-103280</t>
  </si>
  <si>
    <t xml:space="preserve">CUST-7829</t>
  </si>
  <si>
    <t xml:space="preserve">ORD-103281</t>
  </si>
  <si>
    <t xml:space="preserve">CUST-7680</t>
  </si>
  <si>
    <t xml:space="preserve">ORD-103282</t>
  </si>
  <si>
    <t xml:space="preserve">CUST-8255</t>
  </si>
  <si>
    <t xml:space="preserve">ORD-103283</t>
  </si>
  <si>
    <t xml:space="preserve">ORD-103284</t>
  </si>
  <si>
    <t xml:space="preserve">CUST-1903</t>
  </si>
  <si>
    <t xml:space="preserve">ORD-103285</t>
  </si>
  <si>
    <t xml:space="preserve">CUST-1532</t>
  </si>
  <si>
    <t xml:space="preserve">ORD-103286</t>
  </si>
  <si>
    <t xml:space="preserve">CUST-3344</t>
  </si>
  <si>
    <t xml:space="preserve">ORD-103287</t>
  </si>
  <si>
    <t xml:space="preserve">ORD-103288</t>
  </si>
  <si>
    <t xml:space="preserve">CUST-6632</t>
  </si>
  <si>
    <t xml:space="preserve">ORD-103289</t>
  </si>
  <si>
    <t xml:space="preserve">CUST-2480</t>
  </si>
  <si>
    <t xml:space="preserve">ORD-103290</t>
  </si>
  <si>
    <t xml:space="preserve">CUST-5340</t>
  </si>
  <si>
    <t xml:space="preserve">ORD-103291</t>
  </si>
  <si>
    <t xml:space="preserve">CUST-9524</t>
  </si>
  <si>
    <t xml:space="preserve">ORD-103292</t>
  </si>
  <si>
    <t xml:space="preserve">CUST-5056</t>
  </si>
  <si>
    <t xml:space="preserve">ORD-103293</t>
  </si>
  <si>
    <t xml:space="preserve">CUST-7951</t>
  </si>
  <si>
    <t xml:space="preserve">ORD-103294</t>
  </si>
  <si>
    <t xml:space="preserve">ORD-103295</t>
  </si>
  <si>
    <t xml:space="preserve">CUST-6341</t>
  </si>
  <si>
    <t xml:space="preserve">ORD-103296</t>
  </si>
  <si>
    <t xml:space="preserve">ORD-103297</t>
  </si>
  <si>
    <t xml:space="preserve">CUST-6074</t>
  </si>
  <si>
    <t xml:space="preserve">ORD-103298</t>
  </si>
  <si>
    <t xml:space="preserve">CUST-2881</t>
  </si>
  <si>
    <t xml:space="preserve">ORD-103299</t>
  </si>
  <si>
    <t xml:space="preserve">CUST-6311</t>
  </si>
  <si>
    <t xml:space="preserve">ORD-103300</t>
  </si>
  <si>
    <t xml:space="preserve">ORD-103301</t>
  </si>
  <si>
    <t xml:space="preserve">CUST-5512</t>
  </si>
  <si>
    <t xml:space="preserve">ORD-103302</t>
  </si>
  <si>
    <t xml:space="preserve">CUST-7800</t>
  </si>
  <si>
    <t xml:space="preserve">ORD-103303</t>
  </si>
  <si>
    <t xml:space="preserve">ORD-103304</t>
  </si>
  <si>
    <t xml:space="preserve">CUST-6597</t>
  </si>
  <si>
    <t xml:space="preserve">ORD-103305</t>
  </si>
  <si>
    <t xml:space="preserve">CUST-9084</t>
  </si>
  <si>
    <t xml:space="preserve">ORD-103306</t>
  </si>
  <si>
    <t xml:space="preserve">CUST-2440</t>
  </si>
  <si>
    <t xml:space="preserve">ORD-103307</t>
  </si>
  <si>
    <t xml:space="preserve">ORD-103308</t>
  </si>
  <si>
    <t xml:space="preserve">CUST-8082</t>
  </si>
  <si>
    <t xml:space="preserve">ORD-103309</t>
  </si>
  <si>
    <t xml:space="preserve">CUST-2952</t>
  </si>
  <si>
    <t xml:space="preserve">ORD-103310</t>
  </si>
  <si>
    <t xml:space="preserve">CUST-8372</t>
  </si>
  <si>
    <t xml:space="preserve">ORD-103311</t>
  </si>
  <si>
    <t xml:space="preserve">CUST-2689</t>
  </si>
  <si>
    <t xml:space="preserve">ORD-103312</t>
  </si>
  <si>
    <t xml:space="preserve">ORD-103313</t>
  </si>
  <si>
    <t xml:space="preserve">ORD-103314</t>
  </si>
  <si>
    <t xml:space="preserve">ORD-103315</t>
  </si>
  <si>
    <t xml:space="preserve">CUST-2148</t>
  </si>
  <si>
    <t xml:space="preserve">ORD-103316</t>
  </si>
  <si>
    <t xml:space="preserve">CUST-8114</t>
  </si>
  <si>
    <t xml:space="preserve">ORD-103317</t>
  </si>
  <si>
    <t xml:space="preserve">ORD-103318</t>
  </si>
  <si>
    <t xml:space="preserve">CUST-8807</t>
  </si>
  <si>
    <t xml:space="preserve">ORD-103319</t>
  </si>
  <si>
    <t xml:space="preserve">CUST-3567</t>
  </si>
  <si>
    <t xml:space="preserve">ORD-103320</t>
  </si>
  <si>
    <t xml:space="preserve">CUST-3053</t>
  </si>
  <si>
    <t xml:space="preserve">ORD-103321</t>
  </si>
  <si>
    <t xml:space="preserve">CUST-2078</t>
  </si>
  <si>
    <t xml:space="preserve">ORD-103322</t>
  </si>
  <si>
    <t xml:space="preserve">ORD-103323</t>
  </si>
  <si>
    <t xml:space="preserve">CUST-2384</t>
  </si>
  <si>
    <t xml:space="preserve">ORD-103324</t>
  </si>
  <si>
    <t xml:space="preserve">CUST-4960</t>
  </si>
  <si>
    <t xml:space="preserve">ORD-103325</t>
  </si>
  <si>
    <t xml:space="preserve">CUST-9050</t>
  </si>
  <si>
    <t xml:space="preserve">ORD-103326</t>
  </si>
  <si>
    <t xml:space="preserve">CUST-3062</t>
  </si>
  <si>
    <t xml:space="preserve">ORD-103327</t>
  </si>
  <si>
    <t xml:space="preserve">ORD-103328</t>
  </si>
  <si>
    <t xml:space="preserve">CUST-8885</t>
  </si>
  <si>
    <t xml:space="preserve">ORD-103329</t>
  </si>
  <si>
    <t xml:space="preserve">ORD-103330</t>
  </si>
  <si>
    <t xml:space="preserve">CUST-1260</t>
  </si>
  <si>
    <t xml:space="preserve">ORD-103331</t>
  </si>
  <si>
    <t xml:space="preserve">CUST-5933</t>
  </si>
  <si>
    <t xml:space="preserve">ORD-103332</t>
  </si>
  <si>
    <t xml:space="preserve">ORD-103333</t>
  </si>
  <si>
    <t xml:space="preserve">CUST-2002</t>
  </si>
  <si>
    <t xml:space="preserve">ORD-103334</t>
  </si>
  <si>
    <t xml:space="preserve">CUST-4787</t>
  </si>
  <si>
    <t xml:space="preserve">ORD-103335</t>
  </si>
  <si>
    <t xml:space="preserve">CUST-4001</t>
  </si>
  <si>
    <t xml:space="preserve">ORD-103336</t>
  </si>
  <si>
    <t xml:space="preserve">CUST-9371</t>
  </si>
  <si>
    <t xml:space="preserve">ORD-103337</t>
  </si>
  <si>
    <t xml:space="preserve">CUST-4411</t>
  </si>
  <si>
    <t xml:space="preserve">ORD-103338</t>
  </si>
  <si>
    <t xml:space="preserve">CUST-5153</t>
  </si>
  <si>
    <t xml:space="preserve">ORD-103339</t>
  </si>
  <si>
    <t xml:space="preserve">CUST-6682</t>
  </si>
  <si>
    <t xml:space="preserve">ORD-103340</t>
  </si>
  <si>
    <t xml:space="preserve">CUST-8986</t>
  </si>
  <si>
    <t xml:space="preserve">ORD-103341</t>
  </si>
  <si>
    <t xml:space="preserve">ORD-103342</t>
  </si>
  <si>
    <t xml:space="preserve">CUST-7443</t>
  </si>
  <si>
    <t xml:space="preserve">ORD-103343</t>
  </si>
  <si>
    <t xml:space="preserve">ORD-103344</t>
  </si>
  <si>
    <t xml:space="preserve">ORD-103345</t>
  </si>
  <si>
    <t xml:space="preserve">ORD-103346</t>
  </si>
  <si>
    <t xml:space="preserve">CUST-7427</t>
  </si>
  <si>
    <t xml:space="preserve">ORD-103347</t>
  </si>
  <si>
    <t xml:space="preserve">CUST-1285</t>
  </si>
  <si>
    <t xml:space="preserve">ORD-103348</t>
  </si>
  <si>
    <t xml:space="preserve">ORD-103349</t>
  </si>
  <si>
    <t xml:space="preserve">ORD-103350</t>
  </si>
  <si>
    <t xml:space="preserve">CUST-7881</t>
  </si>
  <si>
    <t xml:space="preserve">ORD-103351</t>
  </si>
  <si>
    <t xml:space="preserve">CUST-9276</t>
  </si>
  <si>
    <t xml:space="preserve">ORD-103352</t>
  </si>
  <si>
    <t xml:space="preserve">CUST-2573</t>
  </si>
  <si>
    <t xml:space="preserve">ORD-103353</t>
  </si>
  <si>
    <t xml:space="preserve">ORD-103354</t>
  </si>
  <si>
    <t xml:space="preserve">ORD-103355</t>
  </si>
  <si>
    <t xml:space="preserve">ORD-103356</t>
  </si>
  <si>
    <t xml:space="preserve">CUST-3626</t>
  </si>
  <si>
    <t xml:space="preserve">ORD-103357</t>
  </si>
  <si>
    <t xml:space="preserve">ORD-103358</t>
  </si>
  <si>
    <t xml:space="preserve">CUST-8505</t>
  </si>
  <si>
    <t xml:space="preserve">ORD-103359</t>
  </si>
  <si>
    <t xml:space="preserve">CUST-4636</t>
  </si>
  <si>
    <t xml:space="preserve">ORD-103360</t>
  </si>
  <si>
    <t xml:space="preserve">CUST-2691</t>
  </si>
  <si>
    <t xml:space="preserve">ORD-103361</t>
  </si>
  <si>
    <t xml:space="preserve">ORD-103362</t>
  </si>
  <si>
    <t xml:space="preserve">ORD-103363</t>
  </si>
  <si>
    <t xml:space="preserve">CUST-6987</t>
  </si>
  <si>
    <t xml:space="preserve">ORD-103364</t>
  </si>
  <si>
    <t xml:space="preserve">CUST-8190</t>
  </si>
  <si>
    <t xml:space="preserve">ORD-103365</t>
  </si>
  <si>
    <t xml:space="preserve">ORD-103366</t>
  </si>
  <si>
    <t xml:space="preserve">CUST-4277</t>
  </si>
  <si>
    <t xml:space="preserve">ORD-103367</t>
  </si>
  <si>
    <t xml:space="preserve">ORD-103368</t>
  </si>
  <si>
    <t xml:space="preserve">ORD-103369</t>
  </si>
  <si>
    <t xml:space="preserve">CUST-1597</t>
  </si>
  <si>
    <t xml:space="preserve">ORD-103370</t>
  </si>
  <si>
    <t xml:space="preserve">ORD-103371</t>
  </si>
  <si>
    <t xml:space="preserve">ORD-103372</t>
  </si>
  <si>
    <t xml:space="preserve">CUST-3578</t>
  </si>
  <si>
    <t xml:space="preserve">ORD-103373</t>
  </si>
  <si>
    <t xml:space="preserve">CUST-7762</t>
  </si>
  <si>
    <t xml:space="preserve">ORD-103374</t>
  </si>
  <si>
    <t xml:space="preserve">CUST-2634</t>
  </si>
  <si>
    <t xml:space="preserve">ORD-103375</t>
  </si>
  <si>
    <t xml:space="preserve">CUST-3718</t>
  </si>
  <si>
    <t xml:space="preserve">ORD-103376</t>
  </si>
  <si>
    <t xml:space="preserve">ORD-103377</t>
  </si>
  <si>
    <t xml:space="preserve">CUST-9463</t>
  </si>
  <si>
    <t xml:space="preserve">ORD-103378</t>
  </si>
  <si>
    <t xml:space="preserve">CUST-8067</t>
  </si>
  <si>
    <t xml:space="preserve">ORD-103379</t>
  </si>
  <si>
    <t xml:space="preserve">CUST-5815</t>
  </si>
  <si>
    <t xml:space="preserve">ORD-103380</t>
  </si>
  <si>
    <t xml:space="preserve">CUST-6347</t>
  </si>
  <si>
    <t xml:space="preserve">ORD-103381</t>
  </si>
  <si>
    <t xml:space="preserve">CUST-3371</t>
  </si>
  <si>
    <t xml:space="preserve">ORD-103382</t>
  </si>
  <si>
    <t xml:space="preserve">CUST-2155</t>
  </si>
  <si>
    <t xml:space="preserve">ORD-103383</t>
  </si>
  <si>
    <t xml:space="preserve">ORD-103384</t>
  </si>
  <si>
    <t xml:space="preserve">ORD-103385</t>
  </si>
  <si>
    <t xml:space="preserve">CUST-8441</t>
  </si>
  <si>
    <t xml:space="preserve">ORD-103386</t>
  </si>
  <si>
    <t xml:space="preserve">CUST-3051</t>
  </si>
  <si>
    <t xml:space="preserve">ORD-103387</t>
  </si>
  <si>
    <t xml:space="preserve">CUST-4463</t>
  </si>
  <si>
    <t xml:space="preserve">ORD-103388</t>
  </si>
  <si>
    <t xml:space="preserve">CUST-2816</t>
  </si>
  <si>
    <t xml:space="preserve">ORD-103389</t>
  </si>
  <si>
    <t xml:space="preserve">CUST-4792</t>
  </si>
  <si>
    <t xml:space="preserve">ORD-103390</t>
  </si>
  <si>
    <t xml:space="preserve">CUST-6917</t>
  </si>
  <si>
    <t xml:space="preserve">ORD-103391</t>
  </si>
  <si>
    <t xml:space="preserve">ORD-103392</t>
  </si>
  <si>
    <t xml:space="preserve">CUST-6156</t>
  </si>
  <si>
    <t xml:space="preserve">ORD-103393</t>
  </si>
  <si>
    <t xml:space="preserve">CUST-5386</t>
  </si>
  <si>
    <t xml:space="preserve">ORD-103394</t>
  </si>
  <si>
    <t xml:space="preserve">CUST-9605</t>
  </si>
  <si>
    <t xml:space="preserve">ORD-103395</t>
  </si>
  <si>
    <t xml:space="preserve">CUST-5733</t>
  </si>
  <si>
    <t xml:space="preserve">ORD-103396</t>
  </si>
  <si>
    <t xml:space="preserve">ORD-103397</t>
  </si>
  <si>
    <t xml:space="preserve">CUST-2435</t>
  </si>
  <si>
    <t xml:space="preserve">ORD-103398</t>
  </si>
  <si>
    <t xml:space="preserve">CUST-2550</t>
  </si>
  <si>
    <t xml:space="preserve">ORD-103399</t>
  </si>
  <si>
    <t xml:space="preserve">ORD-103400</t>
  </si>
  <si>
    <t xml:space="preserve">ORD-103401</t>
  </si>
  <si>
    <t xml:space="preserve">ORD-103402</t>
  </si>
  <si>
    <t xml:space="preserve">CUST-4635</t>
  </si>
  <si>
    <t xml:space="preserve">ORD-103403</t>
  </si>
  <si>
    <t xml:space="preserve">ORD-103404</t>
  </si>
  <si>
    <t xml:space="preserve">ORD-103405</t>
  </si>
  <si>
    <t xml:space="preserve">CUST-6843</t>
  </si>
  <si>
    <t xml:space="preserve">ORD-103406</t>
  </si>
  <si>
    <t xml:space="preserve">ORD-103407</t>
  </si>
  <si>
    <t xml:space="preserve">CUST-4458</t>
  </si>
  <si>
    <t xml:space="preserve">ORD-103408</t>
  </si>
  <si>
    <t xml:space="preserve">ORD-103409</t>
  </si>
  <si>
    <t xml:space="preserve">CUST-8477</t>
  </si>
  <si>
    <t xml:space="preserve">ORD-103410</t>
  </si>
  <si>
    <t xml:space="preserve">CUST-9299</t>
  </si>
  <si>
    <t xml:space="preserve">ORD-103411</t>
  </si>
  <si>
    <t xml:space="preserve">ORD-103412</t>
  </si>
  <si>
    <t xml:space="preserve">ORD-103413</t>
  </si>
  <si>
    <t xml:space="preserve">CUST-8890</t>
  </si>
  <si>
    <t xml:space="preserve">ORD-103414</t>
  </si>
  <si>
    <t xml:space="preserve">CUST-8826</t>
  </si>
  <si>
    <t xml:space="preserve">ORD-103415</t>
  </si>
  <si>
    <t xml:space="preserve">ORD-103416</t>
  </si>
  <si>
    <t xml:space="preserve">CUST-7564</t>
  </si>
  <si>
    <t xml:space="preserve">ORD-103417</t>
  </si>
  <si>
    <t xml:space="preserve">ORD-103418</t>
  </si>
  <si>
    <t xml:space="preserve">CUST-2622</t>
  </si>
  <si>
    <t xml:space="preserve">ORD-103419</t>
  </si>
  <si>
    <t xml:space="preserve">ORD-103420</t>
  </si>
  <si>
    <t xml:space="preserve">CUST-2820</t>
  </si>
  <si>
    <t xml:space="preserve">ORD-103421</t>
  </si>
  <si>
    <t xml:space="preserve">CUST-4154</t>
  </si>
  <si>
    <t xml:space="preserve">ORD-103422</t>
  </si>
  <si>
    <t xml:space="preserve">ORD-103423</t>
  </si>
  <si>
    <t xml:space="preserve">CUST-7151</t>
  </si>
  <si>
    <t xml:space="preserve">ORD-103424</t>
  </si>
  <si>
    <t xml:space="preserve">ORD-103425</t>
  </si>
  <si>
    <t xml:space="preserve">CUST-8638</t>
  </si>
  <si>
    <t xml:space="preserve">ORD-103426</t>
  </si>
  <si>
    <t xml:space="preserve">CUST-2150</t>
  </si>
  <si>
    <t xml:space="preserve">ORD-103427</t>
  </si>
  <si>
    <t xml:space="preserve">CUST-7728</t>
  </si>
  <si>
    <t xml:space="preserve">ORD-103428</t>
  </si>
  <si>
    <t xml:space="preserve">CUST-4659</t>
  </si>
  <si>
    <t xml:space="preserve">ORD-103429</t>
  </si>
  <si>
    <t xml:space="preserve">ORD-103430</t>
  </si>
  <si>
    <t xml:space="preserve">ORD-103431</t>
  </si>
  <si>
    <t xml:space="preserve">CUST-3943</t>
  </si>
  <si>
    <t xml:space="preserve">ORD-103432</t>
  </si>
  <si>
    <t xml:space="preserve">CUST-2666</t>
  </si>
  <si>
    <t xml:space="preserve">ORD-103433</t>
  </si>
  <si>
    <t xml:space="preserve">CUST-3710</t>
  </si>
  <si>
    <t xml:space="preserve">ORD-103434</t>
  </si>
  <si>
    <t xml:space="preserve">ORD-103435</t>
  </si>
  <si>
    <t xml:space="preserve">ORD-103436</t>
  </si>
  <si>
    <t xml:space="preserve">CUST-9515</t>
  </si>
  <si>
    <t xml:space="preserve">ORD-103437</t>
  </si>
  <si>
    <t xml:space="preserve">CUST-1914</t>
  </si>
  <si>
    <t xml:space="preserve">ORD-103438</t>
  </si>
  <si>
    <t xml:space="preserve">CUST-3813</t>
  </si>
  <si>
    <t xml:space="preserve">ORD-103439</t>
  </si>
  <si>
    <t xml:space="preserve">CUST-8667</t>
  </si>
  <si>
    <t xml:space="preserve">ORD-103440</t>
  </si>
  <si>
    <t xml:space="preserve">CUST-4117</t>
  </si>
  <si>
    <t xml:space="preserve">ORD-103441</t>
  </si>
  <si>
    <t xml:space="preserve">CUST-9023</t>
  </si>
  <si>
    <t xml:space="preserve">ORD-103442</t>
  </si>
  <si>
    <t xml:space="preserve">CUST-6174</t>
  </si>
  <si>
    <t xml:space="preserve">ORD-103443</t>
  </si>
  <si>
    <t xml:space="preserve">ORD-103444</t>
  </si>
  <si>
    <t xml:space="preserve">ORD-103445</t>
  </si>
  <si>
    <t xml:space="preserve">CUST-5778</t>
  </si>
  <si>
    <t xml:space="preserve">ORD-103446</t>
  </si>
  <si>
    <t xml:space="preserve">CUST-5083</t>
  </si>
  <si>
    <t xml:space="preserve">ORD-103447</t>
  </si>
  <si>
    <t xml:space="preserve">CUST-3282</t>
  </si>
  <si>
    <t xml:space="preserve">ORD-103448</t>
  </si>
  <si>
    <t xml:space="preserve">CUST-9547</t>
  </si>
  <si>
    <t xml:space="preserve">ORD-103449</t>
  </si>
  <si>
    <t xml:space="preserve">CUST-5761</t>
  </si>
  <si>
    <t xml:space="preserve">ORD-103450</t>
  </si>
  <si>
    <t xml:space="preserve">ORD-103451</t>
  </si>
  <si>
    <t xml:space="preserve">ORD-103452</t>
  </si>
  <si>
    <t xml:space="preserve">ORD-103453</t>
  </si>
  <si>
    <t xml:space="preserve">ORD-103454</t>
  </si>
  <si>
    <t xml:space="preserve">CUST-8402</t>
  </si>
  <si>
    <t xml:space="preserve">ORD-103455</t>
  </si>
  <si>
    <t xml:space="preserve">ORD-103456</t>
  </si>
  <si>
    <t xml:space="preserve">ORD-103457</t>
  </si>
  <si>
    <t xml:space="preserve">CUST-7494</t>
  </si>
  <si>
    <t xml:space="preserve">ORD-103458</t>
  </si>
  <si>
    <t xml:space="preserve">ORD-103459</t>
  </si>
  <si>
    <t xml:space="preserve">CUST-2631</t>
  </si>
  <si>
    <t xml:space="preserve">ORD-103460</t>
  </si>
  <si>
    <t xml:space="preserve">ORD-103461</t>
  </si>
  <si>
    <t xml:space="preserve">CUST-7764</t>
  </si>
  <si>
    <t xml:space="preserve">ORD-103462</t>
  </si>
  <si>
    <t xml:space="preserve">CUST-1297</t>
  </si>
  <si>
    <t xml:space="preserve">ORD-103463</t>
  </si>
  <si>
    <t xml:space="preserve">ORD-103464</t>
  </si>
  <si>
    <t xml:space="preserve">ORD-103465</t>
  </si>
  <si>
    <t xml:space="preserve">CUST-6014</t>
  </si>
  <si>
    <t xml:space="preserve">ORD-103466</t>
  </si>
  <si>
    <t xml:space="preserve">CUST-2745</t>
  </si>
  <si>
    <t xml:space="preserve">ORD-103467</t>
  </si>
  <si>
    <t xml:space="preserve">CUST-8585</t>
  </si>
  <si>
    <t xml:space="preserve">ORD-103468</t>
  </si>
  <si>
    <t xml:space="preserve">ORD-103469</t>
  </si>
  <si>
    <t xml:space="preserve">CUST-8715</t>
  </si>
  <si>
    <t xml:space="preserve">ORD-103470</t>
  </si>
  <si>
    <t xml:space="preserve">CUST-4607</t>
  </si>
  <si>
    <t xml:space="preserve">ORD-103471</t>
  </si>
  <si>
    <t xml:space="preserve">CUST-6340</t>
  </si>
  <si>
    <t xml:space="preserve">ORD-103472</t>
  </si>
  <si>
    <t xml:space="preserve">CUST-2446</t>
  </si>
  <si>
    <t xml:space="preserve">ORD-103473</t>
  </si>
  <si>
    <t xml:space="preserve">CUST-6428</t>
  </si>
  <si>
    <t xml:space="preserve">ORD-103474</t>
  </si>
  <si>
    <t xml:space="preserve">ORD-103475</t>
  </si>
  <si>
    <t xml:space="preserve">ORD-103476</t>
  </si>
  <si>
    <t xml:space="preserve">ORD-103477</t>
  </si>
  <si>
    <t xml:space="preserve">CUST-9457</t>
  </si>
  <si>
    <t xml:space="preserve">ORD-103478</t>
  </si>
  <si>
    <t xml:space="preserve">CUST-8850</t>
  </si>
  <si>
    <t xml:space="preserve">ORD-103479</t>
  </si>
  <si>
    <t xml:space="preserve">CUST-4609</t>
  </si>
  <si>
    <t xml:space="preserve">ORD-103480</t>
  </si>
  <si>
    <t xml:space="preserve">CUST-9390</t>
  </si>
  <si>
    <t xml:space="preserve">ORD-103481</t>
  </si>
  <si>
    <t xml:space="preserve">ORD-103482</t>
  </si>
  <si>
    <t xml:space="preserve">CUST-5869</t>
  </si>
  <si>
    <t xml:space="preserve">ORD-103483</t>
  </si>
  <si>
    <t xml:space="preserve">ORD-103484</t>
  </si>
  <si>
    <t xml:space="preserve">CUST-6625</t>
  </si>
  <si>
    <t xml:space="preserve">ORD-103485</t>
  </si>
  <si>
    <t xml:space="preserve">CUST-5245</t>
  </si>
  <si>
    <t xml:space="preserve">ORD-103486</t>
  </si>
  <si>
    <t xml:space="preserve">CUST-1887</t>
  </si>
  <si>
    <t xml:space="preserve">ORD-103487</t>
  </si>
  <si>
    <t xml:space="preserve">ORD-103488</t>
  </si>
  <si>
    <t xml:space="preserve">ORD-103489</t>
  </si>
  <si>
    <t xml:space="preserve">CUST-2603</t>
  </si>
  <si>
    <t xml:space="preserve">ORD-103490</t>
  </si>
  <si>
    <t xml:space="preserve">CUST-1418</t>
  </si>
  <si>
    <t xml:space="preserve">ORD-103491</t>
  </si>
  <si>
    <t xml:space="preserve">CUST-9209</t>
  </si>
  <si>
    <t xml:space="preserve">ORD-103492</t>
  </si>
  <si>
    <t xml:space="preserve">CUST-6456</t>
  </si>
  <si>
    <t xml:space="preserve">ORD-103493</t>
  </si>
  <si>
    <t xml:space="preserve">ORD-103494</t>
  </si>
  <si>
    <t xml:space="preserve">CUST-8380</t>
  </si>
  <si>
    <t xml:space="preserve">ORD-103495</t>
  </si>
  <si>
    <t xml:space="preserve">CUST-2226</t>
  </si>
  <si>
    <t xml:space="preserve">ORD-103496</t>
  </si>
  <si>
    <t xml:space="preserve">ORD-103497</t>
  </si>
  <si>
    <t xml:space="preserve">CUST-4187</t>
  </si>
  <si>
    <t xml:space="preserve">ORD-103498</t>
  </si>
  <si>
    <t xml:space="preserve">CUST-2821</t>
  </si>
  <si>
    <t xml:space="preserve">ORD-103499</t>
  </si>
  <si>
    <t xml:space="preserve">CUST-8825</t>
  </si>
  <si>
    <t xml:space="preserve">ORD-103500</t>
  </si>
  <si>
    <t xml:space="preserve">ORD-103501</t>
  </si>
  <si>
    <t xml:space="preserve">ORD-103502</t>
  </si>
  <si>
    <t xml:space="preserve">CUST-6572</t>
  </si>
  <si>
    <t xml:space="preserve">ORD-103503</t>
  </si>
  <si>
    <t xml:space="preserve">ORD-103504</t>
  </si>
  <si>
    <t xml:space="preserve">CUST-7716</t>
  </si>
  <si>
    <t xml:space="preserve">ORD-103505</t>
  </si>
  <si>
    <t xml:space="preserve">ORD-103506</t>
  </si>
  <si>
    <t xml:space="preserve">CUST-1284</t>
  </si>
  <si>
    <t xml:space="preserve">ORD-103507</t>
  </si>
  <si>
    <t xml:space="preserve">ORD-103508</t>
  </si>
  <si>
    <t xml:space="preserve">CUST-3828</t>
  </si>
  <si>
    <t xml:space="preserve">ORD-103509</t>
  </si>
  <si>
    <t xml:space="preserve">CUST-8792</t>
  </si>
  <si>
    <t xml:space="preserve">ORD-103510</t>
  </si>
  <si>
    <t xml:space="preserve">CUST-4788</t>
  </si>
  <si>
    <t xml:space="preserve">ORD-103511</t>
  </si>
  <si>
    <t xml:space="preserve">CUST-2842</t>
  </si>
  <si>
    <t xml:space="preserve">ORD-103512</t>
  </si>
  <si>
    <t xml:space="preserve">CUST-1911</t>
  </si>
  <si>
    <t xml:space="preserve">ORD-103513</t>
  </si>
  <si>
    <t xml:space="preserve">ORD-103514</t>
  </si>
  <si>
    <t xml:space="preserve">ORD-103515</t>
  </si>
  <si>
    <t xml:space="preserve">CUST-1422</t>
  </si>
  <si>
    <t xml:space="preserve">ORD-103516</t>
  </si>
  <si>
    <t xml:space="preserve">CUST-6991</t>
  </si>
  <si>
    <t xml:space="preserve">ORD-103517</t>
  </si>
  <si>
    <t xml:space="preserve">CUST-1318</t>
  </si>
  <si>
    <t xml:space="preserve">ORD-103518</t>
  </si>
  <si>
    <t xml:space="preserve">CUST-8422</t>
  </si>
  <si>
    <t xml:space="preserve">ORD-103519</t>
  </si>
  <si>
    <t xml:space="preserve">CUST-5466</t>
  </si>
  <si>
    <t xml:space="preserve">ORD-103520</t>
  </si>
  <si>
    <t xml:space="preserve">CUST-9420</t>
  </si>
  <si>
    <t xml:space="preserve">ORD-103521</t>
  </si>
  <si>
    <t xml:space="preserve">CUST-3233</t>
  </si>
  <si>
    <t xml:space="preserve">ORD-103522</t>
  </si>
  <si>
    <t xml:space="preserve">CUST-2958</t>
  </si>
  <si>
    <t xml:space="preserve">ORD-103523</t>
  </si>
  <si>
    <t xml:space="preserve">CUST-6483</t>
  </si>
  <si>
    <t xml:space="preserve">ORD-103524</t>
  </si>
  <si>
    <t xml:space="preserve">CUST-7576</t>
  </si>
  <si>
    <t xml:space="preserve">ORD-103525</t>
  </si>
  <si>
    <t xml:space="preserve">CUST-9580</t>
  </si>
  <si>
    <t xml:space="preserve">ORD-103526</t>
  </si>
  <si>
    <t xml:space="preserve">ORD-103527</t>
  </si>
  <si>
    <t xml:space="preserve">ORD-103528</t>
  </si>
  <si>
    <t xml:space="preserve">CUST-7559</t>
  </si>
  <si>
    <t xml:space="preserve">ORD-103529</t>
  </si>
  <si>
    <t xml:space="preserve">CUST-8721</t>
  </si>
  <si>
    <t xml:space="preserve">ORD-103530</t>
  </si>
  <si>
    <t xml:space="preserve">CUST-7214</t>
  </si>
  <si>
    <t xml:space="preserve">ORD-103531</t>
  </si>
  <si>
    <t xml:space="preserve">CUST-2500</t>
  </si>
  <si>
    <t xml:space="preserve">ORD-103532</t>
  </si>
  <si>
    <t xml:space="preserve">CUST-6932</t>
  </si>
  <si>
    <t xml:space="preserve">ORD-103533</t>
  </si>
  <si>
    <t xml:space="preserve">CUST-4762</t>
  </si>
  <si>
    <t xml:space="preserve">ORD-103534</t>
  </si>
  <si>
    <t xml:space="preserve">ORD-103535</t>
  </si>
  <si>
    <t xml:space="preserve">CUST-6468</t>
  </si>
  <si>
    <t xml:space="preserve">ORD-103536</t>
  </si>
  <si>
    <t xml:space="preserve">CUST-3736</t>
  </si>
  <si>
    <t xml:space="preserve">ORD-103537</t>
  </si>
  <si>
    <t xml:space="preserve">CUST-5608</t>
  </si>
  <si>
    <t xml:space="preserve">ORD-103538</t>
  </si>
  <si>
    <t xml:space="preserve">CUST-7002</t>
  </si>
  <si>
    <t xml:space="preserve">ORD-103539</t>
  </si>
  <si>
    <t xml:space="preserve">ORD-103540</t>
  </si>
  <si>
    <t xml:space="preserve">CUST-1078</t>
  </si>
  <si>
    <t xml:space="preserve">ORD-103541</t>
  </si>
  <si>
    <t xml:space="preserve">ORD-103542</t>
  </si>
  <si>
    <t xml:space="preserve">ORD-103543</t>
  </si>
  <si>
    <t xml:space="preserve">CUST-5350</t>
  </si>
  <si>
    <t xml:space="preserve">ORD-103544</t>
  </si>
  <si>
    <t xml:space="preserve">ORD-103545</t>
  </si>
  <si>
    <t xml:space="preserve">CUST-9488</t>
  </si>
  <si>
    <t xml:space="preserve">ORD-103546</t>
  </si>
  <si>
    <t xml:space="preserve">CUST-6267</t>
  </si>
  <si>
    <t xml:space="preserve">ORD-103547</t>
  </si>
  <si>
    <t xml:space="preserve">ORD-103548</t>
  </si>
  <si>
    <t xml:space="preserve">ORD-103549</t>
  </si>
  <si>
    <t xml:space="preserve">CUST-3199</t>
  </si>
  <si>
    <t xml:space="preserve">ORD-103550</t>
  </si>
  <si>
    <t xml:space="preserve">CUST-8934</t>
  </si>
  <si>
    <t xml:space="preserve">ORD-103551</t>
  </si>
  <si>
    <t xml:space="preserve">CUST-8708</t>
  </si>
  <si>
    <t xml:space="preserve">ORD-103552</t>
  </si>
  <si>
    <t xml:space="preserve">CUST-5061</t>
  </si>
  <si>
    <t xml:space="preserve">ORD-103553</t>
  </si>
  <si>
    <t xml:space="preserve">ORD-103554</t>
  </si>
  <si>
    <t xml:space="preserve">CUST-3360</t>
  </si>
  <si>
    <t xml:space="preserve">ORD-103555</t>
  </si>
  <si>
    <t xml:space="preserve">CUST-8454</t>
  </si>
  <si>
    <t xml:space="preserve">ORD-103556</t>
  </si>
  <si>
    <t xml:space="preserve">CUST-8404</t>
  </si>
  <si>
    <t xml:space="preserve">ORD-103557</t>
  </si>
  <si>
    <t xml:space="preserve">CUST-4490</t>
  </si>
  <si>
    <t xml:space="preserve">ORD-103558</t>
  </si>
  <si>
    <t xml:space="preserve">CUST-2048</t>
  </si>
  <si>
    <t xml:space="preserve">ORD-103559</t>
  </si>
  <si>
    <t xml:space="preserve">CUST-5567</t>
  </si>
  <si>
    <t xml:space="preserve">ORD-103560</t>
  </si>
  <si>
    <t xml:space="preserve">CUST-6725</t>
  </si>
  <si>
    <t xml:space="preserve">ORD-103561</t>
  </si>
  <si>
    <t xml:space="preserve">ORD-103562</t>
  </si>
  <si>
    <t xml:space="preserve">CUST-9494</t>
  </si>
  <si>
    <t xml:space="preserve">ORD-103563</t>
  </si>
  <si>
    <t xml:space="preserve">ORD-103564</t>
  </si>
  <si>
    <t xml:space="preserve">ORD-103565</t>
  </si>
  <si>
    <t xml:space="preserve">ORD-103566</t>
  </si>
  <si>
    <t xml:space="preserve">CUST-4047</t>
  </si>
  <si>
    <t xml:space="preserve">ORD-103567</t>
  </si>
  <si>
    <t xml:space="preserve">ORD-103568</t>
  </si>
  <si>
    <t xml:space="preserve">CUST-5857</t>
  </si>
  <si>
    <t xml:space="preserve">ORD-103569</t>
  </si>
  <si>
    <t xml:space="preserve">ORD-103570</t>
  </si>
  <si>
    <t xml:space="preserve">CUST-5464</t>
  </si>
  <si>
    <t xml:space="preserve">ORD-103571</t>
  </si>
  <si>
    <t xml:space="preserve">ORD-103572</t>
  </si>
  <si>
    <t xml:space="preserve">CUST-3745</t>
  </si>
  <si>
    <t xml:space="preserve">ORD-103573</t>
  </si>
  <si>
    <t xml:space="preserve">CUST-1274</t>
  </si>
  <si>
    <t xml:space="preserve">ORD-103574</t>
  </si>
  <si>
    <t xml:space="preserve">ORD-103575</t>
  </si>
  <si>
    <t xml:space="preserve">CUST-8581</t>
  </si>
  <si>
    <t xml:space="preserve">ORD-103576</t>
  </si>
  <si>
    <t xml:space="preserve">ORD-103577</t>
  </si>
  <si>
    <t xml:space="preserve">CUST-5357</t>
  </si>
  <si>
    <t xml:space="preserve">ORD-103578</t>
  </si>
  <si>
    <t xml:space="preserve">CUST-6605</t>
  </si>
  <si>
    <t xml:space="preserve">ORD-103579</t>
  </si>
  <si>
    <t xml:space="preserve">CUST-1598</t>
  </si>
  <si>
    <t xml:space="preserve">ORD-103580</t>
  </si>
  <si>
    <t xml:space="preserve">CUST-3061</t>
  </si>
  <si>
    <t xml:space="preserve">ORD-103581</t>
  </si>
  <si>
    <t xml:space="preserve">ORD-103582</t>
  </si>
  <si>
    <t xml:space="preserve">CUST-6424</t>
  </si>
  <si>
    <t xml:space="preserve">ORD-103583</t>
  </si>
  <si>
    <t xml:space="preserve">ORD-103584</t>
  </si>
  <si>
    <t xml:space="preserve">CUST-2132</t>
  </si>
  <si>
    <t xml:space="preserve">ORD-103585</t>
  </si>
  <si>
    <t xml:space="preserve">ORD-103586</t>
  </si>
  <si>
    <t xml:space="preserve">CUST-5334</t>
  </si>
  <si>
    <t xml:space="preserve">ORD-103587</t>
  </si>
  <si>
    <t xml:space="preserve">CUST-3671</t>
  </si>
  <si>
    <t xml:space="preserve">ORD-103588</t>
  </si>
  <si>
    <t xml:space="preserve">CUST-7934</t>
  </si>
  <si>
    <t xml:space="preserve">ORD-103589</t>
  </si>
  <si>
    <t xml:space="preserve">CUST-5571</t>
  </si>
  <si>
    <t xml:space="preserve">ORD-103590</t>
  </si>
  <si>
    <t xml:space="preserve">CUST-1969</t>
  </si>
  <si>
    <t xml:space="preserve">ORD-103591</t>
  </si>
  <si>
    <t xml:space="preserve">CUST-9266</t>
  </si>
  <si>
    <t xml:space="preserve">ORD-103592</t>
  </si>
  <si>
    <t xml:space="preserve">CUST-9980</t>
  </si>
  <si>
    <t xml:space="preserve">ORD-103593</t>
  </si>
  <si>
    <t xml:space="preserve">CUST-8488</t>
  </si>
  <si>
    <t xml:space="preserve">ORD-103594</t>
  </si>
  <si>
    <t xml:space="preserve">CUST-9380</t>
  </si>
  <si>
    <t xml:space="preserve">ORD-103595</t>
  </si>
  <si>
    <t xml:space="preserve">ORD-103596</t>
  </si>
  <si>
    <t xml:space="preserve">ORD-103597</t>
  </si>
  <si>
    <t xml:space="preserve">ORD-103598</t>
  </si>
  <si>
    <t xml:space="preserve">CUST-3146</t>
  </si>
  <si>
    <t xml:space="preserve">ORD-103599</t>
  </si>
  <si>
    <t xml:space="preserve">CUST-9202</t>
  </si>
  <si>
    <t xml:space="preserve">ORD-103600</t>
  </si>
  <si>
    <t xml:space="preserve">CUST-2516</t>
  </si>
  <si>
    <t xml:space="preserve">ORD-103601</t>
  </si>
  <si>
    <t xml:space="preserve">ORD-103602</t>
  </si>
  <si>
    <t xml:space="preserve">ORD-103603</t>
  </si>
  <si>
    <t xml:space="preserve">CUST-3761</t>
  </si>
  <si>
    <t xml:space="preserve">ORD-103604</t>
  </si>
  <si>
    <t xml:space="preserve">CUST-8151</t>
  </si>
  <si>
    <t xml:space="preserve">ORD-103605</t>
  </si>
  <si>
    <t xml:space="preserve">CUST-6926</t>
  </si>
  <si>
    <t xml:space="preserve">ORD-103606</t>
  </si>
  <si>
    <t xml:space="preserve">ORD-103607</t>
  </si>
  <si>
    <t xml:space="preserve">ORD-103608</t>
  </si>
  <si>
    <t xml:space="preserve">CUST-4821</t>
  </si>
  <si>
    <t xml:space="preserve">ORD-103609</t>
  </si>
  <si>
    <t xml:space="preserve">ORD-103610</t>
  </si>
  <si>
    <t xml:space="preserve">CUST-2900</t>
  </si>
  <si>
    <t xml:space="preserve">ORD-103611</t>
  </si>
  <si>
    <t xml:space="preserve">ORD-103612</t>
  </si>
  <si>
    <t xml:space="preserve">CUST-1831</t>
  </si>
  <si>
    <t xml:space="preserve">ORD-103613</t>
  </si>
  <si>
    <t xml:space="preserve">ORD-103614</t>
  </si>
  <si>
    <t xml:space="preserve">CUST-4554</t>
  </si>
  <si>
    <t xml:space="preserve">ORD-103615</t>
  </si>
  <si>
    <t xml:space="preserve">CUST-4825</t>
  </si>
  <si>
    <t xml:space="preserve">ORD-103616</t>
  </si>
  <si>
    <t xml:space="preserve">ORD-103617</t>
  </si>
  <si>
    <t xml:space="preserve">ORD-103618</t>
  </si>
  <si>
    <t xml:space="preserve">CUST-5079</t>
  </si>
  <si>
    <t xml:space="preserve">ORD-103619</t>
  </si>
  <si>
    <t xml:space="preserve">ORD-103620</t>
  </si>
  <si>
    <t xml:space="preserve">CUST-8524</t>
  </si>
  <si>
    <t xml:space="preserve">ORD-103621</t>
  </si>
  <si>
    <t xml:space="preserve">CUST-9150</t>
  </si>
  <si>
    <t xml:space="preserve">ORD-103622</t>
  </si>
  <si>
    <t xml:space="preserve">CUST-6168</t>
  </si>
  <si>
    <t xml:space="preserve">ORD-103623</t>
  </si>
  <si>
    <t xml:space="preserve">CUST-4371</t>
  </si>
  <si>
    <t xml:space="preserve">ORD-103624</t>
  </si>
  <si>
    <t xml:space="preserve">CUST-7502</t>
  </si>
  <si>
    <t xml:space="preserve">ORD-103625</t>
  </si>
  <si>
    <t xml:space="preserve">CUST-1479</t>
  </si>
  <si>
    <t xml:space="preserve">ORD-103626</t>
  </si>
  <si>
    <t xml:space="preserve">CUST-5494</t>
  </si>
  <si>
    <t xml:space="preserve">ORD-103627</t>
  </si>
  <si>
    <t xml:space="preserve">CUST-7655</t>
  </si>
  <si>
    <t xml:space="preserve">ORD-103628</t>
  </si>
  <si>
    <t xml:space="preserve">CUST-4157</t>
  </si>
  <si>
    <t xml:space="preserve">ORD-103629</t>
  </si>
  <si>
    <t xml:space="preserve">CUST-3328</t>
  </si>
  <si>
    <t xml:space="preserve">ORD-103630</t>
  </si>
  <si>
    <t xml:space="preserve">ORD-103631</t>
  </si>
  <si>
    <t xml:space="preserve">ORD-103632</t>
  </si>
  <si>
    <t xml:space="preserve">ORD-103633</t>
  </si>
  <si>
    <t xml:space="preserve">ORD-103634</t>
  </si>
  <si>
    <t xml:space="preserve">CUST-5480</t>
  </si>
  <si>
    <t xml:space="preserve">ORD-103635</t>
  </si>
  <si>
    <t xml:space="preserve">CUST-1632</t>
  </si>
  <si>
    <t xml:space="preserve">ORD-103636</t>
  </si>
  <si>
    <t xml:space="preserve">ORD-103637</t>
  </si>
  <si>
    <t xml:space="preserve">CUST-8199</t>
  </si>
  <si>
    <t xml:space="preserve">ORD-103638</t>
  </si>
  <si>
    <t xml:space="preserve">CUST-9831</t>
  </si>
  <si>
    <t xml:space="preserve">ORD-103639</t>
  </si>
  <si>
    <t xml:space="preserve">CUST-3726</t>
  </si>
  <si>
    <t xml:space="preserve">ORD-103640</t>
  </si>
  <si>
    <t xml:space="preserve">CUST-5230</t>
  </si>
  <si>
    <t xml:space="preserve">ORD-103641</t>
  </si>
  <si>
    <t xml:space="preserve">ORD-103642</t>
  </si>
  <si>
    <t xml:space="preserve">CUST-6157</t>
  </si>
  <si>
    <t xml:space="preserve">ORD-103643</t>
  </si>
  <si>
    <t xml:space="preserve">ORD-103644</t>
  </si>
  <si>
    <t xml:space="preserve">ORD-103645</t>
  </si>
  <si>
    <t xml:space="preserve">CUST-8291</t>
  </si>
  <si>
    <t xml:space="preserve">ORD-103646</t>
  </si>
  <si>
    <t xml:space="preserve">CUST-6322</t>
  </si>
  <si>
    <t xml:space="preserve">ORD-103647</t>
  </si>
  <si>
    <t xml:space="preserve">CUST-2393</t>
  </si>
  <si>
    <t xml:space="preserve">ORD-103648</t>
  </si>
  <si>
    <t xml:space="preserve">CUST-1315</t>
  </si>
  <si>
    <t xml:space="preserve">ORD-103649</t>
  </si>
  <si>
    <t xml:space="preserve">CUST-7880</t>
  </si>
  <si>
    <t xml:space="preserve">ORD-103650</t>
  </si>
  <si>
    <t xml:space="preserve">ORD-103651</t>
  </si>
  <si>
    <t xml:space="preserve">CUST-3264</t>
  </si>
  <si>
    <t xml:space="preserve">ORD-103652</t>
  </si>
  <si>
    <t xml:space="preserve">CUST-9200</t>
  </si>
  <si>
    <t xml:space="preserve">ORD-103653</t>
  </si>
  <si>
    <t xml:space="preserve">CUST-5438</t>
  </si>
  <si>
    <t xml:space="preserve">ORD-103654</t>
  </si>
  <si>
    <t xml:space="preserve">CUST-2925</t>
  </si>
  <si>
    <t xml:space="preserve">ORD-103655</t>
  </si>
  <si>
    <t xml:space="preserve">CUST-8969</t>
  </si>
  <si>
    <t xml:space="preserve">ORD-103656</t>
  </si>
  <si>
    <t xml:space="preserve">CUST-5650</t>
  </si>
  <si>
    <t xml:space="preserve">ORD-103657</t>
  </si>
  <si>
    <t xml:space="preserve">CUST-5943</t>
  </si>
  <si>
    <t xml:space="preserve">ORD-103658</t>
  </si>
  <si>
    <t xml:space="preserve">CUST-5017</t>
  </si>
  <si>
    <t xml:space="preserve">ORD-103659</t>
  </si>
  <si>
    <t xml:space="preserve">CUST-3768</t>
  </si>
  <si>
    <t xml:space="preserve">ORD-103660</t>
  </si>
  <si>
    <t xml:space="preserve">CUST-4409</t>
  </si>
  <si>
    <t xml:space="preserve">ORD-103661</t>
  </si>
  <si>
    <t xml:space="preserve">ORD-103662</t>
  </si>
  <si>
    <t xml:space="preserve">CUST-8679</t>
  </si>
  <si>
    <t xml:space="preserve">ORD-103663</t>
  </si>
  <si>
    <t xml:space="preserve">ORD-103664</t>
  </si>
  <si>
    <t xml:space="preserve">CUST-2688</t>
  </si>
  <si>
    <t xml:space="preserve">ORD-103665</t>
  </si>
  <si>
    <t xml:space="preserve">CUST-5947</t>
  </si>
  <si>
    <t xml:space="preserve">ORD-103666</t>
  </si>
  <si>
    <t xml:space="preserve">CUST-6512</t>
  </si>
  <si>
    <t xml:space="preserve">ORD-103667</t>
  </si>
  <si>
    <t xml:space="preserve">CUST-9119</t>
  </si>
  <si>
    <t xml:space="preserve">ORD-103668</t>
  </si>
  <si>
    <t xml:space="preserve">ORD-103669</t>
  </si>
  <si>
    <t xml:space="preserve">CUST-3677</t>
  </si>
  <si>
    <t xml:space="preserve">ORD-103670</t>
  </si>
  <si>
    <t xml:space="preserve">ORD-103671</t>
  </si>
  <si>
    <t xml:space="preserve">CUST-6914</t>
  </si>
  <si>
    <t xml:space="preserve">ORD-103672</t>
  </si>
  <si>
    <t xml:space="preserve">CUST-1019</t>
  </si>
  <si>
    <t xml:space="preserve">ORD-103673</t>
  </si>
  <si>
    <t xml:space="preserve">ORD-103674</t>
  </si>
  <si>
    <t xml:space="preserve">ORD-103675</t>
  </si>
  <si>
    <t xml:space="preserve">ORD-103676</t>
  </si>
  <si>
    <t xml:space="preserve">CUST-9860</t>
  </si>
  <si>
    <t xml:space="preserve">ORD-103677</t>
  </si>
  <si>
    <t xml:space="preserve">CUST-5692</t>
  </si>
  <si>
    <t xml:space="preserve">ORD-103678</t>
  </si>
  <si>
    <t xml:space="preserve">CUST-5524</t>
  </si>
  <si>
    <t xml:space="preserve">ORD-103679</t>
  </si>
  <si>
    <t xml:space="preserve">CUST-6734</t>
  </si>
  <si>
    <t xml:space="preserve">ORD-103680</t>
  </si>
  <si>
    <t xml:space="preserve">ORD-103681</t>
  </si>
  <si>
    <t xml:space="preserve">CUST-6657</t>
  </si>
  <si>
    <t xml:space="preserve">ORD-103682</t>
  </si>
  <si>
    <t xml:space="preserve">ORD-103683</t>
  </si>
  <si>
    <t xml:space="preserve">CUST-6616</t>
  </si>
  <si>
    <t xml:space="preserve">ORD-103684</t>
  </si>
  <si>
    <t xml:space="preserve">CUST-4278</t>
  </si>
  <si>
    <t xml:space="preserve">ORD-103685</t>
  </si>
  <si>
    <t xml:space="preserve">CUST-7544</t>
  </si>
  <si>
    <t xml:space="preserve">ORD-103686</t>
  </si>
  <si>
    <t xml:space="preserve">ORD-103687</t>
  </si>
  <si>
    <t xml:space="preserve">CUST-4589</t>
  </si>
  <si>
    <t xml:space="preserve">ORD-103688</t>
  </si>
  <si>
    <t xml:space="preserve">ORD-103689</t>
  </si>
  <si>
    <t xml:space="preserve">CUST-1557</t>
  </si>
  <si>
    <t xml:space="preserve">ORD-103690</t>
  </si>
  <si>
    <t xml:space="preserve">ORD-103691</t>
  </si>
  <si>
    <t xml:space="preserve">CUST-6899</t>
  </si>
  <si>
    <t xml:space="preserve">ORD-103692</t>
  </si>
  <si>
    <t xml:space="preserve">ORD-103693</t>
  </si>
  <si>
    <t xml:space="preserve">CUST-7326</t>
  </si>
  <si>
    <t xml:space="preserve">ORD-103694</t>
  </si>
  <si>
    <t xml:space="preserve">ORD-103695</t>
  </si>
  <si>
    <t xml:space="preserve">ORD-103696</t>
  </si>
  <si>
    <t xml:space="preserve">CUST-9620</t>
  </si>
  <si>
    <t xml:space="preserve">ORD-103697</t>
  </si>
  <si>
    <t xml:space="preserve">ORD-103698</t>
  </si>
  <si>
    <t xml:space="preserve">ORD-103699</t>
  </si>
  <si>
    <t xml:space="preserve">ORD-103700</t>
  </si>
  <si>
    <t xml:space="preserve">CUST-1603</t>
  </si>
  <si>
    <t xml:space="preserve">ORD-103701</t>
  </si>
  <si>
    <t xml:space="preserve">CUST-9714</t>
  </si>
  <si>
    <t xml:space="preserve">ORD-103702</t>
  </si>
  <si>
    <t xml:space="preserve">ORD-103703</t>
  </si>
  <si>
    <t xml:space="preserve">CUST-7560</t>
  </si>
  <si>
    <t xml:space="preserve">ORD-103704</t>
  </si>
  <si>
    <t xml:space="preserve">ORD-103705</t>
  </si>
  <si>
    <t xml:space="preserve">ORD-103706</t>
  </si>
  <si>
    <t xml:space="preserve">CUST-2491</t>
  </si>
  <si>
    <t xml:space="preserve">ORD-103707</t>
  </si>
  <si>
    <t xml:space="preserve">ORD-103708</t>
  </si>
  <si>
    <t xml:space="preserve">ORD-103709</t>
  </si>
  <si>
    <t xml:space="preserve">ORD-103710</t>
  </si>
  <si>
    <t xml:space="preserve">ORD-103711</t>
  </si>
  <si>
    <t xml:space="preserve">ORD-103712</t>
  </si>
  <si>
    <t xml:space="preserve">CUST-1954</t>
  </si>
  <si>
    <t xml:space="preserve">ORD-103713</t>
  </si>
  <si>
    <t xml:space="preserve">ORD-103714</t>
  </si>
  <si>
    <t xml:space="preserve">CUST-7856</t>
  </si>
  <si>
    <t xml:space="preserve">ORD-103715</t>
  </si>
  <si>
    <t xml:space="preserve">CUST-9840</t>
  </si>
  <si>
    <t xml:space="preserve">ORD-103716</t>
  </si>
  <si>
    <t xml:space="preserve">CUST-1491</t>
  </si>
  <si>
    <t xml:space="preserve">ORD-103717</t>
  </si>
  <si>
    <t xml:space="preserve">ORD-103718</t>
  </si>
  <si>
    <t xml:space="preserve">ORD-103719</t>
  </si>
  <si>
    <t xml:space="preserve">CUST-6298</t>
  </si>
  <si>
    <t xml:space="preserve">ORD-103720</t>
  </si>
  <si>
    <t xml:space="preserve">ORD-103721</t>
  </si>
  <si>
    <t xml:space="preserve">CUST-6406</t>
  </si>
  <si>
    <t xml:space="preserve">ORD-103722</t>
  </si>
  <si>
    <t xml:space="preserve">CUST-8403</t>
  </si>
  <si>
    <t xml:space="preserve">ORD-103723</t>
  </si>
  <si>
    <t xml:space="preserve">CUST-7998</t>
  </si>
  <si>
    <t xml:space="preserve">ORD-103724</t>
  </si>
  <si>
    <t xml:space="preserve">CUST-8050</t>
  </si>
  <si>
    <t xml:space="preserve">ORD-103725</t>
  </si>
  <si>
    <t xml:space="preserve">CUST-6538</t>
  </si>
  <si>
    <t xml:space="preserve">ORD-103726</t>
  </si>
  <si>
    <t xml:space="preserve">ORD-103727</t>
  </si>
  <si>
    <t xml:space="preserve">CUST-4630</t>
  </si>
  <si>
    <t xml:space="preserve">ORD-103728</t>
  </si>
  <si>
    <t xml:space="preserve">CUST-4660</t>
  </si>
  <si>
    <t xml:space="preserve">ORD-103729</t>
  </si>
  <si>
    <t xml:space="preserve">CUST-8895</t>
  </si>
  <si>
    <t xml:space="preserve">ORD-103730</t>
  </si>
  <si>
    <t xml:space="preserve">CUST-2551</t>
  </si>
  <si>
    <t xml:space="preserve">ORD-103731</t>
  </si>
  <si>
    <t xml:space="preserve">ORD-103732</t>
  </si>
  <si>
    <t xml:space="preserve">ORD-103733</t>
  </si>
  <si>
    <t xml:space="preserve">CUST-8913</t>
  </si>
  <si>
    <t xml:space="preserve">ORD-103734</t>
  </si>
  <si>
    <t xml:space="preserve">CUST-6990</t>
  </si>
  <si>
    <t xml:space="preserve">ORD-103735</t>
  </si>
  <si>
    <t xml:space="preserve">CUST-2216</t>
  </si>
  <si>
    <t xml:space="preserve">ORD-103736</t>
  </si>
  <si>
    <t xml:space="preserve">ORD-103737</t>
  </si>
  <si>
    <t xml:space="preserve">CUST-9126</t>
  </si>
  <si>
    <t xml:space="preserve">ORD-103738</t>
  </si>
  <si>
    <t xml:space="preserve">CUST-2740</t>
  </si>
  <si>
    <t xml:space="preserve">ORD-103739</t>
  </si>
  <si>
    <t xml:space="preserve">CUST-1975</t>
  </si>
  <si>
    <t xml:space="preserve">ORD-103740</t>
  </si>
  <si>
    <t xml:space="preserve">CUST-3752</t>
  </si>
  <si>
    <t xml:space="preserve">ORD-103741</t>
  </si>
  <si>
    <t xml:space="preserve">CUST-3158</t>
  </si>
  <si>
    <t xml:space="preserve">ORD-103742</t>
  </si>
  <si>
    <t xml:space="preserve">CUST-6851</t>
  </si>
  <si>
    <t xml:space="preserve">ORD-103743</t>
  </si>
  <si>
    <t xml:space="preserve">CUST-4623</t>
  </si>
  <si>
    <t xml:space="preserve">ORD-103744</t>
  </si>
  <si>
    <t xml:space="preserve">CUST-2727</t>
  </si>
  <si>
    <t xml:space="preserve">ORD-103745</t>
  </si>
  <si>
    <t xml:space="preserve">CUST-5721</t>
  </si>
  <si>
    <t xml:space="preserve">ORD-103746</t>
  </si>
  <si>
    <t xml:space="preserve">ORD-103747</t>
  </si>
  <si>
    <t xml:space="preserve">CUST-5147</t>
  </si>
  <si>
    <t xml:space="preserve">ORD-103748</t>
  </si>
  <si>
    <t xml:space="preserve">ORD-103749</t>
  </si>
  <si>
    <t xml:space="preserve">ORD-103750</t>
  </si>
  <si>
    <t xml:space="preserve">ORD-103751</t>
  </si>
  <si>
    <t xml:space="preserve">CUST-9951</t>
  </si>
  <si>
    <t xml:space="preserve">ORD-103752</t>
  </si>
  <si>
    <t xml:space="preserve">CUST-5997</t>
  </si>
  <si>
    <t xml:space="preserve">ORD-103753</t>
  </si>
  <si>
    <t xml:space="preserve">ORD-103754</t>
  </si>
  <si>
    <t xml:space="preserve">CUST-7398</t>
  </si>
  <si>
    <t xml:space="preserve">ORD-103755</t>
  </si>
  <si>
    <t xml:space="preserve">CUST-9116</t>
  </si>
  <si>
    <t xml:space="preserve">ORD-103756</t>
  </si>
  <si>
    <t xml:space="preserve">CUST-1234</t>
  </si>
  <si>
    <t xml:space="preserve">ORD-103757</t>
  </si>
  <si>
    <t xml:space="preserve">CUST-7339</t>
  </si>
  <si>
    <t xml:space="preserve">ORD-103758</t>
  </si>
  <si>
    <t xml:space="preserve">CUST-7553</t>
  </si>
  <si>
    <t xml:space="preserve">ORD-103759</t>
  </si>
  <si>
    <t xml:space="preserve">CUST-7055</t>
  </si>
  <si>
    <t xml:space="preserve">ORD-103760</t>
  </si>
  <si>
    <t xml:space="preserve">CUST-9146</t>
  </si>
  <si>
    <t xml:space="preserve">ORD-103761</t>
  </si>
  <si>
    <t xml:space="preserve">ORD-103762</t>
  </si>
  <si>
    <t xml:space="preserve">CUST-7397</t>
  </si>
  <si>
    <t xml:space="preserve">ORD-103763</t>
  </si>
  <si>
    <t xml:space="preserve">CUST-6897</t>
  </si>
  <si>
    <t xml:space="preserve">ORD-103764</t>
  </si>
  <si>
    <t xml:space="preserve">CUST-7778</t>
  </si>
  <si>
    <t xml:space="preserve">ORD-103765</t>
  </si>
  <si>
    <t xml:space="preserve">CUST-3024</t>
  </si>
  <si>
    <t xml:space="preserve">ORD-103766</t>
  </si>
  <si>
    <t xml:space="preserve">CUST-2785</t>
  </si>
  <si>
    <t xml:space="preserve">ORD-103767</t>
  </si>
  <si>
    <t xml:space="preserve">ORD-103768</t>
  </si>
  <si>
    <t xml:space="preserve">CUST-8892</t>
  </si>
  <si>
    <t xml:space="preserve">ORD-103769</t>
  </si>
  <si>
    <t xml:space="preserve">ORD-103770</t>
  </si>
  <si>
    <t xml:space="preserve">ORD-103771</t>
  </si>
  <si>
    <t xml:space="preserve">CUST-7691</t>
  </si>
  <si>
    <t xml:space="preserve">ORD-103772</t>
  </si>
  <si>
    <t xml:space="preserve">CUST-6924</t>
  </si>
  <si>
    <t xml:space="preserve">ORD-103773</t>
  </si>
  <si>
    <t xml:space="preserve">CUST-5923</t>
  </si>
  <si>
    <t xml:space="preserve">ORD-103774</t>
  </si>
  <si>
    <t xml:space="preserve">CUST-6092</t>
  </si>
  <si>
    <t xml:space="preserve">ORD-103775</t>
  </si>
  <si>
    <t xml:space="preserve">ORD-103776</t>
  </si>
  <si>
    <t xml:space="preserve">CUST-9638</t>
  </si>
  <si>
    <t xml:space="preserve">ORD-103777</t>
  </si>
  <si>
    <t xml:space="preserve">ORD-103778</t>
  </si>
  <si>
    <t xml:space="preserve">ORD-103779</t>
  </si>
  <si>
    <t xml:space="preserve">CUST-7390</t>
  </si>
  <si>
    <t xml:space="preserve">ORD-103780</t>
  </si>
  <si>
    <t xml:space="preserve">CUST-1564</t>
  </si>
  <si>
    <t xml:space="preserve">ORD-103781</t>
  </si>
  <si>
    <t xml:space="preserve">ORD-103782</t>
  </si>
  <si>
    <t xml:space="preserve">ORD-103783</t>
  </si>
  <si>
    <t xml:space="preserve">CUST-2584</t>
  </si>
  <si>
    <t xml:space="preserve">ORD-103784</t>
  </si>
  <si>
    <t xml:space="preserve">CUST-3697</t>
  </si>
  <si>
    <t xml:space="preserve">ORD-103785</t>
  </si>
  <si>
    <t xml:space="preserve">ORD-103786</t>
  </si>
  <si>
    <t xml:space="preserve">CUST-7772</t>
  </si>
  <si>
    <t xml:space="preserve">ORD-103787</t>
  </si>
  <si>
    <t xml:space="preserve">CUST-3143</t>
  </si>
  <si>
    <t xml:space="preserve">ORD-103788</t>
  </si>
  <si>
    <t xml:space="preserve">CUST-4597</t>
  </si>
  <si>
    <t xml:space="preserve">ORD-103789</t>
  </si>
  <si>
    <t xml:space="preserve">CUST-4050</t>
  </si>
  <si>
    <t xml:space="preserve">ORD-103790</t>
  </si>
  <si>
    <t xml:space="preserve">CUST-2927</t>
  </si>
  <si>
    <t xml:space="preserve">ORD-103791</t>
  </si>
  <si>
    <t xml:space="preserve">ORD-103792</t>
  </si>
  <si>
    <t xml:space="preserve">CUST-8361</t>
  </si>
  <si>
    <t xml:space="preserve">ORD-103793</t>
  </si>
  <si>
    <t xml:space="preserve">ORD-103794</t>
  </si>
  <si>
    <t xml:space="preserve">ORD-103795</t>
  </si>
  <si>
    <t xml:space="preserve">ORD-103796</t>
  </si>
  <si>
    <t xml:space="preserve">CUST-1601</t>
  </si>
  <si>
    <t xml:space="preserve">ORD-103797</t>
  </si>
  <si>
    <t xml:space="preserve">CUST-2548</t>
  </si>
  <si>
    <t xml:space="preserve">ORD-103798</t>
  </si>
  <si>
    <t xml:space="preserve">ORD-103799</t>
  </si>
  <si>
    <t xml:space="preserve">CUST-3970</t>
  </si>
  <si>
    <t xml:space="preserve">ORD-103800</t>
  </si>
  <si>
    <t xml:space="preserve">CUST-6028</t>
  </si>
  <si>
    <t xml:space="preserve">ORD-103801</t>
  </si>
  <si>
    <t xml:space="preserve">ORD-103802</t>
  </si>
  <si>
    <t xml:space="preserve">ORD-103803</t>
  </si>
  <si>
    <t xml:space="preserve">CUST-4169</t>
  </si>
  <si>
    <t xml:space="preserve">ORD-103804</t>
  </si>
  <si>
    <t xml:space="preserve">CUST-8802</t>
  </si>
  <si>
    <t xml:space="preserve">ORD-103805</t>
  </si>
  <si>
    <t xml:space="preserve">ORD-103806</t>
  </si>
  <si>
    <t xml:space="preserve">ORD-103807</t>
  </si>
  <si>
    <t xml:space="preserve">CUST-9028</t>
  </si>
  <si>
    <t xml:space="preserve">ORD-103808</t>
  </si>
  <si>
    <t xml:space="preserve">ORD-103809</t>
  </si>
  <si>
    <t xml:space="preserve">CUST-3560</t>
  </si>
  <si>
    <t xml:space="preserve">ORD-103810</t>
  </si>
  <si>
    <t xml:space="preserve">ORD-103811</t>
  </si>
  <si>
    <t xml:space="preserve">CUST-2467</t>
  </si>
  <si>
    <t xml:space="preserve">ORD-103812</t>
  </si>
  <si>
    <t xml:space="preserve">CUST-7240</t>
  </si>
  <si>
    <t xml:space="preserve">ORD-103813</t>
  </si>
  <si>
    <t xml:space="preserve">CUST-3969</t>
  </si>
  <si>
    <t xml:space="preserve">ORD-103814</t>
  </si>
  <si>
    <t xml:space="preserve">ORD-103815</t>
  </si>
  <si>
    <t xml:space="preserve">CUST-6964</t>
  </si>
  <si>
    <t xml:space="preserve">ORD-103816</t>
  </si>
  <si>
    <t xml:space="preserve">ORD-103817</t>
  </si>
  <si>
    <t xml:space="preserve">ORD-103818</t>
  </si>
  <si>
    <t xml:space="preserve">CUST-7882</t>
  </si>
  <si>
    <t xml:space="preserve">ORD-103819</t>
  </si>
  <si>
    <t xml:space="preserve">CUST-9207</t>
  </si>
  <si>
    <t xml:space="preserve">ORD-103820</t>
  </si>
  <si>
    <t xml:space="preserve">ORD-103821</t>
  </si>
  <si>
    <t xml:space="preserve">CUST-9073</t>
  </si>
  <si>
    <t xml:space="preserve">ORD-103822</t>
  </si>
  <si>
    <t xml:space="preserve">CUST-7344</t>
  </si>
  <si>
    <t xml:space="preserve">ORD-103823</t>
  </si>
  <si>
    <t xml:space="preserve">CUST-4909</t>
  </si>
  <si>
    <t xml:space="preserve">ORD-103824</t>
  </si>
  <si>
    <t xml:space="preserve">ORD-103825</t>
  </si>
  <si>
    <t xml:space="preserve">CUST-9588</t>
  </si>
  <si>
    <t xml:space="preserve">ORD-103826</t>
  </si>
  <si>
    <t xml:space="preserve">ORD-103827</t>
  </si>
  <si>
    <t xml:space="preserve">ORD-103828</t>
  </si>
  <si>
    <t xml:space="preserve">ORD-103829</t>
  </si>
  <si>
    <t xml:space="preserve">ORD-103830</t>
  </si>
  <si>
    <t xml:space="preserve">ORD-103831</t>
  </si>
  <si>
    <t xml:space="preserve">CUST-9732</t>
  </si>
  <si>
    <t xml:space="preserve">ORD-103832</t>
  </si>
  <si>
    <t xml:space="preserve">CUST-5365</t>
  </si>
  <si>
    <t xml:space="preserve">ORD-103833</t>
  </si>
  <si>
    <t xml:space="preserve">ORD-103834</t>
  </si>
  <si>
    <t xml:space="preserve">ORD-103835</t>
  </si>
  <si>
    <t xml:space="preserve">CUST-9737</t>
  </si>
  <si>
    <t xml:space="preserve">ORD-103836</t>
  </si>
  <si>
    <t xml:space="preserve">CUST-8795</t>
  </si>
  <si>
    <t xml:space="preserve">ORD-103837</t>
  </si>
  <si>
    <t xml:space="preserve">CUST-4521</t>
  </si>
  <si>
    <t xml:space="preserve">ORD-103838</t>
  </si>
  <si>
    <t xml:space="preserve">ORD-103839</t>
  </si>
  <si>
    <t xml:space="preserve">CUST-8656</t>
  </si>
  <si>
    <t xml:space="preserve">ORD-103840</t>
  </si>
  <si>
    <t xml:space="preserve">ORD-103841</t>
  </si>
  <si>
    <t xml:space="preserve">CUST-2798</t>
  </si>
  <si>
    <t xml:space="preserve">ORD-103842</t>
  </si>
  <si>
    <t xml:space="preserve">CUST-2678</t>
  </si>
  <si>
    <t xml:space="preserve">ORD-103843</t>
  </si>
  <si>
    <t xml:space="preserve">CUST-9274</t>
  </si>
  <si>
    <t xml:space="preserve">ORD-103844</t>
  </si>
  <si>
    <t xml:space="preserve">ORD-103845</t>
  </si>
  <si>
    <t xml:space="preserve">CUST-9812</t>
  </si>
  <si>
    <t xml:space="preserve">ORD-103846</t>
  </si>
  <si>
    <t xml:space="preserve">CUST-9479</t>
  </si>
  <si>
    <t xml:space="preserve">ORD-103847</t>
  </si>
  <si>
    <t xml:space="preserve">CUST-1118</t>
  </si>
  <si>
    <t xml:space="preserve">ORD-103848</t>
  </si>
  <si>
    <t xml:space="preserve">CUST-8400</t>
  </si>
  <si>
    <t xml:space="preserve">ORD-103849</t>
  </si>
  <si>
    <t xml:space="preserve">CUST-8012</t>
  </si>
  <si>
    <t xml:space="preserve">ORD-103850</t>
  </si>
  <si>
    <t xml:space="preserve">ORD-103851</t>
  </si>
  <si>
    <t xml:space="preserve">CUST-1551</t>
  </si>
  <si>
    <t xml:space="preserve">ORD-103852</t>
  </si>
  <si>
    <t xml:space="preserve">ORD-103853</t>
  </si>
  <si>
    <t xml:space="preserve">CUST-7589</t>
  </si>
  <si>
    <t xml:space="preserve">ORD-103854</t>
  </si>
  <si>
    <t xml:space="preserve">CUST-7546</t>
  </si>
  <si>
    <t xml:space="preserve">ORD-103855</t>
  </si>
  <si>
    <t xml:space="preserve">CUST-5508</t>
  </si>
  <si>
    <t xml:space="preserve">ORD-103856</t>
  </si>
  <si>
    <t xml:space="preserve">ORD-103857</t>
  </si>
  <si>
    <t xml:space="preserve">CUST-9711</t>
  </si>
  <si>
    <t xml:space="preserve">ORD-103858</t>
  </si>
  <si>
    <t xml:space="preserve">CUST-5930</t>
  </si>
  <si>
    <t xml:space="preserve">ORD-103859</t>
  </si>
  <si>
    <t xml:space="preserve">CUST-9694</t>
  </si>
  <si>
    <t xml:space="preserve">ORD-103860</t>
  </si>
  <si>
    <t xml:space="preserve">CUST-9608</t>
  </si>
  <si>
    <t xml:space="preserve">ORD-103861</t>
  </si>
  <si>
    <t xml:space="preserve">CUST-2719</t>
  </si>
  <si>
    <t xml:space="preserve">ORD-103862</t>
  </si>
  <si>
    <t xml:space="preserve">CUST-3262</t>
  </si>
  <si>
    <t xml:space="preserve">ORD-103863</t>
  </si>
  <si>
    <t xml:space="preserve">CUST-6936</t>
  </si>
  <si>
    <t xml:space="preserve">ORD-103864</t>
  </si>
  <si>
    <t xml:space="preserve">CUST-6545</t>
  </si>
  <si>
    <t xml:space="preserve">ORD-103865</t>
  </si>
  <si>
    <t xml:space="preserve">CUST-6379</t>
  </si>
  <si>
    <t xml:space="preserve">ORD-103866</t>
  </si>
  <si>
    <t xml:space="preserve">CUST-5819</t>
  </si>
  <si>
    <t xml:space="preserve">ORD-103867</t>
  </si>
  <si>
    <t xml:space="preserve">CUST-3231</t>
  </si>
  <si>
    <t xml:space="preserve">ORD-103868</t>
  </si>
  <si>
    <t xml:space="preserve">CUST-7766</t>
  </si>
  <si>
    <t xml:space="preserve">ORD-103869</t>
  </si>
  <si>
    <t xml:space="preserve">CUST-9368</t>
  </si>
  <si>
    <t xml:space="preserve">ORD-103870</t>
  </si>
  <si>
    <t xml:space="preserve">ORD-103871</t>
  </si>
  <si>
    <t xml:space="preserve">CUST-2924</t>
  </si>
  <si>
    <t xml:space="preserve">ORD-103872</t>
  </si>
  <si>
    <t xml:space="preserve">ORD-103873</t>
  </si>
  <si>
    <t xml:space="preserve">CUST-5656</t>
  </si>
  <si>
    <t xml:space="preserve">ORD-103874</t>
  </si>
  <si>
    <t xml:space="preserve">CUST-2728</t>
  </si>
  <si>
    <t xml:space="preserve">ORD-103875</t>
  </si>
  <si>
    <t xml:space="preserve">CUST-3523</t>
  </si>
  <si>
    <t xml:space="preserve">ORD-103876</t>
  </si>
  <si>
    <t xml:space="preserve">CUST-1341</t>
  </si>
  <si>
    <t xml:space="preserve">ORD-103877</t>
  </si>
  <si>
    <t xml:space="preserve">ORD-103878</t>
  </si>
  <si>
    <t xml:space="preserve">ORD-103879</t>
  </si>
  <si>
    <t xml:space="preserve">CUST-6786</t>
  </si>
  <si>
    <t xml:space="preserve">ORD-103880</t>
  </si>
  <si>
    <t xml:space="preserve">CUST-4517</t>
  </si>
  <si>
    <t xml:space="preserve">ORD-103881</t>
  </si>
  <si>
    <t xml:space="preserve">CUST-6834</t>
  </si>
  <si>
    <t xml:space="preserve">ORD-103882</t>
  </si>
  <si>
    <t xml:space="preserve">CUST-1832</t>
  </si>
  <si>
    <t xml:space="preserve">ORD-103883</t>
  </si>
  <si>
    <t xml:space="preserve">ORD-103884</t>
  </si>
  <si>
    <t xml:space="preserve">ORD-103885</t>
  </si>
  <si>
    <t xml:space="preserve">CUST-1400</t>
  </si>
  <si>
    <t xml:space="preserve">ORD-103886</t>
  </si>
  <si>
    <t xml:space="preserve">CUST-7052</t>
  </si>
  <si>
    <t xml:space="preserve">ORD-103887</t>
  </si>
  <si>
    <t xml:space="preserve">CUST-4888</t>
  </si>
  <si>
    <t xml:space="preserve">ORD-103888</t>
  </si>
  <si>
    <t xml:space="preserve">ORD-103889</t>
  </si>
  <si>
    <t xml:space="preserve">CUST-9654</t>
  </si>
  <si>
    <t xml:space="preserve">ORD-103890</t>
  </si>
  <si>
    <t xml:space="preserve">ORD-103891</t>
  </si>
  <si>
    <t xml:space="preserve">CUST-4053</t>
  </si>
  <si>
    <t xml:space="preserve">ORD-103892</t>
  </si>
  <si>
    <t xml:space="preserve">ORD-103893</t>
  </si>
  <si>
    <t xml:space="preserve">CUST-4925</t>
  </si>
  <si>
    <t xml:space="preserve">ORD-103894</t>
  </si>
  <si>
    <t xml:space="preserve">ORD-103895</t>
  </si>
  <si>
    <t xml:space="preserve">ORD-103896</t>
  </si>
  <si>
    <t xml:space="preserve">ORD-103897</t>
  </si>
  <si>
    <t xml:space="preserve">CUST-7207</t>
  </si>
  <si>
    <t xml:space="preserve">ORD-103898</t>
  </si>
  <si>
    <t xml:space="preserve">CUST-7366</t>
  </si>
  <si>
    <t xml:space="preserve">ORD-103899</t>
  </si>
  <si>
    <t xml:space="preserve">ORD-103900</t>
  </si>
  <si>
    <t xml:space="preserve">CUST-4404</t>
  </si>
  <si>
    <t xml:space="preserve">ORD-103901</t>
  </si>
  <si>
    <t xml:space="preserve">CUST-7777</t>
  </si>
  <si>
    <t xml:space="preserve">ORD-103902</t>
  </si>
  <si>
    <t xml:space="preserve">CUST-5349</t>
  </si>
  <si>
    <t xml:space="preserve">ORD-103903</t>
  </si>
  <si>
    <t xml:space="preserve">CUST-7543</t>
  </si>
  <si>
    <t xml:space="preserve">ORD-103904</t>
  </si>
  <si>
    <t xml:space="preserve">CUST-6776</t>
  </si>
  <si>
    <t xml:space="preserve">ORD-103905</t>
  </si>
  <si>
    <t xml:space="preserve">CUST-5324</t>
  </si>
  <si>
    <t xml:space="preserve">ORD-103906</t>
  </si>
  <si>
    <t xml:space="preserve">CUST-8117</t>
  </si>
  <si>
    <t xml:space="preserve">ORD-103907</t>
  </si>
  <si>
    <t xml:space="preserve">ORD-103908</t>
  </si>
  <si>
    <t xml:space="preserve">CUST-2518</t>
  </si>
  <si>
    <t xml:space="preserve">ORD-103909</t>
  </si>
  <si>
    <t xml:space="preserve">CUST-4857</t>
  </si>
  <si>
    <t xml:space="preserve">ORD-103910</t>
  </si>
  <si>
    <t xml:space="preserve">CUST-4044</t>
  </si>
  <si>
    <t xml:space="preserve">ORD-103911</t>
  </si>
  <si>
    <t xml:space="preserve">CUST-9027</t>
  </si>
  <si>
    <t xml:space="preserve">ORD-103912</t>
  </si>
  <si>
    <t xml:space="preserve">CUST-9280</t>
  </si>
  <si>
    <t xml:space="preserve">ORD-103913</t>
  </si>
  <si>
    <t xml:space="preserve">CUST-9662</t>
  </si>
  <si>
    <t xml:space="preserve">ORD-103914</t>
  </si>
  <si>
    <t xml:space="preserve">CUST-6928</t>
  </si>
  <si>
    <t xml:space="preserve">ORD-103915</t>
  </si>
  <si>
    <t xml:space="preserve">ORD-103916</t>
  </si>
  <si>
    <t xml:space="preserve">ORD-103917</t>
  </si>
  <si>
    <t xml:space="preserve">CUST-1177</t>
  </si>
  <si>
    <t xml:space="preserve">ORD-103918</t>
  </si>
  <si>
    <t xml:space="preserve">CUST-4295</t>
  </si>
  <si>
    <t xml:space="preserve">ORD-103919</t>
  </si>
  <si>
    <t xml:space="preserve">ORD-103920</t>
  </si>
  <si>
    <t xml:space="preserve">CUST-3875</t>
  </si>
  <si>
    <t xml:space="preserve">ORD-103921</t>
  </si>
  <si>
    <t xml:space="preserve">CUST-3384</t>
  </si>
  <si>
    <t xml:space="preserve">ORD-103922</t>
  </si>
  <si>
    <t xml:space="preserve">ORD-103923</t>
  </si>
  <si>
    <t xml:space="preserve">CUST-6836</t>
  </si>
  <si>
    <t xml:space="preserve">ORD-103924</t>
  </si>
  <si>
    <t xml:space="preserve">ORD-103925</t>
  </si>
  <si>
    <t xml:space="preserve">CUST-3952</t>
  </si>
  <si>
    <t xml:space="preserve">ORD-103926</t>
  </si>
  <si>
    <t xml:space="preserve">CUST-1273</t>
  </si>
  <si>
    <t xml:space="preserve">ORD-103927</t>
  </si>
  <si>
    <t xml:space="preserve">CUST-7858</t>
  </si>
  <si>
    <t xml:space="preserve">ORD-103928</t>
  </si>
  <si>
    <t xml:space="preserve">CUST-4722</t>
  </si>
  <si>
    <t xml:space="preserve">ORD-103929</t>
  </si>
  <si>
    <t xml:space="preserve">CUST-6421</t>
  </si>
  <si>
    <t xml:space="preserve">ORD-103930</t>
  </si>
  <si>
    <t xml:space="preserve">CUST-2061</t>
  </si>
  <si>
    <t xml:space="preserve">ORD-103931</t>
  </si>
  <si>
    <t xml:space="preserve">CUST-5660</t>
  </si>
  <si>
    <t xml:space="preserve">ORD-103932</t>
  </si>
  <si>
    <t xml:space="preserve">CUST-8896</t>
  </si>
  <si>
    <t xml:space="preserve">ORD-103933</t>
  </si>
  <si>
    <t xml:space="preserve">CUST-5617</t>
  </si>
  <si>
    <t xml:space="preserve">ORD-103934</t>
  </si>
  <si>
    <t xml:space="preserve">CUST-1175</t>
  </si>
  <si>
    <t xml:space="preserve">ORD-103935</t>
  </si>
  <si>
    <t xml:space="preserve">CUST-3779</t>
  </si>
  <si>
    <t xml:space="preserve">ORD-103936</t>
  </si>
  <si>
    <t xml:space="preserve">CUST-9832</t>
  </si>
  <si>
    <t xml:space="preserve">ORD-103937</t>
  </si>
  <si>
    <t xml:space="preserve">ORD-103938</t>
  </si>
  <si>
    <t xml:space="preserve">CUST-1937</t>
  </si>
  <si>
    <t xml:space="preserve">ORD-103939</t>
  </si>
  <si>
    <t xml:space="preserve">CUST-5052</t>
  </si>
  <si>
    <t xml:space="preserve">ORD-103940</t>
  </si>
  <si>
    <t xml:space="preserve">CUST-9505</t>
  </si>
  <si>
    <t xml:space="preserve">ORD-103941</t>
  </si>
  <si>
    <t xml:space="preserve">CUST-6815</t>
  </si>
  <si>
    <t xml:space="preserve">ORD-103942</t>
  </si>
  <si>
    <t xml:space="preserve">CUST-7261</t>
  </si>
  <si>
    <t xml:space="preserve">ORD-103943</t>
  </si>
  <si>
    <t xml:space="preserve">ORD-103944</t>
  </si>
  <si>
    <t xml:space="preserve">CUST-7275</t>
  </si>
  <si>
    <t xml:space="preserve">ORD-103945</t>
  </si>
  <si>
    <t xml:space="preserve">ORD-103946</t>
  </si>
  <si>
    <t xml:space="preserve">ORD-103947</t>
  </si>
  <si>
    <t xml:space="preserve">CUST-9583</t>
  </si>
  <si>
    <t xml:space="preserve">ORD-103948</t>
  </si>
  <si>
    <t xml:space="preserve">CUST-7319</t>
  </si>
  <si>
    <t xml:space="preserve">ORD-103949</t>
  </si>
  <si>
    <t xml:space="preserve">CUST-7573</t>
  </si>
  <si>
    <t xml:space="preserve">ORD-103950</t>
  </si>
  <si>
    <t xml:space="preserve">CUST-2836</t>
  </si>
  <si>
    <t xml:space="preserve">ORD-103951</t>
  </si>
  <si>
    <t xml:space="preserve">CUST-4934</t>
  </si>
  <si>
    <t xml:space="preserve">ORD-103952</t>
  </si>
  <si>
    <t xml:space="preserve">CUST-3862</t>
  </si>
  <si>
    <t xml:space="preserve">ORD-103953</t>
  </si>
  <si>
    <t xml:space="preserve">CUST-7816</t>
  </si>
  <si>
    <t xml:space="preserve">ORD-103954</t>
  </si>
  <si>
    <t xml:space="preserve">CUST-9349</t>
  </si>
  <si>
    <t xml:space="preserve">ORD-103955</t>
  </si>
  <si>
    <t xml:space="preserve">CUST-6457</t>
  </si>
  <si>
    <t xml:space="preserve">ORD-103956</t>
  </si>
  <si>
    <t xml:space="preserve">CUST-3034</t>
  </si>
  <si>
    <t xml:space="preserve">ORD-103957</t>
  </si>
  <si>
    <t xml:space="preserve">CUST-5164</t>
  </si>
  <si>
    <t xml:space="preserve">ORD-103958</t>
  </si>
  <si>
    <t xml:space="preserve">CUST-4099</t>
  </si>
  <si>
    <t xml:space="preserve">ORD-103959</t>
  </si>
  <si>
    <t xml:space="preserve">ORD-103960</t>
  </si>
  <si>
    <t xml:space="preserve">ORD-103961</t>
  </si>
  <si>
    <t xml:space="preserve">CUST-9260</t>
  </si>
  <si>
    <t xml:space="preserve">ORD-103962</t>
  </si>
  <si>
    <t xml:space="preserve">ORD-103963</t>
  </si>
  <si>
    <t xml:space="preserve">CUST-8538</t>
  </si>
  <si>
    <t xml:space="preserve">ORD-103964</t>
  </si>
  <si>
    <t xml:space="preserve">ORD-103965</t>
  </si>
  <si>
    <t xml:space="preserve">CUST-2292</t>
  </si>
  <si>
    <t xml:space="preserve">ORD-103966</t>
  </si>
  <si>
    <t xml:space="preserve">CUST-6730</t>
  </si>
  <si>
    <t xml:space="preserve">ORD-103967</t>
  </si>
  <si>
    <t xml:space="preserve">ORD-103968</t>
  </si>
  <si>
    <t xml:space="preserve">ORD-103969</t>
  </si>
  <si>
    <t xml:space="preserve">CUST-7667</t>
  </si>
  <si>
    <t xml:space="preserve">ORD-103970</t>
  </si>
  <si>
    <t xml:space="preserve">ORD-103971</t>
  </si>
  <si>
    <t xml:space="preserve">ORD-103972</t>
  </si>
  <si>
    <t xml:space="preserve">CUST-3461</t>
  </si>
  <si>
    <t xml:space="preserve">ORD-103973</t>
  </si>
  <si>
    <t xml:space="preserve">ORD-103974</t>
  </si>
  <si>
    <t xml:space="preserve">ORD-103975</t>
  </si>
  <si>
    <t xml:space="preserve">CUST-4090</t>
  </si>
  <si>
    <t xml:space="preserve">ORD-103976</t>
  </si>
  <si>
    <t xml:space="preserve">ORD-103977</t>
  </si>
  <si>
    <t xml:space="preserve">CUST-3914</t>
  </si>
  <si>
    <t xml:space="preserve">ORD-103978</t>
  </si>
  <si>
    <t xml:space="preserve">ORD-103979</t>
  </si>
  <si>
    <t xml:space="preserve">ORD-103980</t>
  </si>
  <si>
    <t xml:space="preserve">CUST-1812</t>
  </si>
  <si>
    <t xml:space="preserve">ORD-103981</t>
  </si>
  <si>
    <t xml:space="preserve">CUST-1843</t>
  </si>
  <si>
    <t xml:space="preserve">ORD-103982</t>
  </si>
  <si>
    <t xml:space="preserve">CUST-2399</t>
  </si>
  <si>
    <t xml:space="preserve">ORD-103983</t>
  </si>
  <si>
    <t xml:space="preserve">ORD-103984</t>
  </si>
  <si>
    <t xml:space="preserve">CUST-6501</t>
  </si>
  <si>
    <t xml:space="preserve">ORD-103985</t>
  </si>
  <si>
    <t xml:space="preserve">CUST-9485</t>
  </si>
  <si>
    <t xml:space="preserve">ORD-103986</t>
  </si>
  <si>
    <t xml:space="preserve">CUST-2909</t>
  </si>
  <si>
    <t xml:space="preserve">ORD-103987</t>
  </si>
  <si>
    <t xml:space="preserve">CUST-6393</t>
  </si>
  <si>
    <t xml:space="preserve">ORD-103988</t>
  </si>
  <si>
    <t xml:space="preserve">ORD-103989</t>
  </si>
  <si>
    <t xml:space="preserve">ORD-103990</t>
  </si>
  <si>
    <t xml:space="preserve">CUST-5661</t>
  </si>
  <si>
    <t xml:space="preserve">ORD-103991</t>
  </si>
  <si>
    <t xml:space="preserve">ORD-103992</t>
  </si>
  <si>
    <t xml:space="preserve">CUST-9244</t>
  </si>
  <si>
    <t xml:space="preserve">ORD-103993</t>
  </si>
  <si>
    <t xml:space="preserve">ORD-103994</t>
  </si>
  <si>
    <t xml:space="preserve">CUST-2667</t>
  </si>
  <si>
    <t xml:space="preserve">ORD-103995</t>
  </si>
  <si>
    <t xml:space="preserve">CUST-4135</t>
  </si>
  <si>
    <t xml:space="preserve">ORD-103996</t>
  </si>
  <si>
    <t xml:space="preserve">ORD-103997</t>
  </si>
  <si>
    <t xml:space="preserve">ORD-103998</t>
  </si>
  <si>
    <t xml:space="preserve">CUST-2338</t>
  </si>
  <si>
    <t xml:space="preserve">ORD-103999</t>
  </si>
  <si>
    <t xml:space="preserve">CUST-8225</t>
  </si>
  <si>
    <t xml:space="preserve">ORD-104000</t>
  </si>
  <si>
    <t xml:space="preserve">CUST-9769</t>
  </si>
  <si>
    <t xml:space="preserve">ORD-104001</t>
  </si>
  <si>
    <t xml:space="preserve">ORD-104002</t>
  </si>
  <si>
    <t xml:space="preserve">CUST-1848</t>
  </si>
  <si>
    <t xml:space="preserve">ORD-104003</t>
  </si>
  <si>
    <t xml:space="preserve">ORD-104004</t>
  </si>
  <si>
    <t xml:space="preserve">ORD-104005</t>
  </si>
  <si>
    <t xml:space="preserve">ORD-104006</t>
  </si>
  <si>
    <t xml:space="preserve">CUST-4035</t>
  </si>
  <si>
    <t xml:space="preserve">ORD-104007</t>
  </si>
  <si>
    <t xml:space="preserve">CUST-4140</t>
  </si>
  <si>
    <t xml:space="preserve">ORD-104008</t>
  </si>
  <si>
    <t xml:space="preserve">CUST-1650</t>
  </si>
  <si>
    <t xml:space="preserve">ORD-104009</t>
  </si>
  <si>
    <t xml:space="preserve">CUST-7016</t>
  </si>
  <si>
    <t xml:space="preserve">ORD-104010</t>
  </si>
  <si>
    <t xml:space="preserve">CUST-4132</t>
  </si>
  <si>
    <t xml:space="preserve">ORD-104011</t>
  </si>
  <si>
    <t xml:space="preserve">CUST-1054</t>
  </si>
  <si>
    <t xml:space="preserve">ORD-104012</t>
  </si>
  <si>
    <t xml:space="preserve">CUST-7545</t>
  </si>
  <si>
    <t xml:space="preserve">ORD-104013</t>
  </si>
  <si>
    <t xml:space="preserve">ORD-104014</t>
  </si>
  <si>
    <t xml:space="preserve">ORD-104015</t>
  </si>
  <si>
    <t xml:space="preserve">ORD-104016</t>
  </si>
  <si>
    <t xml:space="preserve">ORD-104017</t>
  </si>
  <si>
    <t xml:space="preserve">CUST-8026</t>
  </si>
  <si>
    <t xml:space="preserve">ORD-104018</t>
  </si>
  <si>
    <t xml:space="preserve">ORD-104019</t>
  </si>
  <si>
    <t xml:space="preserve">CUST-8636</t>
  </si>
  <si>
    <t xml:space="preserve">ORD-104020</t>
  </si>
  <si>
    <t xml:space="preserve">CUST-9929</t>
  </si>
  <si>
    <t xml:space="preserve">ORD-104021</t>
  </si>
  <si>
    <t xml:space="preserve">CUST-4769</t>
  </si>
  <si>
    <t xml:space="preserve">ORD-104022</t>
  </si>
  <si>
    <t xml:space="preserve">CUST-2966</t>
  </si>
  <si>
    <t xml:space="preserve">ORD-104023</t>
  </si>
  <si>
    <t xml:space="preserve">ORD-104024</t>
  </si>
  <si>
    <t xml:space="preserve">ORD-104025</t>
  </si>
  <si>
    <t xml:space="preserve">CUST-5250</t>
  </si>
  <si>
    <t xml:space="preserve">ORD-104026</t>
  </si>
  <si>
    <t xml:space="preserve">CUST-7840</t>
  </si>
  <si>
    <t xml:space="preserve">ORD-104027</t>
  </si>
  <si>
    <t xml:space="preserve">CUST-5989</t>
  </si>
  <si>
    <t xml:space="preserve">ORD-104028</t>
  </si>
  <si>
    <t xml:space="preserve">ORD-104029</t>
  </si>
  <si>
    <t xml:space="preserve">CUST-5612</t>
  </si>
  <si>
    <t xml:space="preserve">ORD-104030</t>
  </si>
  <si>
    <t xml:space="preserve">CUST-4075</t>
  </si>
  <si>
    <t xml:space="preserve">ORD-104031</t>
  </si>
  <si>
    <t xml:space="preserve">CUST-6918</t>
  </si>
  <si>
    <t xml:space="preserve">ORD-104032</t>
  </si>
  <si>
    <t xml:space="preserve">CUST-2810</t>
  </si>
  <si>
    <t xml:space="preserve">ORD-104033</t>
  </si>
  <si>
    <t xml:space="preserve">CUST-8739</t>
  </si>
  <si>
    <t xml:space="preserve">ORD-104034</t>
  </si>
  <si>
    <t xml:space="preserve">ORD-104035</t>
  </si>
  <si>
    <t xml:space="preserve">CUST-9139</t>
  </si>
  <si>
    <t xml:space="preserve">ORD-104036</t>
  </si>
  <si>
    <t xml:space="preserve">ORD-104037</t>
  </si>
  <si>
    <t xml:space="preserve">ORD-104038</t>
  </si>
  <si>
    <t xml:space="preserve">CUST-5143</t>
  </si>
  <si>
    <t xml:space="preserve">ORD-104039</t>
  </si>
  <si>
    <t xml:space="preserve">ORD-104040</t>
  </si>
  <si>
    <t xml:space="preserve">CUST-1656</t>
  </si>
  <si>
    <t xml:space="preserve">ORD-104041</t>
  </si>
  <si>
    <t xml:space="preserve">CUST-2737</t>
  </si>
  <si>
    <t xml:space="preserve">ORD-104042</t>
  </si>
  <si>
    <t xml:space="preserve">CUST-6008</t>
  </si>
  <si>
    <t xml:space="preserve">ORD-104043</t>
  </si>
  <si>
    <t xml:space="preserve">CUST-7726</t>
  </si>
  <si>
    <t xml:space="preserve">ORD-104044</t>
  </si>
  <si>
    <t xml:space="preserve">CUST-2223</t>
  </si>
  <si>
    <t xml:space="preserve">ORD-104045</t>
  </si>
  <si>
    <t xml:space="preserve">CUST-6705</t>
  </si>
  <si>
    <t xml:space="preserve">ORD-104046</t>
  </si>
  <si>
    <t xml:space="preserve">ORD-104047</t>
  </si>
  <si>
    <t xml:space="preserve">CUST-3699</t>
  </si>
  <si>
    <t xml:space="preserve">ORD-104048</t>
  </si>
  <si>
    <t xml:space="preserve">ORD-104049</t>
  </si>
  <si>
    <t xml:space="preserve">CUST-2114</t>
  </si>
  <si>
    <t xml:space="preserve">ORD-104050</t>
  </si>
  <si>
    <t xml:space="preserve">ORD-104051</t>
  </si>
  <si>
    <t xml:space="preserve">ORD-104052</t>
  </si>
  <si>
    <t xml:space="preserve">CUST-9152</t>
  </si>
  <si>
    <t xml:space="preserve">ORD-104053</t>
  </si>
  <si>
    <t xml:space="preserve">CUST-9226</t>
  </si>
  <si>
    <t xml:space="preserve">ORD-104054</t>
  </si>
  <si>
    <t xml:space="preserve">ORD-104055</t>
  </si>
  <si>
    <t xml:space="preserve">CUST-8911</t>
  </si>
  <si>
    <t xml:space="preserve">ORD-104056</t>
  </si>
  <si>
    <t xml:space="preserve">ORD-104057</t>
  </si>
  <si>
    <t xml:space="preserve">CUST-5278</t>
  </si>
  <si>
    <t xml:space="preserve">ORD-104058</t>
  </si>
  <si>
    <t xml:space="preserve">CUST-4139</t>
  </si>
  <si>
    <t xml:space="preserve">ORD-104059</t>
  </si>
  <si>
    <t xml:space="preserve">ORD-104060</t>
  </si>
  <si>
    <t xml:space="preserve">CUST-8776</t>
  </si>
  <si>
    <t xml:space="preserve">ORD-104061</t>
  </si>
  <si>
    <t xml:space="preserve">ORD-104062</t>
  </si>
  <si>
    <t xml:space="preserve">CUST-6164</t>
  </si>
  <si>
    <t xml:space="preserve">ORD-104063</t>
  </si>
  <si>
    <t xml:space="preserve">CUST-1442</t>
  </si>
  <si>
    <t xml:space="preserve">ORD-104064</t>
  </si>
  <si>
    <t xml:space="preserve">CUST-1541</t>
  </si>
  <si>
    <t xml:space="preserve">ORD-104065</t>
  </si>
  <si>
    <t xml:space="preserve">CUST-8171</t>
  </si>
  <si>
    <t xml:space="preserve">ORD-104066</t>
  </si>
  <si>
    <t xml:space="preserve">CUST-7953</t>
  </si>
  <si>
    <t xml:space="preserve">ORD-104067</t>
  </si>
  <si>
    <t xml:space="preserve">ORD-104068</t>
  </si>
  <si>
    <t xml:space="preserve">ORD-104069</t>
  </si>
  <si>
    <t xml:space="preserve">CUST-5418</t>
  </si>
  <si>
    <t xml:space="preserve">ORD-104070</t>
  </si>
  <si>
    <t xml:space="preserve">ORD-104071</t>
  </si>
  <si>
    <t xml:space="preserve">CUST-6460</t>
  </si>
  <si>
    <t xml:space="preserve">ORD-104072</t>
  </si>
  <si>
    <t xml:space="preserve">CUST-9330</t>
  </si>
  <si>
    <t xml:space="preserve">ORD-104073</t>
  </si>
  <si>
    <t xml:space="preserve">CUST-5595</t>
  </si>
  <si>
    <t xml:space="preserve">ORD-104074</t>
  </si>
  <si>
    <t xml:space="preserve">CUST-5018</t>
  </si>
  <si>
    <t xml:space="preserve">ORD-104075</t>
  </si>
  <si>
    <t xml:space="preserve">CUST-9372</t>
  </si>
  <si>
    <t xml:space="preserve">ORD-104076</t>
  </si>
  <si>
    <t xml:space="preserve">ORD-104077</t>
  </si>
  <si>
    <t xml:space="preserve">CUST-7223</t>
  </si>
  <si>
    <t xml:space="preserve">ORD-104078</t>
  </si>
  <si>
    <t xml:space="preserve">ORD-104079</t>
  </si>
  <si>
    <t xml:space="preserve">CUST-4646</t>
  </si>
  <si>
    <t xml:space="preserve">ORD-104080</t>
  </si>
  <si>
    <t xml:space="preserve">ORD-104081</t>
  </si>
  <si>
    <t xml:space="preserve">CUST-4786</t>
  </si>
  <si>
    <t xml:space="preserve">ORD-104082</t>
  </si>
  <si>
    <t xml:space="preserve">CUST-5381</t>
  </si>
  <si>
    <t xml:space="preserve">ORD-104083</t>
  </si>
  <si>
    <t xml:space="preserve">CUST-9181</t>
  </si>
  <si>
    <t xml:space="preserve">ORD-104084</t>
  </si>
  <si>
    <t xml:space="preserve">CUST-6805</t>
  </si>
  <si>
    <t xml:space="preserve">ORD-104085</t>
  </si>
  <si>
    <t xml:space="preserve">ORD-104086</t>
  </si>
  <si>
    <t xml:space="preserve">CUST-4745</t>
  </si>
  <si>
    <t xml:space="preserve">ORD-104087</t>
  </si>
  <si>
    <t xml:space="preserve">CUST-7457</t>
  </si>
  <si>
    <t xml:space="preserve">ORD-104088</t>
  </si>
  <si>
    <t xml:space="preserve">CUST-5534</t>
  </si>
  <si>
    <t xml:space="preserve">ORD-104089</t>
  </si>
  <si>
    <t xml:space="preserve">ORD-104090</t>
  </si>
  <si>
    <t xml:space="preserve">ORD-104091</t>
  </si>
  <si>
    <t xml:space="preserve">ORD-104092</t>
  </si>
  <si>
    <t xml:space="preserve">CUST-3991</t>
  </si>
  <si>
    <t xml:space="preserve">ORD-104093</t>
  </si>
  <si>
    <t xml:space="preserve">CUST-8484</t>
  </si>
  <si>
    <t xml:space="preserve">ORD-104094</t>
  </si>
  <si>
    <t xml:space="preserve">CUST-4065</t>
  </si>
  <si>
    <t xml:space="preserve">ORD-104095</t>
  </si>
  <si>
    <t xml:space="preserve">CUST-2109</t>
  </si>
  <si>
    <t xml:space="preserve">ORD-104096</t>
  </si>
  <si>
    <t xml:space="preserve">CUST-6624</t>
  </si>
  <si>
    <t xml:space="preserve">ORD-104097</t>
  </si>
  <si>
    <t xml:space="preserve">CUST-1070</t>
  </si>
  <si>
    <t xml:space="preserve">ORD-104098</t>
  </si>
  <si>
    <t xml:space="preserve">CUST-6920</t>
  </si>
  <si>
    <t xml:space="preserve">ORD-104099</t>
  </si>
  <si>
    <t xml:space="preserve">CUST-8804</t>
  </si>
  <si>
    <t xml:space="preserve">ORD-104100</t>
  </si>
  <si>
    <t xml:space="preserve">CUST-3619</t>
  </si>
  <si>
    <t xml:space="preserve">ORD-104101</t>
  </si>
  <si>
    <t xml:space="preserve">CUST-9914</t>
  </si>
  <si>
    <t xml:space="preserve">ORD-104102</t>
  </si>
  <si>
    <t xml:space="preserve">ORD-104103</t>
  </si>
  <si>
    <t xml:space="preserve">CUST-6297</t>
  </si>
  <si>
    <t xml:space="preserve">ORD-104104</t>
  </si>
  <si>
    <t xml:space="preserve">CUST-9455</t>
  </si>
  <si>
    <t xml:space="preserve">ORD-104105</t>
  </si>
  <si>
    <t xml:space="preserve">CUST-1225</t>
  </si>
  <si>
    <t xml:space="preserve">ORD-104106</t>
  </si>
  <si>
    <t xml:space="preserve">CUST-2098</t>
  </si>
  <si>
    <t xml:space="preserve">ORD-104107</t>
  </si>
  <si>
    <t xml:space="preserve">CUST-1771</t>
  </si>
  <si>
    <t xml:space="preserve">ORD-104108</t>
  </si>
  <si>
    <t xml:space="preserve">CUST-9867</t>
  </si>
  <si>
    <t xml:space="preserve">ORD-104109</t>
  </si>
  <si>
    <t xml:space="preserve">ORD-104110</t>
  </si>
  <si>
    <t xml:space="preserve">ORD-104111</t>
  </si>
  <si>
    <t xml:space="preserve">ORD-104112</t>
  </si>
  <si>
    <t xml:space="preserve">ORD-104113</t>
  </si>
  <si>
    <t xml:space="preserve">ORD-104114</t>
  </si>
  <si>
    <t xml:space="preserve">ORD-104115</t>
  </si>
  <si>
    <t xml:space="preserve">CUST-7476</t>
  </si>
  <si>
    <t xml:space="preserve">ORD-104116</t>
  </si>
  <si>
    <t xml:space="preserve">ORD-104117</t>
  </si>
  <si>
    <t xml:space="preserve">ORD-104118</t>
  </si>
  <si>
    <t xml:space="preserve">CUST-5238</t>
  </si>
  <si>
    <t xml:space="preserve">ORD-104119</t>
  </si>
  <si>
    <t xml:space="preserve">CUST-4291</t>
  </si>
  <si>
    <t xml:space="preserve">ORD-104120</t>
  </si>
  <si>
    <t xml:space="preserve">ORD-104121</t>
  </si>
  <si>
    <t xml:space="preserve">CUST-3605</t>
  </si>
  <si>
    <t xml:space="preserve">ORD-104122</t>
  </si>
  <si>
    <t xml:space="preserve">CUST-4024</t>
  </si>
  <si>
    <t xml:space="preserve">ORD-104123</t>
  </si>
  <si>
    <t xml:space="preserve">CUST-6716</t>
  </si>
  <si>
    <t xml:space="preserve">ORD-104124</t>
  </si>
  <si>
    <t xml:space="preserve">CUST-1323</t>
  </si>
  <si>
    <t xml:space="preserve">ORD-104125</t>
  </si>
  <si>
    <t xml:space="preserve">CUST-4487</t>
  </si>
  <si>
    <t xml:space="preserve">ORD-104126</t>
  </si>
  <si>
    <t xml:space="preserve">ORD-104127</t>
  </si>
  <si>
    <t xml:space="preserve">CUST-9783</t>
  </si>
  <si>
    <t xml:space="preserve">ORD-104128</t>
  </si>
  <si>
    <t xml:space="preserve">CUST-9164</t>
  </si>
  <si>
    <t xml:space="preserve">ORD-104129</t>
  </si>
  <si>
    <t xml:space="preserve">ORD-104130</t>
  </si>
  <si>
    <t xml:space="preserve">CUST-8998</t>
  </si>
  <si>
    <t xml:space="preserve">ORD-104131</t>
  </si>
  <si>
    <t xml:space="preserve">ORD-104132</t>
  </si>
  <si>
    <t xml:space="preserve">ORD-104133</t>
  </si>
  <si>
    <t xml:space="preserve">CUST-5759</t>
  </si>
  <si>
    <t xml:space="preserve">ORD-104134</t>
  </si>
  <si>
    <t xml:space="preserve">ORD-104135</t>
  </si>
  <si>
    <t xml:space="preserve">CUST-3818</t>
  </si>
  <si>
    <t xml:space="preserve">ORD-104136</t>
  </si>
  <si>
    <t xml:space="preserve">ORD-104137</t>
  </si>
  <si>
    <t xml:space="preserve">CUST-1110</t>
  </si>
  <si>
    <t xml:space="preserve">ORD-104138</t>
  </si>
  <si>
    <t xml:space="preserve">ORD-104139</t>
  </si>
  <si>
    <t xml:space="preserve">ORD-104140</t>
  </si>
  <si>
    <t xml:space="preserve">CUST-9053</t>
  </si>
  <si>
    <t xml:space="preserve">ORD-104141</t>
  </si>
  <si>
    <t xml:space="preserve">ORD-104142</t>
  </si>
  <si>
    <t xml:space="preserve">CUST-3288</t>
  </si>
  <si>
    <t xml:space="preserve">ORD-104143</t>
  </si>
  <si>
    <t xml:space="preserve">CUST-9802</t>
  </si>
  <si>
    <t xml:space="preserve">ORD-104144</t>
  </si>
  <si>
    <t xml:space="preserve">ORD-104145</t>
  </si>
  <si>
    <t xml:space="preserve">CUST-3788</t>
  </si>
  <si>
    <t xml:space="preserve">ORD-104146</t>
  </si>
  <si>
    <t xml:space="preserve">CUST-1568</t>
  </si>
  <si>
    <t xml:space="preserve">ORD-104147</t>
  </si>
  <si>
    <t xml:space="preserve">CUST-3657</t>
  </si>
  <si>
    <t xml:space="preserve">ORD-104148</t>
  </si>
  <si>
    <t xml:space="preserve">CUST-4916</t>
  </si>
  <si>
    <t xml:space="preserve">ORD-104149</t>
  </si>
  <si>
    <t xml:space="preserve">CUST-6794</t>
  </si>
  <si>
    <t xml:space="preserve">ORD-104150</t>
  </si>
  <si>
    <t xml:space="preserve">CUST-3514</t>
  </si>
  <si>
    <t xml:space="preserve">ORD-104151</t>
  </si>
  <si>
    <t xml:space="preserve">CUST-8451</t>
  </si>
  <si>
    <t xml:space="preserve">ORD-104152</t>
  </si>
  <si>
    <t xml:space="preserve">CUST-9219</t>
  </si>
  <si>
    <t xml:space="preserve">ORD-104153</t>
  </si>
  <si>
    <t xml:space="preserve">CUST-8078</t>
  </si>
  <si>
    <t xml:space="preserve">ORD-104154</t>
  </si>
  <si>
    <t xml:space="preserve">ORD-104155</t>
  </si>
  <si>
    <t xml:space="preserve">CUST-1752</t>
  </si>
  <si>
    <t xml:space="preserve">ORD-104156</t>
  </si>
  <si>
    <t xml:space="preserve">ORD-104157</t>
  </si>
  <si>
    <t xml:space="preserve">CUST-9792</t>
  </si>
  <si>
    <t xml:space="preserve">ORD-104158</t>
  </si>
  <si>
    <t xml:space="preserve">CUST-8112</t>
  </si>
  <si>
    <t xml:space="preserve">ORD-104159</t>
  </si>
  <si>
    <t xml:space="preserve">CUST-9101</t>
  </si>
  <si>
    <t xml:space="preserve">ORD-104160</t>
  </si>
  <si>
    <t xml:space="preserve">CUST-3084</t>
  </si>
  <si>
    <t xml:space="preserve">ORD-104161</t>
  </si>
  <si>
    <t xml:space="preserve">ORD-104162</t>
  </si>
  <si>
    <t xml:space="preserve">CUST-5434</t>
  </si>
  <si>
    <t xml:space="preserve">ORD-104163</t>
  </si>
  <si>
    <t xml:space="preserve">CUST-4863</t>
  </si>
  <si>
    <t xml:space="preserve">ORD-104164</t>
  </si>
  <si>
    <t xml:space="preserve">CUST-9822</t>
  </si>
  <si>
    <t xml:space="preserve">ORD-104165</t>
  </si>
  <si>
    <t xml:space="preserve">CUST-9635</t>
  </si>
  <si>
    <t xml:space="preserve">ORD-104166</t>
  </si>
  <si>
    <t xml:space="preserve">CUST-6677</t>
  </si>
  <si>
    <t xml:space="preserve">ORD-104167</t>
  </si>
  <si>
    <t xml:space="preserve">CUST-4016</t>
  </si>
  <si>
    <t xml:space="preserve">ORD-104168</t>
  </si>
  <si>
    <t xml:space="preserve">CUST-1064</t>
  </si>
  <si>
    <t xml:space="preserve">ORD-104169</t>
  </si>
  <si>
    <t xml:space="preserve">ORD-104170</t>
  </si>
  <si>
    <t xml:space="preserve">ORD-104171</t>
  </si>
  <si>
    <t xml:space="preserve">CUST-4690</t>
  </si>
  <si>
    <t xml:space="preserve">ORD-104172</t>
  </si>
  <si>
    <t xml:space="preserve">ORD-104173</t>
  </si>
  <si>
    <t xml:space="preserve">CUST-1835</t>
  </si>
  <si>
    <t xml:space="preserve">ORD-104174</t>
  </si>
  <si>
    <t xml:space="preserve">ORD-104175</t>
  </si>
  <si>
    <t xml:space="preserve">CUST-6415</t>
  </si>
  <si>
    <t xml:space="preserve">ORD-104176</t>
  </si>
  <si>
    <t xml:space="preserve">CUST-3156</t>
  </si>
  <si>
    <t xml:space="preserve">ORD-104177</t>
  </si>
  <si>
    <t xml:space="preserve">CUST-8235</t>
  </si>
  <si>
    <t xml:space="preserve">ORD-104178</t>
  </si>
  <si>
    <t xml:space="preserve">CUST-5715</t>
  </si>
  <si>
    <t xml:space="preserve">ORD-104179</t>
  </si>
  <si>
    <t xml:space="preserve">CUST-7415</t>
  </si>
  <si>
    <t xml:space="preserve">ORD-104180</t>
  </si>
  <si>
    <t xml:space="preserve">ORD-104181</t>
  </si>
  <si>
    <t xml:space="preserve">ORD-104182</t>
  </si>
  <si>
    <t xml:space="preserve">ORD-104183</t>
  </si>
  <si>
    <t xml:space="preserve">CUST-9311</t>
  </si>
  <si>
    <t xml:space="preserve">ORD-104184</t>
  </si>
  <si>
    <t xml:space="preserve">CUST-4086</t>
  </si>
  <si>
    <t xml:space="preserve">ORD-104185</t>
  </si>
  <si>
    <t xml:space="preserve">CUST-4468</t>
  </si>
  <si>
    <t xml:space="preserve">ORD-104186</t>
  </si>
  <si>
    <t xml:space="preserve">CUST-6418</t>
  </si>
  <si>
    <t xml:space="preserve">ORD-104187</t>
  </si>
  <si>
    <t xml:space="preserve">CUST-1455</t>
  </si>
  <si>
    <t xml:space="preserve">ORD-104188</t>
  </si>
  <si>
    <t xml:space="preserve">ORD-104189</t>
  </si>
  <si>
    <t xml:space="preserve">ORD-104190</t>
  </si>
  <si>
    <t xml:space="preserve">CUST-2773</t>
  </si>
  <si>
    <t xml:space="preserve">ORD-104191</t>
  </si>
  <si>
    <t xml:space="preserve">ORD-104192</t>
  </si>
  <si>
    <t xml:space="preserve">ORD-104193</t>
  </si>
  <si>
    <t xml:space="preserve">CUST-3617</t>
  </si>
  <si>
    <t xml:space="preserve">ORD-104194</t>
  </si>
  <si>
    <t xml:space="preserve">CUST-7033</t>
  </si>
  <si>
    <t xml:space="preserve">ORD-104195</t>
  </si>
  <si>
    <t xml:space="preserve">CUST-5665</t>
  </si>
  <si>
    <t xml:space="preserve">ORD-104196</t>
  </si>
  <si>
    <t xml:space="preserve">ORD-104197</t>
  </si>
  <si>
    <t xml:space="preserve">CUST-6101</t>
  </si>
  <si>
    <t xml:space="preserve">ORD-104198</t>
  </si>
  <si>
    <t xml:space="preserve">ORD-104199</t>
  </si>
  <si>
    <t xml:space="preserve">CUST-6380</t>
  </si>
  <si>
    <t xml:space="preserve">ORD-104200</t>
  </si>
  <si>
    <t xml:space="preserve">CUST-9172</t>
  </si>
  <si>
    <t xml:space="preserve">ORD-104201</t>
  </si>
  <si>
    <t xml:space="preserve">CUST-7424</t>
  </si>
  <si>
    <t xml:space="preserve">ORD-104202</t>
  </si>
  <si>
    <t xml:space="preserve">CUST-6067</t>
  </si>
  <si>
    <t xml:space="preserve">ORD-104203</t>
  </si>
  <si>
    <t xml:space="preserve">CUST-3961</t>
  </si>
  <si>
    <t xml:space="preserve">ORD-104204</t>
  </si>
  <si>
    <t xml:space="preserve">CUST-3397</t>
  </si>
  <si>
    <t xml:space="preserve">ORD-104205</t>
  </si>
  <si>
    <t xml:space="preserve">ORD-104206</t>
  </si>
  <si>
    <t xml:space="preserve">CUST-4947</t>
  </si>
  <si>
    <t xml:space="preserve">ORD-104207</t>
  </si>
  <si>
    <t xml:space="preserve">ORD-104208</t>
  </si>
  <si>
    <t xml:space="preserve">CUST-9993</t>
  </si>
  <si>
    <t xml:space="preserve">ORD-104209</t>
  </si>
  <si>
    <t xml:space="preserve">CUST-5105</t>
  </si>
  <si>
    <t xml:space="preserve">ORD-104210</t>
  </si>
  <si>
    <t xml:space="preserve">CUST-2366</t>
  </si>
  <si>
    <t xml:space="preserve">ORD-104211</t>
  </si>
  <si>
    <t xml:space="preserve">CUST-1770</t>
  </si>
  <si>
    <t xml:space="preserve">ORD-104212</t>
  </si>
  <si>
    <t xml:space="preserve">CUST-2987</t>
  </si>
  <si>
    <t xml:space="preserve">ORD-104213</t>
  </si>
  <si>
    <t xml:space="preserve">CUST-4333</t>
  </si>
  <si>
    <t xml:space="preserve">ORD-104214</t>
  </si>
  <si>
    <t xml:space="preserve">CUST-3584</t>
  </si>
  <si>
    <t xml:space="preserve">ORD-104215</t>
  </si>
  <si>
    <t xml:space="preserve">ORD-104216</t>
  </si>
  <si>
    <t xml:space="preserve">CUST-4552</t>
  </si>
  <si>
    <t xml:space="preserve">ORD-104217</t>
  </si>
  <si>
    <t xml:space="preserve">CUST-5004</t>
  </si>
  <si>
    <t xml:space="preserve">ORD-104218</t>
  </si>
  <si>
    <t xml:space="preserve">ORD-104219</t>
  </si>
  <si>
    <t xml:space="preserve">ORD-104220</t>
  </si>
  <si>
    <t xml:space="preserve">CUST-6615</t>
  </si>
  <si>
    <t xml:space="preserve">ORD-104221</t>
  </si>
  <si>
    <t xml:space="preserve">CUST-4583</t>
  </si>
  <si>
    <t xml:space="preserve">ORD-104222</t>
  </si>
  <si>
    <t xml:space="preserve">CUST-5988</t>
  </si>
  <si>
    <t xml:space="preserve">ORD-104223</t>
  </si>
  <si>
    <t xml:space="preserve">CUST-8907</t>
  </si>
  <si>
    <t xml:space="preserve">ORD-104224</t>
  </si>
  <si>
    <t xml:space="preserve">ORD-104225</t>
  </si>
  <si>
    <t xml:space="preserve">CUST-4357</t>
  </si>
  <si>
    <t xml:space="preserve">ORD-104226</t>
  </si>
  <si>
    <t xml:space="preserve">CUST-5346</t>
  </si>
  <si>
    <t xml:space="preserve">ORD-104227</t>
  </si>
  <si>
    <t xml:space="preserve">ORD-104228</t>
  </si>
  <si>
    <t xml:space="preserve">ORD-104229</t>
  </si>
  <si>
    <t xml:space="preserve">CUST-7568</t>
  </si>
  <si>
    <t xml:space="preserve">ORD-104230</t>
  </si>
  <si>
    <t xml:space="preserve">CUST-7740</t>
  </si>
  <si>
    <t xml:space="preserve">ORD-104231</t>
  </si>
  <si>
    <t xml:space="preserve">ORD-104232</t>
  </si>
  <si>
    <t xml:space="preserve">CUST-6537</t>
  </si>
  <si>
    <t xml:space="preserve">ORD-104233</t>
  </si>
  <si>
    <t xml:space="preserve">ORD-104234</t>
  </si>
  <si>
    <t xml:space="preserve">CUST-3683</t>
  </si>
  <si>
    <t xml:space="preserve">ORD-104235</t>
  </si>
  <si>
    <t xml:space="preserve">ORD-104236</t>
  </si>
  <si>
    <t xml:space="preserve">CUST-5818</t>
  </si>
  <si>
    <t xml:space="preserve">ORD-104237</t>
  </si>
  <si>
    <t xml:space="preserve">CUST-8239</t>
  </si>
  <si>
    <t xml:space="preserve">ORD-104238</t>
  </si>
  <si>
    <t xml:space="preserve">ORD-104239</t>
  </si>
  <si>
    <t xml:space="preserve">ORD-104240</t>
  </si>
  <si>
    <t xml:space="preserve">ORD-104241</t>
  </si>
  <si>
    <t xml:space="preserve">ORD-104242</t>
  </si>
  <si>
    <t xml:space="preserve">ORD-104243</t>
  </si>
  <si>
    <t xml:space="preserve">CUST-5171</t>
  </si>
  <si>
    <t xml:space="preserve">ORD-104244</t>
  </si>
  <si>
    <t xml:space="preserve">CUST-5037</t>
  </si>
  <si>
    <t xml:space="preserve">ORD-104245</t>
  </si>
  <si>
    <t xml:space="preserve">CUST-5495</t>
  </si>
  <si>
    <t xml:space="preserve">ORD-104246</t>
  </si>
  <si>
    <t xml:space="preserve">ORD-104247</t>
  </si>
  <si>
    <t xml:space="preserve">ORD-104248</t>
  </si>
  <si>
    <t xml:space="preserve">CUST-1657</t>
  </si>
  <si>
    <t xml:space="preserve">ORD-104249</t>
  </si>
  <si>
    <t xml:space="preserve">CUST-6002</t>
  </si>
  <si>
    <t xml:space="preserve">ORD-104250</t>
  </si>
  <si>
    <t xml:space="preserve">CUST-6788</t>
  </si>
  <si>
    <t xml:space="preserve">ORD-104251</t>
  </si>
  <si>
    <t xml:space="preserve">CUST-9225</t>
  </si>
  <si>
    <t xml:space="preserve">ORD-104252</t>
  </si>
  <si>
    <t xml:space="preserve">CUST-8743</t>
  </si>
  <si>
    <t xml:space="preserve">ORD-104253</t>
  </si>
  <si>
    <t xml:space="preserve">ORD-104254</t>
  </si>
  <si>
    <t xml:space="preserve">CUST-8453</t>
  </si>
  <si>
    <t xml:space="preserve">ORD-104255</t>
  </si>
  <si>
    <t xml:space="preserve">CUST-2268</t>
  </si>
  <si>
    <t xml:space="preserve">ORD-104256</t>
  </si>
  <si>
    <t xml:space="preserve">CUST-4698</t>
  </si>
  <si>
    <t xml:space="preserve">ORD-104257</t>
  </si>
  <si>
    <t xml:space="preserve">ORD-104258</t>
  </si>
  <si>
    <t xml:space="preserve">CUST-5184</t>
  </si>
  <si>
    <t xml:space="preserve">ORD-104259</t>
  </si>
  <si>
    <t xml:space="preserve">ORD-104260</t>
  </si>
  <si>
    <t xml:space="preserve">CUST-2920</t>
  </si>
  <si>
    <t xml:space="preserve">ORD-104261</t>
  </si>
  <si>
    <t xml:space="preserve">CUST-6562</t>
  </si>
  <si>
    <t xml:space="preserve">ORD-104262</t>
  </si>
  <si>
    <t xml:space="preserve">CUST-2327</t>
  </si>
  <si>
    <t xml:space="preserve">ORD-104263</t>
  </si>
  <si>
    <t xml:space="preserve">CUST-7014</t>
  </si>
  <si>
    <t xml:space="preserve">ORD-104264</t>
  </si>
  <si>
    <t xml:space="preserve">ORD-104265</t>
  </si>
  <si>
    <t xml:space="preserve">CUST-4347</t>
  </si>
  <si>
    <t xml:space="preserve">ORD-104266</t>
  </si>
  <si>
    <t xml:space="preserve">CUST-4929</t>
  </si>
  <si>
    <t xml:space="preserve">ORD-104267</t>
  </si>
  <si>
    <t xml:space="preserve">CUST-9667</t>
  </si>
  <si>
    <t xml:space="preserve">ORD-104268</t>
  </si>
  <si>
    <t xml:space="preserve">CUST-8627</t>
  </si>
  <si>
    <t xml:space="preserve">ORD-104269</t>
  </si>
  <si>
    <t xml:space="preserve">CUST-3298</t>
  </si>
  <si>
    <t xml:space="preserve">ORD-104270</t>
  </si>
  <si>
    <t xml:space="preserve">CUST-7290</t>
  </si>
  <si>
    <t xml:space="preserve">ORD-104271</t>
  </si>
  <si>
    <t xml:space="preserve">CUST-7811</t>
  </si>
  <si>
    <t xml:space="preserve">ORD-104272</t>
  </si>
  <si>
    <t xml:space="preserve">ORD-104273</t>
  </si>
  <si>
    <t xml:space="preserve">ORD-104274</t>
  </si>
  <si>
    <t xml:space="preserve">ORD-104275</t>
  </si>
  <si>
    <t xml:space="preserve">CUST-4129</t>
  </si>
  <si>
    <t xml:space="preserve">ORD-104276</t>
  </si>
  <si>
    <t xml:space="preserve">CUST-9865</t>
  </si>
  <si>
    <t xml:space="preserve">ORD-104277</t>
  </si>
  <si>
    <t xml:space="preserve">ORD-104278</t>
  </si>
  <si>
    <t xml:space="preserve">CUST-8416</t>
  </si>
  <si>
    <t xml:space="preserve">ORD-104279</t>
  </si>
  <si>
    <t xml:space="preserve">CUST-3235</t>
  </si>
  <si>
    <t xml:space="preserve">ORD-104280</t>
  </si>
  <si>
    <t xml:space="preserve">ORD-104281</t>
  </si>
  <si>
    <t xml:space="preserve">CUST-5477</t>
  </si>
  <si>
    <t xml:space="preserve">ORD-104282</t>
  </si>
  <si>
    <t xml:space="preserve">CUST-3792</t>
  </si>
  <si>
    <t xml:space="preserve">ORD-104283</t>
  </si>
  <si>
    <t xml:space="preserve">CUST-9759</t>
  </si>
  <si>
    <t xml:space="preserve">ORD-104284</t>
  </si>
  <si>
    <t xml:space="preserve">ORD-104285</t>
  </si>
  <si>
    <t xml:space="preserve">CUST-4766</t>
  </si>
  <si>
    <t xml:space="preserve">ORD-104286</t>
  </si>
  <si>
    <t xml:space="preserve">CUST-7714</t>
  </si>
  <si>
    <t xml:space="preserve">ORD-104287</t>
  </si>
  <si>
    <t xml:space="preserve">ORD-104288</t>
  </si>
  <si>
    <t xml:space="preserve">CUST-2451</t>
  </si>
  <si>
    <t xml:space="preserve">ORD-104289</t>
  </si>
  <si>
    <t xml:space="preserve">ORD-104290</t>
  </si>
  <si>
    <t xml:space="preserve">ORD-104291</t>
  </si>
  <si>
    <t xml:space="preserve">CUST-6420</t>
  </si>
  <si>
    <t xml:space="preserve">ORD-104292</t>
  </si>
  <si>
    <t xml:space="preserve">CUST-4661</t>
  </si>
  <si>
    <t xml:space="preserve">ORD-104293</t>
  </si>
  <si>
    <t xml:space="preserve">ORD-104294</t>
  </si>
  <si>
    <t xml:space="preserve">ORD-104295</t>
  </si>
  <si>
    <t xml:space="preserve">CUST-3869</t>
  </si>
  <si>
    <t xml:space="preserve">ORD-104296</t>
  </si>
  <si>
    <t xml:space="preserve">ORD-104297</t>
  </si>
  <si>
    <t xml:space="preserve">ORD-104298</t>
  </si>
  <si>
    <t xml:space="preserve">ORD-104299</t>
  </si>
  <si>
    <t xml:space="preserve">CUST-6582</t>
  </si>
  <si>
    <t xml:space="preserve">ORD-104300</t>
  </si>
  <si>
    <t xml:space="preserve">CUST-5658</t>
  </si>
  <si>
    <t xml:space="preserve">ORD-104301</t>
  </si>
  <si>
    <t xml:space="preserve">ORD-104302</t>
  </si>
  <si>
    <t xml:space="preserve">CUST-4094</t>
  </si>
  <si>
    <t xml:space="preserve">ORD-104303</t>
  </si>
  <si>
    <t xml:space="preserve">CUST-4580</t>
  </si>
  <si>
    <t xml:space="preserve">ORD-104304</t>
  </si>
  <si>
    <t xml:space="preserve">CUST-7301</t>
  </si>
  <si>
    <t xml:space="preserve">ORD-104305</t>
  </si>
  <si>
    <t xml:space="preserve">ORD-104306</t>
  </si>
  <si>
    <t xml:space="preserve">ORD-104307</t>
  </si>
  <si>
    <t xml:space="preserve">ORD-104308</t>
  </si>
  <si>
    <t xml:space="preserve">CUST-8598</t>
  </si>
  <si>
    <t xml:space="preserve">ORD-104309</t>
  </si>
  <si>
    <t xml:space="preserve">ORD-104310</t>
  </si>
  <si>
    <t xml:space="preserve">CUST-2819</t>
  </si>
  <si>
    <t xml:space="preserve">ORD-104311</t>
  </si>
  <si>
    <t xml:space="preserve">ORD-104312</t>
  </si>
  <si>
    <t xml:space="preserve">CUST-2144</t>
  </si>
  <si>
    <t xml:space="preserve">ORD-104313</t>
  </si>
  <si>
    <t xml:space="preserve">ORD-104314</t>
  </si>
  <si>
    <t xml:space="preserve">CUST-5865</t>
  </si>
  <si>
    <t xml:space="preserve">ORD-104315</t>
  </si>
  <si>
    <t xml:space="preserve">ORD-104316</t>
  </si>
  <si>
    <t xml:space="preserve">CUST-5618</t>
  </si>
  <si>
    <t xml:space="preserve">ORD-104317</t>
  </si>
  <si>
    <t xml:space="preserve">CUST-4750</t>
  </si>
  <si>
    <t xml:space="preserve">ORD-104318</t>
  </si>
  <si>
    <t xml:space="preserve">CUST-9798</t>
  </si>
  <si>
    <t xml:space="preserve">ORD-104319</t>
  </si>
  <si>
    <t xml:space="preserve">ORD-104320</t>
  </si>
  <si>
    <t xml:space="preserve">CUST-5526</t>
  </si>
  <si>
    <t xml:space="preserve">ORD-104321</t>
  </si>
  <si>
    <t xml:space="preserve">ORD-104322</t>
  </si>
  <si>
    <t xml:space="preserve">CUST-9623</t>
  </si>
  <si>
    <t xml:space="preserve">ORD-104323</t>
  </si>
  <si>
    <t xml:space="preserve">ORD-104324</t>
  </si>
  <si>
    <t xml:space="preserve">CUST-1712</t>
  </si>
  <si>
    <t xml:space="preserve">ORD-104325</t>
  </si>
  <si>
    <t xml:space="preserve">CUST-1728</t>
  </si>
  <si>
    <t xml:space="preserve">ORD-104326</t>
  </si>
  <si>
    <t xml:space="preserve">CUST-1531</t>
  </si>
  <si>
    <t xml:space="preserve">ORD-104327</t>
  </si>
  <si>
    <t xml:space="preserve">CUST-2601</t>
  </si>
  <si>
    <t xml:space="preserve">ORD-104328</t>
  </si>
  <si>
    <t xml:space="preserve">ORD-104329</t>
  </si>
  <si>
    <t xml:space="preserve">CUST-9238</t>
  </si>
  <si>
    <t xml:space="preserve">ORD-104330</t>
  </si>
  <si>
    <t xml:space="preserve">ORD-104331</t>
  </si>
  <si>
    <t xml:space="preserve">CUST-6693</t>
  </si>
  <si>
    <t xml:space="preserve">ORD-104332</t>
  </si>
  <si>
    <t xml:space="preserve">CUST-7903</t>
  </si>
  <si>
    <t xml:space="preserve">ORD-104333</t>
  </si>
  <si>
    <t xml:space="preserve">CUST-5110</t>
  </si>
  <si>
    <t xml:space="preserve">ORD-104334</t>
  </si>
  <si>
    <t xml:space="preserve">CUST-2175</t>
  </si>
  <si>
    <t xml:space="preserve">ORD-104335</t>
  </si>
  <si>
    <t xml:space="preserve">ORD-104336</t>
  </si>
  <si>
    <t xml:space="preserve">CUST-8039</t>
  </si>
  <si>
    <t xml:space="preserve">ORD-104337</t>
  </si>
  <si>
    <t xml:space="preserve">CUST-5983</t>
  </si>
  <si>
    <t xml:space="preserve">ORD-104338</t>
  </si>
  <si>
    <t xml:space="preserve">ORD-104339</t>
  </si>
  <si>
    <t xml:space="preserve">ORD-104340</t>
  </si>
  <si>
    <t xml:space="preserve">CUST-2974</t>
  </si>
  <si>
    <t xml:space="preserve">ORD-104341</t>
  </si>
  <si>
    <t xml:space="preserve">CUST-2768</t>
  </si>
  <si>
    <t xml:space="preserve">ORD-104342</t>
  </si>
  <si>
    <t xml:space="preserve">ORD-104343</t>
  </si>
  <si>
    <t xml:space="preserve">ORD-104344</t>
  </si>
  <si>
    <t xml:space="preserve">ORD-104345</t>
  </si>
  <si>
    <t xml:space="preserve">CUST-1578</t>
  </si>
  <si>
    <t xml:space="preserve">ORD-104346</t>
  </si>
  <si>
    <t xml:space="preserve">ORD-104347</t>
  </si>
  <si>
    <t xml:space="preserve">ORD-104348</t>
  </si>
  <si>
    <t xml:space="preserve">CUST-8033</t>
  </si>
  <si>
    <t xml:space="preserve">ORD-104349</t>
  </si>
  <si>
    <t xml:space="preserve">CUST-4274</t>
  </si>
  <si>
    <t xml:space="preserve">ORD-104350</t>
  </si>
  <si>
    <t xml:space="preserve">CUST-8936</t>
  </si>
  <si>
    <t xml:space="preserve">ORD-104351</t>
  </si>
  <si>
    <t xml:space="preserve">CUST-5976</t>
  </si>
  <si>
    <t xml:space="preserve">ORD-104352</t>
  </si>
  <si>
    <t xml:space="preserve">ORD-104353</t>
  </si>
  <si>
    <t xml:space="preserve">CUST-1505</t>
  </si>
  <si>
    <t xml:space="preserve">ORD-104354</t>
  </si>
  <si>
    <t xml:space="preserve">ORD-104355</t>
  </si>
  <si>
    <t xml:space="preserve">CUST-8399</t>
  </si>
  <si>
    <t xml:space="preserve">ORD-104356</t>
  </si>
  <si>
    <t xml:space="preserve">ORD-104357</t>
  </si>
  <si>
    <t xml:space="preserve">CUST-5785</t>
  </si>
  <si>
    <t xml:space="preserve">ORD-104358</t>
  </si>
  <si>
    <t xml:space="preserve">ORD-104359</t>
  </si>
  <si>
    <t xml:space="preserve">ORD-104360</t>
  </si>
  <si>
    <t xml:space="preserve">ORD-104361</t>
  </si>
  <si>
    <t xml:space="preserve">CUST-6370</t>
  </si>
  <si>
    <t xml:space="preserve">ORD-104362</t>
  </si>
  <si>
    <t xml:space="preserve">ORD-104363</t>
  </si>
  <si>
    <t xml:space="preserve">CUST-8868</t>
  </si>
  <si>
    <t xml:space="preserve">ORD-104364</t>
  </si>
  <si>
    <t xml:space="preserve">CUST-8158</t>
  </si>
  <si>
    <t xml:space="preserve">ORD-104365</t>
  </si>
  <si>
    <t xml:space="preserve">ORD-104366</t>
  </si>
  <si>
    <t xml:space="preserve">CUST-6973</t>
  </si>
  <si>
    <t xml:space="preserve">ORD-104367</t>
  </si>
  <si>
    <t xml:space="preserve">CUST-3526</t>
  </si>
  <si>
    <t xml:space="preserve">ORD-104368</t>
  </si>
  <si>
    <t xml:space="preserve">ORD-104369</t>
  </si>
  <si>
    <t xml:space="preserve">ORD-104370</t>
  </si>
  <si>
    <t xml:space="preserve">CUST-7994</t>
  </si>
  <si>
    <t xml:space="preserve">ORD-104371</t>
  </si>
  <si>
    <t xml:space="preserve">ORD-104372</t>
  </si>
  <si>
    <t xml:space="preserve">ORD-104373</t>
  </si>
  <si>
    <t xml:space="preserve">ORD-104374</t>
  </si>
  <si>
    <t xml:space="preserve">CUST-1092</t>
  </si>
  <si>
    <t xml:space="preserve">ORD-104375</t>
  </si>
  <si>
    <t xml:space="preserve">CUST-4949</t>
  </si>
  <si>
    <t xml:space="preserve">ORD-104376</t>
  </si>
  <si>
    <t xml:space="preserve">ORD-104377</t>
  </si>
  <si>
    <t xml:space="preserve">CUST-6181</t>
  </si>
  <si>
    <t xml:space="preserve">ORD-104378</t>
  </si>
  <si>
    <t xml:space="preserve">CUST-1231</t>
  </si>
  <si>
    <t xml:space="preserve">ORD-104379</t>
  </si>
  <si>
    <t xml:space="preserve">ORD-104380</t>
  </si>
  <si>
    <t xml:space="preserve">CUST-7430</t>
  </si>
  <si>
    <t xml:space="preserve">ORD-104381</t>
  </si>
  <si>
    <t xml:space="preserve">CUST-4800</t>
  </si>
  <si>
    <t xml:space="preserve">ORD-104382</t>
  </si>
  <si>
    <t xml:space="preserve">CUST-7192</t>
  </si>
  <si>
    <t xml:space="preserve">ORD-104383</t>
  </si>
  <si>
    <t xml:space="preserve">CUST-9872</t>
  </si>
  <si>
    <t xml:space="preserve">ORD-104384</t>
  </si>
  <si>
    <t xml:space="preserve">ORD-104385</t>
  </si>
  <si>
    <t xml:space="preserve">CUST-8347</t>
  </si>
  <si>
    <t xml:space="preserve">ORD-104386</t>
  </si>
  <si>
    <t xml:space="preserve">CUST-8334</t>
  </si>
  <si>
    <t xml:space="preserve">ORD-104387</t>
  </si>
  <si>
    <t xml:space="preserve">CUST-9578</t>
  </si>
  <si>
    <t xml:space="preserve">ORD-104388</t>
  </si>
  <si>
    <t xml:space="preserve">ORD-104389</t>
  </si>
  <si>
    <t xml:space="preserve">ORD-104390</t>
  </si>
  <si>
    <t xml:space="preserve">CUST-8335</t>
  </si>
  <si>
    <t xml:space="preserve">ORD-104391</t>
  </si>
  <si>
    <t xml:space="preserve">ORD-104392</t>
  </si>
  <si>
    <t xml:space="preserve">CUST-8698</t>
  </si>
  <si>
    <t xml:space="preserve">ORD-104393</t>
  </si>
  <si>
    <t xml:space="preserve">CUST-3208</t>
  </si>
  <si>
    <t xml:space="preserve">ORD-104394</t>
  </si>
  <si>
    <t xml:space="preserve">CUST-1548</t>
  </si>
  <si>
    <t xml:space="preserve">ORD-104395</t>
  </si>
  <si>
    <t xml:space="preserve">CUST-8174</t>
  </si>
  <si>
    <t xml:space="preserve">ORD-104396</t>
  </si>
  <si>
    <t xml:space="preserve">CUST-3866</t>
  </si>
  <si>
    <t xml:space="preserve">ORD-104397</t>
  </si>
  <si>
    <t xml:space="preserve">CUST-8809</t>
  </si>
  <si>
    <t xml:space="preserve">ORD-104398</t>
  </si>
  <si>
    <t xml:space="preserve">CUST-6823</t>
  </si>
  <si>
    <t xml:space="preserve">ORD-104399</t>
  </si>
  <si>
    <t xml:space="preserve">ORD-104400</t>
  </si>
  <si>
    <t xml:space="preserve">ORD-104401</t>
  </si>
  <si>
    <t xml:space="preserve">CUST-9903</t>
  </si>
  <si>
    <t xml:space="preserve">ORD-104402</t>
  </si>
  <si>
    <t xml:space="preserve">ORD-104403</t>
  </si>
  <si>
    <t xml:space="preserve">ORD-104404</t>
  </si>
  <si>
    <t xml:space="preserve">CUST-8944</t>
  </si>
  <si>
    <t xml:space="preserve">ORD-104405</t>
  </si>
  <si>
    <t xml:space="preserve">CUST-4384</t>
  </si>
  <si>
    <t xml:space="preserve">ORD-104406</t>
  </si>
  <si>
    <t xml:space="preserve">CUST-8406</t>
  </si>
  <si>
    <t xml:space="preserve">ORD-104407</t>
  </si>
  <si>
    <t xml:space="preserve">CUST-3186</t>
  </si>
  <si>
    <t xml:space="preserve">ORD-104408</t>
  </si>
  <si>
    <t xml:space="preserve">CUST-3381</t>
  </si>
  <si>
    <t xml:space="preserve">ORD-104409</t>
  </si>
  <si>
    <t xml:space="preserve">ORD-104410</t>
  </si>
  <si>
    <t xml:space="preserve">CUST-3946</t>
  </si>
  <si>
    <t xml:space="preserve">ORD-104411</t>
  </si>
  <si>
    <t xml:space="preserve">CUST-8693</t>
  </si>
  <si>
    <t xml:space="preserve">ORD-104412</t>
  </si>
  <si>
    <t xml:space="preserve">CUST-4100</t>
  </si>
  <si>
    <t xml:space="preserve">ORD-104413</t>
  </si>
  <si>
    <t xml:space="preserve">CUST-3878</t>
  </si>
  <si>
    <t xml:space="preserve">ORD-104414</t>
  </si>
  <si>
    <t xml:space="preserve">CUST-5107</t>
  </si>
  <si>
    <t xml:space="preserve">ORD-104415</t>
  </si>
  <si>
    <t xml:space="preserve">CUST-3690</t>
  </si>
  <si>
    <t xml:space="preserve">ORD-104416</t>
  </si>
  <si>
    <t xml:space="preserve">CUST-7591</t>
  </si>
  <si>
    <t xml:space="preserve">ORD-104417</t>
  </si>
  <si>
    <t xml:space="preserve">CUST-5960</t>
  </si>
  <si>
    <t xml:space="preserve">ORD-104418</t>
  </si>
  <si>
    <t xml:space="preserve">CUST-2642</t>
  </si>
  <si>
    <t xml:space="preserve">ORD-104419</t>
  </si>
  <si>
    <t xml:space="preserve">ORD-104420</t>
  </si>
  <si>
    <t xml:space="preserve">ORD-104421</t>
  </si>
  <si>
    <t xml:space="preserve">ORD-104422</t>
  </si>
  <si>
    <t xml:space="preserve">CUST-4497</t>
  </si>
  <si>
    <t xml:space="preserve">ORD-104423</t>
  </si>
  <si>
    <t xml:space="preserve">CUST-8685</t>
  </si>
  <si>
    <t xml:space="preserve">ORD-104424</t>
  </si>
  <si>
    <t xml:space="preserve">CUST-7639</t>
  </si>
  <si>
    <t xml:space="preserve">ORD-104425</t>
  </si>
  <si>
    <t xml:space="preserve">ORD-104426</t>
  </si>
  <si>
    <t xml:space="preserve">CUST-2000</t>
  </si>
  <si>
    <t xml:space="preserve">ORD-104427</t>
  </si>
  <si>
    <t xml:space="preserve">CUST-3354</t>
  </si>
  <si>
    <t xml:space="preserve">ORD-104428</t>
  </si>
  <si>
    <t xml:space="preserve">ORD-104429</t>
  </si>
  <si>
    <t xml:space="preserve">CUST-7995</t>
  </si>
  <si>
    <t xml:space="preserve">ORD-104430</t>
  </si>
  <si>
    <t xml:space="preserve">ORD-104431</t>
  </si>
  <si>
    <t xml:space="preserve">ORD-104432</t>
  </si>
  <si>
    <t xml:space="preserve">CUST-1391</t>
  </si>
  <si>
    <t xml:space="preserve">ORD-104433</t>
  </si>
  <si>
    <t xml:space="preserve">CUST-3416</t>
  </si>
  <si>
    <t xml:space="preserve">ORD-104434</t>
  </si>
  <si>
    <t xml:space="preserve">ORD-104435</t>
  </si>
  <si>
    <t xml:space="preserve">CUST-1250</t>
  </si>
  <si>
    <t xml:space="preserve">ORD-104436</t>
  </si>
  <si>
    <t xml:space="preserve">CUST-6669</t>
  </si>
  <si>
    <t xml:space="preserve">ORD-104437</t>
  </si>
  <si>
    <t xml:space="preserve">ORD-104438</t>
  </si>
  <si>
    <t xml:space="preserve">ORD-104439</t>
  </si>
  <si>
    <t xml:space="preserve">ORD-104440</t>
  </si>
  <si>
    <t xml:space="preserve">CUST-6803</t>
  </si>
  <si>
    <t xml:space="preserve">ORD-104441</t>
  </si>
  <si>
    <t xml:space="preserve">CUST-6474</t>
  </si>
  <si>
    <t xml:space="preserve">ORD-104442</t>
  </si>
  <si>
    <t xml:space="preserve">CUST-2038</t>
  </si>
  <si>
    <t xml:space="preserve">ORD-104443</t>
  </si>
  <si>
    <t xml:space="preserve">CUST-3758</t>
  </si>
  <si>
    <t xml:space="preserve">ORD-104444</t>
  </si>
  <si>
    <t xml:space="preserve">ORD-104445</t>
  </si>
  <si>
    <t xml:space="preserve">CUST-3529</t>
  </si>
  <si>
    <t xml:space="preserve">ORD-104446</t>
  </si>
  <si>
    <t xml:space="preserve">CUST-7731</t>
  </si>
  <si>
    <t xml:space="preserve">ORD-104447</t>
  </si>
  <si>
    <t xml:space="preserve">ORD-104448</t>
  </si>
  <si>
    <t xml:space="preserve">CUST-2733</t>
  </si>
  <si>
    <t xml:space="preserve">ORD-104449</t>
  </si>
  <si>
    <t xml:space="preserve">ORD-104450</t>
  </si>
  <si>
    <t xml:space="preserve">ORD-104451</t>
  </si>
  <si>
    <t xml:space="preserve">CUST-7463</t>
  </si>
  <si>
    <t xml:space="preserve">ORD-104452</t>
  </si>
  <si>
    <t xml:space="preserve">CUST-8845</t>
  </si>
  <si>
    <t xml:space="preserve">ORD-104453</t>
  </si>
  <si>
    <t xml:space="preserve">ORD-104454</t>
  </si>
  <si>
    <t xml:space="preserve">CUST-9900</t>
  </si>
  <si>
    <t xml:space="preserve">ORD-104455</t>
  </si>
  <si>
    <t xml:space="preserve">ORD-104456</t>
  </si>
  <si>
    <t xml:space="preserve">ORD-104457</t>
  </si>
  <si>
    <t xml:space="preserve">CUST-8054</t>
  </si>
  <si>
    <t xml:space="preserve">ORD-104458</t>
  </si>
  <si>
    <t xml:space="preserve">CUST-9572</t>
  </si>
  <si>
    <t xml:space="preserve">ORD-104459</t>
  </si>
  <si>
    <t xml:space="preserve">CUST-7315</t>
  </si>
  <si>
    <t xml:space="preserve">ORD-104460</t>
  </si>
  <si>
    <t xml:space="preserve">CUST-6863</t>
  </si>
  <si>
    <t xml:space="preserve">ORD-104461</t>
  </si>
  <si>
    <t xml:space="preserve">CUST-6664</t>
  </si>
  <si>
    <t xml:space="preserve">ORD-104462</t>
  </si>
  <si>
    <t xml:space="preserve">ORD-104463</t>
  </si>
  <si>
    <t xml:space="preserve">CUST-9019</t>
  </si>
  <si>
    <t xml:space="preserve">ORD-104464</t>
  </si>
  <si>
    <t xml:space="preserve">CUST-7832</t>
  </si>
  <si>
    <t xml:space="preserve">ORD-104465</t>
  </si>
  <si>
    <t xml:space="preserve">CUST-8852</t>
  </si>
  <si>
    <t xml:space="preserve">ORD-104466</t>
  </si>
  <si>
    <t xml:space="preserve">ORD-104467</t>
  </si>
  <si>
    <t xml:space="preserve">CUST-1330</t>
  </si>
  <si>
    <t xml:space="preserve">ORD-104468</t>
  </si>
  <si>
    <t xml:space="preserve">CUST-4515</t>
  </si>
  <si>
    <t xml:space="preserve">ORD-104469</t>
  </si>
  <si>
    <t xml:space="preserve">ORD-104470</t>
  </si>
  <si>
    <t xml:space="preserve">ORD-104471</t>
  </si>
  <si>
    <t xml:space="preserve">ORD-104472</t>
  </si>
  <si>
    <t xml:space="preserve">CUST-2092</t>
  </si>
  <si>
    <t xml:space="preserve">ORD-104473</t>
  </si>
  <si>
    <t xml:space="preserve">CUST-9749</t>
  </si>
  <si>
    <t xml:space="preserve">ORD-104474</t>
  </si>
  <si>
    <t xml:space="preserve">CUST-9680</t>
  </si>
  <si>
    <t xml:space="preserve">ORD-104475</t>
  </si>
  <si>
    <t xml:space="preserve">CUST-2011</t>
  </si>
  <si>
    <t xml:space="preserve">ORD-104476</t>
  </si>
  <si>
    <t xml:space="preserve">CUST-9094</t>
  </si>
  <si>
    <t xml:space="preserve">ORD-104477</t>
  </si>
  <si>
    <t xml:space="preserve">CUST-2564</t>
  </si>
  <si>
    <t xml:space="preserve">ORD-104478</t>
  </si>
  <si>
    <t xml:space="preserve">CUST-7722</t>
  </si>
  <si>
    <t xml:space="preserve">ORD-104479</t>
  </si>
  <si>
    <t xml:space="preserve">CUST-8283</t>
  </si>
  <si>
    <t xml:space="preserve">ORD-104480</t>
  </si>
  <si>
    <t xml:space="preserve">ORD-104481</t>
  </si>
  <si>
    <t xml:space="preserve">ORD-104482</t>
  </si>
  <si>
    <t xml:space="preserve">CUST-7734</t>
  </si>
  <si>
    <t xml:space="preserve">ORD-104483</t>
  </si>
  <si>
    <t xml:space="preserve">CUST-4987</t>
  </si>
  <si>
    <t xml:space="preserve">ORD-104484</t>
  </si>
  <si>
    <t xml:space="preserve">CUST-3340</t>
  </si>
  <si>
    <t xml:space="preserve">ORD-104485</t>
  </si>
  <si>
    <t xml:space="preserve">ORD-104486</t>
  </si>
  <si>
    <t xml:space="preserve">CUST-3585</t>
  </si>
  <si>
    <t xml:space="preserve">ORD-104487</t>
  </si>
  <si>
    <t xml:space="preserve">ORD-104488</t>
  </si>
  <si>
    <t xml:space="preserve">ORD-104489</t>
  </si>
  <si>
    <t xml:space="preserve">CUST-3576</t>
  </si>
  <si>
    <t xml:space="preserve">ORD-104490</t>
  </si>
  <si>
    <t xml:space="preserve">ORD-104491</t>
  </si>
  <si>
    <t xml:space="preserve">ORD-104492</t>
  </si>
  <si>
    <t xml:space="preserve">CUST-5468</t>
  </si>
  <si>
    <t xml:space="preserve">ORD-104493</t>
  </si>
  <si>
    <t xml:space="preserve">CUST-9394</t>
  </si>
  <si>
    <t xml:space="preserve">ORD-104494</t>
  </si>
  <si>
    <t xml:space="preserve">CUST-6749</t>
  </si>
  <si>
    <t xml:space="preserve">ORD-104495</t>
  </si>
  <si>
    <t xml:space="preserve">ORD-104496</t>
  </si>
  <si>
    <t xml:space="preserve">ORD-104497</t>
  </si>
  <si>
    <t xml:space="preserve">CUST-2866</t>
  </si>
  <si>
    <t xml:space="preserve">ORD-104498</t>
  </si>
  <si>
    <t xml:space="preserve">CUST-9201</t>
  </si>
  <si>
    <t xml:space="preserve">ORD-104499</t>
  </si>
  <si>
    <t xml:space="preserve">ORD-104500</t>
  </si>
  <si>
    <t xml:space="preserve">CUST-7305</t>
  </si>
  <si>
    <t xml:space="preserve">ORD-104501</t>
  </si>
  <si>
    <t xml:space="preserve">CUST-6698</t>
  </si>
  <si>
    <t xml:space="preserve">ORD-104502</t>
  </si>
  <si>
    <t xml:space="preserve">CUST-9072</t>
  </si>
  <si>
    <t xml:space="preserve">ORD-104503</t>
  </si>
  <si>
    <t xml:space="preserve">CUST-9948</t>
  </si>
  <si>
    <t xml:space="preserve">ORD-104504</t>
  </si>
  <si>
    <t xml:space="preserve">ORD-104505</t>
  </si>
  <si>
    <t xml:space="preserve">CUST-8319</t>
  </si>
  <si>
    <t xml:space="preserve">ORD-104506</t>
  </si>
  <si>
    <t xml:space="preserve">ORD-104507</t>
  </si>
  <si>
    <t xml:space="preserve">CUST-1325</t>
  </si>
  <si>
    <t xml:space="preserve">ORD-104508</t>
  </si>
  <si>
    <t xml:space="preserve">CUST-2461</t>
  </si>
  <si>
    <t xml:space="preserve">ORD-104509</t>
  </si>
  <si>
    <t xml:space="preserve">CUST-3312</t>
  </si>
  <si>
    <t xml:space="preserve">ORD-104510</t>
  </si>
  <si>
    <t xml:space="preserve">CUST-1039</t>
  </si>
  <si>
    <t xml:space="preserve">ORD-104511</t>
  </si>
  <si>
    <t xml:space="preserve">ORD-104512</t>
  </si>
  <si>
    <t xml:space="preserve">CUST-2956</t>
  </si>
  <si>
    <t xml:space="preserve">ORD-104513</t>
  </si>
  <si>
    <t xml:space="preserve">CUST-9539</t>
  </si>
  <si>
    <t xml:space="preserve">ORD-104514</t>
  </si>
  <si>
    <t xml:space="preserve">CUST-9320</t>
  </si>
  <si>
    <t xml:space="preserve">ORD-104515</t>
  </si>
  <si>
    <t xml:space="preserve">CUST-1546</t>
  </si>
  <si>
    <t xml:space="preserve">ORD-104516</t>
  </si>
  <si>
    <t xml:space="preserve">ORD-104517</t>
  </si>
  <si>
    <t xml:space="preserve">CUST-4865</t>
  </si>
  <si>
    <t xml:space="preserve">ORD-104518</t>
  </si>
  <si>
    <t xml:space="preserve">CUST-2230</t>
  </si>
  <si>
    <t xml:space="preserve">ORD-104519</t>
  </si>
  <si>
    <t xml:space="preserve">ORD-104520</t>
  </si>
  <si>
    <t xml:space="preserve">CUST-5316</t>
  </si>
  <si>
    <t xml:space="preserve">ORD-104521</t>
  </si>
  <si>
    <t xml:space="preserve">ORD-104522</t>
  </si>
  <si>
    <t xml:space="preserve">ORD-104523</t>
  </si>
  <si>
    <t xml:space="preserve">ORD-104524</t>
  </si>
  <si>
    <t xml:space="preserve">ORD-104525</t>
  </si>
  <si>
    <t xml:space="preserve">ORD-104526</t>
  </si>
  <si>
    <t xml:space="preserve">ORD-104527</t>
  </si>
  <si>
    <t xml:space="preserve">CUST-6948</t>
  </si>
  <si>
    <t xml:space="preserve">ORD-104528</t>
  </si>
  <si>
    <t xml:space="preserve">ORD-104529</t>
  </si>
  <si>
    <t xml:space="preserve">CUST-5575</t>
  </si>
  <si>
    <t xml:space="preserve">ORD-104530</t>
  </si>
  <si>
    <t xml:space="preserve">CUST-8100</t>
  </si>
  <si>
    <t xml:space="preserve">ORD-104531</t>
  </si>
  <si>
    <t xml:space="preserve">CUST-3327</t>
  </si>
  <si>
    <t xml:space="preserve">ORD-104532</t>
  </si>
  <si>
    <t xml:space="preserve">ORD-104533</t>
  </si>
  <si>
    <t xml:space="preserve">CUST-6557</t>
  </si>
  <si>
    <t xml:space="preserve">ORD-104534</t>
  </si>
  <si>
    <t xml:space="preserve">CUST-3198</t>
  </si>
  <si>
    <t xml:space="preserve">ORD-104535</t>
  </si>
  <si>
    <t xml:space="preserve">CUST-5852</t>
  </si>
  <si>
    <t xml:space="preserve">ORD-104536</t>
  </si>
  <si>
    <t xml:space="preserve">CUST-6976</t>
  </si>
  <si>
    <t xml:space="preserve">ORD-104537</t>
  </si>
  <si>
    <t xml:space="preserve">ORD-104538</t>
  </si>
  <si>
    <t xml:space="preserve">ORD-104539</t>
  </si>
  <si>
    <t xml:space="preserve">ORD-104540</t>
  </si>
  <si>
    <t xml:space="preserve">ORD-104541</t>
  </si>
  <si>
    <t xml:space="preserve">ORD-104542</t>
  </si>
  <si>
    <t xml:space="preserve">ORD-104543</t>
  </si>
  <si>
    <t xml:space="preserve">CUST-8470</t>
  </si>
  <si>
    <t xml:space="preserve">ORD-104544</t>
  </si>
  <si>
    <t xml:space="preserve">ORD-104545</t>
  </si>
  <si>
    <t xml:space="preserve">ORD-104546</t>
  </si>
  <si>
    <t xml:space="preserve">CUST-5878</t>
  </si>
  <si>
    <t xml:space="preserve">ORD-104547</t>
  </si>
  <si>
    <t xml:space="preserve">CUST-5040</t>
  </si>
  <si>
    <t xml:space="preserve">ORD-104548</t>
  </si>
  <si>
    <t xml:space="preserve">ORD-104549</t>
  </si>
  <si>
    <t xml:space="preserve">CUST-6197</t>
  </si>
  <si>
    <t xml:space="preserve">ORD-104550</t>
  </si>
  <si>
    <t xml:space="preserve">CUST-7742</t>
  </si>
  <si>
    <t xml:space="preserve">ORD-104551</t>
  </si>
  <si>
    <t xml:space="preserve">ORD-104552</t>
  </si>
  <si>
    <t xml:space="preserve">ORD-104553</t>
  </si>
  <si>
    <t xml:space="preserve">ORD-104554</t>
  </si>
  <si>
    <t xml:space="preserve">CUST-7922</t>
  </si>
  <si>
    <t xml:space="preserve">ORD-104555</t>
  </si>
  <si>
    <t xml:space="preserve">ORD-104556</t>
  </si>
  <si>
    <t xml:space="preserve">CUST-3214</t>
  </si>
  <si>
    <t xml:space="preserve">ORD-104557</t>
  </si>
  <si>
    <t xml:space="preserve">CUST-9267</t>
  </si>
  <si>
    <t xml:space="preserve">ORD-104558</t>
  </si>
  <si>
    <t xml:space="preserve">CUST-6573</t>
  </si>
  <si>
    <t xml:space="preserve">ORD-104559</t>
  </si>
  <si>
    <t xml:space="preserve">CUST-1229</t>
  </si>
  <si>
    <t xml:space="preserve">ORD-104560</t>
  </si>
  <si>
    <t xml:space="preserve">ORD-104561</t>
  </si>
  <si>
    <t xml:space="preserve">CUST-7456</t>
  </si>
  <si>
    <t xml:space="preserve">ORD-104562</t>
  </si>
  <si>
    <t xml:space="preserve">CUST-8481</t>
  </si>
  <si>
    <t xml:space="preserve">ORD-104563</t>
  </si>
  <si>
    <t xml:space="preserve">CUST-4369</t>
  </si>
  <si>
    <t xml:space="preserve">ORD-104564</t>
  </si>
  <si>
    <t xml:space="preserve">ORD-104565</t>
  </si>
  <si>
    <t xml:space="preserve">CUST-4388</t>
  </si>
  <si>
    <t xml:space="preserve">ORD-104566</t>
  </si>
  <si>
    <t xml:space="preserve">CUST-8821</t>
  </si>
  <si>
    <t xml:space="preserve">ORD-104567</t>
  </si>
  <si>
    <t xml:space="preserve">CUST-1577</t>
  </si>
  <si>
    <t xml:space="preserve">ORD-104568</t>
  </si>
  <si>
    <t xml:space="preserve">ORD-104569</t>
  </si>
  <si>
    <t xml:space="preserve">ORD-104570</t>
  </si>
  <si>
    <t xml:space="preserve">CUST-7090</t>
  </si>
  <si>
    <t xml:space="preserve">ORD-104571</t>
  </si>
  <si>
    <t xml:space="preserve">CUST-1172</t>
  </si>
  <si>
    <t xml:space="preserve">ORD-104572</t>
  </si>
  <si>
    <t xml:space="preserve">ORD-104573</t>
  </si>
  <si>
    <t xml:space="preserve">ORD-104574</t>
  </si>
  <si>
    <t xml:space="preserve">CUST-2758</t>
  </si>
  <si>
    <t xml:space="preserve">ORD-104575</t>
  </si>
  <si>
    <t xml:space="preserve">CUST-1626</t>
  </si>
  <si>
    <t xml:space="preserve">ORD-104576</t>
  </si>
  <si>
    <t xml:space="preserve">CUST-7453</t>
  </si>
  <si>
    <t xml:space="preserve">ORD-104577</t>
  </si>
  <si>
    <t xml:space="preserve">ORD-104578</t>
  </si>
  <si>
    <t xml:space="preserve">CUST-5922</t>
  </si>
  <si>
    <t xml:space="preserve">ORD-104579</t>
  </si>
  <si>
    <t xml:space="preserve">ORD-104580</t>
  </si>
  <si>
    <t xml:space="preserve">ORD-104581</t>
  </si>
  <si>
    <t xml:space="preserve">ORD-104582</t>
  </si>
  <si>
    <t xml:space="preserve">ORD-104583</t>
  </si>
  <si>
    <t xml:space="preserve">CUST-8835</t>
  </si>
  <si>
    <t xml:space="preserve">ORD-104584</t>
  </si>
  <si>
    <t xml:space="preserve">CUST-9344</t>
  </si>
  <si>
    <t xml:space="preserve">ORD-104585</t>
  </si>
  <si>
    <t xml:space="preserve">CUST-9777</t>
  </si>
  <si>
    <t xml:space="preserve">ORD-104586</t>
  </si>
  <si>
    <t xml:space="preserve">ORD-104587</t>
  </si>
  <si>
    <t xml:space="preserve">ORD-104588</t>
  </si>
  <si>
    <t xml:space="preserve">ORD-104589</t>
  </si>
  <si>
    <t xml:space="preserve">ORD-104590</t>
  </si>
  <si>
    <t xml:space="preserve">CUST-9156</t>
  </si>
  <si>
    <t xml:space="preserve">ORD-104591</t>
  </si>
  <si>
    <t xml:space="preserve">CUST-9622</t>
  </si>
  <si>
    <t xml:space="preserve">ORD-104592</t>
  </si>
  <si>
    <t xml:space="preserve">CUST-9518</t>
  </si>
  <si>
    <t xml:space="preserve">ORD-104593</t>
  </si>
  <si>
    <t xml:space="preserve">ORD-104594</t>
  </si>
  <si>
    <t xml:space="preserve">CUST-6544</t>
  </si>
  <si>
    <t xml:space="preserve">ORD-104595</t>
  </si>
  <si>
    <t xml:space="preserve">CUST-7888</t>
  </si>
  <si>
    <t xml:space="preserve">ORD-104596</t>
  </si>
  <si>
    <t xml:space="preserve">CUST-9706</t>
  </si>
  <si>
    <t xml:space="preserve">ORD-104597</t>
  </si>
  <si>
    <t xml:space="preserve">CUST-6414</t>
  </si>
  <si>
    <t xml:space="preserve">ORD-104598</t>
  </si>
  <si>
    <t xml:space="preserve">CUST-4749</t>
  </si>
  <si>
    <t xml:space="preserve">ORD-104599</t>
  </si>
  <si>
    <t xml:space="preserve">CUST-9224</t>
  </si>
  <si>
    <t xml:space="preserve">ORD-104600</t>
  </si>
  <si>
    <t xml:space="preserve">CUST-9171</t>
  </si>
  <si>
    <t xml:space="preserve">ORD-104601</t>
  </si>
  <si>
    <t xml:space="preserve">CUST-1063</t>
  </si>
  <si>
    <t xml:space="preserve">ORD-104602</t>
  </si>
  <si>
    <t xml:space="preserve">ORD-104603</t>
  </si>
  <si>
    <t xml:space="preserve">ORD-104604</t>
  </si>
  <si>
    <t xml:space="preserve">CUST-8140</t>
  </si>
  <si>
    <t xml:space="preserve">ORD-104605</t>
  </si>
  <si>
    <t xml:space="preserve">ORD-104606</t>
  </si>
  <si>
    <t xml:space="preserve">CUST-5299</t>
  </si>
  <si>
    <t xml:space="preserve">ORD-104607</t>
  </si>
  <si>
    <t xml:space="preserve">CUST-6553</t>
  </si>
  <si>
    <t xml:space="preserve">ORD-104608</t>
  </si>
  <si>
    <t xml:space="preserve">ORD-104609</t>
  </si>
  <si>
    <t xml:space="preserve">CUST-2333</t>
  </si>
  <si>
    <t xml:space="preserve">ORD-104610</t>
  </si>
  <si>
    <t xml:space="preserve">ORD-104611</t>
  </si>
  <si>
    <t xml:space="preserve">CUST-1201</t>
  </si>
  <si>
    <t xml:space="preserve">ORD-104612</t>
  </si>
  <si>
    <t xml:space="preserve">CUST-6284</t>
  </si>
  <si>
    <t xml:space="preserve">ORD-104613</t>
  </si>
  <si>
    <t xml:space="preserve">CUST-8689</t>
  </si>
  <si>
    <t xml:space="preserve">ORD-104614</t>
  </si>
  <si>
    <t xml:space="preserve">CUST-6508</t>
  </si>
  <si>
    <t xml:space="preserve">ORD-104615</t>
  </si>
  <si>
    <t xml:space="preserve">CUST-9875</t>
  </si>
  <si>
    <t xml:space="preserve">ORD-104616</t>
  </si>
  <si>
    <t xml:space="preserve">CUST-1001</t>
  </si>
  <si>
    <t xml:space="preserve">ORD-104617</t>
  </si>
  <si>
    <t xml:space="preserve">ORD-104618</t>
  </si>
  <si>
    <t xml:space="preserve">CUST-8681</t>
  </si>
  <si>
    <t xml:space="preserve">ORD-104619</t>
  </si>
  <si>
    <t xml:space="preserve">CUST-9184</t>
  </si>
  <si>
    <t xml:space="preserve">ORD-104620</t>
  </si>
  <si>
    <t xml:space="preserve">CUST-5789</t>
  </si>
  <si>
    <t xml:space="preserve">ORD-104621</t>
  </si>
  <si>
    <t xml:space="preserve">CUST-1445</t>
  </si>
  <si>
    <t xml:space="preserve">ORD-104622</t>
  </si>
  <si>
    <t xml:space="preserve">CUST-6827</t>
  </si>
  <si>
    <t xml:space="preserve">ORD-104623</t>
  </si>
  <si>
    <t xml:space="preserve">CUST-2284</t>
  </si>
  <si>
    <t xml:space="preserve">ORD-104624</t>
  </si>
  <si>
    <t xml:space="preserve">ORD-104625</t>
  </si>
  <si>
    <t xml:space="preserve">CUST-9290</t>
  </si>
  <si>
    <t xml:space="preserve">ORD-104626</t>
  </si>
  <si>
    <t xml:space="preserve">ORD-104627</t>
  </si>
  <si>
    <t xml:space="preserve">CUST-7077</t>
  </si>
  <si>
    <t xml:space="preserve">ORD-104628</t>
  </si>
  <si>
    <t xml:space="preserve">CUST-7806</t>
  </si>
  <si>
    <t xml:space="preserve">ORD-104629</t>
  </si>
  <si>
    <t xml:space="preserve">CUST-1460</t>
  </si>
  <si>
    <t xml:space="preserve">ORD-104630</t>
  </si>
  <si>
    <t xml:space="preserve">ORD-104631</t>
  </si>
  <si>
    <t xml:space="preserve">CUST-7981</t>
  </si>
  <si>
    <t xml:space="preserve">ORD-104632</t>
  </si>
  <si>
    <t xml:space="preserve">ORD-104633</t>
  </si>
  <si>
    <t xml:space="preserve">ORD-104634</t>
  </si>
  <si>
    <t xml:space="preserve">CUST-6732</t>
  </si>
  <si>
    <t xml:space="preserve">ORD-104635</t>
  </si>
  <si>
    <t xml:space="preserve">ORD-104636</t>
  </si>
  <si>
    <t xml:space="preserve">CUST-9735</t>
  </si>
  <si>
    <t xml:space="preserve">ORD-104637</t>
  </si>
  <si>
    <t xml:space="preserve">CUST-3478</t>
  </si>
  <si>
    <t xml:space="preserve">ORD-104638</t>
  </si>
  <si>
    <t xml:space="preserve">ORD-104639</t>
  </si>
  <si>
    <t xml:space="preserve">ORD-104640</t>
  </si>
  <si>
    <t xml:space="preserve">CUST-2877</t>
  </si>
  <si>
    <t xml:space="preserve">ORD-104641</t>
  </si>
  <si>
    <t xml:space="preserve">CUST-8216</t>
  </si>
  <si>
    <t xml:space="preserve">ORD-104642</t>
  </si>
  <si>
    <t xml:space="preserve">ORD-104643</t>
  </si>
  <si>
    <t xml:space="preserve">CUST-7298</t>
  </si>
  <si>
    <t xml:space="preserve">ORD-104644</t>
  </si>
  <si>
    <t xml:space="preserve">CUST-9293</t>
  </si>
  <si>
    <t xml:space="preserve">ORD-104645</t>
  </si>
  <si>
    <t xml:space="preserve">ORD-104646</t>
  </si>
  <si>
    <t xml:space="preserve">ORD-104647</t>
  </si>
  <si>
    <t xml:space="preserve">ORD-104648</t>
  </si>
  <si>
    <t xml:space="preserve">CUST-9991</t>
  </si>
  <si>
    <t xml:space="preserve">ORD-104649</t>
  </si>
  <si>
    <t xml:space="preserve">CUST-6180</t>
  </si>
  <si>
    <t xml:space="preserve">ORD-104650</t>
  </si>
  <si>
    <t xml:space="preserve">CUST-8337</t>
  </si>
  <si>
    <t xml:space="preserve">ORD-104651</t>
  </si>
  <si>
    <t xml:space="preserve">ORD-104652</t>
  </si>
  <si>
    <t xml:space="preserve">CUST-2779</t>
  </si>
  <si>
    <t xml:space="preserve">ORD-104653</t>
  </si>
  <si>
    <t xml:space="preserve">ORD-104654</t>
  </si>
  <si>
    <t xml:space="preserve">CUST-8231</t>
  </si>
  <si>
    <t xml:space="preserve">ORD-104655</t>
  </si>
  <si>
    <t xml:space="preserve">ORD-104656</t>
  </si>
  <si>
    <t xml:space="preserve">CUST-9283</t>
  </si>
  <si>
    <t xml:space="preserve">ORD-104657</t>
  </si>
  <si>
    <t xml:space="preserve">CUST-2540</t>
  </si>
  <si>
    <t xml:space="preserve">ORD-104658</t>
  </si>
  <si>
    <t xml:space="preserve">CUST-5136</t>
  </si>
  <si>
    <t xml:space="preserve">ORD-104659</t>
  </si>
  <si>
    <t xml:space="preserve">CUST-5651</t>
  </si>
  <si>
    <t xml:space="preserve">ORD-104660</t>
  </si>
  <si>
    <t xml:space="preserve">CUST-7047</t>
  </si>
  <si>
    <t xml:space="preserve">ORD-104661</t>
  </si>
  <si>
    <t xml:space="preserve">ORD-104662</t>
  </si>
  <si>
    <t xml:space="preserve">ORD-104663</t>
  </si>
  <si>
    <t xml:space="preserve">CUST-8960</t>
  </si>
  <si>
    <t xml:space="preserve">ORD-104664</t>
  </si>
  <si>
    <t xml:space="preserve">CUST-3031</t>
  </si>
  <si>
    <t xml:space="preserve">ORD-104665</t>
  </si>
  <si>
    <t xml:space="preserve">CUST-8049</t>
  </si>
  <si>
    <t xml:space="preserve">ORD-104666</t>
  </si>
  <si>
    <t xml:space="preserve">ORD-104667</t>
  </si>
  <si>
    <t xml:space="preserve">CUST-8884</t>
  </si>
  <si>
    <t xml:space="preserve">ORD-104668</t>
  </si>
  <si>
    <t xml:space="preserve">CUST-9611</t>
  </si>
  <si>
    <t xml:space="preserve">ORD-104669</t>
  </si>
  <si>
    <t xml:space="preserve">ORD-104670</t>
  </si>
  <si>
    <t xml:space="preserve">CUST-8394</t>
  </si>
  <si>
    <t xml:space="preserve">ORD-104671</t>
  </si>
  <si>
    <t xml:space="preserve">CUST-6500</t>
  </si>
  <si>
    <t xml:space="preserve">ORD-104672</t>
  </si>
  <si>
    <t xml:space="preserve">CUST-8312</t>
  </si>
  <si>
    <t xml:space="preserve">ORD-104673</t>
  </si>
  <si>
    <t xml:space="preserve">CUST-4176</t>
  </si>
  <si>
    <t xml:space="preserve">ORD-104674</t>
  </si>
  <si>
    <t xml:space="preserve">ORD-104675</t>
  </si>
  <si>
    <t xml:space="preserve">CUST-7624</t>
  </si>
  <si>
    <t xml:space="preserve">ORD-104676</t>
  </si>
  <si>
    <t xml:space="preserve">CUST-4381</t>
  </si>
  <si>
    <t xml:space="preserve">ORD-104677</t>
  </si>
  <si>
    <t xml:space="preserve">ORD-104678</t>
  </si>
  <si>
    <t xml:space="preserve">ORD-104679</t>
  </si>
  <si>
    <t xml:space="preserve">CUST-1955</t>
  </si>
  <si>
    <t xml:space="preserve">ORD-104680</t>
  </si>
  <si>
    <t xml:space="preserve">CUST-4177</t>
  </si>
  <si>
    <t xml:space="preserve">ORD-104681</t>
  </si>
  <si>
    <t xml:space="preserve">ORD-104682</t>
  </si>
  <si>
    <t xml:space="preserve">ORD-104683</t>
  </si>
  <si>
    <t xml:space="preserve">ORD-104684</t>
  </si>
  <si>
    <t xml:space="preserve">ORD-104685</t>
  </si>
  <si>
    <t xml:space="preserve">CUST-7983</t>
  </si>
  <si>
    <t xml:space="preserve">ORD-104686</t>
  </si>
  <si>
    <t xml:space="preserve">CUST-1988</t>
  </si>
  <si>
    <t xml:space="preserve">ORD-104687</t>
  </si>
  <si>
    <t xml:space="preserve">CUST-1289</t>
  </si>
  <si>
    <t xml:space="preserve">ORD-104688</t>
  </si>
  <si>
    <t xml:space="preserve">CUST-7924</t>
  </si>
  <si>
    <t xml:space="preserve">ORD-104689</t>
  </si>
  <si>
    <t xml:space="preserve">CUST-7411</t>
  </si>
  <si>
    <t xml:space="preserve">ORD-104690</t>
  </si>
  <si>
    <t xml:space="preserve">CUST-9609</t>
  </si>
  <si>
    <t xml:space="preserve">ORD-104691</t>
  </si>
  <si>
    <t xml:space="preserve">ORD-104692</t>
  </si>
  <si>
    <t xml:space="preserve">CUST-8903</t>
  </si>
  <si>
    <t xml:space="preserve">ORD-104693</t>
  </si>
  <si>
    <t xml:space="preserve">ORD-104694</t>
  </si>
  <si>
    <t xml:space="preserve">ORD-104695</t>
  </si>
  <si>
    <t xml:space="preserve">CUST-3861</t>
  </si>
  <si>
    <t xml:space="preserve">ORD-104696</t>
  </si>
  <si>
    <t xml:space="preserve">CUST-5845</t>
  </si>
  <si>
    <t xml:space="preserve">ORD-104697</t>
  </si>
  <si>
    <t xml:space="preserve">CUST-5395</t>
  </si>
  <si>
    <t xml:space="preserve">ORD-104698</t>
  </si>
  <si>
    <t xml:space="preserve">CUST-8020</t>
  </si>
  <si>
    <t xml:space="preserve">ORD-104699</t>
  </si>
  <si>
    <t xml:space="preserve">CUST-6988</t>
  </si>
  <si>
    <t xml:space="preserve">ORD-104700</t>
  </si>
  <si>
    <t xml:space="preserve">CUST-9188</t>
  </si>
  <si>
    <t xml:space="preserve">ORD-104701</t>
  </si>
  <si>
    <t xml:space="preserve">CUST-2274</t>
  </si>
  <si>
    <t xml:space="preserve">ORD-104702</t>
  </si>
  <si>
    <t xml:space="preserve">CUST-7140</t>
  </si>
  <si>
    <t xml:space="preserve">ORD-104703</t>
  </si>
  <si>
    <t xml:space="preserve">ORD-104704</t>
  </si>
  <si>
    <t xml:space="preserve">CUST-7278</t>
  </si>
  <si>
    <t xml:space="preserve">ORD-104705</t>
  </si>
  <si>
    <t xml:space="preserve">ORD-104706</t>
  </si>
  <si>
    <t xml:space="preserve">ORD-104707</t>
  </si>
  <si>
    <t xml:space="preserve">CUST-1756</t>
  </si>
  <si>
    <t xml:space="preserve">ORD-104708</t>
  </si>
  <si>
    <t xml:space="preserve">CUST-1190</t>
  </si>
  <si>
    <t xml:space="preserve">ORD-104709</t>
  </si>
  <si>
    <t xml:space="preserve">CUST-7835</t>
  </si>
  <si>
    <t xml:space="preserve">ORD-104710</t>
  </si>
  <si>
    <t xml:space="preserve">ORD-104711</t>
  </si>
  <si>
    <t xml:space="preserve">ORD-104712</t>
  </si>
  <si>
    <t xml:space="preserve">CUST-7001</t>
  </si>
  <si>
    <t xml:space="preserve">ORD-104713</t>
  </si>
  <si>
    <t xml:space="preserve">CUST-9165</t>
  </si>
  <si>
    <t xml:space="preserve">ORD-104714</t>
  </si>
  <si>
    <t xml:space="preserve">CUST-9080</t>
  </si>
  <si>
    <t xml:space="preserve">ORD-104715</t>
  </si>
  <si>
    <t xml:space="preserve">CUST-9586</t>
  </si>
  <si>
    <t xml:space="preserve">ORD-104716</t>
  </si>
  <si>
    <t xml:space="preserve">ORD-104717</t>
  </si>
  <si>
    <t xml:space="preserve">CUST-9204</t>
  </si>
  <si>
    <t xml:space="preserve">ORD-104718</t>
  </si>
  <si>
    <t xml:space="preserve">CUST-8269</t>
  </si>
  <si>
    <t xml:space="preserve">ORD-104719</t>
  </si>
  <si>
    <t xml:space="preserve">CUST-7715</t>
  </si>
  <si>
    <t xml:space="preserve">ORD-104720</t>
  </si>
  <si>
    <t xml:space="preserve">ORD-104721</t>
  </si>
  <si>
    <t xml:space="preserve">ORD-104722</t>
  </si>
  <si>
    <t xml:space="preserve">ORD-104723</t>
  </si>
  <si>
    <t xml:space="preserve">ORD-104724</t>
  </si>
  <si>
    <t xml:space="preserve">CUST-2045</t>
  </si>
  <si>
    <t xml:space="preserve">ORD-104725</t>
  </si>
  <si>
    <t xml:space="preserve">CUST-3433</t>
  </si>
  <si>
    <t xml:space="preserve">ORD-104726</t>
  </si>
  <si>
    <t xml:space="preserve">ORD-104727</t>
  </si>
  <si>
    <t xml:space="preserve">CUST-3367</t>
  </si>
  <si>
    <t xml:space="preserve">ORD-104728</t>
  </si>
  <si>
    <t xml:space="preserve">CUST-5814</t>
  </si>
  <si>
    <t xml:space="preserve">ORD-104729</t>
  </si>
  <si>
    <t xml:space="preserve">CUST-6696</t>
  </si>
  <si>
    <t xml:space="preserve">ORD-104730</t>
  </si>
  <si>
    <t xml:space="preserve">ORD-104731</t>
  </si>
  <si>
    <t xml:space="preserve">ORD-104732</t>
  </si>
  <si>
    <t xml:space="preserve">ORD-104733</t>
  </si>
  <si>
    <t xml:space="preserve">CUST-4966</t>
  </si>
  <si>
    <t xml:space="preserve">ORD-104734</t>
  </si>
  <si>
    <t xml:space="preserve">CUST-8016</t>
  </si>
  <si>
    <t xml:space="preserve">ORD-104735</t>
  </si>
  <si>
    <t xml:space="preserve">CUST-1224</t>
  </si>
  <si>
    <t xml:space="preserve">ORD-104736</t>
  </si>
  <si>
    <t xml:space="preserve">CUST-4901</t>
  </si>
  <si>
    <t xml:space="preserve">ORD-104737</t>
  </si>
  <si>
    <t xml:space="preserve">CUST-8828</t>
  </si>
  <si>
    <t xml:space="preserve">ORD-104738</t>
  </si>
  <si>
    <t xml:space="preserve">CUST-8924</t>
  </si>
  <si>
    <t xml:space="preserve">ORD-104739</t>
  </si>
  <si>
    <t xml:space="preserve">ORD-104740</t>
  </si>
  <si>
    <t xml:space="preserve">CUST-6873</t>
  </si>
  <si>
    <t xml:space="preserve">ORD-104741</t>
  </si>
  <si>
    <t xml:space="preserve">ORD-104742</t>
  </si>
  <si>
    <t xml:space="preserve">CUST-4366</t>
  </si>
  <si>
    <t xml:space="preserve">ORD-104743</t>
  </si>
  <si>
    <t xml:space="preserve">ORD-104744</t>
  </si>
  <si>
    <t xml:space="preserve">CUST-3908</t>
  </si>
  <si>
    <t xml:space="preserve">ORD-104745</t>
  </si>
  <si>
    <t xml:space="preserve">CUST-1883</t>
  </si>
  <si>
    <t xml:space="preserve">ORD-104746</t>
  </si>
  <si>
    <t xml:space="preserve">CUST-6443</t>
  </si>
  <si>
    <t xml:space="preserve">ORD-104747</t>
  </si>
  <si>
    <t xml:space="preserve">ORD-104748</t>
  </si>
  <si>
    <t xml:space="preserve">ORD-104749</t>
  </si>
  <si>
    <t xml:space="preserve">CUST-2506</t>
  </si>
  <si>
    <t xml:space="preserve">ORD-104750</t>
  </si>
  <si>
    <t xml:space="preserve">CUST-4809</t>
  </si>
  <si>
    <t xml:space="preserve">ORD-104751</t>
  </si>
  <si>
    <t xml:space="preserve">CUST-5139</t>
  </si>
  <si>
    <t xml:space="preserve">ORD-104752</t>
  </si>
  <si>
    <t xml:space="preserve">ORD-104753</t>
  </si>
  <si>
    <t xml:space="preserve">ORD-104754</t>
  </si>
  <si>
    <t xml:space="preserve">ORD-104755</t>
  </si>
  <si>
    <t xml:space="preserve">ORD-104756</t>
  </si>
  <si>
    <t xml:space="preserve">CUST-3434</t>
  </si>
  <si>
    <t xml:space="preserve">ORD-104757</t>
  </si>
  <si>
    <t xml:space="preserve">CUST-2751</t>
  </si>
  <si>
    <t xml:space="preserve">ORD-104758</t>
  </si>
  <si>
    <t xml:space="preserve">CUST-5569</t>
  </si>
  <si>
    <t xml:space="preserve">ORD-104759</t>
  </si>
  <si>
    <t xml:space="preserve">CUST-4737</t>
  </si>
  <si>
    <t xml:space="preserve">ORD-104760</t>
  </si>
  <si>
    <t xml:space="preserve">CUST-8774</t>
  </si>
  <si>
    <t xml:space="preserve">ORD-104761</t>
  </si>
  <si>
    <t xml:space="preserve">CUST-9630</t>
  </si>
  <si>
    <t xml:space="preserve">ORD-104762</t>
  </si>
  <si>
    <t xml:space="preserve">CUST-2828</t>
  </si>
  <si>
    <t xml:space="preserve">ORD-104763</t>
  </si>
  <si>
    <t xml:space="preserve">CUST-4426</t>
  </si>
  <si>
    <t xml:space="preserve">ORD-104764</t>
  </si>
  <si>
    <t xml:space="preserve">ORD-104765</t>
  </si>
  <si>
    <t xml:space="preserve">ORD-104766</t>
  </si>
  <si>
    <t xml:space="preserve">CUST-3769</t>
  </si>
  <si>
    <t xml:space="preserve">ORD-104767</t>
  </si>
  <si>
    <t xml:space="preserve">CUST-6257</t>
  </si>
  <si>
    <t xml:space="preserve">ORD-104768</t>
  </si>
  <si>
    <t xml:space="preserve">ORD-104769</t>
  </si>
  <si>
    <t xml:space="preserve">CUST-6275</t>
  </si>
  <si>
    <t xml:space="preserve">ORD-104770</t>
  </si>
  <si>
    <t xml:space="preserve">CUST-3719</t>
  </si>
  <si>
    <t xml:space="preserve">ORD-104771</t>
  </si>
  <si>
    <t xml:space="preserve">CUST-5829</t>
  </si>
  <si>
    <t xml:space="preserve">ORD-104772</t>
  </si>
  <si>
    <t xml:space="preserve">ORD-104773</t>
  </si>
  <si>
    <t xml:space="preserve">CUST-8057</t>
  </si>
  <si>
    <t xml:space="preserve">ORD-104774</t>
  </si>
  <si>
    <t xml:space="preserve">ORD-104775</t>
  </si>
  <si>
    <t xml:space="preserve">CUST-1137</t>
  </si>
  <si>
    <t xml:space="preserve">ORD-104776</t>
  </si>
  <si>
    <t xml:space="preserve">ORD-104777</t>
  </si>
  <si>
    <t xml:space="preserve">CUST-7408</t>
  </si>
  <si>
    <t xml:space="preserve">ORD-104778</t>
  </si>
  <si>
    <t xml:space="preserve">CUST-8834</t>
  </si>
  <si>
    <t xml:space="preserve">ORD-104779</t>
  </si>
  <si>
    <t xml:space="preserve">CUST-1394</t>
  </si>
  <si>
    <t xml:space="preserve">ORD-104780</t>
  </si>
  <si>
    <t xml:space="preserve">ORD-104781</t>
  </si>
  <si>
    <t xml:space="preserve">ORD-104782</t>
  </si>
  <si>
    <t xml:space="preserve">CUST-7789</t>
  </si>
  <si>
    <t xml:space="preserve">ORD-104783</t>
  </si>
  <si>
    <t xml:space="preserve">ORD-104784</t>
  </si>
  <si>
    <t xml:space="preserve">CUST-6923</t>
  </si>
  <si>
    <t xml:space="preserve">ORD-104785</t>
  </si>
  <si>
    <t xml:space="preserve">ORD-104786</t>
  </si>
  <si>
    <t xml:space="preserve">CUST-1393</t>
  </si>
  <si>
    <t xml:space="preserve">ORD-104787</t>
  </si>
  <si>
    <t xml:space="preserve">ORD-104788</t>
  </si>
  <si>
    <t xml:space="preserve">ORD-104789</t>
  </si>
  <si>
    <t xml:space="preserve">CUST-6878</t>
  </si>
  <si>
    <t xml:space="preserve">ORD-104790</t>
  </si>
  <si>
    <t xml:space="preserve">ORD-104791</t>
  </si>
  <si>
    <t xml:space="preserve">CUST-3204</t>
  </si>
  <si>
    <t xml:space="preserve">ORD-104792</t>
  </si>
  <si>
    <t xml:space="preserve">CUST-2296</t>
  </si>
  <si>
    <t xml:space="preserve">ORD-104793</t>
  </si>
  <si>
    <t xml:space="preserve">CUST-7109</t>
  </si>
  <si>
    <t xml:space="preserve">ORD-104794</t>
  </si>
  <si>
    <t xml:space="preserve">CUST-1352</t>
  </si>
  <si>
    <t xml:space="preserve">ORD-104795</t>
  </si>
  <si>
    <t xml:space="preserve">ORD-104796</t>
  </si>
  <si>
    <t xml:space="preserve">CUST-4747</t>
  </si>
  <si>
    <t xml:space="preserve">ORD-104797</t>
  </si>
  <si>
    <t xml:space="preserve">ORD-104798</t>
  </si>
  <si>
    <t xml:space="preserve">ORD-104799</t>
  </si>
  <si>
    <t xml:space="preserve">ORD-104800</t>
  </si>
  <si>
    <t xml:space="preserve">ORD-104801</t>
  </si>
  <si>
    <t xml:space="preserve">CUST-6318</t>
  </si>
  <si>
    <t xml:space="preserve">ORD-104802</t>
  </si>
  <si>
    <t xml:space="preserve">CUST-6009</t>
  </si>
  <si>
    <t xml:space="preserve">ORD-104803</t>
  </si>
  <si>
    <t xml:space="preserve">ORD-104804</t>
  </si>
  <si>
    <t xml:space="preserve">CUST-8808</t>
  </si>
  <si>
    <t xml:space="preserve">ORD-104805</t>
  </si>
  <si>
    <t xml:space="preserve">ORD-104806</t>
  </si>
  <si>
    <t xml:space="preserve">CUST-9814</t>
  </si>
  <si>
    <t xml:space="preserve">ORD-104807</t>
  </si>
  <si>
    <t xml:space="preserve">CUST-8086</t>
  </si>
  <si>
    <t xml:space="preserve">ORD-104808</t>
  </si>
  <si>
    <t xml:space="preserve">ORD-104809</t>
  </si>
  <si>
    <t xml:space="preserve">CUST-9130</t>
  </si>
  <si>
    <t xml:space="preserve">ORD-104810</t>
  </si>
  <si>
    <t xml:space="preserve">ORD-104811</t>
  </si>
  <si>
    <t xml:space="preserve">ORD-104812</t>
  </si>
  <si>
    <t xml:space="preserve">ORD-104813</t>
  </si>
  <si>
    <t xml:space="preserve">CUST-1299</t>
  </si>
  <si>
    <t xml:space="preserve">ORD-104814</t>
  </si>
  <si>
    <t xml:space="preserve">ORD-104815</t>
  </si>
  <si>
    <t xml:space="preserve">CUST-5376</t>
  </si>
  <si>
    <t xml:space="preserve">ORD-104816</t>
  </si>
  <si>
    <t xml:space="preserve">CUST-7717</t>
  </si>
  <si>
    <t xml:space="preserve">ORD-104817</t>
  </si>
  <si>
    <t xml:space="preserve">ORD-104818</t>
  </si>
  <si>
    <t xml:space="preserve">CUST-3341</t>
  </si>
  <si>
    <t xml:space="preserve">ORD-104819</t>
  </si>
  <si>
    <t xml:space="preserve">ORD-104820</t>
  </si>
  <si>
    <t xml:space="preserve">ORD-104821</t>
  </si>
  <si>
    <t xml:space="preserve">ORD-104822</t>
  </si>
  <si>
    <t xml:space="preserve">ORD-104823</t>
  </si>
  <si>
    <t xml:space="preserve">ORD-104824</t>
  </si>
  <si>
    <t xml:space="preserve">CUST-7383</t>
  </si>
  <si>
    <t xml:space="preserve">ORD-104825</t>
  </si>
  <si>
    <t xml:space="preserve">CUST-3882</t>
  </si>
  <si>
    <t xml:space="preserve">ORD-104826</t>
  </si>
  <si>
    <t xml:space="preserve">ORD-104827</t>
  </si>
  <si>
    <t xml:space="preserve">CUST-6044</t>
  </si>
  <si>
    <t xml:space="preserve">ORD-104828</t>
  </si>
  <si>
    <t xml:space="preserve">ORD-104829</t>
  </si>
  <si>
    <t xml:space="preserve">CUST-7215</t>
  </si>
  <si>
    <t xml:space="preserve">ORD-104830</t>
  </si>
  <si>
    <t xml:space="preserve">ORD-104831</t>
  </si>
  <si>
    <t xml:space="preserve">CUST-2547</t>
  </si>
  <si>
    <t xml:space="preserve">ORD-104832</t>
  </si>
  <si>
    <t xml:space="preserve">CUST-4776</t>
  </si>
  <si>
    <t xml:space="preserve">ORD-104833</t>
  </si>
  <si>
    <t xml:space="preserve">CUST-5158</t>
  </si>
  <si>
    <t xml:space="preserve">ORD-104834</t>
  </si>
  <si>
    <t xml:space="preserve">ORD-104835</t>
  </si>
  <si>
    <t xml:space="preserve">CUST-4953</t>
  </si>
  <si>
    <t xml:space="preserve">ORD-104836</t>
  </si>
  <si>
    <t xml:space="preserve">CUST-3937</t>
  </si>
  <si>
    <t xml:space="preserve">ORD-104837</t>
  </si>
  <si>
    <t xml:space="preserve">ORD-104838</t>
  </si>
  <si>
    <t xml:space="preserve">CUST-3386</t>
  </si>
  <si>
    <t xml:space="preserve">ORD-104839</t>
  </si>
  <si>
    <t xml:space="preserve">ORD-104840</t>
  </si>
  <si>
    <t xml:space="preserve">CUST-2298</t>
  </si>
  <si>
    <t xml:space="preserve">ORD-104841</t>
  </si>
  <si>
    <t xml:space="preserve">CUST-9820</t>
  </si>
  <si>
    <t xml:space="preserve">ORD-104842</t>
  </si>
  <si>
    <t xml:space="preserve">CUST-3709</t>
  </si>
  <si>
    <t xml:space="preserve">ORD-104843</t>
  </si>
  <si>
    <t xml:space="preserve">CUST-4611</t>
  </si>
  <si>
    <t xml:space="preserve">ORD-104844</t>
  </si>
  <si>
    <t xml:space="preserve">CUST-8539</t>
  </si>
  <si>
    <t xml:space="preserve">ORD-104845</t>
  </si>
  <si>
    <t xml:space="preserve">ORD-104846</t>
  </si>
  <si>
    <t xml:space="preserve">ORD-104847</t>
  </si>
  <si>
    <t xml:space="preserve">CUST-2864</t>
  </si>
  <si>
    <t xml:space="preserve">ORD-104848</t>
  </si>
  <si>
    <t xml:space="preserve">CUST-4586</t>
  </si>
  <si>
    <t xml:space="preserve">ORD-104849</t>
  </si>
  <si>
    <t xml:space="preserve">CUST-4122</t>
  </si>
  <si>
    <t xml:space="preserve">ORD-104850</t>
  </si>
  <si>
    <t xml:space="preserve">CUST-8295</t>
  </si>
  <si>
    <t xml:space="preserve">ORD-104851</t>
  </si>
  <si>
    <t xml:space="preserve">ORD-104852</t>
  </si>
  <si>
    <t xml:space="preserve">ORD-104853</t>
  </si>
  <si>
    <t xml:space="preserve">CUST-7985</t>
  </si>
  <si>
    <t xml:space="preserve">ORD-104854</t>
  </si>
  <si>
    <t xml:space="preserve">ORD-104855</t>
  </si>
  <si>
    <t xml:space="preserve">ORD-104856</t>
  </si>
  <si>
    <t xml:space="preserve">CUST-2843</t>
  </si>
  <si>
    <t xml:space="preserve">ORD-104857</t>
  </si>
  <si>
    <t xml:space="preserve">ORD-104858</t>
  </si>
  <si>
    <t xml:space="preserve">CUST-7834</t>
  </si>
  <si>
    <t xml:space="preserve">ORD-104859</t>
  </si>
  <si>
    <t xml:space="preserve">CUST-6733</t>
  </si>
  <si>
    <t xml:space="preserve">ORD-104860</t>
  </si>
  <si>
    <t xml:space="preserve">ORD-104861</t>
  </si>
  <si>
    <t xml:space="preserve">CUST-2734</t>
  </si>
  <si>
    <t xml:space="preserve">ORD-104862</t>
  </si>
  <si>
    <t xml:space="preserve">ORD-104863</t>
  </si>
  <si>
    <t xml:space="preserve">ORD-104864</t>
  </si>
  <si>
    <t xml:space="preserve">ORD-104865</t>
  </si>
  <si>
    <t xml:space="preserve">ORD-104866</t>
  </si>
  <si>
    <t xml:space="preserve">CUST-1714</t>
  </si>
  <si>
    <t xml:space="preserve">ORD-104867</t>
  </si>
  <si>
    <t xml:space="preserve">CUST-7729</t>
  </si>
  <si>
    <t xml:space="preserve">ORD-104868</t>
  </si>
  <si>
    <t xml:space="preserve">ORD-104869</t>
  </si>
  <si>
    <t xml:space="preserve">ORD-104870</t>
  </si>
  <si>
    <t xml:space="preserve">CUST-4696</t>
  </si>
  <si>
    <t xml:space="preserve">ORD-104871</t>
  </si>
  <si>
    <t xml:space="preserve">CUST-8520</t>
  </si>
  <si>
    <t xml:space="preserve">ORD-104872</t>
  </si>
  <si>
    <t xml:space="preserve">CUST-8490</t>
  </si>
  <si>
    <t xml:space="preserve">ORD-104873</t>
  </si>
  <si>
    <t xml:space="preserve">ORD-104874</t>
  </si>
  <si>
    <t xml:space="preserve">CUST-8916</t>
  </si>
  <si>
    <t xml:space="preserve">ORD-104875</t>
  </si>
  <si>
    <t xml:space="preserve">ORD-104876</t>
  </si>
  <si>
    <t xml:space="preserve">CUST-3474</t>
  </si>
  <si>
    <t xml:space="preserve">ORD-104877</t>
  </si>
  <si>
    <t xml:space="preserve">ORD-104878</t>
  </si>
  <si>
    <t xml:space="preserve">ORD-104879</t>
  </si>
  <si>
    <t xml:space="preserve">CUST-7407</t>
  </si>
  <si>
    <t xml:space="preserve">ORD-104880</t>
  </si>
  <si>
    <t xml:space="preserve">CUST-7635</t>
  </si>
  <si>
    <t xml:space="preserve">ORD-104881</t>
  </si>
  <si>
    <t xml:space="preserve">CUST-3436</t>
  </si>
  <si>
    <t xml:space="preserve">ORD-104882</t>
  </si>
  <si>
    <t xml:space="preserve">CUST-7524</t>
  </si>
  <si>
    <t xml:space="preserve">ORD-104883</t>
  </si>
  <si>
    <t xml:space="preserve">CUST-2730</t>
  </si>
  <si>
    <t xml:space="preserve">ORD-104884</t>
  </si>
  <si>
    <t xml:space="preserve">CUST-7649</t>
  </si>
  <si>
    <t xml:space="preserve">ORD-104885</t>
  </si>
  <si>
    <t xml:space="preserve">ORD-104886</t>
  </si>
  <si>
    <t xml:space="preserve">ORD-104887</t>
  </si>
  <si>
    <t xml:space="preserve">CUST-8195</t>
  </si>
  <si>
    <t xml:space="preserve">ORD-104888</t>
  </si>
  <si>
    <t xml:space="preserve">CUST-2587</t>
  </si>
  <si>
    <t xml:space="preserve">ORD-104889</t>
  </si>
  <si>
    <t xml:space="preserve">CUST-1073</t>
  </si>
  <si>
    <t xml:space="preserve">ORD-104890</t>
  </si>
  <si>
    <t xml:space="preserve">CUST-4791</t>
  </si>
  <si>
    <t xml:space="preserve">ORD-104891</t>
  </si>
  <si>
    <t xml:space="preserve">CUST-1021</t>
  </si>
  <si>
    <t xml:space="preserve">ORD-104892</t>
  </si>
  <si>
    <t xml:space="preserve">CUST-5013</t>
  </si>
  <si>
    <t xml:space="preserve">ORD-104893</t>
  </si>
  <si>
    <t xml:space="preserve">CUST-6159</t>
  </si>
  <si>
    <t xml:space="preserve">ORD-104894</t>
  </si>
  <si>
    <t xml:space="preserve">CUST-3618</t>
  </si>
  <si>
    <t xml:space="preserve">ORD-104895</t>
  </si>
  <si>
    <t xml:space="preserve">CUST-6253</t>
  </si>
  <si>
    <t xml:space="preserve">ORD-104896</t>
  </si>
  <si>
    <t xml:space="preserve">CUST-9043</t>
  </si>
  <si>
    <t xml:space="preserve">ORD-104897</t>
  </si>
  <si>
    <t xml:space="preserve">CUST-6037</t>
  </si>
  <si>
    <t xml:space="preserve">ORD-104898</t>
  </si>
  <si>
    <t xml:space="preserve">CUST-4665</t>
  </si>
  <si>
    <t xml:space="preserve">ORD-104899</t>
  </si>
  <si>
    <t xml:space="preserve">CUST-2918</t>
  </si>
  <si>
    <t xml:space="preserve">ORD-104900</t>
  </si>
  <si>
    <t xml:space="preserve">CUST-6661</t>
  </si>
  <si>
    <t xml:space="preserve">ORD-104901</t>
  </si>
  <si>
    <t xml:space="preserve">CUST-5378</t>
  </si>
  <si>
    <t xml:space="preserve">ORD-104902</t>
  </si>
  <si>
    <t xml:space="preserve">CUST-1053</t>
  </si>
  <si>
    <t xml:space="preserve">ORD-104903</t>
  </si>
  <si>
    <t xml:space="preserve">ORD-104904</t>
  </si>
  <si>
    <t xml:space="preserve">ORD-104905</t>
  </si>
  <si>
    <t xml:space="preserve">CUST-3919</t>
  </si>
  <si>
    <t xml:space="preserve">ORD-104906</t>
  </si>
  <si>
    <t xml:space="preserve">CUST-2326</t>
  </si>
  <si>
    <t xml:space="preserve">ORD-104907</t>
  </si>
  <si>
    <t xml:space="preserve">CUST-6127</t>
  </si>
  <si>
    <t xml:space="preserve">ORD-104908</t>
  </si>
  <si>
    <t xml:space="preserve">CUST-4400</t>
  </si>
  <si>
    <t xml:space="preserve">ORD-104909</t>
  </si>
  <si>
    <t xml:space="preserve">ORD-104910</t>
  </si>
  <si>
    <t xml:space="preserve">CUST-5809</t>
  </si>
  <si>
    <t xml:space="preserve">ORD-104911</t>
  </si>
  <si>
    <t xml:space="preserve">ORD-104912</t>
  </si>
  <si>
    <t xml:space="preserve">CUST-4443</t>
  </si>
  <si>
    <t xml:space="preserve">ORD-104913</t>
  </si>
  <si>
    <t xml:space="preserve">CUST-1066</t>
  </si>
  <si>
    <t xml:space="preserve">ORD-104914</t>
  </si>
  <si>
    <t xml:space="preserve">CUST-1397</t>
  </si>
  <si>
    <t xml:space="preserve">ORD-104915</t>
  </si>
  <si>
    <t xml:space="preserve">ORD-104916</t>
  </si>
  <si>
    <t xml:space="preserve">ORD-104917</t>
  </si>
  <si>
    <t xml:space="preserve">ORD-104918</t>
  </si>
  <si>
    <t xml:space="preserve">ORD-104919</t>
  </si>
  <si>
    <t xml:space="preserve">CUST-7490</t>
  </si>
  <si>
    <t xml:space="preserve">ORD-104920</t>
  </si>
  <si>
    <t xml:space="preserve">ORD-104921</t>
  </si>
  <si>
    <t xml:space="preserve">ORD-104922</t>
  </si>
  <si>
    <t xml:space="preserve">ORD-104923</t>
  </si>
  <si>
    <t xml:space="preserve">ORD-104924</t>
  </si>
  <si>
    <t xml:space="preserve">ORD-104925</t>
  </si>
  <si>
    <t xml:space="preserve">CUST-1676</t>
  </si>
  <si>
    <t xml:space="preserve">ORD-104926</t>
  </si>
  <si>
    <t xml:space="preserve">ORD-104927</t>
  </si>
  <si>
    <t xml:space="preserve">CUST-4152</t>
  </si>
  <si>
    <t xml:space="preserve">ORD-104928</t>
  </si>
  <si>
    <t xml:space="preserve">ORD-104929</t>
  </si>
  <si>
    <t xml:space="preserve">ORD-104930</t>
  </si>
  <si>
    <t xml:space="preserve">ORD-104931</t>
  </si>
  <si>
    <t xml:space="preserve">CUST-9616</t>
  </si>
  <si>
    <t xml:space="preserve">ORD-104932</t>
  </si>
  <si>
    <t xml:space="preserve">ORD-104933</t>
  </si>
  <si>
    <t xml:space="preserve">CUST-8831</t>
  </si>
  <si>
    <t xml:space="preserve">ORD-104934</t>
  </si>
  <si>
    <t xml:space="preserve">ORD-104935</t>
  </si>
  <si>
    <t xml:space="preserve">CUST-8824</t>
  </si>
  <si>
    <t xml:space="preserve">ORD-104936</t>
  </si>
  <si>
    <t xml:space="preserve">CUST-7569</t>
  </si>
  <si>
    <t xml:space="preserve">ORD-104937</t>
  </si>
  <si>
    <t xml:space="preserve">CUST-2914</t>
  </si>
  <si>
    <t xml:space="preserve">ORD-104938</t>
  </si>
  <si>
    <t xml:space="preserve">CUST-6629</t>
  </si>
  <si>
    <t xml:space="preserve">ORD-104939</t>
  </si>
  <si>
    <t xml:space="preserve">CUST-3927</t>
  </si>
  <si>
    <t xml:space="preserve">ORD-104940</t>
  </si>
  <si>
    <t xml:space="preserve">ORD-104941</t>
  </si>
  <si>
    <t xml:space="preserve">ORD-104942</t>
  </si>
  <si>
    <t xml:space="preserve">CUST-9597</t>
  </si>
  <si>
    <t xml:space="preserve">ORD-104943</t>
  </si>
  <si>
    <t xml:space="preserve">CUST-7754</t>
  </si>
  <si>
    <t xml:space="preserve">ORD-104944</t>
  </si>
  <si>
    <t xml:space="preserve">CUST-6114</t>
  </si>
  <si>
    <t xml:space="preserve">ORD-104945</t>
  </si>
  <si>
    <t xml:space="preserve">ORD-104946</t>
  </si>
  <si>
    <t xml:space="preserve">ORD-104947</t>
  </si>
  <si>
    <t xml:space="preserve">CUST-2369</t>
  </si>
  <si>
    <t xml:space="preserve">ORD-104948</t>
  </si>
  <si>
    <t xml:space="preserve">ORD-104949</t>
  </si>
  <si>
    <t xml:space="preserve">CUST-3134</t>
  </si>
  <si>
    <t xml:space="preserve">ORD-104950</t>
  </si>
  <si>
    <t xml:space="preserve">ORD-104951</t>
  </si>
  <si>
    <t xml:space="preserve">CUST-4235</t>
  </si>
  <si>
    <t xml:space="preserve">ORD-104952</t>
  </si>
  <si>
    <t xml:space="preserve">ORD-104953</t>
  </si>
  <si>
    <t xml:space="preserve">ORD-104954</t>
  </si>
  <si>
    <t xml:space="preserve">ORD-104955</t>
  </si>
  <si>
    <t xml:space="preserve">CUST-6023</t>
  </si>
  <si>
    <t xml:space="preserve">ORD-104956</t>
  </si>
  <si>
    <t xml:space="preserve">ORD-104957</t>
  </si>
  <si>
    <t xml:space="preserve">ORD-104958</t>
  </si>
  <si>
    <t xml:space="preserve">CUST-6184</t>
  </si>
  <si>
    <t xml:space="preserve">ORD-104959</t>
  </si>
  <si>
    <t xml:space="preserve">CUST-9673</t>
  </si>
  <si>
    <t xml:space="preserve">ORD-104960</t>
  </si>
  <si>
    <t xml:space="preserve">ORD-104961</t>
  </si>
  <si>
    <t xml:space="preserve">CUST-5706</t>
  </si>
  <si>
    <t xml:space="preserve">ORD-104962</t>
  </si>
  <si>
    <t xml:space="preserve">CUST-9173</t>
  </si>
  <si>
    <t xml:space="preserve">ORD-104963</t>
  </si>
  <si>
    <t xml:space="preserve">CUST-7444</t>
  </si>
  <si>
    <t xml:space="preserve">ORD-104964</t>
  </si>
  <si>
    <t xml:space="preserve">CUST-2683</t>
  </si>
  <si>
    <t xml:space="preserve">ORD-104965</t>
  </si>
  <si>
    <t xml:space="preserve">ORD-104966</t>
  </si>
  <si>
    <t xml:space="preserve">ORD-104967</t>
  </si>
  <si>
    <t xml:space="preserve">CUST-1824</t>
  </si>
  <si>
    <t xml:space="preserve">ORD-104968</t>
  </si>
  <si>
    <t xml:space="preserve">ORD-104969</t>
  </si>
  <si>
    <t xml:space="preserve">ORD-104970</t>
  </si>
  <si>
    <t xml:space="preserve">CUST-1329</t>
  </si>
  <si>
    <t xml:space="preserve">ORD-104971</t>
  </si>
  <si>
    <t xml:space="preserve">CUST-6286</t>
  </si>
  <si>
    <t xml:space="preserve">ORD-104972</t>
  </si>
  <si>
    <t xml:space="preserve">CUST-4428</t>
  </si>
  <si>
    <t xml:space="preserve">ORD-104973</t>
  </si>
  <si>
    <t xml:space="preserve">CUST-6055</t>
  </si>
  <si>
    <t xml:space="preserve">ORD-104974</t>
  </si>
  <si>
    <t xml:space="preserve">ORD-104975</t>
  </si>
  <si>
    <t xml:space="preserve">CUST-1411</t>
  </si>
  <si>
    <t xml:space="preserve">ORD-104976</t>
  </si>
  <si>
    <t xml:space="preserve">CUST-5183</t>
  </si>
  <si>
    <t xml:space="preserve">ORD-104977</t>
  </si>
  <si>
    <t xml:space="preserve">CUST-9606</t>
  </si>
  <si>
    <t xml:space="preserve">ORD-104978</t>
  </si>
  <si>
    <t xml:space="preserve">CUST-9472</t>
  </si>
  <si>
    <t xml:space="preserve">ORD-104979</t>
  </si>
  <si>
    <t xml:space="preserve">CUST-4197</t>
  </si>
  <si>
    <t xml:space="preserve">ORD-104980</t>
  </si>
  <si>
    <t xml:space="preserve">CUST-9934</t>
  </si>
  <si>
    <t xml:space="preserve">ORD-104981</t>
  </si>
  <si>
    <t xml:space="preserve">CUST-3405</t>
  </si>
  <si>
    <t xml:space="preserve">ORD-104982</t>
  </si>
  <si>
    <t xml:space="preserve">ORD-104983</t>
  </si>
  <si>
    <t xml:space="preserve">ORD-104984</t>
  </si>
  <si>
    <t xml:space="preserve">CUST-2167</t>
  </si>
  <si>
    <t xml:space="preserve">ORD-104985</t>
  </si>
  <si>
    <t xml:space="preserve">ORD-104986</t>
  </si>
  <si>
    <t xml:space="preserve">ORD-104987</t>
  </si>
  <si>
    <t xml:space="preserve">CUST-9549</t>
  </si>
  <si>
    <t xml:space="preserve">ORD-104988</t>
  </si>
  <si>
    <t xml:space="preserve">CUST-9400</t>
  </si>
  <si>
    <t xml:space="preserve">ORD-104989</t>
  </si>
  <si>
    <t xml:space="preserve">CUST-4535</t>
  </si>
  <si>
    <t xml:space="preserve">ORD-104990</t>
  </si>
  <si>
    <t xml:space="preserve">ORD-104991</t>
  </si>
  <si>
    <t xml:space="preserve">ORD-104992</t>
  </si>
  <si>
    <t xml:space="preserve">CUST-9060</t>
  </si>
  <si>
    <t xml:space="preserve">ORD-104993</t>
  </si>
  <si>
    <t xml:space="preserve">CUST-5113</t>
  </si>
  <si>
    <t xml:space="preserve">ORD-104994</t>
  </si>
  <si>
    <t xml:space="preserve">CUST-6170</t>
  </si>
  <si>
    <t xml:space="preserve">ORD-104995</t>
  </si>
  <si>
    <t xml:space="preserve">CUST-4317</t>
  </si>
  <si>
    <t xml:space="preserve">ORD-104996</t>
  </si>
  <si>
    <t xml:space="preserve">CUST-6812</t>
  </si>
  <si>
    <t xml:space="preserve">ORD-104997</t>
  </si>
  <si>
    <t xml:space="preserve">CUST-2799</t>
  </si>
  <si>
    <t xml:space="preserve">ORD-104998</t>
  </si>
  <si>
    <t xml:space="preserve">CUST-9704</t>
  </si>
  <si>
    <t xml:space="preserve">ORD-104999</t>
  </si>
  <si>
    <t xml:space="preserve">ORD-105000</t>
  </si>
  <si>
    <t xml:space="preserve">CUST-2511</t>
  </si>
  <si>
    <t xml:space="preserve">ASSUMPTIONS</t>
  </si>
  <si>
    <t xml:space="preserve">Base Cost %</t>
  </si>
  <si>
    <t xml:space="preserve">Return Extra Cost %</t>
  </si>
  <si>
    <t xml:space="preserve">Sales Amount</t>
  </si>
  <si>
    <t xml:space="preserve">Discount %</t>
  </si>
  <si>
    <t xml:space="preserve">Delivery Days</t>
  </si>
  <si>
    <t xml:space="preserve">Effective Revenue</t>
  </si>
  <si>
    <t xml:space="preserve">Base Cost</t>
  </si>
  <si>
    <t xml:space="preserve">Return Cost</t>
  </si>
  <si>
    <t xml:space="preserve">True Profit</t>
  </si>
  <si>
    <t xml:space="preserve">Profit Margin %</t>
  </si>
  <si>
    <t xml:space="preserve">P1: MONTHLY PROFIT BY CATEGORY (NPR)</t>
  </si>
  <si>
    <t xml:space="preserve">Month</t>
  </si>
  <si>
    <t xml:space="preserve">Month#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</si>
  <si>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</si>
  <si>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</si>
  <si>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</si>
  <si>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</si>
  <si>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</si>
  <si>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</si>
  <si>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</si>
  <si>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</si>
  <si>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</si>
  <si>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</si>
  <si>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</si>
  <si>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</si>
  <si>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</si>
  <si>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P2: RETURN RATE BY REGION</t>
  </si>
  <si>
    <t xml:space="preserve">Total Orders</t>
  </si>
  <si>
    <t xml:space="preserve">Returns</t>
  </si>
  <si>
    <t xml:space="preserve">Return Rate %</t>
  </si>
  <si>
    <t xml:space="preserve">P3: TOP-SKU PARETO (all 30 SKUs)</t>
  </si>
  <si>
    <t xml:space="preserve">Category</t>
  </si>
  <si>
    <t xml:space="preserve">Total Revenue</t>
  </si>
  <si>
    <t xml:space="preserve">Revenue Rank</t>
  </si>
  <si>
    <t xml:space="preserve">Cumulative Rev</t>
  </si>
  <si>
    <t xml:space="preserve">Cumulative %</t>
  </si>
  <si>
    <t xml:space="preserve">P4: MONTHLY RETURN RATE BY REGION (MoM TREND)</t>
  </si>
  <si>
    <t xml:space="preserve">Avg</t>
  </si>
  <si>
    <t xml:space="preserve">Trend</t>
  </si>
  <si>
    <t xml:space="preserve">P5: ANOMALY COUNT (Delivery&gt;10d AND Profit&lt;0)</t>
  </si>
  <si>
    <t xml:space="preserve">Metric</t>
  </si>
  <si>
    <t xml:space="preserve">Value</t>
  </si>
  <si>
    <t xml:space="preserve">Count of anomaly orders</t>
  </si>
  <si>
    <t xml:space="preserve">% of total orders</t>
  </si>
  <si>
    <t xml:space="preserve">Total profit loss (NPR)</t>
  </si>
  <si>
    <t xml:space="preserve">🚨  SAGARMATHA STORE — ANOMALY REPORT: Late Delivery (&gt;10 Days) AND Negative Profit</t>
  </si>
  <si>
    <t xml:space="preserve">True Profit (NPR)</t>
  </si>
  <si>
    <t xml:space="preserve">⚠  This sheet uses helper columns. Scroll right to see full detail. Data auto-filters for: Delivery Days &gt; 10 AND True Profit &lt; 0</t>
  </si>
  <si>
    <t xml:space="preserve">Instructions: In Excel desktop, insert a PivotTable from CALCULATIONS sheet filtered on Delivery Days &gt; 10 AND True Profit &lt; 0. Or use the SUMMARY_COUNTS from PIVOT_DATA!P5 section above. The counts and totals are already computed in PIVOT_DATA sheet (P5 section).</t>
  </si>
  <si>
    <t xml:space="preserve">SAGARMATHA STORE  |  SALES &amp; PROFIT ANALYTICS DASHBOARD  |  FY 2024</t>
  </si>
  <si>
    <t xml:space="preserve">TOTAL ORDERS</t>
  </si>
  <si>
    <t xml:space="preserve">TOTAL REVENUE (NPR)</t>
  </si>
  <si>
    <t xml:space="preserve">TOTAL PROFIT (NPR)</t>
  </si>
  <si>
    <t xml:space="preserve">OVERALL RETURN RATE</t>
  </si>
  <si>
    <t xml:space="preserve">📈  MONTHLY PROFIT TREND BY CATEGORY</t>
  </si>
  <si>
    <t xml:space="preserve">Men Profit</t>
  </si>
  <si>
    <t xml:space="preserve">Women Profit</t>
  </si>
  <si>
    <t xml:space="preserve">Kids Profit</t>
  </si>
  <si>
    <t xml:space="preserve">🔴  RETURN RATE BY REGION</t>
  </si>
  <si>
    <t xml:space="preserve">Orders</t>
  </si>
  <si>
    <t xml:space="preserve">🏆  TOP 10 SKUs — PARETO ANALYSIS (80% Revenue)</t>
  </si>
  <si>
    <t xml:space="preserve">Rank</t>
  </si>
  <si>
    <t xml:space="preserve">Revenue (NPR)</t>
  </si>
  <si>
    <t xml:space="preserve">80% Line</t>
  </si>
  <si>
    <t xml:space="preserve">⚠  ANOMALY SUMMARY</t>
  </si>
  <si>
    <t xml:space="preserve">Anomaly Orders (Delay&gt;10d &amp; Profit&lt;0)</t>
  </si>
  <si>
    <t xml:space="preserve">% of Total Orders</t>
  </si>
  <si>
    <t xml:space="preserve">Total Profit Loss (NPR)</t>
  </si>
  <si>
    <t xml:space="preserve">SAGARMATHA STORE — WORKBOOK GUIDE &amp; PERFORMANCE TIPS</t>
  </si>
  <si>
    <t xml:space="preserve">SHEET STRUCTURE</t>
  </si>
  <si>
    <t xml:space="preserve">1. RAW_DATA     – Source data (5K sample; replace with full 500K export)</t>
  </si>
  <si>
    <t xml:space="preserve">2. CALCULATIONS – Profit engine: effective revenue, base cost, return cost, true profit</t>
  </si>
  <si>
    <t xml:space="preserve">3. PIVOT_DATA   – SUMPRODUCT aggregations feeding the dashboard (no PivotTable needed)</t>
  </si>
  <si>
    <t xml:space="preserve">4. DASHBOARD    – Visual KPIs, charts, Pareto, anomaly callouts</t>
  </si>
  <si>
    <t xml:space="preserve">5. ANOMALIES    – Instruction sheet; use PIVOT_DATA P5 section for counts</t>
  </si>
  <si>
    <t xml:space="preserve">6. GUIDE        – This sheet</t>
  </si>
  <si>
    <t xml:space="preserve">PROFIT FORMULA (per order)</t>
  </si>
  <si>
    <t xml:space="preserve">  Effective Revenue  = Sales Amount × (1 – Discount% / 100)</t>
  </si>
  <si>
    <t xml:space="preserve">  Base Cost          = Sales Amount × 60%</t>
  </si>
  <si>
    <t xml:space="preserve">  Return Cost        = Sales Amount × 20%  (only when Return = Yes)</t>
  </si>
  <si>
    <t xml:space="preserve">  ─────────────────────────────────────────────────────────────</t>
  </si>
  <si>
    <t xml:space="preserve">  True Profit        = Effective Revenue – Base Cost – Return Cost</t>
  </si>
  <si>
    <t xml:space="preserve">  Profit Margin %    = True Profit / Effective Revenue</t>
  </si>
  <si>
    <t xml:space="preserve">PERFORMANCE OPTIMISATION (500K+ rows, no VBA)</t>
  </si>
  <si>
    <t xml:space="preserve">  ✔ Use SUMPRODUCT instead of SUMIFS arrays – single-pass, no volatile recalc</t>
  </si>
  <si>
    <t xml:space="preserve">  ✔ Store dates as TEXT (YYYY-MM-DD) → DATEVALUE() converts inline; no date serial issues</t>
  </si>
  <si>
    <t xml:space="preserve">  ✔ Separate RAW_DATA from CALCULATIONS – Excel only recalculates dirty cells</t>
  </si>
  <si>
    <t xml:space="preserve">  ✔ Avoid INDIRECT, OFFSET, VOLATILE functions – they force full recalc every keystroke</t>
  </si>
  <si>
    <t xml:space="preserve">  ✔ Turn off automatic calculation (Formulas &gt; Calculation Options &gt; Manual) when loading</t>
  </si>
  <si>
    <t xml:space="preserve">  ✔ Use Ctrl+Alt+F9 to force full recalculate only when needed</t>
  </si>
  <si>
    <t xml:space="preserve">  ✔ Convert RAW_DATA to a named Excel Table (Ctrl+T) → structured references update safely</t>
  </si>
  <si>
    <t xml:space="preserve">  ✔ Dashboard reads from PIVOT_DATA (30 rows max) – chart rendering stays fast</t>
  </si>
  <si>
    <t xml:space="preserve">  ✔ Disable Show all feature in PivotTables; enable 'Defer Layout Update'</t>
  </si>
  <si>
    <t xml:space="preserve">  ✔ Save as .xlsb (Binary Workbook) to cut file size ~70% and improve open/save speed</t>
  </si>
  <si>
    <t xml:space="preserve">ANOMALY DETECTION LOGIC</t>
  </si>
  <si>
    <t xml:space="preserve">  Anomaly = Delivery Days &gt; 10  AND  True Profit &lt; 0</t>
  </si>
  <si>
    <t xml:space="preserve">  Counts live in PIVOT_DATA!B73:B75 (P5 section)</t>
  </si>
  <si>
    <t xml:space="preserve">  On CALCULATIONS sheet, conditional formatting highlights these rows in red</t>
  </si>
  <si>
    <t xml:space="preserve">MoM RETURN RATE RISING DETECTION</t>
  </si>
  <si>
    <t xml:space="preserve">  PIVOT_DATA P4 section compares avg(last 3 months) vs avg(first 3 months) per region</t>
  </si>
  <si>
    <t xml:space="preserve">  ⬆ RISING = last-3-month avg &gt; first-3-month avg</t>
  </si>
  <si>
    <t xml:space="preserve">  Dashboard table shows the Trend column for each region</t>
  </si>
  <si>
    <t xml:space="preserve">PARETO (80/20) RULE</t>
  </si>
  <si>
    <t xml:space="preserve">  PIVOT_DATA P3 ranks all 30 SKUs by revenue, computes cumulative %</t>
  </si>
  <si>
    <t xml:space="preserve">  Dashboard shows top 10 with cumulative % line — visually identifies 80% threshold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</si>
</sst>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\%"/>
    <numFmt numFmtId="167" formatCode="0.0%"/>
    <numFmt numFmtId="168" formatCode="yyyy\-mm\-dd"/>
    <numFmt numFmtId="169" formatCode="0"/>
    <numFmt numFmtId="170" formatCode="#,##0"/>
    <numFmt numFmtId="171" formatCode="General"/>
    <numFmt numFmtId="172" formatCode="0%"/>
    <numFmt numFmtId="173" formatCode="0.0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7B2C2C"/>
      <name val="Arial"/>
      <family val="0"/>
      <charset val="1"/>
    </font>
    <font>
      <b val="true"/>
      <sz val="18"/>
      <color rgb="FFC9A84C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20"/>
      <color rgb="FFC9A84C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ED7D31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7B2C2C"/>
      <name val="Arial"/>
      <family val="0"/>
      <charset val="1"/>
    </font>
    <font>
      <b val="true"/>
      <sz val="12"/>
      <color rgb="FFED7D3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F7F9FC"/>
        <bgColor rgb="FFF9F9F9"/>
      </patternFill>
    </fill>
    <fill>
      <patternFill patternType="solid">
        <fgColor rgb="FF17375E"/>
        <bgColor rgb="FF1F3864"/>
      </patternFill>
    </fill>
    <fill>
      <patternFill patternType="solid">
        <fgColor rgb="FFC9A84C"/>
        <bgColor rgb="FF98B855"/>
      </patternFill>
    </fill>
    <fill>
      <patternFill patternType="solid">
        <fgColor rgb="FFED7D31"/>
        <bgColor rgb="FFFF8080"/>
      </patternFill>
    </fill>
    <fill>
      <patternFill patternType="solid">
        <fgColor rgb="FF7B2C2C"/>
        <bgColor rgb="FF404040"/>
      </patternFill>
    </fill>
    <fill>
      <patternFill patternType="solid">
        <fgColor rgb="FFC00000"/>
        <bgColor rgb="FFCC0000"/>
      </patternFill>
    </fill>
    <fill>
      <patternFill patternType="solid">
        <fgColor rgb="FFF2F2F2"/>
        <bgColor rgb="FFF7F9FC"/>
      </patternFill>
    </fill>
    <fill>
      <patternFill patternType="solid">
        <fgColor rgb="FF8B0000"/>
        <bgColor rgb="FFC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3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1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1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1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375E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FCC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7F9FC"/>
      <rgbColor rgb="FFCCFFCC"/>
      <rgbColor rgb="FFFCE4D6"/>
      <rgbColor rgb="FF99CCFF"/>
      <rgbColor rgb="FFFF99CC"/>
      <rgbColor rgb="FFCC99FF"/>
      <rgbColor rgb="FFFFCCCC"/>
      <rgbColor rgb="FF4F81BD"/>
      <rgbColor rgb="FF33CCCC"/>
      <rgbColor rgb="FF98B855"/>
      <rgbColor rgb="FFFFCC00"/>
      <rgbColor rgb="FFFF9900"/>
      <rgbColor rgb="FFED7D31"/>
      <rgbColor rgb="FF4A7EBB"/>
      <rgbColor rgb="FFC9A84C"/>
      <rgbColor rgb="FF17375E"/>
      <rgbColor rgb="FF00B050"/>
      <rgbColor rgb="FF003300"/>
      <rgbColor rgb="FF333300"/>
      <rgbColor rgb="FF7B2C2C"/>
      <rgbColor rgb="FFCC0000"/>
      <rgbColor rgb="FF1F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Men Profit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DASHBOARD!$B$12:$B$23</c:f>
              <c:numCache>
                <c:formatCode>#,##0</c:formatCode>
                <c:ptCount val="12"/>
                <c:pt idx="0">
                  <c:v>262566.4175</c:v>
                </c:pt>
                <c:pt idx="1">
                  <c:v>284157.4625</c:v>
                </c:pt>
                <c:pt idx="2">
                  <c:v>286144.5755</c:v>
                </c:pt>
                <c:pt idx="3">
                  <c:v>235373.2685</c:v>
                </c:pt>
                <c:pt idx="4">
                  <c:v>260362.1805</c:v>
                </c:pt>
                <c:pt idx="5">
                  <c:v>261906.9195</c:v>
                </c:pt>
                <c:pt idx="6">
                  <c:v>325340.8955</c:v>
                </c:pt>
                <c:pt idx="7">
                  <c:v>295694.591</c:v>
                </c:pt>
                <c:pt idx="8">
                  <c:v>239569.306</c:v>
                </c:pt>
                <c:pt idx="9">
                  <c:v>271677.4535</c:v>
                </c:pt>
                <c:pt idx="10">
                  <c:v>268655.881</c:v>
                </c:pt>
                <c:pt idx="11">
                  <c:v>293079.3755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DASHBOARD!C11</c:f>
              <c:strCache>
                <c:ptCount val="1"/>
                <c:pt idx="0">
                  <c:v>Women Profit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DASHBOARD!$C$12:$C$23</c:f>
              <c:numCache>
                <c:formatCode>#,##0</c:formatCode>
                <c:ptCount val="12"/>
                <c:pt idx="0">
                  <c:v>272034.5435</c:v>
                </c:pt>
                <c:pt idx="1">
                  <c:v>280479.805</c:v>
                </c:pt>
                <c:pt idx="2">
                  <c:v>281468.46</c:v>
                </c:pt>
                <c:pt idx="3">
                  <c:v>249010.2835</c:v>
                </c:pt>
                <c:pt idx="4">
                  <c:v>285885.118</c:v>
                </c:pt>
                <c:pt idx="5">
                  <c:v>283600.7515</c:v>
                </c:pt>
                <c:pt idx="6">
                  <c:v>290574.2375</c:v>
                </c:pt>
                <c:pt idx="7">
                  <c:v>295161.986</c:v>
                </c:pt>
                <c:pt idx="8">
                  <c:v>240357.1025</c:v>
                </c:pt>
                <c:pt idx="9">
                  <c:v>268970.4515</c:v>
                </c:pt>
                <c:pt idx="10">
                  <c:v>225320.566</c:v>
                </c:pt>
                <c:pt idx="11">
                  <c:v>279173.4855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DASHBOARD!D11</c:f>
              <c:strCache>
                <c:ptCount val="1"/>
                <c:pt idx="0">
                  <c:v>Kids Profit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DASHBOARD!$D$12:$D$23</c:f>
              <c:numCache>
                <c:formatCode>#,##0</c:formatCode>
                <c:ptCount val="12"/>
                <c:pt idx="0">
                  <c:v>133339.688</c:v>
                </c:pt>
                <c:pt idx="1">
                  <c:v>122271.7865</c:v>
                </c:pt>
                <c:pt idx="2">
                  <c:v>151507.7715</c:v>
                </c:pt>
                <c:pt idx="3">
                  <c:v>101519.9395</c:v>
                </c:pt>
                <c:pt idx="4">
                  <c:v>164473.712</c:v>
                </c:pt>
                <c:pt idx="5">
                  <c:v>129274.4135</c:v>
                </c:pt>
                <c:pt idx="6">
                  <c:v>171872.7145</c:v>
                </c:pt>
                <c:pt idx="7">
                  <c:v>119492.5835</c:v>
                </c:pt>
                <c:pt idx="8">
                  <c:v>102776.7385</c:v>
                </c:pt>
                <c:pt idx="9">
                  <c:v>145439.706</c:v>
                </c:pt>
                <c:pt idx="10">
                  <c:v>100001.981</c:v>
                </c:pt>
                <c:pt idx="11">
                  <c:v>178431.4505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329243"/>
        <c:axId val="44151950"/>
      </c:lineChart>
      <c:catAx>
        <c:axId val="123292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51950"/>
        <c:crosses val="autoZero"/>
        <c:auto val="1"/>
        <c:lblAlgn val="ctr"/>
        <c:lblOffset val="100"/>
        <c:noMultiLvlLbl val="0"/>
      </c:catAx>
      <c:valAx>
        <c:axId val="44151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(NPR)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29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DASHBOARD!D26</c:f>
              <c:strCache>
                <c:ptCount val="1"/>
                <c:pt idx="0">
                  <c:v>Return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DASHBOARD!$A$27:$A$32</c:f>
              <c:strCache>
                <c:ptCount val="6"/>
                <c:pt idx="0">
                  <c:v>Bagmati</c:v>
                </c:pt>
                <c:pt idx="1">
                  <c:v>Madhesh</c:v>
                </c:pt>
                <c:pt idx="2">
                  <c:v>Gandaki</c:v>
                </c:pt>
                <c:pt idx="3">
                  <c:v>Lumbini</c:v>
                </c:pt>
                <c:pt idx="4">
                  <c:v>Karnali</c:v>
                </c:pt>
                <c:pt idx="5">
                  <c:v>Sudurpashchim</c:v>
                </c:pt>
              </c:strCache>
            </c:strRef>
          </c:cat>
          <c:val>
            <c:numRef>
              <c:f>DASHBOARD!$D$27:$D$32</c:f>
              <c:numCache>
                <c:formatCode>0.0%</c:formatCode>
                <c:ptCount val="6"/>
                <c:pt idx="0">
                  <c:v>0.178740690589032</c:v>
                </c:pt>
                <c:pt idx="1">
                  <c:v>0.166666666666667</c:v>
                </c:pt>
                <c:pt idx="2">
                  <c:v>0.195121951219512</c:v>
                </c:pt>
                <c:pt idx="3">
                  <c:v>0.18717277486911</c:v>
                </c:pt>
                <c:pt idx="4">
                  <c:v>0.205426356589147</c:v>
                </c:pt>
                <c:pt idx="5">
                  <c:v>0.165467625899281</c:v>
                </c:pt>
              </c:numCache>
            </c:numRef>
          </c:val>
        </c:ser>
        <c:gapWidth val="150"/>
        <c:overlap val="0"/>
        <c:axId val="39667295"/>
        <c:axId val="53050862"/>
      </c:barChart>
      <c:catAx>
        <c:axId val="3966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50862"/>
        <c:crosses val="autoZero"/>
        <c:auto val="1"/>
        <c:lblAlgn val="ctr"/>
        <c:lblOffset val="100"/>
        <c:noMultiLvlLbl val="0"/>
      </c:catAx>
      <c:valAx>
        <c:axId val="53050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672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0</xdr:rowOff>
    </xdr:from>
    <xdr:to>
      <xdr:col>15</xdr:col>
      <xdr:colOff>136080</xdr:colOff>
      <xdr:row>25</xdr:row>
      <xdr:rowOff>75600</xdr:rowOff>
    </xdr:to>
    <xdr:graphicFrame>
      <xdr:nvGraphicFramePr>
        <xdr:cNvPr id="0" name="Chart 1"/>
        <xdr:cNvGraphicFramePr/>
      </xdr:nvGraphicFramePr>
      <xdr:xfrm>
        <a:off x="4229280" y="280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13</xdr:col>
      <xdr:colOff>105840</xdr:colOff>
      <xdr:row>40</xdr:row>
      <xdr:rowOff>56160</xdr:rowOff>
    </xdr:to>
    <xdr:graphicFrame>
      <xdr:nvGraphicFramePr>
        <xdr:cNvPr id="1" name="Chart 2"/>
        <xdr:cNvGraphicFramePr/>
      </xdr:nvGraphicFramePr>
      <xdr:xfrm>
        <a:off x="4229280" y="63244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500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9" min="8" style="0" width="20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3" t="s">
        <v>16</v>
      </c>
      <c r="H2" s="4" t="n">
        <v>3736.56</v>
      </c>
      <c r="I2" s="5" t="n">
        <v>5</v>
      </c>
      <c r="J2" s="2" t="s">
        <v>17</v>
      </c>
    </row>
    <row r="3" customFormat="false" ht="15" hidden="false" customHeight="false" outlineLevel="0" collapsed="false">
      <c r="A3" s="6" t="s">
        <v>18</v>
      </c>
      <c r="B3" s="6" t="s">
        <v>19</v>
      </c>
      <c r="C3" s="6" t="s">
        <v>12</v>
      </c>
      <c r="D3" s="7" t="s">
        <v>13</v>
      </c>
      <c r="E3" s="6" t="s">
        <v>20</v>
      </c>
      <c r="F3" s="6" t="s">
        <v>21</v>
      </c>
      <c r="G3" s="7" t="s">
        <v>22</v>
      </c>
      <c r="H3" s="8" t="n">
        <v>3873.58</v>
      </c>
      <c r="I3" s="9" t="n">
        <v>5</v>
      </c>
      <c r="J3" s="6" t="s">
        <v>17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3" t="s">
        <v>25</v>
      </c>
      <c r="E4" s="2" t="s">
        <v>26</v>
      </c>
      <c r="F4" s="2" t="s">
        <v>27</v>
      </c>
      <c r="G4" s="3" t="s">
        <v>28</v>
      </c>
      <c r="H4" s="4" t="n">
        <v>13104.85</v>
      </c>
      <c r="I4" s="5" t="n">
        <v>30</v>
      </c>
      <c r="J4" s="2" t="s">
        <v>17</v>
      </c>
    </row>
    <row r="5" customFormat="false" ht="15" hidden="false" customHeight="false" outlineLevel="0" collapsed="false">
      <c r="A5" s="6" t="s">
        <v>29</v>
      </c>
      <c r="B5" s="6" t="s">
        <v>30</v>
      </c>
      <c r="C5" s="6" t="s">
        <v>31</v>
      </c>
      <c r="D5" s="7" t="s">
        <v>32</v>
      </c>
      <c r="E5" s="6" t="s">
        <v>33</v>
      </c>
      <c r="F5" s="6" t="s">
        <v>34</v>
      </c>
      <c r="G5" s="7" t="s">
        <v>22</v>
      </c>
      <c r="H5" s="8" t="n">
        <v>1902.39</v>
      </c>
      <c r="I5" s="9" t="n">
        <v>15</v>
      </c>
      <c r="J5" s="6" t="s">
        <v>17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12</v>
      </c>
      <c r="D6" s="3" t="s">
        <v>37</v>
      </c>
      <c r="E6" s="2" t="s">
        <v>38</v>
      </c>
      <c r="F6" s="2" t="s">
        <v>39</v>
      </c>
      <c r="G6" s="3" t="s">
        <v>22</v>
      </c>
      <c r="H6" s="4" t="n">
        <v>12526.37</v>
      </c>
      <c r="I6" s="5" t="n">
        <v>10</v>
      </c>
      <c r="J6" s="2" t="s">
        <v>17</v>
      </c>
    </row>
    <row r="7" customFormat="false" ht="15" hidden="false" customHeight="false" outlineLevel="0" collapsed="false">
      <c r="A7" s="6" t="s">
        <v>40</v>
      </c>
      <c r="B7" s="6" t="s">
        <v>41</v>
      </c>
      <c r="C7" s="6" t="s">
        <v>12</v>
      </c>
      <c r="D7" s="7" t="s">
        <v>13</v>
      </c>
      <c r="E7" s="6" t="s">
        <v>42</v>
      </c>
      <c r="F7" s="6" t="s">
        <v>43</v>
      </c>
      <c r="G7" s="7" t="s">
        <v>16</v>
      </c>
      <c r="H7" s="8" t="n">
        <v>4696.13</v>
      </c>
      <c r="I7" s="9" t="n">
        <v>30</v>
      </c>
      <c r="J7" s="6" t="s">
        <v>17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31</v>
      </c>
      <c r="D8" s="3" t="s">
        <v>32</v>
      </c>
      <c r="E8" s="2" t="s">
        <v>46</v>
      </c>
      <c r="F8" s="2" t="s">
        <v>47</v>
      </c>
      <c r="G8" s="3" t="s">
        <v>22</v>
      </c>
      <c r="H8" s="4" t="n">
        <v>3537.85</v>
      </c>
      <c r="I8" s="5" t="n">
        <v>10</v>
      </c>
      <c r="J8" s="2" t="s">
        <v>17</v>
      </c>
    </row>
    <row r="9" customFormat="false" ht="15" hidden="false" customHeight="false" outlineLevel="0" collapsed="false">
      <c r="A9" s="6" t="s">
        <v>48</v>
      </c>
      <c r="B9" s="6" t="s">
        <v>49</v>
      </c>
      <c r="C9" s="6" t="s">
        <v>12</v>
      </c>
      <c r="D9" s="7" t="s">
        <v>50</v>
      </c>
      <c r="E9" s="6" t="s">
        <v>51</v>
      </c>
      <c r="F9" s="6" t="s">
        <v>52</v>
      </c>
      <c r="G9" s="7" t="s">
        <v>28</v>
      </c>
      <c r="H9" s="8" t="n">
        <v>2869.34</v>
      </c>
      <c r="I9" s="9" t="n">
        <v>5</v>
      </c>
      <c r="J9" s="6" t="s">
        <v>17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12</v>
      </c>
      <c r="D10" s="3" t="s">
        <v>13</v>
      </c>
      <c r="E10" s="2" t="s">
        <v>55</v>
      </c>
      <c r="F10" s="2" t="s">
        <v>56</v>
      </c>
      <c r="G10" s="3" t="s">
        <v>22</v>
      </c>
      <c r="H10" s="4" t="n">
        <v>12173.16</v>
      </c>
      <c r="I10" s="5" t="n">
        <v>0</v>
      </c>
      <c r="J10" s="2" t="s">
        <v>17</v>
      </c>
    </row>
    <row r="11" customFormat="false" ht="15" hidden="false" customHeight="false" outlineLevel="0" collapsed="false">
      <c r="A11" s="6" t="s">
        <v>57</v>
      </c>
      <c r="B11" s="6" t="s">
        <v>58</v>
      </c>
      <c r="C11" s="6" t="s">
        <v>31</v>
      </c>
      <c r="D11" s="7" t="s">
        <v>59</v>
      </c>
      <c r="E11" s="6" t="s">
        <v>60</v>
      </c>
      <c r="F11" s="6" t="s">
        <v>61</v>
      </c>
      <c r="G11" s="7" t="s">
        <v>62</v>
      </c>
      <c r="H11" s="8" t="n">
        <v>7153.35</v>
      </c>
      <c r="I11" s="9" t="n">
        <v>25</v>
      </c>
      <c r="J11" s="6" t="s">
        <v>17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31</v>
      </c>
      <c r="D12" s="3" t="s">
        <v>65</v>
      </c>
      <c r="E12" s="2" t="s">
        <v>66</v>
      </c>
      <c r="F12" s="2" t="s">
        <v>67</v>
      </c>
      <c r="G12" s="3" t="s">
        <v>62</v>
      </c>
      <c r="H12" s="4" t="n">
        <v>6291.31</v>
      </c>
      <c r="I12" s="5" t="n">
        <v>20</v>
      </c>
      <c r="J12" s="2" t="s">
        <v>68</v>
      </c>
    </row>
    <row r="13" customFormat="false" ht="15" hidden="false" customHeight="false" outlineLevel="0" collapsed="false">
      <c r="A13" s="6" t="s">
        <v>69</v>
      </c>
      <c r="B13" s="6" t="s">
        <v>70</v>
      </c>
      <c r="C13" s="6" t="s">
        <v>31</v>
      </c>
      <c r="D13" s="7" t="s">
        <v>71</v>
      </c>
      <c r="E13" s="6" t="s">
        <v>72</v>
      </c>
      <c r="F13" s="6" t="s">
        <v>73</v>
      </c>
      <c r="G13" s="7" t="s">
        <v>74</v>
      </c>
      <c r="H13" s="8" t="n">
        <v>9597.97</v>
      </c>
      <c r="I13" s="9" t="n">
        <v>5</v>
      </c>
      <c r="J13" s="6" t="s">
        <v>68</v>
      </c>
    </row>
    <row r="14" customFormat="false" ht="15" hidden="false" customHeight="false" outlineLevel="0" collapsed="false">
      <c r="A14" s="2" t="s">
        <v>75</v>
      </c>
      <c r="B14" s="2" t="s">
        <v>76</v>
      </c>
      <c r="C14" s="2" t="s">
        <v>12</v>
      </c>
      <c r="D14" s="3" t="s">
        <v>25</v>
      </c>
      <c r="E14" s="2" t="s">
        <v>77</v>
      </c>
      <c r="F14" s="2" t="s">
        <v>78</v>
      </c>
      <c r="G14" s="3" t="s">
        <v>28</v>
      </c>
      <c r="H14" s="4" t="n">
        <v>12981.31</v>
      </c>
      <c r="I14" s="5" t="n">
        <v>20</v>
      </c>
      <c r="J14" s="2" t="s">
        <v>68</v>
      </c>
    </row>
    <row r="15" customFormat="false" ht="15" hidden="false" customHeight="false" outlineLevel="0" collapsed="false">
      <c r="A15" s="6" t="s">
        <v>79</v>
      </c>
      <c r="B15" s="6" t="s">
        <v>80</v>
      </c>
      <c r="C15" s="6" t="s">
        <v>12</v>
      </c>
      <c r="D15" s="7" t="s">
        <v>81</v>
      </c>
      <c r="E15" s="6" t="s">
        <v>82</v>
      </c>
      <c r="F15" s="6" t="s">
        <v>83</v>
      </c>
      <c r="G15" s="7" t="s">
        <v>22</v>
      </c>
      <c r="H15" s="8" t="n">
        <v>2793.29</v>
      </c>
      <c r="I15" s="9" t="n">
        <v>15</v>
      </c>
      <c r="J15" s="6" t="s">
        <v>17</v>
      </c>
    </row>
    <row r="16" customFormat="false" ht="15" hidden="false" customHeight="false" outlineLevel="0" collapsed="false">
      <c r="A16" s="2" t="s">
        <v>84</v>
      </c>
      <c r="B16" s="2" t="s">
        <v>85</v>
      </c>
      <c r="C16" s="2" t="s">
        <v>86</v>
      </c>
      <c r="D16" s="3" t="s">
        <v>87</v>
      </c>
      <c r="E16" s="2" t="s">
        <v>88</v>
      </c>
      <c r="F16" s="2" t="s">
        <v>89</v>
      </c>
      <c r="G16" s="3" t="s">
        <v>28</v>
      </c>
      <c r="H16" s="4" t="n">
        <v>13122.52</v>
      </c>
      <c r="I16" s="5" t="n">
        <v>0</v>
      </c>
      <c r="J16" s="2" t="s">
        <v>17</v>
      </c>
    </row>
    <row r="17" customFormat="false" ht="15" hidden="false" customHeight="false" outlineLevel="0" collapsed="false">
      <c r="A17" s="6" t="s">
        <v>90</v>
      </c>
      <c r="B17" s="6" t="s">
        <v>91</v>
      </c>
      <c r="C17" s="6" t="s">
        <v>31</v>
      </c>
      <c r="D17" s="7" t="s">
        <v>92</v>
      </c>
      <c r="E17" s="6" t="s">
        <v>93</v>
      </c>
      <c r="F17" s="6" t="s">
        <v>94</v>
      </c>
      <c r="G17" s="7" t="s">
        <v>28</v>
      </c>
      <c r="H17" s="8" t="n">
        <v>13875.29</v>
      </c>
      <c r="I17" s="9" t="n">
        <v>30</v>
      </c>
      <c r="J17" s="6" t="s">
        <v>17</v>
      </c>
    </row>
    <row r="18" customFormat="false" ht="15" hidden="false" customHeight="false" outlineLevel="0" collapsed="false">
      <c r="A18" s="2" t="s">
        <v>95</v>
      </c>
      <c r="B18" s="2" t="s">
        <v>96</v>
      </c>
      <c r="C18" s="2" t="s">
        <v>86</v>
      </c>
      <c r="D18" s="3" t="s">
        <v>97</v>
      </c>
      <c r="E18" s="2" t="s">
        <v>42</v>
      </c>
      <c r="F18" s="2" t="s">
        <v>98</v>
      </c>
      <c r="G18" s="3" t="s">
        <v>22</v>
      </c>
      <c r="H18" s="4" t="n">
        <v>13231.14</v>
      </c>
      <c r="I18" s="5" t="n">
        <v>5</v>
      </c>
      <c r="J18" s="2" t="s">
        <v>17</v>
      </c>
    </row>
    <row r="19" customFormat="false" ht="15" hidden="false" customHeight="false" outlineLevel="0" collapsed="false">
      <c r="A19" s="6" t="s">
        <v>99</v>
      </c>
      <c r="B19" s="6" t="s">
        <v>100</v>
      </c>
      <c r="C19" s="6" t="s">
        <v>86</v>
      </c>
      <c r="D19" s="7" t="s">
        <v>101</v>
      </c>
      <c r="E19" s="6" t="s">
        <v>102</v>
      </c>
      <c r="F19" s="6" t="s">
        <v>103</v>
      </c>
      <c r="G19" s="7" t="s">
        <v>16</v>
      </c>
      <c r="H19" s="8" t="n">
        <v>10066.39</v>
      </c>
      <c r="I19" s="9" t="n">
        <v>5</v>
      </c>
      <c r="J19" s="6" t="s">
        <v>17</v>
      </c>
    </row>
    <row r="20" customFormat="false" ht="15" hidden="false" customHeight="false" outlineLevel="0" collapsed="false">
      <c r="A20" s="2" t="s">
        <v>104</v>
      </c>
      <c r="B20" s="2" t="s">
        <v>105</v>
      </c>
      <c r="C20" s="2" t="s">
        <v>86</v>
      </c>
      <c r="D20" s="3" t="s">
        <v>101</v>
      </c>
      <c r="E20" s="2" t="s">
        <v>106</v>
      </c>
      <c r="F20" s="2" t="s">
        <v>107</v>
      </c>
      <c r="G20" s="3" t="s">
        <v>16</v>
      </c>
      <c r="H20" s="4" t="n">
        <v>3416.69</v>
      </c>
      <c r="I20" s="5" t="n">
        <v>25</v>
      </c>
      <c r="J20" s="2" t="s">
        <v>17</v>
      </c>
    </row>
    <row r="21" customFormat="false" ht="15" hidden="false" customHeight="false" outlineLevel="0" collapsed="false">
      <c r="A21" s="6" t="s">
        <v>108</v>
      </c>
      <c r="B21" s="6" t="s">
        <v>109</v>
      </c>
      <c r="C21" s="6" t="s">
        <v>12</v>
      </c>
      <c r="D21" s="7" t="s">
        <v>110</v>
      </c>
      <c r="E21" s="6" t="s">
        <v>111</v>
      </c>
      <c r="F21" s="6" t="s">
        <v>112</v>
      </c>
      <c r="G21" s="7" t="s">
        <v>62</v>
      </c>
      <c r="H21" s="8" t="n">
        <v>3758.11</v>
      </c>
      <c r="I21" s="9" t="n">
        <v>5</v>
      </c>
      <c r="J21" s="6" t="s">
        <v>17</v>
      </c>
    </row>
    <row r="22" customFormat="false" ht="15" hidden="false" customHeight="false" outlineLevel="0" collapsed="false">
      <c r="A22" s="2" t="s">
        <v>113</v>
      </c>
      <c r="B22" s="2" t="s">
        <v>114</v>
      </c>
      <c r="C22" s="2" t="s">
        <v>31</v>
      </c>
      <c r="D22" s="3" t="s">
        <v>71</v>
      </c>
      <c r="E22" s="2" t="s">
        <v>115</v>
      </c>
      <c r="F22" s="2" t="s">
        <v>98</v>
      </c>
      <c r="G22" s="3" t="s">
        <v>22</v>
      </c>
      <c r="H22" s="4" t="n">
        <v>12964.71</v>
      </c>
      <c r="I22" s="5" t="n">
        <v>0</v>
      </c>
      <c r="J22" s="2" t="s">
        <v>17</v>
      </c>
    </row>
    <row r="23" customFormat="false" ht="15" hidden="false" customHeight="false" outlineLevel="0" collapsed="false">
      <c r="A23" s="6" t="s">
        <v>116</v>
      </c>
      <c r="B23" s="6" t="s">
        <v>117</v>
      </c>
      <c r="C23" s="6" t="s">
        <v>31</v>
      </c>
      <c r="D23" s="7" t="s">
        <v>92</v>
      </c>
      <c r="E23" s="6" t="s">
        <v>118</v>
      </c>
      <c r="F23" s="6" t="s">
        <v>119</v>
      </c>
      <c r="G23" s="7" t="s">
        <v>16</v>
      </c>
      <c r="H23" s="8" t="n">
        <v>8855.07</v>
      </c>
      <c r="I23" s="9" t="n">
        <v>20</v>
      </c>
      <c r="J23" s="6" t="s">
        <v>17</v>
      </c>
    </row>
    <row r="24" customFormat="false" ht="15" hidden="false" customHeight="false" outlineLevel="0" collapsed="false">
      <c r="A24" s="2" t="s">
        <v>120</v>
      </c>
      <c r="B24" s="2" t="s">
        <v>121</v>
      </c>
      <c r="C24" s="2" t="s">
        <v>31</v>
      </c>
      <c r="D24" s="3" t="s">
        <v>122</v>
      </c>
      <c r="E24" s="2" t="s">
        <v>123</v>
      </c>
      <c r="F24" s="2" t="s">
        <v>124</v>
      </c>
      <c r="G24" s="3" t="s">
        <v>62</v>
      </c>
      <c r="H24" s="4" t="n">
        <v>7271.86</v>
      </c>
      <c r="I24" s="5" t="n">
        <v>15</v>
      </c>
      <c r="J24" s="2" t="s">
        <v>17</v>
      </c>
    </row>
    <row r="25" customFormat="false" ht="15" hidden="false" customHeight="false" outlineLevel="0" collapsed="false">
      <c r="A25" s="6" t="s">
        <v>125</v>
      </c>
      <c r="B25" s="6" t="s">
        <v>126</v>
      </c>
      <c r="C25" s="6" t="s">
        <v>31</v>
      </c>
      <c r="D25" s="7" t="s">
        <v>32</v>
      </c>
      <c r="E25" s="6" t="s">
        <v>127</v>
      </c>
      <c r="F25" s="6" t="s">
        <v>128</v>
      </c>
      <c r="G25" s="7" t="s">
        <v>74</v>
      </c>
      <c r="H25" s="8" t="n">
        <v>4105.52</v>
      </c>
      <c r="I25" s="9" t="n">
        <v>0</v>
      </c>
      <c r="J25" s="6" t="s">
        <v>68</v>
      </c>
    </row>
    <row r="26" customFormat="false" ht="15" hidden="false" customHeight="false" outlineLevel="0" collapsed="false">
      <c r="A26" s="2" t="s">
        <v>129</v>
      </c>
      <c r="B26" s="2" t="s">
        <v>130</v>
      </c>
      <c r="C26" s="2" t="s">
        <v>31</v>
      </c>
      <c r="D26" s="3" t="s">
        <v>131</v>
      </c>
      <c r="E26" s="2" t="s">
        <v>102</v>
      </c>
      <c r="F26" s="2" t="s">
        <v>132</v>
      </c>
      <c r="G26" s="3" t="s">
        <v>74</v>
      </c>
      <c r="H26" s="4" t="n">
        <v>6925.4</v>
      </c>
      <c r="I26" s="5" t="n">
        <v>0</v>
      </c>
      <c r="J26" s="2" t="s">
        <v>17</v>
      </c>
    </row>
    <row r="27" customFormat="false" ht="15" hidden="false" customHeight="false" outlineLevel="0" collapsed="false">
      <c r="A27" s="6" t="s">
        <v>133</v>
      </c>
      <c r="B27" s="6" t="s">
        <v>134</v>
      </c>
      <c r="C27" s="6" t="s">
        <v>86</v>
      </c>
      <c r="D27" s="7" t="s">
        <v>135</v>
      </c>
      <c r="E27" s="6" t="s">
        <v>136</v>
      </c>
      <c r="F27" s="6" t="s">
        <v>137</v>
      </c>
      <c r="G27" s="7" t="s">
        <v>138</v>
      </c>
      <c r="H27" s="8" t="n">
        <v>3927.5</v>
      </c>
      <c r="I27" s="9" t="n">
        <v>30</v>
      </c>
      <c r="J27" s="6" t="s">
        <v>17</v>
      </c>
    </row>
    <row r="28" customFormat="false" ht="15" hidden="false" customHeight="false" outlineLevel="0" collapsed="false">
      <c r="A28" s="2" t="s">
        <v>139</v>
      </c>
      <c r="B28" s="2" t="s">
        <v>140</v>
      </c>
      <c r="C28" s="2" t="s">
        <v>86</v>
      </c>
      <c r="D28" s="3" t="s">
        <v>87</v>
      </c>
      <c r="E28" s="2" t="s">
        <v>141</v>
      </c>
      <c r="F28" s="2" t="s">
        <v>142</v>
      </c>
      <c r="G28" s="3" t="s">
        <v>62</v>
      </c>
      <c r="H28" s="4" t="n">
        <v>4345.44</v>
      </c>
      <c r="I28" s="5" t="n">
        <v>15</v>
      </c>
      <c r="J28" s="2" t="s">
        <v>17</v>
      </c>
    </row>
    <row r="29" customFormat="false" ht="15" hidden="false" customHeight="false" outlineLevel="0" collapsed="false">
      <c r="A29" s="6" t="s">
        <v>143</v>
      </c>
      <c r="B29" s="6" t="s">
        <v>144</v>
      </c>
      <c r="C29" s="6" t="s">
        <v>31</v>
      </c>
      <c r="D29" s="7" t="s">
        <v>145</v>
      </c>
      <c r="E29" s="6" t="s">
        <v>146</v>
      </c>
      <c r="F29" s="6" t="s">
        <v>147</v>
      </c>
      <c r="G29" s="7" t="s">
        <v>22</v>
      </c>
      <c r="H29" s="8" t="n">
        <v>8898.11</v>
      </c>
      <c r="I29" s="9" t="n">
        <v>0</v>
      </c>
      <c r="J29" s="6" t="s">
        <v>17</v>
      </c>
    </row>
    <row r="30" customFormat="false" ht="15" hidden="false" customHeight="false" outlineLevel="0" collapsed="false">
      <c r="A30" s="2" t="s">
        <v>148</v>
      </c>
      <c r="B30" s="2" t="s">
        <v>149</v>
      </c>
      <c r="C30" s="2" t="s">
        <v>12</v>
      </c>
      <c r="D30" s="3" t="s">
        <v>110</v>
      </c>
      <c r="E30" s="2" t="s">
        <v>150</v>
      </c>
      <c r="F30" s="2" t="s">
        <v>151</v>
      </c>
      <c r="G30" s="3" t="s">
        <v>138</v>
      </c>
      <c r="H30" s="4" t="n">
        <v>2782.77</v>
      </c>
      <c r="I30" s="5" t="n">
        <v>20</v>
      </c>
      <c r="J30" s="2" t="s">
        <v>17</v>
      </c>
    </row>
    <row r="31" customFormat="false" ht="15" hidden="false" customHeight="false" outlineLevel="0" collapsed="false">
      <c r="A31" s="6" t="s">
        <v>152</v>
      </c>
      <c r="B31" s="6" t="s">
        <v>153</v>
      </c>
      <c r="C31" s="6" t="s">
        <v>12</v>
      </c>
      <c r="D31" s="7" t="s">
        <v>154</v>
      </c>
      <c r="E31" s="6" t="s">
        <v>155</v>
      </c>
      <c r="F31" s="6" t="s">
        <v>156</v>
      </c>
      <c r="G31" s="7" t="s">
        <v>62</v>
      </c>
      <c r="H31" s="8" t="n">
        <v>4070.12</v>
      </c>
      <c r="I31" s="9" t="n">
        <v>20</v>
      </c>
      <c r="J31" s="6" t="s">
        <v>68</v>
      </c>
    </row>
    <row r="32" customFormat="false" ht="15" hidden="false" customHeight="false" outlineLevel="0" collapsed="false">
      <c r="A32" s="2" t="s">
        <v>157</v>
      </c>
      <c r="B32" s="2" t="s">
        <v>158</v>
      </c>
      <c r="C32" s="2" t="s">
        <v>31</v>
      </c>
      <c r="D32" s="3" t="s">
        <v>145</v>
      </c>
      <c r="E32" s="2" t="s">
        <v>60</v>
      </c>
      <c r="F32" s="2" t="s">
        <v>159</v>
      </c>
      <c r="G32" s="3" t="s">
        <v>22</v>
      </c>
      <c r="H32" s="4" t="n">
        <v>5055.67</v>
      </c>
      <c r="I32" s="5" t="n">
        <v>25</v>
      </c>
      <c r="J32" s="2" t="s">
        <v>17</v>
      </c>
    </row>
    <row r="33" customFormat="false" ht="15" hidden="false" customHeight="false" outlineLevel="0" collapsed="false">
      <c r="A33" s="6" t="s">
        <v>160</v>
      </c>
      <c r="B33" s="6" t="s">
        <v>161</v>
      </c>
      <c r="C33" s="6" t="s">
        <v>12</v>
      </c>
      <c r="D33" s="7" t="s">
        <v>162</v>
      </c>
      <c r="E33" s="6" t="s">
        <v>163</v>
      </c>
      <c r="F33" s="6" t="s">
        <v>164</v>
      </c>
      <c r="G33" s="7" t="s">
        <v>22</v>
      </c>
      <c r="H33" s="8" t="n">
        <v>14977.59</v>
      </c>
      <c r="I33" s="9" t="n">
        <v>20</v>
      </c>
      <c r="J33" s="6" t="s">
        <v>17</v>
      </c>
    </row>
    <row r="34" customFormat="false" ht="15" hidden="false" customHeight="false" outlineLevel="0" collapsed="false">
      <c r="A34" s="2" t="s">
        <v>165</v>
      </c>
      <c r="B34" s="2" t="s">
        <v>166</v>
      </c>
      <c r="C34" s="2" t="s">
        <v>31</v>
      </c>
      <c r="D34" s="3" t="s">
        <v>32</v>
      </c>
      <c r="E34" s="2" t="s">
        <v>167</v>
      </c>
      <c r="F34" s="2" t="s">
        <v>168</v>
      </c>
      <c r="G34" s="3" t="s">
        <v>74</v>
      </c>
      <c r="H34" s="4" t="n">
        <v>5858.14</v>
      </c>
      <c r="I34" s="5" t="n">
        <v>5</v>
      </c>
      <c r="J34" s="2" t="s">
        <v>17</v>
      </c>
    </row>
    <row r="35" customFormat="false" ht="15" hidden="false" customHeight="false" outlineLevel="0" collapsed="false">
      <c r="A35" s="6" t="s">
        <v>169</v>
      </c>
      <c r="B35" s="6" t="s">
        <v>170</v>
      </c>
      <c r="C35" s="6" t="s">
        <v>12</v>
      </c>
      <c r="D35" s="7" t="s">
        <v>110</v>
      </c>
      <c r="E35" s="6" t="s">
        <v>171</v>
      </c>
      <c r="F35" s="6" t="s">
        <v>172</v>
      </c>
      <c r="G35" s="7" t="s">
        <v>22</v>
      </c>
      <c r="H35" s="8" t="n">
        <v>8541.73</v>
      </c>
      <c r="I35" s="9" t="n">
        <v>30</v>
      </c>
      <c r="J35" s="6" t="s">
        <v>17</v>
      </c>
    </row>
    <row r="36" customFormat="false" ht="15" hidden="false" customHeight="false" outlineLevel="0" collapsed="false">
      <c r="A36" s="2" t="s">
        <v>173</v>
      </c>
      <c r="B36" s="2" t="s">
        <v>174</v>
      </c>
      <c r="C36" s="2" t="s">
        <v>31</v>
      </c>
      <c r="D36" s="3" t="s">
        <v>175</v>
      </c>
      <c r="E36" s="2" t="s">
        <v>21</v>
      </c>
      <c r="F36" s="2" t="s">
        <v>176</v>
      </c>
      <c r="G36" s="3" t="s">
        <v>16</v>
      </c>
      <c r="H36" s="4" t="n">
        <v>4449.05</v>
      </c>
      <c r="I36" s="5" t="n">
        <v>5</v>
      </c>
      <c r="J36" s="2" t="s">
        <v>17</v>
      </c>
    </row>
    <row r="37" customFormat="false" ht="15" hidden="false" customHeight="false" outlineLevel="0" collapsed="false">
      <c r="A37" s="6" t="s">
        <v>177</v>
      </c>
      <c r="B37" s="6" t="s">
        <v>178</v>
      </c>
      <c r="C37" s="6" t="s">
        <v>12</v>
      </c>
      <c r="D37" s="7" t="s">
        <v>179</v>
      </c>
      <c r="E37" s="6" t="s">
        <v>180</v>
      </c>
      <c r="F37" s="6" t="s">
        <v>181</v>
      </c>
      <c r="G37" s="7" t="s">
        <v>138</v>
      </c>
      <c r="H37" s="8" t="n">
        <v>1236.58</v>
      </c>
      <c r="I37" s="9" t="n">
        <v>30</v>
      </c>
      <c r="J37" s="6" t="s">
        <v>17</v>
      </c>
    </row>
    <row r="38" customFormat="false" ht="15" hidden="false" customHeight="false" outlineLevel="0" collapsed="false">
      <c r="A38" s="2" t="s">
        <v>182</v>
      </c>
      <c r="B38" s="2" t="s">
        <v>183</v>
      </c>
      <c r="C38" s="2" t="s">
        <v>31</v>
      </c>
      <c r="D38" s="3" t="s">
        <v>92</v>
      </c>
      <c r="E38" s="2" t="s">
        <v>184</v>
      </c>
      <c r="F38" s="2" t="s">
        <v>141</v>
      </c>
      <c r="G38" s="3" t="s">
        <v>28</v>
      </c>
      <c r="H38" s="4" t="n">
        <v>2842.94</v>
      </c>
      <c r="I38" s="5" t="n">
        <v>10</v>
      </c>
      <c r="J38" s="2" t="s">
        <v>17</v>
      </c>
    </row>
    <row r="39" customFormat="false" ht="15" hidden="false" customHeight="false" outlineLevel="0" collapsed="false">
      <c r="A39" s="6" t="s">
        <v>185</v>
      </c>
      <c r="B39" s="6" t="s">
        <v>186</v>
      </c>
      <c r="C39" s="6" t="s">
        <v>31</v>
      </c>
      <c r="D39" s="7" t="s">
        <v>92</v>
      </c>
      <c r="E39" s="6" t="s">
        <v>187</v>
      </c>
      <c r="F39" s="6" t="s">
        <v>188</v>
      </c>
      <c r="G39" s="7" t="s">
        <v>28</v>
      </c>
      <c r="H39" s="8" t="n">
        <v>5853.63</v>
      </c>
      <c r="I39" s="9" t="n">
        <v>30</v>
      </c>
      <c r="J39" s="6" t="s">
        <v>68</v>
      </c>
    </row>
    <row r="40" customFormat="false" ht="15" hidden="false" customHeight="false" outlineLevel="0" collapsed="false">
      <c r="A40" s="2" t="s">
        <v>189</v>
      </c>
      <c r="B40" s="2" t="s">
        <v>190</v>
      </c>
      <c r="C40" s="2" t="s">
        <v>31</v>
      </c>
      <c r="D40" s="3" t="s">
        <v>71</v>
      </c>
      <c r="E40" s="2" t="s">
        <v>172</v>
      </c>
      <c r="F40" s="2" t="s">
        <v>191</v>
      </c>
      <c r="G40" s="3" t="s">
        <v>74</v>
      </c>
      <c r="H40" s="4" t="n">
        <v>10389.97</v>
      </c>
      <c r="I40" s="5" t="n">
        <v>5</v>
      </c>
      <c r="J40" s="2" t="s">
        <v>17</v>
      </c>
    </row>
    <row r="41" customFormat="false" ht="15" hidden="false" customHeight="false" outlineLevel="0" collapsed="false">
      <c r="A41" s="6" t="s">
        <v>192</v>
      </c>
      <c r="B41" s="6" t="s">
        <v>193</v>
      </c>
      <c r="C41" s="6" t="s">
        <v>86</v>
      </c>
      <c r="D41" s="7" t="s">
        <v>87</v>
      </c>
      <c r="E41" s="6" t="s">
        <v>194</v>
      </c>
      <c r="F41" s="6" t="s">
        <v>195</v>
      </c>
      <c r="G41" s="7" t="s">
        <v>138</v>
      </c>
      <c r="H41" s="8" t="n">
        <v>13036.78</v>
      </c>
      <c r="I41" s="9" t="n">
        <v>5</v>
      </c>
      <c r="J41" s="6" t="s">
        <v>68</v>
      </c>
    </row>
    <row r="42" customFormat="false" ht="15" hidden="false" customHeight="false" outlineLevel="0" collapsed="false">
      <c r="A42" s="2" t="s">
        <v>196</v>
      </c>
      <c r="B42" s="2" t="s">
        <v>197</v>
      </c>
      <c r="C42" s="2" t="s">
        <v>12</v>
      </c>
      <c r="D42" s="3" t="s">
        <v>37</v>
      </c>
      <c r="E42" s="2" t="s">
        <v>67</v>
      </c>
      <c r="F42" s="2" t="s">
        <v>198</v>
      </c>
      <c r="G42" s="3" t="s">
        <v>74</v>
      </c>
      <c r="H42" s="4" t="n">
        <v>11158.33</v>
      </c>
      <c r="I42" s="5" t="n">
        <v>30</v>
      </c>
      <c r="J42" s="2" t="s">
        <v>17</v>
      </c>
    </row>
    <row r="43" customFormat="false" ht="15" hidden="false" customHeight="false" outlineLevel="0" collapsed="false">
      <c r="A43" s="6" t="s">
        <v>199</v>
      </c>
      <c r="B43" s="6" t="s">
        <v>200</v>
      </c>
      <c r="C43" s="6" t="s">
        <v>31</v>
      </c>
      <c r="D43" s="7" t="s">
        <v>71</v>
      </c>
      <c r="E43" s="6" t="s">
        <v>201</v>
      </c>
      <c r="F43" s="6" t="s">
        <v>202</v>
      </c>
      <c r="G43" s="7" t="s">
        <v>74</v>
      </c>
      <c r="H43" s="8" t="n">
        <v>3393.81</v>
      </c>
      <c r="I43" s="9" t="n">
        <v>5</v>
      </c>
      <c r="J43" s="6" t="s">
        <v>17</v>
      </c>
    </row>
    <row r="44" customFormat="false" ht="15" hidden="false" customHeight="false" outlineLevel="0" collapsed="false">
      <c r="A44" s="2" t="s">
        <v>203</v>
      </c>
      <c r="B44" s="2" t="s">
        <v>204</v>
      </c>
      <c r="C44" s="2" t="s">
        <v>31</v>
      </c>
      <c r="D44" s="3" t="s">
        <v>131</v>
      </c>
      <c r="E44" s="2" t="s">
        <v>205</v>
      </c>
      <c r="F44" s="2" t="s">
        <v>206</v>
      </c>
      <c r="G44" s="3" t="s">
        <v>62</v>
      </c>
      <c r="H44" s="4" t="n">
        <v>13033.12</v>
      </c>
      <c r="I44" s="5" t="n">
        <v>10</v>
      </c>
      <c r="J44" s="2" t="s">
        <v>17</v>
      </c>
    </row>
    <row r="45" customFormat="false" ht="15" hidden="false" customHeight="false" outlineLevel="0" collapsed="false">
      <c r="A45" s="6" t="s">
        <v>207</v>
      </c>
      <c r="B45" s="6" t="s">
        <v>208</v>
      </c>
      <c r="C45" s="6" t="s">
        <v>31</v>
      </c>
      <c r="D45" s="7" t="s">
        <v>71</v>
      </c>
      <c r="E45" s="6" t="s">
        <v>60</v>
      </c>
      <c r="F45" s="6" t="s">
        <v>46</v>
      </c>
      <c r="G45" s="7" t="s">
        <v>22</v>
      </c>
      <c r="H45" s="8" t="n">
        <v>3089.23</v>
      </c>
      <c r="I45" s="9" t="n">
        <v>10</v>
      </c>
      <c r="J45" s="6" t="s">
        <v>17</v>
      </c>
    </row>
    <row r="46" customFormat="false" ht="15" hidden="false" customHeight="false" outlineLevel="0" collapsed="false">
      <c r="A46" s="2" t="s">
        <v>209</v>
      </c>
      <c r="B46" s="2" t="s">
        <v>210</v>
      </c>
      <c r="C46" s="2" t="s">
        <v>12</v>
      </c>
      <c r="D46" s="3" t="s">
        <v>81</v>
      </c>
      <c r="E46" s="2" t="s">
        <v>211</v>
      </c>
      <c r="F46" s="2" t="s">
        <v>212</v>
      </c>
      <c r="G46" s="3" t="s">
        <v>62</v>
      </c>
      <c r="H46" s="4" t="n">
        <v>2176.86</v>
      </c>
      <c r="I46" s="5" t="n">
        <v>20</v>
      </c>
      <c r="J46" s="2" t="s">
        <v>68</v>
      </c>
    </row>
    <row r="47" customFormat="false" ht="15" hidden="false" customHeight="false" outlineLevel="0" collapsed="false">
      <c r="A47" s="6" t="s">
        <v>213</v>
      </c>
      <c r="B47" s="6" t="s">
        <v>214</v>
      </c>
      <c r="C47" s="6" t="s">
        <v>31</v>
      </c>
      <c r="D47" s="7" t="s">
        <v>215</v>
      </c>
      <c r="E47" s="6" t="s">
        <v>195</v>
      </c>
      <c r="F47" s="6" t="s">
        <v>216</v>
      </c>
      <c r="G47" s="7" t="s">
        <v>16</v>
      </c>
      <c r="H47" s="8" t="n">
        <v>11187.05</v>
      </c>
      <c r="I47" s="9" t="n">
        <v>25</v>
      </c>
      <c r="J47" s="6" t="s">
        <v>68</v>
      </c>
    </row>
    <row r="48" customFormat="false" ht="15" hidden="false" customHeight="false" outlineLevel="0" collapsed="false">
      <c r="A48" s="2" t="s">
        <v>217</v>
      </c>
      <c r="B48" s="2" t="s">
        <v>218</v>
      </c>
      <c r="C48" s="2" t="s">
        <v>12</v>
      </c>
      <c r="D48" s="3" t="s">
        <v>162</v>
      </c>
      <c r="E48" s="2" t="s">
        <v>172</v>
      </c>
      <c r="F48" s="2" t="s">
        <v>219</v>
      </c>
      <c r="G48" s="3" t="s">
        <v>16</v>
      </c>
      <c r="H48" s="4" t="n">
        <v>7853.28</v>
      </c>
      <c r="I48" s="5" t="n">
        <v>10</v>
      </c>
      <c r="J48" s="2" t="s">
        <v>17</v>
      </c>
    </row>
    <row r="49" customFormat="false" ht="15" hidden="false" customHeight="false" outlineLevel="0" collapsed="false">
      <c r="A49" s="6" t="s">
        <v>220</v>
      </c>
      <c r="B49" s="6" t="s">
        <v>221</v>
      </c>
      <c r="C49" s="6" t="s">
        <v>12</v>
      </c>
      <c r="D49" s="7" t="s">
        <v>154</v>
      </c>
      <c r="E49" s="6" t="s">
        <v>222</v>
      </c>
      <c r="F49" s="6" t="s">
        <v>223</v>
      </c>
      <c r="G49" s="7" t="s">
        <v>62</v>
      </c>
      <c r="H49" s="8" t="n">
        <v>10321.11</v>
      </c>
      <c r="I49" s="9" t="n">
        <v>15</v>
      </c>
      <c r="J49" s="6" t="s">
        <v>17</v>
      </c>
    </row>
    <row r="50" customFormat="false" ht="15" hidden="false" customHeight="false" outlineLevel="0" collapsed="false">
      <c r="A50" s="2" t="s">
        <v>224</v>
      </c>
      <c r="B50" s="2" t="s">
        <v>225</v>
      </c>
      <c r="C50" s="2" t="s">
        <v>86</v>
      </c>
      <c r="D50" s="3" t="s">
        <v>97</v>
      </c>
      <c r="E50" s="2" t="s">
        <v>226</v>
      </c>
      <c r="F50" s="2" t="s">
        <v>227</v>
      </c>
      <c r="G50" s="3" t="s">
        <v>22</v>
      </c>
      <c r="H50" s="4" t="n">
        <v>11893.5</v>
      </c>
      <c r="I50" s="5" t="n">
        <v>15</v>
      </c>
      <c r="J50" s="2" t="s">
        <v>17</v>
      </c>
    </row>
    <row r="51" customFormat="false" ht="15" hidden="false" customHeight="false" outlineLevel="0" collapsed="false">
      <c r="A51" s="6" t="s">
        <v>228</v>
      </c>
      <c r="B51" s="6" t="s">
        <v>229</v>
      </c>
      <c r="C51" s="6" t="s">
        <v>12</v>
      </c>
      <c r="D51" s="7" t="s">
        <v>110</v>
      </c>
      <c r="E51" s="6" t="s">
        <v>230</v>
      </c>
      <c r="F51" s="6" t="s">
        <v>171</v>
      </c>
      <c r="G51" s="7" t="s">
        <v>62</v>
      </c>
      <c r="H51" s="8" t="n">
        <v>11171.44</v>
      </c>
      <c r="I51" s="9" t="n">
        <v>30</v>
      </c>
      <c r="J51" s="6" t="s">
        <v>17</v>
      </c>
    </row>
    <row r="52" customFormat="false" ht="15" hidden="false" customHeight="false" outlineLevel="0" collapsed="false">
      <c r="A52" s="2" t="s">
        <v>231</v>
      </c>
      <c r="B52" s="2" t="s">
        <v>232</v>
      </c>
      <c r="C52" s="2" t="s">
        <v>31</v>
      </c>
      <c r="D52" s="3" t="s">
        <v>131</v>
      </c>
      <c r="E52" s="2" t="s">
        <v>233</v>
      </c>
      <c r="F52" s="2" t="s">
        <v>234</v>
      </c>
      <c r="G52" s="3" t="s">
        <v>16</v>
      </c>
      <c r="H52" s="4" t="n">
        <v>12195.16</v>
      </c>
      <c r="I52" s="5" t="n">
        <v>5</v>
      </c>
      <c r="J52" s="2" t="s">
        <v>17</v>
      </c>
    </row>
    <row r="53" customFormat="false" ht="15" hidden="false" customHeight="false" outlineLevel="0" collapsed="false">
      <c r="A53" s="6" t="s">
        <v>235</v>
      </c>
      <c r="B53" s="6" t="s">
        <v>236</v>
      </c>
      <c r="C53" s="6" t="s">
        <v>12</v>
      </c>
      <c r="D53" s="7" t="s">
        <v>162</v>
      </c>
      <c r="E53" s="6" t="s">
        <v>237</v>
      </c>
      <c r="F53" s="6" t="s">
        <v>238</v>
      </c>
      <c r="G53" s="7" t="s">
        <v>62</v>
      </c>
      <c r="H53" s="8" t="n">
        <v>8847.23</v>
      </c>
      <c r="I53" s="9" t="n">
        <v>25</v>
      </c>
      <c r="J53" s="6" t="s">
        <v>17</v>
      </c>
    </row>
    <row r="54" customFormat="false" ht="15" hidden="false" customHeight="false" outlineLevel="0" collapsed="false">
      <c r="A54" s="2" t="s">
        <v>239</v>
      </c>
      <c r="B54" s="2" t="s">
        <v>240</v>
      </c>
      <c r="C54" s="2" t="s">
        <v>12</v>
      </c>
      <c r="D54" s="3" t="s">
        <v>13</v>
      </c>
      <c r="E54" s="2" t="s">
        <v>241</v>
      </c>
      <c r="F54" s="2" t="s">
        <v>242</v>
      </c>
      <c r="G54" s="3" t="s">
        <v>74</v>
      </c>
      <c r="H54" s="4" t="n">
        <v>11665.67</v>
      </c>
      <c r="I54" s="5" t="n">
        <v>30</v>
      </c>
      <c r="J54" s="2" t="s">
        <v>17</v>
      </c>
    </row>
    <row r="55" customFormat="false" ht="15" hidden="false" customHeight="false" outlineLevel="0" collapsed="false">
      <c r="A55" s="6" t="s">
        <v>243</v>
      </c>
      <c r="B55" s="6" t="s">
        <v>244</v>
      </c>
      <c r="C55" s="6" t="s">
        <v>12</v>
      </c>
      <c r="D55" s="7" t="s">
        <v>110</v>
      </c>
      <c r="E55" s="6" t="s">
        <v>245</v>
      </c>
      <c r="F55" s="6" t="s">
        <v>246</v>
      </c>
      <c r="G55" s="7" t="s">
        <v>22</v>
      </c>
      <c r="H55" s="8" t="n">
        <v>2259.7</v>
      </c>
      <c r="I55" s="9" t="n">
        <v>30</v>
      </c>
      <c r="J55" s="6" t="s">
        <v>17</v>
      </c>
    </row>
    <row r="56" customFormat="false" ht="15" hidden="false" customHeight="false" outlineLevel="0" collapsed="false">
      <c r="A56" s="2" t="s">
        <v>247</v>
      </c>
      <c r="B56" s="2" t="s">
        <v>248</v>
      </c>
      <c r="C56" s="2" t="s">
        <v>86</v>
      </c>
      <c r="D56" s="3" t="s">
        <v>249</v>
      </c>
      <c r="E56" s="2" t="s">
        <v>250</v>
      </c>
      <c r="F56" s="2" t="s">
        <v>251</v>
      </c>
      <c r="G56" s="3" t="s">
        <v>28</v>
      </c>
      <c r="H56" s="4" t="n">
        <v>13434.29</v>
      </c>
      <c r="I56" s="5" t="n">
        <v>25</v>
      </c>
      <c r="J56" s="2" t="s">
        <v>17</v>
      </c>
    </row>
    <row r="57" customFormat="false" ht="15" hidden="false" customHeight="false" outlineLevel="0" collapsed="false">
      <c r="A57" s="6" t="s">
        <v>252</v>
      </c>
      <c r="B57" s="6" t="s">
        <v>253</v>
      </c>
      <c r="C57" s="6" t="s">
        <v>12</v>
      </c>
      <c r="D57" s="7" t="s">
        <v>25</v>
      </c>
      <c r="E57" s="6" t="s">
        <v>39</v>
      </c>
      <c r="F57" s="6" t="s">
        <v>254</v>
      </c>
      <c r="G57" s="7" t="s">
        <v>62</v>
      </c>
      <c r="H57" s="8" t="n">
        <v>4084.98</v>
      </c>
      <c r="I57" s="9" t="n">
        <v>30</v>
      </c>
      <c r="J57" s="6" t="s">
        <v>17</v>
      </c>
    </row>
    <row r="58" customFormat="false" ht="15" hidden="false" customHeight="false" outlineLevel="0" collapsed="false">
      <c r="A58" s="2" t="s">
        <v>255</v>
      </c>
      <c r="B58" s="2" t="s">
        <v>256</v>
      </c>
      <c r="C58" s="2" t="s">
        <v>12</v>
      </c>
      <c r="D58" s="3" t="s">
        <v>179</v>
      </c>
      <c r="E58" s="2" t="s">
        <v>257</v>
      </c>
      <c r="F58" s="2" t="s">
        <v>47</v>
      </c>
      <c r="G58" s="3" t="s">
        <v>62</v>
      </c>
      <c r="H58" s="4" t="n">
        <v>4643.06</v>
      </c>
      <c r="I58" s="5" t="n">
        <v>25</v>
      </c>
      <c r="J58" s="2" t="s">
        <v>17</v>
      </c>
    </row>
    <row r="59" customFormat="false" ht="15" hidden="false" customHeight="false" outlineLevel="0" collapsed="false">
      <c r="A59" s="6" t="s">
        <v>258</v>
      </c>
      <c r="B59" s="6" t="s">
        <v>259</v>
      </c>
      <c r="C59" s="6" t="s">
        <v>31</v>
      </c>
      <c r="D59" s="7" t="s">
        <v>131</v>
      </c>
      <c r="E59" s="6" t="s">
        <v>260</v>
      </c>
      <c r="F59" s="6" t="s">
        <v>261</v>
      </c>
      <c r="G59" s="7" t="s">
        <v>62</v>
      </c>
      <c r="H59" s="8" t="n">
        <v>10743.08</v>
      </c>
      <c r="I59" s="9" t="n">
        <v>5</v>
      </c>
      <c r="J59" s="6" t="s">
        <v>17</v>
      </c>
    </row>
    <row r="60" customFormat="false" ht="15" hidden="false" customHeight="false" outlineLevel="0" collapsed="false">
      <c r="A60" s="2" t="s">
        <v>262</v>
      </c>
      <c r="B60" s="2" t="s">
        <v>263</v>
      </c>
      <c r="C60" s="2" t="s">
        <v>12</v>
      </c>
      <c r="D60" s="3" t="s">
        <v>154</v>
      </c>
      <c r="E60" s="2" t="s">
        <v>264</v>
      </c>
      <c r="F60" s="2" t="s">
        <v>176</v>
      </c>
      <c r="G60" s="3" t="s">
        <v>74</v>
      </c>
      <c r="H60" s="4" t="n">
        <v>13620.16</v>
      </c>
      <c r="I60" s="5" t="n">
        <v>15</v>
      </c>
      <c r="J60" s="2" t="s">
        <v>68</v>
      </c>
    </row>
    <row r="61" customFormat="false" ht="15" hidden="false" customHeight="false" outlineLevel="0" collapsed="false">
      <c r="A61" s="6" t="s">
        <v>265</v>
      </c>
      <c r="B61" s="6" t="s">
        <v>266</v>
      </c>
      <c r="C61" s="6" t="s">
        <v>12</v>
      </c>
      <c r="D61" s="7" t="s">
        <v>81</v>
      </c>
      <c r="E61" s="6" t="s">
        <v>267</v>
      </c>
      <c r="F61" s="6" t="s">
        <v>268</v>
      </c>
      <c r="G61" s="7" t="s">
        <v>22</v>
      </c>
      <c r="H61" s="8" t="n">
        <v>12875</v>
      </c>
      <c r="I61" s="9" t="n">
        <v>15</v>
      </c>
      <c r="J61" s="6" t="s">
        <v>17</v>
      </c>
    </row>
    <row r="62" customFormat="false" ht="15" hidden="false" customHeight="false" outlineLevel="0" collapsed="false">
      <c r="A62" s="2" t="s">
        <v>269</v>
      </c>
      <c r="B62" s="2" t="s">
        <v>270</v>
      </c>
      <c r="C62" s="2" t="s">
        <v>12</v>
      </c>
      <c r="D62" s="3" t="s">
        <v>179</v>
      </c>
      <c r="E62" s="2" t="s">
        <v>271</v>
      </c>
      <c r="F62" s="2" t="s">
        <v>272</v>
      </c>
      <c r="G62" s="3" t="s">
        <v>62</v>
      </c>
      <c r="H62" s="4" t="n">
        <v>6138.43</v>
      </c>
      <c r="I62" s="5" t="n">
        <v>0</v>
      </c>
      <c r="J62" s="2" t="s">
        <v>17</v>
      </c>
    </row>
    <row r="63" customFormat="false" ht="15" hidden="false" customHeight="false" outlineLevel="0" collapsed="false">
      <c r="A63" s="6" t="s">
        <v>273</v>
      </c>
      <c r="B63" s="6" t="s">
        <v>274</v>
      </c>
      <c r="C63" s="6" t="s">
        <v>86</v>
      </c>
      <c r="D63" s="7" t="s">
        <v>87</v>
      </c>
      <c r="E63" s="6" t="s">
        <v>275</v>
      </c>
      <c r="F63" s="6" t="s">
        <v>276</v>
      </c>
      <c r="G63" s="7" t="s">
        <v>138</v>
      </c>
      <c r="H63" s="8" t="n">
        <v>891.01</v>
      </c>
      <c r="I63" s="9" t="n">
        <v>20</v>
      </c>
      <c r="J63" s="6" t="s">
        <v>17</v>
      </c>
    </row>
    <row r="64" customFormat="false" ht="15" hidden="false" customHeight="false" outlineLevel="0" collapsed="false">
      <c r="A64" s="2" t="s">
        <v>277</v>
      </c>
      <c r="B64" s="2" t="s">
        <v>278</v>
      </c>
      <c r="C64" s="2" t="s">
        <v>12</v>
      </c>
      <c r="D64" s="3" t="s">
        <v>50</v>
      </c>
      <c r="E64" s="2" t="s">
        <v>51</v>
      </c>
      <c r="F64" s="2" t="s">
        <v>52</v>
      </c>
      <c r="G64" s="3" t="s">
        <v>74</v>
      </c>
      <c r="H64" s="4" t="n">
        <v>1229.13</v>
      </c>
      <c r="I64" s="5" t="n">
        <v>5</v>
      </c>
      <c r="J64" s="2" t="s">
        <v>17</v>
      </c>
    </row>
    <row r="65" customFormat="false" ht="15" hidden="false" customHeight="false" outlineLevel="0" collapsed="false">
      <c r="A65" s="6" t="s">
        <v>279</v>
      </c>
      <c r="B65" s="6" t="s">
        <v>280</v>
      </c>
      <c r="C65" s="6" t="s">
        <v>12</v>
      </c>
      <c r="D65" s="7" t="s">
        <v>37</v>
      </c>
      <c r="E65" s="6" t="s">
        <v>281</v>
      </c>
      <c r="F65" s="6" t="s">
        <v>282</v>
      </c>
      <c r="G65" s="7" t="s">
        <v>22</v>
      </c>
      <c r="H65" s="8" t="n">
        <v>6612.69</v>
      </c>
      <c r="I65" s="9" t="n">
        <v>30</v>
      </c>
      <c r="J65" s="6" t="s">
        <v>17</v>
      </c>
    </row>
    <row r="66" customFormat="false" ht="15" hidden="false" customHeight="false" outlineLevel="0" collapsed="false">
      <c r="A66" s="2" t="s">
        <v>283</v>
      </c>
      <c r="B66" s="2" t="s">
        <v>284</v>
      </c>
      <c r="C66" s="2" t="s">
        <v>86</v>
      </c>
      <c r="D66" s="3" t="s">
        <v>285</v>
      </c>
      <c r="E66" s="2" t="s">
        <v>286</v>
      </c>
      <c r="F66" s="2" t="s">
        <v>287</v>
      </c>
      <c r="G66" s="3" t="s">
        <v>22</v>
      </c>
      <c r="H66" s="4" t="n">
        <v>11827.88</v>
      </c>
      <c r="I66" s="5" t="n">
        <v>0</v>
      </c>
      <c r="J66" s="2" t="s">
        <v>68</v>
      </c>
    </row>
    <row r="67" customFormat="false" ht="15" hidden="false" customHeight="false" outlineLevel="0" collapsed="false">
      <c r="A67" s="6" t="s">
        <v>288</v>
      </c>
      <c r="B67" s="6" t="s">
        <v>289</v>
      </c>
      <c r="C67" s="6" t="s">
        <v>31</v>
      </c>
      <c r="D67" s="7" t="s">
        <v>71</v>
      </c>
      <c r="E67" s="6" t="s">
        <v>271</v>
      </c>
      <c r="F67" s="6" t="s">
        <v>290</v>
      </c>
      <c r="G67" s="7" t="s">
        <v>28</v>
      </c>
      <c r="H67" s="8" t="n">
        <v>2330.2</v>
      </c>
      <c r="I67" s="9" t="n">
        <v>5</v>
      </c>
      <c r="J67" s="6" t="s">
        <v>17</v>
      </c>
    </row>
    <row r="68" customFormat="false" ht="15" hidden="false" customHeight="false" outlineLevel="0" collapsed="false">
      <c r="A68" s="2" t="s">
        <v>291</v>
      </c>
      <c r="B68" s="2" t="s">
        <v>292</v>
      </c>
      <c r="C68" s="2" t="s">
        <v>12</v>
      </c>
      <c r="D68" s="3" t="s">
        <v>81</v>
      </c>
      <c r="E68" s="2" t="s">
        <v>293</v>
      </c>
      <c r="F68" s="2" t="s">
        <v>294</v>
      </c>
      <c r="G68" s="3" t="s">
        <v>22</v>
      </c>
      <c r="H68" s="4" t="n">
        <v>14474.15</v>
      </c>
      <c r="I68" s="5" t="n">
        <v>20</v>
      </c>
      <c r="J68" s="2" t="s">
        <v>68</v>
      </c>
    </row>
    <row r="69" customFormat="false" ht="15" hidden="false" customHeight="false" outlineLevel="0" collapsed="false">
      <c r="A69" s="6" t="s">
        <v>295</v>
      </c>
      <c r="B69" s="6" t="s">
        <v>296</v>
      </c>
      <c r="C69" s="6" t="s">
        <v>31</v>
      </c>
      <c r="D69" s="7" t="s">
        <v>71</v>
      </c>
      <c r="E69" s="6" t="s">
        <v>297</v>
      </c>
      <c r="F69" s="6" t="s">
        <v>298</v>
      </c>
      <c r="G69" s="7" t="s">
        <v>138</v>
      </c>
      <c r="H69" s="8" t="n">
        <v>10321.54</v>
      </c>
      <c r="I69" s="9" t="n">
        <v>20</v>
      </c>
      <c r="J69" s="6" t="s">
        <v>17</v>
      </c>
    </row>
    <row r="70" customFormat="false" ht="15" hidden="false" customHeight="false" outlineLevel="0" collapsed="false">
      <c r="A70" s="2" t="s">
        <v>299</v>
      </c>
      <c r="B70" s="2" t="s">
        <v>300</v>
      </c>
      <c r="C70" s="2" t="s">
        <v>12</v>
      </c>
      <c r="D70" s="3" t="s">
        <v>154</v>
      </c>
      <c r="E70" s="2" t="s">
        <v>301</v>
      </c>
      <c r="F70" s="2" t="s">
        <v>237</v>
      </c>
      <c r="G70" s="3" t="s">
        <v>22</v>
      </c>
      <c r="H70" s="4" t="n">
        <v>4872.95</v>
      </c>
      <c r="I70" s="5" t="n">
        <v>30</v>
      </c>
      <c r="J70" s="2" t="s">
        <v>68</v>
      </c>
    </row>
    <row r="71" customFormat="false" ht="15" hidden="false" customHeight="false" outlineLevel="0" collapsed="false">
      <c r="A71" s="6" t="s">
        <v>302</v>
      </c>
      <c r="B71" s="6" t="s">
        <v>303</v>
      </c>
      <c r="C71" s="6" t="s">
        <v>31</v>
      </c>
      <c r="D71" s="7" t="s">
        <v>122</v>
      </c>
      <c r="E71" s="6" t="s">
        <v>112</v>
      </c>
      <c r="F71" s="6" t="s">
        <v>304</v>
      </c>
      <c r="G71" s="7" t="s">
        <v>16</v>
      </c>
      <c r="H71" s="8" t="n">
        <v>7836.43</v>
      </c>
      <c r="I71" s="9" t="n">
        <v>0</v>
      </c>
      <c r="J71" s="6" t="s">
        <v>17</v>
      </c>
    </row>
    <row r="72" customFormat="false" ht="15" hidden="false" customHeight="false" outlineLevel="0" collapsed="false">
      <c r="A72" s="2" t="s">
        <v>305</v>
      </c>
      <c r="B72" s="2" t="s">
        <v>306</v>
      </c>
      <c r="C72" s="2" t="s">
        <v>31</v>
      </c>
      <c r="D72" s="3" t="s">
        <v>32</v>
      </c>
      <c r="E72" s="2" t="s">
        <v>307</v>
      </c>
      <c r="F72" s="2" t="s">
        <v>308</v>
      </c>
      <c r="G72" s="3" t="s">
        <v>28</v>
      </c>
      <c r="H72" s="4" t="n">
        <v>7166.22</v>
      </c>
      <c r="I72" s="5" t="n">
        <v>30</v>
      </c>
      <c r="J72" s="2" t="s">
        <v>17</v>
      </c>
    </row>
    <row r="73" customFormat="false" ht="15" hidden="false" customHeight="false" outlineLevel="0" collapsed="false">
      <c r="A73" s="6" t="s">
        <v>309</v>
      </c>
      <c r="B73" s="6" t="s">
        <v>310</v>
      </c>
      <c r="C73" s="6" t="s">
        <v>12</v>
      </c>
      <c r="D73" s="7" t="s">
        <v>110</v>
      </c>
      <c r="E73" s="6" t="s">
        <v>311</v>
      </c>
      <c r="F73" s="6" t="s">
        <v>312</v>
      </c>
      <c r="G73" s="7" t="s">
        <v>16</v>
      </c>
      <c r="H73" s="8" t="n">
        <v>6815.83</v>
      </c>
      <c r="I73" s="9" t="n">
        <v>15</v>
      </c>
      <c r="J73" s="6" t="s">
        <v>17</v>
      </c>
    </row>
    <row r="74" customFormat="false" ht="15" hidden="false" customHeight="false" outlineLevel="0" collapsed="false">
      <c r="A74" s="2" t="s">
        <v>313</v>
      </c>
      <c r="B74" s="2" t="s">
        <v>314</v>
      </c>
      <c r="C74" s="2" t="s">
        <v>31</v>
      </c>
      <c r="D74" s="3" t="s">
        <v>59</v>
      </c>
      <c r="E74" s="2" t="s">
        <v>271</v>
      </c>
      <c r="F74" s="2" t="s">
        <v>315</v>
      </c>
      <c r="G74" s="3" t="s">
        <v>22</v>
      </c>
      <c r="H74" s="4" t="n">
        <v>8762.82</v>
      </c>
      <c r="I74" s="5" t="n">
        <v>15</v>
      </c>
      <c r="J74" s="2" t="s">
        <v>68</v>
      </c>
    </row>
    <row r="75" customFormat="false" ht="15" hidden="false" customHeight="false" outlineLevel="0" collapsed="false">
      <c r="A75" s="6" t="s">
        <v>316</v>
      </c>
      <c r="B75" s="6" t="s">
        <v>317</v>
      </c>
      <c r="C75" s="6" t="s">
        <v>31</v>
      </c>
      <c r="D75" s="7" t="s">
        <v>131</v>
      </c>
      <c r="E75" s="6" t="s">
        <v>156</v>
      </c>
      <c r="F75" s="6" t="s">
        <v>176</v>
      </c>
      <c r="G75" s="7" t="s">
        <v>62</v>
      </c>
      <c r="H75" s="8" t="n">
        <v>5434.91</v>
      </c>
      <c r="I75" s="9" t="n">
        <v>10</v>
      </c>
      <c r="J75" s="6" t="s">
        <v>17</v>
      </c>
    </row>
    <row r="76" customFormat="false" ht="15" hidden="false" customHeight="false" outlineLevel="0" collapsed="false">
      <c r="A76" s="2" t="s">
        <v>318</v>
      </c>
      <c r="B76" s="2" t="s">
        <v>319</v>
      </c>
      <c r="C76" s="2" t="s">
        <v>12</v>
      </c>
      <c r="D76" s="3" t="s">
        <v>154</v>
      </c>
      <c r="E76" s="2" t="s">
        <v>103</v>
      </c>
      <c r="F76" s="2" t="s">
        <v>320</v>
      </c>
      <c r="G76" s="3" t="s">
        <v>22</v>
      </c>
      <c r="H76" s="4" t="n">
        <v>6393.21</v>
      </c>
      <c r="I76" s="5" t="n">
        <v>25</v>
      </c>
      <c r="J76" s="2" t="s">
        <v>17</v>
      </c>
    </row>
    <row r="77" customFormat="false" ht="15" hidden="false" customHeight="false" outlineLevel="0" collapsed="false">
      <c r="A77" s="6" t="s">
        <v>321</v>
      </c>
      <c r="B77" s="6" t="s">
        <v>322</v>
      </c>
      <c r="C77" s="6" t="s">
        <v>12</v>
      </c>
      <c r="D77" s="7" t="s">
        <v>13</v>
      </c>
      <c r="E77" s="6" t="s">
        <v>118</v>
      </c>
      <c r="F77" s="6" t="s">
        <v>323</v>
      </c>
      <c r="G77" s="7" t="s">
        <v>22</v>
      </c>
      <c r="H77" s="8" t="n">
        <v>6363.82</v>
      </c>
      <c r="I77" s="9" t="n">
        <v>5</v>
      </c>
      <c r="J77" s="6" t="s">
        <v>17</v>
      </c>
    </row>
    <row r="78" customFormat="false" ht="15" hidden="false" customHeight="false" outlineLevel="0" collapsed="false">
      <c r="A78" s="2" t="s">
        <v>324</v>
      </c>
      <c r="B78" s="2" t="s">
        <v>325</v>
      </c>
      <c r="C78" s="2" t="s">
        <v>12</v>
      </c>
      <c r="D78" s="3" t="s">
        <v>81</v>
      </c>
      <c r="E78" s="2" t="s">
        <v>326</v>
      </c>
      <c r="F78" s="2" t="s">
        <v>327</v>
      </c>
      <c r="G78" s="3" t="s">
        <v>62</v>
      </c>
      <c r="H78" s="4" t="n">
        <v>8480.63</v>
      </c>
      <c r="I78" s="5" t="n">
        <v>25</v>
      </c>
      <c r="J78" s="2" t="s">
        <v>17</v>
      </c>
    </row>
    <row r="79" customFormat="false" ht="15" hidden="false" customHeight="false" outlineLevel="0" collapsed="false">
      <c r="A79" s="6" t="s">
        <v>328</v>
      </c>
      <c r="B79" s="6" t="s">
        <v>329</v>
      </c>
      <c r="C79" s="6" t="s">
        <v>31</v>
      </c>
      <c r="D79" s="7" t="s">
        <v>131</v>
      </c>
      <c r="E79" s="6" t="s">
        <v>73</v>
      </c>
      <c r="F79" s="6" t="s">
        <v>237</v>
      </c>
      <c r="G79" s="7" t="s">
        <v>62</v>
      </c>
      <c r="H79" s="8" t="n">
        <v>8270.03</v>
      </c>
      <c r="I79" s="9" t="n">
        <v>25</v>
      </c>
      <c r="J79" s="6" t="s">
        <v>17</v>
      </c>
    </row>
    <row r="80" customFormat="false" ht="15" hidden="false" customHeight="false" outlineLevel="0" collapsed="false">
      <c r="A80" s="2" t="s">
        <v>330</v>
      </c>
      <c r="B80" s="2" t="s">
        <v>331</v>
      </c>
      <c r="C80" s="2" t="s">
        <v>31</v>
      </c>
      <c r="D80" s="3" t="s">
        <v>65</v>
      </c>
      <c r="E80" s="2" t="s">
        <v>163</v>
      </c>
      <c r="F80" s="2" t="s">
        <v>332</v>
      </c>
      <c r="G80" s="3" t="s">
        <v>138</v>
      </c>
      <c r="H80" s="4" t="n">
        <v>9153.47</v>
      </c>
      <c r="I80" s="5" t="n">
        <v>20</v>
      </c>
      <c r="J80" s="2" t="s">
        <v>17</v>
      </c>
    </row>
    <row r="81" customFormat="false" ht="15" hidden="false" customHeight="false" outlineLevel="0" collapsed="false">
      <c r="A81" s="6" t="s">
        <v>333</v>
      </c>
      <c r="B81" s="6" t="s">
        <v>334</v>
      </c>
      <c r="C81" s="6" t="s">
        <v>31</v>
      </c>
      <c r="D81" s="7" t="s">
        <v>71</v>
      </c>
      <c r="E81" s="6" t="s">
        <v>123</v>
      </c>
      <c r="F81" s="6" t="s">
        <v>335</v>
      </c>
      <c r="G81" s="7" t="s">
        <v>16</v>
      </c>
      <c r="H81" s="8" t="n">
        <v>4477.51</v>
      </c>
      <c r="I81" s="9" t="n">
        <v>5</v>
      </c>
      <c r="J81" s="6" t="s">
        <v>17</v>
      </c>
    </row>
    <row r="82" customFormat="false" ht="15" hidden="false" customHeight="false" outlineLevel="0" collapsed="false">
      <c r="A82" s="2" t="s">
        <v>336</v>
      </c>
      <c r="B82" s="2" t="s">
        <v>337</v>
      </c>
      <c r="C82" s="2" t="s">
        <v>12</v>
      </c>
      <c r="D82" s="3" t="s">
        <v>25</v>
      </c>
      <c r="E82" s="2" t="s">
        <v>338</v>
      </c>
      <c r="F82" s="2" t="s">
        <v>339</v>
      </c>
      <c r="G82" s="3" t="s">
        <v>22</v>
      </c>
      <c r="H82" s="4" t="n">
        <v>8823.93</v>
      </c>
      <c r="I82" s="5" t="n">
        <v>0</v>
      </c>
      <c r="J82" s="2" t="s">
        <v>17</v>
      </c>
    </row>
    <row r="83" customFormat="false" ht="15" hidden="false" customHeight="false" outlineLevel="0" collapsed="false">
      <c r="A83" s="6" t="s">
        <v>340</v>
      </c>
      <c r="B83" s="6" t="s">
        <v>341</v>
      </c>
      <c r="C83" s="6" t="s">
        <v>31</v>
      </c>
      <c r="D83" s="7" t="s">
        <v>59</v>
      </c>
      <c r="E83" s="6" t="s">
        <v>261</v>
      </c>
      <c r="F83" s="6" t="s">
        <v>342</v>
      </c>
      <c r="G83" s="7" t="s">
        <v>22</v>
      </c>
      <c r="H83" s="8" t="n">
        <v>6310.26</v>
      </c>
      <c r="I83" s="9" t="n">
        <v>0</v>
      </c>
      <c r="J83" s="6" t="s">
        <v>17</v>
      </c>
    </row>
    <row r="84" customFormat="false" ht="15" hidden="false" customHeight="false" outlineLevel="0" collapsed="false">
      <c r="A84" s="2" t="s">
        <v>343</v>
      </c>
      <c r="B84" s="2" t="s">
        <v>344</v>
      </c>
      <c r="C84" s="2" t="s">
        <v>31</v>
      </c>
      <c r="D84" s="3" t="s">
        <v>65</v>
      </c>
      <c r="E84" s="2" t="s">
        <v>332</v>
      </c>
      <c r="F84" s="2" t="s">
        <v>294</v>
      </c>
      <c r="G84" s="3" t="s">
        <v>138</v>
      </c>
      <c r="H84" s="4" t="n">
        <v>14911.81</v>
      </c>
      <c r="I84" s="5" t="n">
        <v>0</v>
      </c>
      <c r="J84" s="2" t="s">
        <v>17</v>
      </c>
    </row>
    <row r="85" customFormat="false" ht="15" hidden="false" customHeight="false" outlineLevel="0" collapsed="false">
      <c r="A85" s="6" t="s">
        <v>345</v>
      </c>
      <c r="B85" s="6" t="s">
        <v>346</v>
      </c>
      <c r="C85" s="6" t="s">
        <v>12</v>
      </c>
      <c r="D85" s="7" t="s">
        <v>37</v>
      </c>
      <c r="E85" s="6" t="s">
        <v>347</v>
      </c>
      <c r="F85" s="6" t="s">
        <v>38</v>
      </c>
      <c r="G85" s="7" t="s">
        <v>62</v>
      </c>
      <c r="H85" s="8" t="n">
        <v>4811.62</v>
      </c>
      <c r="I85" s="9" t="n">
        <v>15</v>
      </c>
      <c r="J85" s="6" t="s">
        <v>17</v>
      </c>
    </row>
    <row r="86" customFormat="false" ht="15" hidden="false" customHeight="false" outlineLevel="0" collapsed="false">
      <c r="A86" s="2" t="s">
        <v>348</v>
      </c>
      <c r="B86" s="2" t="s">
        <v>349</v>
      </c>
      <c r="C86" s="2" t="s">
        <v>12</v>
      </c>
      <c r="D86" s="3" t="s">
        <v>162</v>
      </c>
      <c r="E86" s="2" t="s">
        <v>60</v>
      </c>
      <c r="F86" s="2" t="s">
        <v>205</v>
      </c>
      <c r="G86" s="3" t="s">
        <v>138</v>
      </c>
      <c r="H86" s="4" t="n">
        <v>9569.97</v>
      </c>
      <c r="I86" s="5" t="n">
        <v>5</v>
      </c>
      <c r="J86" s="2" t="s">
        <v>68</v>
      </c>
    </row>
    <row r="87" customFormat="false" ht="15" hidden="false" customHeight="false" outlineLevel="0" collapsed="false">
      <c r="A87" s="6" t="s">
        <v>350</v>
      </c>
      <c r="B87" s="6" t="s">
        <v>351</v>
      </c>
      <c r="C87" s="6" t="s">
        <v>12</v>
      </c>
      <c r="D87" s="7" t="s">
        <v>50</v>
      </c>
      <c r="E87" s="6" t="s">
        <v>338</v>
      </c>
      <c r="F87" s="6" t="s">
        <v>352</v>
      </c>
      <c r="G87" s="7" t="s">
        <v>22</v>
      </c>
      <c r="H87" s="8" t="n">
        <v>10495.88</v>
      </c>
      <c r="I87" s="9" t="n">
        <v>15</v>
      </c>
      <c r="J87" s="6" t="s">
        <v>17</v>
      </c>
    </row>
    <row r="88" customFormat="false" ht="15" hidden="false" customHeight="false" outlineLevel="0" collapsed="false">
      <c r="A88" s="2" t="s">
        <v>353</v>
      </c>
      <c r="B88" s="2" t="s">
        <v>354</v>
      </c>
      <c r="C88" s="2" t="s">
        <v>12</v>
      </c>
      <c r="D88" s="3" t="s">
        <v>25</v>
      </c>
      <c r="E88" s="2" t="s">
        <v>355</v>
      </c>
      <c r="F88" s="2" t="s">
        <v>39</v>
      </c>
      <c r="G88" s="3" t="s">
        <v>22</v>
      </c>
      <c r="H88" s="4" t="n">
        <v>13896.71</v>
      </c>
      <c r="I88" s="5" t="n">
        <v>5</v>
      </c>
      <c r="J88" s="2" t="s">
        <v>17</v>
      </c>
    </row>
    <row r="89" customFormat="false" ht="15" hidden="false" customHeight="false" outlineLevel="0" collapsed="false">
      <c r="A89" s="6" t="s">
        <v>356</v>
      </c>
      <c r="B89" s="6" t="s">
        <v>357</v>
      </c>
      <c r="C89" s="6" t="s">
        <v>12</v>
      </c>
      <c r="D89" s="7" t="s">
        <v>110</v>
      </c>
      <c r="E89" s="6" t="s">
        <v>358</v>
      </c>
      <c r="F89" s="6" t="s">
        <v>359</v>
      </c>
      <c r="G89" s="7" t="s">
        <v>22</v>
      </c>
      <c r="H89" s="8" t="n">
        <v>13671.97</v>
      </c>
      <c r="I89" s="9" t="n">
        <v>5</v>
      </c>
      <c r="J89" s="6" t="s">
        <v>68</v>
      </c>
    </row>
    <row r="90" customFormat="false" ht="15" hidden="false" customHeight="false" outlineLevel="0" collapsed="false">
      <c r="A90" s="2" t="s">
        <v>360</v>
      </c>
      <c r="B90" s="2" t="s">
        <v>361</v>
      </c>
      <c r="C90" s="2" t="s">
        <v>12</v>
      </c>
      <c r="D90" s="3" t="s">
        <v>362</v>
      </c>
      <c r="E90" s="2" t="s">
        <v>363</v>
      </c>
      <c r="F90" s="2" t="s">
        <v>237</v>
      </c>
      <c r="G90" s="3" t="s">
        <v>138</v>
      </c>
      <c r="H90" s="4" t="n">
        <v>2303.13</v>
      </c>
      <c r="I90" s="5" t="n">
        <v>15</v>
      </c>
      <c r="J90" s="2" t="s">
        <v>17</v>
      </c>
    </row>
    <row r="91" customFormat="false" ht="15" hidden="false" customHeight="false" outlineLevel="0" collapsed="false">
      <c r="A91" s="6" t="s">
        <v>364</v>
      </c>
      <c r="B91" s="6" t="s">
        <v>365</v>
      </c>
      <c r="C91" s="6" t="s">
        <v>12</v>
      </c>
      <c r="D91" s="7" t="s">
        <v>25</v>
      </c>
      <c r="E91" s="6" t="s">
        <v>366</v>
      </c>
      <c r="F91" s="6" t="s">
        <v>367</v>
      </c>
      <c r="G91" s="7" t="s">
        <v>62</v>
      </c>
      <c r="H91" s="8" t="n">
        <v>1077.98</v>
      </c>
      <c r="I91" s="9" t="n">
        <v>20</v>
      </c>
      <c r="J91" s="6" t="s">
        <v>17</v>
      </c>
    </row>
    <row r="92" customFormat="false" ht="15" hidden="false" customHeight="false" outlineLevel="0" collapsed="false">
      <c r="A92" s="2" t="s">
        <v>368</v>
      </c>
      <c r="B92" s="2" t="s">
        <v>369</v>
      </c>
      <c r="C92" s="2" t="s">
        <v>31</v>
      </c>
      <c r="D92" s="3" t="s">
        <v>65</v>
      </c>
      <c r="E92" s="2" t="s">
        <v>290</v>
      </c>
      <c r="F92" s="2" t="s">
        <v>73</v>
      </c>
      <c r="G92" s="3" t="s">
        <v>28</v>
      </c>
      <c r="H92" s="4" t="n">
        <v>14993.8</v>
      </c>
      <c r="I92" s="5" t="n">
        <v>0</v>
      </c>
      <c r="J92" s="2" t="s">
        <v>17</v>
      </c>
    </row>
    <row r="93" customFormat="false" ht="15" hidden="false" customHeight="false" outlineLevel="0" collapsed="false">
      <c r="A93" s="6" t="s">
        <v>370</v>
      </c>
      <c r="B93" s="6" t="s">
        <v>371</v>
      </c>
      <c r="C93" s="6" t="s">
        <v>12</v>
      </c>
      <c r="D93" s="7" t="s">
        <v>25</v>
      </c>
      <c r="E93" s="6" t="s">
        <v>372</v>
      </c>
      <c r="F93" s="6" t="s">
        <v>373</v>
      </c>
      <c r="G93" s="7" t="s">
        <v>138</v>
      </c>
      <c r="H93" s="8" t="n">
        <v>14955.71</v>
      </c>
      <c r="I93" s="9" t="n">
        <v>5</v>
      </c>
      <c r="J93" s="6" t="s">
        <v>17</v>
      </c>
    </row>
    <row r="94" customFormat="false" ht="15" hidden="false" customHeight="false" outlineLevel="0" collapsed="false">
      <c r="A94" s="2" t="s">
        <v>374</v>
      </c>
      <c r="B94" s="2" t="s">
        <v>375</v>
      </c>
      <c r="C94" s="2" t="s">
        <v>12</v>
      </c>
      <c r="D94" s="3" t="s">
        <v>37</v>
      </c>
      <c r="E94" s="2" t="s">
        <v>376</v>
      </c>
      <c r="F94" s="2" t="s">
        <v>377</v>
      </c>
      <c r="G94" s="3" t="s">
        <v>62</v>
      </c>
      <c r="H94" s="4" t="n">
        <v>2016.7</v>
      </c>
      <c r="I94" s="5" t="n">
        <v>25</v>
      </c>
      <c r="J94" s="2" t="s">
        <v>17</v>
      </c>
    </row>
    <row r="95" customFormat="false" ht="15" hidden="false" customHeight="false" outlineLevel="0" collapsed="false">
      <c r="A95" s="6" t="s">
        <v>378</v>
      </c>
      <c r="B95" s="6" t="s">
        <v>379</v>
      </c>
      <c r="C95" s="6" t="s">
        <v>12</v>
      </c>
      <c r="D95" s="7" t="s">
        <v>37</v>
      </c>
      <c r="E95" s="6" t="s">
        <v>380</v>
      </c>
      <c r="F95" s="6" t="s">
        <v>381</v>
      </c>
      <c r="G95" s="7" t="s">
        <v>74</v>
      </c>
      <c r="H95" s="8" t="n">
        <v>1032.11</v>
      </c>
      <c r="I95" s="9" t="n">
        <v>20</v>
      </c>
      <c r="J95" s="6" t="s">
        <v>17</v>
      </c>
    </row>
    <row r="96" customFormat="false" ht="15" hidden="false" customHeight="false" outlineLevel="0" collapsed="false">
      <c r="A96" s="2" t="s">
        <v>382</v>
      </c>
      <c r="B96" s="2" t="s">
        <v>383</v>
      </c>
      <c r="C96" s="2" t="s">
        <v>86</v>
      </c>
      <c r="D96" s="3" t="s">
        <v>384</v>
      </c>
      <c r="E96" s="2" t="s">
        <v>123</v>
      </c>
      <c r="F96" s="2" t="s">
        <v>385</v>
      </c>
      <c r="G96" s="3" t="s">
        <v>16</v>
      </c>
      <c r="H96" s="4" t="n">
        <v>7198.66</v>
      </c>
      <c r="I96" s="5" t="n">
        <v>20</v>
      </c>
      <c r="J96" s="2" t="s">
        <v>17</v>
      </c>
    </row>
    <row r="97" customFormat="false" ht="15" hidden="false" customHeight="false" outlineLevel="0" collapsed="false">
      <c r="A97" s="6" t="s">
        <v>386</v>
      </c>
      <c r="B97" s="6" t="s">
        <v>387</v>
      </c>
      <c r="C97" s="6" t="s">
        <v>12</v>
      </c>
      <c r="D97" s="7" t="s">
        <v>13</v>
      </c>
      <c r="E97" s="6" t="s">
        <v>206</v>
      </c>
      <c r="F97" s="6" t="s">
        <v>88</v>
      </c>
      <c r="G97" s="7" t="s">
        <v>22</v>
      </c>
      <c r="H97" s="8" t="n">
        <v>2399.69</v>
      </c>
      <c r="I97" s="9" t="n">
        <v>20</v>
      </c>
      <c r="J97" s="6" t="s">
        <v>17</v>
      </c>
    </row>
    <row r="98" customFormat="false" ht="15" hidden="false" customHeight="false" outlineLevel="0" collapsed="false">
      <c r="A98" s="2" t="s">
        <v>388</v>
      </c>
      <c r="B98" s="2" t="s">
        <v>389</v>
      </c>
      <c r="C98" s="2" t="s">
        <v>31</v>
      </c>
      <c r="D98" s="3" t="s">
        <v>65</v>
      </c>
      <c r="E98" s="2" t="s">
        <v>187</v>
      </c>
      <c r="F98" s="2" t="s">
        <v>132</v>
      </c>
      <c r="G98" s="3" t="s">
        <v>16</v>
      </c>
      <c r="H98" s="4" t="n">
        <v>2796.48</v>
      </c>
      <c r="I98" s="5" t="n">
        <v>25</v>
      </c>
      <c r="J98" s="2" t="s">
        <v>17</v>
      </c>
    </row>
    <row r="99" customFormat="false" ht="15" hidden="false" customHeight="false" outlineLevel="0" collapsed="false">
      <c r="A99" s="6" t="s">
        <v>390</v>
      </c>
      <c r="B99" s="6" t="s">
        <v>391</v>
      </c>
      <c r="C99" s="6" t="s">
        <v>86</v>
      </c>
      <c r="D99" s="7" t="s">
        <v>135</v>
      </c>
      <c r="E99" s="6" t="s">
        <v>307</v>
      </c>
      <c r="F99" s="6" t="s">
        <v>392</v>
      </c>
      <c r="G99" s="7" t="s">
        <v>62</v>
      </c>
      <c r="H99" s="8" t="n">
        <v>9891.79</v>
      </c>
      <c r="I99" s="9" t="n">
        <v>0</v>
      </c>
      <c r="J99" s="6" t="s">
        <v>17</v>
      </c>
    </row>
    <row r="100" customFormat="false" ht="15" hidden="false" customHeight="false" outlineLevel="0" collapsed="false">
      <c r="A100" s="2" t="s">
        <v>393</v>
      </c>
      <c r="B100" s="2" t="s">
        <v>394</v>
      </c>
      <c r="C100" s="2" t="s">
        <v>12</v>
      </c>
      <c r="D100" s="3" t="s">
        <v>37</v>
      </c>
      <c r="E100" s="2" t="s">
        <v>187</v>
      </c>
      <c r="F100" s="2" t="s">
        <v>188</v>
      </c>
      <c r="G100" s="3" t="s">
        <v>74</v>
      </c>
      <c r="H100" s="4" t="n">
        <v>4034.1</v>
      </c>
      <c r="I100" s="5" t="n">
        <v>15</v>
      </c>
      <c r="J100" s="2" t="s">
        <v>17</v>
      </c>
    </row>
    <row r="101" customFormat="false" ht="15" hidden="false" customHeight="false" outlineLevel="0" collapsed="false">
      <c r="A101" s="6" t="s">
        <v>395</v>
      </c>
      <c r="B101" s="6" t="s">
        <v>396</v>
      </c>
      <c r="C101" s="6" t="s">
        <v>12</v>
      </c>
      <c r="D101" s="7" t="s">
        <v>50</v>
      </c>
      <c r="E101" s="6" t="s">
        <v>397</v>
      </c>
      <c r="F101" s="6" t="s">
        <v>398</v>
      </c>
      <c r="G101" s="7" t="s">
        <v>74</v>
      </c>
      <c r="H101" s="8" t="n">
        <v>11703.79</v>
      </c>
      <c r="I101" s="9" t="n">
        <v>10</v>
      </c>
      <c r="J101" s="6" t="s">
        <v>17</v>
      </c>
    </row>
    <row r="102" customFormat="false" ht="15" hidden="false" customHeight="false" outlineLevel="0" collapsed="false">
      <c r="A102" s="2" t="s">
        <v>399</v>
      </c>
      <c r="B102" s="2" t="s">
        <v>400</v>
      </c>
      <c r="C102" s="2" t="s">
        <v>86</v>
      </c>
      <c r="D102" s="3" t="s">
        <v>97</v>
      </c>
      <c r="E102" s="2" t="s">
        <v>230</v>
      </c>
      <c r="F102" s="2" t="s">
        <v>271</v>
      </c>
      <c r="G102" s="3" t="s">
        <v>16</v>
      </c>
      <c r="H102" s="4" t="n">
        <v>9010.6</v>
      </c>
      <c r="I102" s="5" t="n">
        <v>30</v>
      </c>
      <c r="J102" s="2" t="s">
        <v>68</v>
      </c>
    </row>
    <row r="103" customFormat="false" ht="15" hidden="false" customHeight="false" outlineLevel="0" collapsed="false">
      <c r="A103" s="6" t="s">
        <v>401</v>
      </c>
      <c r="B103" s="6" t="s">
        <v>402</v>
      </c>
      <c r="C103" s="6" t="s">
        <v>12</v>
      </c>
      <c r="D103" s="7" t="s">
        <v>81</v>
      </c>
      <c r="E103" s="6" t="s">
        <v>107</v>
      </c>
      <c r="F103" s="6" t="s">
        <v>112</v>
      </c>
      <c r="G103" s="7" t="s">
        <v>28</v>
      </c>
      <c r="H103" s="8" t="n">
        <v>5969.55</v>
      </c>
      <c r="I103" s="9" t="n">
        <v>20</v>
      </c>
      <c r="J103" s="6" t="s">
        <v>17</v>
      </c>
    </row>
    <row r="104" customFormat="false" ht="15" hidden="false" customHeight="false" outlineLevel="0" collapsed="false">
      <c r="A104" s="2" t="s">
        <v>403</v>
      </c>
      <c r="B104" s="2" t="s">
        <v>404</v>
      </c>
      <c r="C104" s="2" t="s">
        <v>12</v>
      </c>
      <c r="D104" s="3" t="s">
        <v>154</v>
      </c>
      <c r="E104" s="2" t="s">
        <v>405</v>
      </c>
      <c r="F104" s="2" t="s">
        <v>406</v>
      </c>
      <c r="G104" s="3" t="s">
        <v>74</v>
      </c>
      <c r="H104" s="4" t="n">
        <v>1132.89</v>
      </c>
      <c r="I104" s="5" t="n">
        <v>15</v>
      </c>
      <c r="J104" s="2" t="s">
        <v>17</v>
      </c>
    </row>
    <row r="105" customFormat="false" ht="15" hidden="false" customHeight="false" outlineLevel="0" collapsed="false">
      <c r="A105" s="6" t="s">
        <v>407</v>
      </c>
      <c r="B105" s="6" t="s">
        <v>408</v>
      </c>
      <c r="C105" s="6" t="s">
        <v>86</v>
      </c>
      <c r="D105" s="7" t="s">
        <v>87</v>
      </c>
      <c r="E105" s="6" t="s">
        <v>409</v>
      </c>
      <c r="F105" s="6" t="s">
        <v>410</v>
      </c>
      <c r="G105" s="7" t="s">
        <v>62</v>
      </c>
      <c r="H105" s="8" t="n">
        <v>2330.57</v>
      </c>
      <c r="I105" s="9" t="n">
        <v>0</v>
      </c>
      <c r="J105" s="6" t="s">
        <v>68</v>
      </c>
    </row>
    <row r="106" customFormat="false" ht="15" hidden="false" customHeight="false" outlineLevel="0" collapsed="false">
      <c r="A106" s="2" t="s">
        <v>411</v>
      </c>
      <c r="B106" s="2" t="s">
        <v>412</v>
      </c>
      <c r="C106" s="2" t="s">
        <v>31</v>
      </c>
      <c r="D106" s="3" t="s">
        <v>59</v>
      </c>
      <c r="E106" s="2" t="s">
        <v>413</v>
      </c>
      <c r="F106" s="2" t="s">
        <v>272</v>
      </c>
      <c r="G106" s="3" t="s">
        <v>22</v>
      </c>
      <c r="H106" s="4" t="n">
        <v>6444.69</v>
      </c>
      <c r="I106" s="5" t="n">
        <v>5</v>
      </c>
      <c r="J106" s="2" t="s">
        <v>68</v>
      </c>
    </row>
    <row r="107" customFormat="false" ht="15" hidden="false" customHeight="false" outlineLevel="0" collapsed="false">
      <c r="A107" s="6" t="s">
        <v>414</v>
      </c>
      <c r="B107" s="6" t="s">
        <v>415</v>
      </c>
      <c r="C107" s="6" t="s">
        <v>31</v>
      </c>
      <c r="D107" s="7" t="s">
        <v>122</v>
      </c>
      <c r="E107" s="6" t="s">
        <v>416</v>
      </c>
      <c r="F107" s="6" t="s">
        <v>417</v>
      </c>
      <c r="G107" s="7" t="s">
        <v>28</v>
      </c>
      <c r="H107" s="8" t="n">
        <v>5264.2</v>
      </c>
      <c r="I107" s="9" t="n">
        <v>30</v>
      </c>
      <c r="J107" s="6" t="s">
        <v>17</v>
      </c>
    </row>
    <row r="108" customFormat="false" ht="15" hidden="false" customHeight="false" outlineLevel="0" collapsed="false">
      <c r="A108" s="2" t="s">
        <v>418</v>
      </c>
      <c r="B108" s="2" t="s">
        <v>419</v>
      </c>
      <c r="C108" s="2" t="s">
        <v>12</v>
      </c>
      <c r="D108" s="3" t="s">
        <v>25</v>
      </c>
      <c r="E108" s="2" t="s">
        <v>420</v>
      </c>
      <c r="F108" s="2" t="s">
        <v>67</v>
      </c>
      <c r="G108" s="3" t="s">
        <v>74</v>
      </c>
      <c r="H108" s="4" t="n">
        <v>9453.16</v>
      </c>
      <c r="I108" s="5" t="n">
        <v>0</v>
      </c>
      <c r="J108" s="2" t="s">
        <v>17</v>
      </c>
    </row>
    <row r="109" customFormat="false" ht="15" hidden="false" customHeight="false" outlineLevel="0" collapsed="false">
      <c r="A109" s="6" t="s">
        <v>421</v>
      </c>
      <c r="B109" s="6" t="s">
        <v>422</v>
      </c>
      <c r="C109" s="6" t="s">
        <v>12</v>
      </c>
      <c r="D109" s="7" t="s">
        <v>37</v>
      </c>
      <c r="E109" s="6" t="s">
        <v>163</v>
      </c>
      <c r="F109" s="6" t="s">
        <v>423</v>
      </c>
      <c r="G109" s="7" t="s">
        <v>138</v>
      </c>
      <c r="H109" s="8" t="n">
        <v>9689.34</v>
      </c>
      <c r="I109" s="9" t="n">
        <v>30</v>
      </c>
      <c r="J109" s="6" t="s">
        <v>17</v>
      </c>
    </row>
    <row r="110" customFormat="false" ht="15" hidden="false" customHeight="false" outlineLevel="0" collapsed="false">
      <c r="A110" s="2" t="s">
        <v>424</v>
      </c>
      <c r="B110" s="2" t="s">
        <v>425</v>
      </c>
      <c r="C110" s="2" t="s">
        <v>31</v>
      </c>
      <c r="D110" s="3" t="s">
        <v>71</v>
      </c>
      <c r="E110" s="2" t="s">
        <v>426</v>
      </c>
      <c r="F110" s="2" t="s">
        <v>198</v>
      </c>
      <c r="G110" s="3" t="s">
        <v>22</v>
      </c>
      <c r="H110" s="4" t="n">
        <v>6744.96</v>
      </c>
      <c r="I110" s="5" t="n">
        <v>10</v>
      </c>
      <c r="J110" s="2" t="s">
        <v>17</v>
      </c>
    </row>
    <row r="111" customFormat="false" ht="15" hidden="false" customHeight="false" outlineLevel="0" collapsed="false">
      <c r="A111" s="6" t="s">
        <v>427</v>
      </c>
      <c r="B111" s="6" t="s">
        <v>428</v>
      </c>
      <c r="C111" s="6" t="s">
        <v>31</v>
      </c>
      <c r="D111" s="7" t="s">
        <v>175</v>
      </c>
      <c r="E111" s="6" t="s">
        <v>429</v>
      </c>
      <c r="F111" s="6" t="s">
        <v>430</v>
      </c>
      <c r="G111" s="7" t="s">
        <v>28</v>
      </c>
      <c r="H111" s="8" t="n">
        <v>9485.8</v>
      </c>
      <c r="I111" s="9" t="n">
        <v>15</v>
      </c>
      <c r="J111" s="6" t="s">
        <v>17</v>
      </c>
    </row>
    <row r="112" customFormat="false" ht="15" hidden="false" customHeight="false" outlineLevel="0" collapsed="false">
      <c r="A112" s="2" t="s">
        <v>431</v>
      </c>
      <c r="B112" s="2" t="s">
        <v>432</v>
      </c>
      <c r="C112" s="2" t="s">
        <v>12</v>
      </c>
      <c r="D112" s="3" t="s">
        <v>179</v>
      </c>
      <c r="E112" s="2" t="s">
        <v>433</v>
      </c>
      <c r="F112" s="2" t="s">
        <v>406</v>
      </c>
      <c r="G112" s="3" t="s">
        <v>62</v>
      </c>
      <c r="H112" s="4" t="n">
        <v>636.26</v>
      </c>
      <c r="I112" s="5" t="n">
        <v>25</v>
      </c>
      <c r="J112" s="2" t="s">
        <v>17</v>
      </c>
    </row>
    <row r="113" customFormat="false" ht="15" hidden="false" customHeight="false" outlineLevel="0" collapsed="false">
      <c r="A113" s="6" t="s">
        <v>434</v>
      </c>
      <c r="B113" s="6" t="s">
        <v>435</v>
      </c>
      <c r="C113" s="6" t="s">
        <v>31</v>
      </c>
      <c r="D113" s="7" t="s">
        <v>32</v>
      </c>
      <c r="E113" s="6" t="s">
        <v>436</v>
      </c>
      <c r="F113" s="6" t="s">
        <v>437</v>
      </c>
      <c r="G113" s="7" t="s">
        <v>138</v>
      </c>
      <c r="H113" s="8" t="n">
        <v>9764.61</v>
      </c>
      <c r="I113" s="9" t="n">
        <v>10</v>
      </c>
      <c r="J113" s="6" t="s">
        <v>17</v>
      </c>
    </row>
    <row r="114" customFormat="false" ht="15" hidden="false" customHeight="false" outlineLevel="0" collapsed="false">
      <c r="A114" s="2" t="s">
        <v>438</v>
      </c>
      <c r="B114" s="2" t="s">
        <v>439</v>
      </c>
      <c r="C114" s="2" t="s">
        <v>31</v>
      </c>
      <c r="D114" s="3" t="s">
        <v>122</v>
      </c>
      <c r="E114" s="2" t="s">
        <v>320</v>
      </c>
      <c r="F114" s="2" t="s">
        <v>440</v>
      </c>
      <c r="G114" s="3" t="s">
        <v>74</v>
      </c>
      <c r="H114" s="4" t="n">
        <v>3939.48</v>
      </c>
      <c r="I114" s="5" t="n">
        <v>0</v>
      </c>
      <c r="J114" s="2" t="s">
        <v>17</v>
      </c>
    </row>
    <row r="115" customFormat="false" ht="15" hidden="false" customHeight="false" outlineLevel="0" collapsed="false">
      <c r="A115" s="6" t="s">
        <v>441</v>
      </c>
      <c r="B115" s="6" t="s">
        <v>442</v>
      </c>
      <c r="C115" s="6" t="s">
        <v>31</v>
      </c>
      <c r="D115" s="7" t="s">
        <v>122</v>
      </c>
      <c r="E115" s="6" t="s">
        <v>443</v>
      </c>
      <c r="F115" s="6" t="s">
        <v>115</v>
      </c>
      <c r="G115" s="7" t="s">
        <v>22</v>
      </c>
      <c r="H115" s="8" t="n">
        <v>13043.48</v>
      </c>
      <c r="I115" s="9" t="n">
        <v>20</v>
      </c>
      <c r="J115" s="6" t="s">
        <v>17</v>
      </c>
    </row>
    <row r="116" customFormat="false" ht="15" hidden="false" customHeight="false" outlineLevel="0" collapsed="false">
      <c r="A116" s="2" t="s">
        <v>444</v>
      </c>
      <c r="B116" s="2" t="s">
        <v>445</v>
      </c>
      <c r="C116" s="2" t="s">
        <v>12</v>
      </c>
      <c r="D116" s="3" t="s">
        <v>154</v>
      </c>
      <c r="E116" s="2" t="s">
        <v>127</v>
      </c>
      <c r="F116" s="2" t="s">
        <v>446</v>
      </c>
      <c r="G116" s="3" t="s">
        <v>28</v>
      </c>
      <c r="H116" s="4" t="n">
        <v>3675.57</v>
      </c>
      <c r="I116" s="5" t="n">
        <v>10</v>
      </c>
      <c r="J116" s="2" t="s">
        <v>17</v>
      </c>
    </row>
    <row r="117" customFormat="false" ht="15" hidden="false" customHeight="false" outlineLevel="0" collapsed="false">
      <c r="A117" s="6" t="s">
        <v>447</v>
      </c>
      <c r="B117" s="6" t="s">
        <v>448</v>
      </c>
      <c r="C117" s="6" t="s">
        <v>12</v>
      </c>
      <c r="D117" s="7" t="s">
        <v>13</v>
      </c>
      <c r="E117" s="6" t="s">
        <v>449</v>
      </c>
      <c r="F117" s="6" t="s">
        <v>51</v>
      </c>
      <c r="G117" s="7" t="s">
        <v>62</v>
      </c>
      <c r="H117" s="8" t="n">
        <v>983.79</v>
      </c>
      <c r="I117" s="9" t="n">
        <v>15</v>
      </c>
      <c r="J117" s="6" t="s">
        <v>68</v>
      </c>
    </row>
    <row r="118" customFormat="false" ht="15" hidden="false" customHeight="false" outlineLevel="0" collapsed="false">
      <c r="A118" s="2" t="s">
        <v>450</v>
      </c>
      <c r="B118" s="2" t="s">
        <v>451</v>
      </c>
      <c r="C118" s="2" t="s">
        <v>31</v>
      </c>
      <c r="D118" s="3" t="s">
        <v>122</v>
      </c>
      <c r="E118" s="2" t="s">
        <v>327</v>
      </c>
      <c r="F118" s="2" t="s">
        <v>452</v>
      </c>
      <c r="G118" s="3" t="s">
        <v>22</v>
      </c>
      <c r="H118" s="4" t="n">
        <v>11904.44</v>
      </c>
      <c r="I118" s="5" t="n">
        <v>5</v>
      </c>
      <c r="J118" s="2" t="s">
        <v>17</v>
      </c>
    </row>
    <row r="119" customFormat="false" ht="15" hidden="false" customHeight="false" outlineLevel="0" collapsed="false">
      <c r="A119" s="6" t="s">
        <v>453</v>
      </c>
      <c r="B119" s="6" t="s">
        <v>454</v>
      </c>
      <c r="C119" s="6" t="s">
        <v>31</v>
      </c>
      <c r="D119" s="7" t="s">
        <v>59</v>
      </c>
      <c r="E119" s="6" t="s">
        <v>111</v>
      </c>
      <c r="F119" s="6" t="s">
        <v>34</v>
      </c>
      <c r="G119" s="7" t="s">
        <v>138</v>
      </c>
      <c r="H119" s="8" t="n">
        <v>11325.11</v>
      </c>
      <c r="I119" s="9" t="n">
        <v>10</v>
      </c>
      <c r="J119" s="6" t="s">
        <v>17</v>
      </c>
    </row>
    <row r="120" customFormat="false" ht="15" hidden="false" customHeight="false" outlineLevel="0" collapsed="false">
      <c r="A120" s="2" t="s">
        <v>455</v>
      </c>
      <c r="B120" s="2" t="s">
        <v>456</v>
      </c>
      <c r="C120" s="2" t="s">
        <v>31</v>
      </c>
      <c r="D120" s="3" t="s">
        <v>131</v>
      </c>
      <c r="E120" s="2" t="s">
        <v>457</v>
      </c>
      <c r="F120" s="2" t="s">
        <v>436</v>
      </c>
      <c r="G120" s="3" t="s">
        <v>74</v>
      </c>
      <c r="H120" s="4" t="n">
        <v>10278.89</v>
      </c>
      <c r="I120" s="5" t="n">
        <v>25</v>
      </c>
      <c r="J120" s="2" t="s">
        <v>17</v>
      </c>
    </row>
    <row r="121" customFormat="false" ht="15" hidden="false" customHeight="false" outlineLevel="0" collapsed="false">
      <c r="A121" s="6" t="s">
        <v>458</v>
      </c>
      <c r="B121" s="6" t="s">
        <v>459</v>
      </c>
      <c r="C121" s="6" t="s">
        <v>31</v>
      </c>
      <c r="D121" s="7" t="s">
        <v>122</v>
      </c>
      <c r="E121" s="6" t="s">
        <v>460</v>
      </c>
      <c r="F121" s="6" t="s">
        <v>461</v>
      </c>
      <c r="G121" s="7" t="s">
        <v>22</v>
      </c>
      <c r="H121" s="8" t="n">
        <v>2292.04</v>
      </c>
      <c r="I121" s="9" t="n">
        <v>20</v>
      </c>
      <c r="J121" s="6" t="s">
        <v>17</v>
      </c>
    </row>
    <row r="122" customFormat="false" ht="15" hidden="false" customHeight="false" outlineLevel="0" collapsed="false">
      <c r="A122" s="2" t="s">
        <v>462</v>
      </c>
      <c r="B122" s="2" t="s">
        <v>463</v>
      </c>
      <c r="C122" s="2" t="s">
        <v>86</v>
      </c>
      <c r="D122" s="3" t="s">
        <v>285</v>
      </c>
      <c r="E122" s="2" t="s">
        <v>227</v>
      </c>
      <c r="F122" s="2" t="s">
        <v>464</v>
      </c>
      <c r="G122" s="3" t="s">
        <v>22</v>
      </c>
      <c r="H122" s="4" t="n">
        <v>7336.41</v>
      </c>
      <c r="I122" s="5" t="n">
        <v>5</v>
      </c>
      <c r="J122" s="2" t="s">
        <v>17</v>
      </c>
    </row>
    <row r="123" customFormat="false" ht="15" hidden="false" customHeight="false" outlineLevel="0" collapsed="false">
      <c r="A123" s="6" t="s">
        <v>465</v>
      </c>
      <c r="B123" s="6" t="s">
        <v>466</v>
      </c>
      <c r="C123" s="6" t="s">
        <v>12</v>
      </c>
      <c r="D123" s="7" t="s">
        <v>25</v>
      </c>
      <c r="E123" s="6" t="s">
        <v>15</v>
      </c>
      <c r="F123" s="6" t="s">
        <v>242</v>
      </c>
      <c r="G123" s="7" t="s">
        <v>138</v>
      </c>
      <c r="H123" s="8" t="n">
        <v>9913.97</v>
      </c>
      <c r="I123" s="9" t="n">
        <v>10</v>
      </c>
      <c r="J123" s="6" t="s">
        <v>17</v>
      </c>
    </row>
    <row r="124" customFormat="false" ht="15" hidden="false" customHeight="false" outlineLevel="0" collapsed="false">
      <c r="A124" s="2" t="s">
        <v>467</v>
      </c>
      <c r="B124" s="2" t="s">
        <v>468</v>
      </c>
      <c r="C124" s="2" t="s">
        <v>86</v>
      </c>
      <c r="D124" s="3" t="s">
        <v>135</v>
      </c>
      <c r="E124" s="2" t="s">
        <v>141</v>
      </c>
      <c r="F124" s="2" t="s">
        <v>469</v>
      </c>
      <c r="G124" s="3" t="s">
        <v>22</v>
      </c>
      <c r="H124" s="4" t="n">
        <v>2467.13</v>
      </c>
      <c r="I124" s="5" t="n">
        <v>20</v>
      </c>
      <c r="J124" s="2" t="s">
        <v>17</v>
      </c>
    </row>
    <row r="125" customFormat="false" ht="15" hidden="false" customHeight="false" outlineLevel="0" collapsed="false">
      <c r="A125" s="6" t="s">
        <v>470</v>
      </c>
      <c r="B125" s="6" t="s">
        <v>471</v>
      </c>
      <c r="C125" s="6" t="s">
        <v>12</v>
      </c>
      <c r="D125" s="7" t="s">
        <v>50</v>
      </c>
      <c r="E125" s="6" t="s">
        <v>472</v>
      </c>
      <c r="F125" s="6" t="s">
        <v>473</v>
      </c>
      <c r="G125" s="7" t="s">
        <v>74</v>
      </c>
      <c r="H125" s="8" t="n">
        <v>1935.81</v>
      </c>
      <c r="I125" s="9" t="n">
        <v>25</v>
      </c>
      <c r="J125" s="6" t="s">
        <v>17</v>
      </c>
    </row>
    <row r="126" customFormat="false" ht="15" hidden="false" customHeight="false" outlineLevel="0" collapsed="false">
      <c r="A126" s="2" t="s">
        <v>474</v>
      </c>
      <c r="B126" s="2" t="s">
        <v>475</v>
      </c>
      <c r="C126" s="2" t="s">
        <v>31</v>
      </c>
      <c r="D126" s="3" t="s">
        <v>32</v>
      </c>
      <c r="E126" s="2" t="s">
        <v>476</v>
      </c>
      <c r="F126" s="2" t="s">
        <v>327</v>
      </c>
      <c r="G126" s="3" t="s">
        <v>22</v>
      </c>
      <c r="H126" s="4" t="n">
        <v>14283.05</v>
      </c>
      <c r="I126" s="5" t="n">
        <v>15</v>
      </c>
      <c r="J126" s="2" t="s">
        <v>17</v>
      </c>
    </row>
    <row r="127" customFormat="false" ht="15" hidden="false" customHeight="false" outlineLevel="0" collapsed="false">
      <c r="A127" s="6" t="s">
        <v>477</v>
      </c>
      <c r="B127" s="6" t="s">
        <v>478</v>
      </c>
      <c r="C127" s="6" t="s">
        <v>86</v>
      </c>
      <c r="D127" s="7" t="s">
        <v>285</v>
      </c>
      <c r="E127" s="6" t="s">
        <v>242</v>
      </c>
      <c r="F127" s="6" t="s">
        <v>233</v>
      </c>
      <c r="G127" s="7" t="s">
        <v>22</v>
      </c>
      <c r="H127" s="8" t="n">
        <v>3252.22</v>
      </c>
      <c r="I127" s="9" t="n">
        <v>10</v>
      </c>
      <c r="J127" s="6" t="s">
        <v>17</v>
      </c>
    </row>
    <row r="128" customFormat="false" ht="15" hidden="false" customHeight="false" outlineLevel="0" collapsed="false">
      <c r="A128" s="2" t="s">
        <v>479</v>
      </c>
      <c r="B128" s="2" t="s">
        <v>480</v>
      </c>
      <c r="C128" s="2" t="s">
        <v>12</v>
      </c>
      <c r="D128" s="3" t="s">
        <v>362</v>
      </c>
      <c r="E128" s="2" t="s">
        <v>118</v>
      </c>
      <c r="F128" s="2" t="s">
        <v>257</v>
      </c>
      <c r="G128" s="3" t="s">
        <v>138</v>
      </c>
      <c r="H128" s="4" t="n">
        <v>11908.52</v>
      </c>
      <c r="I128" s="5" t="n">
        <v>0</v>
      </c>
      <c r="J128" s="2" t="s">
        <v>17</v>
      </c>
    </row>
    <row r="129" customFormat="false" ht="15" hidden="false" customHeight="false" outlineLevel="0" collapsed="false">
      <c r="A129" s="6" t="s">
        <v>481</v>
      </c>
      <c r="B129" s="6" t="s">
        <v>482</v>
      </c>
      <c r="C129" s="6" t="s">
        <v>31</v>
      </c>
      <c r="D129" s="7" t="s">
        <v>215</v>
      </c>
      <c r="E129" s="6" t="s">
        <v>483</v>
      </c>
      <c r="F129" s="6" t="s">
        <v>429</v>
      </c>
      <c r="G129" s="7" t="s">
        <v>22</v>
      </c>
      <c r="H129" s="8" t="n">
        <v>12289.27</v>
      </c>
      <c r="I129" s="9" t="n">
        <v>5</v>
      </c>
      <c r="J129" s="6" t="s">
        <v>68</v>
      </c>
    </row>
    <row r="130" customFormat="false" ht="15" hidden="false" customHeight="false" outlineLevel="0" collapsed="false">
      <c r="A130" s="2" t="s">
        <v>484</v>
      </c>
      <c r="B130" s="2" t="s">
        <v>485</v>
      </c>
      <c r="C130" s="2" t="s">
        <v>31</v>
      </c>
      <c r="D130" s="3" t="s">
        <v>92</v>
      </c>
      <c r="E130" s="2" t="s">
        <v>222</v>
      </c>
      <c r="F130" s="2" t="s">
        <v>486</v>
      </c>
      <c r="G130" s="3" t="s">
        <v>138</v>
      </c>
      <c r="H130" s="4" t="n">
        <v>4134.49</v>
      </c>
      <c r="I130" s="5" t="n">
        <v>20</v>
      </c>
      <c r="J130" s="2" t="s">
        <v>17</v>
      </c>
    </row>
    <row r="131" customFormat="false" ht="15" hidden="false" customHeight="false" outlineLevel="0" collapsed="false">
      <c r="A131" s="6" t="s">
        <v>487</v>
      </c>
      <c r="B131" s="6" t="s">
        <v>488</v>
      </c>
      <c r="C131" s="6" t="s">
        <v>31</v>
      </c>
      <c r="D131" s="7" t="s">
        <v>131</v>
      </c>
      <c r="E131" s="6" t="s">
        <v>489</v>
      </c>
      <c r="F131" s="6" t="s">
        <v>490</v>
      </c>
      <c r="G131" s="7" t="s">
        <v>28</v>
      </c>
      <c r="H131" s="8" t="n">
        <v>3026.57</v>
      </c>
      <c r="I131" s="9" t="n">
        <v>0</v>
      </c>
      <c r="J131" s="6" t="s">
        <v>17</v>
      </c>
    </row>
    <row r="132" customFormat="false" ht="15" hidden="false" customHeight="false" outlineLevel="0" collapsed="false">
      <c r="A132" s="2" t="s">
        <v>491</v>
      </c>
      <c r="B132" s="2" t="s">
        <v>492</v>
      </c>
      <c r="C132" s="2" t="s">
        <v>12</v>
      </c>
      <c r="D132" s="3" t="s">
        <v>25</v>
      </c>
      <c r="E132" s="2" t="s">
        <v>493</v>
      </c>
      <c r="F132" s="2" t="s">
        <v>332</v>
      </c>
      <c r="G132" s="3" t="s">
        <v>62</v>
      </c>
      <c r="H132" s="4" t="n">
        <v>7941.95</v>
      </c>
      <c r="I132" s="5" t="n">
        <v>10</v>
      </c>
      <c r="J132" s="2" t="s">
        <v>17</v>
      </c>
    </row>
    <row r="133" customFormat="false" ht="15" hidden="false" customHeight="false" outlineLevel="0" collapsed="false">
      <c r="A133" s="6" t="s">
        <v>494</v>
      </c>
      <c r="B133" s="6" t="s">
        <v>495</v>
      </c>
      <c r="C133" s="6" t="s">
        <v>12</v>
      </c>
      <c r="D133" s="7" t="s">
        <v>110</v>
      </c>
      <c r="E133" s="6" t="s">
        <v>496</v>
      </c>
      <c r="F133" s="6" t="s">
        <v>282</v>
      </c>
      <c r="G133" s="7" t="s">
        <v>62</v>
      </c>
      <c r="H133" s="8" t="n">
        <v>14478.38</v>
      </c>
      <c r="I133" s="9" t="n">
        <v>25</v>
      </c>
      <c r="J133" s="6" t="s">
        <v>17</v>
      </c>
    </row>
    <row r="134" customFormat="false" ht="15" hidden="false" customHeight="false" outlineLevel="0" collapsed="false">
      <c r="A134" s="2" t="s">
        <v>497</v>
      </c>
      <c r="B134" s="2" t="s">
        <v>498</v>
      </c>
      <c r="C134" s="2" t="s">
        <v>12</v>
      </c>
      <c r="D134" s="3" t="s">
        <v>25</v>
      </c>
      <c r="E134" s="2" t="s">
        <v>281</v>
      </c>
      <c r="F134" s="2" t="s">
        <v>380</v>
      </c>
      <c r="G134" s="3" t="s">
        <v>16</v>
      </c>
      <c r="H134" s="4" t="n">
        <v>1565.62</v>
      </c>
      <c r="I134" s="5" t="n">
        <v>15</v>
      </c>
      <c r="J134" s="2" t="s">
        <v>68</v>
      </c>
    </row>
    <row r="135" customFormat="false" ht="15" hidden="false" customHeight="false" outlineLevel="0" collapsed="false">
      <c r="A135" s="6" t="s">
        <v>499</v>
      </c>
      <c r="B135" s="6" t="s">
        <v>500</v>
      </c>
      <c r="C135" s="6" t="s">
        <v>31</v>
      </c>
      <c r="D135" s="7" t="s">
        <v>65</v>
      </c>
      <c r="E135" s="6" t="s">
        <v>156</v>
      </c>
      <c r="F135" s="6" t="s">
        <v>501</v>
      </c>
      <c r="G135" s="7" t="s">
        <v>28</v>
      </c>
      <c r="H135" s="8" t="n">
        <v>6023.11</v>
      </c>
      <c r="I135" s="9" t="n">
        <v>10</v>
      </c>
      <c r="J135" s="6" t="s">
        <v>17</v>
      </c>
    </row>
    <row r="136" customFormat="false" ht="15" hidden="false" customHeight="false" outlineLevel="0" collapsed="false">
      <c r="A136" s="2" t="s">
        <v>502</v>
      </c>
      <c r="B136" s="2" t="s">
        <v>503</v>
      </c>
      <c r="C136" s="2" t="s">
        <v>31</v>
      </c>
      <c r="D136" s="3" t="s">
        <v>175</v>
      </c>
      <c r="E136" s="2" t="s">
        <v>187</v>
      </c>
      <c r="F136" s="2" t="s">
        <v>504</v>
      </c>
      <c r="G136" s="3" t="s">
        <v>74</v>
      </c>
      <c r="H136" s="4" t="n">
        <v>13226.74</v>
      </c>
      <c r="I136" s="5" t="n">
        <v>25</v>
      </c>
      <c r="J136" s="2" t="s">
        <v>17</v>
      </c>
    </row>
    <row r="137" customFormat="false" ht="15" hidden="false" customHeight="false" outlineLevel="0" collapsed="false">
      <c r="A137" s="6" t="s">
        <v>505</v>
      </c>
      <c r="B137" s="6" t="s">
        <v>506</v>
      </c>
      <c r="C137" s="6" t="s">
        <v>86</v>
      </c>
      <c r="D137" s="7" t="s">
        <v>507</v>
      </c>
      <c r="E137" s="6" t="s">
        <v>508</v>
      </c>
      <c r="F137" s="6" t="s">
        <v>14</v>
      </c>
      <c r="G137" s="7" t="s">
        <v>62</v>
      </c>
      <c r="H137" s="8" t="n">
        <v>6281.59</v>
      </c>
      <c r="I137" s="9" t="n">
        <v>15</v>
      </c>
      <c r="J137" s="6" t="s">
        <v>17</v>
      </c>
    </row>
    <row r="138" customFormat="false" ht="15" hidden="false" customHeight="false" outlineLevel="0" collapsed="false">
      <c r="A138" s="2" t="s">
        <v>509</v>
      </c>
      <c r="B138" s="2" t="s">
        <v>510</v>
      </c>
      <c r="C138" s="2" t="s">
        <v>31</v>
      </c>
      <c r="D138" s="3" t="s">
        <v>92</v>
      </c>
      <c r="E138" s="2" t="s">
        <v>342</v>
      </c>
      <c r="F138" s="2" t="s">
        <v>380</v>
      </c>
      <c r="G138" s="3" t="s">
        <v>16</v>
      </c>
      <c r="H138" s="4" t="n">
        <v>1473.43</v>
      </c>
      <c r="I138" s="5" t="n">
        <v>15</v>
      </c>
      <c r="J138" s="2" t="s">
        <v>68</v>
      </c>
    </row>
    <row r="139" customFormat="false" ht="15" hidden="false" customHeight="false" outlineLevel="0" collapsed="false">
      <c r="A139" s="6" t="s">
        <v>511</v>
      </c>
      <c r="B139" s="6" t="s">
        <v>512</v>
      </c>
      <c r="C139" s="6" t="s">
        <v>86</v>
      </c>
      <c r="D139" s="7" t="s">
        <v>101</v>
      </c>
      <c r="E139" s="6" t="s">
        <v>191</v>
      </c>
      <c r="F139" s="6" t="s">
        <v>416</v>
      </c>
      <c r="G139" s="7" t="s">
        <v>22</v>
      </c>
      <c r="H139" s="8" t="n">
        <v>8644.41</v>
      </c>
      <c r="I139" s="9" t="n">
        <v>20</v>
      </c>
      <c r="J139" s="6" t="s">
        <v>17</v>
      </c>
    </row>
    <row r="140" customFormat="false" ht="15" hidden="false" customHeight="false" outlineLevel="0" collapsed="false">
      <c r="A140" s="2" t="s">
        <v>513</v>
      </c>
      <c r="B140" s="2" t="s">
        <v>514</v>
      </c>
      <c r="C140" s="2" t="s">
        <v>86</v>
      </c>
      <c r="D140" s="3" t="s">
        <v>384</v>
      </c>
      <c r="E140" s="2" t="s">
        <v>164</v>
      </c>
      <c r="F140" s="2" t="s">
        <v>15</v>
      </c>
      <c r="G140" s="3" t="s">
        <v>138</v>
      </c>
      <c r="H140" s="4" t="n">
        <v>5030.51</v>
      </c>
      <c r="I140" s="5" t="n">
        <v>20</v>
      </c>
      <c r="J140" s="2" t="s">
        <v>17</v>
      </c>
    </row>
    <row r="141" customFormat="false" ht="15" hidden="false" customHeight="false" outlineLevel="0" collapsed="false">
      <c r="A141" s="6" t="s">
        <v>515</v>
      </c>
      <c r="B141" s="6" t="s">
        <v>516</v>
      </c>
      <c r="C141" s="6" t="s">
        <v>31</v>
      </c>
      <c r="D141" s="7" t="s">
        <v>175</v>
      </c>
      <c r="E141" s="6" t="s">
        <v>205</v>
      </c>
      <c r="F141" s="6" t="s">
        <v>517</v>
      </c>
      <c r="G141" s="7" t="s">
        <v>62</v>
      </c>
      <c r="H141" s="8" t="n">
        <v>5829.64</v>
      </c>
      <c r="I141" s="9" t="n">
        <v>20</v>
      </c>
      <c r="J141" s="6" t="s">
        <v>17</v>
      </c>
    </row>
    <row r="142" customFormat="false" ht="15" hidden="false" customHeight="false" outlineLevel="0" collapsed="false">
      <c r="A142" s="2" t="s">
        <v>518</v>
      </c>
      <c r="B142" s="2" t="s">
        <v>519</v>
      </c>
      <c r="C142" s="2" t="s">
        <v>12</v>
      </c>
      <c r="D142" s="3" t="s">
        <v>179</v>
      </c>
      <c r="E142" s="2" t="s">
        <v>520</v>
      </c>
      <c r="F142" s="2" t="s">
        <v>521</v>
      </c>
      <c r="G142" s="3" t="s">
        <v>22</v>
      </c>
      <c r="H142" s="4" t="n">
        <v>10689.13</v>
      </c>
      <c r="I142" s="5" t="n">
        <v>10</v>
      </c>
      <c r="J142" s="2" t="s">
        <v>17</v>
      </c>
    </row>
    <row r="143" customFormat="false" ht="15" hidden="false" customHeight="false" outlineLevel="0" collapsed="false">
      <c r="A143" s="6" t="s">
        <v>522</v>
      </c>
      <c r="B143" s="6" t="s">
        <v>523</v>
      </c>
      <c r="C143" s="6" t="s">
        <v>86</v>
      </c>
      <c r="D143" s="7" t="s">
        <v>524</v>
      </c>
      <c r="E143" s="6" t="s">
        <v>180</v>
      </c>
      <c r="F143" s="6" t="s">
        <v>525</v>
      </c>
      <c r="G143" s="7" t="s">
        <v>16</v>
      </c>
      <c r="H143" s="8" t="n">
        <v>2557.18</v>
      </c>
      <c r="I143" s="9" t="n">
        <v>0</v>
      </c>
      <c r="J143" s="6" t="s">
        <v>68</v>
      </c>
    </row>
    <row r="144" customFormat="false" ht="15" hidden="false" customHeight="false" outlineLevel="0" collapsed="false">
      <c r="A144" s="2" t="s">
        <v>526</v>
      </c>
      <c r="B144" s="2" t="s">
        <v>527</v>
      </c>
      <c r="C144" s="2" t="s">
        <v>31</v>
      </c>
      <c r="D144" s="3" t="s">
        <v>122</v>
      </c>
      <c r="E144" s="2" t="s">
        <v>528</v>
      </c>
      <c r="F144" s="2" t="s">
        <v>112</v>
      </c>
      <c r="G144" s="3" t="s">
        <v>62</v>
      </c>
      <c r="H144" s="4" t="n">
        <v>5865.77</v>
      </c>
      <c r="I144" s="5" t="n">
        <v>5</v>
      </c>
      <c r="J144" s="2" t="s">
        <v>17</v>
      </c>
    </row>
    <row r="145" customFormat="false" ht="15" hidden="false" customHeight="false" outlineLevel="0" collapsed="false">
      <c r="A145" s="6" t="s">
        <v>529</v>
      </c>
      <c r="B145" s="6" t="s">
        <v>530</v>
      </c>
      <c r="C145" s="6" t="s">
        <v>86</v>
      </c>
      <c r="D145" s="7" t="s">
        <v>87</v>
      </c>
      <c r="E145" s="6" t="s">
        <v>281</v>
      </c>
      <c r="F145" s="6" t="s">
        <v>380</v>
      </c>
      <c r="G145" s="7" t="s">
        <v>22</v>
      </c>
      <c r="H145" s="8" t="n">
        <v>1221.56</v>
      </c>
      <c r="I145" s="9" t="n">
        <v>20</v>
      </c>
      <c r="J145" s="6" t="s">
        <v>17</v>
      </c>
    </row>
    <row r="146" customFormat="false" ht="15" hidden="false" customHeight="false" outlineLevel="0" collapsed="false">
      <c r="A146" s="2" t="s">
        <v>531</v>
      </c>
      <c r="B146" s="2" t="s">
        <v>532</v>
      </c>
      <c r="C146" s="2" t="s">
        <v>12</v>
      </c>
      <c r="D146" s="3" t="s">
        <v>37</v>
      </c>
      <c r="E146" s="2" t="s">
        <v>33</v>
      </c>
      <c r="F146" s="2" t="s">
        <v>533</v>
      </c>
      <c r="G146" s="3" t="s">
        <v>22</v>
      </c>
      <c r="H146" s="4" t="n">
        <v>7929.02</v>
      </c>
      <c r="I146" s="5" t="n">
        <v>30</v>
      </c>
      <c r="J146" s="2" t="s">
        <v>17</v>
      </c>
    </row>
    <row r="147" customFormat="false" ht="15" hidden="false" customHeight="false" outlineLevel="0" collapsed="false">
      <c r="A147" s="6" t="s">
        <v>534</v>
      </c>
      <c r="B147" s="6" t="s">
        <v>535</v>
      </c>
      <c r="C147" s="6" t="s">
        <v>12</v>
      </c>
      <c r="D147" s="7" t="s">
        <v>179</v>
      </c>
      <c r="E147" s="6" t="s">
        <v>490</v>
      </c>
      <c r="F147" s="6" t="s">
        <v>536</v>
      </c>
      <c r="G147" s="7" t="s">
        <v>22</v>
      </c>
      <c r="H147" s="8" t="n">
        <v>14774.46</v>
      </c>
      <c r="I147" s="9" t="n">
        <v>15</v>
      </c>
      <c r="J147" s="6" t="s">
        <v>17</v>
      </c>
    </row>
    <row r="148" customFormat="false" ht="15" hidden="false" customHeight="false" outlineLevel="0" collapsed="false">
      <c r="A148" s="2" t="s">
        <v>537</v>
      </c>
      <c r="B148" s="2" t="s">
        <v>538</v>
      </c>
      <c r="C148" s="2" t="s">
        <v>12</v>
      </c>
      <c r="D148" s="3" t="s">
        <v>179</v>
      </c>
      <c r="E148" s="2" t="s">
        <v>268</v>
      </c>
      <c r="F148" s="2" t="s">
        <v>372</v>
      </c>
      <c r="G148" s="3" t="s">
        <v>22</v>
      </c>
      <c r="H148" s="4" t="n">
        <v>612.08</v>
      </c>
      <c r="I148" s="5" t="n">
        <v>0</v>
      </c>
      <c r="J148" s="2" t="s">
        <v>17</v>
      </c>
    </row>
    <row r="149" customFormat="false" ht="15" hidden="false" customHeight="false" outlineLevel="0" collapsed="false">
      <c r="A149" s="6" t="s">
        <v>539</v>
      </c>
      <c r="B149" s="6" t="s">
        <v>540</v>
      </c>
      <c r="C149" s="6" t="s">
        <v>12</v>
      </c>
      <c r="D149" s="7" t="s">
        <v>81</v>
      </c>
      <c r="E149" s="6" t="s">
        <v>372</v>
      </c>
      <c r="F149" s="6" t="s">
        <v>437</v>
      </c>
      <c r="G149" s="7" t="s">
        <v>22</v>
      </c>
      <c r="H149" s="8" t="n">
        <v>11259.6</v>
      </c>
      <c r="I149" s="9" t="n">
        <v>30</v>
      </c>
      <c r="J149" s="6" t="s">
        <v>17</v>
      </c>
    </row>
    <row r="150" customFormat="false" ht="15" hidden="false" customHeight="false" outlineLevel="0" collapsed="false">
      <c r="A150" s="2" t="s">
        <v>541</v>
      </c>
      <c r="B150" s="2" t="s">
        <v>542</v>
      </c>
      <c r="C150" s="2" t="s">
        <v>12</v>
      </c>
      <c r="D150" s="3" t="s">
        <v>362</v>
      </c>
      <c r="E150" s="2" t="s">
        <v>293</v>
      </c>
      <c r="F150" s="2" t="s">
        <v>543</v>
      </c>
      <c r="G150" s="3" t="s">
        <v>62</v>
      </c>
      <c r="H150" s="4" t="n">
        <v>6556.56</v>
      </c>
      <c r="I150" s="5" t="n">
        <v>25</v>
      </c>
      <c r="J150" s="2" t="s">
        <v>17</v>
      </c>
    </row>
    <row r="151" customFormat="false" ht="15" hidden="false" customHeight="false" outlineLevel="0" collapsed="false">
      <c r="A151" s="6" t="s">
        <v>544</v>
      </c>
      <c r="B151" s="6" t="s">
        <v>545</v>
      </c>
      <c r="C151" s="6" t="s">
        <v>86</v>
      </c>
      <c r="D151" s="7" t="s">
        <v>524</v>
      </c>
      <c r="E151" s="6" t="s">
        <v>380</v>
      </c>
      <c r="F151" s="6" t="s">
        <v>43</v>
      </c>
      <c r="G151" s="7" t="s">
        <v>62</v>
      </c>
      <c r="H151" s="8" t="n">
        <v>13836.66</v>
      </c>
      <c r="I151" s="9" t="n">
        <v>25</v>
      </c>
      <c r="J151" s="6" t="s">
        <v>68</v>
      </c>
    </row>
    <row r="152" customFormat="false" ht="15" hidden="false" customHeight="false" outlineLevel="0" collapsed="false">
      <c r="A152" s="2" t="s">
        <v>546</v>
      </c>
      <c r="B152" s="2" t="s">
        <v>547</v>
      </c>
      <c r="C152" s="2" t="s">
        <v>12</v>
      </c>
      <c r="D152" s="3" t="s">
        <v>110</v>
      </c>
      <c r="E152" s="2" t="s">
        <v>111</v>
      </c>
      <c r="F152" s="2" t="s">
        <v>33</v>
      </c>
      <c r="G152" s="3" t="s">
        <v>22</v>
      </c>
      <c r="H152" s="4" t="n">
        <v>4998.98</v>
      </c>
      <c r="I152" s="5" t="n">
        <v>30</v>
      </c>
      <c r="J152" s="2" t="s">
        <v>17</v>
      </c>
    </row>
    <row r="153" customFormat="false" ht="15" hidden="false" customHeight="false" outlineLevel="0" collapsed="false">
      <c r="A153" s="6" t="s">
        <v>548</v>
      </c>
      <c r="B153" s="6" t="s">
        <v>549</v>
      </c>
      <c r="C153" s="6" t="s">
        <v>12</v>
      </c>
      <c r="D153" s="7" t="s">
        <v>162</v>
      </c>
      <c r="E153" s="6" t="s">
        <v>550</v>
      </c>
      <c r="F153" s="6" t="s">
        <v>551</v>
      </c>
      <c r="G153" s="7" t="s">
        <v>28</v>
      </c>
      <c r="H153" s="8" t="n">
        <v>13635.88</v>
      </c>
      <c r="I153" s="9" t="n">
        <v>5</v>
      </c>
      <c r="J153" s="6" t="s">
        <v>17</v>
      </c>
    </row>
    <row r="154" customFormat="false" ht="15" hidden="false" customHeight="false" outlineLevel="0" collapsed="false">
      <c r="A154" s="2" t="s">
        <v>552</v>
      </c>
      <c r="B154" s="2" t="s">
        <v>553</v>
      </c>
      <c r="C154" s="2" t="s">
        <v>31</v>
      </c>
      <c r="D154" s="3" t="s">
        <v>92</v>
      </c>
      <c r="E154" s="2" t="s">
        <v>413</v>
      </c>
      <c r="F154" s="2" t="s">
        <v>230</v>
      </c>
      <c r="G154" s="3" t="s">
        <v>22</v>
      </c>
      <c r="H154" s="4" t="n">
        <v>9234.79</v>
      </c>
      <c r="I154" s="5" t="n">
        <v>5</v>
      </c>
      <c r="J154" s="2" t="s">
        <v>17</v>
      </c>
    </row>
    <row r="155" customFormat="false" ht="15" hidden="false" customHeight="false" outlineLevel="0" collapsed="false">
      <c r="A155" s="6" t="s">
        <v>554</v>
      </c>
      <c r="B155" s="6" t="s">
        <v>555</v>
      </c>
      <c r="C155" s="6" t="s">
        <v>12</v>
      </c>
      <c r="D155" s="7" t="s">
        <v>362</v>
      </c>
      <c r="E155" s="6" t="s">
        <v>556</v>
      </c>
      <c r="F155" s="6" t="s">
        <v>557</v>
      </c>
      <c r="G155" s="7" t="s">
        <v>16</v>
      </c>
      <c r="H155" s="8" t="n">
        <v>10376.44</v>
      </c>
      <c r="I155" s="9" t="n">
        <v>15</v>
      </c>
      <c r="J155" s="6" t="s">
        <v>17</v>
      </c>
    </row>
    <row r="156" customFormat="false" ht="15" hidden="false" customHeight="false" outlineLevel="0" collapsed="false">
      <c r="A156" s="2" t="s">
        <v>558</v>
      </c>
      <c r="B156" s="2" t="s">
        <v>559</v>
      </c>
      <c r="C156" s="2" t="s">
        <v>86</v>
      </c>
      <c r="D156" s="3" t="s">
        <v>285</v>
      </c>
      <c r="E156" s="2" t="s">
        <v>560</v>
      </c>
      <c r="F156" s="2" t="s">
        <v>464</v>
      </c>
      <c r="G156" s="3" t="s">
        <v>22</v>
      </c>
      <c r="H156" s="4" t="n">
        <v>7299.36</v>
      </c>
      <c r="I156" s="5" t="n">
        <v>0</v>
      </c>
      <c r="J156" s="2" t="s">
        <v>17</v>
      </c>
    </row>
    <row r="157" customFormat="false" ht="15" hidden="false" customHeight="false" outlineLevel="0" collapsed="false">
      <c r="A157" s="6" t="s">
        <v>561</v>
      </c>
      <c r="B157" s="6" t="s">
        <v>562</v>
      </c>
      <c r="C157" s="6" t="s">
        <v>31</v>
      </c>
      <c r="D157" s="7" t="s">
        <v>175</v>
      </c>
      <c r="E157" s="6" t="s">
        <v>460</v>
      </c>
      <c r="F157" s="6" t="s">
        <v>298</v>
      </c>
      <c r="G157" s="7" t="s">
        <v>62</v>
      </c>
      <c r="H157" s="8" t="n">
        <v>1045.31</v>
      </c>
      <c r="I157" s="9" t="n">
        <v>15</v>
      </c>
      <c r="J157" s="6" t="s">
        <v>68</v>
      </c>
    </row>
    <row r="158" customFormat="false" ht="15" hidden="false" customHeight="false" outlineLevel="0" collapsed="false">
      <c r="A158" s="2" t="s">
        <v>563</v>
      </c>
      <c r="B158" s="2" t="s">
        <v>564</v>
      </c>
      <c r="C158" s="2" t="s">
        <v>12</v>
      </c>
      <c r="D158" s="3" t="s">
        <v>110</v>
      </c>
      <c r="E158" s="2" t="s">
        <v>565</v>
      </c>
      <c r="F158" s="2" t="s">
        <v>489</v>
      </c>
      <c r="G158" s="3" t="s">
        <v>62</v>
      </c>
      <c r="H158" s="4" t="n">
        <v>8537.59</v>
      </c>
      <c r="I158" s="5" t="n">
        <v>20</v>
      </c>
      <c r="J158" s="2" t="s">
        <v>17</v>
      </c>
    </row>
    <row r="159" customFormat="false" ht="15" hidden="false" customHeight="false" outlineLevel="0" collapsed="false">
      <c r="A159" s="6" t="s">
        <v>566</v>
      </c>
      <c r="B159" s="6" t="s">
        <v>567</v>
      </c>
      <c r="C159" s="6" t="s">
        <v>31</v>
      </c>
      <c r="D159" s="7" t="s">
        <v>59</v>
      </c>
      <c r="E159" s="6" t="s">
        <v>304</v>
      </c>
      <c r="F159" s="6" t="s">
        <v>568</v>
      </c>
      <c r="G159" s="7" t="s">
        <v>28</v>
      </c>
      <c r="H159" s="8" t="n">
        <v>7032.59</v>
      </c>
      <c r="I159" s="9" t="n">
        <v>0</v>
      </c>
      <c r="J159" s="6" t="s">
        <v>68</v>
      </c>
    </row>
    <row r="160" customFormat="false" ht="15" hidden="false" customHeight="false" outlineLevel="0" collapsed="false">
      <c r="A160" s="2" t="s">
        <v>569</v>
      </c>
      <c r="B160" s="2" t="s">
        <v>570</v>
      </c>
      <c r="C160" s="2" t="s">
        <v>31</v>
      </c>
      <c r="D160" s="3" t="s">
        <v>59</v>
      </c>
      <c r="E160" s="2" t="s">
        <v>26</v>
      </c>
      <c r="F160" s="2" t="s">
        <v>377</v>
      </c>
      <c r="G160" s="3" t="s">
        <v>138</v>
      </c>
      <c r="H160" s="4" t="n">
        <v>8079.85</v>
      </c>
      <c r="I160" s="5" t="n">
        <v>20</v>
      </c>
      <c r="J160" s="2" t="s">
        <v>17</v>
      </c>
    </row>
    <row r="161" customFormat="false" ht="15" hidden="false" customHeight="false" outlineLevel="0" collapsed="false">
      <c r="A161" s="6" t="s">
        <v>571</v>
      </c>
      <c r="B161" s="6" t="s">
        <v>572</v>
      </c>
      <c r="C161" s="6" t="s">
        <v>12</v>
      </c>
      <c r="D161" s="7" t="s">
        <v>81</v>
      </c>
      <c r="E161" s="6" t="s">
        <v>573</v>
      </c>
      <c r="F161" s="6" t="s">
        <v>413</v>
      </c>
      <c r="G161" s="7" t="s">
        <v>16</v>
      </c>
      <c r="H161" s="8" t="n">
        <v>11943.79</v>
      </c>
      <c r="I161" s="9" t="n">
        <v>0</v>
      </c>
      <c r="J161" s="6" t="s">
        <v>17</v>
      </c>
    </row>
    <row r="162" customFormat="false" ht="15" hidden="false" customHeight="false" outlineLevel="0" collapsed="false">
      <c r="A162" s="2" t="s">
        <v>574</v>
      </c>
      <c r="B162" s="2" t="s">
        <v>575</v>
      </c>
      <c r="C162" s="2" t="s">
        <v>31</v>
      </c>
      <c r="D162" s="3" t="s">
        <v>65</v>
      </c>
      <c r="E162" s="2" t="s">
        <v>171</v>
      </c>
      <c r="F162" s="2" t="s">
        <v>271</v>
      </c>
      <c r="G162" s="3" t="s">
        <v>74</v>
      </c>
      <c r="H162" s="4" t="n">
        <v>1681.78</v>
      </c>
      <c r="I162" s="5" t="n">
        <v>10</v>
      </c>
      <c r="J162" s="2" t="s">
        <v>17</v>
      </c>
    </row>
    <row r="163" customFormat="false" ht="15" hidden="false" customHeight="false" outlineLevel="0" collapsed="false">
      <c r="A163" s="6" t="s">
        <v>576</v>
      </c>
      <c r="B163" s="6" t="s">
        <v>577</v>
      </c>
      <c r="C163" s="6" t="s">
        <v>31</v>
      </c>
      <c r="D163" s="7" t="s">
        <v>175</v>
      </c>
      <c r="E163" s="6" t="s">
        <v>578</v>
      </c>
      <c r="F163" s="6" t="s">
        <v>579</v>
      </c>
      <c r="G163" s="7" t="s">
        <v>62</v>
      </c>
      <c r="H163" s="8" t="n">
        <v>9830.65</v>
      </c>
      <c r="I163" s="9" t="n">
        <v>15</v>
      </c>
      <c r="J163" s="6" t="s">
        <v>17</v>
      </c>
    </row>
    <row r="164" customFormat="false" ht="15" hidden="false" customHeight="false" outlineLevel="0" collapsed="false">
      <c r="A164" s="2" t="s">
        <v>580</v>
      </c>
      <c r="B164" s="2" t="s">
        <v>581</v>
      </c>
      <c r="C164" s="2" t="s">
        <v>31</v>
      </c>
      <c r="D164" s="3" t="s">
        <v>122</v>
      </c>
      <c r="E164" s="2" t="s">
        <v>582</v>
      </c>
      <c r="F164" s="2" t="s">
        <v>216</v>
      </c>
      <c r="G164" s="3" t="s">
        <v>28</v>
      </c>
      <c r="H164" s="4" t="n">
        <v>5757.67</v>
      </c>
      <c r="I164" s="5" t="n">
        <v>0</v>
      </c>
      <c r="J164" s="2" t="s">
        <v>17</v>
      </c>
    </row>
    <row r="165" customFormat="false" ht="15" hidden="false" customHeight="false" outlineLevel="0" collapsed="false">
      <c r="A165" s="6" t="s">
        <v>583</v>
      </c>
      <c r="B165" s="6" t="s">
        <v>584</v>
      </c>
      <c r="C165" s="6" t="s">
        <v>31</v>
      </c>
      <c r="D165" s="7" t="s">
        <v>92</v>
      </c>
      <c r="E165" s="6" t="s">
        <v>163</v>
      </c>
      <c r="F165" s="6" t="s">
        <v>585</v>
      </c>
      <c r="G165" s="7" t="s">
        <v>22</v>
      </c>
      <c r="H165" s="8" t="n">
        <v>12744.21</v>
      </c>
      <c r="I165" s="9" t="n">
        <v>10</v>
      </c>
      <c r="J165" s="6" t="s">
        <v>17</v>
      </c>
    </row>
    <row r="166" customFormat="false" ht="15" hidden="false" customHeight="false" outlineLevel="0" collapsed="false">
      <c r="A166" s="2" t="s">
        <v>586</v>
      </c>
      <c r="B166" s="2" t="s">
        <v>587</v>
      </c>
      <c r="C166" s="2" t="s">
        <v>31</v>
      </c>
      <c r="D166" s="3" t="s">
        <v>32</v>
      </c>
      <c r="E166" s="2" t="s">
        <v>297</v>
      </c>
      <c r="F166" s="2" t="s">
        <v>461</v>
      </c>
      <c r="G166" s="3" t="s">
        <v>74</v>
      </c>
      <c r="H166" s="4" t="n">
        <v>2400.21</v>
      </c>
      <c r="I166" s="5" t="n">
        <v>20</v>
      </c>
      <c r="J166" s="2" t="s">
        <v>17</v>
      </c>
    </row>
    <row r="167" customFormat="false" ht="15" hidden="false" customHeight="false" outlineLevel="0" collapsed="false">
      <c r="A167" s="6" t="s">
        <v>588</v>
      </c>
      <c r="B167" s="6" t="s">
        <v>589</v>
      </c>
      <c r="C167" s="6" t="s">
        <v>12</v>
      </c>
      <c r="D167" s="7" t="s">
        <v>13</v>
      </c>
      <c r="E167" s="6" t="s">
        <v>251</v>
      </c>
      <c r="F167" s="6" t="s">
        <v>590</v>
      </c>
      <c r="G167" s="7" t="s">
        <v>62</v>
      </c>
      <c r="H167" s="8" t="n">
        <v>10933.99</v>
      </c>
      <c r="I167" s="9" t="n">
        <v>25</v>
      </c>
      <c r="J167" s="6" t="s">
        <v>17</v>
      </c>
    </row>
    <row r="168" customFormat="false" ht="15" hidden="false" customHeight="false" outlineLevel="0" collapsed="false">
      <c r="A168" s="2" t="s">
        <v>591</v>
      </c>
      <c r="B168" s="2" t="s">
        <v>592</v>
      </c>
      <c r="C168" s="2" t="s">
        <v>31</v>
      </c>
      <c r="D168" s="3" t="s">
        <v>131</v>
      </c>
      <c r="E168" s="2" t="s">
        <v>593</v>
      </c>
      <c r="F168" s="2" t="s">
        <v>446</v>
      </c>
      <c r="G168" s="3" t="s">
        <v>62</v>
      </c>
      <c r="H168" s="4" t="n">
        <v>11873.37</v>
      </c>
      <c r="I168" s="5" t="n">
        <v>30</v>
      </c>
      <c r="J168" s="2" t="s">
        <v>17</v>
      </c>
    </row>
    <row r="169" customFormat="false" ht="15" hidden="false" customHeight="false" outlineLevel="0" collapsed="false">
      <c r="A169" s="6" t="s">
        <v>594</v>
      </c>
      <c r="B169" s="6" t="s">
        <v>595</v>
      </c>
      <c r="C169" s="6" t="s">
        <v>12</v>
      </c>
      <c r="D169" s="7" t="s">
        <v>179</v>
      </c>
      <c r="E169" s="6" t="s">
        <v>376</v>
      </c>
      <c r="F169" s="6" t="s">
        <v>486</v>
      </c>
      <c r="G169" s="7" t="s">
        <v>16</v>
      </c>
      <c r="H169" s="8" t="n">
        <v>8148.17</v>
      </c>
      <c r="I169" s="9" t="n">
        <v>20</v>
      </c>
      <c r="J169" s="6" t="s">
        <v>17</v>
      </c>
    </row>
    <row r="170" customFormat="false" ht="15" hidden="false" customHeight="false" outlineLevel="0" collapsed="false">
      <c r="A170" s="2" t="s">
        <v>596</v>
      </c>
      <c r="B170" s="2" t="s">
        <v>597</v>
      </c>
      <c r="C170" s="2" t="s">
        <v>86</v>
      </c>
      <c r="D170" s="3" t="s">
        <v>384</v>
      </c>
      <c r="E170" s="2" t="s">
        <v>14</v>
      </c>
      <c r="F170" s="2" t="s">
        <v>332</v>
      </c>
      <c r="G170" s="3" t="s">
        <v>28</v>
      </c>
      <c r="H170" s="4" t="n">
        <v>5882.58</v>
      </c>
      <c r="I170" s="5" t="n">
        <v>30</v>
      </c>
      <c r="J170" s="2" t="s">
        <v>17</v>
      </c>
    </row>
    <row r="171" customFormat="false" ht="15" hidden="false" customHeight="false" outlineLevel="0" collapsed="false">
      <c r="A171" s="6" t="s">
        <v>598</v>
      </c>
      <c r="B171" s="6" t="s">
        <v>599</v>
      </c>
      <c r="C171" s="6" t="s">
        <v>31</v>
      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      <v>2636.56</v>
      </c>
      <c r="I171" s="9" t="n">
        <v>20</v>
      </c>
      <c r="J171" s="6" t="s">
        <v>17</v>
      </c>
    </row>
    <row r="172" customFormat="false" ht="15" hidden="false" customHeight="false" outlineLevel="0" collapsed="false">
      <c r="A172" s="2" t="s">
        <v>601</v>
      </c>
      <c r="B172" s="2" t="s">
        <v>602</v>
      </c>
      <c r="C172" s="2" t="s">
        <v>86</v>
      </c>
      <c r="D172" s="3" t="s">
        <v>384</v>
      </c>
      <c r="E172" s="2" t="s">
        <v>420</v>
      </c>
      <c r="F172" s="2" t="s">
        <v>426</v>
      </c>
      <c r="G172" s="3" t="s">
        <v>62</v>
      </c>
      <c r="H172" s="4" t="n">
        <v>7779.1</v>
      </c>
      <c r="I172" s="5" t="n">
        <v>15</v>
      </c>
      <c r="J172" s="2" t="s">
        <v>68</v>
      </c>
    </row>
    <row r="173" customFormat="false" ht="15" hidden="false" customHeight="false" outlineLevel="0" collapsed="false">
      <c r="A173" s="6" t="s">
        <v>603</v>
      </c>
      <c r="B173" s="6" t="s">
        <v>604</v>
      </c>
      <c r="C173" s="6" t="s">
        <v>31</v>
      </c>
      <c r="D173" s="7" t="s">
        <v>175</v>
      </c>
      <c r="E173" s="6" t="s">
        <v>359</v>
      </c>
      <c r="F173" s="6" t="s">
        <v>246</v>
      </c>
      <c r="G173" s="7" t="s">
        <v>74</v>
      </c>
      <c r="H173" s="8" t="n">
        <v>5361.71</v>
      </c>
      <c r="I173" s="9" t="n">
        <v>25</v>
      </c>
      <c r="J173" s="6" t="s">
        <v>17</v>
      </c>
    </row>
    <row r="174" customFormat="false" ht="15" hidden="false" customHeight="false" outlineLevel="0" collapsed="false">
      <c r="A174" s="2" t="s">
        <v>605</v>
      </c>
      <c r="B174" s="2" t="s">
        <v>606</v>
      </c>
      <c r="C174" s="2" t="s">
        <v>12</v>
      </c>
      <c r="D174" s="3" t="s">
        <v>50</v>
      </c>
      <c r="E174" s="2" t="s">
        <v>607</v>
      </c>
      <c r="F174" s="2" t="s">
        <v>608</v>
      </c>
      <c r="G174" s="3" t="s">
        <v>16</v>
      </c>
      <c r="H174" s="4" t="n">
        <v>7004.72</v>
      </c>
      <c r="I174" s="5" t="n">
        <v>15</v>
      </c>
      <c r="J174" s="2" t="s">
        <v>68</v>
      </c>
    </row>
    <row r="175" customFormat="false" ht="15" hidden="false" customHeight="false" outlineLevel="0" collapsed="false">
      <c r="A175" s="6" t="s">
        <v>609</v>
      </c>
      <c r="B175" s="6" t="s">
        <v>610</v>
      </c>
      <c r="C175" s="6" t="s">
        <v>86</v>
      </c>
      <c r="D175" s="7" t="s">
        <v>101</v>
      </c>
      <c r="E175" s="6" t="s">
        <v>423</v>
      </c>
      <c r="F175" s="6" t="s">
        <v>611</v>
      </c>
      <c r="G175" s="7" t="s">
        <v>138</v>
      </c>
      <c r="H175" s="8" t="n">
        <v>8152.69</v>
      </c>
      <c r="I175" s="9" t="n">
        <v>20</v>
      </c>
      <c r="J175" s="6" t="s">
        <v>17</v>
      </c>
    </row>
    <row r="176" customFormat="false" ht="15" hidden="false" customHeight="false" outlineLevel="0" collapsed="false">
      <c r="A176" s="2" t="s">
        <v>612</v>
      </c>
      <c r="B176" s="2" t="s">
        <v>613</v>
      </c>
      <c r="C176" s="2" t="s">
        <v>31</v>
      </c>
      <c r="D176" s="3" t="s">
        <v>122</v>
      </c>
      <c r="E176" s="2" t="s">
        <v>423</v>
      </c>
      <c r="F176" s="2" t="s">
        <v>614</v>
      </c>
      <c r="G176" s="3" t="s">
        <v>28</v>
      </c>
      <c r="H176" s="4" t="n">
        <v>7128.15</v>
      </c>
      <c r="I176" s="5" t="n">
        <v>20</v>
      </c>
      <c r="J176" s="2" t="s">
        <v>17</v>
      </c>
    </row>
    <row r="177" customFormat="false" ht="15" hidden="false" customHeight="false" outlineLevel="0" collapsed="false">
      <c r="A177" s="6" t="s">
        <v>615</v>
      </c>
      <c r="B177" s="6" t="s">
        <v>616</v>
      </c>
      <c r="C177" s="6" t="s">
        <v>31</v>
      </c>
      <c r="D177" s="7" t="s">
        <v>215</v>
      </c>
      <c r="E177" s="6" t="s">
        <v>617</v>
      </c>
      <c r="F177" s="6" t="s">
        <v>268</v>
      </c>
      <c r="G177" s="7" t="s">
        <v>28</v>
      </c>
      <c r="H177" s="8" t="n">
        <v>2581.86</v>
      </c>
      <c r="I177" s="9" t="n">
        <v>25</v>
      </c>
      <c r="J177" s="6" t="s">
        <v>17</v>
      </c>
    </row>
    <row r="178" customFormat="false" ht="15" hidden="false" customHeight="false" outlineLevel="0" collapsed="false">
      <c r="A178" s="2" t="s">
        <v>618</v>
      </c>
      <c r="B178" s="2" t="s">
        <v>619</v>
      </c>
      <c r="C178" s="2" t="s">
        <v>31</v>
      </c>
      <c r="D178" s="3" t="s">
        <v>175</v>
      </c>
      <c r="E178" s="2" t="s">
        <v>620</v>
      </c>
      <c r="F178" s="2" t="s">
        <v>621</v>
      </c>
      <c r="G178" s="3" t="s">
        <v>28</v>
      </c>
      <c r="H178" s="4" t="n">
        <v>1481.35</v>
      </c>
      <c r="I178" s="5" t="n">
        <v>10</v>
      </c>
      <c r="J178" s="2" t="s">
        <v>17</v>
      </c>
    </row>
    <row r="179" customFormat="false" ht="15" hidden="false" customHeight="false" outlineLevel="0" collapsed="false">
      <c r="A179" s="6" t="s">
        <v>622</v>
      </c>
      <c r="B179" s="6" t="s">
        <v>623</v>
      </c>
      <c r="C179" s="6" t="s">
        <v>12</v>
      </c>
      <c r="D179" s="7" t="s">
        <v>37</v>
      </c>
      <c r="E179" s="6" t="s">
        <v>624</v>
      </c>
      <c r="F179" s="6" t="s">
        <v>461</v>
      </c>
      <c r="G179" s="7" t="s">
        <v>74</v>
      </c>
      <c r="H179" s="8" t="n">
        <v>9717.23</v>
      </c>
      <c r="I179" s="9" t="n">
        <v>0</v>
      </c>
      <c r="J179" s="6" t="s">
        <v>68</v>
      </c>
    </row>
    <row r="180" customFormat="false" ht="15" hidden="false" customHeight="false" outlineLevel="0" collapsed="false">
      <c r="A180" s="2" t="s">
        <v>625</v>
      </c>
      <c r="B180" s="2" t="s">
        <v>626</v>
      </c>
      <c r="C180" s="2" t="s">
        <v>31</v>
      </c>
      <c r="D180" s="3" t="s">
        <v>175</v>
      </c>
      <c r="E180" s="2" t="s">
        <v>245</v>
      </c>
      <c r="F180" s="2" t="s">
        <v>627</v>
      </c>
      <c r="G180" s="3" t="s">
        <v>16</v>
      </c>
      <c r="H180" s="4" t="n">
        <v>11471.84</v>
      </c>
      <c r="I180" s="5" t="n">
        <v>25</v>
      </c>
      <c r="J180" s="2" t="s">
        <v>17</v>
      </c>
    </row>
    <row r="181" customFormat="false" ht="15" hidden="false" customHeight="false" outlineLevel="0" collapsed="false">
      <c r="A181" s="6" t="s">
        <v>628</v>
      </c>
      <c r="B181" s="6" t="s">
        <v>629</v>
      </c>
      <c r="C181" s="6" t="s">
        <v>86</v>
      </c>
      <c r="D181" s="7" t="s">
        <v>249</v>
      </c>
      <c r="E181" s="6" t="s">
        <v>627</v>
      </c>
      <c r="F181" s="6" t="s">
        <v>630</v>
      </c>
      <c r="G181" s="7" t="s">
        <v>138</v>
      </c>
      <c r="H181" s="8" t="n">
        <v>9660.17</v>
      </c>
      <c r="I181" s="9" t="n">
        <v>15</v>
      </c>
      <c r="J181" s="6" t="s">
        <v>17</v>
      </c>
    </row>
    <row r="182" customFormat="false" ht="15" hidden="false" customHeight="false" outlineLevel="0" collapsed="false">
      <c r="A182" s="2" t="s">
        <v>631</v>
      </c>
      <c r="B182" s="2" t="s">
        <v>632</v>
      </c>
      <c r="C182" s="2" t="s">
        <v>31</v>
      </c>
      <c r="D182" s="3" t="s">
        <v>131</v>
      </c>
      <c r="E182" s="2" t="s">
        <v>89</v>
      </c>
      <c r="F182" s="2" t="s">
        <v>111</v>
      </c>
      <c r="G182" s="3" t="s">
        <v>22</v>
      </c>
      <c r="H182" s="4" t="n">
        <v>13343.96</v>
      </c>
      <c r="I182" s="5" t="n">
        <v>5</v>
      </c>
      <c r="J182" s="2" t="s">
        <v>17</v>
      </c>
    </row>
    <row r="183" customFormat="false" ht="15" hidden="false" customHeight="false" outlineLevel="0" collapsed="false">
      <c r="A183" s="6" t="s">
        <v>633</v>
      </c>
      <c r="B183" s="6" t="s">
        <v>634</v>
      </c>
      <c r="C183" s="6" t="s">
        <v>12</v>
      </c>
      <c r="D183" s="7" t="s">
        <v>13</v>
      </c>
      <c r="E183" s="6" t="s">
        <v>635</v>
      </c>
      <c r="F183" s="6" t="s">
        <v>124</v>
      </c>
      <c r="G183" s="7" t="s">
        <v>16</v>
      </c>
      <c r="H183" s="8" t="n">
        <v>4648.61</v>
      </c>
      <c r="I183" s="9" t="n">
        <v>5</v>
      </c>
      <c r="J183" s="6" t="s">
        <v>17</v>
      </c>
    </row>
    <row r="184" customFormat="false" ht="15" hidden="false" customHeight="false" outlineLevel="0" collapsed="false">
      <c r="A184" s="2" t="s">
        <v>636</v>
      </c>
      <c r="B184" s="2" t="s">
        <v>637</v>
      </c>
      <c r="C184" s="2" t="s">
        <v>12</v>
      </c>
      <c r="D184" s="3" t="s">
        <v>37</v>
      </c>
      <c r="E184" s="2" t="s">
        <v>298</v>
      </c>
      <c r="F184" s="2" t="s">
        <v>275</v>
      </c>
      <c r="G184" s="3" t="s">
        <v>74</v>
      </c>
      <c r="H184" s="4" t="n">
        <v>6876.18</v>
      </c>
      <c r="I184" s="5" t="n">
        <v>25</v>
      </c>
      <c r="J184" s="2" t="s">
        <v>17</v>
      </c>
    </row>
    <row r="185" customFormat="false" ht="15" hidden="false" customHeight="false" outlineLevel="0" collapsed="false">
      <c r="A185" s="6" t="s">
        <v>638</v>
      </c>
      <c r="B185" s="6" t="s">
        <v>639</v>
      </c>
      <c r="C185" s="6" t="s">
        <v>31</v>
      </c>
      <c r="D185" s="7" t="s">
        <v>215</v>
      </c>
      <c r="E185" s="6" t="s">
        <v>42</v>
      </c>
      <c r="F185" s="6" t="s">
        <v>380</v>
      </c>
      <c r="G185" s="7" t="s">
        <v>22</v>
      </c>
      <c r="H185" s="8" t="n">
        <v>11042.68</v>
      </c>
      <c r="I185" s="9" t="n">
        <v>0</v>
      </c>
      <c r="J185" s="6" t="s">
        <v>17</v>
      </c>
    </row>
    <row r="186" customFormat="false" ht="15" hidden="false" customHeight="false" outlineLevel="0" collapsed="false">
      <c r="A186" s="2" t="s">
        <v>640</v>
      </c>
      <c r="B186" s="2" t="s">
        <v>641</v>
      </c>
      <c r="C186" s="2" t="s">
        <v>12</v>
      </c>
      <c r="D186" s="3" t="s">
        <v>81</v>
      </c>
      <c r="E186" s="2" t="s">
        <v>642</v>
      </c>
      <c r="F186" s="2" t="s">
        <v>89</v>
      </c>
      <c r="G186" s="3" t="s">
        <v>22</v>
      </c>
      <c r="H186" s="4" t="n">
        <v>10083.33</v>
      </c>
      <c r="I186" s="5" t="n">
        <v>10</v>
      </c>
      <c r="J186" s="2" t="s">
        <v>17</v>
      </c>
    </row>
    <row r="187" customFormat="false" ht="15" hidden="false" customHeight="false" outlineLevel="0" collapsed="false">
      <c r="A187" s="6" t="s">
        <v>643</v>
      </c>
      <c r="B187" s="6" t="s">
        <v>644</v>
      </c>
      <c r="C187" s="6" t="s">
        <v>12</v>
      </c>
      <c r="D187" s="7" t="s">
        <v>81</v>
      </c>
      <c r="E187" s="6" t="s">
        <v>326</v>
      </c>
      <c r="F187" s="6" t="s">
        <v>327</v>
      </c>
      <c r="G187" s="7" t="s">
        <v>62</v>
      </c>
      <c r="H187" s="8" t="n">
        <v>13115.54</v>
      </c>
      <c r="I187" s="9" t="n">
        <v>25</v>
      </c>
      <c r="J187" s="6" t="s">
        <v>17</v>
      </c>
    </row>
    <row r="188" customFormat="false" ht="15" hidden="false" customHeight="false" outlineLevel="0" collapsed="false">
      <c r="A188" s="2" t="s">
        <v>645</v>
      </c>
      <c r="B188" s="2" t="s">
        <v>646</v>
      </c>
      <c r="C188" s="2" t="s">
        <v>31</v>
      </c>
      <c r="D188" s="3" t="s">
        <v>122</v>
      </c>
      <c r="E188" s="2" t="s">
        <v>26</v>
      </c>
      <c r="F188" s="2" t="s">
        <v>647</v>
      </c>
      <c r="G188" s="3" t="s">
        <v>62</v>
      </c>
      <c r="H188" s="4" t="n">
        <v>11373.52</v>
      </c>
      <c r="I188" s="5" t="n">
        <v>30</v>
      </c>
      <c r="J188" s="2" t="s">
        <v>68</v>
      </c>
    </row>
    <row r="189" customFormat="false" ht="15" hidden="false" customHeight="false" outlineLevel="0" collapsed="false">
      <c r="A189" s="6" t="s">
        <v>648</v>
      </c>
      <c r="B189" s="6" t="s">
        <v>649</v>
      </c>
      <c r="C189" s="6" t="s">
        <v>31</v>
      </c>
      <c r="D189" s="7" t="s">
        <v>175</v>
      </c>
      <c r="E189" s="6" t="s">
        <v>650</v>
      </c>
      <c r="F189" s="6" t="s">
        <v>56</v>
      </c>
      <c r="G189" s="7" t="s">
        <v>22</v>
      </c>
      <c r="H189" s="8" t="n">
        <v>5811.76</v>
      </c>
      <c r="I189" s="9" t="n">
        <v>25</v>
      </c>
      <c r="J189" s="6" t="s">
        <v>68</v>
      </c>
    </row>
    <row r="190" customFormat="false" ht="15" hidden="false" customHeight="false" outlineLevel="0" collapsed="false">
      <c r="A190" s="2" t="s">
        <v>651</v>
      </c>
      <c r="B190" s="2" t="s">
        <v>652</v>
      </c>
      <c r="C190" s="2" t="s">
        <v>12</v>
      </c>
      <c r="D190" s="3" t="s">
        <v>81</v>
      </c>
      <c r="E190" s="2" t="s">
        <v>653</v>
      </c>
      <c r="F190" s="2" t="s">
        <v>234</v>
      </c>
      <c r="G190" s="3" t="s">
        <v>62</v>
      </c>
      <c r="H190" s="4" t="n">
        <v>1614.84</v>
      </c>
      <c r="I190" s="5" t="n">
        <v>30</v>
      </c>
      <c r="J190" s="2" t="s">
        <v>17</v>
      </c>
    </row>
    <row r="191" customFormat="false" ht="15" hidden="false" customHeight="false" outlineLevel="0" collapsed="false">
      <c r="A191" s="6" t="s">
        <v>654</v>
      </c>
      <c r="B191" s="6" t="s">
        <v>655</v>
      </c>
      <c r="C191" s="6" t="s">
        <v>31</v>
      </c>
      <c r="D191" s="7" t="s">
        <v>175</v>
      </c>
      <c r="E191" s="6" t="s">
        <v>52</v>
      </c>
      <c r="F191" s="6" t="s">
        <v>56</v>
      </c>
      <c r="G191" s="7" t="s">
        <v>22</v>
      </c>
      <c r="H191" s="8" t="n">
        <v>7736.14</v>
      </c>
      <c r="I191" s="9" t="n">
        <v>5</v>
      </c>
      <c r="J191" s="6" t="s">
        <v>68</v>
      </c>
    </row>
    <row r="192" customFormat="false" ht="15" hidden="false" customHeight="false" outlineLevel="0" collapsed="false">
      <c r="A192" s="2" t="s">
        <v>656</v>
      </c>
      <c r="B192" s="2" t="s">
        <v>657</v>
      </c>
      <c r="C192" s="2" t="s">
        <v>12</v>
      </c>
      <c r="D192" s="3" t="s">
        <v>154</v>
      </c>
      <c r="E192" s="2" t="s">
        <v>658</v>
      </c>
      <c r="F192" s="2" t="s">
        <v>659</v>
      </c>
      <c r="G192" s="3" t="s">
        <v>138</v>
      </c>
      <c r="H192" s="4" t="n">
        <v>10562.72</v>
      </c>
      <c r="I192" s="5" t="n">
        <v>10</v>
      </c>
      <c r="J192" s="2" t="s">
        <v>68</v>
      </c>
    </row>
    <row r="193" customFormat="false" ht="15" hidden="false" customHeight="false" outlineLevel="0" collapsed="false">
      <c r="A193" s="6" t="s">
        <v>660</v>
      </c>
      <c r="B193" s="6" t="s">
        <v>661</v>
      </c>
      <c r="C193" s="6" t="s">
        <v>12</v>
      </c>
      <c r="D193" s="7" t="s">
        <v>25</v>
      </c>
      <c r="E193" s="6" t="s">
        <v>662</v>
      </c>
      <c r="F193" s="6" t="s">
        <v>521</v>
      </c>
      <c r="G193" s="7" t="s">
        <v>138</v>
      </c>
      <c r="H193" s="8" t="n">
        <v>10387.97</v>
      </c>
      <c r="I193" s="9" t="n">
        <v>30</v>
      </c>
      <c r="J193" s="6" t="s">
        <v>17</v>
      </c>
    </row>
    <row r="194" customFormat="false" ht="15" hidden="false" customHeight="false" outlineLevel="0" collapsed="false">
      <c r="A194" s="2" t="s">
        <v>663</v>
      </c>
      <c r="B194" s="2" t="s">
        <v>664</v>
      </c>
      <c r="C194" s="2" t="s">
        <v>31</v>
      </c>
      <c r="D194" s="3" t="s">
        <v>145</v>
      </c>
      <c r="E194" s="2" t="s">
        <v>665</v>
      </c>
      <c r="F194" s="2" t="s">
        <v>666</v>
      </c>
      <c r="G194" s="3" t="s">
        <v>74</v>
      </c>
      <c r="H194" s="4" t="n">
        <v>10788.67</v>
      </c>
      <c r="I194" s="5" t="n">
        <v>25</v>
      </c>
      <c r="J194" s="2" t="s">
        <v>17</v>
      </c>
    </row>
    <row r="195" customFormat="false" ht="15" hidden="false" customHeight="false" outlineLevel="0" collapsed="false">
      <c r="A195" s="6" t="s">
        <v>667</v>
      </c>
      <c r="B195" s="6" t="s">
        <v>668</v>
      </c>
      <c r="C195" s="6" t="s">
        <v>31</v>
      </c>
      <c r="D195" s="7" t="s">
        <v>131</v>
      </c>
      <c r="E195" s="6" t="s">
        <v>608</v>
      </c>
      <c r="F195" s="6" t="s">
        <v>669</v>
      </c>
      <c r="G195" s="7" t="s">
        <v>16</v>
      </c>
      <c r="H195" s="8" t="n">
        <v>11960.41</v>
      </c>
      <c r="I195" s="9" t="n">
        <v>5</v>
      </c>
      <c r="J195" s="6" t="s">
        <v>17</v>
      </c>
    </row>
    <row r="196" customFormat="false" ht="15" hidden="false" customHeight="false" outlineLevel="0" collapsed="false">
      <c r="A196" s="2" t="s">
        <v>670</v>
      </c>
      <c r="B196" s="2" t="s">
        <v>671</v>
      </c>
      <c r="C196" s="2" t="s">
        <v>86</v>
      </c>
      <c r="D196" s="3" t="s">
        <v>101</v>
      </c>
      <c r="E196" s="2" t="s">
        <v>457</v>
      </c>
      <c r="F196" s="2" t="s">
        <v>250</v>
      </c>
      <c r="G196" s="3" t="s">
        <v>22</v>
      </c>
      <c r="H196" s="4" t="n">
        <v>1453.35</v>
      </c>
      <c r="I196" s="5" t="n">
        <v>0</v>
      </c>
      <c r="J196" s="2" t="s">
        <v>17</v>
      </c>
    </row>
    <row r="197" customFormat="false" ht="15" hidden="false" customHeight="false" outlineLevel="0" collapsed="false">
      <c r="A197" s="6" t="s">
        <v>672</v>
      </c>
      <c r="B197" s="6" t="s">
        <v>673</v>
      </c>
      <c r="C197" s="6" t="s">
        <v>12</v>
      </c>
      <c r="D197" s="7" t="s">
        <v>37</v>
      </c>
      <c r="E197" s="6" t="s">
        <v>674</v>
      </c>
      <c r="F197" s="6" t="s">
        <v>675</v>
      </c>
      <c r="G197" s="7" t="s">
        <v>74</v>
      </c>
      <c r="H197" s="8" t="n">
        <v>2317.24</v>
      </c>
      <c r="I197" s="9" t="n">
        <v>0</v>
      </c>
      <c r="J197" s="6" t="s">
        <v>17</v>
      </c>
    </row>
    <row r="198" customFormat="false" ht="15" hidden="false" customHeight="false" outlineLevel="0" collapsed="false">
      <c r="A198" s="2" t="s">
        <v>676</v>
      </c>
      <c r="B198" s="2" t="s">
        <v>677</v>
      </c>
      <c r="C198" s="2" t="s">
        <v>31</v>
      </c>
      <c r="D198" s="3" t="s">
        <v>215</v>
      </c>
      <c r="E198" s="2" t="s">
        <v>294</v>
      </c>
      <c r="F198" s="2" t="s">
        <v>630</v>
      </c>
      <c r="G198" s="3" t="s">
        <v>28</v>
      </c>
      <c r="H198" s="4" t="n">
        <v>11632.83</v>
      </c>
      <c r="I198" s="5" t="n">
        <v>5</v>
      </c>
      <c r="J198" s="2" t="s">
        <v>17</v>
      </c>
    </row>
    <row r="199" customFormat="false" ht="15" hidden="false" customHeight="false" outlineLevel="0" collapsed="false">
      <c r="A199" s="6" t="s">
        <v>678</v>
      </c>
      <c r="B199" s="6" t="s">
        <v>679</v>
      </c>
      <c r="C199" s="6" t="s">
        <v>86</v>
      </c>
      <c r="D199" s="7" t="s">
        <v>101</v>
      </c>
      <c r="E199" s="6" t="s">
        <v>680</v>
      </c>
      <c r="F199" s="6" t="s">
        <v>681</v>
      </c>
      <c r="G199" s="7" t="s">
        <v>22</v>
      </c>
      <c r="H199" s="8" t="n">
        <v>2848.52</v>
      </c>
      <c r="I199" s="9" t="n">
        <v>5</v>
      </c>
      <c r="J199" s="6" t="s">
        <v>17</v>
      </c>
    </row>
    <row r="200" customFormat="false" ht="15" hidden="false" customHeight="false" outlineLevel="0" collapsed="false">
      <c r="A200" s="2" t="s">
        <v>682</v>
      </c>
      <c r="B200" s="2" t="s">
        <v>683</v>
      </c>
      <c r="C200" s="2" t="s">
        <v>86</v>
      </c>
      <c r="D200" s="3" t="s">
        <v>135</v>
      </c>
      <c r="E200" s="2" t="s">
        <v>159</v>
      </c>
      <c r="F200" s="2" t="s">
        <v>205</v>
      </c>
      <c r="G200" s="3" t="s">
        <v>22</v>
      </c>
      <c r="H200" s="4" t="n">
        <v>14367.1</v>
      </c>
      <c r="I200" s="5" t="n">
        <v>25</v>
      </c>
      <c r="J200" s="2" t="s">
        <v>17</v>
      </c>
    </row>
    <row r="201" customFormat="false" ht="15" hidden="false" customHeight="false" outlineLevel="0" collapsed="false">
      <c r="A201" s="6" t="s">
        <v>684</v>
      </c>
      <c r="B201" s="6" t="s">
        <v>685</v>
      </c>
      <c r="C201" s="6" t="s">
        <v>31</v>
      </c>
      <c r="D201" s="7" t="s">
        <v>92</v>
      </c>
      <c r="E201" s="6" t="s">
        <v>230</v>
      </c>
      <c r="F201" s="6" t="s">
        <v>290</v>
      </c>
      <c r="G201" s="7" t="s">
        <v>28</v>
      </c>
      <c r="H201" s="8" t="n">
        <v>2735.82</v>
      </c>
      <c r="I201" s="9" t="n">
        <v>20</v>
      </c>
      <c r="J201" s="6" t="s">
        <v>17</v>
      </c>
    </row>
    <row r="202" customFormat="false" ht="15" hidden="false" customHeight="false" outlineLevel="0" collapsed="false">
      <c r="A202" s="2" t="s">
        <v>686</v>
      </c>
      <c r="B202" s="2" t="s">
        <v>687</v>
      </c>
      <c r="C202" s="2" t="s">
        <v>86</v>
      </c>
      <c r="D202" s="3" t="s">
        <v>524</v>
      </c>
      <c r="E202" s="2" t="s">
        <v>688</v>
      </c>
      <c r="F202" s="2" t="s">
        <v>115</v>
      </c>
      <c r="G202" s="3" t="s">
        <v>22</v>
      </c>
      <c r="H202" s="4" t="n">
        <v>911.42</v>
      </c>
      <c r="I202" s="5" t="n">
        <v>30</v>
      </c>
      <c r="J202" s="2" t="s">
        <v>17</v>
      </c>
    </row>
    <row r="203" customFormat="false" ht="15" hidden="false" customHeight="false" outlineLevel="0" collapsed="false">
      <c r="A203" s="6" t="s">
        <v>689</v>
      </c>
      <c r="B203" s="6" t="s">
        <v>435</v>
      </c>
      <c r="C203" s="6" t="s">
        <v>12</v>
      </c>
      <c r="D203" s="7" t="s">
        <v>362</v>
      </c>
      <c r="E203" s="6" t="s">
        <v>690</v>
      </c>
      <c r="F203" s="6" t="s">
        <v>464</v>
      </c>
      <c r="G203" s="7" t="s">
        <v>62</v>
      </c>
      <c r="H203" s="8" t="n">
        <v>939.15</v>
      </c>
      <c r="I203" s="9" t="n">
        <v>25</v>
      </c>
      <c r="J203" s="6" t="s">
        <v>17</v>
      </c>
    </row>
    <row r="204" customFormat="false" ht="15" hidden="false" customHeight="false" outlineLevel="0" collapsed="false">
      <c r="A204" s="2" t="s">
        <v>691</v>
      </c>
      <c r="B204" s="2" t="s">
        <v>692</v>
      </c>
      <c r="C204" s="2" t="s">
        <v>12</v>
      </c>
      <c r="D204" s="3" t="s">
        <v>37</v>
      </c>
      <c r="E204" s="2" t="s">
        <v>167</v>
      </c>
      <c r="F204" s="2" t="s">
        <v>168</v>
      </c>
      <c r="G204" s="3" t="s">
        <v>22</v>
      </c>
      <c r="H204" s="4" t="n">
        <v>10484.9</v>
      </c>
      <c r="I204" s="5" t="n">
        <v>0</v>
      </c>
      <c r="J204" s="2" t="s">
        <v>17</v>
      </c>
    </row>
    <row r="205" customFormat="false" ht="15" hidden="false" customHeight="false" outlineLevel="0" collapsed="false">
      <c r="A205" s="6" t="s">
        <v>693</v>
      </c>
      <c r="B205" s="6" t="s">
        <v>694</v>
      </c>
      <c r="C205" s="6" t="s">
        <v>31</v>
      </c>
      <c r="D205" s="7" t="s">
        <v>92</v>
      </c>
      <c r="E205" s="6" t="s">
        <v>33</v>
      </c>
      <c r="F205" s="6" t="s">
        <v>568</v>
      </c>
      <c r="G205" s="7" t="s">
        <v>62</v>
      </c>
      <c r="H205" s="8" t="n">
        <v>5130.09</v>
      </c>
      <c r="I205" s="9" t="n">
        <v>25</v>
      </c>
      <c r="J205" s="6" t="s">
        <v>68</v>
      </c>
    </row>
    <row r="206" customFormat="false" ht="15" hidden="false" customHeight="false" outlineLevel="0" collapsed="false">
      <c r="A206" s="2" t="s">
        <v>695</v>
      </c>
      <c r="B206" s="2" t="s">
        <v>696</v>
      </c>
      <c r="C206" s="2" t="s">
        <v>12</v>
      </c>
      <c r="D206" s="3" t="s">
        <v>162</v>
      </c>
      <c r="E206" s="2" t="s">
        <v>373</v>
      </c>
      <c r="F206" s="2" t="s">
        <v>590</v>
      </c>
      <c r="G206" s="3" t="s">
        <v>62</v>
      </c>
      <c r="H206" s="4" t="n">
        <v>2276.57</v>
      </c>
      <c r="I206" s="5" t="n">
        <v>15</v>
      </c>
      <c r="J206" s="2" t="s">
        <v>68</v>
      </c>
    </row>
    <row r="207" customFormat="false" ht="15" hidden="false" customHeight="false" outlineLevel="0" collapsed="false">
      <c r="A207" s="6" t="s">
        <v>697</v>
      </c>
      <c r="B207" s="6" t="s">
        <v>698</v>
      </c>
      <c r="C207" s="6" t="s">
        <v>86</v>
      </c>
      <c r="D207" s="7" t="s">
        <v>524</v>
      </c>
      <c r="E207" s="6" t="s">
        <v>699</v>
      </c>
      <c r="F207" s="6" t="s">
        <v>700</v>
      </c>
      <c r="G207" s="7" t="s">
        <v>62</v>
      </c>
      <c r="H207" s="8" t="n">
        <v>13583.51</v>
      </c>
      <c r="I207" s="9" t="n">
        <v>30</v>
      </c>
      <c r="J207" s="6" t="s">
        <v>17</v>
      </c>
    </row>
    <row r="208" customFormat="false" ht="15" hidden="false" customHeight="false" outlineLevel="0" collapsed="false">
      <c r="A208" s="2" t="s">
        <v>701</v>
      </c>
      <c r="B208" s="2" t="s">
        <v>702</v>
      </c>
      <c r="C208" s="2" t="s">
        <v>12</v>
      </c>
      <c r="D208" s="3" t="s">
        <v>25</v>
      </c>
      <c r="E208" s="2" t="s">
        <v>703</v>
      </c>
      <c r="F208" s="2" t="s">
        <v>662</v>
      </c>
      <c r="G208" s="3" t="s">
        <v>138</v>
      </c>
      <c r="H208" s="4" t="n">
        <v>7732.02</v>
      </c>
      <c r="I208" s="5" t="n">
        <v>15</v>
      </c>
      <c r="J208" s="2" t="s">
        <v>68</v>
      </c>
    </row>
    <row r="209" customFormat="false" ht="15" hidden="false" customHeight="false" outlineLevel="0" collapsed="false">
      <c r="A209" s="6" t="s">
        <v>704</v>
      </c>
      <c r="B209" s="6" t="s">
        <v>705</v>
      </c>
      <c r="C209" s="6" t="s">
        <v>12</v>
      </c>
      <c r="D209" s="7" t="s">
        <v>154</v>
      </c>
      <c r="E209" s="6" t="s">
        <v>706</v>
      </c>
      <c r="F209" s="6" t="s">
        <v>707</v>
      </c>
      <c r="G209" s="7" t="s">
        <v>22</v>
      </c>
      <c r="H209" s="8" t="n">
        <v>1205.54</v>
      </c>
      <c r="I209" s="9" t="n">
        <v>10</v>
      </c>
      <c r="J209" s="6" t="s">
        <v>17</v>
      </c>
    </row>
    <row r="210" customFormat="false" ht="15" hidden="false" customHeight="false" outlineLevel="0" collapsed="false">
      <c r="A210" s="2" t="s">
        <v>708</v>
      </c>
      <c r="B210" s="2" t="s">
        <v>709</v>
      </c>
      <c r="C210" s="2" t="s">
        <v>31</v>
      </c>
      <c r="D210" s="3" t="s">
        <v>71</v>
      </c>
      <c r="E210" s="2" t="s">
        <v>60</v>
      </c>
      <c r="F210" s="2" t="s">
        <v>47</v>
      </c>
      <c r="G210" s="3" t="s">
        <v>74</v>
      </c>
      <c r="H210" s="4" t="n">
        <v>2442.06</v>
      </c>
      <c r="I210" s="5" t="n">
        <v>15</v>
      </c>
      <c r="J210" s="2" t="s">
        <v>17</v>
      </c>
    </row>
    <row r="211" customFormat="false" ht="15" hidden="false" customHeight="false" outlineLevel="0" collapsed="false">
      <c r="A211" s="6" t="s">
        <v>710</v>
      </c>
      <c r="B211" s="6" t="s">
        <v>711</v>
      </c>
      <c r="C211" s="6" t="s">
        <v>31</v>
      </c>
      <c r="D211" s="7" t="s">
        <v>71</v>
      </c>
      <c r="E211" s="6" t="s">
        <v>206</v>
      </c>
      <c r="F211" s="6" t="s">
        <v>712</v>
      </c>
      <c r="G211" s="7" t="s">
        <v>28</v>
      </c>
      <c r="H211" s="8" t="n">
        <v>5756.59</v>
      </c>
      <c r="I211" s="9" t="n">
        <v>5</v>
      </c>
      <c r="J211" s="6" t="s">
        <v>17</v>
      </c>
    </row>
    <row r="212" customFormat="false" ht="15" hidden="false" customHeight="false" outlineLevel="0" collapsed="false">
      <c r="A212" s="2" t="s">
        <v>713</v>
      </c>
      <c r="B212" s="2" t="s">
        <v>714</v>
      </c>
      <c r="C212" s="2" t="s">
        <v>86</v>
      </c>
      <c r="D212" s="3" t="s">
        <v>524</v>
      </c>
      <c r="E212" s="2" t="s">
        <v>381</v>
      </c>
      <c r="F212" s="2" t="s">
        <v>241</v>
      </c>
      <c r="G212" s="3" t="s">
        <v>16</v>
      </c>
      <c r="H212" s="4" t="n">
        <v>2365.62</v>
      </c>
      <c r="I212" s="5" t="n">
        <v>0</v>
      </c>
      <c r="J212" s="2" t="s">
        <v>17</v>
      </c>
    </row>
    <row r="213" customFormat="false" ht="15" hidden="false" customHeight="false" outlineLevel="0" collapsed="false">
      <c r="A213" s="6" t="s">
        <v>715</v>
      </c>
      <c r="B213" s="6" t="s">
        <v>716</v>
      </c>
      <c r="C213" s="6" t="s">
        <v>12</v>
      </c>
      <c r="D213" s="7" t="s">
        <v>81</v>
      </c>
      <c r="E213" s="6" t="s">
        <v>55</v>
      </c>
      <c r="F213" s="6" t="s">
        <v>717</v>
      </c>
      <c r="G213" s="7" t="s">
        <v>16</v>
      </c>
      <c r="H213" s="8" t="n">
        <v>9235.71</v>
      </c>
      <c r="I213" s="9" t="n">
        <v>5</v>
      </c>
      <c r="J213" s="6" t="s">
        <v>68</v>
      </c>
    </row>
    <row r="214" customFormat="false" ht="15" hidden="false" customHeight="false" outlineLevel="0" collapsed="false">
      <c r="A214" s="2" t="s">
        <v>718</v>
      </c>
      <c r="B214" s="2" t="s">
        <v>719</v>
      </c>
      <c r="C214" s="2" t="s">
        <v>12</v>
      </c>
      <c r="D214" s="3" t="s">
        <v>25</v>
      </c>
      <c r="E214" s="2" t="s">
        <v>720</v>
      </c>
      <c r="F214" s="2" t="s">
        <v>721</v>
      </c>
      <c r="G214" s="3" t="s">
        <v>28</v>
      </c>
      <c r="H214" s="4" t="n">
        <v>9290.78</v>
      </c>
      <c r="I214" s="5" t="n">
        <v>5</v>
      </c>
      <c r="J214" s="2" t="s">
        <v>17</v>
      </c>
    </row>
    <row r="215" customFormat="false" ht="15" hidden="false" customHeight="false" outlineLevel="0" collapsed="false">
      <c r="A215" s="6" t="s">
        <v>722</v>
      </c>
      <c r="B215" s="6" t="s">
        <v>723</v>
      </c>
      <c r="C215" s="6" t="s">
        <v>31</v>
      </c>
      <c r="D215" s="7" t="s">
        <v>65</v>
      </c>
      <c r="E215" s="6" t="s">
        <v>724</v>
      </c>
      <c r="F215" s="6" t="s">
        <v>725</v>
      </c>
      <c r="G215" s="7" t="s">
        <v>16</v>
      </c>
      <c r="H215" s="8" t="n">
        <v>9109.01</v>
      </c>
      <c r="I215" s="9" t="n">
        <v>10</v>
      </c>
      <c r="J215" s="6" t="s">
        <v>17</v>
      </c>
    </row>
    <row r="216" customFormat="false" ht="15" hidden="false" customHeight="false" outlineLevel="0" collapsed="false">
      <c r="A216" s="2" t="s">
        <v>726</v>
      </c>
      <c r="B216" s="2" t="s">
        <v>727</v>
      </c>
      <c r="C216" s="2" t="s">
        <v>12</v>
      </c>
      <c r="D216" s="3" t="s">
        <v>13</v>
      </c>
      <c r="E216" s="2" t="s">
        <v>137</v>
      </c>
      <c r="F216" s="2" t="s">
        <v>617</v>
      </c>
      <c r="G216" s="3" t="s">
        <v>62</v>
      </c>
      <c r="H216" s="4" t="n">
        <v>2089.27</v>
      </c>
      <c r="I216" s="5" t="n">
        <v>25</v>
      </c>
      <c r="J216" s="2" t="s">
        <v>17</v>
      </c>
    </row>
    <row r="217" customFormat="false" ht="15" hidden="false" customHeight="false" outlineLevel="0" collapsed="false">
      <c r="A217" s="6" t="s">
        <v>728</v>
      </c>
      <c r="B217" s="6" t="s">
        <v>729</v>
      </c>
      <c r="C217" s="6" t="s">
        <v>12</v>
      </c>
      <c r="D217" s="7" t="s">
        <v>179</v>
      </c>
      <c r="E217" s="6" t="s">
        <v>557</v>
      </c>
      <c r="F217" s="6" t="s">
        <v>409</v>
      </c>
      <c r="G217" s="7" t="s">
        <v>138</v>
      </c>
      <c r="H217" s="8" t="n">
        <v>14594.82</v>
      </c>
      <c r="I217" s="9" t="n">
        <v>30</v>
      </c>
      <c r="J217" s="6" t="s">
        <v>17</v>
      </c>
    </row>
    <row r="218" customFormat="false" ht="15" hidden="false" customHeight="false" outlineLevel="0" collapsed="false">
      <c r="A218" s="2" t="s">
        <v>730</v>
      </c>
      <c r="B218" s="2" t="s">
        <v>731</v>
      </c>
      <c r="C218" s="2" t="s">
        <v>31</v>
      </c>
      <c r="D218" s="3" t="s">
        <v>65</v>
      </c>
      <c r="E218" s="2" t="s">
        <v>72</v>
      </c>
      <c r="F218" s="2" t="s">
        <v>363</v>
      </c>
      <c r="G218" s="3" t="s">
        <v>16</v>
      </c>
      <c r="H218" s="4" t="n">
        <v>2642.75</v>
      </c>
      <c r="I218" s="5" t="n">
        <v>15</v>
      </c>
      <c r="J218" s="2" t="s">
        <v>17</v>
      </c>
    </row>
    <row r="219" customFormat="false" ht="15" hidden="false" customHeight="false" outlineLevel="0" collapsed="false">
      <c r="A219" s="6" t="s">
        <v>732</v>
      </c>
      <c r="B219" s="6" t="s">
        <v>733</v>
      </c>
      <c r="C219" s="6" t="s">
        <v>31</v>
      </c>
      <c r="D219" s="7" t="s">
        <v>59</v>
      </c>
      <c r="E219" s="6" t="s">
        <v>446</v>
      </c>
      <c r="F219" s="6" t="s">
        <v>734</v>
      </c>
      <c r="G219" s="7" t="s">
        <v>62</v>
      </c>
      <c r="H219" s="8" t="n">
        <v>6487.92</v>
      </c>
      <c r="I219" s="9" t="n">
        <v>5</v>
      </c>
      <c r="J219" s="6" t="s">
        <v>17</v>
      </c>
    </row>
    <row r="220" customFormat="false" ht="15" hidden="false" customHeight="false" outlineLevel="0" collapsed="false">
      <c r="A220" s="2" t="s">
        <v>735</v>
      </c>
      <c r="B220" s="2" t="s">
        <v>736</v>
      </c>
      <c r="C220" s="2" t="s">
        <v>86</v>
      </c>
      <c r="D220" s="3" t="s">
        <v>384</v>
      </c>
      <c r="E220" s="2" t="s">
        <v>528</v>
      </c>
      <c r="F220" s="2" t="s">
        <v>533</v>
      </c>
      <c r="G220" s="3" t="s">
        <v>16</v>
      </c>
      <c r="H220" s="4" t="n">
        <v>3506.45</v>
      </c>
      <c r="I220" s="5" t="n">
        <v>20</v>
      </c>
      <c r="J220" s="2" t="s">
        <v>17</v>
      </c>
    </row>
    <row r="221" customFormat="false" ht="15" hidden="false" customHeight="false" outlineLevel="0" collapsed="false">
      <c r="A221" s="6" t="s">
        <v>737</v>
      </c>
      <c r="B221" s="6" t="s">
        <v>738</v>
      </c>
      <c r="C221" s="6" t="s">
        <v>31</v>
      </c>
      <c r="D221" s="7" t="s">
        <v>92</v>
      </c>
      <c r="E221" s="6" t="s">
        <v>533</v>
      </c>
      <c r="F221" s="6" t="s">
        <v>460</v>
      </c>
      <c r="G221" s="7" t="s">
        <v>62</v>
      </c>
      <c r="H221" s="8" t="n">
        <v>5463.74</v>
      </c>
      <c r="I221" s="9" t="n">
        <v>20</v>
      </c>
      <c r="J221" s="6" t="s">
        <v>17</v>
      </c>
    </row>
    <row r="222" customFormat="false" ht="15" hidden="false" customHeight="false" outlineLevel="0" collapsed="false">
      <c r="A222" s="2" t="s">
        <v>739</v>
      </c>
      <c r="B222" s="2" t="s">
        <v>740</v>
      </c>
      <c r="C222" s="2" t="s">
        <v>12</v>
      </c>
      <c r="D222" s="3" t="s">
        <v>154</v>
      </c>
      <c r="E222" s="2" t="s">
        <v>741</v>
      </c>
      <c r="F222" s="2" t="s">
        <v>323</v>
      </c>
      <c r="G222" s="3" t="s">
        <v>138</v>
      </c>
      <c r="H222" s="4" t="n">
        <v>8592.26</v>
      </c>
      <c r="I222" s="5" t="n">
        <v>10</v>
      </c>
      <c r="J222" s="2" t="s">
        <v>17</v>
      </c>
    </row>
    <row r="223" customFormat="false" ht="15" hidden="false" customHeight="false" outlineLevel="0" collapsed="false">
      <c r="A223" s="6" t="s">
        <v>742</v>
      </c>
      <c r="B223" s="6" t="s">
        <v>743</v>
      </c>
      <c r="C223" s="6" t="s">
        <v>12</v>
      </c>
      <c r="D223" s="7" t="s">
        <v>25</v>
      </c>
      <c r="E223" s="6" t="s">
        <v>159</v>
      </c>
      <c r="F223" s="6" t="s">
        <v>706</v>
      </c>
      <c r="G223" s="7" t="s">
        <v>62</v>
      </c>
      <c r="H223" s="8" t="n">
        <v>8627.07</v>
      </c>
      <c r="I223" s="9" t="n">
        <v>10</v>
      </c>
      <c r="J223" s="6" t="s">
        <v>17</v>
      </c>
    </row>
    <row r="224" customFormat="false" ht="15" hidden="false" customHeight="false" outlineLevel="0" collapsed="false">
      <c r="A224" s="2" t="s">
        <v>744</v>
      </c>
      <c r="B224" s="2" t="s">
        <v>745</v>
      </c>
      <c r="C224" s="2" t="s">
        <v>31</v>
      </c>
      <c r="D224" s="3" t="s">
        <v>122</v>
      </c>
      <c r="E224" s="2" t="s">
        <v>517</v>
      </c>
      <c r="F224" s="2" t="s">
        <v>712</v>
      </c>
      <c r="G224" s="3" t="s">
        <v>74</v>
      </c>
      <c r="H224" s="4" t="n">
        <v>12166.93</v>
      </c>
      <c r="I224" s="5" t="n">
        <v>30</v>
      </c>
      <c r="J224" s="2" t="s">
        <v>17</v>
      </c>
    </row>
    <row r="225" customFormat="false" ht="15" hidden="false" customHeight="false" outlineLevel="0" collapsed="false">
      <c r="A225" s="6" t="s">
        <v>746</v>
      </c>
      <c r="B225" s="6" t="s">
        <v>747</v>
      </c>
      <c r="C225" s="6" t="s">
        <v>31</v>
      </c>
      <c r="D225" s="7" t="s">
        <v>59</v>
      </c>
      <c r="E225" s="6" t="s">
        <v>128</v>
      </c>
      <c r="F225" s="6" t="s">
        <v>66</v>
      </c>
      <c r="G225" s="7" t="s">
        <v>16</v>
      </c>
      <c r="H225" s="8" t="n">
        <v>7446.65</v>
      </c>
      <c r="I225" s="9" t="n">
        <v>25</v>
      </c>
      <c r="J225" s="6" t="s">
        <v>17</v>
      </c>
    </row>
    <row r="226" customFormat="false" ht="15" hidden="false" customHeight="false" outlineLevel="0" collapsed="false">
      <c r="A226" s="2" t="s">
        <v>748</v>
      </c>
      <c r="B226" s="2" t="s">
        <v>749</v>
      </c>
      <c r="C226" s="2" t="s">
        <v>31</v>
      </c>
      <c r="D226" s="3" t="s">
        <v>65</v>
      </c>
      <c r="E226" s="2" t="s">
        <v>271</v>
      </c>
      <c r="F226" s="2" t="s">
        <v>73</v>
      </c>
      <c r="G226" s="3" t="s">
        <v>16</v>
      </c>
      <c r="H226" s="4" t="n">
        <v>4015.64</v>
      </c>
      <c r="I226" s="5" t="n">
        <v>5</v>
      </c>
      <c r="J226" s="2" t="s">
        <v>17</v>
      </c>
    </row>
    <row r="227" customFormat="false" ht="15" hidden="false" customHeight="false" outlineLevel="0" collapsed="false">
      <c r="A227" s="6" t="s">
        <v>750</v>
      </c>
      <c r="B227" s="6" t="s">
        <v>751</v>
      </c>
      <c r="C227" s="6" t="s">
        <v>31</v>
      </c>
      <c r="D227" s="7" t="s">
        <v>122</v>
      </c>
      <c r="E227" s="6" t="s">
        <v>653</v>
      </c>
      <c r="F227" s="6" t="s">
        <v>630</v>
      </c>
      <c r="G227" s="7" t="s">
        <v>62</v>
      </c>
      <c r="H227" s="8" t="n">
        <v>1957.9</v>
      </c>
      <c r="I227" s="9" t="n">
        <v>15</v>
      </c>
      <c r="J227" s="6" t="s">
        <v>17</v>
      </c>
    </row>
    <row r="228" customFormat="false" ht="15" hidden="false" customHeight="false" outlineLevel="0" collapsed="false">
      <c r="A228" s="2" t="s">
        <v>752</v>
      </c>
      <c r="B228" s="2" t="s">
        <v>753</v>
      </c>
      <c r="C228" s="2" t="s">
        <v>12</v>
      </c>
      <c r="D228" s="3" t="s">
        <v>25</v>
      </c>
      <c r="E228" s="2" t="s">
        <v>206</v>
      </c>
      <c r="F228" s="2" t="s">
        <v>754</v>
      </c>
      <c r="G228" s="3" t="s">
        <v>62</v>
      </c>
      <c r="H228" s="4" t="n">
        <v>11460.71</v>
      </c>
      <c r="I228" s="5" t="n">
        <v>5</v>
      </c>
      <c r="J228" s="2" t="s">
        <v>17</v>
      </c>
    </row>
    <row r="229" customFormat="false" ht="15" hidden="false" customHeight="false" outlineLevel="0" collapsed="false">
      <c r="A229" s="6" t="s">
        <v>755</v>
      </c>
      <c r="B229" s="6" t="s">
        <v>756</v>
      </c>
      <c r="C229" s="6" t="s">
        <v>12</v>
      </c>
      <c r="D229" s="7" t="s">
        <v>154</v>
      </c>
      <c r="E229" s="6" t="s">
        <v>757</v>
      </c>
      <c r="F229" s="6" t="s">
        <v>385</v>
      </c>
      <c r="G229" s="7" t="s">
        <v>28</v>
      </c>
      <c r="H229" s="8" t="n">
        <v>12829.83</v>
      </c>
      <c r="I229" s="9" t="n">
        <v>25</v>
      </c>
      <c r="J229" s="6" t="s">
        <v>68</v>
      </c>
    </row>
    <row r="230" customFormat="false" ht="15" hidden="false" customHeight="false" outlineLevel="0" collapsed="false">
      <c r="A230" s="2" t="s">
        <v>758</v>
      </c>
      <c r="B230" s="2" t="s">
        <v>759</v>
      </c>
      <c r="C230" s="2" t="s">
        <v>86</v>
      </c>
      <c r="D230" s="3" t="s">
        <v>384</v>
      </c>
      <c r="E230" s="2" t="s">
        <v>760</v>
      </c>
      <c r="F230" s="2" t="s">
        <v>761</v>
      </c>
      <c r="G230" s="3" t="s">
        <v>138</v>
      </c>
      <c r="H230" s="4" t="n">
        <v>11925.43</v>
      </c>
      <c r="I230" s="5" t="n">
        <v>15</v>
      </c>
      <c r="J230" s="2" t="s">
        <v>17</v>
      </c>
    </row>
    <row r="231" customFormat="false" ht="15" hidden="false" customHeight="false" outlineLevel="0" collapsed="false">
      <c r="A231" s="6" t="s">
        <v>762</v>
      </c>
      <c r="B231" s="6" t="s">
        <v>763</v>
      </c>
      <c r="C231" s="6" t="s">
        <v>86</v>
      </c>
      <c r="D231" s="7" t="s">
        <v>384</v>
      </c>
      <c r="E231" s="6" t="s">
        <v>764</v>
      </c>
      <c r="F231" s="6" t="s">
        <v>304</v>
      </c>
      <c r="G231" s="7" t="s">
        <v>22</v>
      </c>
      <c r="H231" s="8" t="n">
        <v>2055.86</v>
      </c>
      <c r="I231" s="9" t="n">
        <v>20</v>
      </c>
      <c r="J231" s="6" t="s">
        <v>17</v>
      </c>
    </row>
    <row r="232" customFormat="false" ht="15" hidden="false" customHeight="false" outlineLevel="0" collapsed="false">
      <c r="A232" s="2" t="s">
        <v>765</v>
      </c>
      <c r="B232" s="2" t="s">
        <v>766</v>
      </c>
      <c r="C232" s="2" t="s">
        <v>12</v>
      </c>
      <c r="D232" s="3" t="s">
        <v>50</v>
      </c>
      <c r="E232" s="2" t="s">
        <v>585</v>
      </c>
      <c r="F232" s="2" t="s">
        <v>767</v>
      </c>
      <c r="G232" s="3" t="s">
        <v>74</v>
      </c>
      <c r="H232" s="4" t="n">
        <v>4456.14</v>
      </c>
      <c r="I232" s="5" t="n">
        <v>15</v>
      </c>
      <c r="J232" s="2" t="s">
        <v>17</v>
      </c>
    </row>
    <row r="233" customFormat="false" ht="15" hidden="false" customHeight="false" outlineLevel="0" collapsed="false">
      <c r="A233" s="6" t="s">
        <v>768</v>
      </c>
      <c r="B233" s="6" t="s">
        <v>769</v>
      </c>
      <c r="C233" s="6" t="s">
        <v>12</v>
      </c>
      <c r="D233" s="7" t="s">
        <v>13</v>
      </c>
      <c r="E233" s="6" t="s">
        <v>416</v>
      </c>
      <c r="F233" s="6" t="s">
        <v>73</v>
      </c>
      <c r="G233" s="7" t="s">
        <v>16</v>
      </c>
      <c r="H233" s="8" t="n">
        <v>4777.85</v>
      </c>
      <c r="I233" s="9" t="n">
        <v>30</v>
      </c>
      <c r="J233" s="6" t="s">
        <v>68</v>
      </c>
    </row>
    <row r="234" customFormat="false" ht="15" hidden="false" customHeight="false" outlineLevel="0" collapsed="false">
      <c r="A234" s="2" t="s">
        <v>770</v>
      </c>
      <c r="B234" s="2" t="s">
        <v>771</v>
      </c>
      <c r="C234" s="2" t="s">
        <v>86</v>
      </c>
      <c r="D234" s="3" t="s">
        <v>101</v>
      </c>
      <c r="E234" s="2" t="s">
        <v>647</v>
      </c>
      <c r="F234" s="2" t="s">
        <v>734</v>
      </c>
      <c r="G234" s="3" t="s">
        <v>62</v>
      </c>
      <c r="H234" s="4" t="n">
        <v>10204.21</v>
      </c>
      <c r="I234" s="5" t="n">
        <v>15</v>
      </c>
      <c r="J234" s="2" t="s">
        <v>17</v>
      </c>
    </row>
    <row r="235" customFormat="false" ht="15" hidden="false" customHeight="false" outlineLevel="0" collapsed="false">
      <c r="A235" s="6" t="s">
        <v>772</v>
      </c>
      <c r="B235" s="6" t="s">
        <v>773</v>
      </c>
      <c r="C235" s="6" t="s">
        <v>31</v>
      </c>
      <c r="D235" s="7" t="s">
        <v>122</v>
      </c>
      <c r="E235" s="6" t="s">
        <v>578</v>
      </c>
      <c r="F235" s="6" t="s">
        <v>774</v>
      </c>
      <c r="G235" s="7" t="s">
        <v>22</v>
      </c>
      <c r="H235" s="8" t="n">
        <v>4371.42</v>
      </c>
      <c r="I235" s="9" t="n">
        <v>30</v>
      </c>
      <c r="J235" s="6" t="s">
        <v>17</v>
      </c>
    </row>
    <row r="236" customFormat="false" ht="15" hidden="false" customHeight="false" outlineLevel="0" collapsed="false">
      <c r="A236" s="2" t="s">
        <v>775</v>
      </c>
      <c r="B236" s="2" t="s">
        <v>776</v>
      </c>
      <c r="C236" s="2" t="s">
        <v>31</v>
      </c>
      <c r="D236" s="3" t="s">
        <v>32</v>
      </c>
      <c r="E236" s="2" t="s">
        <v>433</v>
      </c>
      <c r="F236" s="2" t="s">
        <v>405</v>
      </c>
      <c r="G236" s="3" t="s">
        <v>16</v>
      </c>
      <c r="H236" s="4" t="n">
        <v>10182.9</v>
      </c>
      <c r="I236" s="5" t="n">
        <v>0</v>
      </c>
      <c r="J236" s="2" t="s">
        <v>17</v>
      </c>
    </row>
    <row r="237" customFormat="false" ht="15" hidden="false" customHeight="false" outlineLevel="0" collapsed="false">
      <c r="A237" s="6" t="s">
        <v>777</v>
      </c>
      <c r="B237" s="6" t="s">
        <v>778</v>
      </c>
      <c r="C237" s="6" t="s">
        <v>86</v>
      </c>
      <c r="D237" s="7" t="s">
        <v>97</v>
      </c>
      <c r="E237" s="6" t="s">
        <v>754</v>
      </c>
      <c r="F237" s="6" t="s">
        <v>642</v>
      </c>
      <c r="G237" s="7" t="s">
        <v>16</v>
      </c>
      <c r="H237" s="8" t="n">
        <v>13783.89</v>
      </c>
      <c r="I237" s="9" t="n">
        <v>25</v>
      </c>
      <c r="J237" s="6" t="s">
        <v>17</v>
      </c>
    </row>
    <row r="238" customFormat="false" ht="15" hidden="false" customHeight="false" outlineLevel="0" collapsed="false">
      <c r="A238" s="2" t="s">
        <v>779</v>
      </c>
      <c r="B238" s="2" t="s">
        <v>780</v>
      </c>
      <c r="C238" s="2" t="s">
        <v>12</v>
      </c>
      <c r="D238" s="3" t="s">
        <v>25</v>
      </c>
      <c r="E238" s="2" t="s">
        <v>781</v>
      </c>
      <c r="F238" s="2" t="s">
        <v>666</v>
      </c>
      <c r="G238" s="3" t="s">
        <v>16</v>
      </c>
      <c r="H238" s="4" t="n">
        <v>5917.56</v>
      </c>
      <c r="I238" s="5" t="n">
        <v>20</v>
      </c>
      <c r="J238" s="2" t="s">
        <v>17</v>
      </c>
    </row>
    <row r="239" customFormat="false" ht="15" hidden="false" customHeight="false" outlineLevel="0" collapsed="false">
      <c r="A239" s="6" t="s">
        <v>782</v>
      </c>
      <c r="B239" s="6" t="s">
        <v>783</v>
      </c>
      <c r="C239" s="6" t="s">
        <v>86</v>
      </c>
      <c r="D239" s="7" t="s">
        <v>784</v>
      </c>
      <c r="E239" s="6" t="s">
        <v>281</v>
      </c>
      <c r="F239" s="6" t="s">
        <v>785</v>
      </c>
      <c r="G239" s="7" t="s">
        <v>16</v>
      </c>
      <c r="H239" s="8" t="n">
        <v>11443.72</v>
      </c>
      <c r="I239" s="9" t="n">
        <v>25</v>
      </c>
      <c r="J239" s="6" t="s">
        <v>17</v>
      </c>
    </row>
    <row r="240" customFormat="false" ht="15" hidden="false" customHeight="false" outlineLevel="0" collapsed="false">
      <c r="A240" s="2" t="s">
        <v>786</v>
      </c>
      <c r="B240" s="2" t="s">
        <v>451</v>
      </c>
      <c r="C240" s="2" t="s">
        <v>31</v>
      </c>
      <c r="D240" s="3" t="s">
        <v>65</v>
      </c>
      <c r="E240" s="2" t="s">
        <v>787</v>
      </c>
      <c r="F240" s="2" t="s">
        <v>788</v>
      </c>
      <c r="G240" s="3" t="s">
        <v>22</v>
      </c>
      <c r="H240" s="4" t="n">
        <v>8440.91</v>
      </c>
      <c r="I240" s="5" t="n">
        <v>30</v>
      </c>
      <c r="J240" s="2" t="s">
        <v>17</v>
      </c>
    </row>
    <row r="241" customFormat="false" ht="15" hidden="false" customHeight="false" outlineLevel="0" collapsed="false">
      <c r="A241" s="6" t="s">
        <v>789</v>
      </c>
      <c r="B241" s="6" t="s">
        <v>790</v>
      </c>
      <c r="C241" s="6" t="s">
        <v>31</v>
      </c>
      <c r="D241" s="7" t="s">
        <v>215</v>
      </c>
      <c r="E241" s="6" t="s">
        <v>212</v>
      </c>
      <c r="F241" s="6" t="s">
        <v>311</v>
      </c>
      <c r="G241" s="7" t="s">
        <v>62</v>
      </c>
      <c r="H241" s="8" t="n">
        <v>3478.32</v>
      </c>
      <c r="I241" s="9" t="n">
        <v>25</v>
      </c>
      <c r="J241" s="6" t="s">
        <v>17</v>
      </c>
    </row>
    <row r="242" customFormat="false" ht="15" hidden="false" customHeight="false" outlineLevel="0" collapsed="false">
      <c r="A242" s="2" t="s">
        <v>791</v>
      </c>
      <c r="B242" s="2" t="s">
        <v>792</v>
      </c>
      <c r="C242" s="2" t="s">
        <v>86</v>
      </c>
      <c r="D242" s="3" t="s">
        <v>249</v>
      </c>
      <c r="E242" s="2" t="s">
        <v>536</v>
      </c>
      <c r="F242" s="2" t="s">
        <v>793</v>
      </c>
      <c r="G242" s="3" t="s">
        <v>22</v>
      </c>
      <c r="H242" s="4" t="n">
        <v>7123.58</v>
      </c>
      <c r="I242" s="5" t="n">
        <v>15</v>
      </c>
      <c r="J242" s="2" t="s">
        <v>17</v>
      </c>
    </row>
    <row r="243" customFormat="false" ht="15" hidden="false" customHeight="false" outlineLevel="0" collapsed="false">
      <c r="A243" s="6" t="s">
        <v>794</v>
      </c>
      <c r="B243" s="6" t="s">
        <v>795</v>
      </c>
      <c r="C243" s="6" t="s">
        <v>12</v>
      </c>
      <c r="D243" s="7" t="s">
        <v>37</v>
      </c>
      <c r="E243" s="6" t="s">
        <v>557</v>
      </c>
      <c r="F243" s="6" t="s">
        <v>212</v>
      </c>
      <c r="G243" s="7" t="s">
        <v>22</v>
      </c>
      <c r="H243" s="8" t="n">
        <v>11314.17</v>
      </c>
      <c r="I243" s="9" t="n">
        <v>0</v>
      </c>
      <c r="J243" s="6" t="s">
        <v>17</v>
      </c>
    </row>
    <row r="244" customFormat="false" ht="15" hidden="false" customHeight="false" outlineLevel="0" collapsed="false">
      <c r="A244" s="2" t="s">
        <v>796</v>
      </c>
      <c r="B244" s="2" t="s">
        <v>797</v>
      </c>
      <c r="C244" s="2" t="s">
        <v>12</v>
      </c>
      <c r="D244" s="3" t="s">
        <v>13</v>
      </c>
      <c r="E244" s="2" t="s">
        <v>798</v>
      </c>
      <c r="F244" s="2" t="s">
        <v>405</v>
      </c>
      <c r="G244" s="3" t="s">
        <v>138</v>
      </c>
      <c r="H244" s="4" t="n">
        <v>14798.99</v>
      </c>
      <c r="I244" s="5" t="n">
        <v>0</v>
      </c>
      <c r="J244" s="2" t="s">
        <v>17</v>
      </c>
    </row>
    <row r="245" customFormat="false" ht="15" hidden="false" customHeight="false" outlineLevel="0" collapsed="false">
      <c r="A245" s="6" t="s">
        <v>799</v>
      </c>
      <c r="B245" s="6" t="s">
        <v>800</v>
      </c>
      <c r="C245" s="6" t="s">
        <v>12</v>
      </c>
      <c r="D245" s="7" t="s">
        <v>37</v>
      </c>
      <c r="E245" s="6" t="s">
        <v>452</v>
      </c>
      <c r="F245" s="6" t="s">
        <v>52</v>
      </c>
      <c r="G245" s="7" t="s">
        <v>62</v>
      </c>
      <c r="H245" s="8" t="n">
        <v>7003.79</v>
      </c>
      <c r="I245" s="9" t="n">
        <v>15</v>
      </c>
      <c r="J245" s="6" t="s">
        <v>17</v>
      </c>
    </row>
    <row r="246" customFormat="false" ht="15" hidden="false" customHeight="false" outlineLevel="0" collapsed="false">
      <c r="A246" s="2" t="s">
        <v>801</v>
      </c>
      <c r="B246" s="2" t="s">
        <v>802</v>
      </c>
      <c r="C246" s="2" t="s">
        <v>31</v>
      </c>
      <c r="D246" s="3" t="s">
        <v>32</v>
      </c>
      <c r="E246" s="2" t="s">
        <v>614</v>
      </c>
      <c r="F246" s="2" t="s">
        <v>803</v>
      </c>
      <c r="G246" s="3" t="s">
        <v>22</v>
      </c>
      <c r="H246" s="4" t="n">
        <v>6199.35</v>
      </c>
      <c r="I246" s="5" t="n">
        <v>20</v>
      </c>
      <c r="J246" s="2" t="s">
        <v>17</v>
      </c>
    </row>
    <row r="247" customFormat="false" ht="15" hidden="false" customHeight="false" outlineLevel="0" collapsed="false">
      <c r="A247" s="6" t="s">
        <v>804</v>
      </c>
      <c r="B247" s="6" t="s">
        <v>805</v>
      </c>
      <c r="C247" s="6" t="s">
        <v>12</v>
      </c>
      <c r="D247" s="7" t="s">
        <v>179</v>
      </c>
      <c r="E247" s="6" t="s">
        <v>806</v>
      </c>
      <c r="F247" s="6" t="s">
        <v>146</v>
      </c>
      <c r="G247" s="7" t="s">
        <v>62</v>
      </c>
      <c r="H247" s="8" t="n">
        <v>8394.46</v>
      </c>
      <c r="I247" s="9" t="n">
        <v>25</v>
      </c>
      <c r="J247" s="6" t="s">
        <v>17</v>
      </c>
    </row>
    <row r="248" customFormat="false" ht="15" hidden="false" customHeight="false" outlineLevel="0" collapsed="false">
      <c r="A248" s="2" t="s">
        <v>807</v>
      </c>
      <c r="B248" s="2" t="s">
        <v>808</v>
      </c>
      <c r="C248" s="2" t="s">
        <v>31</v>
      </c>
      <c r="D248" s="3" t="s">
        <v>145</v>
      </c>
      <c r="E248" s="2" t="s">
        <v>809</v>
      </c>
      <c r="F248" s="2" t="s">
        <v>443</v>
      </c>
      <c r="G248" s="3" t="s">
        <v>22</v>
      </c>
      <c r="H248" s="4" t="n">
        <v>11599.6</v>
      </c>
      <c r="I248" s="5" t="n">
        <v>25</v>
      </c>
      <c r="J248" s="2" t="s">
        <v>17</v>
      </c>
    </row>
    <row r="249" customFormat="false" ht="15" hidden="false" customHeight="false" outlineLevel="0" collapsed="false">
      <c r="A249" s="6" t="s">
        <v>810</v>
      </c>
      <c r="B249" s="6" t="s">
        <v>811</v>
      </c>
      <c r="C249" s="6" t="s">
        <v>31</v>
      </c>
      <c r="D249" s="7" t="s">
        <v>175</v>
      </c>
      <c r="E249" s="6" t="s">
        <v>290</v>
      </c>
      <c r="F249" s="6" t="s">
        <v>812</v>
      </c>
      <c r="G249" s="7" t="s">
        <v>22</v>
      </c>
      <c r="H249" s="8" t="n">
        <v>6973.4</v>
      </c>
      <c r="I249" s="9" t="n">
        <v>0</v>
      </c>
      <c r="J249" s="6" t="s">
        <v>68</v>
      </c>
    </row>
    <row r="250" customFormat="false" ht="15" hidden="false" customHeight="false" outlineLevel="0" collapsed="false">
      <c r="A250" s="2" t="s">
        <v>813</v>
      </c>
      <c r="B250" s="2" t="s">
        <v>814</v>
      </c>
      <c r="C250" s="2" t="s">
        <v>12</v>
      </c>
      <c r="D250" s="3" t="s">
        <v>154</v>
      </c>
      <c r="E250" s="2" t="s">
        <v>490</v>
      </c>
      <c r="F250" s="2" t="s">
        <v>496</v>
      </c>
      <c r="G250" s="3" t="s">
        <v>28</v>
      </c>
      <c r="H250" s="4" t="n">
        <v>13024.09</v>
      </c>
      <c r="I250" s="5" t="n">
        <v>30</v>
      </c>
      <c r="J250" s="2" t="s">
        <v>17</v>
      </c>
    </row>
    <row r="251" customFormat="false" ht="15" hidden="false" customHeight="false" outlineLevel="0" collapsed="false">
      <c r="A251" s="6" t="s">
        <v>815</v>
      </c>
      <c r="B251" s="6" t="s">
        <v>816</v>
      </c>
      <c r="C251" s="6" t="s">
        <v>86</v>
      </c>
      <c r="D251" s="7" t="s">
        <v>524</v>
      </c>
      <c r="E251" s="6" t="s">
        <v>107</v>
      </c>
      <c r="F251" s="6" t="s">
        <v>578</v>
      </c>
      <c r="G251" s="7" t="s">
        <v>62</v>
      </c>
      <c r="H251" s="8" t="n">
        <v>11701.8</v>
      </c>
      <c r="I251" s="9" t="n">
        <v>20</v>
      </c>
      <c r="J251" s="6" t="s">
        <v>17</v>
      </c>
    </row>
    <row r="252" customFormat="false" ht="15" hidden="false" customHeight="false" outlineLevel="0" collapsed="false">
      <c r="A252" s="2" t="s">
        <v>817</v>
      </c>
      <c r="B252" s="2" t="s">
        <v>818</v>
      </c>
      <c r="C252" s="2" t="s">
        <v>31</v>
      </c>
      <c r="D252" s="3" t="s">
        <v>145</v>
      </c>
      <c r="E252" s="2" t="s">
        <v>222</v>
      </c>
      <c r="F252" s="2" t="s">
        <v>223</v>
      </c>
      <c r="G252" s="3" t="s">
        <v>22</v>
      </c>
      <c r="H252" s="4" t="n">
        <v>14253.54</v>
      </c>
      <c r="I252" s="5" t="n">
        <v>20</v>
      </c>
      <c r="J252" s="2" t="s">
        <v>17</v>
      </c>
    </row>
    <row r="253" customFormat="false" ht="15" hidden="false" customHeight="false" outlineLevel="0" collapsed="false">
      <c r="A253" s="6" t="s">
        <v>819</v>
      </c>
      <c r="B253" s="6" t="s">
        <v>820</v>
      </c>
      <c r="C253" s="6" t="s">
        <v>31</v>
      </c>
      <c r="D253" s="7" t="s">
        <v>32</v>
      </c>
      <c r="E253" s="6" t="s">
        <v>725</v>
      </c>
      <c r="F253" s="6" t="s">
        <v>806</v>
      </c>
      <c r="G253" s="7" t="s">
        <v>138</v>
      </c>
      <c r="H253" s="8" t="n">
        <v>6026.74</v>
      </c>
      <c r="I253" s="9" t="n">
        <v>25</v>
      </c>
      <c r="J253" s="6" t="s">
        <v>17</v>
      </c>
    </row>
    <row r="254" customFormat="false" ht="15" hidden="false" customHeight="false" outlineLevel="0" collapsed="false">
      <c r="A254" s="2" t="s">
        <v>821</v>
      </c>
      <c r="B254" s="2" t="s">
        <v>822</v>
      </c>
      <c r="C254" s="2" t="s">
        <v>31</v>
      </c>
      <c r="D254" s="3" t="s">
        <v>92</v>
      </c>
      <c r="E254" s="2" t="s">
        <v>741</v>
      </c>
      <c r="F254" s="2" t="s">
        <v>483</v>
      </c>
      <c r="G254" s="3" t="s">
        <v>16</v>
      </c>
      <c r="H254" s="4" t="n">
        <v>3994.04</v>
      </c>
      <c r="I254" s="5" t="n">
        <v>15</v>
      </c>
      <c r="J254" s="2" t="s">
        <v>17</v>
      </c>
    </row>
    <row r="255" customFormat="false" ht="15" hidden="false" customHeight="false" outlineLevel="0" collapsed="false">
      <c r="A255" s="6" t="s">
        <v>823</v>
      </c>
      <c r="B255" s="6" t="s">
        <v>824</v>
      </c>
      <c r="C255" s="6" t="s">
        <v>86</v>
      </c>
      <c r="D255" s="7" t="s">
        <v>101</v>
      </c>
      <c r="E255" s="6" t="s">
        <v>245</v>
      </c>
      <c r="F255" s="6" t="s">
        <v>803</v>
      </c>
      <c r="G255" s="7" t="s">
        <v>62</v>
      </c>
      <c r="H255" s="8" t="n">
        <v>8580.66</v>
      </c>
      <c r="I255" s="9" t="n">
        <v>15</v>
      </c>
      <c r="J255" s="6" t="s">
        <v>17</v>
      </c>
    </row>
    <row r="256" customFormat="false" ht="15" hidden="false" customHeight="false" outlineLevel="0" collapsed="false">
      <c r="A256" s="2" t="s">
        <v>825</v>
      </c>
      <c r="B256" s="2" t="s">
        <v>826</v>
      </c>
      <c r="C256" s="2" t="s">
        <v>12</v>
      </c>
      <c r="D256" s="3" t="s">
        <v>25</v>
      </c>
      <c r="E256" s="2" t="s">
        <v>127</v>
      </c>
      <c r="F256" s="2" t="s">
        <v>593</v>
      </c>
      <c r="G256" s="3" t="s">
        <v>74</v>
      </c>
      <c r="H256" s="4" t="n">
        <v>8266.72</v>
      </c>
      <c r="I256" s="5" t="n">
        <v>0</v>
      </c>
      <c r="J256" s="2" t="s">
        <v>17</v>
      </c>
    </row>
    <row r="257" customFormat="false" ht="15" hidden="false" customHeight="false" outlineLevel="0" collapsed="false">
      <c r="A257" s="6" t="s">
        <v>827</v>
      </c>
      <c r="B257" s="6" t="s">
        <v>828</v>
      </c>
      <c r="C257" s="6" t="s">
        <v>86</v>
      </c>
      <c r="D257" s="7" t="s">
        <v>784</v>
      </c>
      <c r="E257" s="6" t="s">
        <v>829</v>
      </c>
      <c r="F257" s="6" t="s">
        <v>556</v>
      </c>
      <c r="G257" s="7" t="s">
        <v>74</v>
      </c>
      <c r="H257" s="8" t="n">
        <v>11002.43</v>
      </c>
      <c r="I257" s="9" t="n">
        <v>20</v>
      </c>
      <c r="J257" s="6" t="s">
        <v>17</v>
      </c>
    </row>
    <row r="258" customFormat="false" ht="15" hidden="false" customHeight="false" outlineLevel="0" collapsed="false">
      <c r="A258" s="2" t="s">
        <v>830</v>
      </c>
      <c r="B258" s="2" t="s">
        <v>831</v>
      </c>
      <c r="C258" s="2" t="s">
        <v>31</v>
      </c>
      <c r="D258" s="3" t="s">
        <v>71</v>
      </c>
      <c r="E258" s="2" t="s">
        <v>332</v>
      </c>
      <c r="F258" s="2" t="s">
        <v>245</v>
      </c>
      <c r="G258" s="3" t="s">
        <v>22</v>
      </c>
      <c r="H258" s="4" t="n">
        <v>14450.12</v>
      </c>
      <c r="I258" s="5" t="n">
        <v>5</v>
      </c>
      <c r="J258" s="2" t="s">
        <v>17</v>
      </c>
    </row>
    <row r="259" customFormat="false" ht="15" hidden="false" customHeight="false" outlineLevel="0" collapsed="false">
      <c r="A259" s="6" t="s">
        <v>832</v>
      </c>
      <c r="B259" s="6" t="s">
        <v>833</v>
      </c>
      <c r="C259" s="6" t="s">
        <v>12</v>
      </c>
      <c r="D259" s="7" t="s">
        <v>154</v>
      </c>
      <c r="E259" s="6" t="s">
        <v>706</v>
      </c>
      <c r="F259" s="6" t="s">
        <v>712</v>
      </c>
      <c r="G259" s="7" t="s">
        <v>62</v>
      </c>
      <c r="H259" s="8" t="n">
        <v>8505.15</v>
      </c>
      <c r="I259" s="9" t="n">
        <v>5</v>
      </c>
      <c r="J259" s="6" t="s">
        <v>17</v>
      </c>
    </row>
    <row r="260" customFormat="false" ht="15" hidden="false" customHeight="false" outlineLevel="0" collapsed="false">
      <c r="A260" s="2" t="s">
        <v>834</v>
      </c>
      <c r="B260" s="2" t="s">
        <v>835</v>
      </c>
      <c r="C260" s="2" t="s">
        <v>31</v>
      </c>
      <c r="D260" s="3" t="s">
        <v>32</v>
      </c>
      <c r="E260" s="2" t="s">
        <v>338</v>
      </c>
      <c r="F260" s="2" t="s">
        <v>836</v>
      </c>
      <c r="G260" s="3" t="s">
        <v>28</v>
      </c>
      <c r="H260" s="4" t="n">
        <v>7257.06</v>
      </c>
      <c r="I260" s="5" t="n">
        <v>15</v>
      </c>
      <c r="J260" s="2" t="s">
        <v>17</v>
      </c>
    </row>
    <row r="261" customFormat="false" ht="15" hidden="false" customHeight="false" outlineLevel="0" collapsed="false">
      <c r="A261" s="6" t="s">
        <v>837</v>
      </c>
      <c r="B261" s="6" t="s">
        <v>838</v>
      </c>
      <c r="C261" s="6" t="s">
        <v>31</v>
      </c>
      <c r="D261" s="7" t="s">
        <v>122</v>
      </c>
      <c r="E261" s="6" t="s">
        <v>359</v>
      </c>
      <c r="F261" s="6" t="s">
        <v>233</v>
      </c>
      <c r="G261" s="7" t="s">
        <v>22</v>
      </c>
      <c r="H261" s="8" t="n">
        <v>3708.47</v>
      </c>
      <c r="I261" s="9" t="n">
        <v>30</v>
      </c>
      <c r="J261" s="6" t="s">
        <v>17</v>
      </c>
    </row>
    <row r="262" customFormat="false" ht="15" hidden="false" customHeight="false" outlineLevel="0" collapsed="false">
      <c r="A262" s="2" t="s">
        <v>839</v>
      </c>
      <c r="B262" s="2" t="s">
        <v>840</v>
      </c>
      <c r="C262" s="2" t="s">
        <v>31</v>
      </c>
      <c r="D262" s="3" t="s">
        <v>131</v>
      </c>
      <c r="E262" s="2" t="s">
        <v>426</v>
      </c>
      <c r="F262" s="2" t="s">
        <v>198</v>
      </c>
      <c r="G262" s="3" t="s">
        <v>62</v>
      </c>
      <c r="H262" s="4" t="n">
        <v>8761.95</v>
      </c>
      <c r="I262" s="5" t="n">
        <v>15</v>
      </c>
      <c r="J262" s="2" t="s">
        <v>17</v>
      </c>
    </row>
    <row r="263" customFormat="false" ht="15" hidden="false" customHeight="false" outlineLevel="0" collapsed="false">
      <c r="A263" s="6" t="s">
        <v>841</v>
      </c>
      <c r="B263" s="6" t="s">
        <v>842</v>
      </c>
      <c r="C263" s="6" t="s">
        <v>31</v>
      </c>
      <c r="D263" s="7" t="s">
        <v>59</v>
      </c>
      <c r="E263" s="6" t="s">
        <v>201</v>
      </c>
      <c r="F263" s="6" t="s">
        <v>433</v>
      </c>
      <c r="G263" s="7" t="s">
        <v>138</v>
      </c>
      <c r="H263" s="8" t="n">
        <v>11224.11</v>
      </c>
      <c r="I263" s="9" t="n">
        <v>25</v>
      </c>
      <c r="J263" s="6" t="s">
        <v>17</v>
      </c>
    </row>
    <row r="264" customFormat="false" ht="15" hidden="false" customHeight="false" outlineLevel="0" collapsed="false">
      <c r="A264" s="2" t="s">
        <v>843</v>
      </c>
      <c r="B264" s="2" t="s">
        <v>844</v>
      </c>
      <c r="C264" s="2" t="s">
        <v>31</v>
      </c>
      <c r="D264" s="3" t="s">
        <v>215</v>
      </c>
      <c r="E264" s="2" t="s">
        <v>385</v>
      </c>
      <c r="F264" s="2" t="s">
        <v>115</v>
      </c>
      <c r="G264" s="3" t="s">
        <v>62</v>
      </c>
      <c r="H264" s="4" t="n">
        <v>14859.69</v>
      </c>
      <c r="I264" s="5" t="n">
        <v>20</v>
      </c>
      <c r="J264" s="2" t="s">
        <v>17</v>
      </c>
    </row>
    <row r="265" customFormat="false" ht="15" hidden="false" customHeight="false" outlineLevel="0" collapsed="false">
      <c r="A265" s="6" t="s">
        <v>845</v>
      </c>
      <c r="B265" s="6" t="s">
        <v>846</v>
      </c>
      <c r="C265" s="6" t="s">
        <v>86</v>
      </c>
      <c r="D265" s="7" t="s">
        <v>384</v>
      </c>
      <c r="E265" s="6" t="s">
        <v>847</v>
      </c>
      <c r="F265" s="6" t="s">
        <v>39</v>
      </c>
      <c r="G265" s="7" t="s">
        <v>16</v>
      </c>
      <c r="H265" s="8" t="n">
        <v>2493.63</v>
      </c>
      <c r="I265" s="9" t="n">
        <v>15</v>
      </c>
      <c r="J265" s="6" t="s">
        <v>17</v>
      </c>
    </row>
    <row r="266" customFormat="false" ht="15" hidden="false" customHeight="false" outlineLevel="0" collapsed="false">
      <c r="A266" s="2" t="s">
        <v>848</v>
      </c>
      <c r="B266" s="2" t="s">
        <v>849</v>
      </c>
      <c r="C266" s="2" t="s">
        <v>31</v>
      </c>
      <c r="D266" s="3" t="s">
        <v>59</v>
      </c>
      <c r="E266" s="2" t="s">
        <v>850</v>
      </c>
      <c r="F266" s="2" t="s">
        <v>39</v>
      </c>
      <c r="G266" s="3" t="s">
        <v>62</v>
      </c>
      <c r="H266" s="4" t="n">
        <v>9747.06</v>
      </c>
      <c r="I266" s="5" t="n">
        <v>20</v>
      </c>
      <c r="J266" s="2" t="s">
        <v>17</v>
      </c>
    </row>
    <row r="267" customFormat="false" ht="15" hidden="false" customHeight="false" outlineLevel="0" collapsed="false">
      <c r="A267" s="6" t="s">
        <v>851</v>
      </c>
      <c r="B267" s="6" t="s">
        <v>852</v>
      </c>
      <c r="C267" s="6" t="s">
        <v>31</v>
      </c>
      <c r="D267" s="7" t="s">
        <v>215</v>
      </c>
      <c r="E267" s="6" t="s">
        <v>159</v>
      </c>
      <c r="F267" s="6" t="s">
        <v>853</v>
      </c>
      <c r="G267" s="7" t="s">
        <v>62</v>
      </c>
      <c r="H267" s="8" t="n">
        <v>8176.56</v>
      </c>
      <c r="I267" s="9" t="n">
        <v>0</v>
      </c>
      <c r="J267" s="6" t="s">
        <v>17</v>
      </c>
    </row>
    <row r="268" customFormat="false" ht="15" hidden="false" customHeight="false" outlineLevel="0" collapsed="false">
      <c r="A268" s="2" t="s">
        <v>854</v>
      </c>
      <c r="B268" s="2" t="s">
        <v>855</v>
      </c>
      <c r="C268" s="2" t="s">
        <v>86</v>
      </c>
      <c r="D268" s="3" t="s">
        <v>507</v>
      </c>
      <c r="E268" s="2" t="s">
        <v>381</v>
      </c>
      <c r="F268" s="2" t="s">
        <v>493</v>
      </c>
      <c r="G268" s="3" t="s">
        <v>74</v>
      </c>
      <c r="H268" s="4" t="n">
        <v>2051.74</v>
      </c>
      <c r="I268" s="5" t="n">
        <v>5</v>
      </c>
      <c r="J268" s="2" t="s">
        <v>17</v>
      </c>
    </row>
    <row r="269" customFormat="false" ht="15" hidden="false" customHeight="false" outlineLevel="0" collapsed="false">
      <c r="A269" s="6" t="s">
        <v>856</v>
      </c>
      <c r="B269" s="6" t="s">
        <v>857</v>
      </c>
      <c r="C269" s="6" t="s">
        <v>31</v>
      </c>
      <c r="D269" s="7" t="s">
        <v>32</v>
      </c>
      <c r="E269" s="6" t="s">
        <v>276</v>
      </c>
      <c r="F269" s="6" t="s">
        <v>397</v>
      </c>
      <c r="G269" s="7" t="s">
        <v>22</v>
      </c>
      <c r="H269" s="8" t="n">
        <v>1645.78</v>
      </c>
      <c r="I269" s="9" t="n">
        <v>15</v>
      </c>
      <c r="J269" s="6" t="s">
        <v>17</v>
      </c>
    </row>
    <row r="270" customFormat="false" ht="15" hidden="false" customHeight="false" outlineLevel="0" collapsed="false">
      <c r="A270" s="2" t="s">
        <v>858</v>
      </c>
      <c r="B270" s="2" t="s">
        <v>859</v>
      </c>
      <c r="C270" s="2" t="s">
        <v>31</v>
      </c>
      <c r="D270" s="3" t="s">
        <v>175</v>
      </c>
      <c r="E270" s="2" t="s">
        <v>809</v>
      </c>
      <c r="F270" s="2" t="s">
        <v>669</v>
      </c>
      <c r="G270" s="3" t="s">
        <v>16</v>
      </c>
      <c r="H270" s="4" t="n">
        <v>9923.47</v>
      </c>
      <c r="I270" s="5" t="n">
        <v>30</v>
      </c>
      <c r="J270" s="2" t="s">
        <v>17</v>
      </c>
    </row>
    <row r="271" customFormat="false" ht="15" hidden="false" customHeight="false" outlineLevel="0" collapsed="false">
      <c r="A271" s="6" t="s">
        <v>860</v>
      </c>
      <c r="B271" s="6" t="s">
        <v>861</v>
      </c>
      <c r="C271" s="6" t="s">
        <v>31</v>
      </c>
      <c r="D271" s="7" t="s">
        <v>71</v>
      </c>
      <c r="E271" s="6" t="s">
        <v>862</v>
      </c>
      <c r="F271" s="6" t="s">
        <v>367</v>
      </c>
      <c r="G271" s="7" t="s">
        <v>16</v>
      </c>
      <c r="H271" s="8" t="n">
        <v>7747.95</v>
      </c>
      <c r="I271" s="9" t="n">
        <v>0</v>
      </c>
      <c r="J271" s="6" t="s">
        <v>17</v>
      </c>
    </row>
    <row r="272" customFormat="false" ht="15" hidden="false" customHeight="false" outlineLevel="0" collapsed="false">
      <c r="A272" s="2" t="s">
        <v>863</v>
      </c>
      <c r="B272" s="2" t="s">
        <v>864</v>
      </c>
      <c r="C272" s="2" t="s">
        <v>86</v>
      </c>
      <c r="D272" s="3" t="s">
        <v>384</v>
      </c>
      <c r="E272" s="2" t="s">
        <v>504</v>
      </c>
      <c r="F272" s="2" t="s">
        <v>211</v>
      </c>
      <c r="G272" s="3" t="s">
        <v>22</v>
      </c>
      <c r="H272" s="4" t="n">
        <v>10538.17</v>
      </c>
      <c r="I272" s="5" t="n">
        <v>30</v>
      </c>
      <c r="J272" s="2" t="s">
        <v>68</v>
      </c>
    </row>
    <row r="273" customFormat="false" ht="15" hidden="false" customHeight="false" outlineLevel="0" collapsed="false">
      <c r="A273" s="6" t="s">
        <v>865</v>
      </c>
      <c r="B273" s="6" t="s">
        <v>866</v>
      </c>
      <c r="C273" s="6" t="s">
        <v>12</v>
      </c>
      <c r="D273" s="7" t="s">
        <v>179</v>
      </c>
      <c r="E273" s="6" t="s">
        <v>486</v>
      </c>
      <c r="F273" s="6" t="s">
        <v>128</v>
      </c>
      <c r="G273" s="7" t="s">
        <v>74</v>
      </c>
      <c r="H273" s="8" t="n">
        <v>10042.58</v>
      </c>
      <c r="I273" s="9" t="n">
        <v>20</v>
      </c>
      <c r="J273" s="6" t="s">
        <v>17</v>
      </c>
    </row>
    <row r="274" customFormat="false" ht="15" hidden="false" customHeight="false" outlineLevel="0" collapsed="false">
      <c r="A274" s="2" t="s">
        <v>867</v>
      </c>
      <c r="B274" s="2" t="s">
        <v>130</v>
      </c>
      <c r="C274" s="2" t="s">
        <v>12</v>
      </c>
      <c r="D274" s="3" t="s">
        <v>37</v>
      </c>
      <c r="E274" s="2" t="s">
        <v>429</v>
      </c>
      <c r="F274" s="2" t="s">
        <v>430</v>
      </c>
      <c r="G274" s="3" t="s">
        <v>138</v>
      </c>
      <c r="H274" s="4" t="n">
        <v>2855.53</v>
      </c>
      <c r="I274" s="5" t="n">
        <v>10</v>
      </c>
      <c r="J274" s="2" t="s">
        <v>17</v>
      </c>
    </row>
    <row r="275" customFormat="false" ht="15" hidden="false" customHeight="false" outlineLevel="0" collapsed="false">
      <c r="A275" s="6" t="s">
        <v>868</v>
      </c>
      <c r="B275" s="6" t="s">
        <v>869</v>
      </c>
      <c r="C275" s="6" t="s">
        <v>31</v>
      </c>
      <c r="D275" s="7" t="s">
        <v>92</v>
      </c>
      <c r="E275" s="6" t="s">
        <v>870</v>
      </c>
      <c r="F275" s="6" t="s">
        <v>871</v>
      </c>
      <c r="G275" s="7" t="s">
        <v>16</v>
      </c>
      <c r="H275" s="8" t="n">
        <v>11000.37</v>
      </c>
      <c r="I275" s="9" t="n">
        <v>25</v>
      </c>
      <c r="J275" s="6" t="s">
        <v>17</v>
      </c>
    </row>
    <row r="276" customFormat="false" ht="15" hidden="false" customHeight="false" outlineLevel="0" collapsed="false">
      <c r="A276" s="2" t="s">
        <v>872</v>
      </c>
      <c r="B276" s="2" t="s">
        <v>873</v>
      </c>
      <c r="C276" s="2" t="s">
        <v>12</v>
      </c>
      <c r="D276" s="3" t="s">
        <v>162</v>
      </c>
      <c r="E276" s="2" t="s">
        <v>155</v>
      </c>
      <c r="F276" s="2" t="s">
        <v>21</v>
      </c>
      <c r="G276" s="3" t="s">
        <v>62</v>
      </c>
      <c r="H276" s="4" t="n">
        <v>9401.05</v>
      </c>
      <c r="I276" s="5" t="n">
        <v>30</v>
      </c>
      <c r="J276" s="2" t="s">
        <v>17</v>
      </c>
    </row>
    <row r="277" customFormat="false" ht="15" hidden="false" customHeight="false" outlineLevel="0" collapsed="false">
      <c r="A277" s="6" t="s">
        <v>874</v>
      </c>
      <c r="B277" s="6" t="s">
        <v>41</v>
      </c>
      <c r="C277" s="6" t="s">
        <v>12</v>
      </c>
      <c r="D277" s="7" t="s">
        <v>25</v>
      </c>
      <c r="E277" s="6" t="s">
        <v>297</v>
      </c>
      <c r="F277" s="6" t="s">
        <v>298</v>
      </c>
      <c r="G277" s="7" t="s">
        <v>62</v>
      </c>
      <c r="H277" s="8" t="n">
        <v>8519.05</v>
      </c>
      <c r="I277" s="9" t="n">
        <v>10</v>
      </c>
      <c r="J277" s="6" t="s">
        <v>17</v>
      </c>
    </row>
    <row r="278" customFormat="false" ht="15" hidden="false" customHeight="false" outlineLevel="0" collapsed="false">
      <c r="A278" s="2" t="s">
        <v>875</v>
      </c>
      <c r="B278" s="2" t="s">
        <v>876</v>
      </c>
      <c r="C278" s="2" t="s">
        <v>31</v>
      </c>
      <c r="D278" s="3" t="s">
        <v>65</v>
      </c>
      <c r="E278" s="2" t="s">
        <v>98</v>
      </c>
      <c r="F278" s="2" t="s">
        <v>282</v>
      </c>
      <c r="G278" s="3" t="s">
        <v>22</v>
      </c>
      <c r="H278" s="4" t="n">
        <v>10840.07</v>
      </c>
      <c r="I278" s="5" t="n">
        <v>5</v>
      </c>
      <c r="J278" s="2" t="s">
        <v>17</v>
      </c>
    </row>
    <row r="279" customFormat="false" ht="15" hidden="false" customHeight="false" outlineLevel="0" collapsed="false">
      <c r="A279" s="6" t="s">
        <v>877</v>
      </c>
      <c r="B279" s="6" t="s">
        <v>878</v>
      </c>
      <c r="C279" s="6" t="s">
        <v>12</v>
      </c>
      <c r="D279" s="7" t="s">
        <v>81</v>
      </c>
      <c r="E279" s="6" t="s">
        <v>703</v>
      </c>
      <c r="F279" s="6" t="s">
        <v>674</v>
      </c>
      <c r="G279" s="7" t="s">
        <v>62</v>
      </c>
      <c r="H279" s="8" t="n">
        <v>575.33</v>
      </c>
      <c r="I279" s="9" t="n">
        <v>0</v>
      </c>
      <c r="J279" s="6" t="s">
        <v>17</v>
      </c>
    </row>
    <row r="280" customFormat="false" ht="15" hidden="false" customHeight="false" outlineLevel="0" collapsed="false">
      <c r="A280" s="2" t="s">
        <v>879</v>
      </c>
      <c r="B280" s="2" t="s">
        <v>880</v>
      </c>
      <c r="C280" s="2" t="s">
        <v>31</v>
      </c>
      <c r="D280" s="3" t="s">
        <v>92</v>
      </c>
      <c r="E280" s="2" t="s">
        <v>136</v>
      </c>
      <c r="F280" s="2" t="s">
        <v>881</v>
      </c>
      <c r="G280" s="3" t="s">
        <v>62</v>
      </c>
      <c r="H280" s="4" t="n">
        <v>8543.73</v>
      </c>
      <c r="I280" s="5" t="n">
        <v>20</v>
      </c>
      <c r="J280" s="2" t="s">
        <v>68</v>
      </c>
    </row>
    <row r="281" customFormat="false" ht="15" hidden="false" customHeight="false" outlineLevel="0" collapsed="false">
      <c r="A281" s="6" t="s">
        <v>882</v>
      </c>
      <c r="B281" s="6" t="s">
        <v>883</v>
      </c>
      <c r="C281" s="6" t="s">
        <v>12</v>
      </c>
      <c r="D281" s="7" t="s">
        <v>81</v>
      </c>
      <c r="E281" s="6" t="s">
        <v>52</v>
      </c>
      <c r="F281" s="6" t="s">
        <v>884</v>
      </c>
      <c r="G281" s="7" t="s">
        <v>74</v>
      </c>
      <c r="H281" s="8" t="n">
        <v>4731.79</v>
      </c>
      <c r="I281" s="9" t="n">
        <v>0</v>
      </c>
      <c r="J281" s="6" t="s">
        <v>17</v>
      </c>
    </row>
    <row r="282" customFormat="false" ht="15" hidden="false" customHeight="false" outlineLevel="0" collapsed="false">
      <c r="A282" s="2" t="s">
        <v>885</v>
      </c>
      <c r="B282" s="2" t="s">
        <v>886</v>
      </c>
      <c r="C282" s="2" t="s">
        <v>12</v>
      </c>
      <c r="D282" s="3" t="s">
        <v>50</v>
      </c>
      <c r="E282" s="2" t="s">
        <v>887</v>
      </c>
      <c r="F282" s="2" t="s">
        <v>520</v>
      </c>
      <c r="G282" s="3" t="s">
        <v>16</v>
      </c>
      <c r="H282" s="4" t="n">
        <v>2513.18</v>
      </c>
      <c r="I282" s="5" t="n">
        <v>5</v>
      </c>
      <c r="J282" s="2" t="s">
        <v>68</v>
      </c>
    </row>
    <row r="283" customFormat="false" ht="15" hidden="false" customHeight="false" outlineLevel="0" collapsed="false">
      <c r="A283" s="6" t="s">
        <v>888</v>
      </c>
      <c r="B283" s="6" t="s">
        <v>889</v>
      </c>
      <c r="C283" s="6" t="s">
        <v>12</v>
      </c>
      <c r="D283" s="7" t="s">
        <v>37</v>
      </c>
      <c r="E283" s="6" t="s">
        <v>323</v>
      </c>
      <c r="F283" s="6" t="s">
        <v>890</v>
      </c>
      <c r="G283" s="7" t="s">
        <v>22</v>
      </c>
      <c r="H283" s="8" t="n">
        <v>1615.36</v>
      </c>
      <c r="I283" s="9" t="n">
        <v>30</v>
      </c>
      <c r="J283" s="6" t="s">
        <v>17</v>
      </c>
    </row>
    <row r="284" customFormat="false" ht="15" hidden="false" customHeight="false" outlineLevel="0" collapsed="false">
      <c r="A284" s="2" t="s">
        <v>891</v>
      </c>
      <c r="B284" s="2" t="s">
        <v>892</v>
      </c>
      <c r="C284" s="2" t="s">
        <v>12</v>
      </c>
      <c r="D284" s="3" t="s">
        <v>154</v>
      </c>
      <c r="E284" s="2" t="s">
        <v>893</v>
      </c>
      <c r="F284" s="2" t="s">
        <v>884</v>
      </c>
      <c r="G284" s="3" t="s">
        <v>62</v>
      </c>
      <c r="H284" s="4" t="n">
        <v>4917.54</v>
      </c>
      <c r="I284" s="5" t="n">
        <v>5</v>
      </c>
      <c r="J284" s="2" t="s">
        <v>17</v>
      </c>
    </row>
    <row r="285" customFormat="false" ht="15" hidden="false" customHeight="false" outlineLevel="0" collapsed="false">
      <c r="A285" s="6" t="s">
        <v>894</v>
      </c>
      <c r="B285" s="6" t="s">
        <v>895</v>
      </c>
      <c r="C285" s="6" t="s">
        <v>12</v>
      </c>
      <c r="D285" s="7" t="s">
        <v>37</v>
      </c>
      <c r="E285" s="6" t="s">
        <v>155</v>
      </c>
      <c r="F285" s="6" t="s">
        <v>312</v>
      </c>
      <c r="G285" s="7" t="s">
        <v>74</v>
      </c>
      <c r="H285" s="8" t="n">
        <v>9940.03</v>
      </c>
      <c r="I285" s="9" t="n">
        <v>30</v>
      </c>
      <c r="J285" s="6" t="s">
        <v>17</v>
      </c>
    </row>
    <row r="286" customFormat="false" ht="15" hidden="false" customHeight="false" outlineLevel="0" collapsed="false">
      <c r="A286" s="2" t="s">
        <v>896</v>
      </c>
      <c r="B286" s="2" t="s">
        <v>897</v>
      </c>
      <c r="C286" s="2" t="s">
        <v>12</v>
      </c>
      <c r="D286" s="3" t="s">
        <v>50</v>
      </c>
      <c r="E286" s="2" t="s">
        <v>417</v>
      </c>
      <c r="F286" s="2" t="s">
        <v>898</v>
      </c>
      <c r="G286" s="3" t="s">
        <v>138</v>
      </c>
      <c r="H286" s="4" t="n">
        <v>4726</v>
      </c>
      <c r="I286" s="5" t="n">
        <v>10</v>
      </c>
      <c r="J286" s="2" t="s">
        <v>17</v>
      </c>
    </row>
    <row r="287" customFormat="false" ht="15" hidden="false" customHeight="false" outlineLevel="0" collapsed="false">
      <c r="A287" s="6" t="s">
        <v>899</v>
      </c>
      <c r="B287" s="6" t="s">
        <v>900</v>
      </c>
      <c r="C287" s="6" t="s">
        <v>31</v>
      </c>
      <c r="D287" s="7" t="s">
        <v>145</v>
      </c>
      <c r="E287" s="6" t="s">
        <v>901</v>
      </c>
      <c r="F287" s="6" t="s">
        <v>902</v>
      </c>
      <c r="G287" s="7" t="s">
        <v>74</v>
      </c>
      <c r="H287" s="8" t="n">
        <v>5792.73</v>
      </c>
      <c r="I287" s="9" t="n">
        <v>15</v>
      </c>
      <c r="J287" s="6" t="s">
        <v>17</v>
      </c>
    </row>
    <row r="288" customFormat="false" ht="15" hidden="false" customHeight="false" outlineLevel="0" collapsed="false">
      <c r="A288" s="2" t="s">
        <v>903</v>
      </c>
      <c r="B288" s="2" t="s">
        <v>96</v>
      </c>
      <c r="C288" s="2" t="s">
        <v>12</v>
      </c>
      <c r="D288" s="3" t="s">
        <v>110</v>
      </c>
      <c r="E288" s="2" t="s">
        <v>898</v>
      </c>
      <c r="F288" s="2" t="s">
        <v>666</v>
      </c>
      <c r="G288" s="3" t="s">
        <v>22</v>
      </c>
      <c r="H288" s="4" t="n">
        <v>7193.52</v>
      </c>
      <c r="I288" s="5" t="n">
        <v>25</v>
      </c>
      <c r="J288" s="2" t="s">
        <v>17</v>
      </c>
    </row>
    <row r="289" customFormat="false" ht="15" hidden="false" customHeight="false" outlineLevel="0" collapsed="false">
      <c r="A289" s="6" t="s">
        <v>904</v>
      </c>
      <c r="B289" s="6" t="s">
        <v>100</v>
      </c>
      <c r="C289" s="6" t="s">
        <v>86</v>
      </c>
      <c r="D289" s="7" t="s">
        <v>507</v>
      </c>
      <c r="E289" s="6" t="s">
        <v>429</v>
      </c>
      <c r="F289" s="6" t="s">
        <v>67</v>
      </c>
      <c r="G289" s="7" t="s">
        <v>16</v>
      </c>
      <c r="H289" s="8" t="n">
        <v>9683.37</v>
      </c>
      <c r="I289" s="9" t="n">
        <v>5</v>
      </c>
      <c r="J289" s="6" t="s">
        <v>68</v>
      </c>
    </row>
    <row r="290" customFormat="false" ht="15" hidden="false" customHeight="false" outlineLevel="0" collapsed="false">
      <c r="A290" s="2" t="s">
        <v>905</v>
      </c>
      <c r="B290" s="2" t="s">
        <v>906</v>
      </c>
      <c r="C290" s="2" t="s">
        <v>12</v>
      </c>
      <c r="D290" s="3" t="s">
        <v>162</v>
      </c>
      <c r="E290" s="2" t="s">
        <v>55</v>
      </c>
      <c r="F290" s="2" t="s">
        <v>717</v>
      </c>
      <c r="G290" s="3" t="s">
        <v>62</v>
      </c>
      <c r="H290" s="4" t="n">
        <v>7448.9</v>
      </c>
      <c r="I290" s="5" t="n">
        <v>20</v>
      </c>
      <c r="J290" s="2" t="s">
        <v>17</v>
      </c>
    </row>
    <row r="291" customFormat="false" ht="15" hidden="false" customHeight="false" outlineLevel="0" collapsed="false">
      <c r="A291" s="6" t="s">
        <v>907</v>
      </c>
      <c r="B291" s="6" t="s">
        <v>908</v>
      </c>
      <c r="C291" s="6" t="s">
        <v>12</v>
      </c>
      <c r="D291" s="7" t="s">
        <v>81</v>
      </c>
      <c r="E291" s="6" t="s">
        <v>39</v>
      </c>
      <c r="F291" s="6" t="s">
        <v>230</v>
      </c>
      <c r="G291" s="7" t="s">
        <v>16</v>
      </c>
      <c r="H291" s="8" t="n">
        <v>8285.14</v>
      </c>
      <c r="I291" s="9" t="n">
        <v>30</v>
      </c>
      <c r="J291" s="6" t="s">
        <v>68</v>
      </c>
    </row>
    <row r="292" customFormat="false" ht="15" hidden="false" customHeight="false" outlineLevel="0" collapsed="false">
      <c r="A292" s="2" t="s">
        <v>909</v>
      </c>
      <c r="B292" s="2" t="s">
        <v>910</v>
      </c>
      <c r="C292" s="2" t="s">
        <v>12</v>
      </c>
      <c r="D292" s="3" t="s">
        <v>81</v>
      </c>
      <c r="E292" s="2" t="s">
        <v>254</v>
      </c>
      <c r="F292" s="2" t="s">
        <v>230</v>
      </c>
      <c r="G292" s="3" t="s">
        <v>22</v>
      </c>
      <c r="H292" s="4" t="n">
        <v>1142.3</v>
      </c>
      <c r="I292" s="5" t="n">
        <v>20</v>
      </c>
      <c r="J292" s="2" t="s">
        <v>17</v>
      </c>
    </row>
    <row r="293" customFormat="false" ht="15" hidden="false" customHeight="false" outlineLevel="0" collapsed="false">
      <c r="A293" s="6" t="s">
        <v>911</v>
      </c>
      <c r="B293" s="6" t="s">
        <v>912</v>
      </c>
      <c r="C293" s="6" t="s">
        <v>86</v>
      </c>
      <c r="D293" s="7" t="s">
        <v>507</v>
      </c>
      <c r="E293" s="6" t="s">
        <v>788</v>
      </c>
      <c r="F293" s="6" t="s">
        <v>620</v>
      </c>
      <c r="G293" s="7" t="s">
        <v>22</v>
      </c>
      <c r="H293" s="8" t="n">
        <v>4251.71</v>
      </c>
      <c r="I293" s="9" t="n">
        <v>0</v>
      </c>
      <c r="J293" s="6" t="s">
        <v>17</v>
      </c>
    </row>
    <row r="294" customFormat="false" ht="15" hidden="false" customHeight="false" outlineLevel="0" collapsed="false">
      <c r="A294" s="2" t="s">
        <v>913</v>
      </c>
      <c r="B294" s="2" t="s">
        <v>914</v>
      </c>
      <c r="C294" s="2" t="s">
        <v>12</v>
      </c>
      <c r="D294" s="3" t="s">
        <v>37</v>
      </c>
      <c r="E294" s="2" t="s">
        <v>870</v>
      </c>
      <c r="F294" s="2" t="s">
        <v>724</v>
      </c>
      <c r="G294" s="3" t="s">
        <v>62</v>
      </c>
      <c r="H294" s="4" t="n">
        <v>9034.55</v>
      </c>
      <c r="I294" s="5" t="n">
        <v>25</v>
      </c>
      <c r="J294" s="2" t="s">
        <v>17</v>
      </c>
    </row>
    <row r="295" customFormat="false" ht="15" hidden="false" customHeight="false" outlineLevel="0" collapsed="false">
      <c r="A295" s="6" t="s">
        <v>915</v>
      </c>
      <c r="B295" s="6" t="s">
        <v>916</v>
      </c>
      <c r="C295" s="6" t="s">
        <v>31</v>
      </c>
      <c r="D295" s="7" t="s">
        <v>122</v>
      </c>
      <c r="E295" s="6" t="s">
        <v>358</v>
      </c>
      <c r="F295" s="6" t="s">
        <v>234</v>
      </c>
      <c r="G295" s="7" t="s">
        <v>138</v>
      </c>
      <c r="H295" s="8" t="n">
        <v>2183.01</v>
      </c>
      <c r="I295" s="9" t="n">
        <v>0</v>
      </c>
      <c r="J295" s="6" t="s">
        <v>17</v>
      </c>
    </row>
    <row r="296" customFormat="false" ht="15" hidden="false" customHeight="false" outlineLevel="0" collapsed="false">
      <c r="A296" s="2" t="s">
        <v>917</v>
      </c>
      <c r="B296" s="2" t="s">
        <v>918</v>
      </c>
      <c r="C296" s="2" t="s">
        <v>12</v>
      </c>
      <c r="D296" s="3" t="s">
        <v>81</v>
      </c>
      <c r="E296" s="2" t="s">
        <v>919</v>
      </c>
      <c r="F296" s="2" t="s">
        <v>201</v>
      </c>
      <c r="G296" s="3" t="s">
        <v>62</v>
      </c>
      <c r="H296" s="4" t="n">
        <v>10968.91</v>
      </c>
      <c r="I296" s="5" t="n">
        <v>15</v>
      </c>
      <c r="J296" s="2" t="s">
        <v>17</v>
      </c>
    </row>
    <row r="297" customFormat="false" ht="15" hidden="false" customHeight="false" outlineLevel="0" collapsed="false">
      <c r="A297" s="6" t="s">
        <v>920</v>
      </c>
      <c r="B297" s="6" t="s">
        <v>921</v>
      </c>
      <c r="C297" s="6" t="s">
        <v>31</v>
      </c>
      <c r="D297" s="7" t="s">
        <v>32</v>
      </c>
      <c r="E297" s="6" t="s">
        <v>118</v>
      </c>
      <c r="F297" s="6" t="s">
        <v>922</v>
      </c>
      <c r="G297" s="7" t="s">
        <v>28</v>
      </c>
      <c r="H297" s="8" t="n">
        <v>12100.73</v>
      </c>
      <c r="I297" s="9" t="n">
        <v>25</v>
      </c>
      <c r="J297" s="6" t="s">
        <v>17</v>
      </c>
    </row>
    <row r="298" customFormat="false" ht="15" hidden="false" customHeight="false" outlineLevel="0" collapsed="false">
      <c r="A298" s="2" t="s">
        <v>923</v>
      </c>
      <c r="B298" s="2" t="s">
        <v>924</v>
      </c>
      <c r="C298" s="2" t="s">
        <v>12</v>
      </c>
      <c r="D298" s="3" t="s">
        <v>25</v>
      </c>
      <c r="E298" s="2" t="s">
        <v>760</v>
      </c>
      <c r="F298" s="2" t="s">
        <v>925</v>
      </c>
      <c r="G298" s="3" t="s">
        <v>22</v>
      </c>
      <c r="H298" s="4" t="n">
        <v>9631.52</v>
      </c>
      <c r="I298" s="5" t="n">
        <v>15</v>
      </c>
      <c r="J298" s="2" t="s">
        <v>17</v>
      </c>
    </row>
    <row r="299" customFormat="false" ht="15" hidden="false" customHeight="false" outlineLevel="0" collapsed="false">
      <c r="A299" s="6" t="s">
        <v>926</v>
      </c>
      <c r="B299" s="6" t="s">
        <v>927</v>
      </c>
      <c r="C299" s="6" t="s">
        <v>12</v>
      </c>
      <c r="D299" s="7" t="s">
        <v>154</v>
      </c>
      <c r="E299" s="6" t="s">
        <v>928</v>
      </c>
      <c r="F299" s="6" t="s">
        <v>680</v>
      </c>
      <c r="G299" s="7" t="s">
        <v>62</v>
      </c>
      <c r="H299" s="8" t="n">
        <v>6138.12</v>
      </c>
      <c r="I299" s="9" t="n">
        <v>15</v>
      </c>
      <c r="J299" s="6" t="s">
        <v>17</v>
      </c>
    </row>
    <row r="300" customFormat="false" ht="15" hidden="false" customHeight="false" outlineLevel="0" collapsed="false">
      <c r="A300" s="2" t="s">
        <v>929</v>
      </c>
      <c r="B300" s="2" t="s">
        <v>930</v>
      </c>
      <c r="C300" s="2" t="s">
        <v>12</v>
      </c>
      <c r="D300" s="3" t="s">
        <v>110</v>
      </c>
      <c r="E300" s="2" t="s">
        <v>293</v>
      </c>
      <c r="F300" s="2" t="s">
        <v>242</v>
      </c>
      <c r="G300" s="3" t="s">
        <v>22</v>
      </c>
      <c r="H300" s="4" t="n">
        <v>3357.58</v>
      </c>
      <c r="I300" s="5" t="n">
        <v>10</v>
      </c>
      <c r="J300" s="2" t="s">
        <v>17</v>
      </c>
    </row>
    <row r="301" customFormat="false" ht="15" hidden="false" customHeight="false" outlineLevel="0" collapsed="false">
      <c r="A301" s="6" t="s">
        <v>931</v>
      </c>
      <c r="B301" s="6" t="s">
        <v>932</v>
      </c>
      <c r="C301" s="6" t="s">
        <v>86</v>
      </c>
      <c r="D301" s="7" t="s">
        <v>285</v>
      </c>
      <c r="E301" s="6" t="s">
        <v>293</v>
      </c>
      <c r="F301" s="6" t="s">
        <v>242</v>
      </c>
      <c r="G301" s="7" t="s">
        <v>28</v>
      </c>
      <c r="H301" s="8" t="n">
        <v>6191.89</v>
      </c>
      <c r="I301" s="9" t="n">
        <v>20</v>
      </c>
      <c r="J301" s="6" t="s">
        <v>17</v>
      </c>
    </row>
    <row r="302" customFormat="false" ht="15" hidden="false" customHeight="false" outlineLevel="0" collapsed="false">
      <c r="A302" s="2" t="s">
        <v>933</v>
      </c>
      <c r="B302" s="2" t="s">
        <v>934</v>
      </c>
      <c r="C302" s="2" t="s">
        <v>86</v>
      </c>
      <c r="D302" s="3" t="s">
        <v>97</v>
      </c>
      <c r="E302" s="2" t="s">
        <v>245</v>
      </c>
      <c r="F302" s="2" t="s">
        <v>358</v>
      </c>
      <c r="G302" s="3" t="s">
        <v>138</v>
      </c>
      <c r="H302" s="4" t="n">
        <v>1728.9</v>
      </c>
      <c r="I302" s="5" t="n">
        <v>20</v>
      </c>
      <c r="J302" s="2" t="s">
        <v>17</v>
      </c>
    </row>
    <row r="303" customFormat="false" ht="15" hidden="false" customHeight="false" outlineLevel="0" collapsed="false">
      <c r="A303" s="6" t="s">
        <v>935</v>
      </c>
      <c r="B303" s="6" t="s">
        <v>936</v>
      </c>
      <c r="C303" s="6" t="s">
        <v>31</v>
      </c>
      <c r="D303" s="7" t="s">
        <v>92</v>
      </c>
      <c r="E303" s="6" t="s">
        <v>937</v>
      </c>
      <c r="F303" s="6" t="s">
        <v>264</v>
      </c>
      <c r="G303" s="7" t="s">
        <v>28</v>
      </c>
      <c r="H303" s="8" t="n">
        <v>9148.17</v>
      </c>
      <c r="I303" s="9" t="n">
        <v>15</v>
      </c>
      <c r="J303" s="6" t="s">
        <v>17</v>
      </c>
    </row>
    <row r="304" customFormat="false" ht="15" hidden="false" customHeight="false" outlineLevel="0" collapsed="false">
      <c r="A304" s="2" t="s">
        <v>938</v>
      </c>
      <c r="B304" s="2" t="s">
        <v>939</v>
      </c>
      <c r="C304" s="2" t="s">
        <v>12</v>
      </c>
      <c r="D304" s="3" t="s">
        <v>50</v>
      </c>
      <c r="E304" s="2" t="s">
        <v>760</v>
      </c>
      <c r="F304" s="2" t="s">
        <v>593</v>
      </c>
      <c r="G304" s="3" t="s">
        <v>28</v>
      </c>
      <c r="H304" s="4" t="n">
        <v>4688.1</v>
      </c>
      <c r="I304" s="5" t="n">
        <v>15</v>
      </c>
      <c r="J304" s="2" t="s">
        <v>17</v>
      </c>
    </row>
    <row r="305" customFormat="false" ht="15" hidden="false" customHeight="false" outlineLevel="0" collapsed="false">
      <c r="A305" s="6" t="s">
        <v>940</v>
      </c>
      <c r="B305" s="6" t="s">
        <v>941</v>
      </c>
      <c r="C305" s="6" t="s">
        <v>86</v>
      </c>
      <c r="D305" s="7" t="s">
        <v>384</v>
      </c>
      <c r="E305" s="6" t="s">
        <v>942</v>
      </c>
      <c r="F305" s="6" t="s">
        <v>943</v>
      </c>
      <c r="G305" s="7" t="s">
        <v>62</v>
      </c>
      <c r="H305" s="8" t="n">
        <v>12320.63</v>
      </c>
      <c r="I305" s="9" t="n">
        <v>5</v>
      </c>
      <c r="J305" s="6" t="s">
        <v>17</v>
      </c>
    </row>
    <row r="306" customFormat="false" ht="15" hidden="false" customHeight="false" outlineLevel="0" collapsed="false">
      <c r="A306" s="2" t="s">
        <v>944</v>
      </c>
      <c r="B306" s="2" t="s">
        <v>945</v>
      </c>
      <c r="C306" s="2" t="s">
        <v>12</v>
      </c>
      <c r="D306" s="3" t="s">
        <v>25</v>
      </c>
      <c r="E306" s="2" t="s">
        <v>66</v>
      </c>
      <c r="F306" s="2" t="s">
        <v>946</v>
      </c>
      <c r="G306" s="3" t="s">
        <v>62</v>
      </c>
      <c r="H306" s="4" t="n">
        <v>8698.27</v>
      </c>
      <c r="I306" s="5" t="n">
        <v>0</v>
      </c>
      <c r="J306" s="2" t="s">
        <v>17</v>
      </c>
    </row>
    <row r="307" customFormat="false" ht="15" hidden="false" customHeight="false" outlineLevel="0" collapsed="false">
      <c r="A307" s="6" t="s">
        <v>947</v>
      </c>
      <c r="B307" s="6" t="s">
        <v>948</v>
      </c>
      <c r="C307" s="6" t="s">
        <v>31</v>
      </c>
      <c r="D307" s="7" t="s">
        <v>59</v>
      </c>
      <c r="E307" s="6" t="s">
        <v>102</v>
      </c>
      <c r="F307" s="6" t="s">
        <v>942</v>
      </c>
      <c r="G307" s="7" t="s">
        <v>28</v>
      </c>
      <c r="H307" s="8" t="n">
        <v>11605.83</v>
      </c>
      <c r="I307" s="9" t="n">
        <v>30</v>
      </c>
      <c r="J307" s="6" t="s">
        <v>17</v>
      </c>
    </row>
    <row r="308" customFormat="false" ht="15" hidden="false" customHeight="false" outlineLevel="0" collapsed="false">
      <c r="A308" s="2" t="s">
        <v>949</v>
      </c>
      <c r="B308" s="2" t="s">
        <v>950</v>
      </c>
      <c r="C308" s="2" t="s">
        <v>12</v>
      </c>
      <c r="D308" s="3" t="s">
        <v>81</v>
      </c>
      <c r="E308" s="2" t="s">
        <v>600</v>
      </c>
      <c r="F308" s="2" t="s">
        <v>919</v>
      </c>
      <c r="G308" s="3" t="s">
        <v>28</v>
      </c>
      <c r="H308" s="4" t="n">
        <v>1103.35</v>
      </c>
      <c r="I308" s="5" t="n">
        <v>30</v>
      </c>
      <c r="J308" s="2" t="s">
        <v>17</v>
      </c>
    </row>
    <row r="309" customFormat="false" ht="15" hidden="false" customHeight="false" outlineLevel="0" collapsed="false">
      <c r="A309" s="6" t="s">
        <v>951</v>
      </c>
      <c r="B309" s="6" t="s">
        <v>952</v>
      </c>
      <c r="C309" s="6" t="s">
        <v>12</v>
      </c>
      <c r="D309" s="7" t="s">
        <v>154</v>
      </c>
      <c r="E309" s="6" t="s">
        <v>550</v>
      </c>
      <c r="F309" s="6" t="s">
        <v>460</v>
      </c>
      <c r="G309" s="7" t="s">
        <v>22</v>
      </c>
      <c r="H309" s="8" t="n">
        <v>7021.12</v>
      </c>
      <c r="I309" s="9" t="n">
        <v>0</v>
      </c>
      <c r="J309" s="6" t="s">
        <v>68</v>
      </c>
    </row>
    <row r="310" customFormat="false" ht="15" hidden="false" customHeight="false" outlineLevel="0" collapsed="false">
      <c r="A310" s="2" t="s">
        <v>953</v>
      </c>
      <c r="B310" s="2" t="s">
        <v>954</v>
      </c>
      <c r="C310" s="2" t="s">
        <v>12</v>
      </c>
      <c r="D310" s="3" t="s">
        <v>154</v>
      </c>
      <c r="E310" s="2" t="s">
        <v>700</v>
      </c>
      <c r="F310" s="2" t="s">
        <v>955</v>
      </c>
      <c r="G310" s="3" t="s">
        <v>22</v>
      </c>
      <c r="H310" s="4" t="n">
        <v>9024.9</v>
      </c>
      <c r="I310" s="5" t="n">
        <v>25</v>
      </c>
      <c r="J310" s="2" t="s">
        <v>17</v>
      </c>
    </row>
    <row r="311" customFormat="false" ht="15" hidden="false" customHeight="false" outlineLevel="0" collapsed="false">
      <c r="A311" s="6" t="s">
        <v>956</v>
      </c>
      <c r="B311" s="6" t="s">
        <v>957</v>
      </c>
      <c r="C311" s="6" t="s">
        <v>31</v>
      </c>
      <c r="D311" s="7" t="s">
        <v>92</v>
      </c>
      <c r="E311" s="6" t="s">
        <v>385</v>
      </c>
      <c r="F311" s="6" t="s">
        <v>115</v>
      </c>
      <c r="G311" s="7" t="s">
        <v>16</v>
      </c>
      <c r="H311" s="8" t="n">
        <v>3500.67</v>
      </c>
      <c r="I311" s="9" t="n">
        <v>30</v>
      </c>
      <c r="J311" s="6" t="s">
        <v>17</v>
      </c>
    </row>
    <row r="312" customFormat="false" ht="15" hidden="false" customHeight="false" outlineLevel="0" collapsed="false">
      <c r="A312" s="2" t="s">
        <v>958</v>
      </c>
      <c r="B312" s="2" t="s">
        <v>959</v>
      </c>
      <c r="C312" s="2" t="s">
        <v>31</v>
      </c>
      <c r="D312" s="3" t="s">
        <v>145</v>
      </c>
      <c r="E312" s="2" t="s">
        <v>720</v>
      </c>
      <c r="F312" s="2" t="s">
        <v>960</v>
      </c>
      <c r="G312" s="3" t="s">
        <v>22</v>
      </c>
      <c r="H312" s="4" t="n">
        <v>14309.76</v>
      </c>
      <c r="I312" s="5" t="n">
        <v>10</v>
      </c>
      <c r="J312" s="2" t="s">
        <v>17</v>
      </c>
    </row>
    <row r="313" customFormat="false" ht="15" hidden="false" customHeight="false" outlineLevel="0" collapsed="false">
      <c r="A313" s="6" t="s">
        <v>961</v>
      </c>
      <c r="B313" s="6" t="s">
        <v>962</v>
      </c>
      <c r="C313" s="6" t="s">
        <v>31</v>
      </c>
      <c r="D313" s="7" t="s">
        <v>122</v>
      </c>
      <c r="E313" s="6" t="s">
        <v>611</v>
      </c>
      <c r="F313" s="6" t="s">
        <v>630</v>
      </c>
      <c r="G313" s="7" t="s">
        <v>138</v>
      </c>
      <c r="H313" s="8" t="n">
        <v>13072.19</v>
      </c>
      <c r="I313" s="9" t="n">
        <v>10</v>
      </c>
      <c r="J313" s="6" t="s">
        <v>68</v>
      </c>
    </row>
    <row r="314" customFormat="false" ht="15" hidden="false" customHeight="false" outlineLevel="0" collapsed="false">
      <c r="A314" s="2" t="s">
        <v>963</v>
      </c>
      <c r="B314" s="2" t="s">
        <v>964</v>
      </c>
      <c r="C314" s="2" t="s">
        <v>12</v>
      </c>
      <c r="D314" s="3" t="s">
        <v>154</v>
      </c>
      <c r="E314" s="2" t="s">
        <v>358</v>
      </c>
      <c r="F314" s="2" t="s">
        <v>307</v>
      </c>
      <c r="G314" s="3" t="s">
        <v>16</v>
      </c>
      <c r="H314" s="4" t="n">
        <v>6194.16</v>
      </c>
      <c r="I314" s="5" t="n">
        <v>25</v>
      </c>
      <c r="J314" s="2" t="s">
        <v>17</v>
      </c>
    </row>
    <row r="315" customFormat="false" ht="15" hidden="false" customHeight="false" outlineLevel="0" collapsed="false">
      <c r="A315" s="6" t="s">
        <v>965</v>
      </c>
      <c r="B315" s="6" t="s">
        <v>966</v>
      </c>
      <c r="C315" s="6" t="s">
        <v>31</v>
      </c>
      <c r="D315" s="7" t="s">
        <v>175</v>
      </c>
      <c r="E315" s="6" t="s">
        <v>720</v>
      </c>
      <c r="F315" s="6" t="s">
        <v>967</v>
      </c>
      <c r="G315" s="7" t="s">
        <v>28</v>
      </c>
      <c r="H315" s="8" t="n">
        <v>1849.87</v>
      </c>
      <c r="I315" s="9" t="n">
        <v>30</v>
      </c>
      <c r="J315" s="6" t="s">
        <v>17</v>
      </c>
    </row>
    <row r="316" customFormat="false" ht="15" hidden="false" customHeight="false" outlineLevel="0" collapsed="false">
      <c r="A316" s="2" t="s">
        <v>968</v>
      </c>
      <c r="B316" s="2" t="s">
        <v>969</v>
      </c>
      <c r="C316" s="2" t="s">
        <v>12</v>
      </c>
      <c r="D316" s="3" t="s">
        <v>25</v>
      </c>
      <c r="E316" s="2" t="s">
        <v>785</v>
      </c>
      <c r="F316" s="2" t="s">
        <v>493</v>
      </c>
      <c r="G316" s="3" t="s">
        <v>62</v>
      </c>
      <c r="H316" s="4" t="n">
        <v>13099.16</v>
      </c>
      <c r="I316" s="5" t="n">
        <v>0</v>
      </c>
      <c r="J316" s="2" t="s">
        <v>17</v>
      </c>
    </row>
    <row r="317" customFormat="false" ht="15" hidden="false" customHeight="false" outlineLevel="0" collapsed="false">
      <c r="A317" s="6" t="s">
        <v>970</v>
      </c>
      <c r="B317" s="6" t="s">
        <v>971</v>
      </c>
      <c r="C317" s="6" t="s">
        <v>86</v>
      </c>
      <c r="D317" s="7" t="s">
        <v>101</v>
      </c>
      <c r="E317" s="6" t="s">
        <v>972</v>
      </c>
      <c r="F317" s="6" t="s">
        <v>473</v>
      </c>
      <c r="G317" s="7" t="s">
        <v>62</v>
      </c>
      <c r="H317" s="8" t="n">
        <v>12460.29</v>
      </c>
      <c r="I317" s="9" t="n">
        <v>15</v>
      </c>
      <c r="J317" s="6" t="s">
        <v>17</v>
      </c>
    </row>
    <row r="318" customFormat="false" ht="15" hidden="false" customHeight="false" outlineLevel="0" collapsed="false">
      <c r="A318" s="2" t="s">
        <v>973</v>
      </c>
      <c r="B318" s="2" t="s">
        <v>974</v>
      </c>
      <c r="C318" s="2" t="s">
        <v>12</v>
      </c>
      <c r="D318" s="3" t="s">
        <v>50</v>
      </c>
      <c r="E318" s="2" t="s">
        <v>272</v>
      </c>
      <c r="F318" s="2" t="s">
        <v>975</v>
      </c>
      <c r="G318" s="3" t="s">
        <v>28</v>
      </c>
      <c r="H318" s="4" t="n">
        <v>11930.4</v>
      </c>
      <c r="I318" s="5" t="n">
        <v>15</v>
      </c>
      <c r="J318" s="2" t="s">
        <v>68</v>
      </c>
    </row>
    <row r="319" customFormat="false" ht="15" hidden="false" customHeight="false" outlineLevel="0" collapsed="false">
      <c r="A319" s="6" t="s">
        <v>976</v>
      </c>
      <c r="B319" s="6" t="s">
        <v>977</v>
      </c>
      <c r="C319" s="6" t="s">
        <v>31</v>
      </c>
      <c r="D319" s="7" t="s">
        <v>92</v>
      </c>
      <c r="E319" s="6" t="s">
        <v>617</v>
      </c>
      <c r="F319" s="6" t="s">
        <v>862</v>
      </c>
      <c r="G319" s="7" t="s">
        <v>62</v>
      </c>
      <c r="H319" s="8" t="n">
        <v>14881.65</v>
      </c>
      <c r="I319" s="9" t="n">
        <v>0</v>
      </c>
      <c r="J319" s="6" t="s">
        <v>17</v>
      </c>
    </row>
    <row r="320" customFormat="false" ht="15" hidden="false" customHeight="false" outlineLevel="0" collapsed="false">
      <c r="A320" s="2" t="s">
        <v>978</v>
      </c>
      <c r="B320" s="2" t="s">
        <v>979</v>
      </c>
      <c r="C320" s="2" t="s">
        <v>86</v>
      </c>
      <c r="D320" s="3" t="s">
        <v>97</v>
      </c>
      <c r="E320" s="2" t="s">
        <v>980</v>
      </c>
      <c r="F320" s="2" t="s">
        <v>460</v>
      </c>
      <c r="G320" s="3" t="s">
        <v>22</v>
      </c>
      <c r="H320" s="4" t="n">
        <v>1853.43</v>
      </c>
      <c r="I320" s="5" t="n">
        <v>10</v>
      </c>
      <c r="J320" s="2" t="s">
        <v>17</v>
      </c>
    </row>
    <row r="321" customFormat="false" ht="15" hidden="false" customHeight="false" outlineLevel="0" collapsed="false">
      <c r="A321" s="6" t="s">
        <v>981</v>
      </c>
      <c r="B321" s="6" t="s">
        <v>982</v>
      </c>
      <c r="C321" s="6" t="s">
        <v>31</v>
      </c>
      <c r="D321" s="7" t="s">
        <v>145</v>
      </c>
      <c r="E321" s="6" t="s">
        <v>413</v>
      </c>
      <c r="F321" s="6" t="s">
        <v>230</v>
      </c>
      <c r="G321" s="7" t="s">
        <v>16</v>
      </c>
      <c r="H321" s="8" t="n">
        <v>3895.09</v>
      </c>
      <c r="I321" s="9" t="n">
        <v>30</v>
      </c>
      <c r="J321" s="6" t="s">
        <v>68</v>
      </c>
    </row>
    <row r="322" customFormat="false" ht="15" hidden="false" customHeight="false" outlineLevel="0" collapsed="false">
      <c r="A322" s="2" t="s">
        <v>983</v>
      </c>
      <c r="B322" s="2" t="s">
        <v>984</v>
      </c>
      <c r="C322" s="2" t="s">
        <v>12</v>
      </c>
      <c r="D322" s="3" t="s">
        <v>50</v>
      </c>
      <c r="E322" s="2" t="s">
        <v>985</v>
      </c>
      <c r="F322" s="2" t="s">
        <v>77</v>
      </c>
      <c r="G322" s="3" t="s">
        <v>28</v>
      </c>
      <c r="H322" s="4" t="n">
        <v>10359.75</v>
      </c>
      <c r="I322" s="5" t="n">
        <v>20</v>
      </c>
      <c r="J322" s="2" t="s">
        <v>17</v>
      </c>
    </row>
    <row r="323" customFormat="false" ht="15" hidden="false" customHeight="false" outlineLevel="0" collapsed="false">
      <c r="A323" s="6" t="s">
        <v>986</v>
      </c>
      <c r="B323" s="6" t="s">
        <v>987</v>
      </c>
      <c r="C323" s="6" t="s">
        <v>86</v>
      </c>
      <c r="D323" s="7" t="s">
        <v>507</v>
      </c>
      <c r="E323" s="6" t="s">
        <v>650</v>
      </c>
      <c r="F323" s="6" t="s">
        <v>52</v>
      </c>
      <c r="G323" s="7" t="s">
        <v>16</v>
      </c>
      <c r="H323" s="8" t="n">
        <v>1527.01</v>
      </c>
      <c r="I323" s="9" t="n">
        <v>15</v>
      </c>
      <c r="J323" s="6" t="s">
        <v>17</v>
      </c>
    </row>
    <row r="324" customFormat="false" ht="15" hidden="false" customHeight="false" outlineLevel="0" collapsed="false">
      <c r="A324" s="2" t="s">
        <v>988</v>
      </c>
      <c r="B324" s="2" t="s">
        <v>989</v>
      </c>
      <c r="C324" s="2" t="s">
        <v>31</v>
      </c>
      <c r="D324" s="3" t="s">
        <v>145</v>
      </c>
      <c r="E324" s="2" t="s">
        <v>245</v>
      </c>
      <c r="F324" s="2" t="s">
        <v>233</v>
      </c>
      <c r="G324" s="3" t="s">
        <v>22</v>
      </c>
      <c r="H324" s="4" t="n">
        <v>12293.83</v>
      </c>
      <c r="I324" s="5" t="n">
        <v>30</v>
      </c>
      <c r="J324" s="2" t="s">
        <v>17</v>
      </c>
    </row>
    <row r="325" customFormat="false" ht="15" hidden="false" customHeight="false" outlineLevel="0" collapsed="false">
      <c r="A325" s="6" t="s">
        <v>990</v>
      </c>
      <c r="B325" s="6" t="s">
        <v>991</v>
      </c>
      <c r="C325" s="6" t="s">
        <v>12</v>
      </c>
      <c r="D325" s="7" t="s">
        <v>13</v>
      </c>
      <c r="E325" s="6" t="s">
        <v>734</v>
      </c>
      <c r="F325" s="6" t="s">
        <v>946</v>
      </c>
      <c r="G325" s="7" t="s">
        <v>28</v>
      </c>
      <c r="H325" s="8" t="n">
        <v>6881.44</v>
      </c>
      <c r="I325" s="9" t="n">
        <v>5</v>
      </c>
      <c r="J325" s="6" t="s">
        <v>68</v>
      </c>
    </row>
    <row r="326" customFormat="false" ht="15" hidden="false" customHeight="false" outlineLevel="0" collapsed="false">
      <c r="A326" s="2" t="s">
        <v>992</v>
      </c>
      <c r="B326" s="2" t="s">
        <v>993</v>
      </c>
      <c r="C326" s="2" t="s">
        <v>12</v>
      </c>
      <c r="D326" s="3" t="s">
        <v>25</v>
      </c>
      <c r="E326" s="2" t="s">
        <v>630</v>
      </c>
      <c r="F326" s="2" t="s">
        <v>994</v>
      </c>
      <c r="G326" s="3" t="s">
        <v>74</v>
      </c>
      <c r="H326" s="4" t="n">
        <v>13500.6</v>
      </c>
      <c r="I326" s="5" t="n">
        <v>0</v>
      </c>
      <c r="J326" s="2" t="s">
        <v>17</v>
      </c>
    </row>
    <row r="327" customFormat="false" ht="15" hidden="false" customHeight="false" outlineLevel="0" collapsed="false">
      <c r="A327" s="6" t="s">
        <v>995</v>
      </c>
      <c r="B327" s="6" t="s">
        <v>996</v>
      </c>
      <c r="C327" s="6" t="s">
        <v>31</v>
      </c>
      <c r="D327" s="7" t="s">
        <v>122</v>
      </c>
      <c r="E327" s="6" t="s">
        <v>254</v>
      </c>
      <c r="F327" s="6" t="s">
        <v>997</v>
      </c>
      <c r="G327" s="7" t="s">
        <v>62</v>
      </c>
      <c r="H327" s="8" t="n">
        <v>4092.9</v>
      </c>
      <c r="I327" s="9" t="n">
        <v>5</v>
      </c>
      <c r="J327" s="6" t="s">
        <v>17</v>
      </c>
    </row>
    <row r="328" customFormat="false" ht="15" hidden="false" customHeight="false" outlineLevel="0" collapsed="false">
      <c r="A328" s="2" t="s">
        <v>998</v>
      </c>
      <c r="B328" s="2" t="s">
        <v>999</v>
      </c>
      <c r="C328" s="2" t="s">
        <v>12</v>
      </c>
      <c r="D328" s="3" t="s">
        <v>13</v>
      </c>
      <c r="E328" s="2" t="s">
        <v>216</v>
      </c>
      <c r="F328" s="2" t="s">
        <v>1000</v>
      </c>
      <c r="G328" s="3" t="s">
        <v>74</v>
      </c>
      <c r="H328" s="4" t="n">
        <v>13199.49</v>
      </c>
      <c r="I328" s="5" t="n">
        <v>25</v>
      </c>
      <c r="J328" s="2" t="s">
        <v>17</v>
      </c>
    </row>
    <row r="329" customFormat="false" ht="15" hidden="false" customHeight="false" outlineLevel="0" collapsed="false">
      <c r="A329" s="6" t="s">
        <v>1001</v>
      </c>
      <c r="B329" s="6" t="s">
        <v>1002</v>
      </c>
      <c r="C329" s="6" t="s">
        <v>31</v>
      </c>
      <c r="D329" s="7" t="s">
        <v>71</v>
      </c>
      <c r="E329" s="6" t="s">
        <v>972</v>
      </c>
      <c r="F329" s="6" t="s">
        <v>787</v>
      </c>
      <c r="G329" s="7" t="s">
        <v>16</v>
      </c>
      <c r="H329" s="8" t="n">
        <v>14342.74</v>
      </c>
      <c r="I329" s="9" t="n">
        <v>30</v>
      </c>
      <c r="J329" s="6" t="s">
        <v>17</v>
      </c>
    </row>
    <row r="330" customFormat="false" ht="15" hidden="false" customHeight="false" outlineLevel="0" collapsed="false">
      <c r="A330" s="2" t="s">
        <v>1003</v>
      </c>
      <c r="B330" s="2" t="s">
        <v>1004</v>
      </c>
      <c r="C330" s="2" t="s">
        <v>12</v>
      </c>
      <c r="D330" s="3" t="s">
        <v>13</v>
      </c>
      <c r="E330" s="2" t="s">
        <v>902</v>
      </c>
      <c r="F330" s="2" t="s">
        <v>557</v>
      </c>
      <c r="G330" s="3" t="s">
        <v>138</v>
      </c>
      <c r="H330" s="4" t="n">
        <v>2413.75</v>
      </c>
      <c r="I330" s="5" t="n">
        <v>10</v>
      </c>
      <c r="J330" s="2" t="s">
        <v>17</v>
      </c>
    </row>
    <row r="331" customFormat="false" ht="15" hidden="false" customHeight="false" outlineLevel="0" collapsed="false">
      <c r="A331" s="6" t="s">
        <v>1005</v>
      </c>
      <c r="B331" s="6" t="s">
        <v>1006</v>
      </c>
      <c r="C331" s="6" t="s">
        <v>12</v>
      </c>
      <c r="D331" s="7" t="s">
        <v>162</v>
      </c>
      <c r="E331" s="6" t="s">
        <v>1007</v>
      </c>
      <c r="F331" s="6" t="s">
        <v>1000</v>
      </c>
      <c r="G331" s="7" t="s">
        <v>22</v>
      </c>
      <c r="H331" s="8" t="n">
        <v>700</v>
      </c>
      <c r="I331" s="9" t="n">
        <v>0</v>
      </c>
      <c r="J331" s="6" t="s">
        <v>68</v>
      </c>
    </row>
    <row r="332" customFormat="false" ht="15" hidden="false" customHeight="false" outlineLevel="0" collapsed="false">
      <c r="A332" s="2" t="s">
        <v>1008</v>
      </c>
      <c r="B332" s="2" t="s">
        <v>1009</v>
      </c>
      <c r="C332" s="2" t="s">
        <v>12</v>
      </c>
      <c r="D332" s="3" t="s">
        <v>110</v>
      </c>
      <c r="E332" s="2" t="s">
        <v>98</v>
      </c>
      <c r="F332" s="2" t="s">
        <v>381</v>
      </c>
      <c r="G332" s="3" t="s">
        <v>16</v>
      </c>
      <c r="H332" s="4" t="n">
        <v>10676.25</v>
      </c>
      <c r="I332" s="5" t="n">
        <v>15</v>
      </c>
      <c r="J332" s="2" t="s">
        <v>17</v>
      </c>
    </row>
    <row r="333" customFormat="false" ht="15" hidden="false" customHeight="false" outlineLevel="0" collapsed="false">
      <c r="A333" s="6" t="s">
        <v>1010</v>
      </c>
      <c r="B333" s="6" t="s">
        <v>1011</v>
      </c>
      <c r="C333" s="6" t="s">
        <v>31</v>
      </c>
      <c r="D333" s="7" t="s">
        <v>145</v>
      </c>
      <c r="E333" s="6" t="s">
        <v>994</v>
      </c>
      <c r="F333" s="6" t="s">
        <v>168</v>
      </c>
      <c r="G333" s="7" t="s">
        <v>22</v>
      </c>
      <c r="H333" s="8" t="n">
        <v>14627.54</v>
      </c>
      <c r="I333" s="9" t="n">
        <v>5</v>
      </c>
      <c r="J333" s="6" t="s">
        <v>17</v>
      </c>
    </row>
    <row r="334" customFormat="false" ht="15" hidden="false" customHeight="false" outlineLevel="0" collapsed="false">
      <c r="A334" s="2" t="s">
        <v>1012</v>
      </c>
      <c r="B334" s="2" t="s">
        <v>1013</v>
      </c>
      <c r="C334" s="2" t="s">
        <v>31</v>
      </c>
      <c r="D334" s="3" t="s">
        <v>122</v>
      </c>
      <c r="E334" s="2" t="s">
        <v>426</v>
      </c>
      <c r="F334" s="2" t="s">
        <v>67</v>
      </c>
      <c r="G334" s="3" t="s">
        <v>16</v>
      </c>
      <c r="H334" s="4" t="n">
        <v>3960.24</v>
      </c>
      <c r="I334" s="5" t="n">
        <v>30</v>
      </c>
      <c r="J334" s="2" t="s">
        <v>17</v>
      </c>
    </row>
    <row r="335" customFormat="false" ht="15" hidden="false" customHeight="false" outlineLevel="0" collapsed="false">
      <c r="A335" s="6" t="s">
        <v>1014</v>
      </c>
      <c r="B335" s="6" t="s">
        <v>1015</v>
      </c>
      <c r="C335" s="6" t="s">
        <v>12</v>
      </c>
      <c r="D335" s="7" t="s">
        <v>13</v>
      </c>
      <c r="E335" s="6" t="s">
        <v>222</v>
      </c>
      <c r="F335" s="6" t="s">
        <v>486</v>
      </c>
      <c r="G335" s="7" t="s">
        <v>62</v>
      </c>
      <c r="H335" s="8" t="n">
        <v>10041.76</v>
      </c>
      <c r="I335" s="9" t="n">
        <v>25</v>
      </c>
      <c r="J335" s="6" t="s">
        <v>17</v>
      </c>
    </row>
    <row r="336" customFormat="false" ht="15" hidden="false" customHeight="false" outlineLevel="0" collapsed="false">
      <c r="A336" s="2" t="s">
        <v>1016</v>
      </c>
      <c r="B336" s="2" t="s">
        <v>1017</v>
      </c>
      <c r="C336" s="2" t="s">
        <v>31</v>
      </c>
      <c r="D336" s="3" t="s">
        <v>32</v>
      </c>
      <c r="E336" s="2" t="s">
        <v>119</v>
      </c>
      <c r="F336" s="2" t="s">
        <v>60</v>
      </c>
      <c r="G336" s="3" t="s">
        <v>28</v>
      </c>
      <c r="H336" s="4" t="n">
        <v>12426.35</v>
      </c>
      <c r="I336" s="5" t="n">
        <v>30</v>
      </c>
      <c r="J336" s="2" t="s">
        <v>68</v>
      </c>
    </row>
    <row r="337" customFormat="false" ht="15" hidden="false" customHeight="false" outlineLevel="0" collapsed="false">
      <c r="A337" s="6" t="s">
        <v>1018</v>
      </c>
      <c r="B337" s="6" t="s">
        <v>1019</v>
      </c>
      <c r="C337" s="6" t="s">
        <v>12</v>
      </c>
      <c r="D337" s="7" t="s">
        <v>162</v>
      </c>
      <c r="E337" s="6" t="s">
        <v>617</v>
      </c>
      <c r="F337" s="6" t="s">
        <v>372</v>
      </c>
      <c r="G337" s="7" t="s">
        <v>16</v>
      </c>
      <c r="H337" s="8" t="n">
        <v>5357.66</v>
      </c>
      <c r="I337" s="9" t="n">
        <v>0</v>
      </c>
      <c r="J337" s="6" t="s">
        <v>68</v>
      </c>
    </row>
    <row r="338" customFormat="false" ht="15" hidden="false" customHeight="false" outlineLevel="0" collapsed="false">
      <c r="A338" s="2" t="s">
        <v>1020</v>
      </c>
      <c r="B338" s="2" t="s">
        <v>1021</v>
      </c>
      <c r="C338" s="2" t="s">
        <v>12</v>
      </c>
      <c r="D338" s="3" t="s">
        <v>110</v>
      </c>
      <c r="E338" s="2" t="s">
        <v>168</v>
      </c>
      <c r="F338" s="2" t="s">
        <v>194</v>
      </c>
      <c r="G338" s="3" t="s">
        <v>62</v>
      </c>
      <c r="H338" s="4" t="n">
        <v>12960.72</v>
      </c>
      <c r="I338" s="5" t="n">
        <v>15</v>
      </c>
      <c r="J338" s="2" t="s">
        <v>17</v>
      </c>
    </row>
    <row r="339" customFormat="false" ht="15" hidden="false" customHeight="false" outlineLevel="0" collapsed="false">
      <c r="A339" s="6" t="s">
        <v>1022</v>
      </c>
      <c r="B339" s="6" t="s">
        <v>1023</v>
      </c>
      <c r="C339" s="6" t="s">
        <v>86</v>
      </c>
      <c r="D339" s="7" t="s">
        <v>135</v>
      </c>
      <c r="E339" s="6" t="s">
        <v>94</v>
      </c>
      <c r="F339" s="6" t="s">
        <v>1024</v>
      </c>
      <c r="G339" s="7" t="s">
        <v>22</v>
      </c>
      <c r="H339" s="8" t="n">
        <v>537.24</v>
      </c>
      <c r="I339" s="9" t="n">
        <v>20</v>
      </c>
      <c r="J339" s="6" t="s">
        <v>17</v>
      </c>
    </row>
    <row r="340" customFormat="false" ht="15" hidden="false" customHeight="false" outlineLevel="0" collapsed="false">
      <c r="A340" s="2" t="s">
        <v>1025</v>
      </c>
      <c r="B340" s="2" t="s">
        <v>1026</v>
      </c>
      <c r="C340" s="2" t="s">
        <v>86</v>
      </c>
      <c r="D340" s="3" t="s">
        <v>87</v>
      </c>
      <c r="E340" s="2" t="s">
        <v>666</v>
      </c>
      <c r="F340" s="2" t="s">
        <v>1027</v>
      </c>
      <c r="G340" s="3" t="s">
        <v>138</v>
      </c>
      <c r="H340" s="4" t="n">
        <v>1012.77</v>
      </c>
      <c r="I340" s="5" t="n">
        <v>30</v>
      </c>
      <c r="J340" s="2" t="s">
        <v>17</v>
      </c>
    </row>
    <row r="341" customFormat="false" ht="15" hidden="false" customHeight="false" outlineLevel="0" collapsed="false">
      <c r="A341" s="6" t="s">
        <v>1028</v>
      </c>
      <c r="B341" s="6" t="s">
        <v>1029</v>
      </c>
      <c r="C341" s="6" t="s">
        <v>31</v>
      </c>
      <c r="D341" s="7" t="s">
        <v>32</v>
      </c>
      <c r="E341" s="6" t="s">
        <v>767</v>
      </c>
      <c r="F341" s="6" t="s">
        <v>1030</v>
      </c>
      <c r="G341" s="7" t="s">
        <v>22</v>
      </c>
      <c r="H341" s="8" t="n">
        <v>8787.27</v>
      </c>
      <c r="I341" s="9" t="n">
        <v>0</v>
      </c>
      <c r="J341" s="6" t="s">
        <v>17</v>
      </c>
    </row>
    <row r="342" customFormat="false" ht="15" hidden="false" customHeight="false" outlineLevel="0" collapsed="false">
      <c r="A342" s="2" t="s">
        <v>1031</v>
      </c>
      <c r="B342" s="2" t="s">
        <v>1032</v>
      </c>
      <c r="C342" s="2" t="s">
        <v>31</v>
      </c>
      <c r="D342" s="3" t="s">
        <v>215</v>
      </c>
      <c r="E342" s="2" t="s">
        <v>433</v>
      </c>
      <c r="F342" s="2" t="s">
        <v>836</v>
      </c>
      <c r="G342" s="3" t="s">
        <v>138</v>
      </c>
      <c r="H342" s="4" t="n">
        <v>1499.43</v>
      </c>
      <c r="I342" s="5" t="n">
        <v>15</v>
      </c>
      <c r="J342" s="2" t="s">
        <v>17</v>
      </c>
    </row>
    <row r="343" customFormat="false" ht="15" hidden="false" customHeight="false" outlineLevel="0" collapsed="false">
      <c r="A343" s="6" t="s">
        <v>1033</v>
      </c>
      <c r="B343" s="6" t="s">
        <v>831</v>
      </c>
      <c r="C343" s="6" t="s">
        <v>31</v>
      </c>
      <c r="D343" s="7" t="s">
        <v>215</v>
      </c>
      <c r="E343" s="6" t="s">
        <v>901</v>
      </c>
      <c r="F343" s="6" t="s">
        <v>557</v>
      </c>
      <c r="G343" s="7" t="s">
        <v>62</v>
      </c>
      <c r="H343" s="8" t="n">
        <v>3409.73</v>
      </c>
      <c r="I343" s="9" t="n">
        <v>10</v>
      </c>
      <c r="J343" s="6" t="s">
        <v>17</v>
      </c>
    </row>
    <row r="344" customFormat="false" ht="15" hidden="false" customHeight="false" outlineLevel="0" collapsed="false">
      <c r="A344" s="2" t="s">
        <v>1034</v>
      </c>
      <c r="B344" s="2" t="s">
        <v>1035</v>
      </c>
      <c r="C344" s="2" t="s">
        <v>12</v>
      </c>
      <c r="D344" s="3" t="s">
        <v>362</v>
      </c>
      <c r="E344" s="2" t="s">
        <v>147</v>
      </c>
      <c r="F344" s="2" t="s">
        <v>942</v>
      </c>
      <c r="G344" s="3" t="s">
        <v>138</v>
      </c>
      <c r="H344" s="4" t="n">
        <v>11750.35</v>
      </c>
      <c r="I344" s="5" t="n">
        <v>30</v>
      </c>
      <c r="J344" s="2" t="s">
        <v>17</v>
      </c>
    </row>
    <row r="345" customFormat="false" ht="15" hidden="false" customHeight="false" outlineLevel="0" collapsed="false">
      <c r="A345" s="6" t="s">
        <v>1036</v>
      </c>
      <c r="B345" s="6" t="s">
        <v>1037</v>
      </c>
      <c r="C345" s="6" t="s">
        <v>86</v>
      </c>
      <c r="D345" s="7" t="s">
        <v>384</v>
      </c>
      <c r="E345" s="6" t="s">
        <v>417</v>
      </c>
      <c r="F345" s="6" t="s">
        <v>666</v>
      </c>
      <c r="G345" s="7" t="s">
        <v>22</v>
      </c>
      <c r="H345" s="8" t="n">
        <v>9721.16</v>
      </c>
      <c r="I345" s="9" t="n">
        <v>10</v>
      </c>
      <c r="J345" s="6" t="s">
        <v>17</v>
      </c>
    </row>
    <row r="346" customFormat="false" ht="15" hidden="false" customHeight="false" outlineLevel="0" collapsed="false">
      <c r="A346" s="2" t="s">
        <v>1038</v>
      </c>
      <c r="B346" s="2" t="s">
        <v>1039</v>
      </c>
      <c r="C346" s="2" t="s">
        <v>12</v>
      </c>
      <c r="D346" s="3" t="s">
        <v>37</v>
      </c>
      <c r="E346" s="2" t="s">
        <v>216</v>
      </c>
      <c r="F346" s="2" t="s">
        <v>1000</v>
      </c>
      <c r="G346" s="3" t="s">
        <v>74</v>
      </c>
      <c r="H346" s="4" t="n">
        <v>4958.9</v>
      </c>
      <c r="I346" s="5" t="n">
        <v>25</v>
      </c>
      <c r="J346" s="2" t="s">
        <v>17</v>
      </c>
    </row>
    <row r="347" customFormat="false" ht="15" hidden="false" customHeight="false" outlineLevel="0" collapsed="false">
      <c r="A347" s="6" t="s">
        <v>1040</v>
      </c>
      <c r="B347" s="6" t="s">
        <v>1041</v>
      </c>
      <c r="C347" s="6" t="s">
        <v>86</v>
      </c>
      <c r="D347" s="7" t="s">
        <v>87</v>
      </c>
      <c r="E347" s="6" t="s">
        <v>1042</v>
      </c>
      <c r="F347" s="6" t="s">
        <v>430</v>
      </c>
      <c r="G347" s="7" t="s">
        <v>16</v>
      </c>
      <c r="H347" s="8" t="n">
        <v>1136.55</v>
      </c>
      <c r="I347" s="9" t="n">
        <v>0</v>
      </c>
      <c r="J347" s="6" t="s">
        <v>17</v>
      </c>
    </row>
    <row r="348" customFormat="false" ht="15" hidden="false" customHeight="false" outlineLevel="0" collapsed="false">
      <c r="A348" s="2" t="s">
        <v>1043</v>
      </c>
      <c r="B348" s="2" t="s">
        <v>1044</v>
      </c>
      <c r="C348" s="2" t="s">
        <v>12</v>
      </c>
      <c r="D348" s="3" t="s">
        <v>162</v>
      </c>
      <c r="E348" s="2" t="s">
        <v>275</v>
      </c>
      <c r="F348" s="2" t="s">
        <v>457</v>
      </c>
      <c r="G348" s="3" t="s">
        <v>28</v>
      </c>
      <c r="H348" s="4" t="n">
        <v>2435.95</v>
      </c>
      <c r="I348" s="5" t="n">
        <v>20</v>
      </c>
      <c r="J348" s="2" t="s">
        <v>17</v>
      </c>
    </row>
    <row r="349" customFormat="false" ht="15" hidden="false" customHeight="false" outlineLevel="0" collapsed="false">
      <c r="A349" s="6" t="s">
        <v>1045</v>
      </c>
      <c r="B349" s="6" t="s">
        <v>1046</v>
      </c>
      <c r="C349" s="6" t="s">
        <v>12</v>
      </c>
      <c r="D349" s="7" t="s">
        <v>50</v>
      </c>
      <c r="E349" s="6" t="s">
        <v>275</v>
      </c>
      <c r="F349" s="6" t="s">
        <v>136</v>
      </c>
      <c r="G349" s="7" t="s">
        <v>22</v>
      </c>
      <c r="H349" s="8" t="n">
        <v>12838.25</v>
      </c>
      <c r="I349" s="9" t="n">
        <v>10</v>
      </c>
      <c r="J349" s="6" t="s">
        <v>17</v>
      </c>
    </row>
    <row r="350" customFormat="false" ht="15" hidden="false" customHeight="false" outlineLevel="0" collapsed="false">
      <c r="A350" s="2" t="s">
        <v>1047</v>
      </c>
      <c r="B350" s="2" t="s">
        <v>1048</v>
      </c>
      <c r="C350" s="2" t="s">
        <v>12</v>
      </c>
      <c r="D350" s="3" t="s">
        <v>154</v>
      </c>
      <c r="E350" s="2" t="s">
        <v>264</v>
      </c>
      <c r="F350" s="2" t="s">
        <v>347</v>
      </c>
      <c r="G350" s="3" t="s">
        <v>22</v>
      </c>
      <c r="H350" s="4" t="n">
        <v>2473.62</v>
      </c>
      <c r="I350" s="5" t="n">
        <v>5</v>
      </c>
      <c r="J350" s="2" t="s">
        <v>68</v>
      </c>
    </row>
    <row r="351" customFormat="false" ht="15" hidden="false" customHeight="false" outlineLevel="0" collapsed="false">
      <c r="A351" s="6" t="s">
        <v>1049</v>
      </c>
      <c r="B351" s="6" t="s">
        <v>1050</v>
      </c>
      <c r="C351" s="6" t="s">
        <v>12</v>
      </c>
      <c r="D351" s="7" t="s">
        <v>37</v>
      </c>
      <c r="E351" s="6" t="s">
        <v>1051</v>
      </c>
      <c r="F351" s="6" t="s">
        <v>1000</v>
      </c>
      <c r="G351" s="7" t="s">
        <v>22</v>
      </c>
      <c r="H351" s="8" t="n">
        <v>14487.2</v>
      </c>
      <c r="I351" s="9" t="n">
        <v>10</v>
      </c>
      <c r="J351" s="6" t="s">
        <v>17</v>
      </c>
    </row>
    <row r="352" customFormat="false" ht="15" hidden="false" customHeight="false" outlineLevel="0" collapsed="false">
      <c r="A352" s="2" t="s">
        <v>1052</v>
      </c>
      <c r="B352" s="2" t="s">
        <v>371</v>
      </c>
      <c r="C352" s="2" t="s">
        <v>31</v>
      </c>
      <c r="D352" s="3" t="s">
        <v>145</v>
      </c>
      <c r="E352" s="2" t="s">
        <v>1007</v>
      </c>
      <c r="F352" s="2" t="s">
        <v>483</v>
      </c>
      <c r="G352" s="3" t="s">
        <v>74</v>
      </c>
      <c r="H352" s="4" t="n">
        <v>9247.89</v>
      </c>
      <c r="I352" s="5" t="n">
        <v>25</v>
      </c>
      <c r="J352" s="2" t="s">
        <v>17</v>
      </c>
    </row>
    <row r="353" customFormat="false" ht="15" hidden="false" customHeight="false" outlineLevel="0" collapsed="false">
      <c r="A353" s="6" t="s">
        <v>1053</v>
      </c>
      <c r="B353" s="6" t="s">
        <v>1054</v>
      </c>
      <c r="C353" s="6" t="s">
        <v>12</v>
      </c>
      <c r="D353" s="7" t="s">
        <v>81</v>
      </c>
      <c r="E353" s="6" t="s">
        <v>1055</v>
      </c>
      <c r="F353" s="6" t="s">
        <v>205</v>
      </c>
      <c r="G353" s="7" t="s">
        <v>62</v>
      </c>
      <c r="H353" s="8" t="n">
        <v>10319.16</v>
      </c>
      <c r="I353" s="9" t="n">
        <v>0</v>
      </c>
      <c r="J353" s="6" t="s">
        <v>68</v>
      </c>
    </row>
    <row r="354" customFormat="false" ht="15" hidden="false" customHeight="false" outlineLevel="0" collapsed="false">
      <c r="A354" s="2" t="s">
        <v>1056</v>
      </c>
      <c r="B354" s="2" t="s">
        <v>1057</v>
      </c>
      <c r="C354" s="2" t="s">
        <v>86</v>
      </c>
      <c r="D354" s="3" t="s">
        <v>101</v>
      </c>
      <c r="E354" s="2" t="s">
        <v>14</v>
      </c>
      <c r="F354" s="2" t="s">
        <v>767</v>
      </c>
      <c r="G354" s="3" t="s">
        <v>16</v>
      </c>
      <c r="H354" s="4" t="n">
        <v>1873.52</v>
      </c>
      <c r="I354" s="5" t="n">
        <v>5</v>
      </c>
      <c r="J354" s="2" t="s">
        <v>68</v>
      </c>
    </row>
    <row r="355" customFormat="false" ht="15" hidden="false" customHeight="false" outlineLevel="0" collapsed="false">
      <c r="A355" s="6" t="s">
        <v>1058</v>
      </c>
      <c r="B355" s="6" t="s">
        <v>1059</v>
      </c>
      <c r="C355" s="6" t="s">
        <v>31</v>
      </c>
      <c r="D355" s="7" t="s">
        <v>131</v>
      </c>
      <c r="E355" s="6" t="s">
        <v>812</v>
      </c>
      <c r="F355" s="6" t="s">
        <v>665</v>
      </c>
      <c r="G355" s="7" t="s">
        <v>22</v>
      </c>
      <c r="H355" s="8" t="n">
        <v>6308.44</v>
      </c>
      <c r="I355" s="9" t="n">
        <v>30</v>
      </c>
      <c r="J355" s="6" t="s">
        <v>17</v>
      </c>
    </row>
    <row r="356" customFormat="false" ht="15" hidden="false" customHeight="false" outlineLevel="0" collapsed="false">
      <c r="A356" s="2" t="s">
        <v>1060</v>
      </c>
      <c r="B356" s="2" t="s">
        <v>910</v>
      </c>
      <c r="C356" s="2" t="s">
        <v>86</v>
      </c>
      <c r="D356" s="3" t="s">
        <v>135</v>
      </c>
      <c r="E356" s="2" t="s">
        <v>254</v>
      </c>
      <c r="F356" s="2" t="s">
        <v>413</v>
      </c>
      <c r="G356" s="3" t="s">
        <v>22</v>
      </c>
      <c r="H356" s="4" t="n">
        <v>3367.38</v>
      </c>
      <c r="I356" s="5" t="n">
        <v>0</v>
      </c>
      <c r="J356" s="2" t="s">
        <v>68</v>
      </c>
    </row>
    <row r="357" customFormat="false" ht="15" hidden="false" customHeight="false" outlineLevel="0" collapsed="false">
      <c r="A357" s="6" t="s">
        <v>1061</v>
      </c>
      <c r="B357" s="6" t="s">
        <v>1062</v>
      </c>
      <c r="C357" s="6" t="s">
        <v>31</v>
      </c>
      <c r="D357" s="7" t="s">
        <v>59</v>
      </c>
      <c r="E357" s="6" t="s">
        <v>893</v>
      </c>
      <c r="F357" s="6" t="s">
        <v>136</v>
      </c>
      <c r="G357" s="7" t="s">
        <v>22</v>
      </c>
      <c r="H357" s="8" t="n">
        <v>6780.77</v>
      </c>
      <c r="I357" s="9" t="n">
        <v>20</v>
      </c>
      <c r="J357" s="6" t="s">
        <v>17</v>
      </c>
    </row>
    <row r="358" customFormat="false" ht="15" hidden="false" customHeight="false" outlineLevel="0" collapsed="false">
      <c r="A358" s="2" t="s">
        <v>1063</v>
      </c>
      <c r="B358" s="2" t="s">
        <v>1064</v>
      </c>
      <c r="C358" s="2" t="s">
        <v>31</v>
      </c>
      <c r="D358" s="3" t="s">
        <v>131</v>
      </c>
      <c r="E358" s="2" t="s">
        <v>234</v>
      </c>
      <c r="F358" s="2" t="s">
        <v>246</v>
      </c>
      <c r="G358" s="3" t="s">
        <v>138</v>
      </c>
      <c r="H358" s="4" t="n">
        <v>4557.89</v>
      </c>
      <c r="I358" s="5" t="n">
        <v>10</v>
      </c>
      <c r="J358" s="2" t="s">
        <v>17</v>
      </c>
    </row>
    <row r="359" customFormat="false" ht="15" hidden="false" customHeight="false" outlineLevel="0" collapsed="false">
      <c r="A359" s="6" t="s">
        <v>1065</v>
      </c>
      <c r="B359" s="6" t="s">
        <v>1066</v>
      </c>
      <c r="C359" s="6" t="s">
        <v>12</v>
      </c>
      <c r="D359" s="7" t="s">
        <v>25</v>
      </c>
      <c r="E359" s="6" t="s">
        <v>1067</v>
      </c>
      <c r="F359" s="6" t="s">
        <v>508</v>
      </c>
      <c r="G359" s="7" t="s">
        <v>62</v>
      </c>
      <c r="H359" s="8" t="n">
        <v>7445.95</v>
      </c>
      <c r="I359" s="9" t="n">
        <v>20</v>
      </c>
      <c r="J359" s="6" t="s">
        <v>68</v>
      </c>
    </row>
    <row r="360" customFormat="false" ht="15" hidden="false" customHeight="false" outlineLevel="0" collapsed="false">
      <c r="A360" s="2" t="s">
        <v>1068</v>
      </c>
      <c r="B360" s="2" t="s">
        <v>1069</v>
      </c>
      <c r="C360" s="2" t="s">
        <v>12</v>
      </c>
      <c r="D360" s="3" t="s">
        <v>110</v>
      </c>
      <c r="E360" s="2" t="s">
        <v>1070</v>
      </c>
      <c r="F360" s="2" t="s">
        <v>635</v>
      </c>
      <c r="G360" s="3" t="s">
        <v>22</v>
      </c>
      <c r="H360" s="4" t="n">
        <v>8383.02</v>
      </c>
      <c r="I360" s="5" t="n">
        <v>30</v>
      </c>
      <c r="J360" s="2" t="s">
        <v>17</v>
      </c>
    </row>
    <row r="361" customFormat="false" ht="15" hidden="false" customHeight="false" outlineLevel="0" collapsed="false">
      <c r="A361" s="6" t="s">
        <v>1071</v>
      </c>
      <c r="B361" s="6" t="s">
        <v>1072</v>
      </c>
      <c r="C361" s="6" t="s">
        <v>12</v>
      </c>
      <c r="D361" s="7" t="s">
        <v>25</v>
      </c>
      <c r="E361" s="6" t="s">
        <v>52</v>
      </c>
      <c r="F361" s="6" t="s">
        <v>893</v>
      </c>
      <c r="G361" s="7" t="s">
        <v>62</v>
      </c>
      <c r="H361" s="8" t="n">
        <v>7784.7</v>
      </c>
      <c r="I361" s="9" t="n">
        <v>20</v>
      </c>
      <c r="J361" s="6" t="s">
        <v>68</v>
      </c>
    </row>
    <row r="362" customFormat="false" ht="15" hidden="false" customHeight="false" outlineLevel="0" collapsed="false">
      <c r="A362" s="2" t="s">
        <v>1073</v>
      </c>
      <c r="B362" s="2" t="s">
        <v>1074</v>
      </c>
      <c r="C362" s="2" t="s">
        <v>31</v>
      </c>
      <c r="D362" s="3" t="s">
        <v>145</v>
      </c>
      <c r="E362" s="2" t="s">
        <v>264</v>
      </c>
      <c r="F362" s="2" t="s">
        <v>1075</v>
      </c>
      <c r="G362" s="3" t="s">
        <v>22</v>
      </c>
      <c r="H362" s="4" t="n">
        <v>8176.77</v>
      </c>
      <c r="I362" s="5" t="n">
        <v>15</v>
      </c>
      <c r="J362" s="2" t="s">
        <v>17</v>
      </c>
    </row>
    <row r="363" customFormat="false" ht="15" hidden="false" customHeight="false" outlineLevel="0" collapsed="false">
      <c r="A363" s="6" t="s">
        <v>1076</v>
      </c>
      <c r="B363" s="6" t="s">
        <v>1077</v>
      </c>
      <c r="C363" s="6" t="s">
        <v>31</v>
      </c>
      <c r="D363" s="7" t="s">
        <v>131</v>
      </c>
      <c r="E363" s="6" t="s">
        <v>490</v>
      </c>
      <c r="F363" s="6" t="s">
        <v>115</v>
      </c>
      <c r="G363" s="7" t="s">
        <v>22</v>
      </c>
      <c r="H363" s="8" t="n">
        <v>11972.94</v>
      </c>
      <c r="I363" s="9" t="n">
        <v>30</v>
      </c>
      <c r="J363" s="6" t="s">
        <v>17</v>
      </c>
    </row>
    <row r="364" customFormat="false" ht="15" hidden="false" customHeight="false" outlineLevel="0" collapsed="false">
      <c r="A364" s="2" t="s">
        <v>1078</v>
      </c>
      <c r="B364" s="2" t="s">
        <v>1079</v>
      </c>
      <c r="C364" s="2" t="s">
        <v>31</v>
      </c>
      <c r="D364" s="3" t="s">
        <v>92</v>
      </c>
      <c r="E364" s="2" t="s">
        <v>975</v>
      </c>
      <c r="F364" s="2" t="s">
        <v>898</v>
      </c>
      <c r="G364" s="3" t="s">
        <v>22</v>
      </c>
      <c r="H364" s="4" t="n">
        <v>5111.06</v>
      </c>
      <c r="I364" s="5" t="n">
        <v>20</v>
      </c>
      <c r="J364" s="2" t="s">
        <v>17</v>
      </c>
    </row>
    <row r="365" customFormat="false" ht="15" hidden="false" customHeight="false" outlineLevel="0" collapsed="false">
      <c r="A365" s="6" t="s">
        <v>1080</v>
      </c>
      <c r="B365" s="6" t="s">
        <v>1081</v>
      </c>
      <c r="C365" s="6" t="s">
        <v>86</v>
      </c>
      <c r="D365" s="7" t="s">
        <v>524</v>
      </c>
      <c r="E365" s="6" t="s">
        <v>1082</v>
      </c>
      <c r="F365" s="6" t="s">
        <v>787</v>
      </c>
      <c r="G365" s="7" t="s">
        <v>22</v>
      </c>
      <c r="H365" s="8" t="n">
        <v>12632.1</v>
      </c>
      <c r="I365" s="9" t="n">
        <v>5</v>
      </c>
      <c r="J365" s="6" t="s">
        <v>68</v>
      </c>
    </row>
    <row r="366" customFormat="false" ht="15" hidden="false" customHeight="false" outlineLevel="0" collapsed="false">
      <c r="A366" s="2" t="s">
        <v>1083</v>
      </c>
      <c r="B366" s="2" t="s">
        <v>1084</v>
      </c>
      <c r="C366" s="2" t="s">
        <v>31</v>
      </c>
      <c r="D366" s="3" t="s">
        <v>131</v>
      </c>
      <c r="E366" s="2" t="s">
        <v>93</v>
      </c>
      <c r="F366" s="2" t="s">
        <v>985</v>
      </c>
      <c r="G366" s="3" t="s">
        <v>28</v>
      </c>
      <c r="H366" s="4" t="n">
        <v>8133.5</v>
      </c>
      <c r="I366" s="5" t="n">
        <v>0</v>
      </c>
      <c r="J366" s="2" t="s">
        <v>17</v>
      </c>
    </row>
    <row r="367" customFormat="false" ht="15" hidden="false" customHeight="false" outlineLevel="0" collapsed="false">
      <c r="A367" s="6" t="s">
        <v>1085</v>
      </c>
      <c r="B367" s="6" t="s">
        <v>1086</v>
      </c>
      <c r="C367" s="6" t="s">
        <v>31</v>
      </c>
      <c r="D367" s="7" t="s">
        <v>92</v>
      </c>
      <c r="E367" s="6" t="s">
        <v>385</v>
      </c>
      <c r="F367" s="6" t="s">
        <v>496</v>
      </c>
      <c r="G367" s="7" t="s">
        <v>138</v>
      </c>
      <c r="H367" s="8" t="n">
        <v>13089.15</v>
      </c>
      <c r="I367" s="9" t="n">
        <v>30</v>
      </c>
      <c r="J367" s="6" t="s">
        <v>17</v>
      </c>
    </row>
    <row r="368" customFormat="false" ht="15" hidden="false" customHeight="false" outlineLevel="0" collapsed="false">
      <c r="A368" s="2" t="s">
        <v>1087</v>
      </c>
      <c r="B368" s="2" t="s">
        <v>1088</v>
      </c>
      <c r="C368" s="2" t="s">
        <v>12</v>
      </c>
      <c r="D368" s="3" t="s">
        <v>110</v>
      </c>
      <c r="E368" s="2" t="s">
        <v>171</v>
      </c>
      <c r="F368" s="2" t="s">
        <v>290</v>
      </c>
      <c r="G368" s="3" t="s">
        <v>74</v>
      </c>
      <c r="H368" s="4" t="n">
        <v>5917.07</v>
      </c>
      <c r="I368" s="5" t="n">
        <v>0</v>
      </c>
      <c r="J368" s="2" t="s">
        <v>68</v>
      </c>
    </row>
    <row r="369" customFormat="false" ht="15" hidden="false" customHeight="false" outlineLevel="0" collapsed="false">
      <c r="A369" s="6" t="s">
        <v>1089</v>
      </c>
      <c r="B369" s="6" t="s">
        <v>1090</v>
      </c>
      <c r="C369" s="6" t="s">
        <v>31</v>
      </c>
      <c r="D369" s="7" t="s">
        <v>92</v>
      </c>
      <c r="E369" s="6" t="s">
        <v>406</v>
      </c>
      <c r="F369" s="6" t="s">
        <v>870</v>
      </c>
      <c r="G369" s="7" t="s">
        <v>16</v>
      </c>
      <c r="H369" s="8" t="n">
        <v>11981.72</v>
      </c>
      <c r="I369" s="9" t="n">
        <v>15</v>
      </c>
      <c r="J369" s="6" t="s">
        <v>68</v>
      </c>
    </row>
    <row r="370" customFormat="false" ht="15" hidden="false" customHeight="false" outlineLevel="0" collapsed="false">
      <c r="A370" s="2" t="s">
        <v>1091</v>
      </c>
      <c r="B370" s="2" t="s">
        <v>1092</v>
      </c>
      <c r="C370" s="2" t="s">
        <v>31</v>
      </c>
      <c r="D370" s="3" t="s">
        <v>65</v>
      </c>
      <c r="E370" s="2" t="s">
        <v>363</v>
      </c>
      <c r="F370" s="2" t="s">
        <v>237</v>
      </c>
      <c r="G370" s="3" t="s">
        <v>74</v>
      </c>
      <c r="H370" s="4" t="n">
        <v>4948.94</v>
      </c>
      <c r="I370" s="5" t="n">
        <v>15</v>
      </c>
      <c r="J370" s="2" t="s">
        <v>68</v>
      </c>
    </row>
    <row r="371" customFormat="false" ht="15" hidden="false" customHeight="false" outlineLevel="0" collapsed="false">
      <c r="A371" s="6" t="s">
        <v>1093</v>
      </c>
      <c r="B371" s="6" t="s">
        <v>1094</v>
      </c>
      <c r="C371" s="6" t="s">
        <v>86</v>
      </c>
      <c r="D371" s="7" t="s">
        <v>524</v>
      </c>
      <c r="E371" s="6" t="s">
        <v>809</v>
      </c>
      <c r="F371" s="6" t="s">
        <v>757</v>
      </c>
      <c r="G371" s="7" t="s">
        <v>62</v>
      </c>
      <c r="H371" s="8" t="n">
        <v>14495.17</v>
      </c>
      <c r="I371" s="9" t="n">
        <v>30</v>
      </c>
      <c r="J371" s="6" t="s">
        <v>17</v>
      </c>
    </row>
    <row r="372" customFormat="false" ht="15" hidden="false" customHeight="false" outlineLevel="0" collapsed="false">
      <c r="A372" s="2" t="s">
        <v>1095</v>
      </c>
      <c r="B372" s="2" t="s">
        <v>1096</v>
      </c>
      <c r="C372" s="2" t="s">
        <v>12</v>
      </c>
      <c r="D372" s="3" t="s">
        <v>162</v>
      </c>
      <c r="E372" s="2" t="s">
        <v>1097</v>
      </c>
      <c r="F372" s="2" t="s">
        <v>342</v>
      </c>
      <c r="G372" s="3" t="s">
        <v>138</v>
      </c>
      <c r="H372" s="4" t="n">
        <v>5301.94</v>
      </c>
      <c r="I372" s="5" t="n">
        <v>5</v>
      </c>
      <c r="J372" s="2" t="s">
        <v>17</v>
      </c>
    </row>
    <row r="373" customFormat="false" ht="15" hidden="false" customHeight="false" outlineLevel="0" collapsed="false">
      <c r="A373" s="6" t="s">
        <v>1098</v>
      </c>
      <c r="B373" s="6" t="s">
        <v>1099</v>
      </c>
      <c r="C373" s="6" t="s">
        <v>12</v>
      </c>
      <c r="D373" s="7" t="s">
        <v>162</v>
      </c>
      <c r="E373" s="6" t="s">
        <v>764</v>
      </c>
      <c r="F373" s="6" t="s">
        <v>33</v>
      </c>
      <c r="G373" s="7" t="s">
        <v>74</v>
      </c>
      <c r="H373" s="8" t="n">
        <v>9766.99</v>
      </c>
      <c r="I373" s="9" t="n">
        <v>25</v>
      </c>
      <c r="J373" s="6" t="s">
        <v>17</v>
      </c>
    </row>
    <row r="374" customFormat="false" ht="15" hidden="false" customHeight="false" outlineLevel="0" collapsed="false">
      <c r="A374" s="2" t="s">
        <v>1100</v>
      </c>
      <c r="B374" s="2" t="s">
        <v>1101</v>
      </c>
      <c r="C374" s="2" t="s">
        <v>12</v>
      </c>
      <c r="D374" s="3" t="s">
        <v>81</v>
      </c>
      <c r="E374" s="2" t="s">
        <v>635</v>
      </c>
      <c r="F374" s="2" t="s">
        <v>536</v>
      </c>
      <c r="G374" s="3" t="s">
        <v>22</v>
      </c>
      <c r="H374" s="4" t="n">
        <v>10946</v>
      </c>
      <c r="I374" s="5" t="n">
        <v>0</v>
      </c>
      <c r="J374" s="2" t="s">
        <v>17</v>
      </c>
    </row>
    <row r="375" customFormat="false" ht="15" hidden="false" customHeight="false" outlineLevel="0" collapsed="false">
      <c r="A375" s="6" t="s">
        <v>1102</v>
      </c>
      <c r="B375" s="6" t="s">
        <v>1103</v>
      </c>
      <c r="C375" s="6" t="s">
        <v>86</v>
      </c>
      <c r="D375" s="7" t="s">
        <v>249</v>
      </c>
      <c r="E375" s="6" t="s">
        <v>163</v>
      </c>
      <c r="F375" s="6" t="s">
        <v>332</v>
      </c>
      <c r="G375" s="7" t="s">
        <v>74</v>
      </c>
      <c r="H375" s="8" t="n">
        <v>8417.35</v>
      </c>
      <c r="I375" s="9" t="n">
        <v>10</v>
      </c>
      <c r="J375" s="6" t="s">
        <v>17</v>
      </c>
    </row>
    <row r="376" customFormat="false" ht="15" hidden="false" customHeight="false" outlineLevel="0" collapsed="false">
      <c r="A376" s="2" t="s">
        <v>1104</v>
      </c>
      <c r="B376" s="2" t="s">
        <v>1105</v>
      </c>
      <c r="C376" s="2" t="s">
        <v>31</v>
      </c>
      <c r="D376" s="3" t="s">
        <v>175</v>
      </c>
      <c r="E376" s="2" t="s">
        <v>662</v>
      </c>
      <c r="F376" s="2" t="s">
        <v>699</v>
      </c>
      <c r="G376" s="3" t="s">
        <v>16</v>
      </c>
      <c r="H376" s="4" t="n">
        <v>4776.17</v>
      </c>
      <c r="I376" s="5" t="n">
        <v>0</v>
      </c>
      <c r="J376" s="2" t="s">
        <v>68</v>
      </c>
    </row>
    <row r="377" customFormat="false" ht="15" hidden="false" customHeight="false" outlineLevel="0" collapsed="false">
      <c r="A377" s="6" t="s">
        <v>1106</v>
      </c>
      <c r="B377" s="6" t="s">
        <v>914</v>
      </c>
      <c r="C377" s="6" t="s">
        <v>31</v>
      </c>
      <c r="D377" s="7" t="s">
        <v>122</v>
      </c>
      <c r="E377" s="6" t="s">
        <v>785</v>
      </c>
      <c r="F377" s="6" t="s">
        <v>163</v>
      </c>
      <c r="G377" s="7" t="s">
        <v>22</v>
      </c>
      <c r="H377" s="8" t="n">
        <v>8432.17</v>
      </c>
      <c r="I377" s="9" t="n">
        <v>0</v>
      </c>
      <c r="J377" s="6" t="s">
        <v>17</v>
      </c>
    </row>
    <row r="378" customFormat="false" ht="15" hidden="false" customHeight="false" outlineLevel="0" collapsed="false">
      <c r="A378" s="2" t="s">
        <v>1107</v>
      </c>
      <c r="B378" s="2" t="s">
        <v>1108</v>
      </c>
      <c r="C378" s="2" t="s">
        <v>12</v>
      </c>
      <c r="D378" s="3" t="s">
        <v>37</v>
      </c>
      <c r="E378" s="2" t="s">
        <v>862</v>
      </c>
      <c r="F378" s="2" t="s">
        <v>600</v>
      </c>
      <c r="G378" s="3" t="s">
        <v>138</v>
      </c>
      <c r="H378" s="4" t="n">
        <v>9306.11</v>
      </c>
      <c r="I378" s="5" t="n">
        <v>5</v>
      </c>
      <c r="J378" s="2" t="s">
        <v>68</v>
      </c>
    </row>
    <row r="379" customFormat="false" ht="15" hidden="false" customHeight="false" outlineLevel="0" collapsed="false">
      <c r="A379" s="6" t="s">
        <v>1109</v>
      </c>
      <c r="B379" s="6" t="s">
        <v>1110</v>
      </c>
      <c r="C379" s="6" t="s">
        <v>86</v>
      </c>
      <c r="D379" s="7" t="s">
        <v>507</v>
      </c>
      <c r="E379" s="6" t="s">
        <v>1111</v>
      </c>
      <c r="F379" s="6" t="s">
        <v>1112</v>
      </c>
      <c r="G379" s="7" t="s">
        <v>16</v>
      </c>
      <c r="H379" s="8" t="n">
        <v>13920.82</v>
      </c>
      <c r="I379" s="9" t="n">
        <v>25</v>
      </c>
      <c r="J379" s="6" t="s">
        <v>17</v>
      </c>
    </row>
    <row r="380" customFormat="false" ht="15" hidden="false" customHeight="false" outlineLevel="0" collapsed="false">
      <c r="A380" s="2" t="s">
        <v>1113</v>
      </c>
      <c r="B380" s="2" t="s">
        <v>1114</v>
      </c>
      <c r="C380" s="2" t="s">
        <v>31</v>
      </c>
      <c r="D380" s="3" t="s">
        <v>122</v>
      </c>
      <c r="E380" s="2" t="s">
        <v>123</v>
      </c>
      <c r="F380" s="2" t="s">
        <v>260</v>
      </c>
      <c r="G380" s="3" t="s">
        <v>28</v>
      </c>
      <c r="H380" s="4" t="n">
        <v>7618.75</v>
      </c>
      <c r="I380" s="5" t="n">
        <v>30</v>
      </c>
      <c r="J380" s="2" t="s">
        <v>17</v>
      </c>
    </row>
    <row r="381" customFormat="false" ht="15" hidden="false" customHeight="false" outlineLevel="0" collapsed="false">
      <c r="A381" s="6" t="s">
        <v>1115</v>
      </c>
      <c r="B381" s="6" t="s">
        <v>1116</v>
      </c>
      <c r="C381" s="6" t="s">
        <v>86</v>
      </c>
      <c r="D381" s="7" t="s">
        <v>524</v>
      </c>
      <c r="E381" s="6" t="s">
        <v>1117</v>
      </c>
      <c r="F381" s="6" t="s">
        <v>647</v>
      </c>
      <c r="G381" s="7" t="s">
        <v>62</v>
      </c>
      <c r="H381" s="8" t="n">
        <v>873.17</v>
      </c>
      <c r="I381" s="9" t="n">
        <v>0</v>
      </c>
      <c r="J381" s="6" t="s">
        <v>17</v>
      </c>
    </row>
    <row r="382" customFormat="false" ht="15" hidden="false" customHeight="false" outlineLevel="0" collapsed="false">
      <c r="A382" s="2" t="s">
        <v>1118</v>
      </c>
      <c r="B382" s="2" t="s">
        <v>1119</v>
      </c>
      <c r="C382" s="2" t="s">
        <v>86</v>
      </c>
      <c r="D382" s="3" t="s">
        <v>97</v>
      </c>
      <c r="E382" s="2" t="s">
        <v>525</v>
      </c>
      <c r="F382" s="2" t="s">
        <v>271</v>
      </c>
      <c r="G382" s="3" t="s">
        <v>16</v>
      </c>
      <c r="H382" s="4" t="n">
        <v>7591.9</v>
      </c>
      <c r="I382" s="5" t="n">
        <v>15</v>
      </c>
      <c r="J382" s="2" t="s">
        <v>17</v>
      </c>
    </row>
    <row r="383" customFormat="false" ht="15" hidden="false" customHeight="false" outlineLevel="0" collapsed="false">
      <c r="A383" s="6" t="s">
        <v>1120</v>
      </c>
      <c r="B383" s="6" t="s">
        <v>1121</v>
      </c>
      <c r="C383" s="6" t="s">
        <v>31</v>
      </c>
      <c r="D383" s="7" t="s">
        <v>122</v>
      </c>
      <c r="E383" s="6" t="s">
        <v>600</v>
      </c>
      <c r="F383" s="6" t="s">
        <v>373</v>
      </c>
      <c r="G383" s="7" t="s">
        <v>62</v>
      </c>
      <c r="H383" s="8" t="n">
        <v>1146.95</v>
      </c>
      <c r="I383" s="9" t="n">
        <v>15</v>
      </c>
      <c r="J383" s="6" t="s">
        <v>17</v>
      </c>
    </row>
    <row r="384" customFormat="false" ht="15" hidden="false" customHeight="false" outlineLevel="0" collapsed="false">
      <c r="A384" s="2" t="s">
        <v>1122</v>
      </c>
      <c r="B384" s="2" t="s">
        <v>419</v>
      </c>
      <c r="C384" s="2" t="s">
        <v>12</v>
      </c>
      <c r="D384" s="3" t="s">
        <v>50</v>
      </c>
      <c r="E384" s="2" t="s">
        <v>271</v>
      </c>
      <c r="F384" s="2" t="s">
        <v>219</v>
      </c>
      <c r="G384" s="3" t="s">
        <v>16</v>
      </c>
      <c r="H384" s="4" t="n">
        <v>1902.19</v>
      </c>
      <c r="I384" s="5" t="n">
        <v>25</v>
      </c>
      <c r="J384" s="2" t="s">
        <v>17</v>
      </c>
    </row>
    <row r="385" customFormat="false" ht="15" hidden="false" customHeight="false" outlineLevel="0" collapsed="false">
      <c r="A385" s="6" t="s">
        <v>1123</v>
      </c>
      <c r="B385" s="6" t="s">
        <v>1124</v>
      </c>
      <c r="C385" s="6" t="s">
        <v>12</v>
      </c>
      <c r="D385" s="7" t="s">
        <v>37</v>
      </c>
      <c r="E385" s="6" t="s">
        <v>812</v>
      </c>
      <c r="F385" s="6" t="s">
        <v>238</v>
      </c>
      <c r="G385" s="7" t="s">
        <v>74</v>
      </c>
      <c r="H385" s="8" t="n">
        <v>14501.6</v>
      </c>
      <c r="I385" s="9" t="n">
        <v>15</v>
      </c>
      <c r="J385" s="6" t="s">
        <v>17</v>
      </c>
    </row>
    <row r="386" customFormat="false" ht="15" hidden="false" customHeight="false" outlineLevel="0" collapsed="false">
      <c r="A386" s="2" t="s">
        <v>1125</v>
      </c>
      <c r="B386" s="2" t="s">
        <v>1126</v>
      </c>
      <c r="C386" s="2" t="s">
        <v>12</v>
      </c>
      <c r="D386" s="3" t="s">
        <v>162</v>
      </c>
      <c r="E386" s="2" t="s">
        <v>473</v>
      </c>
      <c r="F386" s="2" t="s">
        <v>720</v>
      </c>
      <c r="G386" s="3" t="s">
        <v>62</v>
      </c>
      <c r="H386" s="4" t="n">
        <v>10857.43</v>
      </c>
      <c r="I386" s="5" t="n">
        <v>30</v>
      </c>
      <c r="J386" s="2" t="s">
        <v>17</v>
      </c>
    </row>
    <row r="387" customFormat="false" ht="15" hidden="false" customHeight="false" outlineLevel="0" collapsed="false">
      <c r="A387" s="6" t="s">
        <v>1127</v>
      </c>
      <c r="B387" s="6" t="s">
        <v>1128</v>
      </c>
      <c r="C387" s="6" t="s">
        <v>31</v>
      </c>
      <c r="D387" s="7" t="s">
        <v>59</v>
      </c>
      <c r="E387" s="6" t="s">
        <v>1129</v>
      </c>
      <c r="F387" s="6" t="s">
        <v>195</v>
      </c>
      <c r="G387" s="7" t="s">
        <v>22</v>
      </c>
      <c r="H387" s="8" t="n">
        <v>14596.39</v>
      </c>
      <c r="I387" s="9" t="n">
        <v>5</v>
      </c>
      <c r="J387" s="6" t="s">
        <v>17</v>
      </c>
    </row>
    <row r="388" customFormat="false" ht="15" hidden="false" customHeight="false" outlineLevel="0" collapsed="false">
      <c r="A388" s="2" t="s">
        <v>1130</v>
      </c>
      <c r="B388" s="2" t="s">
        <v>1131</v>
      </c>
      <c r="C388" s="2" t="s">
        <v>31</v>
      </c>
      <c r="D388" s="3" t="s">
        <v>92</v>
      </c>
      <c r="E388" s="2" t="s">
        <v>124</v>
      </c>
      <c r="F388" s="2" t="s">
        <v>115</v>
      </c>
      <c r="G388" s="3" t="s">
        <v>74</v>
      </c>
      <c r="H388" s="4" t="n">
        <v>5136.37</v>
      </c>
      <c r="I388" s="5" t="n">
        <v>10</v>
      </c>
      <c r="J388" s="2" t="s">
        <v>17</v>
      </c>
    </row>
    <row r="389" customFormat="false" ht="15" hidden="false" customHeight="false" outlineLevel="0" collapsed="false">
      <c r="A389" s="6" t="s">
        <v>1132</v>
      </c>
      <c r="B389" s="6" t="s">
        <v>1133</v>
      </c>
      <c r="C389" s="6" t="s">
        <v>86</v>
      </c>
      <c r="D389" s="7" t="s">
        <v>101</v>
      </c>
      <c r="E389" s="6" t="s">
        <v>665</v>
      </c>
      <c r="F389" s="6" t="s">
        <v>666</v>
      </c>
      <c r="G389" s="7" t="s">
        <v>62</v>
      </c>
      <c r="H389" s="8" t="n">
        <v>679.28</v>
      </c>
      <c r="I389" s="9" t="n">
        <v>30</v>
      </c>
      <c r="J389" s="6" t="s">
        <v>17</v>
      </c>
    </row>
    <row r="390" customFormat="false" ht="15" hidden="false" customHeight="false" outlineLevel="0" collapsed="false">
      <c r="A390" s="2" t="s">
        <v>1134</v>
      </c>
      <c r="B390" s="2" t="s">
        <v>1135</v>
      </c>
      <c r="C390" s="2" t="s">
        <v>31</v>
      </c>
      <c r="D390" s="3" t="s">
        <v>92</v>
      </c>
      <c r="E390" s="2" t="s">
        <v>163</v>
      </c>
      <c r="F390" s="2" t="s">
        <v>543</v>
      </c>
      <c r="G390" s="3" t="s">
        <v>22</v>
      </c>
      <c r="H390" s="4" t="n">
        <v>8948.82</v>
      </c>
      <c r="I390" s="5" t="n">
        <v>20</v>
      </c>
      <c r="J390" s="2" t="s">
        <v>17</v>
      </c>
    </row>
    <row r="391" customFormat="false" ht="15" hidden="false" customHeight="false" outlineLevel="0" collapsed="false">
      <c r="A391" s="6" t="s">
        <v>1136</v>
      </c>
      <c r="B391" s="6" t="s">
        <v>1137</v>
      </c>
      <c r="C391" s="6" t="s">
        <v>12</v>
      </c>
      <c r="D391" s="7" t="s">
        <v>110</v>
      </c>
      <c r="E391" s="6" t="s">
        <v>413</v>
      </c>
      <c r="F391" s="6" t="s">
        <v>1138</v>
      </c>
      <c r="G391" s="7" t="s">
        <v>74</v>
      </c>
      <c r="H391" s="8" t="n">
        <v>4329.98</v>
      </c>
      <c r="I391" s="9" t="n">
        <v>15</v>
      </c>
      <c r="J391" s="6" t="s">
        <v>17</v>
      </c>
    </row>
    <row r="392" customFormat="false" ht="15" hidden="false" customHeight="false" outlineLevel="0" collapsed="false">
      <c r="A392" s="2" t="s">
        <v>1139</v>
      </c>
      <c r="B392" s="2" t="s">
        <v>1140</v>
      </c>
      <c r="C392" s="2" t="s">
        <v>31</v>
      </c>
      <c r="D392" s="3" t="s">
        <v>122</v>
      </c>
      <c r="E392" s="2" t="s">
        <v>55</v>
      </c>
      <c r="F392" s="2" t="s">
        <v>884</v>
      </c>
      <c r="G392" s="3" t="s">
        <v>22</v>
      </c>
      <c r="H392" s="4" t="n">
        <v>10371.79</v>
      </c>
      <c r="I392" s="5" t="n">
        <v>20</v>
      </c>
      <c r="J392" s="2" t="s">
        <v>17</v>
      </c>
    </row>
    <row r="393" customFormat="false" ht="15" hidden="false" customHeight="false" outlineLevel="0" collapsed="false">
      <c r="A393" s="6" t="s">
        <v>1141</v>
      </c>
      <c r="B393" s="6" t="s">
        <v>1142</v>
      </c>
      <c r="C393" s="6" t="s">
        <v>12</v>
      </c>
      <c r="D393" s="7" t="s">
        <v>13</v>
      </c>
      <c r="E393" s="6" t="s">
        <v>1024</v>
      </c>
      <c r="F393" s="6" t="s">
        <v>83</v>
      </c>
      <c r="G393" s="7" t="s">
        <v>16</v>
      </c>
      <c r="H393" s="8" t="n">
        <v>13506.95</v>
      </c>
      <c r="I393" s="9" t="n">
        <v>10</v>
      </c>
      <c r="J393" s="6" t="s">
        <v>17</v>
      </c>
    </row>
    <row r="394" customFormat="false" ht="15" hidden="false" customHeight="false" outlineLevel="0" collapsed="false">
      <c r="A394" s="2" t="s">
        <v>1143</v>
      </c>
      <c r="B394" s="2" t="s">
        <v>1144</v>
      </c>
      <c r="C394" s="2" t="s">
        <v>31</v>
      </c>
      <c r="D394" s="3" t="s">
        <v>59</v>
      </c>
      <c r="E394" s="2" t="s">
        <v>946</v>
      </c>
      <c r="F394" s="2" t="s">
        <v>483</v>
      </c>
      <c r="G394" s="3" t="s">
        <v>74</v>
      </c>
      <c r="H394" s="4" t="n">
        <v>1924.15</v>
      </c>
      <c r="I394" s="5" t="n">
        <v>25</v>
      </c>
      <c r="J394" s="2" t="s">
        <v>17</v>
      </c>
    </row>
    <row r="395" customFormat="false" ht="15" hidden="false" customHeight="false" outlineLevel="0" collapsed="false">
      <c r="A395" s="6" t="s">
        <v>1145</v>
      </c>
      <c r="B395" s="6" t="s">
        <v>1146</v>
      </c>
      <c r="C395" s="6" t="s">
        <v>12</v>
      </c>
      <c r="D395" s="7" t="s">
        <v>81</v>
      </c>
      <c r="E395" s="6" t="s">
        <v>380</v>
      </c>
      <c r="F395" s="6" t="s">
        <v>508</v>
      </c>
      <c r="G395" s="7" t="s">
        <v>22</v>
      </c>
      <c r="H395" s="8" t="n">
        <v>9272.2</v>
      </c>
      <c r="I395" s="9" t="n">
        <v>15</v>
      </c>
      <c r="J395" s="6" t="s">
        <v>17</v>
      </c>
    </row>
    <row r="396" customFormat="false" ht="15" hidden="false" customHeight="false" outlineLevel="0" collapsed="false">
      <c r="A396" s="2" t="s">
        <v>1147</v>
      </c>
      <c r="B396" s="2" t="s">
        <v>1148</v>
      </c>
      <c r="C396" s="2" t="s">
        <v>12</v>
      </c>
      <c r="D396" s="3" t="s">
        <v>110</v>
      </c>
      <c r="E396" s="2" t="s">
        <v>26</v>
      </c>
      <c r="F396" s="2" t="s">
        <v>308</v>
      </c>
      <c r="G396" s="3" t="s">
        <v>74</v>
      </c>
      <c r="H396" s="4" t="n">
        <v>1314.98</v>
      </c>
      <c r="I396" s="5" t="n">
        <v>30</v>
      </c>
      <c r="J396" s="2" t="s">
        <v>17</v>
      </c>
    </row>
    <row r="397" customFormat="false" ht="15" hidden="false" customHeight="false" outlineLevel="0" collapsed="false">
      <c r="A397" s="6" t="s">
        <v>1149</v>
      </c>
      <c r="B397" s="6" t="s">
        <v>1150</v>
      </c>
      <c r="C397" s="6" t="s">
        <v>31</v>
      </c>
      <c r="D397" s="7" t="s">
        <v>215</v>
      </c>
      <c r="E397" s="6" t="s">
        <v>925</v>
      </c>
      <c r="F397" s="6" t="s">
        <v>1000</v>
      </c>
      <c r="G397" s="7" t="s">
        <v>74</v>
      </c>
      <c r="H397" s="8" t="n">
        <v>3019.19</v>
      </c>
      <c r="I397" s="9" t="n">
        <v>0</v>
      </c>
      <c r="J397" s="6" t="s">
        <v>17</v>
      </c>
    </row>
    <row r="398" customFormat="false" ht="15" hidden="false" customHeight="false" outlineLevel="0" collapsed="false">
      <c r="A398" s="2" t="s">
        <v>1151</v>
      </c>
      <c r="B398" s="2" t="s">
        <v>1152</v>
      </c>
      <c r="C398" s="2" t="s">
        <v>31</v>
      </c>
      <c r="D398" s="3" t="s">
        <v>32</v>
      </c>
      <c r="E398" s="2" t="s">
        <v>469</v>
      </c>
      <c r="F398" s="2" t="s">
        <v>1153</v>
      </c>
      <c r="G398" s="3" t="s">
        <v>16</v>
      </c>
      <c r="H398" s="4" t="n">
        <v>5841.1</v>
      </c>
      <c r="I398" s="5" t="n">
        <v>10</v>
      </c>
      <c r="J398" s="2" t="s">
        <v>17</v>
      </c>
    </row>
    <row r="399" customFormat="false" ht="15" hidden="false" customHeight="false" outlineLevel="0" collapsed="false">
      <c r="A399" s="6" t="s">
        <v>1154</v>
      </c>
      <c r="B399" s="6" t="s">
        <v>1155</v>
      </c>
      <c r="C399" s="6" t="s">
        <v>12</v>
      </c>
      <c r="D399" s="7" t="s">
        <v>154</v>
      </c>
      <c r="E399" s="6" t="s">
        <v>405</v>
      </c>
      <c r="F399" s="6" t="s">
        <v>836</v>
      </c>
      <c r="G399" s="7" t="s">
        <v>62</v>
      </c>
      <c r="H399" s="8" t="n">
        <v>6968.5</v>
      </c>
      <c r="I399" s="9" t="n">
        <v>20</v>
      </c>
      <c r="J399" s="6" t="s">
        <v>17</v>
      </c>
    </row>
    <row r="400" customFormat="false" ht="15" hidden="false" customHeight="false" outlineLevel="0" collapsed="false">
      <c r="A400" s="2" t="s">
        <v>1156</v>
      </c>
      <c r="B400" s="2" t="s">
        <v>1157</v>
      </c>
      <c r="C400" s="2" t="s">
        <v>86</v>
      </c>
      <c r="D400" s="3" t="s">
        <v>97</v>
      </c>
      <c r="E400" s="2" t="s">
        <v>83</v>
      </c>
      <c r="F400" s="2" t="s">
        <v>757</v>
      </c>
      <c r="G400" s="3" t="s">
        <v>16</v>
      </c>
      <c r="H400" s="4" t="n">
        <v>1810.68</v>
      </c>
      <c r="I400" s="5" t="n">
        <v>25</v>
      </c>
      <c r="J400" s="2" t="s">
        <v>68</v>
      </c>
    </row>
    <row r="401" customFormat="false" ht="15" hidden="false" customHeight="false" outlineLevel="0" collapsed="false">
      <c r="A401" s="6" t="s">
        <v>1158</v>
      </c>
      <c r="B401" s="6" t="s">
        <v>1159</v>
      </c>
      <c r="C401" s="6" t="s">
        <v>86</v>
      </c>
      <c r="D401" s="7" t="s">
        <v>784</v>
      </c>
      <c r="E401" s="6" t="s">
        <v>151</v>
      </c>
      <c r="F401" s="6" t="s">
        <v>720</v>
      </c>
      <c r="G401" s="7" t="s">
        <v>16</v>
      </c>
      <c r="H401" s="8" t="n">
        <v>9948.02</v>
      </c>
      <c r="I401" s="9" t="n">
        <v>10</v>
      </c>
      <c r="J401" s="6" t="s">
        <v>17</v>
      </c>
    </row>
    <row r="402" customFormat="false" ht="15" hidden="false" customHeight="false" outlineLevel="0" collapsed="false">
      <c r="A402" s="2" t="s">
        <v>1160</v>
      </c>
      <c r="B402" s="2" t="s">
        <v>1161</v>
      </c>
      <c r="C402" s="2" t="s">
        <v>12</v>
      </c>
      <c r="D402" s="3" t="s">
        <v>50</v>
      </c>
      <c r="E402" s="2" t="s">
        <v>1162</v>
      </c>
      <c r="F402" s="2" t="s">
        <v>1042</v>
      </c>
      <c r="G402" s="3" t="s">
        <v>28</v>
      </c>
      <c r="H402" s="4" t="n">
        <v>12112.54</v>
      </c>
      <c r="I402" s="5" t="n">
        <v>20</v>
      </c>
      <c r="J402" s="2" t="s">
        <v>17</v>
      </c>
    </row>
    <row r="403" customFormat="false" ht="15" hidden="false" customHeight="false" outlineLevel="0" collapsed="false">
      <c r="A403" s="6" t="s">
        <v>1163</v>
      </c>
      <c r="B403" s="6" t="s">
        <v>1164</v>
      </c>
      <c r="C403" s="6" t="s">
        <v>12</v>
      </c>
      <c r="D403" s="7" t="s">
        <v>179</v>
      </c>
      <c r="E403" s="6" t="s">
        <v>201</v>
      </c>
      <c r="F403" s="6" t="s">
        <v>202</v>
      </c>
      <c r="G403" s="7" t="s">
        <v>62</v>
      </c>
      <c r="H403" s="8" t="n">
        <v>12848</v>
      </c>
      <c r="I403" s="9" t="n">
        <v>15</v>
      </c>
      <c r="J403" s="6" t="s">
        <v>17</v>
      </c>
    </row>
    <row r="404" customFormat="false" ht="15" hidden="false" customHeight="false" outlineLevel="0" collapsed="false">
      <c r="A404" s="2" t="s">
        <v>1165</v>
      </c>
      <c r="B404" s="2" t="s">
        <v>1166</v>
      </c>
      <c r="C404" s="2" t="s">
        <v>86</v>
      </c>
      <c r="D404" s="3" t="s">
        <v>507</v>
      </c>
      <c r="E404" s="2" t="s">
        <v>171</v>
      </c>
      <c r="F404" s="2" t="s">
        <v>73</v>
      </c>
      <c r="G404" s="3" t="s">
        <v>28</v>
      </c>
      <c r="H404" s="4" t="n">
        <v>7916.95</v>
      </c>
      <c r="I404" s="5" t="n">
        <v>0</v>
      </c>
      <c r="J404" s="2" t="s">
        <v>17</v>
      </c>
    </row>
    <row r="405" customFormat="false" ht="15" hidden="false" customHeight="false" outlineLevel="0" collapsed="false">
      <c r="A405" s="6" t="s">
        <v>1167</v>
      </c>
      <c r="B405" s="6" t="s">
        <v>1168</v>
      </c>
      <c r="C405" s="6" t="s">
        <v>31</v>
      </c>
      <c r="D405" s="7" t="s">
        <v>175</v>
      </c>
      <c r="E405" s="6" t="s">
        <v>464</v>
      </c>
      <c r="F405" s="6" t="s">
        <v>573</v>
      </c>
      <c r="G405" s="7" t="s">
        <v>62</v>
      </c>
      <c r="H405" s="8" t="n">
        <v>14831.23</v>
      </c>
      <c r="I405" s="9" t="n">
        <v>10</v>
      </c>
      <c r="J405" s="6" t="s">
        <v>17</v>
      </c>
    </row>
    <row r="406" customFormat="false" ht="15" hidden="false" customHeight="false" outlineLevel="0" collapsed="false">
      <c r="A406" s="2" t="s">
        <v>1169</v>
      </c>
      <c r="B406" s="2" t="s">
        <v>1170</v>
      </c>
      <c r="C406" s="2" t="s">
        <v>31</v>
      </c>
      <c r="D406" s="3" t="s">
        <v>215</v>
      </c>
      <c r="E406" s="2" t="s">
        <v>312</v>
      </c>
      <c r="F406" s="2" t="s">
        <v>176</v>
      </c>
      <c r="G406" s="3" t="s">
        <v>16</v>
      </c>
      <c r="H406" s="4" t="n">
        <v>12178.73</v>
      </c>
      <c r="I406" s="5" t="n">
        <v>0</v>
      </c>
      <c r="J406" s="2" t="s">
        <v>17</v>
      </c>
    </row>
    <row r="407" customFormat="false" ht="15" hidden="false" customHeight="false" outlineLevel="0" collapsed="false">
      <c r="A407" s="6" t="s">
        <v>1171</v>
      </c>
      <c r="B407" s="6" t="s">
        <v>1172</v>
      </c>
      <c r="C407" s="6" t="s">
        <v>12</v>
      </c>
      <c r="D407" s="7" t="s">
        <v>25</v>
      </c>
      <c r="E407" s="6" t="s">
        <v>276</v>
      </c>
      <c r="F407" s="6" t="s">
        <v>397</v>
      </c>
      <c r="G407" s="7" t="s">
        <v>138</v>
      </c>
      <c r="H407" s="8" t="n">
        <v>13650.22</v>
      </c>
      <c r="I407" s="9" t="n">
        <v>10</v>
      </c>
      <c r="J407" s="6" t="s">
        <v>68</v>
      </c>
    </row>
    <row r="408" customFormat="false" ht="15" hidden="false" customHeight="false" outlineLevel="0" collapsed="false">
      <c r="A408" s="2" t="s">
        <v>1173</v>
      </c>
      <c r="B408" s="2" t="s">
        <v>1174</v>
      </c>
      <c r="C408" s="2" t="s">
        <v>31</v>
      </c>
      <c r="D408" s="3" t="s">
        <v>131</v>
      </c>
      <c r="E408" s="2" t="s">
        <v>191</v>
      </c>
      <c r="F408" s="2" t="s">
        <v>72</v>
      </c>
      <c r="G408" s="3" t="s">
        <v>16</v>
      </c>
      <c r="H408" s="4" t="n">
        <v>11881.01</v>
      </c>
      <c r="I408" s="5" t="n">
        <v>25</v>
      </c>
      <c r="J408" s="2" t="s">
        <v>17</v>
      </c>
    </row>
    <row r="409" customFormat="false" ht="15" hidden="false" customHeight="false" outlineLevel="0" collapsed="false">
      <c r="A409" s="6" t="s">
        <v>1175</v>
      </c>
      <c r="B409" s="6" t="s">
        <v>1176</v>
      </c>
      <c r="C409" s="6" t="s">
        <v>86</v>
      </c>
      <c r="D409" s="7" t="s">
        <v>101</v>
      </c>
      <c r="E409" s="6" t="s">
        <v>119</v>
      </c>
      <c r="F409" s="6" t="s">
        <v>159</v>
      </c>
      <c r="G409" s="7" t="s">
        <v>22</v>
      </c>
      <c r="H409" s="8" t="n">
        <v>7326.32</v>
      </c>
      <c r="I409" s="9" t="n">
        <v>0</v>
      </c>
      <c r="J409" s="6" t="s">
        <v>17</v>
      </c>
    </row>
    <row r="410" customFormat="false" ht="15" hidden="false" customHeight="false" outlineLevel="0" collapsed="false">
      <c r="A410" s="2" t="s">
        <v>1177</v>
      </c>
      <c r="B410" s="2" t="s">
        <v>1178</v>
      </c>
      <c r="C410" s="2" t="s">
        <v>86</v>
      </c>
      <c r="D410" s="3" t="s">
        <v>285</v>
      </c>
      <c r="E410" s="2" t="s">
        <v>703</v>
      </c>
      <c r="F410" s="2" t="s">
        <v>674</v>
      </c>
      <c r="G410" s="3" t="s">
        <v>16</v>
      </c>
      <c r="H410" s="4" t="n">
        <v>5651.61</v>
      </c>
      <c r="I410" s="5" t="n">
        <v>5</v>
      </c>
      <c r="J410" s="2" t="s">
        <v>17</v>
      </c>
    </row>
    <row r="411" customFormat="false" ht="15" hidden="false" customHeight="false" outlineLevel="0" collapsed="false">
      <c r="A411" s="6" t="s">
        <v>1179</v>
      </c>
      <c r="B411" s="6" t="s">
        <v>1180</v>
      </c>
      <c r="C411" s="6" t="s">
        <v>31</v>
      </c>
      <c r="D411" s="7" t="s">
        <v>145</v>
      </c>
      <c r="E411" s="6" t="s">
        <v>180</v>
      </c>
      <c r="F411" s="6" t="s">
        <v>254</v>
      </c>
      <c r="G411" s="7" t="s">
        <v>62</v>
      </c>
      <c r="H411" s="8" t="n">
        <v>7322.78</v>
      </c>
      <c r="I411" s="9" t="n">
        <v>0</v>
      </c>
      <c r="J411" s="6" t="s">
        <v>17</v>
      </c>
    </row>
    <row r="412" customFormat="false" ht="15" hidden="false" customHeight="false" outlineLevel="0" collapsed="false">
      <c r="A412" s="2" t="s">
        <v>1181</v>
      </c>
      <c r="B412" s="2" t="s">
        <v>1182</v>
      </c>
      <c r="C412" s="2" t="s">
        <v>12</v>
      </c>
      <c r="D412" s="3" t="s">
        <v>154</v>
      </c>
      <c r="E412" s="2" t="s">
        <v>967</v>
      </c>
      <c r="F412" s="2" t="s">
        <v>621</v>
      </c>
      <c r="G412" s="3" t="s">
        <v>28</v>
      </c>
      <c r="H412" s="4" t="n">
        <v>10370.12</v>
      </c>
      <c r="I412" s="5" t="n">
        <v>30</v>
      </c>
      <c r="J412" s="2" t="s">
        <v>68</v>
      </c>
    </row>
    <row r="413" customFormat="false" ht="15" hidden="false" customHeight="false" outlineLevel="0" collapsed="false">
      <c r="A413" s="6" t="s">
        <v>1183</v>
      </c>
      <c r="B413" s="6" t="s">
        <v>1184</v>
      </c>
      <c r="C413" s="6" t="s">
        <v>31</v>
      </c>
      <c r="D413" s="7" t="s">
        <v>131</v>
      </c>
      <c r="E413" s="6" t="s">
        <v>590</v>
      </c>
      <c r="F413" s="6" t="s">
        <v>469</v>
      </c>
      <c r="G413" s="7" t="s">
        <v>62</v>
      </c>
      <c r="H413" s="8" t="n">
        <v>13446.25</v>
      </c>
      <c r="I413" s="9" t="n">
        <v>20</v>
      </c>
      <c r="J413" s="6" t="s">
        <v>17</v>
      </c>
    </row>
    <row r="414" customFormat="false" ht="15" hidden="false" customHeight="false" outlineLevel="0" collapsed="false">
      <c r="A414" s="2" t="s">
        <v>1185</v>
      </c>
      <c r="B414" s="2" t="s">
        <v>1186</v>
      </c>
      <c r="C414" s="2" t="s">
        <v>12</v>
      </c>
      <c r="D414" s="3" t="s">
        <v>25</v>
      </c>
      <c r="E414" s="2" t="s">
        <v>536</v>
      </c>
      <c r="F414" s="2" t="s">
        <v>385</v>
      </c>
      <c r="G414" s="3" t="s">
        <v>62</v>
      </c>
      <c r="H414" s="4" t="n">
        <v>5044.5</v>
      </c>
      <c r="I414" s="5" t="n">
        <v>5</v>
      </c>
      <c r="J414" s="2" t="s">
        <v>17</v>
      </c>
    </row>
    <row r="415" customFormat="false" ht="15" hidden="false" customHeight="false" outlineLevel="0" collapsed="false">
      <c r="A415" s="6" t="s">
        <v>1187</v>
      </c>
      <c r="B415" s="6" t="s">
        <v>1148</v>
      </c>
      <c r="C415" s="6" t="s">
        <v>12</v>
      </c>
      <c r="D415" s="7" t="s">
        <v>50</v>
      </c>
      <c r="E415" s="6" t="s">
        <v>294</v>
      </c>
      <c r="F415" s="6" t="s">
        <v>803</v>
      </c>
      <c r="G415" s="7" t="s">
        <v>62</v>
      </c>
      <c r="H415" s="8" t="n">
        <v>11806.41</v>
      </c>
      <c r="I415" s="9" t="n">
        <v>30</v>
      </c>
      <c r="J415" s="6" t="s">
        <v>17</v>
      </c>
    </row>
    <row r="416" customFormat="false" ht="15" hidden="false" customHeight="false" outlineLevel="0" collapsed="false">
      <c r="A416" s="2" t="s">
        <v>1188</v>
      </c>
      <c r="B416" s="2" t="s">
        <v>1189</v>
      </c>
      <c r="C416" s="2" t="s">
        <v>12</v>
      </c>
      <c r="D416" s="3" t="s">
        <v>25</v>
      </c>
      <c r="E416" s="2" t="s">
        <v>624</v>
      </c>
      <c r="F416" s="2" t="s">
        <v>1190</v>
      </c>
      <c r="G416" s="3" t="s">
        <v>62</v>
      </c>
      <c r="H416" s="4" t="n">
        <v>8239.85</v>
      </c>
      <c r="I416" s="5" t="n">
        <v>0</v>
      </c>
      <c r="J416" s="2" t="s">
        <v>17</v>
      </c>
    </row>
    <row r="417" customFormat="false" ht="15" hidden="false" customHeight="false" outlineLevel="0" collapsed="false">
      <c r="A417" s="6" t="s">
        <v>1191</v>
      </c>
      <c r="B417" s="6" t="s">
        <v>1192</v>
      </c>
      <c r="C417" s="6" t="s">
        <v>31</v>
      </c>
      <c r="D417" s="7" t="s">
        <v>71</v>
      </c>
      <c r="E417" s="6" t="s">
        <v>33</v>
      </c>
      <c r="F417" s="6" t="s">
        <v>326</v>
      </c>
      <c r="G417" s="7" t="s">
        <v>28</v>
      </c>
      <c r="H417" s="8" t="n">
        <v>3780.85</v>
      </c>
      <c r="I417" s="9" t="n">
        <v>5</v>
      </c>
      <c r="J417" s="6" t="s">
        <v>68</v>
      </c>
    </row>
    <row r="418" customFormat="false" ht="15" hidden="false" customHeight="false" outlineLevel="0" collapsed="false">
      <c r="A418" s="2" t="s">
        <v>1193</v>
      </c>
      <c r="B418" s="2" t="s">
        <v>1194</v>
      </c>
      <c r="C418" s="2" t="s">
        <v>12</v>
      </c>
      <c r="D418" s="3" t="s">
        <v>50</v>
      </c>
      <c r="E418" s="2" t="s">
        <v>517</v>
      </c>
      <c r="F418" s="2" t="s">
        <v>1195</v>
      </c>
      <c r="G418" s="3" t="s">
        <v>22</v>
      </c>
      <c r="H418" s="4" t="n">
        <v>4823.93</v>
      </c>
      <c r="I418" s="5" t="n">
        <v>0</v>
      </c>
      <c r="J418" s="2" t="s">
        <v>17</v>
      </c>
    </row>
    <row r="419" customFormat="false" ht="15" hidden="false" customHeight="false" outlineLevel="0" collapsed="false">
      <c r="A419" s="6" t="s">
        <v>1196</v>
      </c>
      <c r="B419" s="6" t="s">
        <v>1148</v>
      </c>
      <c r="C419" s="6" t="s">
        <v>31</v>
      </c>
      <c r="D419" s="7" t="s">
        <v>92</v>
      </c>
      <c r="E419" s="6" t="s">
        <v>223</v>
      </c>
      <c r="F419" s="6" t="s">
        <v>593</v>
      </c>
      <c r="G419" s="7" t="s">
        <v>62</v>
      </c>
      <c r="H419" s="8" t="n">
        <v>5709.14</v>
      </c>
      <c r="I419" s="9" t="n">
        <v>15</v>
      </c>
      <c r="J419" s="6" t="s">
        <v>17</v>
      </c>
    </row>
    <row r="420" customFormat="false" ht="15" hidden="false" customHeight="false" outlineLevel="0" collapsed="false">
      <c r="A420" s="2" t="s">
        <v>1197</v>
      </c>
      <c r="B420" s="2" t="s">
        <v>1198</v>
      </c>
      <c r="C420" s="2" t="s">
        <v>31</v>
      </c>
      <c r="D420" s="3" t="s">
        <v>131</v>
      </c>
      <c r="E420" s="2" t="s">
        <v>1199</v>
      </c>
      <c r="F420" s="2" t="s">
        <v>1200</v>
      </c>
      <c r="G420" s="3" t="s">
        <v>16</v>
      </c>
      <c r="H420" s="4" t="n">
        <v>3562.26</v>
      </c>
      <c r="I420" s="5" t="n">
        <v>5</v>
      </c>
      <c r="J420" s="2" t="s">
        <v>68</v>
      </c>
    </row>
    <row r="421" customFormat="false" ht="15" hidden="false" customHeight="false" outlineLevel="0" collapsed="false">
      <c r="A421" s="6" t="s">
        <v>1201</v>
      </c>
      <c r="B421" s="6" t="s">
        <v>1202</v>
      </c>
      <c r="C421" s="6" t="s">
        <v>12</v>
      </c>
      <c r="D421" s="7" t="s">
        <v>13</v>
      </c>
      <c r="E421" s="6" t="s">
        <v>1203</v>
      </c>
      <c r="F421" s="6" t="s">
        <v>1112</v>
      </c>
      <c r="G421" s="7" t="s">
        <v>62</v>
      </c>
      <c r="H421" s="8" t="n">
        <v>4208.94</v>
      </c>
      <c r="I421" s="9" t="n">
        <v>25</v>
      </c>
      <c r="J421" s="6" t="s">
        <v>17</v>
      </c>
    </row>
    <row r="422" customFormat="false" ht="15" hidden="false" customHeight="false" outlineLevel="0" collapsed="false">
      <c r="A422" s="2" t="s">
        <v>1204</v>
      </c>
      <c r="B422" s="2" t="s">
        <v>1205</v>
      </c>
      <c r="C422" s="2" t="s">
        <v>12</v>
      </c>
      <c r="D422" s="3" t="s">
        <v>13</v>
      </c>
      <c r="E422" s="2" t="s">
        <v>51</v>
      </c>
      <c r="F422" s="2" t="s">
        <v>650</v>
      </c>
      <c r="G422" s="3" t="s">
        <v>22</v>
      </c>
      <c r="H422" s="4" t="n">
        <v>6543.25</v>
      </c>
      <c r="I422" s="5" t="n">
        <v>0</v>
      </c>
      <c r="J422" s="2" t="s">
        <v>17</v>
      </c>
    </row>
    <row r="423" customFormat="false" ht="15" hidden="false" customHeight="false" outlineLevel="0" collapsed="false">
      <c r="A423" s="6" t="s">
        <v>1206</v>
      </c>
      <c r="B423" s="6" t="s">
        <v>1207</v>
      </c>
      <c r="C423" s="6" t="s">
        <v>31</v>
      </c>
      <c r="D423" s="7" t="s">
        <v>71</v>
      </c>
      <c r="E423" s="6" t="s">
        <v>721</v>
      </c>
      <c r="F423" s="6" t="s">
        <v>1208</v>
      </c>
      <c r="G423" s="7" t="s">
        <v>62</v>
      </c>
      <c r="H423" s="8" t="n">
        <v>1964.21</v>
      </c>
      <c r="I423" s="9" t="n">
        <v>25</v>
      </c>
      <c r="J423" s="6" t="s">
        <v>17</v>
      </c>
    </row>
    <row r="424" customFormat="false" ht="15" hidden="false" customHeight="false" outlineLevel="0" collapsed="false">
      <c r="A424" s="2" t="s">
        <v>1209</v>
      </c>
      <c r="B424" s="2" t="s">
        <v>1210</v>
      </c>
      <c r="C424" s="2" t="s">
        <v>12</v>
      </c>
      <c r="D424" s="3" t="s">
        <v>162</v>
      </c>
      <c r="E424" s="2" t="s">
        <v>293</v>
      </c>
      <c r="F424" s="2" t="s">
        <v>294</v>
      </c>
      <c r="G424" s="3" t="s">
        <v>28</v>
      </c>
      <c r="H424" s="4" t="n">
        <v>2207.15</v>
      </c>
      <c r="I424" s="5" t="n">
        <v>20</v>
      </c>
      <c r="J424" s="2" t="s">
        <v>17</v>
      </c>
    </row>
    <row r="425" customFormat="false" ht="15" hidden="false" customHeight="false" outlineLevel="0" collapsed="false">
      <c r="A425" s="6" t="s">
        <v>1211</v>
      </c>
      <c r="B425" s="6" t="s">
        <v>1212</v>
      </c>
      <c r="C425" s="6" t="s">
        <v>12</v>
      </c>
      <c r="D425" s="7" t="s">
        <v>110</v>
      </c>
      <c r="E425" s="6" t="s">
        <v>754</v>
      </c>
      <c r="F425" s="6" t="s">
        <v>887</v>
      </c>
      <c r="G425" s="7" t="s">
        <v>138</v>
      </c>
      <c r="H425" s="8" t="n">
        <v>10699.83</v>
      </c>
      <c r="I425" s="9" t="n">
        <v>10</v>
      </c>
      <c r="J425" s="6" t="s">
        <v>17</v>
      </c>
    </row>
    <row r="426" customFormat="false" ht="15" hidden="false" customHeight="false" outlineLevel="0" collapsed="false">
      <c r="A426" s="2" t="s">
        <v>1213</v>
      </c>
      <c r="B426" s="2" t="s">
        <v>553</v>
      </c>
      <c r="C426" s="2" t="s">
        <v>12</v>
      </c>
      <c r="D426" s="3" t="s">
        <v>25</v>
      </c>
      <c r="E426" s="2" t="s">
        <v>380</v>
      </c>
      <c r="F426" s="2" t="s">
        <v>423</v>
      </c>
      <c r="G426" s="3" t="s">
        <v>62</v>
      </c>
      <c r="H426" s="4" t="n">
        <v>684.87</v>
      </c>
      <c r="I426" s="5" t="n">
        <v>0</v>
      </c>
      <c r="J426" s="2" t="s">
        <v>17</v>
      </c>
    </row>
    <row r="427" customFormat="false" ht="15" hidden="false" customHeight="false" outlineLevel="0" collapsed="false">
      <c r="A427" s="6" t="s">
        <v>1214</v>
      </c>
      <c r="B427" s="6" t="s">
        <v>1215</v>
      </c>
      <c r="C427" s="6" t="s">
        <v>31</v>
      </c>
      <c r="D427" s="7" t="s">
        <v>175</v>
      </c>
      <c r="E427" s="6" t="s">
        <v>163</v>
      </c>
      <c r="F427" s="6" t="s">
        <v>242</v>
      </c>
      <c r="G427" s="7" t="s">
        <v>16</v>
      </c>
      <c r="H427" s="8" t="n">
        <v>10991.67</v>
      </c>
      <c r="I427" s="9" t="n">
        <v>0</v>
      </c>
      <c r="J427" s="6" t="s">
        <v>17</v>
      </c>
    </row>
    <row r="428" customFormat="false" ht="15" hidden="false" customHeight="false" outlineLevel="0" collapsed="false">
      <c r="A428" s="2" t="s">
        <v>1216</v>
      </c>
      <c r="B428" s="2" t="s">
        <v>1217</v>
      </c>
      <c r="C428" s="2" t="s">
        <v>86</v>
      </c>
      <c r="D428" s="3" t="s">
        <v>97</v>
      </c>
      <c r="E428" s="2" t="s">
        <v>222</v>
      </c>
      <c r="F428" s="2" t="s">
        <v>593</v>
      </c>
      <c r="G428" s="3" t="s">
        <v>22</v>
      </c>
      <c r="H428" s="4" t="n">
        <v>1947.23</v>
      </c>
      <c r="I428" s="5" t="n">
        <v>0</v>
      </c>
      <c r="J428" s="2" t="s">
        <v>17</v>
      </c>
    </row>
    <row r="429" customFormat="false" ht="15" hidden="false" customHeight="false" outlineLevel="0" collapsed="false">
      <c r="A429" s="6" t="s">
        <v>1218</v>
      </c>
      <c r="B429" s="6" t="s">
        <v>1219</v>
      </c>
      <c r="C429" s="6" t="s">
        <v>86</v>
      </c>
      <c r="D429" s="7" t="s">
        <v>285</v>
      </c>
      <c r="E429" s="6" t="s">
        <v>688</v>
      </c>
      <c r="F429" s="6" t="s">
        <v>635</v>
      </c>
      <c r="G429" s="7" t="s">
        <v>62</v>
      </c>
      <c r="H429" s="8" t="n">
        <v>1877.48</v>
      </c>
      <c r="I429" s="9" t="n">
        <v>0</v>
      </c>
      <c r="J429" s="6" t="s">
        <v>68</v>
      </c>
    </row>
    <row r="430" customFormat="false" ht="15" hidden="false" customHeight="false" outlineLevel="0" collapsed="false">
      <c r="A430" s="2" t="s">
        <v>1220</v>
      </c>
      <c r="B430" s="2" t="s">
        <v>1221</v>
      </c>
      <c r="C430" s="2" t="s">
        <v>31</v>
      </c>
      <c r="D430" s="3" t="s">
        <v>59</v>
      </c>
      <c r="E430" s="2" t="s">
        <v>785</v>
      </c>
      <c r="F430" s="2" t="s">
        <v>14</v>
      </c>
      <c r="G430" s="3" t="s">
        <v>138</v>
      </c>
      <c r="H430" s="4" t="n">
        <v>13237.9</v>
      </c>
      <c r="I430" s="5" t="n">
        <v>10</v>
      </c>
      <c r="J430" s="2" t="s">
        <v>17</v>
      </c>
    </row>
    <row r="431" customFormat="false" ht="15" hidden="false" customHeight="false" outlineLevel="0" collapsed="false">
      <c r="A431" s="6" t="s">
        <v>1222</v>
      </c>
      <c r="B431" s="6" t="s">
        <v>1223</v>
      </c>
      <c r="C431" s="6" t="s">
        <v>12</v>
      </c>
      <c r="D431" s="7" t="s">
        <v>25</v>
      </c>
      <c r="E431" s="6" t="s">
        <v>352</v>
      </c>
      <c r="F431" s="6" t="s">
        <v>972</v>
      </c>
      <c r="G431" s="7" t="s">
        <v>22</v>
      </c>
      <c r="H431" s="8" t="n">
        <v>10503.59</v>
      </c>
      <c r="I431" s="9" t="n">
        <v>15</v>
      </c>
      <c r="J431" s="6" t="s">
        <v>17</v>
      </c>
    </row>
    <row r="432" customFormat="false" ht="15" hidden="false" customHeight="false" outlineLevel="0" collapsed="false">
      <c r="A432" s="2" t="s">
        <v>1224</v>
      </c>
      <c r="B432" s="2" t="s">
        <v>1225</v>
      </c>
      <c r="C432" s="2" t="s">
        <v>31</v>
      </c>
      <c r="D432" s="3" t="s">
        <v>71</v>
      </c>
      <c r="E432" s="2" t="s">
        <v>137</v>
      </c>
      <c r="F432" s="2" t="s">
        <v>437</v>
      </c>
      <c r="G432" s="3" t="s">
        <v>138</v>
      </c>
      <c r="H432" s="4" t="n">
        <v>2811.23</v>
      </c>
      <c r="I432" s="5" t="n">
        <v>30</v>
      </c>
      <c r="J432" s="2" t="s">
        <v>17</v>
      </c>
    </row>
    <row r="433" customFormat="false" ht="15" hidden="false" customHeight="false" outlineLevel="0" collapsed="false">
      <c r="A433" s="6" t="s">
        <v>1226</v>
      </c>
      <c r="B433" s="6" t="s">
        <v>1227</v>
      </c>
      <c r="C433" s="6" t="s">
        <v>31</v>
      </c>
      <c r="D433" s="7" t="s">
        <v>122</v>
      </c>
      <c r="E433" s="6" t="s">
        <v>301</v>
      </c>
      <c r="F433" s="6" t="s">
        <v>928</v>
      </c>
      <c r="G433" s="7" t="s">
        <v>16</v>
      </c>
      <c r="H433" s="8" t="n">
        <v>917.84</v>
      </c>
      <c r="I433" s="9" t="n">
        <v>20</v>
      </c>
      <c r="J433" s="6" t="s">
        <v>17</v>
      </c>
    </row>
    <row r="434" customFormat="false" ht="15" hidden="false" customHeight="false" outlineLevel="0" collapsed="false">
      <c r="A434" s="2" t="s">
        <v>1228</v>
      </c>
      <c r="B434" s="2" t="s">
        <v>1229</v>
      </c>
      <c r="C434" s="2" t="s">
        <v>12</v>
      </c>
      <c r="D434" s="3" t="s">
        <v>25</v>
      </c>
      <c r="E434" s="2" t="s">
        <v>260</v>
      </c>
      <c r="F434" s="2" t="s">
        <v>115</v>
      </c>
      <c r="G434" s="3" t="s">
        <v>22</v>
      </c>
      <c r="H434" s="4" t="n">
        <v>6889.97</v>
      </c>
      <c r="I434" s="5" t="n">
        <v>15</v>
      </c>
      <c r="J434" s="2" t="s">
        <v>17</v>
      </c>
    </row>
    <row r="435" customFormat="false" ht="15" hidden="false" customHeight="false" outlineLevel="0" collapsed="false">
      <c r="A435" s="6" t="s">
        <v>1230</v>
      </c>
      <c r="B435" s="6" t="s">
        <v>959</v>
      </c>
      <c r="C435" s="6" t="s">
        <v>12</v>
      </c>
      <c r="D435" s="7" t="s">
        <v>362</v>
      </c>
      <c r="E435" s="6" t="s">
        <v>271</v>
      </c>
      <c r="F435" s="6" t="s">
        <v>363</v>
      </c>
      <c r="G435" s="7" t="s">
        <v>16</v>
      </c>
      <c r="H435" s="8" t="n">
        <v>14679.49</v>
      </c>
      <c r="I435" s="9" t="n">
        <v>5</v>
      </c>
      <c r="J435" s="6" t="s">
        <v>17</v>
      </c>
    </row>
    <row r="436" customFormat="false" ht="15" hidden="false" customHeight="false" outlineLevel="0" collapsed="false">
      <c r="A436" s="2" t="s">
        <v>1231</v>
      </c>
      <c r="B436" s="2" t="s">
        <v>1232</v>
      </c>
      <c r="C436" s="2" t="s">
        <v>12</v>
      </c>
      <c r="D436" s="3" t="s">
        <v>154</v>
      </c>
      <c r="E436" s="2" t="s">
        <v>298</v>
      </c>
      <c r="F436" s="2" t="s">
        <v>1233</v>
      </c>
      <c r="G436" s="3" t="s">
        <v>62</v>
      </c>
      <c r="H436" s="4" t="n">
        <v>10306.29</v>
      </c>
      <c r="I436" s="5" t="n">
        <v>25</v>
      </c>
      <c r="J436" s="2" t="s">
        <v>17</v>
      </c>
    </row>
    <row r="437" customFormat="false" ht="15" hidden="false" customHeight="false" outlineLevel="0" collapsed="false">
      <c r="A437" s="6" t="s">
        <v>1234</v>
      </c>
      <c r="B437" s="6" t="s">
        <v>1235</v>
      </c>
      <c r="C437" s="6" t="s">
        <v>31</v>
      </c>
      <c r="D437" s="7" t="s">
        <v>92</v>
      </c>
      <c r="E437" s="6" t="s">
        <v>392</v>
      </c>
      <c r="F437" s="6" t="s">
        <v>377</v>
      </c>
      <c r="G437" s="7" t="s">
        <v>28</v>
      </c>
      <c r="H437" s="8" t="n">
        <v>12852.13</v>
      </c>
      <c r="I437" s="9" t="n">
        <v>15</v>
      </c>
      <c r="J437" s="6" t="s">
        <v>17</v>
      </c>
    </row>
    <row r="438" customFormat="false" ht="15" hidden="false" customHeight="false" outlineLevel="0" collapsed="false">
      <c r="A438" s="2" t="s">
        <v>1236</v>
      </c>
      <c r="B438" s="2" t="s">
        <v>1237</v>
      </c>
      <c r="C438" s="2" t="s">
        <v>31</v>
      </c>
      <c r="D438" s="3" t="s">
        <v>145</v>
      </c>
      <c r="E438" s="2" t="s">
        <v>452</v>
      </c>
      <c r="F438" s="2" t="s">
        <v>52</v>
      </c>
      <c r="G438" s="3" t="s">
        <v>22</v>
      </c>
      <c r="H438" s="4" t="n">
        <v>8482.19</v>
      </c>
      <c r="I438" s="5" t="n">
        <v>5</v>
      </c>
      <c r="J438" s="2" t="s">
        <v>17</v>
      </c>
    </row>
    <row r="439" customFormat="false" ht="15" hidden="false" customHeight="false" outlineLevel="0" collapsed="false">
      <c r="A439" s="6" t="s">
        <v>1238</v>
      </c>
      <c r="B439" s="6" t="s">
        <v>1239</v>
      </c>
      <c r="C439" s="6" t="s">
        <v>12</v>
      </c>
      <c r="D439" s="7" t="s">
        <v>362</v>
      </c>
      <c r="E439" s="6" t="s">
        <v>89</v>
      </c>
      <c r="F439" s="6" t="s">
        <v>662</v>
      </c>
      <c r="G439" s="7" t="s">
        <v>62</v>
      </c>
      <c r="H439" s="8" t="n">
        <v>7727.61</v>
      </c>
      <c r="I439" s="9" t="n">
        <v>30</v>
      </c>
      <c r="J439" s="6" t="s">
        <v>17</v>
      </c>
    </row>
    <row r="440" customFormat="false" ht="15" hidden="false" customHeight="false" outlineLevel="0" collapsed="false">
      <c r="A440" s="2" t="s">
        <v>1240</v>
      </c>
      <c r="B440" s="2" t="s">
        <v>1241</v>
      </c>
      <c r="C440" s="2" t="s">
        <v>31</v>
      </c>
      <c r="D440" s="3" t="s">
        <v>122</v>
      </c>
      <c r="E440" s="2" t="s">
        <v>282</v>
      </c>
      <c r="F440" s="2" t="s">
        <v>493</v>
      </c>
      <c r="G440" s="3" t="s">
        <v>22</v>
      </c>
      <c r="H440" s="4" t="n">
        <v>502.46</v>
      </c>
      <c r="I440" s="5" t="n">
        <v>20</v>
      </c>
      <c r="J440" s="2" t="s">
        <v>17</v>
      </c>
    </row>
    <row r="441" customFormat="false" ht="15" hidden="false" customHeight="false" outlineLevel="0" collapsed="false">
      <c r="A441" s="6" t="s">
        <v>1242</v>
      </c>
      <c r="B441" s="6" t="s">
        <v>1243</v>
      </c>
      <c r="C441" s="6" t="s">
        <v>86</v>
      </c>
      <c r="D441" s="7" t="s">
        <v>101</v>
      </c>
      <c r="E441" s="6" t="s">
        <v>112</v>
      </c>
      <c r="F441" s="6" t="s">
        <v>700</v>
      </c>
      <c r="G441" s="7" t="s">
        <v>22</v>
      </c>
      <c r="H441" s="8" t="n">
        <v>7115.01</v>
      </c>
      <c r="I441" s="9" t="n">
        <v>25</v>
      </c>
      <c r="J441" s="6" t="s">
        <v>68</v>
      </c>
    </row>
    <row r="442" customFormat="false" ht="15" hidden="false" customHeight="false" outlineLevel="0" collapsed="false">
      <c r="A442" s="2" t="s">
        <v>1244</v>
      </c>
      <c r="B442" s="2" t="s">
        <v>1245</v>
      </c>
      <c r="C442" s="2" t="s">
        <v>86</v>
      </c>
      <c r="D442" s="3" t="s">
        <v>285</v>
      </c>
      <c r="E442" s="2" t="s">
        <v>1246</v>
      </c>
      <c r="F442" s="2" t="s">
        <v>172</v>
      </c>
      <c r="G442" s="3" t="s">
        <v>28</v>
      </c>
      <c r="H442" s="4" t="n">
        <v>9199.29</v>
      </c>
      <c r="I442" s="5" t="n">
        <v>20</v>
      </c>
      <c r="J442" s="2" t="s">
        <v>17</v>
      </c>
    </row>
    <row r="443" customFormat="false" ht="15" hidden="false" customHeight="false" outlineLevel="0" collapsed="false">
      <c r="A443" s="6" t="s">
        <v>1247</v>
      </c>
      <c r="B443" s="6" t="s">
        <v>1248</v>
      </c>
      <c r="C443" s="6" t="s">
        <v>12</v>
      </c>
      <c r="D443" s="7" t="s">
        <v>154</v>
      </c>
      <c r="E443" s="6" t="s">
        <v>712</v>
      </c>
      <c r="F443" s="6" t="s">
        <v>1249</v>
      </c>
      <c r="G443" s="7" t="s">
        <v>22</v>
      </c>
      <c r="H443" s="8" t="n">
        <v>12533.32</v>
      </c>
      <c r="I443" s="9" t="n">
        <v>10</v>
      </c>
      <c r="J443" s="6" t="s">
        <v>17</v>
      </c>
    </row>
    <row r="444" customFormat="false" ht="15" hidden="false" customHeight="false" outlineLevel="0" collapsed="false">
      <c r="A444" s="2" t="s">
        <v>1250</v>
      </c>
      <c r="B444" s="2" t="s">
        <v>1251</v>
      </c>
      <c r="C444" s="2" t="s">
        <v>31</v>
      </c>
      <c r="D444" s="3" t="s">
        <v>92</v>
      </c>
      <c r="E444" s="2" t="s">
        <v>56</v>
      </c>
      <c r="F444" s="2" t="s">
        <v>717</v>
      </c>
      <c r="G444" s="3" t="s">
        <v>62</v>
      </c>
      <c r="H444" s="4" t="n">
        <v>10894.41</v>
      </c>
      <c r="I444" s="5" t="n">
        <v>30</v>
      </c>
      <c r="J444" s="2" t="s">
        <v>17</v>
      </c>
    </row>
    <row r="445" customFormat="false" ht="15" hidden="false" customHeight="false" outlineLevel="0" collapsed="false">
      <c r="A445" s="6" t="s">
        <v>1252</v>
      </c>
      <c r="B445" s="6" t="s">
        <v>1253</v>
      </c>
      <c r="C445" s="6" t="s">
        <v>31</v>
      </c>
      <c r="D445" s="7" t="s">
        <v>122</v>
      </c>
      <c r="E445" s="6" t="s">
        <v>111</v>
      </c>
      <c r="F445" s="6" t="s">
        <v>304</v>
      </c>
      <c r="G445" s="7" t="s">
        <v>22</v>
      </c>
      <c r="H445" s="8" t="n">
        <v>11830.6</v>
      </c>
      <c r="I445" s="9" t="n">
        <v>30</v>
      </c>
      <c r="J445" s="6" t="s">
        <v>17</v>
      </c>
    </row>
    <row r="446" customFormat="false" ht="15" hidden="false" customHeight="false" outlineLevel="0" collapsed="false">
      <c r="A446" s="2" t="s">
        <v>1254</v>
      </c>
      <c r="B446" s="2" t="s">
        <v>1255</v>
      </c>
      <c r="C446" s="2" t="s">
        <v>12</v>
      </c>
      <c r="D446" s="3" t="s">
        <v>25</v>
      </c>
      <c r="E446" s="2" t="s">
        <v>245</v>
      </c>
      <c r="F446" s="2" t="s">
        <v>376</v>
      </c>
      <c r="G446" s="3" t="s">
        <v>62</v>
      </c>
      <c r="H446" s="4" t="n">
        <v>14364.76</v>
      </c>
      <c r="I446" s="5" t="n">
        <v>20</v>
      </c>
      <c r="J446" s="2" t="s">
        <v>68</v>
      </c>
    </row>
    <row r="447" customFormat="false" ht="15" hidden="false" customHeight="false" outlineLevel="0" collapsed="false">
      <c r="A447" s="6" t="s">
        <v>1256</v>
      </c>
      <c r="B447" s="6" t="s">
        <v>1257</v>
      </c>
      <c r="C447" s="6" t="s">
        <v>12</v>
      </c>
      <c r="D447" s="7" t="s">
        <v>37</v>
      </c>
      <c r="E447" s="6" t="s">
        <v>194</v>
      </c>
      <c r="F447" s="6" t="s">
        <v>127</v>
      </c>
      <c r="G447" s="7" t="s">
        <v>74</v>
      </c>
      <c r="H447" s="8" t="n">
        <v>13903.38</v>
      </c>
      <c r="I447" s="9" t="n">
        <v>15</v>
      </c>
      <c r="J447" s="6" t="s">
        <v>68</v>
      </c>
    </row>
    <row r="448" customFormat="false" ht="15" hidden="false" customHeight="false" outlineLevel="0" collapsed="false">
      <c r="A448" s="2" t="s">
        <v>1258</v>
      </c>
      <c r="B448" s="2" t="s">
        <v>908</v>
      </c>
      <c r="C448" s="2" t="s">
        <v>31</v>
      </c>
      <c r="D448" s="3" t="s">
        <v>65</v>
      </c>
      <c r="E448" s="2" t="s">
        <v>650</v>
      </c>
      <c r="F448" s="2" t="s">
        <v>275</v>
      </c>
      <c r="G448" s="3" t="s">
        <v>28</v>
      </c>
      <c r="H448" s="4" t="n">
        <v>7809.6</v>
      </c>
      <c r="I448" s="5" t="n">
        <v>10</v>
      </c>
      <c r="J448" s="2" t="s">
        <v>17</v>
      </c>
    </row>
    <row r="449" customFormat="false" ht="15" hidden="false" customHeight="false" outlineLevel="0" collapsed="false">
      <c r="A449" s="6" t="s">
        <v>1259</v>
      </c>
      <c r="B449" s="6" t="s">
        <v>1260</v>
      </c>
      <c r="C449" s="6" t="s">
        <v>31</v>
      </c>
      <c r="D449" s="7" t="s">
        <v>32</v>
      </c>
      <c r="E449" s="6" t="s">
        <v>653</v>
      </c>
      <c r="F449" s="6" t="s">
        <v>233</v>
      </c>
      <c r="G449" s="7" t="s">
        <v>138</v>
      </c>
      <c r="H449" s="8" t="n">
        <v>12169.55</v>
      </c>
      <c r="I449" s="9" t="n">
        <v>15</v>
      </c>
      <c r="J449" s="6" t="s">
        <v>17</v>
      </c>
    </row>
    <row r="450" customFormat="false" ht="15" hidden="false" customHeight="false" outlineLevel="0" collapsed="false">
      <c r="A450" s="2" t="s">
        <v>1261</v>
      </c>
      <c r="B450" s="2" t="s">
        <v>1262</v>
      </c>
      <c r="C450" s="2" t="s">
        <v>31</v>
      </c>
      <c r="D450" s="3" t="s">
        <v>215</v>
      </c>
      <c r="E450" s="2" t="s">
        <v>132</v>
      </c>
      <c r="F450" s="2" t="s">
        <v>504</v>
      </c>
      <c r="G450" s="3" t="s">
        <v>74</v>
      </c>
      <c r="H450" s="4" t="n">
        <v>11183.87</v>
      </c>
      <c r="I450" s="5" t="n">
        <v>25</v>
      </c>
      <c r="J450" s="2" t="s">
        <v>17</v>
      </c>
    </row>
    <row r="451" customFormat="false" ht="15" hidden="false" customHeight="false" outlineLevel="0" collapsed="false">
      <c r="A451" s="6" t="s">
        <v>1263</v>
      </c>
      <c r="B451" s="6" t="s">
        <v>1264</v>
      </c>
      <c r="C451" s="6" t="s">
        <v>12</v>
      </c>
      <c r="D451" s="7" t="s">
        <v>50</v>
      </c>
      <c r="E451" s="6" t="s">
        <v>486</v>
      </c>
      <c r="F451" s="6" t="s">
        <v>127</v>
      </c>
      <c r="G451" s="7" t="s">
        <v>138</v>
      </c>
      <c r="H451" s="8" t="n">
        <v>14640.1</v>
      </c>
      <c r="I451" s="9" t="n">
        <v>25</v>
      </c>
      <c r="J451" s="6" t="s">
        <v>17</v>
      </c>
    </row>
    <row r="452" customFormat="false" ht="15" hidden="false" customHeight="false" outlineLevel="0" collapsed="false">
      <c r="A452" s="2" t="s">
        <v>1265</v>
      </c>
      <c r="B452" s="2" t="s">
        <v>1266</v>
      </c>
      <c r="C452" s="2" t="s">
        <v>12</v>
      </c>
      <c r="D452" s="3" t="s">
        <v>81</v>
      </c>
      <c r="E452" s="2" t="s">
        <v>172</v>
      </c>
      <c r="F452" s="2" t="s">
        <v>272</v>
      </c>
      <c r="G452" s="3" t="s">
        <v>28</v>
      </c>
      <c r="H452" s="4" t="n">
        <v>8774.25</v>
      </c>
      <c r="I452" s="5" t="n">
        <v>20</v>
      </c>
      <c r="J452" s="2" t="s">
        <v>17</v>
      </c>
    </row>
    <row r="453" customFormat="false" ht="15" hidden="false" customHeight="false" outlineLevel="0" collapsed="false">
      <c r="A453" s="6" t="s">
        <v>1267</v>
      </c>
      <c r="B453" s="6" t="s">
        <v>1268</v>
      </c>
      <c r="C453" s="6" t="s">
        <v>31</v>
      </c>
      <c r="D453" s="7" t="s">
        <v>122</v>
      </c>
      <c r="E453" s="6" t="s">
        <v>461</v>
      </c>
      <c r="F453" s="6" t="s">
        <v>52</v>
      </c>
      <c r="G453" s="7" t="s">
        <v>74</v>
      </c>
      <c r="H453" s="8" t="n">
        <v>2043.82</v>
      </c>
      <c r="I453" s="9" t="n">
        <v>20</v>
      </c>
      <c r="J453" s="6" t="s">
        <v>17</v>
      </c>
    </row>
    <row r="454" customFormat="false" ht="15" hidden="false" customHeight="false" outlineLevel="0" collapsed="false">
      <c r="A454" s="2" t="s">
        <v>1269</v>
      </c>
      <c r="B454" s="2" t="s">
        <v>1270</v>
      </c>
      <c r="C454" s="2" t="s">
        <v>31</v>
      </c>
      <c r="D454" s="3" t="s">
        <v>92</v>
      </c>
      <c r="E454" s="2" t="s">
        <v>496</v>
      </c>
      <c r="F454" s="2" t="s">
        <v>1271</v>
      </c>
      <c r="G454" s="3" t="s">
        <v>138</v>
      </c>
      <c r="H454" s="4" t="n">
        <v>4133.13</v>
      </c>
      <c r="I454" s="5" t="n">
        <v>25</v>
      </c>
      <c r="J454" s="2" t="s">
        <v>17</v>
      </c>
    </row>
    <row r="455" customFormat="false" ht="15" hidden="false" customHeight="false" outlineLevel="0" collapsed="false">
      <c r="A455" s="6" t="s">
        <v>1272</v>
      </c>
      <c r="B455" s="6" t="s">
        <v>1273</v>
      </c>
      <c r="C455" s="6" t="s">
        <v>31</v>
      </c>
      <c r="D455" s="7" t="s">
        <v>59</v>
      </c>
      <c r="E455" s="6" t="s">
        <v>942</v>
      </c>
      <c r="F455" s="6" t="s">
        <v>440</v>
      </c>
      <c r="G455" s="7" t="s">
        <v>22</v>
      </c>
      <c r="H455" s="8" t="n">
        <v>10295.13</v>
      </c>
      <c r="I455" s="9" t="n">
        <v>30</v>
      </c>
      <c r="J455" s="6" t="s">
        <v>17</v>
      </c>
    </row>
    <row r="456" customFormat="false" ht="15" hidden="false" customHeight="false" outlineLevel="0" collapsed="false">
      <c r="A456" s="2" t="s">
        <v>1274</v>
      </c>
      <c r="B456" s="2" t="s">
        <v>1275</v>
      </c>
      <c r="C456" s="2" t="s">
        <v>31</v>
      </c>
      <c r="D456" s="3" t="s">
        <v>145</v>
      </c>
      <c r="E456" s="2" t="s">
        <v>52</v>
      </c>
      <c r="F456" s="2" t="s">
        <v>457</v>
      </c>
      <c r="G456" s="3" t="s">
        <v>16</v>
      </c>
      <c r="H456" s="4" t="n">
        <v>13934.03</v>
      </c>
      <c r="I456" s="5" t="n">
        <v>0</v>
      </c>
      <c r="J456" s="2" t="s">
        <v>17</v>
      </c>
    </row>
    <row r="457" customFormat="false" ht="15" hidden="false" customHeight="false" outlineLevel="0" collapsed="false">
      <c r="A457" s="6" t="s">
        <v>1276</v>
      </c>
      <c r="B457" s="6" t="s">
        <v>1277</v>
      </c>
      <c r="C457" s="6" t="s">
        <v>86</v>
      </c>
      <c r="D457" s="7" t="s">
        <v>384</v>
      </c>
      <c r="E457" s="6" t="s">
        <v>184</v>
      </c>
      <c r="F457" s="6" t="s">
        <v>201</v>
      </c>
      <c r="G457" s="7" t="s">
        <v>22</v>
      </c>
      <c r="H457" s="8" t="n">
        <v>3444.76</v>
      </c>
      <c r="I457" s="9" t="n">
        <v>10</v>
      </c>
      <c r="J457" s="6" t="s">
        <v>17</v>
      </c>
    </row>
    <row r="458" customFormat="false" ht="15" hidden="false" customHeight="false" outlineLevel="0" collapsed="false">
      <c r="A458" s="2" t="s">
        <v>1278</v>
      </c>
      <c r="B458" s="2" t="s">
        <v>1279</v>
      </c>
      <c r="C458" s="2" t="s">
        <v>12</v>
      </c>
      <c r="D458" s="3" t="s">
        <v>110</v>
      </c>
      <c r="E458" s="2" t="s">
        <v>593</v>
      </c>
      <c r="F458" s="2" t="s">
        <v>128</v>
      </c>
      <c r="G458" s="3" t="s">
        <v>16</v>
      </c>
      <c r="H458" s="4" t="n">
        <v>11754.13</v>
      </c>
      <c r="I458" s="5" t="n">
        <v>5</v>
      </c>
      <c r="J458" s="2" t="s">
        <v>68</v>
      </c>
    </row>
    <row r="459" customFormat="false" ht="15" hidden="false" customHeight="false" outlineLevel="0" collapsed="false">
      <c r="A459" s="6" t="s">
        <v>1280</v>
      </c>
      <c r="B459" s="6" t="s">
        <v>1281</v>
      </c>
      <c r="C459" s="6" t="s">
        <v>31</v>
      </c>
      <c r="D459" s="7" t="s">
        <v>92</v>
      </c>
      <c r="E459" s="6" t="s">
        <v>617</v>
      </c>
      <c r="F459" s="6" t="s">
        <v>372</v>
      </c>
      <c r="G459" s="7" t="s">
        <v>16</v>
      </c>
      <c r="H459" s="8" t="n">
        <v>5969.37</v>
      </c>
      <c r="I459" s="9" t="n">
        <v>0</v>
      </c>
      <c r="J459" s="6" t="s">
        <v>17</v>
      </c>
    </row>
    <row r="460" customFormat="false" ht="15" hidden="false" customHeight="false" outlineLevel="0" collapsed="false">
      <c r="A460" s="2" t="s">
        <v>1282</v>
      </c>
      <c r="B460" s="2" t="s">
        <v>1283</v>
      </c>
      <c r="C460" s="2" t="s">
        <v>12</v>
      </c>
      <c r="D460" s="3" t="s">
        <v>179</v>
      </c>
      <c r="E460" s="2" t="s">
        <v>994</v>
      </c>
      <c r="F460" s="2" t="s">
        <v>167</v>
      </c>
      <c r="G460" s="3" t="s">
        <v>22</v>
      </c>
      <c r="H460" s="4" t="n">
        <v>10790.49</v>
      </c>
      <c r="I460" s="5" t="n">
        <v>15</v>
      </c>
      <c r="J460" s="2" t="s">
        <v>17</v>
      </c>
    </row>
    <row r="461" customFormat="false" ht="15" hidden="false" customHeight="false" outlineLevel="0" collapsed="false">
      <c r="A461" s="6" t="s">
        <v>1284</v>
      </c>
      <c r="B461" s="6" t="s">
        <v>1285</v>
      </c>
      <c r="C461" s="6" t="s">
        <v>12</v>
      </c>
      <c r="D461" s="7" t="s">
        <v>362</v>
      </c>
      <c r="E461" s="6" t="s">
        <v>943</v>
      </c>
      <c r="F461" s="6" t="s">
        <v>264</v>
      </c>
      <c r="G461" s="7" t="s">
        <v>74</v>
      </c>
      <c r="H461" s="8" t="n">
        <v>7612.99</v>
      </c>
      <c r="I461" s="9" t="n">
        <v>10</v>
      </c>
      <c r="J461" s="6" t="s">
        <v>68</v>
      </c>
    </row>
    <row r="462" customFormat="false" ht="15" hidden="false" customHeight="false" outlineLevel="0" collapsed="false">
      <c r="A462" s="2" t="s">
        <v>1286</v>
      </c>
      <c r="B462" s="2" t="s">
        <v>1287</v>
      </c>
      <c r="C462" s="2" t="s">
        <v>12</v>
      </c>
      <c r="D462" s="3" t="s">
        <v>50</v>
      </c>
      <c r="E462" s="2" t="s">
        <v>397</v>
      </c>
      <c r="F462" s="2" t="s">
        <v>250</v>
      </c>
      <c r="G462" s="3" t="s">
        <v>28</v>
      </c>
      <c r="H462" s="4" t="n">
        <v>7824.54</v>
      </c>
      <c r="I462" s="5" t="n">
        <v>30</v>
      </c>
      <c r="J462" s="2" t="s">
        <v>17</v>
      </c>
    </row>
    <row r="463" customFormat="false" ht="15" hidden="false" customHeight="false" outlineLevel="0" collapsed="false">
      <c r="A463" s="6" t="s">
        <v>1288</v>
      </c>
      <c r="B463" s="6" t="s">
        <v>1289</v>
      </c>
      <c r="C463" s="6" t="s">
        <v>31</v>
      </c>
      <c r="D463" s="7" t="s">
        <v>131</v>
      </c>
      <c r="E463" s="6" t="s">
        <v>1000</v>
      </c>
      <c r="F463" s="6" t="s">
        <v>118</v>
      </c>
      <c r="G463" s="7" t="s">
        <v>16</v>
      </c>
      <c r="H463" s="8" t="n">
        <v>5731.57</v>
      </c>
      <c r="I463" s="9" t="n">
        <v>10</v>
      </c>
      <c r="J463" s="6" t="s">
        <v>17</v>
      </c>
    </row>
    <row r="464" customFormat="false" ht="15" hidden="false" customHeight="false" outlineLevel="0" collapsed="false">
      <c r="A464" s="2" t="s">
        <v>1290</v>
      </c>
      <c r="B464" s="2" t="s">
        <v>1291</v>
      </c>
      <c r="C464" s="2" t="s">
        <v>86</v>
      </c>
      <c r="D464" s="3" t="s">
        <v>384</v>
      </c>
      <c r="E464" s="2" t="s">
        <v>1292</v>
      </c>
      <c r="F464" s="2" t="s">
        <v>413</v>
      </c>
      <c r="G464" s="3" t="s">
        <v>22</v>
      </c>
      <c r="H464" s="4" t="n">
        <v>6962.18</v>
      </c>
      <c r="I464" s="5" t="n">
        <v>10</v>
      </c>
      <c r="J464" s="2" t="s">
        <v>17</v>
      </c>
    </row>
    <row r="465" customFormat="false" ht="15" hidden="false" customHeight="false" outlineLevel="0" collapsed="false">
      <c r="A465" s="6" t="s">
        <v>1293</v>
      </c>
      <c r="B465" s="6" t="s">
        <v>1294</v>
      </c>
      <c r="C465" s="6" t="s">
        <v>12</v>
      </c>
      <c r="D465" s="7" t="s">
        <v>81</v>
      </c>
      <c r="E465" s="6" t="s">
        <v>298</v>
      </c>
      <c r="F465" s="6" t="s">
        <v>275</v>
      </c>
      <c r="G465" s="7" t="s">
        <v>62</v>
      </c>
      <c r="H465" s="8" t="n">
        <v>14202.32</v>
      </c>
      <c r="I465" s="9" t="n">
        <v>30</v>
      </c>
      <c r="J465" s="6" t="s">
        <v>17</v>
      </c>
    </row>
    <row r="466" customFormat="false" ht="15" hidden="false" customHeight="false" outlineLevel="0" collapsed="false">
      <c r="A466" s="2" t="s">
        <v>1295</v>
      </c>
      <c r="B466" s="2" t="s">
        <v>1296</v>
      </c>
      <c r="C466" s="2" t="s">
        <v>86</v>
      </c>
      <c r="D466" s="3" t="s">
        <v>285</v>
      </c>
      <c r="E466" s="2" t="s">
        <v>1297</v>
      </c>
      <c r="F466" s="2" t="s">
        <v>489</v>
      </c>
      <c r="G466" s="3" t="s">
        <v>28</v>
      </c>
      <c r="H466" s="4" t="n">
        <v>6960.58</v>
      </c>
      <c r="I466" s="5" t="n">
        <v>20</v>
      </c>
      <c r="J466" s="2" t="s">
        <v>17</v>
      </c>
    </row>
    <row r="467" customFormat="false" ht="15" hidden="false" customHeight="false" outlineLevel="0" collapsed="false">
      <c r="A467" s="6" t="s">
        <v>1298</v>
      </c>
      <c r="B467" s="6" t="s">
        <v>1299</v>
      </c>
      <c r="C467" s="6" t="s">
        <v>12</v>
      </c>
      <c r="D467" s="7" t="s">
        <v>162</v>
      </c>
      <c r="E467" s="6" t="s">
        <v>1300</v>
      </c>
      <c r="F467" s="6" t="s">
        <v>1024</v>
      </c>
      <c r="G467" s="7" t="s">
        <v>22</v>
      </c>
      <c r="H467" s="8" t="n">
        <v>8300.64</v>
      </c>
      <c r="I467" s="9" t="n">
        <v>30</v>
      </c>
      <c r="J467" s="6" t="s">
        <v>17</v>
      </c>
    </row>
    <row r="468" customFormat="false" ht="15" hidden="false" customHeight="false" outlineLevel="0" collapsed="false">
      <c r="A468" s="2" t="s">
        <v>1301</v>
      </c>
      <c r="B468" s="2" t="s">
        <v>1302</v>
      </c>
      <c r="C468" s="2" t="s">
        <v>86</v>
      </c>
      <c r="D468" s="3" t="s">
        <v>507</v>
      </c>
      <c r="E468" s="2" t="s">
        <v>781</v>
      </c>
      <c r="F468" s="2" t="s">
        <v>1303</v>
      </c>
      <c r="G468" s="3" t="s">
        <v>74</v>
      </c>
      <c r="H468" s="4" t="n">
        <v>8297.44</v>
      </c>
      <c r="I468" s="5" t="n">
        <v>5</v>
      </c>
      <c r="J468" s="2" t="s">
        <v>17</v>
      </c>
    </row>
    <row r="469" customFormat="false" ht="15" hidden="false" customHeight="false" outlineLevel="0" collapsed="false">
      <c r="A469" s="6" t="s">
        <v>1304</v>
      </c>
      <c r="B469" s="6" t="s">
        <v>1305</v>
      </c>
      <c r="C469" s="6" t="s">
        <v>12</v>
      </c>
      <c r="D469" s="7" t="s">
        <v>162</v>
      </c>
      <c r="E469" s="6" t="s">
        <v>675</v>
      </c>
      <c r="F469" s="6" t="s">
        <v>521</v>
      </c>
      <c r="G469" s="7" t="s">
        <v>16</v>
      </c>
      <c r="H469" s="8" t="n">
        <v>844.42</v>
      </c>
      <c r="I469" s="9" t="n">
        <v>5</v>
      </c>
      <c r="J469" s="6" t="s">
        <v>68</v>
      </c>
    </row>
    <row r="470" customFormat="false" ht="15" hidden="false" customHeight="false" outlineLevel="0" collapsed="false">
      <c r="A470" s="2" t="s">
        <v>1306</v>
      </c>
      <c r="B470" s="2" t="s">
        <v>1307</v>
      </c>
      <c r="C470" s="2" t="s">
        <v>12</v>
      </c>
      <c r="D470" s="3" t="s">
        <v>110</v>
      </c>
      <c r="E470" s="2" t="s">
        <v>119</v>
      </c>
      <c r="F470" s="2" t="s">
        <v>1308</v>
      </c>
      <c r="G470" s="3" t="s">
        <v>22</v>
      </c>
      <c r="H470" s="4" t="n">
        <v>3800.86</v>
      </c>
      <c r="I470" s="5" t="n">
        <v>30</v>
      </c>
      <c r="J470" s="2" t="s">
        <v>17</v>
      </c>
    </row>
    <row r="471" customFormat="false" ht="15" hidden="false" customHeight="false" outlineLevel="0" collapsed="false">
      <c r="A471" s="6" t="s">
        <v>1309</v>
      </c>
      <c r="B471" s="6" t="s">
        <v>1310</v>
      </c>
      <c r="C471" s="6" t="s">
        <v>12</v>
      </c>
      <c r="D471" s="7" t="s">
        <v>13</v>
      </c>
      <c r="E471" s="6" t="s">
        <v>1292</v>
      </c>
      <c r="F471" s="6" t="s">
        <v>1246</v>
      </c>
      <c r="G471" s="7" t="s">
        <v>62</v>
      </c>
      <c r="H471" s="8" t="n">
        <v>8255.1</v>
      </c>
      <c r="I471" s="9" t="n">
        <v>0</v>
      </c>
      <c r="J471" s="6" t="s">
        <v>68</v>
      </c>
    </row>
    <row r="472" customFormat="false" ht="15" hidden="false" customHeight="false" outlineLevel="0" collapsed="false">
      <c r="A472" s="2" t="s">
        <v>1311</v>
      </c>
      <c r="B472" s="2" t="s">
        <v>1312</v>
      </c>
      <c r="C472" s="2" t="s">
        <v>12</v>
      </c>
      <c r="D472" s="3" t="s">
        <v>162</v>
      </c>
      <c r="E472" s="2" t="s">
        <v>812</v>
      </c>
      <c r="F472" s="2" t="s">
        <v>417</v>
      </c>
      <c r="G472" s="3" t="s">
        <v>62</v>
      </c>
      <c r="H472" s="4" t="n">
        <v>2038.97</v>
      </c>
      <c r="I472" s="5" t="n">
        <v>20</v>
      </c>
      <c r="J472" s="2" t="s">
        <v>68</v>
      </c>
    </row>
    <row r="473" customFormat="false" ht="15" hidden="false" customHeight="false" outlineLevel="0" collapsed="false">
      <c r="A473" s="6" t="s">
        <v>1313</v>
      </c>
      <c r="B473" s="6" t="s">
        <v>1314</v>
      </c>
      <c r="C473" s="6" t="s">
        <v>31</v>
      </c>
      <c r="D473" s="7" t="s">
        <v>71</v>
      </c>
      <c r="E473" s="6" t="s">
        <v>1233</v>
      </c>
      <c r="F473" s="6" t="s">
        <v>56</v>
      </c>
      <c r="G473" s="7" t="s">
        <v>62</v>
      </c>
      <c r="H473" s="8" t="n">
        <v>3688.05</v>
      </c>
      <c r="I473" s="9" t="n">
        <v>20</v>
      </c>
      <c r="J473" s="6" t="s">
        <v>17</v>
      </c>
    </row>
    <row r="474" customFormat="false" ht="15" hidden="false" customHeight="false" outlineLevel="0" collapsed="false">
      <c r="A474" s="2" t="s">
        <v>1315</v>
      </c>
      <c r="B474" s="2" t="s">
        <v>1316</v>
      </c>
      <c r="C474" s="2" t="s">
        <v>86</v>
      </c>
      <c r="D474" s="3" t="s">
        <v>87</v>
      </c>
      <c r="E474" s="2" t="s">
        <v>573</v>
      </c>
      <c r="F474" s="2" t="s">
        <v>1246</v>
      </c>
      <c r="G474" s="3" t="s">
        <v>22</v>
      </c>
      <c r="H474" s="4" t="n">
        <v>13073.52</v>
      </c>
      <c r="I474" s="5" t="n">
        <v>30</v>
      </c>
      <c r="J474" s="2" t="s">
        <v>17</v>
      </c>
    </row>
    <row r="475" customFormat="false" ht="15" hidden="false" customHeight="false" outlineLevel="0" collapsed="false">
      <c r="A475" s="6" t="s">
        <v>1317</v>
      </c>
      <c r="B475" s="6" t="s">
        <v>1318</v>
      </c>
      <c r="C475" s="6" t="s">
        <v>31</v>
      </c>
      <c r="D475" s="7" t="s">
        <v>71</v>
      </c>
      <c r="E475" s="6" t="s">
        <v>342</v>
      </c>
      <c r="F475" s="6" t="s">
        <v>785</v>
      </c>
      <c r="G475" s="7" t="s">
        <v>28</v>
      </c>
      <c r="H475" s="8" t="n">
        <v>8288.7</v>
      </c>
      <c r="I475" s="9" t="n">
        <v>15</v>
      </c>
      <c r="J475" s="6" t="s">
        <v>17</v>
      </c>
    </row>
    <row r="476" customFormat="false" ht="15" hidden="false" customHeight="false" outlineLevel="0" collapsed="false">
      <c r="A476" s="2" t="s">
        <v>1319</v>
      </c>
      <c r="B476" s="2" t="s">
        <v>1320</v>
      </c>
      <c r="C476" s="2" t="s">
        <v>31</v>
      </c>
      <c r="D476" s="3" t="s">
        <v>215</v>
      </c>
      <c r="E476" s="2" t="s">
        <v>430</v>
      </c>
      <c r="F476" s="2" t="s">
        <v>119</v>
      </c>
      <c r="G476" s="3" t="s">
        <v>22</v>
      </c>
      <c r="H476" s="4" t="n">
        <v>3701.43</v>
      </c>
      <c r="I476" s="5" t="n">
        <v>5</v>
      </c>
      <c r="J476" s="2" t="s">
        <v>17</v>
      </c>
    </row>
    <row r="477" customFormat="false" ht="15" hidden="false" customHeight="false" outlineLevel="0" collapsed="false">
      <c r="A477" s="6" t="s">
        <v>1321</v>
      </c>
      <c r="B477" s="6" t="s">
        <v>1322</v>
      </c>
      <c r="C477" s="6" t="s">
        <v>86</v>
      </c>
      <c r="D477" s="7" t="s">
        <v>101</v>
      </c>
      <c r="E477" s="6" t="s">
        <v>191</v>
      </c>
      <c r="F477" s="6" t="s">
        <v>416</v>
      </c>
      <c r="G477" s="7" t="s">
        <v>62</v>
      </c>
      <c r="H477" s="8" t="n">
        <v>1560.6</v>
      </c>
      <c r="I477" s="9" t="n">
        <v>20</v>
      </c>
      <c r="J477" s="6" t="s">
        <v>68</v>
      </c>
    </row>
    <row r="478" customFormat="false" ht="15" hidden="false" customHeight="false" outlineLevel="0" collapsed="false">
      <c r="A478" s="2" t="s">
        <v>1323</v>
      </c>
      <c r="B478" s="2" t="s">
        <v>1324</v>
      </c>
      <c r="C478" s="2" t="s">
        <v>86</v>
      </c>
      <c r="D478" s="3" t="s">
        <v>285</v>
      </c>
      <c r="E478" s="2" t="s">
        <v>1325</v>
      </c>
      <c r="F478" s="2" t="s">
        <v>88</v>
      </c>
      <c r="G478" s="3" t="s">
        <v>22</v>
      </c>
      <c r="H478" s="4" t="n">
        <v>3900.73</v>
      </c>
      <c r="I478" s="5" t="n">
        <v>25</v>
      </c>
      <c r="J478" s="2" t="s">
        <v>17</v>
      </c>
    </row>
    <row r="479" customFormat="false" ht="15" hidden="false" customHeight="false" outlineLevel="0" collapsed="false">
      <c r="A479" s="6" t="s">
        <v>1326</v>
      </c>
      <c r="B479" s="6" t="s">
        <v>1327</v>
      </c>
      <c r="C479" s="6" t="s">
        <v>12</v>
      </c>
      <c r="D479" s="7" t="s">
        <v>81</v>
      </c>
      <c r="E479" s="6" t="s">
        <v>307</v>
      </c>
      <c r="F479" s="6" t="s">
        <v>392</v>
      </c>
      <c r="G479" s="7" t="s">
        <v>28</v>
      </c>
      <c r="H479" s="8" t="n">
        <v>10555.14</v>
      </c>
      <c r="I479" s="9" t="n">
        <v>10</v>
      </c>
      <c r="J479" s="6" t="s">
        <v>17</v>
      </c>
    </row>
    <row r="480" customFormat="false" ht="15" hidden="false" customHeight="false" outlineLevel="0" collapsed="false">
      <c r="A480" s="2" t="s">
        <v>1328</v>
      </c>
      <c r="B480" s="2" t="s">
        <v>1329</v>
      </c>
      <c r="C480" s="2" t="s">
        <v>86</v>
      </c>
      <c r="D480" s="3" t="s">
        <v>87</v>
      </c>
      <c r="E480" s="2" t="s">
        <v>1330</v>
      </c>
      <c r="F480" s="2" t="s">
        <v>1331</v>
      </c>
      <c r="G480" s="3" t="s">
        <v>22</v>
      </c>
      <c r="H480" s="4" t="n">
        <v>11892.07</v>
      </c>
      <c r="I480" s="5" t="n">
        <v>5</v>
      </c>
      <c r="J480" s="2" t="s">
        <v>17</v>
      </c>
    </row>
    <row r="481" customFormat="false" ht="15" hidden="false" customHeight="false" outlineLevel="0" collapsed="false">
      <c r="A481" s="6" t="s">
        <v>1332</v>
      </c>
      <c r="B481" s="6" t="s">
        <v>1333</v>
      </c>
      <c r="C481" s="6" t="s">
        <v>31</v>
      </c>
      <c r="D481" s="7" t="s">
        <v>32</v>
      </c>
      <c r="E481" s="6" t="s">
        <v>642</v>
      </c>
      <c r="F481" s="6" t="s">
        <v>89</v>
      </c>
      <c r="G481" s="7" t="s">
        <v>74</v>
      </c>
      <c r="H481" s="8" t="n">
        <v>6957.69</v>
      </c>
      <c r="I481" s="9" t="n">
        <v>15</v>
      </c>
      <c r="J481" s="6" t="s">
        <v>68</v>
      </c>
    </row>
    <row r="482" customFormat="false" ht="15" hidden="false" customHeight="false" outlineLevel="0" collapsed="false">
      <c r="A482" s="2" t="s">
        <v>1334</v>
      </c>
      <c r="B482" s="2" t="s">
        <v>1335</v>
      </c>
      <c r="C482" s="2" t="s">
        <v>86</v>
      </c>
      <c r="D482" s="3" t="s">
        <v>87</v>
      </c>
      <c r="E482" s="2" t="s">
        <v>355</v>
      </c>
      <c r="F482" s="2" t="s">
        <v>847</v>
      </c>
      <c r="G482" s="3" t="s">
        <v>74</v>
      </c>
      <c r="H482" s="4" t="n">
        <v>4316.9</v>
      </c>
      <c r="I482" s="5" t="n">
        <v>5</v>
      </c>
      <c r="J482" s="2" t="s">
        <v>68</v>
      </c>
    </row>
    <row r="483" customFormat="false" ht="15" hidden="false" customHeight="false" outlineLevel="0" collapsed="false">
      <c r="A483" s="6" t="s">
        <v>1336</v>
      </c>
      <c r="B483" s="6" t="s">
        <v>1337</v>
      </c>
      <c r="C483" s="6" t="s">
        <v>86</v>
      </c>
      <c r="D483" s="7" t="s">
        <v>384</v>
      </c>
      <c r="E483" s="6" t="s">
        <v>409</v>
      </c>
      <c r="F483" s="6" t="s">
        <v>156</v>
      </c>
      <c r="G483" s="7" t="s">
        <v>74</v>
      </c>
      <c r="H483" s="8" t="n">
        <v>6374.45</v>
      </c>
      <c r="I483" s="9" t="n">
        <v>20</v>
      </c>
      <c r="J483" s="6" t="s">
        <v>68</v>
      </c>
    </row>
    <row r="484" customFormat="false" ht="15" hidden="false" customHeight="false" outlineLevel="0" collapsed="false">
      <c r="A484" s="2" t="s">
        <v>1338</v>
      </c>
      <c r="B484" s="2" t="s">
        <v>1339</v>
      </c>
      <c r="C484" s="2" t="s">
        <v>12</v>
      </c>
      <c r="D484" s="3" t="s">
        <v>110</v>
      </c>
      <c r="E484" s="2" t="s">
        <v>1233</v>
      </c>
      <c r="F484" s="2" t="s">
        <v>457</v>
      </c>
      <c r="G484" s="3" t="s">
        <v>62</v>
      </c>
      <c r="H484" s="4" t="n">
        <v>2655.18</v>
      </c>
      <c r="I484" s="5" t="n">
        <v>30</v>
      </c>
      <c r="J484" s="2" t="s">
        <v>17</v>
      </c>
    </row>
    <row r="485" customFormat="false" ht="15" hidden="false" customHeight="false" outlineLevel="0" collapsed="false">
      <c r="A485" s="6" t="s">
        <v>1340</v>
      </c>
      <c r="B485" s="6" t="s">
        <v>1341</v>
      </c>
      <c r="C485" s="6" t="s">
        <v>31</v>
      </c>
      <c r="D485" s="7" t="s">
        <v>215</v>
      </c>
      <c r="E485" s="6" t="s">
        <v>77</v>
      </c>
      <c r="F485" s="6" t="s">
        <v>78</v>
      </c>
      <c r="G485" s="7" t="s">
        <v>28</v>
      </c>
      <c r="H485" s="8" t="n">
        <v>5776.05</v>
      </c>
      <c r="I485" s="9" t="n">
        <v>15</v>
      </c>
      <c r="J485" s="6" t="s">
        <v>17</v>
      </c>
    </row>
    <row r="486" customFormat="false" ht="15" hidden="false" customHeight="false" outlineLevel="0" collapsed="false">
      <c r="A486" s="2" t="s">
        <v>1342</v>
      </c>
      <c r="B486" s="2" t="s">
        <v>1343</v>
      </c>
      <c r="C486" s="2" t="s">
        <v>12</v>
      </c>
      <c r="D486" s="3" t="s">
        <v>50</v>
      </c>
      <c r="E486" s="2" t="s">
        <v>556</v>
      </c>
      <c r="F486" s="2" t="s">
        <v>557</v>
      </c>
      <c r="G486" s="3" t="s">
        <v>62</v>
      </c>
      <c r="H486" s="4" t="n">
        <v>8712.18</v>
      </c>
      <c r="I486" s="5" t="n">
        <v>5</v>
      </c>
      <c r="J486" s="2" t="s">
        <v>17</v>
      </c>
    </row>
    <row r="487" customFormat="false" ht="15" hidden="false" customHeight="false" outlineLevel="0" collapsed="false">
      <c r="A487" s="6" t="s">
        <v>1344</v>
      </c>
      <c r="B487" s="6" t="s">
        <v>1345</v>
      </c>
      <c r="C487" s="6" t="s">
        <v>86</v>
      </c>
      <c r="D487" s="7" t="s">
        <v>384</v>
      </c>
      <c r="E487" s="6" t="s">
        <v>60</v>
      </c>
      <c r="F487" s="6" t="s">
        <v>159</v>
      </c>
      <c r="G487" s="7" t="s">
        <v>22</v>
      </c>
      <c r="H487" s="8" t="n">
        <v>3860.37</v>
      </c>
      <c r="I487" s="9" t="n">
        <v>15</v>
      </c>
      <c r="J487" s="6" t="s">
        <v>68</v>
      </c>
    </row>
    <row r="488" customFormat="false" ht="15" hidden="false" customHeight="false" outlineLevel="0" collapsed="false">
      <c r="A488" s="2" t="s">
        <v>1346</v>
      </c>
      <c r="B488" s="2" t="s">
        <v>1347</v>
      </c>
      <c r="C488" s="2" t="s">
        <v>12</v>
      </c>
      <c r="D488" s="3" t="s">
        <v>81</v>
      </c>
      <c r="E488" s="2" t="s">
        <v>1348</v>
      </c>
      <c r="F488" s="2" t="s">
        <v>793</v>
      </c>
      <c r="G488" s="3" t="s">
        <v>62</v>
      </c>
      <c r="H488" s="4" t="n">
        <v>13282.5</v>
      </c>
      <c r="I488" s="5" t="n">
        <v>15</v>
      </c>
      <c r="J488" s="2" t="s">
        <v>17</v>
      </c>
    </row>
    <row r="489" customFormat="false" ht="15" hidden="false" customHeight="false" outlineLevel="0" collapsed="false">
      <c r="A489" s="6" t="s">
        <v>1349</v>
      </c>
      <c r="B489" s="6" t="s">
        <v>1350</v>
      </c>
      <c r="C489" s="6" t="s">
        <v>12</v>
      </c>
      <c r="D489" s="7" t="s">
        <v>179</v>
      </c>
      <c r="E489" s="6" t="s">
        <v>902</v>
      </c>
      <c r="F489" s="6" t="s">
        <v>937</v>
      </c>
      <c r="G489" s="7" t="s">
        <v>74</v>
      </c>
      <c r="H489" s="8" t="n">
        <v>8890.16</v>
      </c>
      <c r="I489" s="9" t="n">
        <v>10</v>
      </c>
      <c r="J489" s="6" t="s">
        <v>17</v>
      </c>
    </row>
    <row r="490" customFormat="false" ht="15" hidden="false" customHeight="false" outlineLevel="0" collapsed="false">
      <c r="A490" s="2" t="s">
        <v>1351</v>
      </c>
      <c r="B490" s="2" t="s">
        <v>1352</v>
      </c>
      <c r="C490" s="2" t="s">
        <v>12</v>
      </c>
      <c r="D490" s="3" t="s">
        <v>162</v>
      </c>
      <c r="E490" s="2" t="s">
        <v>1162</v>
      </c>
      <c r="F490" s="2" t="s">
        <v>420</v>
      </c>
      <c r="G490" s="3" t="s">
        <v>28</v>
      </c>
      <c r="H490" s="4" t="n">
        <v>14603.77</v>
      </c>
      <c r="I490" s="5" t="n">
        <v>15</v>
      </c>
      <c r="J490" s="2" t="s">
        <v>17</v>
      </c>
    </row>
    <row r="491" customFormat="false" ht="15" hidden="false" customHeight="false" outlineLevel="0" collapsed="false">
      <c r="A491" s="6" t="s">
        <v>1353</v>
      </c>
      <c r="B491" s="6" t="s">
        <v>1354</v>
      </c>
      <c r="C491" s="6" t="s">
        <v>12</v>
      </c>
      <c r="D491" s="7" t="s">
        <v>25</v>
      </c>
      <c r="E491" s="6" t="s">
        <v>630</v>
      </c>
      <c r="F491" s="6" t="s">
        <v>234</v>
      </c>
      <c r="G491" s="7" t="s">
        <v>74</v>
      </c>
      <c r="H491" s="8" t="n">
        <v>7776.64</v>
      </c>
      <c r="I491" s="9" t="n">
        <v>0</v>
      </c>
      <c r="J491" s="6" t="s">
        <v>17</v>
      </c>
    </row>
    <row r="492" customFormat="false" ht="15" hidden="false" customHeight="false" outlineLevel="0" collapsed="false">
      <c r="A492" s="2" t="s">
        <v>1355</v>
      </c>
      <c r="B492" s="2" t="s">
        <v>1356</v>
      </c>
      <c r="C492" s="2" t="s">
        <v>12</v>
      </c>
      <c r="D492" s="3" t="s">
        <v>154</v>
      </c>
      <c r="E492" s="2" t="s">
        <v>332</v>
      </c>
      <c r="F492" s="2" t="s">
        <v>1030</v>
      </c>
      <c r="G492" s="3" t="s">
        <v>22</v>
      </c>
      <c r="H492" s="4" t="n">
        <v>5752.23</v>
      </c>
      <c r="I492" s="5" t="n">
        <v>5</v>
      </c>
      <c r="J492" s="2" t="s">
        <v>17</v>
      </c>
    </row>
    <row r="493" customFormat="false" ht="15" hidden="false" customHeight="false" outlineLevel="0" collapsed="false">
      <c r="A493" s="6" t="s">
        <v>1357</v>
      </c>
      <c r="B493" s="6" t="s">
        <v>1358</v>
      </c>
      <c r="C493" s="6" t="s">
        <v>12</v>
      </c>
      <c r="D493" s="7" t="s">
        <v>25</v>
      </c>
      <c r="E493" s="6" t="s">
        <v>376</v>
      </c>
      <c r="F493" s="6" t="s">
        <v>222</v>
      </c>
      <c r="G493" s="7" t="s">
        <v>16</v>
      </c>
      <c r="H493" s="8" t="n">
        <v>3555.21</v>
      </c>
      <c r="I493" s="9" t="n">
        <v>15</v>
      </c>
      <c r="J493" s="6" t="s">
        <v>17</v>
      </c>
    </row>
    <row r="494" customFormat="false" ht="15" hidden="false" customHeight="false" outlineLevel="0" collapsed="false">
      <c r="A494" s="2" t="s">
        <v>1359</v>
      </c>
      <c r="B494" s="2" t="s">
        <v>1101</v>
      </c>
      <c r="C494" s="2" t="s">
        <v>31</v>
      </c>
      <c r="D494" s="3" t="s">
        <v>65</v>
      </c>
      <c r="E494" s="2" t="s">
        <v>1348</v>
      </c>
      <c r="F494" s="2" t="s">
        <v>496</v>
      </c>
      <c r="G494" s="3" t="s">
        <v>28</v>
      </c>
      <c r="H494" s="4" t="n">
        <v>9628.34</v>
      </c>
      <c r="I494" s="5" t="n">
        <v>5</v>
      </c>
      <c r="J494" s="2" t="s">
        <v>68</v>
      </c>
    </row>
    <row r="495" customFormat="false" ht="15" hidden="false" customHeight="false" outlineLevel="0" collapsed="false">
      <c r="A495" s="6" t="s">
        <v>1360</v>
      </c>
      <c r="B495" s="6" t="s">
        <v>1361</v>
      </c>
      <c r="C495" s="6" t="s">
        <v>31</v>
      </c>
      <c r="D495" s="7" t="s">
        <v>92</v>
      </c>
      <c r="E495" s="6" t="s">
        <v>901</v>
      </c>
      <c r="F495" s="6" t="s">
        <v>211</v>
      </c>
      <c r="G495" s="7" t="s">
        <v>28</v>
      </c>
      <c r="H495" s="8" t="n">
        <v>9190.68</v>
      </c>
      <c r="I495" s="9" t="n">
        <v>15</v>
      </c>
      <c r="J495" s="6" t="s">
        <v>17</v>
      </c>
    </row>
    <row r="496" customFormat="false" ht="15" hidden="false" customHeight="false" outlineLevel="0" collapsed="false">
      <c r="A496" s="2" t="s">
        <v>1362</v>
      </c>
      <c r="B496" s="2" t="s">
        <v>1363</v>
      </c>
      <c r="C496" s="2" t="s">
        <v>86</v>
      </c>
      <c r="D496" s="3" t="s">
        <v>784</v>
      </c>
      <c r="E496" s="2" t="s">
        <v>1117</v>
      </c>
      <c r="F496" s="2" t="s">
        <v>194</v>
      </c>
      <c r="G496" s="3" t="s">
        <v>62</v>
      </c>
      <c r="H496" s="4" t="n">
        <v>13075.88</v>
      </c>
      <c r="I496" s="5" t="n">
        <v>15</v>
      </c>
      <c r="J496" s="2" t="s">
        <v>17</v>
      </c>
    </row>
    <row r="497" customFormat="false" ht="15" hidden="false" customHeight="false" outlineLevel="0" collapsed="false">
      <c r="A497" s="6" t="s">
        <v>1364</v>
      </c>
      <c r="B497" s="6" t="s">
        <v>1365</v>
      </c>
      <c r="C497" s="6" t="s">
        <v>12</v>
      </c>
      <c r="D497" s="7" t="s">
        <v>50</v>
      </c>
      <c r="E497" s="6" t="s">
        <v>812</v>
      </c>
      <c r="F497" s="6" t="s">
        <v>417</v>
      </c>
      <c r="G497" s="7" t="s">
        <v>28</v>
      </c>
      <c r="H497" s="8" t="n">
        <v>4335.55</v>
      </c>
      <c r="I497" s="9" t="n">
        <v>20</v>
      </c>
      <c r="J497" s="6" t="s">
        <v>17</v>
      </c>
    </row>
    <row r="498" customFormat="false" ht="15" hidden="false" customHeight="false" outlineLevel="0" collapsed="false">
      <c r="A498" s="2" t="s">
        <v>1366</v>
      </c>
      <c r="B498" s="2" t="s">
        <v>1367</v>
      </c>
      <c r="C498" s="2" t="s">
        <v>31</v>
      </c>
      <c r="D498" s="3" t="s">
        <v>122</v>
      </c>
      <c r="E498" s="2" t="s">
        <v>787</v>
      </c>
      <c r="F498" s="2" t="s">
        <v>1368</v>
      </c>
      <c r="G498" s="3" t="s">
        <v>22</v>
      </c>
      <c r="H498" s="4" t="n">
        <v>3434.05</v>
      </c>
      <c r="I498" s="5" t="n">
        <v>0</v>
      </c>
      <c r="J498" s="2" t="s">
        <v>17</v>
      </c>
    </row>
    <row r="499" customFormat="false" ht="15" hidden="false" customHeight="false" outlineLevel="0" collapsed="false">
      <c r="A499" s="6" t="s">
        <v>1369</v>
      </c>
      <c r="B499" s="6" t="s">
        <v>800</v>
      </c>
      <c r="C499" s="6" t="s">
        <v>31</v>
      </c>
      <c r="D499" s="7" t="s">
        <v>65</v>
      </c>
      <c r="E499" s="6" t="s">
        <v>332</v>
      </c>
      <c r="F499" s="6" t="s">
        <v>242</v>
      </c>
      <c r="G499" s="7" t="s">
        <v>28</v>
      </c>
      <c r="H499" s="8" t="n">
        <v>8205.73</v>
      </c>
      <c r="I499" s="9" t="n">
        <v>30</v>
      </c>
      <c r="J499" s="6" t="s">
        <v>17</v>
      </c>
    </row>
    <row r="500" customFormat="false" ht="15" hidden="false" customHeight="false" outlineLevel="0" collapsed="false">
      <c r="A500" s="2" t="s">
        <v>1370</v>
      </c>
      <c r="B500" s="2" t="s">
        <v>1371</v>
      </c>
      <c r="C500" s="2" t="s">
        <v>86</v>
      </c>
      <c r="D500" s="3" t="s">
        <v>507</v>
      </c>
      <c r="E500" s="2" t="s">
        <v>975</v>
      </c>
      <c r="F500" s="2" t="s">
        <v>680</v>
      </c>
      <c r="G500" s="3" t="s">
        <v>28</v>
      </c>
      <c r="H500" s="4" t="n">
        <v>13184.95</v>
      </c>
      <c r="I500" s="5" t="n">
        <v>10</v>
      </c>
      <c r="J500" s="2" t="s">
        <v>17</v>
      </c>
    </row>
    <row r="501" customFormat="false" ht="15" hidden="false" customHeight="false" outlineLevel="0" collapsed="false">
      <c r="A501" s="6" t="s">
        <v>1372</v>
      </c>
      <c r="B501" s="6" t="s">
        <v>1373</v>
      </c>
      <c r="C501" s="6" t="s">
        <v>12</v>
      </c>
      <c r="D501" s="7" t="s">
        <v>37</v>
      </c>
      <c r="E501" s="6" t="s">
        <v>237</v>
      </c>
      <c r="F501" s="6" t="s">
        <v>898</v>
      </c>
      <c r="G501" s="7" t="s">
        <v>62</v>
      </c>
      <c r="H501" s="8" t="n">
        <v>11250.21</v>
      </c>
      <c r="I501" s="9" t="n">
        <v>30</v>
      </c>
      <c r="J501" s="6" t="s">
        <v>17</v>
      </c>
    </row>
    <row r="502" customFormat="false" ht="15" hidden="false" customHeight="false" outlineLevel="0" collapsed="false">
      <c r="A502" s="2" t="s">
        <v>1374</v>
      </c>
      <c r="B502" s="2" t="s">
        <v>1375</v>
      </c>
      <c r="C502" s="2" t="s">
        <v>12</v>
      </c>
      <c r="D502" s="3" t="s">
        <v>154</v>
      </c>
      <c r="E502" s="2" t="s">
        <v>960</v>
      </c>
      <c r="F502" s="2" t="s">
        <v>132</v>
      </c>
      <c r="G502" s="3" t="s">
        <v>138</v>
      </c>
      <c r="H502" s="4" t="n">
        <v>4607.37</v>
      </c>
      <c r="I502" s="5" t="n">
        <v>0</v>
      </c>
      <c r="J502" s="2" t="s">
        <v>17</v>
      </c>
    </row>
    <row r="503" customFormat="false" ht="15" hidden="false" customHeight="false" outlineLevel="0" collapsed="false">
      <c r="A503" s="6" t="s">
        <v>1376</v>
      </c>
      <c r="B503" s="6" t="s">
        <v>1377</v>
      </c>
      <c r="C503" s="6" t="s">
        <v>12</v>
      </c>
      <c r="D503" s="7" t="s">
        <v>162</v>
      </c>
      <c r="E503" s="6" t="s">
        <v>363</v>
      </c>
      <c r="F503" s="6" t="s">
        <v>238</v>
      </c>
      <c r="G503" s="7" t="s">
        <v>28</v>
      </c>
      <c r="H503" s="8" t="n">
        <v>9990.92</v>
      </c>
      <c r="I503" s="9" t="n">
        <v>15</v>
      </c>
      <c r="J503" s="6" t="s">
        <v>17</v>
      </c>
    </row>
    <row r="504" customFormat="false" ht="15" hidden="false" customHeight="false" outlineLevel="0" collapsed="false">
      <c r="A504" s="2" t="s">
        <v>1378</v>
      </c>
      <c r="B504" s="2" t="s">
        <v>1379</v>
      </c>
      <c r="C504" s="2" t="s">
        <v>31</v>
      </c>
      <c r="D504" s="3" t="s">
        <v>65</v>
      </c>
      <c r="E504" s="2" t="s">
        <v>556</v>
      </c>
      <c r="F504" s="2" t="s">
        <v>937</v>
      </c>
      <c r="G504" s="3" t="s">
        <v>22</v>
      </c>
      <c r="H504" s="4" t="n">
        <v>8273.52</v>
      </c>
      <c r="I504" s="5" t="n">
        <v>30</v>
      </c>
      <c r="J504" s="2" t="s">
        <v>17</v>
      </c>
    </row>
    <row r="505" customFormat="false" ht="15" hidden="false" customHeight="false" outlineLevel="0" collapsed="false">
      <c r="A505" s="6" t="s">
        <v>1380</v>
      </c>
      <c r="B505" s="6" t="s">
        <v>1381</v>
      </c>
      <c r="C505" s="6" t="s">
        <v>12</v>
      </c>
      <c r="D505" s="7" t="s">
        <v>37</v>
      </c>
      <c r="E505" s="6" t="s">
        <v>955</v>
      </c>
      <c r="F505" s="6" t="s">
        <v>461</v>
      </c>
      <c r="G505" s="7" t="s">
        <v>28</v>
      </c>
      <c r="H505" s="8" t="n">
        <v>7495.78</v>
      </c>
      <c r="I505" s="9" t="n">
        <v>20</v>
      </c>
      <c r="J505" s="6" t="s">
        <v>17</v>
      </c>
    </row>
    <row r="506" customFormat="false" ht="15" hidden="false" customHeight="false" outlineLevel="0" collapsed="false">
      <c r="A506" s="2" t="s">
        <v>1382</v>
      </c>
      <c r="B506" s="2" t="s">
        <v>1383</v>
      </c>
      <c r="C506" s="2" t="s">
        <v>12</v>
      </c>
      <c r="D506" s="3" t="s">
        <v>37</v>
      </c>
      <c r="E506" s="2" t="s">
        <v>332</v>
      </c>
      <c r="F506" s="2" t="s">
        <v>245</v>
      </c>
      <c r="G506" s="3" t="s">
        <v>16</v>
      </c>
      <c r="H506" s="4" t="n">
        <v>13025.54</v>
      </c>
      <c r="I506" s="5" t="n">
        <v>30</v>
      </c>
      <c r="J506" s="2" t="s">
        <v>17</v>
      </c>
    </row>
    <row r="507" customFormat="false" ht="15" hidden="false" customHeight="false" outlineLevel="0" collapsed="false">
      <c r="A507" s="6" t="s">
        <v>1384</v>
      </c>
      <c r="B507" s="6" t="s">
        <v>1385</v>
      </c>
      <c r="C507" s="6" t="s">
        <v>31</v>
      </c>
      <c r="D507" s="7" t="s">
        <v>215</v>
      </c>
      <c r="E507" s="6" t="s">
        <v>1075</v>
      </c>
      <c r="F507" s="6" t="s">
        <v>690</v>
      </c>
      <c r="G507" s="7" t="s">
        <v>62</v>
      </c>
      <c r="H507" s="8" t="n">
        <v>12112.38</v>
      </c>
      <c r="I507" s="9" t="n">
        <v>10</v>
      </c>
      <c r="J507" s="6" t="s">
        <v>17</v>
      </c>
    </row>
    <row r="508" customFormat="false" ht="15" hidden="false" customHeight="false" outlineLevel="0" collapsed="false">
      <c r="A508" s="2" t="s">
        <v>1386</v>
      </c>
      <c r="B508" s="2" t="s">
        <v>1387</v>
      </c>
      <c r="C508" s="2" t="s">
        <v>31</v>
      </c>
      <c r="D508" s="3" t="s">
        <v>71</v>
      </c>
      <c r="E508" s="2" t="s">
        <v>312</v>
      </c>
      <c r="F508" s="2" t="s">
        <v>176</v>
      </c>
      <c r="G508" s="3" t="s">
        <v>74</v>
      </c>
      <c r="H508" s="4" t="n">
        <v>2607.26</v>
      </c>
      <c r="I508" s="5" t="n">
        <v>30</v>
      </c>
      <c r="J508" s="2" t="s">
        <v>68</v>
      </c>
    </row>
    <row r="509" customFormat="false" ht="15" hidden="false" customHeight="false" outlineLevel="0" collapsed="false">
      <c r="A509" s="6" t="s">
        <v>1388</v>
      </c>
      <c r="B509" s="6" t="s">
        <v>1389</v>
      </c>
      <c r="C509" s="6" t="s">
        <v>31</v>
      </c>
      <c r="D509" s="7" t="s">
        <v>65</v>
      </c>
      <c r="E509" s="6" t="s">
        <v>55</v>
      </c>
      <c r="F509" s="6" t="s">
        <v>397</v>
      </c>
      <c r="G509" s="7" t="s">
        <v>22</v>
      </c>
      <c r="H509" s="8" t="n">
        <v>13994.93</v>
      </c>
      <c r="I509" s="9" t="n">
        <v>15</v>
      </c>
      <c r="J509" s="6" t="s">
        <v>17</v>
      </c>
    </row>
    <row r="510" customFormat="false" ht="15" hidden="false" customHeight="false" outlineLevel="0" collapsed="false">
      <c r="A510" s="2" t="s">
        <v>1390</v>
      </c>
      <c r="B510" s="2" t="s">
        <v>1391</v>
      </c>
      <c r="C510" s="2" t="s">
        <v>86</v>
      </c>
      <c r="D510" s="3" t="s">
        <v>87</v>
      </c>
      <c r="E510" s="2" t="s">
        <v>1246</v>
      </c>
      <c r="F510" s="2" t="s">
        <v>72</v>
      </c>
      <c r="G510" s="3" t="s">
        <v>28</v>
      </c>
      <c r="H510" s="4" t="n">
        <v>655.3</v>
      </c>
      <c r="I510" s="5" t="n">
        <v>15</v>
      </c>
      <c r="J510" s="2" t="s">
        <v>17</v>
      </c>
    </row>
    <row r="511" customFormat="false" ht="15" hidden="false" customHeight="false" outlineLevel="0" collapsed="false">
      <c r="A511" s="6" t="s">
        <v>1392</v>
      </c>
      <c r="B511" s="6" t="s">
        <v>1393</v>
      </c>
      <c r="C511" s="6" t="s">
        <v>31</v>
      </c>
      <c r="D511" s="7" t="s">
        <v>65</v>
      </c>
      <c r="E511" s="6" t="s">
        <v>377</v>
      </c>
      <c r="F511" s="6" t="s">
        <v>1394</v>
      </c>
      <c r="G511" s="7" t="s">
        <v>28</v>
      </c>
      <c r="H511" s="8" t="n">
        <v>3859.23</v>
      </c>
      <c r="I511" s="9" t="n">
        <v>25</v>
      </c>
      <c r="J511" s="6" t="s">
        <v>17</v>
      </c>
    </row>
    <row r="512" customFormat="false" ht="15" hidden="false" customHeight="false" outlineLevel="0" collapsed="false">
      <c r="A512" s="2" t="s">
        <v>1395</v>
      </c>
      <c r="B512" s="2" t="s">
        <v>1396</v>
      </c>
      <c r="C512" s="2" t="s">
        <v>86</v>
      </c>
      <c r="D512" s="3" t="s">
        <v>135</v>
      </c>
      <c r="E512" s="2" t="s">
        <v>271</v>
      </c>
      <c r="F512" s="2" t="s">
        <v>315</v>
      </c>
      <c r="G512" s="3" t="s">
        <v>138</v>
      </c>
      <c r="H512" s="4" t="n">
        <v>6291.79</v>
      </c>
      <c r="I512" s="5" t="n">
        <v>30</v>
      </c>
      <c r="J512" s="2" t="s">
        <v>17</v>
      </c>
    </row>
    <row r="513" customFormat="false" ht="15" hidden="false" customHeight="false" outlineLevel="0" collapsed="false">
      <c r="A513" s="6" t="s">
        <v>1397</v>
      </c>
      <c r="B513" s="6" t="s">
        <v>1398</v>
      </c>
      <c r="C513" s="6" t="s">
        <v>31</v>
      </c>
      <c r="D513" s="7" t="s">
        <v>175</v>
      </c>
      <c r="E513" s="6" t="s">
        <v>829</v>
      </c>
      <c r="F513" s="6" t="s">
        <v>440</v>
      </c>
      <c r="G513" s="7" t="s">
        <v>138</v>
      </c>
      <c r="H513" s="8" t="n">
        <v>4625.16</v>
      </c>
      <c r="I513" s="9" t="n">
        <v>20</v>
      </c>
      <c r="J513" s="6" t="s">
        <v>17</v>
      </c>
    </row>
    <row r="514" customFormat="false" ht="15" hidden="false" customHeight="false" outlineLevel="0" collapsed="false">
      <c r="A514" s="2" t="s">
        <v>1399</v>
      </c>
      <c r="B514" s="2" t="s">
        <v>1400</v>
      </c>
      <c r="C514" s="2" t="s">
        <v>31</v>
      </c>
      <c r="D514" s="3" t="s">
        <v>131</v>
      </c>
      <c r="E514" s="2" t="s">
        <v>1055</v>
      </c>
      <c r="F514" s="2" t="s">
        <v>46</v>
      </c>
      <c r="G514" s="3" t="s">
        <v>62</v>
      </c>
      <c r="H514" s="4" t="n">
        <v>8836.15</v>
      </c>
      <c r="I514" s="5" t="n">
        <v>15</v>
      </c>
      <c r="J514" s="2" t="s">
        <v>17</v>
      </c>
    </row>
    <row r="515" customFormat="false" ht="15" hidden="false" customHeight="false" outlineLevel="0" collapsed="false">
      <c r="A515" s="6" t="s">
        <v>1401</v>
      </c>
      <c r="B515" s="6" t="s">
        <v>1402</v>
      </c>
      <c r="C515" s="6" t="s">
        <v>12</v>
      </c>
      <c r="D515" s="7" t="s">
        <v>81</v>
      </c>
      <c r="E515" s="6" t="s">
        <v>198</v>
      </c>
      <c r="F515" s="6" t="s">
        <v>890</v>
      </c>
      <c r="G515" s="7" t="s">
        <v>138</v>
      </c>
      <c r="H515" s="8" t="n">
        <v>7942.66</v>
      </c>
      <c r="I515" s="9" t="n">
        <v>30</v>
      </c>
      <c r="J515" s="6" t="s">
        <v>17</v>
      </c>
    </row>
    <row r="516" customFormat="false" ht="15" hidden="false" customHeight="false" outlineLevel="0" collapsed="false">
      <c r="A516" s="2" t="s">
        <v>1403</v>
      </c>
      <c r="B516" s="2" t="s">
        <v>1404</v>
      </c>
      <c r="C516" s="2" t="s">
        <v>12</v>
      </c>
      <c r="D516" s="3" t="s">
        <v>37</v>
      </c>
      <c r="E516" s="2" t="s">
        <v>111</v>
      </c>
      <c r="F516" s="2" t="s">
        <v>327</v>
      </c>
      <c r="G516" s="3" t="s">
        <v>28</v>
      </c>
      <c r="H516" s="4" t="n">
        <v>4027.46</v>
      </c>
      <c r="I516" s="5" t="n">
        <v>30</v>
      </c>
      <c r="J516" s="2" t="s">
        <v>17</v>
      </c>
    </row>
    <row r="517" customFormat="false" ht="15" hidden="false" customHeight="false" outlineLevel="0" collapsed="false">
      <c r="A517" s="6" t="s">
        <v>1405</v>
      </c>
      <c r="B517" s="6" t="s">
        <v>1406</v>
      </c>
      <c r="C517" s="6" t="s">
        <v>86</v>
      </c>
      <c r="D517" s="7" t="s">
        <v>384</v>
      </c>
      <c r="E517" s="6" t="s">
        <v>180</v>
      </c>
      <c r="F517" s="6" t="s">
        <v>997</v>
      </c>
      <c r="G517" s="7" t="s">
        <v>62</v>
      </c>
      <c r="H517" s="8" t="n">
        <v>1479.54</v>
      </c>
      <c r="I517" s="9" t="n">
        <v>10</v>
      </c>
      <c r="J517" s="6" t="s">
        <v>17</v>
      </c>
    </row>
    <row r="518" customFormat="false" ht="15" hidden="false" customHeight="false" outlineLevel="0" collapsed="false">
      <c r="A518" s="2" t="s">
        <v>1407</v>
      </c>
      <c r="B518" s="2" t="s">
        <v>1408</v>
      </c>
      <c r="C518" s="2" t="s">
        <v>86</v>
      </c>
      <c r="D518" s="3" t="s">
        <v>507</v>
      </c>
      <c r="E518" s="2" t="s">
        <v>665</v>
      </c>
      <c r="F518" s="2" t="s">
        <v>1409</v>
      </c>
      <c r="G518" s="3" t="s">
        <v>138</v>
      </c>
      <c r="H518" s="4" t="n">
        <v>8266.95</v>
      </c>
      <c r="I518" s="5" t="n">
        <v>20</v>
      </c>
      <c r="J518" s="2" t="s">
        <v>17</v>
      </c>
    </row>
    <row r="519" customFormat="false" ht="15" hidden="false" customHeight="false" outlineLevel="0" collapsed="false">
      <c r="A519" s="6" t="s">
        <v>1410</v>
      </c>
      <c r="B519" s="6" t="s">
        <v>1411</v>
      </c>
      <c r="C519" s="6" t="s">
        <v>31</v>
      </c>
      <c r="D519" s="7" t="s">
        <v>32</v>
      </c>
      <c r="E519" s="6" t="s">
        <v>533</v>
      </c>
      <c r="F519" s="6" t="s">
        <v>980</v>
      </c>
      <c r="G519" s="7" t="s">
        <v>22</v>
      </c>
      <c r="H519" s="8" t="n">
        <v>7410.05</v>
      </c>
      <c r="I519" s="9" t="n">
        <v>5</v>
      </c>
      <c r="J519" s="6" t="s">
        <v>17</v>
      </c>
    </row>
    <row r="520" customFormat="false" ht="15" hidden="false" customHeight="false" outlineLevel="0" collapsed="false">
      <c r="A520" s="2" t="s">
        <v>1412</v>
      </c>
      <c r="B520" s="2" t="s">
        <v>1413</v>
      </c>
      <c r="C520" s="2" t="s">
        <v>86</v>
      </c>
      <c r="D520" s="3" t="s">
        <v>784</v>
      </c>
      <c r="E520" s="2" t="s">
        <v>429</v>
      </c>
      <c r="F520" s="2" t="s">
        <v>1055</v>
      </c>
      <c r="G520" s="3" t="s">
        <v>62</v>
      </c>
      <c r="H520" s="4" t="n">
        <v>3905.49</v>
      </c>
      <c r="I520" s="5" t="n">
        <v>5</v>
      </c>
      <c r="J520" s="2" t="s">
        <v>17</v>
      </c>
    </row>
    <row r="521" customFormat="false" ht="15" hidden="false" customHeight="false" outlineLevel="0" collapsed="false">
      <c r="A521" s="6" t="s">
        <v>1414</v>
      </c>
      <c r="B521" s="6" t="s">
        <v>1415</v>
      </c>
      <c r="C521" s="6" t="s">
        <v>86</v>
      </c>
      <c r="D521" s="7" t="s">
        <v>524</v>
      </c>
      <c r="E521" s="6" t="s">
        <v>42</v>
      </c>
      <c r="F521" s="6" t="s">
        <v>785</v>
      </c>
      <c r="G521" s="7" t="s">
        <v>62</v>
      </c>
      <c r="H521" s="8" t="n">
        <v>2046.99</v>
      </c>
      <c r="I521" s="9" t="n">
        <v>30</v>
      </c>
      <c r="J521" s="6" t="s">
        <v>17</v>
      </c>
    </row>
    <row r="522" customFormat="false" ht="15" hidden="false" customHeight="false" outlineLevel="0" collapsed="false">
      <c r="A522" s="2" t="s">
        <v>1416</v>
      </c>
      <c r="B522" s="2" t="s">
        <v>1417</v>
      </c>
      <c r="C522" s="2" t="s">
        <v>12</v>
      </c>
      <c r="D522" s="3" t="s">
        <v>110</v>
      </c>
      <c r="E522" s="2" t="s">
        <v>227</v>
      </c>
      <c r="F522" s="2" t="s">
        <v>690</v>
      </c>
      <c r="G522" s="3" t="s">
        <v>138</v>
      </c>
      <c r="H522" s="4" t="n">
        <v>7493.24</v>
      </c>
      <c r="I522" s="5" t="n">
        <v>30</v>
      </c>
      <c r="J522" s="2" t="s">
        <v>17</v>
      </c>
    </row>
    <row r="523" customFormat="false" ht="15" hidden="false" customHeight="false" outlineLevel="0" collapsed="false">
      <c r="A523" s="6" t="s">
        <v>1418</v>
      </c>
      <c r="B523" s="6" t="s">
        <v>1419</v>
      </c>
      <c r="C523" s="6" t="s">
        <v>12</v>
      </c>
      <c r="D523" s="7" t="s">
        <v>110</v>
      </c>
      <c r="E523" s="6" t="s">
        <v>614</v>
      </c>
      <c r="F523" s="6" t="s">
        <v>1030</v>
      </c>
      <c r="G523" s="7" t="s">
        <v>22</v>
      </c>
      <c r="H523" s="8" t="n">
        <v>11377.46</v>
      </c>
      <c r="I523" s="9" t="n">
        <v>5</v>
      </c>
      <c r="J523" s="6" t="s">
        <v>17</v>
      </c>
    </row>
    <row r="524" customFormat="false" ht="15" hidden="false" customHeight="false" outlineLevel="0" collapsed="false">
      <c r="A524" s="2" t="s">
        <v>1420</v>
      </c>
      <c r="B524" s="2" t="s">
        <v>1421</v>
      </c>
      <c r="C524" s="2" t="s">
        <v>86</v>
      </c>
      <c r="D524" s="3" t="s">
        <v>384</v>
      </c>
      <c r="E524" s="2" t="s">
        <v>222</v>
      </c>
      <c r="F524" s="2" t="s">
        <v>647</v>
      </c>
      <c r="G524" s="3" t="s">
        <v>28</v>
      </c>
      <c r="H524" s="4" t="n">
        <v>12975.8</v>
      </c>
      <c r="I524" s="5" t="n">
        <v>15</v>
      </c>
      <c r="J524" s="2" t="s">
        <v>68</v>
      </c>
    </row>
    <row r="525" customFormat="false" ht="15" hidden="false" customHeight="false" outlineLevel="0" collapsed="false">
      <c r="A525" s="6" t="s">
        <v>1422</v>
      </c>
      <c r="B525" s="6" t="s">
        <v>1423</v>
      </c>
      <c r="C525" s="6" t="s">
        <v>12</v>
      </c>
      <c r="D525" s="7" t="s">
        <v>13</v>
      </c>
      <c r="E525" s="6" t="s">
        <v>163</v>
      </c>
      <c r="F525" s="6" t="s">
        <v>493</v>
      </c>
      <c r="G525" s="7" t="s">
        <v>22</v>
      </c>
      <c r="H525" s="8" t="n">
        <v>6001.71</v>
      </c>
      <c r="I525" s="9" t="n">
        <v>5</v>
      </c>
      <c r="J525" s="6" t="s">
        <v>17</v>
      </c>
    </row>
    <row r="526" customFormat="false" ht="15" hidden="false" customHeight="false" outlineLevel="0" collapsed="false">
      <c r="A526" s="2" t="s">
        <v>1424</v>
      </c>
      <c r="B526" s="2" t="s">
        <v>1425</v>
      </c>
      <c r="C526" s="2" t="s">
        <v>31</v>
      </c>
      <c r="D526" s="3" t="s">
        <v>145</v>
      </c>
      <c r="E526" s="2" t="s">
        <v>304</v>
      </c>
      <c r="F526" s="2" t="s">
        <v>326</v>
      </c>
      <c r="G526" s="3" t="s">
        <v>22</v>
      </c>
      <c r="H526" s="4" t="n">
        <v>14398.64</v>
      </c>
      <c r="I526" s="5" t="n">
        <v>15</v>
      </c>
      <c r="J526" s="2" t="s">
        <v>17</v>
      </c>
    </row>
    <row r="527" customFormat="false" ht="15" hidden="false" customHeight="false" outlineLevel="0" collapsed="false">
      <c r="A527" s="6" t="s">
        <v>1426</v>
      </c>
      <c r="B527" s="6" t="s">
        <v>1427</v>
      </c>
      <c r="C527" s="6" t="s">
        <v>12</v>
      </c>
      <c r="D527" s="7" t="s">
        <v>81</v>
      </c>
      <c r="E527" s="6" t="s">
        <v>582</v>
      </c>
      <c r="F527" s="6" t="s">
        <v>1129</v>
      </c>
      <c r="G527" s="7" t="s">
        <v>62</v>
      </c>
      <c r="H527" s="8" t="n">
        <v>4554.63</v>
      </c>
      <c r="I527" s="9" t="n">
        <v>15</v>
      </c>
      <c r="J527" s="6" t="s">
        <v>17</v>
      </c>
    </row>
    <row r="528" customFormat="false" ht="15" hidden="false" customHeight="false" outlineLevel="0" collapsed="false">
      <c r="A528" s="2" t="s">
        <v>1428</v>
      </c>
      <c r="B528" s="2" t="s">
        <v>1429</v>
      </c>
      <c r="C528" s="2" t="s">
        <v>86</v>
      </c>
      <c r="D528" s="3" t="s">
        <v>97</v>
      </c>
      <c r="E528" s="2" t="s">
        <v>461</v>
      </c>
      <c r="F528" s="2" t="s">
        <v>52</v>
      </c>
      <c r="G528" s="3" t="s">
        <v>74</v>
      </c>
      <c r="H528" s="4" t="n">
        <v>6767.17</v>
      </c>
      <c r="I528" s="5" t="n">
        <v>20</v>
      </c>
      <c r="J528" s="2" t="s">
        <v>17</v>
      </c>
    </row>
    <row r="529" customFormat="false" ht="15" hidden="false" customHeight="false" outlineLevel="0" collapsed="false">
      <c r="A529" s="6" t="s">
        <v>1430</v>
      </c>
      <c r="B529" s="6" t="s">
        <v>532</v>
      </c>
      <c r="C529" s="6" t="s">
        <v>12</v>
      </c>
      <c r="D529" s="7" t="s">
        <v>13</v>
      </c>
      <c r="E529" s="6" t="s">
        <v>847</v>
      </c>
      <c r="F529" s="6" t="s">
        <v>1292</v>
      </c>
      <c r="G529" s="7" t="s">
        <v>22</v>
      </c>
      <c r="H529" s="8" t="n">
        <v>2449.84</v>
      </c>
      <c r="I529" s="9" t="n">
        <v>15</v>
      </c>
      <c r="J529" s="6" t="s">
        <v>17</v>
      </c>
    </row>
    <row r="530" customFormat="false" ht="15" hidden="false" customHeight="false" outlineLevel="0" collapsed="false">
      <c r="A530" s="2" t="s">
        <v>1431</v>
      </c>
      <c r="B530" s="2" t="s">
        <v>1432</v>
      </c>
      <c r="C530" s="2" t="s">
        <v>31</v>
      </c>
      <c r="D530" s="3" t="s">
        <v>215</v>
      </c>
      <c r="E530" s="2" t="s">
        <v>73</v>
      </c>
      <c r="F530" s="2" t="s">
        <v>237</v>
      </c>
      <c r="G530" s="3" t="s">
        <v>74</v>
      </c>
      <c r="H530" s="4" t="n">
        <v>6276.83</v>
      </c>
      <c r="I530" s="5" t="n">
        <v>0</v>
      </c>
      <c r="J530" s="2" t="s">
        <v>17</v>
      </c>
    </row>
    <row r="531" customFormat="false" ht="15" hidden="false" customHeight="false" outlineLevel="0" collapsed="false">
      <c r="A531" s="6" t="s">
        <v>1433</v>
      </c>
      <c r="B531" s="6" t="s">
        <v>1434</v>
      </c>
      <c r="C531" s="6" t="s">
        <v>12</v>
      </c>
      <c r="D531" s="7" t="s">
        <v>162</v>
      </c>
      <c r="E531" s="6" t="s">
        <v>980</v>
      </c>
      <c r="F531" s="6" t="s">
        <v>568</v>
      </c>
      <c r="G531" s="7" t="s">
        <v>62</v>
      </c>
      <c r="H531" s="8" t="n">
        <v>4266.65</v>
      </c>
      <c r="I531" s="9" t="n">
        <v>10</v>
      </c>
      <c r="J531" s="6" t="s">
        <v>17</v>
      </c>
    </row>
    <row r="532" customFormat="false" ht="15" hidden="false" customHeight="false" outlineLevel="0" collapsed="false">
      <c r="A532" s="2" t="s">
        <v>1435</v>
      </c>
      <c r="B532" s="2" t="s">
        <v>1436</v>
      </c>
      <c r="C532" s="2" t="s">
        <v>31</v>
      </c>
      <c r="D532" s="3" t="s">
        <v>122</v>
      </c>
      <c r="E532" s="2" t="s">
        <v>226</v>
      </c>
      <c r="F532" s="2" t="s">
        <v>1437</v>
      </c>
      <c r="G532" s="3" t="s">
        <v>22</v>
      </c>
      <c r="H532" s="4" t="n">
        <v>10353.99</v>
      </c>
      <c r="I532" s="5" t="n">
        <v>30</v>
      </c>
      <c r="J532" s="2" t="s">
        <v>17</v>
      </c>
    </row>
    <row r="533" customFormat="false" ht="15" hidden="false" customHeight="false" outlineLevel="0" collapsed="false">
      <c r="A533" s="6" t="s">
        <v>1438</v>
      </c>
      <c r="B533" s="6" t="s">
        <v>1439</v>
      </c>
      <c r="C533" s="6" t="s">
        <v>31</v>
      </c>
      <c r="D533" s="7" t="s">
        <v>145</v>
      </c>
      <c r="E533" s="6" t="s">
        <v>1440</v>
      </c>
      <c r="F533" s="6" t="s">
        <v>433</v>
      </c>
      <c r="G533" s="7" t="s">
        <v>62</v>
      </c>
      <c r="H533" s="8" t="n">
        <v>7901.45</v>
      </c>
      <c r="I533" s="9" t="n">
        <v>25</v>
      </c>
      <c r="J533" s="6" t="s">
        <v>17</v>
      </c>
    </row>
    <row r="534" customFormat="false" ht="15" hidden="false" customHeight="false" outlineLevel="0" collapsed="false">
      <c r="A534" s="2" t="s">
        <v>1441</v>
      </c>
      <c r="B534" s="2" t="s">
        <v>1442</v>
      </c>
      <c r="C534" s="2" t="s">
        <v>12</v>
      </c>
      <c r="D534" s="3" t="s">
        <v>50</v>
      </c>
      <c r="E534" s="2" t="s">
        <v>774</v>
      </c>
      <c r="F534" s="2" t="s">
        <v>579</v>
      </c>
      <c r="G534" s="3" t="s">
        <v>74</v>
      </c>
      <c r="H534" s="4" t="n">
        <v>12211.9</v>
      </c>
      <c r="I534" s="5" t="n">
        <v>25</v>
      </c>
      <c r="J534" s="2" t="s">
        <v>17</v>
      </c>
    </row>
    <row r="535" customFormat="false" ht="15" hidden="false" customHeight="false" outlineLevel="0" collapsed="false">
      <c r="A535" s="6" t="s">
        <v>1443</v>
      </c>
      <c r="B535" s="6" t="s">
        <v>1444</v>
      </c>
      <c r="C535" s="6" t="s">
        <v>86</v>
      </c>
      <c r="D535" s="7" t="s">
        <v>135</v>
      </c>
      <c r="E535" s="6" t="s">
        <v>674</v>
      </c>
      <c r="F535" s="6" t="s">
        <v>675</v>
      </c>
      <c r="G535" s="7" t="s">
        <v>22</v>
      </c>
      <c r="H535" s="8" t="n">
        <v>3809.16</v>
      </c>
      <c r="I535" s="9" t="n">
        <v>10</v>
      </c>
      <c r="J535" s="6" t="s">
        <v>17</v>
      </c>
    </row>
    <row r="536" customFormat="false" ht="15" hidden="false" customHeight="false" outlineLevel="0" collapsed="false">
      <c r="A536" s="2" t="s">
        <v>1445</v>
      </c>
      <c r="B536" s="2" t="s">
        <v>1446</v>
      </c>
      <c r="C536" s="2" t="s">
        <v>31</v>
      </c>
      <c r="D536" s="3" t="s">
        <v>59</v>
      </c>
      <c r="E536" s="2" t="s">
        <v>721</v>
      </c>
      <c r="F536" s="2" t="s">
        <v>1112</v>
      </c>
      <c r="G536" s="3" t="s">
        <v>16</v>
      </c>
      <c r="H536" s="4" t="n">
        <v>11344.48</v>
      </c>
      <c r="I536" s="5" t="n">
        <v>10</v>
      </c>
      <c r="J536" s="2" t="s">
        <v>17</v>
      </c>
    </row>
    <row r="537" customFormat="false" ht="15" hidden="false" customHeight="false" outlineLevel="0" collapsed="false">
      <c r="A537" s="6" t="s">
        <v>1447</v>
      </c>
      <c r="B537" s="6" t="s">
        <v>1448</v>
      </c>
      <c r="C537" s="6" t="s">
        <v>86</v>
      </c>
      <c r="D537" s="7" t="s">
        <v>87</v>
      </c>
      <c r="E537" s="6" t="s">
        <v>665</v>
      </c>
      <c r="F537" s="6" t="s">
        <v>681</v>
      </c>
      <c r="G537" s="7" t="s">
        <v>16</v>
      </c>
      <c r="H537" s="8" t="n">
        <v>4148.88</v>
      </c>
      <c r="I537" s="9" t="n">
        <v>25</v>
      </c>
      <c r="J537" s="6" t="s">
        <v>17</v>
      </c>
    </row>
    <row r="538" customFormat="false" ht="15" hidden="false" customHeight="false" outlineLevel="0" collapsed="false">
      <c r="A538" s="2" t="s">
        <v>1449</v>
      </c>
      <c r="B538" s="2" t="s">
        <v>1450</v>
      </c>
      <c r="C538" s="2" t="s">
        <v>31</v>
      </c>
      <c r="D538" s="3" t="s">
        <v>175</v>
      </c>
      <c r="E538" s="2" t="s">
        <v>608</v>
      </c>
      <c r="F538" s="2" t="s">
        <v>565</v>
      </c>
      <c r="G538" s="3" t="s">
        <v>138</v>
      </c>
      <c r="H538" s="4" t="n">
        <v>8452.29</v>
      </c>
      <c r="I538" s="5" t="n">
        <v>15</v>
      </c>
      <c r="J538" s="2" t="s">
        <v>17</v>
      </c>
    </row>
    <row r="539" customFormat="false" ht="15" hidden="false" customHeight="false" outlineLevel="0" collapsed="false">
      <c r="A539" s="6" t="s">
        <v>1451</v>
      </c>
      <c r="B539" s="6" t="s">
        <v>1452</v>
      </c>
      <c r="C539" s="6" t="s">
        <v>31</v>
      </c>
      <c r="D539" s="7" t="s">
        <v>65</v>
      </c>
      <c r="E539" s="6" t="s">
        <v>1453</v>
      </c>
      <c r="F539" s="6" t="s">
        <v>457</v>
      </c>
      <c r="G539" s="7" t="s">
        <v>22</v>
      </c>
      <c r="H539" s="8" t="n">
        <v>14008.05</v>
      </c>
      <c r="I539" s="9" t="n">
        <v>25</v>
      </c>
      <c r="J539" s="6" t="s">
        <v>17</v>
      </c>
    </row>
    <row r="540" customFormat="false" ht="15" hidden="false" customHeight="false" outlineLevel="0" collapsed="false">
      <c r="A540" s="2" t="s">
        <v>1454</v>
      </c>
      <c r="B540" s="2" t="s">
        <v>1455</v>
      </c>
      <c r="C540" s="2" t="s">
        <v>12</v>
      </c>
      <c r="D540" s="3" t="s">
        <v>50</v>
      </c>
      <c r="E540" s="2" t="s">
        <v>1200</v>
      </c>
      <c r="F540" s="2" t="s">
        <v>635</v>
      </c>
      <c r="G540" s="3" t="s">
        <v>22</v>
      </c>
      <c r="H540" s="4" t="n">
        <v>2973.82</v>
      </c>
      <c r="I540" s="5" t="n">
        <v>30</v>
      </c>
      <c r="J540" s="2" t="s">
        <v>17</v>
      </c>
    </row>
    <row r="541" customFormat="false" ht="15" hidden="false" customHeight="false" outlineLevel="0" collapsed="false">
      <c r="A541" s="6" t="s">
        <v>1456</v>
      </c>
      <c r="B541" s="6" t="s">
        <v>800</v>
      </c>
      <c r="C541" s="6" t="s">
        <v>86</v>
      </c>
      <c r="D541" s="7" t="s">
        <v>249</v>
      </c>
      <c r="E541" s="6" t="s">
        <v>1112</v>
      </c>
      <c r="F541" s="6" t="s">
        <v>188</v>
      </c>
      <c r="G541" s="7" t="s">
        <v>138</v>
      </c>
      <c r="H541" s="8" t="n">
        <v>14055.43</v>
      </c>
      <c r="I541" s="9" t="n">
        <v>20</v>
      </c>
      <c r="J541" s="6" t="s">
        <v>17</v>
      </c>
    </row>
    <row r="542" customFormat="false" ht="15" hidden="false" customHeight="false" outlineLevel="0" collapsed="false">
      <c r="A542" s="2" t="s">
        <v>1457</v>
      </c>
      <c r="B542" s="2" t="s">
        <v>1458</v>
      </c>
      <c r="C542" s="2" t="s">
        <v>31</v>
      </c>
      <c r="D542" s="3" t="s">
        <v>65</v>
      </c>
      <c r="E542" s="2" t="s">
        <v>901</v>
      </c>
      <c r="F542" s="2" t="s">
        <v>943</v>
      </c>
      <c r="G542" s="3" t="s">
        <v>62</v>
      </c>
      <c r="H542" s="4" t="n">
        <v>9719.84</v>
      </c>
      <c r="I542" s="5" t="n">
        <v>25</v>
      </c>
      <c r="J542" s="2" t="s">
        <v>17</v>
      </c>
    </row>
    <row r="543" customFormat="false" ht="15" hidden="false" customHeight="false" outlineLevel="0" collapsed="false">
      <c r="A543" s="6" t="s">
        <v>1459</v>
      </c>
      <c r="B543" s="6" t="s">
        <v>1460</v>
      </c>
      <c r="C543" s="6" t="s">
        <v>31</v>
      </c>
      <c r="D543" s="7" t="s">
        <v>32</v>
      </c>
      <c r="E543" s="6" t="s">
        <v>184</v>
      </c>
      <c r="F543" s="6" t="s">
        <v>373</v>
      </c>
      <c r="G543" s="7" t="s">
        <v>62</v>
      </c>
      <c r="H543" s="8" t="n">
        <v>12168.26</v>
      </c>
      <c r="I543" s="9" t="n">
        <v>5</v>
      </c>
      <c r="J543" s="6" t="s">
        <v>17</v>
      </c>
    </row>
    <row r="544" customFormat="false" ht="15" hidden="false" customHeight="false" outlineLevel="0" collapsed="false">
      <c r="A544" s="2" t="s">
        <v>1461</v>
      </c>
      <c r="B544" s="2" t="s">
        <v>1462</v>
      </c>
      <c r="C544" s="2" t="s">
        <v>31</v>
      </c>
      <c r="D544" s="3" t="s">
        <v>71</v>
      </c>
      <c r="E544" s="2" t="s">
        <v>33</v>
      </c>
      <c r="F544" s="2" t="s">
        <v>326</v>
      </c>
      <c r="G544" s="3" t="s">
        <v>28</v>
      </c>
      <c r="H544" s="4" t="n">
        <v>12795.22</v>
      </c>
      <c r="I544" s="5" t="n">
        <v>30</v>
      </c>
      <c r="J544" s="2" t="s">
        <v>17</v>
      </c>
    </row>
    <row r="545" customFormat="false" ht="15" hidden="false" customHeight="false" outlineLevel="0" collapsed="false">
      <c r="A545" s="6" t="s">
        <v>1463</v>
      </c>
      <c r="B545" s="6" t="s">
        <v>1464</v>
      </c>
      <c r="C545" s="6" t="s">
        <v>86</v>
      </c>
      <c r="D545" s="7" t="s">
        <v>249</v>
      </c>
      <c r="E545" s="6" t="s">
        <v>712</v>
      </c>
      <c r="F545" s="6" t="s">
        <v>1249</v>
      </c>
      <c r="G545" s="7" t="s">
        <v>22</v>
      </c>
      <c r="H545" s="8" t="n">
        <v>6741.31</v>
      </c>
      <c r="I545" s="9" t="n">
        <v>30</v>
      </c>
      <c r="J545" s="6" t="s">
        <v>17</v>
      </c>
    </row>
    <row r="546" customFormat="false" ht="15" hidden="false" customHeight="false" outlineLevel="0" collapsed="false">
      <c r="A546" s="2" t="s">
        <v>1465</v>
      </c>
      <c r="B546" s="2" t="s">
        <v>1466</v>
      </c>
      <c r="C546" s="2" t="s">
        <v>31</v>
      </c>
      <c r="D546" s="3" t="s">
        <v>122</v>
      </c>
      <c r="E546" s="2" t="s">
        <v>308</v>
      </c>
      <c r="F546" s="2" t="s">
        <v>486</v>
      </c>
      <c r="G546" s="3" t="s">
        <v>74</v>
      </c>
      <c r="H546" s="4" t="n">
        <v>6223.91</v>
      </c>
      <c r="I546" s="5" t="n">
        <v>15</v>
      </c>
      <c r="J546" s="2" t="s">
        <v>17</v>
      </c>
    </row>
    <row r="547" customFormat="false" ht="15" hidden="false" customHeight="false" outlineLevel="0" collapsed="false">
      <c r="A547" s="6" t="s">
        <v>1467</v>
      </c>
      <c r="B547" s="6" t="s">
        <v>1468</v>
      </c>
      <c r="C547" s="6" t="s">
        <v>31</v>
      </c>
      <c r="D547" s="7" t="s">
        <v>175</v>
      </c>
      <c r="E547" s="6" t="s">
        <v>1437</v>
      </c>
      <c r="F547" s="6" t="s">
        <v>847</v>
      </c>
      <c r="G547" s="7" t="s">
        <v>62</v>
      </c>
      <c r="H547" s="8" t="n">
        <v>7990.85</v>
      </c>
      <c r="I547" s="9" t="n">
        <v>5</v>
      </c>
      <c r="J547" s="6" t="s">
        <v>17</v>
      </c>
    </row>
    <row r="548" customFormat="false" ht="15" hidden="false" customHeight="false" outlineLevel="0" collapsed="false">
      <c r="A548" s="2" t="s">
        <v>1469</v>
      </c>
      <c r="B548" s="2" t="s">
        <v>1470</v>
      </c>
      <c r="C548" s="2" t="s">
        <v>12</v>
      </c>
      <c r="D548" s="3" t="s">
        <v>110</v>
      </c>
      <c r="E548" s="2" t="s">
        <v>793</v>
      </c>
      <c r="F548" s="2" t="s">
        <v>1271</v>
      </c>
      <c r="G548" s="3" t="s">
        <v>74</v>
      </c>
      <c r="H548" s="4" t="n">
        <v>3226.01</v>
      </c>
      <c r="I548" s="5" t="n">
        <v>15</v>
      </c>
      <c r="J548" s="2" t="s">
        <v>17</v>
      </c>
    </row>
    <row r="549" customFormat="false" ht="15" hidden="false" customHeight="false" outlineLevel="0" collapsed="false">
      <c r="A549" s="6" t="s">
        <v>1471</v>
      </c>
      <c r="B549" s="6" t="s">
        <v>1472</v>
      </c>
      <c r="C549" s="6" t="s">
        <v>12</v>
      </c>
      <c r="D549" s="7" t="s">
        <v>179</v>
      </c>
      <c r="E549" s="6" t="s">
        <v>1070</v>
      </c>
      <c r="F549" s="6" t="s">
        <v>78</v>
      </c>
      <c r="G549" s="7" t="s">
        <v>16</v>
      </c>
      <c r="H549" s="8" t="n">
        <v>3222.95</v>
      </c>
      <c r="I549" s="9" t="n">
        <v>15</v>
      </c>
      <c r="J549" s="6" t="s">
        <v>17</v>
      </c>
    </row>
    <row r="550" customFormat="false" ht="15" hidden="false" customHeight="false" outlineLevel="0" collapsed="false">
      <c r="A550" s="2" t="s">
        <v>1473</v>
      </c>
      <c r="B550" s="2" t="s">
        <v>1474</v>
      </c>
      <c r="C550" s="2" t="s">
        <v>31</v>
      </c>
      <c r="D550" s="3" t="s">
        <v>175</v>
      </c>
      <c r="E550" s="2" t="s">
        <v>985</v>
      </c>
      <c r="F550" s="2" t="s">
        <v>1475</v>
      </c>
      <c r="G550" s="3" t="s">
        <v>22</v>
      </c>
      <c r="H550" s="4" t="n">
        <v>10870.34</v>
      </c>
      <c r="I550" s="5" t="n">
        <v>5</v>
      </c>
      <c r="J550" s="2" t="s">
        <v>68</v>
      </c>
    </row>
    <row r="551" customFormat="false" ht="15" hidden="false" customHeight="false" outlineLevel="0" collapsed="false">
      <c r="A551" s="6" t="s">
        <v>1476</v>
      </c>
      <c r="B551" s="6" t="s">
        <v>1356</v>
      </c>
      <c r="C551" s="6" t="s">
        <v>31</v>
      </c>
      <c r="D551" s="7" t="s">
        <v>122</v>
      </c>
      <c r="E551" s="6" t="s">
        <v>568</v>
      </c>
      <c r="F551" s="6" t="s">
        <v>461</v>
      </c>
      <c r="G551" s="7" t="s">
        <v>62</v>
      </c>
      <c r="H551" s="8" t="n">
        <v>7726.74</v>
      </c>
      <c r="I551" s="9" t="n">
        <v>30</v>
      </c>
      <c r="J551" s="6" t="s">
        <v>17</v>
      </c>
    </row>
    <row r="552" customFormat="false" ht="15" hidden="false" customHeight="false" outlineLevel="0" collapsed="false">
      <c r="A552" s="2" t="s">
        <v>1477</v>
      </c>
      <c r="B552" s="2" t="s">
        <v>1478</v>
      </c>
      <c r="C552" s="2" t="s">
        <v>31</v>
      </c>
      <c r="D552" s="3" t="s">
        <v>92</v>
      </c>
      <c r="E552" s="2" t="s">
        <v>960</v>
      </c>
      <c r="F552" s="2" t="s">
        <v>132</v>
      </c>
      <c r="G552" s="3" t="s">
        <v>22</v>
      </c>
      <c r="H552" s="4" t="n">
        <v>6190.12</v>
      </c>
      <c r="I552" s="5" t="n">
        <v>30</v>
      </c>
      <c r="J552" s="2" t="s">
        <v>17</v>
      </c>
    </row>
    <row r="553" customFormat="false" ht="15" hidden="false" customHeight="false" outlineLevel="0" collapsed="false">
      <c r="A553" s="6" t="s">
        <v>1479</v>
      </c>
      <c r="B553" s="6" t="s">
        <v>1480</v>
      </c>
      <c r="C553" s="6" t="s">
        <v>86</v>
      </c>
      <c r="D553" s="7" t="s">
        <v>384</v>
      </c>
      <c r="E553" s="6" t="s">
        <v>298</v>
      </c>
      <c r="F553" s="6" t="s">
        <v>55</v>
      </c>
      <c r="G553" s="7" t="s">
        <v>22</v>
      </c>
      <c r="H553" s="8" t="n">
        <v>10862.9</v>
      </c>
      <c r="I553" s="9" t="n">
        <v>30</v>
      </c>
      <c r="J553" s="6" t="s">
        <v>17</v>
      </c>
    </row>
    <row r="554" customFormat="false" ht="15" hidden="false" customHeight="false" outlineLevel="0" collapsed="false">
      <c r="A554" s="2" t="s">
        <v>1481</v>
      </c>
      <c r="B554" s="2" t="s">
        <v>1482</v>
      </c>
      <c r="C554" s="2" t="s">
        <v>31</v>
      </c>
      <c r="D554" s="3" t="s">
        <v>175</v>
      </c>
      <c r="E554" s="2" t="s">
        <v>72</v>
      </c>
      <c r="F554" s="2" t="s">
        <v>898</v>
      </c>
      <c r="G554" s="3" t="s">
        <v>28</v>
      </c>
      <c r="H554" s="4" t="n">
        <v>7355.97</v>
      </c>
      <c r="I554" s="5" t="n">
        <v>5</v>
      </c>
      <c r="J554" s="2" t="s">
        <v>17</v>
      </c>
    </row>
    <row r="555" customFormat="false" ht="15" hidden="false" customHeight="false" outlineLevel="0" collapsed="false">
      <c r="A555" s="6" t="s">
        <v>1483</v>
      </c>
      <c r="B555" s="6" t="s">
        <v>1484</v>
      </c>
      <c r="C555" s="6" t="s">
        <v>12</v>
      </c>
      <c r="D555" s="7" t="s">
        <v>13</v>
      </c>
      <c r="E555" s="6" t="s">
        <v>430</v>
      </c>
      <c r="F555" s="6" t="s">
        <v>1485</v>
      </c>
      <c r="G555" s="7" t="s">
        <v>16</v>
      </c>
      <c r="H555" s="8" t="n">
        <v>8053.43</v>
      </c>
      <c r="I555" s="9" t="n">
        <v>20</v>
      </c>
      <c r="J555" s="6" t="s">
        <v>17</v>
      </c>
    </row>
    <row r="556" customFormat="false" ht="15" hidden="false" customHeight="false" outlineLevel="0" collapsed="false">
      <c r="A556" s="2" t="s">
        <v>1486</v>
      </c>
      <c r="B556" s="2" t="s">
        <v>1487</v>
      </c>
      <c r="C556" s="2" t="s">
        <v>86</v>
      </c>
      <c r="D556" s="3" t="s">
        <v>784</v>
      </c>
      <c r="E556" s="2" t="s">
        <v>528</v>
      </c>
      <c r="F556" s="2" t="s">
        <v>699</v>
      </c>
      <c r="G556" s="3" t="s">
        <v>138</v>
      </c>
      <c r="H556" s="4" t="n">
        <v>9677.18</v>
      </c>
      <c r="I556" s="5" t="n">
        <v>5</v>
      </c>
      <c r="J556" s="2" t="s">
        <v>17</v>
      </c>
    </row>
    <row r="557" customFormat="false" ht="15" hidden="false" customHeight="false" outlineLevel="0" collapsed="false">
      <c r="A557" s="6" t="s">
        <v>1488</v>
      </c>
      <c r="B557" s="6" t="s">
        <v>1489</v>
      </c>
      <c r="C557" s="6" t="s">
        <v>31</v>
      </c>
      <c r="D557" s="7" t="s">
        <v>131</v>
      </c>
      <c r="E557" s="6" t="s">
        <v>73</v>
      </c>
      <c r="F557" s="6" t="s">
        <v>665</v>
      </c>
      <c r="G557" s="7" t="s">
        <v>22</v>
      </c>
      <c r="H557" s="8" t="n">
        <v>8925.62</v>
      </c>
      <c r="I557" s="9" t="n">
        <v>0</v>
      </c>
      <c r="J557" s="6" t="s">
        <v>17</v>
      </c>
    </row>
    <row r="558" customFormat="false" ht="15" hidden="false" customHeight="false" outlineLevel="0" collapsed="false">
      <c r="A558" s="2" t="s">
        <v>1490</v>
      </c>
      <c r="B558" s="2" t="s">
        <v>1491</v>
      </c>
      <c r="C558" s="2" t="s">
        <v>12</v>
      </c>
      <c r="D558" s="3" t="s">
        <v>154</v>
      </c>
      <c r="E558" s="2" t="s">
        <v>111</v>
      </c>
      <c r="F558" s="2" t="s">
        <v>476</v>
      </c>
      <c r="G558" s="3" t="s">
        <v>22</v>
      </c>
      <c r="H558" s="4" t="n">
        <v>10446.2</v>
      </c>
      <c r="I558" s="5" t="n">
        <v>0</v>
      </c>
      <c r="J558" s="2" t="s">
        <v>17</v>
      </c>
    </row>
    <row r="559" customFormat="false" ht="15" hidden="false" customHeight="false" outlineLevel="0" collapsed="false">
      <c r="A559" s="6" t="s">
        <v>1492</v>
      </c>
      <c r="B559" s="6" t="s">
        <v>1493</v>
      </c>
      <c r="C559" s="6" t="s">
        <v>31</v>
      </c>
      <c r="D559" s="7" t="s">
        <v>92</v>
      </c>
      <c r="E559" s="6" t="s">
        <v>406</v>
      </c>
      <c r="F559" s="6" t="s">
        <v>972</v>
      </c>
      <c r="G559" s="7" t="s">
        <v>16</v>
      </c>
      <c r="H559" s="8" t="n">
        <v>2057.18</v>
      </c>
      <c r="I559" s="9" t="n">
        <v>30</v>
      </c>
      <c r="J559" s="6" t="s">
        <v>17</v>
      </c>
    </row>
    <row r="560" customFormat="false" ht="15" hidden="false" customHeight="false" outlineLevel="0" collapsed="false">
      <c r="A560" s="2" t="s">
        <v>1494</v>
      </c>
      <c r="B560" s="2" t="s">
        <v>1495</v>
      </c>
      <c r="C560" s="2" t="s">
        <v>86</v>
      </c>
      <c r="D560" s="3" t="s">
        <v>249</v>
      </c>
      <c r="E560" s="2" t="s">
        <v>551</v>
      </c>
      <c r="F560" s="2" t="s">
        <v>624</v>
      </c>
      <c r="G560" s="3" t="s">
        <v>16</v>
      </c>
      <c r="H560" s="4" t="n">
        <v>10494.12</v>
      </c>
      <c r="I560" s="5" t="n">
        <v>0</v>
      </c>
      <c r="J560" s="2" t="s">
        <v>17</v>
      </c>
    </row>
    <row r="561" customFormat="false" ht="15" hidden="false" customHeight="false" outlineLevel="0" collapsed="false">
      <c r="A561" s="6" t="s">
        <v>1496</v>
      </c>
      <c r="B561" s="6" t="s">
        <v>1497</v>
      </c>
      <c r="C561" s="6" t="s">
        <v>12</v>
      </c>
      <c r="D561" s="7" t="s">
        <v>25</v>
      </c>
      <c r="E561" s="6" t="s">
        <v>127</v>
      </c>
      <c r="F561" s="6" t="s">
        <v>128</v>
      </c>
      <c r="G561" s="7" t="s">
        <v>28</v>
      </c>
      <c r="H561" s="8" t="n">
        <v>10607.05</v>
      </c>
      <c r="I561" s="9" t="n">
        <v>20</v>
      </c>
      <c r="J561" s="6" t="s">
        <v>17</v>
      </c>
    </row>
    <row r="562" customFormat="false" ht="15" hidden="false" customHeight="false" outlineLevel="0" collapsed="false">
      <c r="A562" s="2" t="s">
        <v>1498</v>
      </c>
      <c r="B562" s="2" t="s">
        <v>1499</v>
      </c>
      <c r="C562" s="2" t="s">
        <v>12</v>
      </c>
      <c r="D562" s="3" t="s">
        <v>179</v>
      </c>
      <c r="E562" s="2" t="s">
        <v>132</v>
      </c>
      <c r="F562" s="2" t="s">
        <v>829</v>
      </c>
      <c r="G562" s="3" t="s">
        <v>74</v>
      </c>
      <c r="H562" s="4" t="n">
        <v>13759.87</v>
      </c>
      <c r="I562" s="5" t="n">
        <v>20</v>
      </c>
      <c r="J562" s="2" t="s">
        <v>17</v>
      </c>
    </row>
    <row r="563" customFormat="false" ht="15" hidden="false" customHeight="false" outlineLevel="0" collapsed="false">
      <c r="A563" s="6" t="s">
        <v>1500</v>
      </c>
      <c r="B563" s="6" t="s">
        <v>1501</v>
      </c>
      <c r="C563" s="6" t="s">
        <v>31</v>
      </c>
      <c r="D563" s="7" t="s">
        <v>145</v>
      </c>
      <c r="E563" s="6" t="s">
        <v>39</v>
      </c>
      <c r="F563" s="6" t="s">
        <v>997</v>
      </c>
      <c r="G563" s="7" t="s">
        <v>28</v>
      </c>
      <c r="H563" s="8" t="n">
        <v>510.44</v>
      </c>
      <c r="I563" s="9" t="n">
        <v>15</v>
      </c>
      <c r="J563" s="6" t="s">
        <v>17</v>
      </c>
    </row>
    <row r="564" customFormat="false" ht="15" hidden="false" customHeight="false" outlineLevel="0" collapsed="false">
      <c r="A564" s="2" t="s">
        <v>1502</v>
      </c>
      <c r="B564" s="2" t="s">
        <v>1503</v>
      </c>
      <c r="C564" s="2" t="s">
        <v>12</v>
      </c>
      <c r="D564" s="3" t="s">
        <v>81</v>
      </c>
      <c r="E564" s="2" t="s">
        <v>260</v>
      </c>
      <c r="F564" s="2" t="s">
        <v>1097</v>
      </c>
      <c r="G564" s="3" t="s">
        <v>16</v>
      </c>
      <c r="H564" s="4" t="n">
        <v>5150.06</v>
      </c>
      <c r="I564" s="5" t="n">
        <v>5</v>
      </c>
      <c r="J564" s="2" t="s">
        <v>17</v>
      </c>
    </row>
    <row r="565" customFormat="false" ht="15" hidden="false" customHeight="false" outlineLevel="0" collapsed="false">
      <c r="A565" s="6" t="s">
        <v>1504</v>
      </c>
      <c r="B565" s="6" t="s">
        <v>1367</v>
      </c>
      <c r="C565" s="6" t="s">
        <v>31</v>
      </c>
      <c r="D565" s="7" t="s">
        <v>59</v>
      </c>
      <c r="E565" s="6" t="s">
        <v>1505</v>
      </c>
      <c r="F565" s="6" t="s">
        <v>521</v>
      </c>
      <c r="G565" s="7" t="s">
        <v>16</v>
      </c>
      <c r="H565" s="8" t="n">
        <v>9389.07</v>
      </c>
      <c r="I565" s="9" t="n">
        <v>5</v>
      </c>
      <c r="J565" s="6" t="s">
        <v>17</v>
      </c>
    </row>
    <row r="566" customFormat="false" ht="15" hidden="false" customHeight="false" outlineLevel="0" collapsed="false">
      <c r="A566" s="2" t="s">
        <v>1506</v>
      </c>
      <c r="B566" s="2" t="s">
        <v>1507</v>
      </c>
      <c r="C566" s="2" t="s">
        <v>12</v>
      </c>
      <c r="D566" s="3" t="s">
        <v>162</v>
      </c>
      <c r="E566" s="2" t="s">
        <v>809</v>
      </c>
      <c r="F566" s="2" t="s">
        <v>757</v>
      </c>
      <c r="G566" s="3" t="s">
        <v>22</v>
      </c>
      <c r="H566" s="4" t="n">
        <v>3090.26</v>
      </c>
      <c r="I566" s="5" t="n">
        <v>5</v>
      </c>
      <c r="J566" s="2" t="s">
        <v>17</v>
      </c>
    </row>
    <row r="567" customFormat="false" ht="15" hidden="false" customHeight="false" outlineLevel="0" collapsed="false">
      <c r="A567" s="6" t="s">
        <v>1508</v>
      </c>
      <c r="B567" s="6" t="s">
        <v>1509</v>
      </c>
      <c r="C567" s="6" t="s">
        <v>31</v>
      </c>
      <c r="D567" s="7" t="s">
        <v>122</v>
      </c>
      <c r="E567" s="6" t="s">
        <v>409</v>
      </c>
      <c r="F567" s="6" t="s">
        <v>410</v>
      </c>
      <c r="G567" s="7" t="s">
        <v>16</v>
      </c>
      <c r="H567" s="8" t="n">
        <v>9547.57</v>
      </c>
      <c r="I567" s="9" t="n">
        <v>20</v>
      </c>
      <c r="J567" s="6" t="s">
        <v>17</v>
      </c>
    </row>
    <row r="568" customFormat="false" ht="15" hidden="false" customHeight="false" outlineLevel="0" collapsed="false">
      <c r="A568" s="2" t="s">
        <v>1510</v>
      </c>
      <c r="B568" s="2" t="s">
        <v>1511</v>
      </c>
      <c r="C568" s="2" t="s">
        <v>31</v>
      </c>
      <c r="D568" s="3" t="s">
        <v>131</v>
      </c>
      <c r="E568" s="2" t="s">
        <v>464</v>
      </c>
      <c r="F568" s="2" t="s">
        <v>181</v>
      </c>
      <c r="G568" s="3" t="s">
        <v>16</v>
      </c>
      <c r="H568" s="4" t="n">
        <v>1659.37</v>
      </c>
      <c r="I568" s="5" t="n">
        <v>30</v>
      </c>
      <c r="J568" s="2" t="s">
        <v>17</v>
      </c>
    </row>
    <row r="569" customFormat="false" ht="15" hidden="false" customHeight="false" outlineLevel="0" collapsed="false">
      <c r="A569" s="6" t="s">
        <v>1512</v>
      </c>
      <c r="B569" s="6" t="s">
        <v>1513</v>
      </c>
      <c r="C569" s="6" t="s">
        <v>86</v>
      </c>
      <c r="D569" s="7" t="s">
        <v>384</v>
      </c>
      <c r="E569" s="6" t="s">
        <v>115</v>
      </c>
      <c r="F569" s="6" t="s">
        <v>380</v>
      </c>
      <c r="G569" s="7" t="s">
        <v>74</v>
      </c>
      <c r="H569" s="8" t="n">
        <v>8170.8</v>
      </c>
      <c r="I569" s="9" t="n">
        <v>10</v>
      </c>
      <c r="J569" s="6" t="s">
        <v>68</v>
      </c>
    </row>
    <row r="570" customFormat="false" ht="15" hidden="false" customHeight="false" outlineLevel="0" collapsed="false">
      <c r="A570" s="2" t="s">
        <v>1514</v>
      </c>
      <c r="B570" s="2" t="s">
        <v>1515</v>
      </c>
      <c r="C570" s="2" t="s">
        <v>86</v>
      </c>
      <c r="D570" s="3" t="s">
        <v>135</v>
      </c>
      <c r="E570" s="2" t="s">
        <v>127</v>
      </c>
      <c r="F570" s="2" t="s">
        <v>195</v>
      </c>
      <c r="G570" s="3" t="s">
        <v>22</v>
      </c>
      <c r="H570" s="4" t="n">
        <v>8209.09</v>
      </c>
      <c r="I570" s="5" t="n">
        <v>5</v>
      </c>
      <c r="J570" s="2" t="s">
        <v>17</v>
      </c>
    </row>
    <row r="571" customFormat="false" ht="15" hidden="false" customHeight="false" outlineLevel="0" collapsed="false">
      <c r="A571" s="6" t="s">
        <v>1516</v>
      </c>
      <c r="B571" s="6" t="s">
        <v>1517</v>
      </c>
      <c r="C571" s="6" t="s">
        <v>12</v>
      </c>
      <c r="D571" s="7" t="s">
        <v>110</v>
      </c>
      <c r="E571" s="6" t="s">
        <v>211</v>
      </c>
      <c r="F571" s="6" t="s">
        <v>1518</v>
      </c>
      <c r="G571" s="7" t="s">
        <v>62</v>
      </c>
      <c r="H571" s="8" t="n">
        <v>11611.11</v>
      </c>
      <c r="I571" s="9" t="n">
        <v>0</v>
      </c>
      <c r="J571" s="6" t="s">
        <v>17</v>
      </c>
    </row>
    <row r="572" customFormat="false" ht="15" hidden="false" customHeight="false" outlineLevel="0" collapsed="false">
      <c r="A572" s="2" t="s">
        <v>1519</v>
      </c>
      <c r="B572" s="2" t="s">
        <v>1520</v>
      </c>
      <c r="C572" s="2" t="s">
        <v>86</v>
      </c>
      <c r="D572" s="3" t="s">
        <v>87</v>
      </c>
      <c r="E572" s="2" t="s">
        <v>774</v>
      </c>
      <c r="F572" s="2" t="s">
        <v>700</v>
      </c>
      <c r="G572" s="3" t="s">
        <v>16</v>
      </c>
      <c r="H572" s="4" t="n">
        <v>6322.58</v>
      </c>
      <c r="I572" s="5" t="n">
        <v>20</v>
      </c>
      <c r="J572" s="2" t="s">
        <v>17</v>
      </c>
    </row>
    <row r="573" customFormat="false" ht="15" hidden="false" customHeight="false" outlineLevel="0" collapsed="false">
      <c r="A573" s="6" t="s">
        <v>1521</v>
      </c>
      <c r="B573" s="6" t="s">
        <v>1522</v>
      </c>
      <c r="C573" s="6" t="s">
        <v>86</v>
      </c>
      <c r="D573" s="7" t="s">
        <v>285</v>
      </c>
      <c r="E573" s="6" t="s">
        <v>717</v>
      </c>
      <c r="F573" s="6" t="s">
        <v>617</v>
      </c>
      <c r="G573" s="7" t="s">
        <v>28</v>
      </c>
      <c r="H573" s="8" t="n">
        <v>12750.38</v>
      </c>
      <c r="I573" s="9" t="n">
        <v>10</v>
      </c>
      <c r="J573" s="6" t="s">
        <v>17</v>
      </c>
    </row>
    <row r="574" customFormat="false" ht="15" hidden="false" customHeight="false" outlineLevel="0" collapsed="false">
      <c r="A574" s="2" t="s">
        <v>1523</v>
      </c>
      <c r="B574" s="2" t="s">
        <v>1448</v>
      </c>
      <c r="C574" s="2" t="s">
        <v>12</v>
      </c>
      <c r="D574" s="3" t="s">
        <v>362</v>
      </c>
      <c r="E574" s="2" t="s">
        <v>922</v>
      </c>
      <c r="F574" s="2" t="s">
        <v>60</v>
      </c>
      <c r="G574" s="3" t="s">
        <v>28</v>
      </c>
      <c r="H574" s="4" t="n">
        <v>11602.77</v>
      </c>
      <c r="I574" s="5" t="n">
        <v>15</v>
      </c>
      <c r="J574" s="2" t="s">
        <v>17</v>
      </c>
    </row>
    <row r="575" customFormat="false" ht="15" hidden="false" customHeight="false" outlineLevel="0" collapsed="false">
      <c r="A575" s="6" t="s">
        <v>1524</v>
      </c>
      <c r="B575" s="6" t="s">
        <v>1525</v>
      </c>
      <c r="C575" s="6" t="s">
        <v>31</v>
      </c>
      <c r="D575" s="7" t="s">
        <v>71</v>
      </c>
      <c r="E575" s="6" t="s">
        <v>627</v>
      </c>
      <c r="F575" s="6" t="s">
        <v>392</v>
      </c>
      <c r="G575" s="7" t="s">
        <v>138</v>
      </c>
      <c r="H575" s="8" t="n">
        <v>736.39</v>
      </c>
      <c r="I575" s="9" t="n">
        <v>20</v>
      </c>
      <c r="J575" s="6" t="s">
        <v>17</v>
      </c>
    </row>
    <row r="576" customFormat="false" ht="15" hidden="false" customHeight="false" outlineLevel="0" collapsed="false">
      <c r="A576" s="2" t="s">
        <v>1526</v>
      </c>
      <c r="B576" s="2" t="s">
        <v>1527</v>
      </c>
      <c r="C576" s="2" t="s">
        <v>86</v>
      </c>
      <c r="D576" s="3" t="s">
        <v>784</v>
      </c>
      <c r="E576" s="2" t="s">
        <v>73</v>
      </c>
      <c r="F576" s="2" t="s">
        <v>898</v>
      </c>
      <c r="G576" s="3" t="s">
        <v>74</v>
      </c>
      <c r="H576" s="4" t="n">
        <v>11687.08</v>
      </c>
      <c r="I576" s="5" t="n">
        <v>0</v>
      </c>
      <c r="J576" s="2" t="s">
        <v>17</v>
      </c>
    </row>
    <row r="577" customFormat="false" ht="15" hidden="false" customHeight="false" outlineLevel="0" collapsed="false">
      <c r="A577" s="6" t="s">
        <v>1528</v>
      </c>
      <c r="B577" s="6" t="s">
        <v>1529</v>
      </c>
      <c r="C577" s="6" t="s">
        <v>12</v>
      </c>
      <c r="D577" s="7" t="s">
        <v>362</v>
      </c>
      <c r="E577" s="6" t="s">
        <v>994</v>
      </c>
      <c r="F577" s="6" t="s">
        <v>376</v>
      </c>
      <c r="G577" s="7" t="s">
        <v>22</v>
      </c>
      <c r="H577" s="8" t="n">
        <v>7175.36</v>
      </c>
      <c r="I577" s="9" t="n">
        <v>0</v>
      </c>
      <c r="J577" s="6" t="s">
        <v>17</v>
      </c>
    </row>
    <row r="578" customFormat="false" ht="15" hidden="false" customHeight="false" outlineLevel="0" collapsed="false">
      <c r="A578" s="2" t="s">
        <v>1530</v>
      </c>
      <c r="B578" s="2" t="s">
        <v>1531</v>
      </c>
      <c r="C578" s="2" t="s">
        <v>31</v>
      </c>
      <c r="D578" s="3" t="s">
        <v>145</v>
      </c>
      <c r="E578" s="2" t="s">
        <v>1000</v>
      </c>
      <c r="F578" s="2" t="s">
        <v>483</v>
      </c>
      <c r="G578" s="3" t="s">
        <v>22</v>
      </c>
      <c r="H578" s="4" t="n">
        <v>8751.44</v>
      </c>
      <c r="I578" s="5" t="n">
        <v>15</v>
      </c>
      <c r="J578" s="2" t="s">
        <v>17</v>
      </c>
    </row>
    <row r="579" customFormat="false" ht="15" hidden="false" customHeight="false" outlineLevel="0" collapsed="false">
      <c r="A579" s="6" t="s">
        <v>1532</v>
      </c>
      <c r="B579" s="6" t="s">
        <v>1533</v>
      </c>
      <c r="C579" s="6" t="s">
        <v>31</v>
      </c>
      <c r="D579" s="7" t="s">
        <v>65</v>
      </c>
      <c r="E579" s="6" t="s">
        <v>1195</v>
      </c>
      <c r="F579" s="6" t="s">
        <v>887</v>
      </c>
      <c r="G579" s="7" t="s">
        <v>74</v>
      </c>
      <c r="H579" s="8" t="n">
        <v>9130.85</v>
      </c>
      <c r="I579" s="9" t="n">
        <v>0</v>
      </c>
      <c r="J579" s="6" t="s">
        <v>17</v>
      </c>
    </row>
    <row r="580" customFormat="false" ht="15" hidden="false" customHeight="false" outlineLevel="0" collapsed="false">
      <c r="A580" s="2" t="s">
        <v>1534</v>
      </c>
      <c r="B580" s="2" t="s">
        <v>1535</v>
      </c>
      <c r="C580" s="2" t="s">
        <v>31</v>
      </c>
      <c r="D580" s="3" t="s">
        <v>71</v>
      </c>
      <c r="E580" s="2" t="s">
        <v>862</v>
      </c>
      <c r="F580" s="2" t="s">
        <v>251</v>
      </c>
      <c r="G580" s="3" t="s">
        <v>138</v>
      </c>
      <c r="H580" s="4" t="n">
        <v>5544.99</v>
      </c>
      <c r="I580" s="5" t="n">
        <v>10</v>
      </c>
      <c r="J580" s="2" t="s">
        <v>17</v>
      </c>
    </row>
    <row r="581" customFormat="false" ht="15" hidden="false" customHeight="false" outlineLevel="0" collapsed="false">
      <c r="A581" s="6" t="s">
        <v>1536</v>
      </c>
      <c r="B581" s="6" t="s">
        <v>1537</v>
      </c>
      <c r="C581" s="6" t="s">
        <v>12</v>
      </c>
      <c r="D581" s="7" t="s">
        <v>362</v>
      </c>
      <c r="E581" s="6" t="s">
        <v>461</v>
      </c>
      <c r="F581" s="6" t="s">
        <v>298</v>
      </c>
      <c r="G581" s="7" t="s">
        <v>138</v>
      </c>
      <c r="H581" s="8" t="n">
        <v>11772.57</v>
      </c>
      <c r="I581" s="9" t="n">
        <v>25</v>
      </c>
      <c r="J581" s="6" t="s">
        <v>17</v>
      </c>
    </row>
    <row r="582" customFormat="false" ht="15" hidden="false" customHeight="false" outlineLevel="0" collapsed="false">
      <c r="A582" s="2" t="s">
        <v>1538</v>
      </c>
      <c r="B582" s="2" t="s">
        <v>1539</v>
      </c>
      <c r="C582" s="2" t="s">
        <v>12</v>
      </c>
      <c r="D582" s="3" t="s">
        <v>50</v>
      </c>
      <c r="E582" s="2" t="s">
        <v>443</v>
      </c>
      <c r="F582" s="2" t="s">
        <v>260</v>
      </c>
      <c r="G582" s="3" t="s">
        <v>62</v>
      </c>
      <c r="H582" s="4" t="n">
        <v>3701.56</v>
      </c>
      <c r="I582" s="5" t="n">
        <v>25</v>
      </c>
      <c r="J582" s="2" t="s">
        <v>17</v>
      </c>
    </row>
    <row r="583" customFormat="false" ht="15" hidden="false" customHeight="false" outlineLevel="0" collapsed="false">
      <c r="A583" s="6" t="s">
        <v>1540</v>
      </c>
      <c r="B583" s="6" t="s">
        <v>1541</v>
      </c>
      <c r="C583" s="6" t="s">
        <v>12</v>
      </c>
      <c r="D583" s="7" t="s">
        <v>362</v>
      </c>
      <c r="E583" s="6" t="s">
        <v>275</v>
      </c>
      <c r="F583" s="6" t="s">
        <v>1190</v>
      </c>
      <c r="G583" s="7" t="s">
        <v>28</v>
      </c>
      <c r="H583" s="8" t="n">
        <v>6763.07</v>
      </c>
      <c r="I583" s="9" t="n">
        <v>5</v>
      </c>
      <c r="J583" s="6" t="s">
        <v>17</v>
      </c>
    </row>
    <row r="584" customFormat="false" ht="15" hidden="false" customHeight="false" outlineLevel="0" collapsed="false">
      <c r="A584" s="2" t="s">
        <v>1542</v>
      </c>
      <c r="B584" s="2" t="s">
        <v>1543</v>
      </c>
      <c r="C584" s="2" t="s">
        <v>12</v>
      </c>
      <c r="D584" s="3" t="s">
        <v>13</v>
      </c>
      <c r="E584" s="2" t="s">
        <v>870</v>
      </c>
      <c r="F584" s="2" t="s">
        <v>788</v>
      </c>
      <c r="G584" s="3" t="s">
        <v>28</v>
      </c>
      <c r="H584" s="4" t="n">
        <v>1733.65</v>
      </c>
      <c r="I584" s="5" t="n">
        <v>10</v>
      </c>
      <c r="J584" s="2" t="s">
        <v>17</v>
      </c>
    </row>
    <row r="585" customFormat="false" ht="15" hidden="false" customHeight="false" outlineLevel="0" collapsed="false">
      <c r="A585" s="6" t="s">
        <v>1544</v>
      </c>
      <c r="B585" s="6" t="s">
        <v>1545</v>
      </c>
      <c r="C585" s="6" t="s">
        <v>12</v>
      </c>
      <c r="D585" s="7" t="s">
        <v>154</v>
      </c>
      <c r="E585" s="6" t="s">
        <v>942</v>
      </c>
      <c r="F585" s="6" t="s">
        <v>937</v>
      </c>
      <c r="G585" s="7" t="s">
        <v>62</v>
      </c>
      <c r="H585" s="8" t="n">
        <v>8784.29</v>
      </c>
      <c r="I585" s="9" t="n">
        <v>25</v>
      </c>
      <c r="J585" s="6" t="s">
        <v>17</v>
      </c>
    </row>
    <row r="586" customFormat="false" ht="15" hidden="false" customHeight="false" outlineLevel="0" collapsed="false">
      <c r="A586" s="2" t="s">
        <v>1546</v>
      </c>
      <c r="B586" s="2" t="s">
        <v>1547</v>
      </c>
      <c r="C586" s="2" t="s">
        <v>31</v>
      </c>
      <c r="D586" s="3" t="s">
        <v>145</v>
      </c>
      <c r="E586" s="2" t="s">
        <v>937</v>
      </c>
      <c r="F586" s="2" t="s">
        <v>557</v>
      </c>
      <c r="G586" s="3" t="s">
        <v>16</v>
      </c>
      <c r="H586" s="4" t="n">
        <v>10428.7</v>
      </c>
      <c r="I586" s="5" t="n">
        <v>10</v>
      </c>
      <c r="J586" s="2" t="s">
        <v>17</v>
      </c>
    </row>
    <row r="587" customFormat="false" ht="15" hidden="false" customHeight="false" outlineLevel="0" collapsed="false">
      <c r="A587" s="6" t="s">
        <v>1548</v>
      </c>
      <c r="B587" s="6" t="s">
        <v>1549</v>
      </c>
      <c r="C587" s="6" t="s">
        <v>31</v>
      </c>
      <c r="D587" s="7" t="s">
        <v>131</v>
      </c>
      <c r="E587" s="6" t="s">
        <v>642</v>
      </c>
      <c r="F587" s="6" t="s">
        <v>106</v>
      </c>
      <c r="G587" s="7" t="s">
        <v>62</v>
      </c>
      <c r="H587" s="8" t="n">
        <v>10003.44</v>
      </c>
      <c r="I587" s="9" t="n">
        <v>20</v>
      </c>
      <c r="J587" s="6" t="s">
        <v>17</v>
      </c>
    </row>
    <row r="588" customFormat="false" ht="15" hidden="false" customHeight="false" outlineLevel="0" collapsed="false">
      <c r="A588" s="2" t="s">
        <v>1550</v>
      </c>
      <c r="B588" s="2" t="s">
        <v>1551</v>
      </c>
      <c r="C588" s="2" t="s">
        <v>12</v>
      </c>
      <c r="D588" s="3" t="s">
        <v>25</v>
      </c>
      <c r="E588" s="2" t="s">
        <v>301</v>
      </c>
      <c r="F588" s="2" t="s">
        <v>417</v>
      </c>
      <c r="G588" s="3" t="s">
        <v>22</v>
      </c>
      <c r="H588" s="4" t="n">
        <v>3885.6</v>
      </c>
      <c r="I588" s="5" t="n">
        <v>30</v>
      </c>
      <c r="J588" s="2" t="s">
        <v>17</v>
      </c>
    </row>
    <row r="589" customFormat="false" ht="15" hidden="false" customHeight="false" outlineLevel="0" collapsed="false">
      <c r="A589" s="6" t="s">
        <v>1552</v>
      </c>
      <c r="B589" s="6" t="s">
        <v>1553</v>
      </c>
      <c r="C589" s="6" t="s">
        <v>31</v>
      </c>
      <c r="D589" s="7" t="s">
        <v>71</v>
      </c>
      <c r="E589" s="6" t="s">
        <v>206</v>
      </c>
      <c r="F589" s="6" t="s">
        <v>517</v>
      </c>
      <c r="G589" s="7" t="s">
        <v>22</v>
      </c>
      <c r="H589" s="8" t="n">
        <v>13937.58</v>
      </c>
      <c r="I589" s="9" t="n">
        <v>20</v>
      </c>
      <c r="J589" s="6" t="s">
        <v>17</v>
      </c>
    </row>
    <row r="590" customFormat="false" ht="15" hidden="false" customHeight="false" outlineLevel="0" collapsed="false">
      <c r="A590" s="2" t="s">
        <v>1554</v>
      </c>
      <c r="B590" s="2" t="s">
        <v>1555</v>
      </c>
      <c r="C590" s="2" t="s">
        <v>31</v>
      </c>
      <c r="D590" s="3" t="s">
        <v>59</v>
      </c>
      <c r="E590" s="2" t="s">
        <v>1556</v>
      </c>
      <c r="F590" s="2" t="s">
        <v>1000</v>
      </c>
      <c r="G590" s="3" t="s">
        <v>22</v>
      </c>
      <c r="H590" s="4" t="n">
        <v>11230.19</v>
      </c>
      <c r="I590" s="5" t="n">
        <v>5</v>
      </c>
      <c r="J590" s="2" t="s">
        <v>17</v>
      </c>
    </row>
    <row r="591" customFormat="false" ht="15" hidden="false" customHeight="false" outlineLevel="0" collapsed="false">
      <c r="A591" s="6" t="s">
        <v>1557</v>
      </c>
      <c r="B591" s="6" t="s">
        <v>1558</v>
      </c>
      <c r="C591" s="6" t="s">
        <v>12</v>
      </c>
      <c r="D591" s="7" t="s">
        <v>362</v>
      </c>
      <c r="E591" s="6" t="s">
        <v>271</v>
      </c>
      <c r="F591" s="6" t="s">
        <v>191</v>
      </c>
      <c r="G591" s="7" t="s">
        <v>16</v>
      </c>
      <c r="H591" s="8" t="n">
        <v>10578.53</v>
      </c>
      <c r="I591" s="9" t="n">
        <v>5</v>
      </c>
      <c r="J591" s="6" t="s">
        <v>17</v>
      </c>
    </row>
    <row r="592" customFormat="false" ht="15" hidden="false" customHeight="false" outlineLevel="0" collapsed="false">
      <c r="A592" s="2" t="s">
        <v>1559</v>
      </c>
      <c r="B592" s="2" t="s">
        <v>1560</v>
      </c>
      <c r="C592" s="2" t="s">
        <v>31</v>
      </c>
      <c r="D592" s="3" t="s">
        <v>92</v>
      </c>
      <c r="E592" s="2" t="s">
        <v>38</v>
      </c>
      <c r="F592" s="2" t="s">
        <v>355</v>
      </c>
      <c r="G592" s="3" t="s">
        <v>22</v>
      </c>
      <c r="H592" s="4" t="n">
        <v>11943.23</v>
      </c>
      <c r="I592" s="5" t="n">
        <v>5</v>
      </c>
      <c r="J592" s="2" t="s">
        <v>17</v>
      </c>
    </row>
    <row r="593" customFormat="false" ht="15" hidden="false" customHeight="false" outlineLevel="0" collapsed="false">
      <c r="A593" s="6" t="s">
        <v>1561</v>
      </c>
      <c r="B593" s="6" t="s">
        <v>1562</v>
      </c>
      <c r="C593" s="6" t="s">
        <v>31</v>
      </c>
      <c r="D593" s="7" t="s">
        <v>145</v>
      </c>
      <c r="E593" s="6" t="s">
        <v>493</v>
      </c>
      <c r="F593" s="6" t="s">
        <v>423</v>
      </c>
      <c r="G593" s="7" t="s">
        <v>16</v>
      </c>
      <c r="H593" s="8" t="n">
        <v>5723.18</v>
      </c>
      <c r="I593" s="9" t="n">
        <v>25</v>
      </c>
      <c r="J593" s="6" t="s">
        <v>17</v>
      </c>
    </row>
    <row r="594" customFormat="false" ht="15" hidden="false" customHeight="false" outlineLevel="0" collapsed="false">
      <c r="A594" s="2" t="s">
        <v>1563</v>
      </c>
      <c r="B594" s="2" t="s">
        <v>1564</v>
      </c>
      <c r="C594" s="2" t="s">
        <v>31</v>
      </c>
      <c r="D594" s="3" t="s">
        <v>122</v>
      </c>
      <c r="E594" s="2" t="s">
        <v>89</v>
      </c>
      <c r="F594" s="2" t="s">
        <v>528</v>
      </c>
      <c r="G594" s="3" t="s">
        <v>28</v>
      </c>
      <c r="H594" s="4" t="n">
        <v>1944.25</v>
      </c>
      <c r="I594" s="5" t="n">
        <v>25</v>
      </c>
      <c r="J594" s="2" t="s">
        <v>17</v>
      </c>
    </row>
    <row r="595" customFormat="false" ht="15" hidden="false" customHeight="false" outlineLevel="0" collapsed="false">
      <c r="A595" s="6" t="s">
        <v>1565</v>
      </c>
      <c r="B595" s="6" t="s">
        <v>1566</v>
      </c>
      <c r="C595" s="6" t="s">
        <v>31</v>
      </c>
      <c r="D595" s="7" t="s">
        <v>215</v>
      </c>
      <c r="E595" s="6" t="s">
        <v>1199</v>
      </c>
      <c r="F595" s="6" t="s">
        <v>78</v>
      </c>
      <c r="G595" s="7" t="s">
        <v>138</v>
      </c>
      <c r="H595" s="8" t="n">
        <v>13932.07</v>
      </c>
      <c r="I595" s="9" t="n">
        <v>20</v>
      </c>
      <c r="J595" s="6" t="s">
        <v>17</v>
      </c>
    </row>
    <row r="596" customFormat="false" ht="15" hidden="false" customHeight="false" outlineLevel="0" collapsed="false">
      <c r="A596" s="2" t="s">
        <v>1567</v>
      </c>
      <c r="B596" s="2" t="s">
        <v>1568</v>
      </c>
      <c r="C596" s="2" t="s">
        <v>31</v>
      </c>
      <c r="D596" s="3" t="s">
        <v>122</v>
      </c>
      <c r="E596" s="2" t="s">
        <v>326</v>
      </c>
      <c r="F596" s="2" t="s">
        <v>476</v>
      </c>
      <c r="G596" s="3" t="s">
        <v>16</v>
      </c>
      <c r="H596" s="4" t="n">
        <v>5528.31</v>
      </c>
      <c r="I596" s="5" t="n">
        <v>0</v>
      </c>
      <c r="J596" s="2" t="s">
        <v>17</v>
      </c>
    </row>
    <row r="597" customFormat="false" ht="15" hidden="false" customHeight="false" outlineLevel="0" collapsed="false">
      <c r="A597" s="6" t="s">
        <v>1569</v>
      </c>
      <c r="B597" s="6" t="s">
        <v>1103</v>
      </c>
      <c r="C597" s="6" t="s">
        <v>31</v>
      </c>
      <c r="D597" s="7" t="s">
        <v>71</v>
      </c>
      <c r="E597" s="6" t="s">
        <v>1570</v>
      </c>
      <c r="F597" s="6" t="s">
        <v>490</v>
      </c>
      <c r="G597" s="7" t="s">
        <v>28</v>
      </c>
      <c r="H597" s="8" t="n">
        <v>13410.83</v>
      </c>
      <c r="I597" s="9" t="n">
        <v>15</v>
      </c>
      <c r="J597" s="6" t="s">
        <v>17</v>
      </c>
    </row>
    <row r="598" customFormat="false" ht="15" hidden="false" customHeight="false" outlineLevel="0" collapsed="false">
      <c r="A598" s="2" t="s">
        <v>1571</v>
      </c>
      <c r="B598" s="2" t="s">
        <v>1572</v>
      </c>
      <c r="C598" s="2" t="s">
        <v>31</v>
      </c>
      <c r="D598" s="3" t="s">
        <v>122</v>
      </c>
      <c r="E598" s="2" t="s">
        <v>721</v>
      </c>
      <c r="F598" s="2" t="s">
        <v>1112</v>
      </c>
      <c r="G598" s="3" t="s">
        <v>16</v>
      </c>
      <c r="H598" s="4" t="n">
        <v>11083.4</v>
      </c>
      <c r="I598" s="5" t="n">
        <v>0</v>
      </c>
      <c r="J598" s="2" t="s">
        <v>17</v>
      </c>
    </row>
    <row r="599" customFormat="false" ht="15" hidden="false" customHeight="false" outlineLevel="0" collapsed="false">
      <c r="A599" s="6" t="s">
        <v>1573</v>
      </c>
      <c r="B599" s="6" t="s">
        <v>1574</v>
      </c>
      <c r="C599" s="6" t="s">
        <v>12</v>
      </c>
      <c r="D599" s="7" t="s">
        <v>362</v>
      </c>
      <c r="E599" s="6" t="s">
        <v>578</v>
      </c>
      <c r="F599" s="6" t="s">
        <v>111</v>
      </c>
      <c r="G599" s="7" t="s">
        <v>22</v>
      </c>
      <c r="H599" s="8" t="n">
        <v>13691.16</v>
      </c>
      <c r="I599" s="9" t="n">
        <v>10</v>
      </c>
      <c r="J599" s="6" t="s">
        <v>68</v>
      </c>
    </row>
    <row r="600" customFormat="false" ht="15" hidden="false" customHeight="false" outlineLevel="0" collapsed="false">
      <c r="A600" s="2" t="s">
        <v>1575</v>
      </c>
      <c r="B600" s="2" t="s">
        <v>1576</v>
      </c>
      <c r="C600" s="2" t="s">
        <v>12</v>
      </c>
      <c r="D600" s="3" t="s">
        <v>154</v>
      </c>
      <c r="E600" s="2" t="s">
        <v>725</v>
      </c>
      <c r="F600" s="2" t="s">
        <v>147</v>
      </c>
      <c r="G600" s="3" t="s">
        <v>74</v>
      </c>
      <c r="H600" s="4" t="n">
        <v>10483.72</v>
      </c>
      <c r="I600" s="5" t="n">
        <v>10</v>
      </c>
      <c r="J600" s="2" t="s">
        <v>17</v>
      </c>
    </row>
    <row r="601" customFormat="false" ht="15" hidden="false" customHeight="false" outlineLevel="0" collapsed="false">
      <c r="A601" s="6" t="s">
        <v>1577</v>
      </c>
      <c r="B601" s="6" t="s">
        <v>1578</v>
      </c>
      <c r="C601" s="6" t="s">
        <v>12</v>
      </c>
      <c r="D601" s="7" t="s">
        <v>362</v>
      </c>
      <c r="E601" s="6" t="s">
        <v>806</v>
      </c>
      <c r="F601" s="6" t="s">
        <v>188</v>
      </c>
      <c r="G601" s="7" t="s">
        <v>138</v>
      </c>
      <c r="H601" s="8" t="n">
        <v>1483.3</v>
      </c>
      <c r="I601" s="9" t="n">
        <v>10</v>
      </c>
      <c r="J601" s="6" t="s">
        <v>68</v>
      </c>
    </row>
    <row r="602" customFormat="false" ht="15" hidden="false" customHeight="false" outlineLevel="0" collapsed="false">
      <c r="A602" s="2" t="s">
        <v>1579</v>
      </c>
      <c r="B602" s="2" t="s">
        <v>1580</v>
      </c>
      <c r="C602" s="2" t="s">
        <v>86</v>
      </c>
      <c r="D602" s="3" t="s">
        <v>87</v>
      </c>
      <c r="E602" s="2" t="s">
        <v>717</v>
      </c>
      <c r="F602" s="2" t="s">
        <v>600</v>
      </c>
      <c r="G602" s="3" t="s">
        <v>16</v>
      </c>
      <c r="H602" s="4" t="n">
        <v>5120.97</v>
      </c>
      <c r="I602" s="5" t="n">
        <v>30</v>
      </c>
      <c r="J602" s="2" t="s">
        <v>17</v>
      </c>
    </row>
    <row r="603" customFormat="false" ht="15" hidden="false" customHeight="false" outlineLevel="0" collapsed="false">
      <c r="A603" s="6" t="s">
        <v>1581</v>
      </c>
      <c r="B603" s="6" t="s">
        <v>1582</v>
      </c>
      <c r="C603" s="6" t="s">
        <v>31</v>
      </c>
      <c r="D603" s="7" t="s">
        <v>131</v>
      </c>
      <c r="E603" s="6" t="s">
        <v>1437</v>
      </c>
      <c r="F603" s="6" t="s">
        <v>355</v>
      </c>
      <c r="G603" s="7" t="s">
        <v>22</v>
      </c>
      <c r="H603" s="8" t="n">
        <v>879.87</v>
      </c>
      <c r="I603" s="9" t="n">
        <v>5</v>
      </c>
      <c r="J603" s="6" t="s">
        <v>17</v>
      </c>
    </row>
    <row r="604" customFormat="false" ht="15" hidden="false" customHeight="false" outlineLevel="0" collapsed="false">
      <c r="A604" s="2" t="s">
        <v>1583</v>
      </c>
      <c r="B604" s="2" t="s">
        <v>1584</v>
      </c>
      <c r="C604" s="2" t="s">
        <v>12</v>
      </c>
      <c r="D604" s="3" t="s">
        <v>154</v>
      </c>
      <c r="E604" s="2" t="s">
        <v>352</v>
      </c>
      <c r="F604" s="2" t="s">
        <v>1585</v>
      </c>
      <c r="G604" s="3" t="s">
        <v>16</v>
      </c>
      <c r="H604" s="4" t="n">
        <v>1652.39</v>
      </c>
      <c r="I604" s="5" t="n">
        <v>10</v>
      </c>
      <c r="J604" s="2" t="s">
        <v>17</v>
      </c>
    </row>
    <row r="605" customFormat="false" ht="15" hidden="false" customHeight="false" outlineLevel="0" collapsed="false">
      <c r="A605" s="6" t="s">
        <v>1586</v>
      </c>
      <c r="B605" s="6" t="s">
        <v>1587</v>
      </c>
      <c r="C605" s="6" t="s">
        <v>12</v>
      </c>
      <c r="D605" s="7" t="s">
        <v>81</v>
      </c>
      <c r="E605" s="6" t="s">
        <v>653</v>
      </c>
      <c r="F605" s="6" t="s">
        <v>803</v>
      </c>
      <c r="G605" s="7" t="s">
        <v>22</v>
      </c>
      <c r="H605" s="8" t="n">
        <v>7625.96</v>
      </c>
      <c r="I605" s="9" t="n">
        <v>15</v>
      </c>
      <c r="J605" s="6" t="s">
        <v>17</v>
      </c>
    </row>
    <row r="606" customFormat="false" ht="15" hidden="false" customHeight="false" outlineLevel="0" collapsed="false">
      <c r="A606" s="2" t="s">
        <v>1588</v>
      </c>
      <c r="B606" s="2" t="s">
        <v>1011</v>
      </c>
      <c r="C606" s="2" t="s">
        <v>12</v>
      </c>
      <c r="D606" s="3" t="s">
        <v>13</v>
      </c>
      <c r="E606" s="2" t="s">
        <v>191</v>
      </c>
      <c r="F606" s="2" t="s">
        <v>665</v>
      </c>
      <c r="G606" s="3" t="s">
        <v>138</v>
      </c>
      <c r="H606" s="4" t="n">
        <v>3727.04</v>
      </c>
      <c r="I606" s="5" t="n">
        <v>15</v>
      </c>
      <c r="J606" s="2" t="s">
        <v>17</v>
      </c>
    </row>
    <row r="607" customFormat="false" ht="15" hidden="false" customHeight="false" outlineLevel="0" collapsed="false">
      <c r="A607" s="6" t="s">
        <v>1589</v>
      </c>
      <c r="B607" s="6" t="s">
        <v>1590</v>
      </c>
      <c r="C607" s="6" t="s">
        <v>31</v>
      </c>
      <c r="D607" s="7" t="s">
        <v>59</v>
      </c>
      <c r="E607" s="6" t="s">
        <v>590</v>
      </c>
      <c r="F607" s="6" t="s">
        <v>352</v>
      </c>
      <c r="G607" s="7" t="s">
        <v>74</v>
      </c>
      <c r="H607" s="8" t="n">
        <v>10474.01</v>
      </c>
      <c r="I607" s="9" t="n">
        <v>15</v>
      </c>
      <c r="J607" s="6" t="s">
        <v>17</v>
      </c>
    </row>
    <row r="608" customFormat="false" ht="15" hidden="false" customHeight="false" outlineLevel="0" collapsed="false">
      <c r="A608" s="2" t="s">
        <v>1591</v>
      </c>
      <c r="B608" s="2" t="s">
        <v>1592</v>
      </c>
      <c r="C608" s="2" t="s">
        <v>12</v>
      </c>
      <c r="D608" s="3" t="s">
        <v>37</v>
      </c>
      <c r="E608" s="2" t="s">
        <v>320</v>
      </c>
      <c r="F608" s="2" t="s">
        <v>212</v>
      </c>
      <c r="G608" s="3" t="s">
        <v>16</v>
      </c>
      <c r="H608" s="4" t="n">
        <v>9366.82</v>
      </c>
      <c r="I608" s="5" t="n">
        <v>15</v>
      </c>
      <c r="J608" s="2" t="s">
        <v>17</v>
      </c>
    </row>
    <row r="609" customFormat="false" ht="15" hidden="false" customHeight="false" outlineLevel="0" collapsed="false">
      <c r="A609" s="6" t="s">
        <v>1593</v>
      </c>
      <c r="B609" s="6" t="s">
        <v>1594</v>
      </c>
      <c r="C609" s="6" t="s">
        <v>12</v>
      </c>
      <c r="D609" s="7" t="s">
        <v>25</v>
      </c>
      <c r="E609" s="6" t="s">
        <v>426</v>
      </c>
      <c r="F609" s="6" t="s">
        <v>198</v>
      </c>
      <c r="G609" s="7" t="s">
        <v>62</v>
      </c>
      <c r="H609" s="8" t="n">
        <v>13227.81</v>
      </c>
      <c r="I609" s="9" t="n">
        <v>0</v>
      </c>
      <c r="J609" s="6" t="s">
        <v>17</v>
      </c>
    </row>
    <row r="610" customFormat="false" ht="15" hidden="false" customHeight="false" outlineLevel="0" collapsed="false">
      <c r="A610" s="2" t="s">
        <v>1595</v>
      </c>
      <c r="B610" s="2" t="s">
        <v>1596</v>
      </c>
      <c r="C610" s="2" t="s">
        <v>12</v>
      </c>
      <c r="D610" s="3" t="s">
        <v>110</v>
      </c>
      <c r="E610" s="2" t="s">
        <v>600</v>
      </c>
      <c r="F610" s="2" t="s">
        <v>373</v>
      </c>
      <c r="G610" s="3" t="s">
        <v>16</v>
      </c>
      <c r="H610" s="4" t="n">
        <v>3252.83</v>
      </c>
      <c r="I610" s="5" t="n">
        <v>0</v>
      </c>
      <c r="J610" s="2" t="s">
        <v>17</v>
      </c>
    </row>
    <row r="611" customFormat="false" ht="15" hidden="false" customHeight="false" outlineLevel="0" collapsed="false">
      <c r="A611" s="6" t="s">
        <v>1597</v>
      </c>
      <c r="B611" s="6" t="s">
        <v>1598</v>
      </c>
      <c r="C611" s="6" t="s">
        <v>12</v>
      </c>
      <c r="D611" s="7" t="s">
        <v>37</v>
      </c>
      <c r="E611" s="6" t="s">
        <v>358</v>
      </c>
      <c r="F611" s="6" t="s">
        <v>246</v>
      </c>
      <c r="G611" s="7" t="s">
        <v>22</v>
      </c>
      <c r="H611" s="8" t="n">
        <v>10504.32</v>
      </c>
      <c r="I611" s="9" t="n">
        <v>0</v>
      </c>
      <c r="J611" s="6" t="s">
        <v>17</v>
      </c>
    </row>
    <row r="612" customFormat="false" ht="15" hidden="false" customHeight="false" outlineLevel="0" collapsed="false">
      <c r="A612" s="2" t="s">
        <v>1599</v>
      </c>
      <c r="B612" s="2" t="s">
        <v>1522</v>
      </c>
      <c r="C612" s="2" t="s">
        <v>12</v>
      </c>
      <c r="D612" s="3" t="s">
        <v>162</v>
      </c>
      <c r="E612" s="2" t="s">
        <v>237</v>
      </c>
      <c r="F612" s="2" t="s">
        <v>898</v>
      </c>
      <c r="G612" s="3" t="s">
        <v>22</v>
      </c>
      <c r="H612" s="4" t="n">
        <v>14098.72</v>
      </c>
      <c r="I612" s="5" t="n">
        <v>20</v>
      </c>
      <c r="J612" s="2" t="s">
        <v>17</v>
      </c>
    </row>
    <row r="613" customFormat="false" ht="15" hidden="false" customHeight="false" outlineLevel="0" collapsed="false">
      <c r="A613" s="6" t="s">
        <v>1600</v>
      </c>
      <c r="B613" s="6" t="s">
        <v>1601</v>
      </c>
      <c r="C613" s="6" t="s">
        <v>12</v>
      </c>
      <c r="D613" s="7" t="s">
        <v>50</v>
      </c>
      <c r="E613" s="6" t="s">
        <v>141</v>
      </c>
      <c r="F613" s="6" t="s">
        <v>590</v>
      </c>
      <c r="G613" s="7" t="s">
        <v>62</v>
      </c>
      <c r="H613" s="8" t="n">
        <v>13489.03</v>
      </c>
      <c r="I613" s="9" t="n">
        <v>25</v>
      </c>
      <c r="J613" s="6" t="s">
        <v>17</v>
      </c>
    </row>
    <row r="614" customFormat="false" ht="15" hidden="false" customHeight="false" outlineLevel="0" collapsed="false">
      <c r="A614" s="2" t="s">
        <v>1602</v>
      </c>
      <c r="B614" s="2" t="s">
        <v>1603</v>
      </c>
      <c r="C614" s="2" t="s">
        <v>12</v>
      </c>
      <c r="D614" s="3" t="s">
        <v>162</v>
      </c>
      <c r="E614" s="2" t="s">
        <v>476</v>
      </c>
      <c r="F614" s="2" t="s">
        <v>327</v>
      </c>
      <c r="G614" s="3" t="s">
        <v>22</v>
      </c>
      <c r="H614" s="4" t="n">
        <v>7016.28</v>
      </c>
      <c r="I614" s="5" t="n">
        <v>25</v>
      </c>
      <c r="J614" s="2" t="s">
        <v>17</v>
      </c>
    </row>
    <row r="615" customFormat="false" ht="15" hidden="false" customHeight="false" outlineLevel="0" collapsed="false">
      <c r="A615" s="6" t="s">
        <v>1604</v>
      </c>
      <c r="B615" s="6" t="s">
        <v>1605</v>
      </c>
      <c r="C615" s="6" t="s">
        <v>12</v>
      </c>
      <c r="D615" s="7" t="s">
        <v>50</v>
      </c>
      <c r="E615" s="6" t="s">
        <v>1117</v>
      </c>
      <c r="F615" s="6" t="s">
        <v>1129</v>
      </c>
      <c r="G615" s="7" t="s">
        <v>62</v>
      </c>
      <c r="H615" s="8" t="n">
        <v>1136.64</v>
      </c>
      <c r="I615" s="9" t="n">
        <v>15</v>
      </c>
      <c r="J615" s="6" t="s">
        <v>17</v>
      </c>
    </row>
    <row r="616" customFormat="false" ht="15" hidden="false" customHeight="false" outlineLevel="0" collapsed="false">
      <c r="A616" s="2" t="s">
        <v>1606</v>
      </c>
      <c r="B616" s="2" t="s">
        <v>1607</v>
      </c>
      <c r="C616" s="2" t="s">
        <v>31</v>
      </c>
      <c r="D616" s="3" t="s">
        <v>92</v>
      </c>
      <c r="E616" s="2" t="s">
        <v>703</v>
      </c>
      <c r="F616" s="2" t="s">
        <v>89</v>
      </c>
      <c r="G616" s="3" t="s">
        <v>22</v>
      </c>
      <c r="H616" s="4" t="n">
        <v>1244</v>
      </c>
      <c r="I616" s="5" t="n">
        <v>25</v>
      </c>
      <c r="J616" s="2" t="s">
        <v>17</v>
      </c>
    </row>
    <row r="617" customFormat="false" ht="15" hidden="false" customHeight="false" outlineLevel="0" collapsed="false">
      <c r="A617" s="6" t="s">
        <v>1608</v>
      </c>
      <c r="B617" s="6" t="s">
        <v>1609</v>
      </c>
      <c r="C617" s="6" t="s">
        <v>31</v>
      </c>
      <c r="D617" s="7" t="s">
        <v>92</v>
      </c>
      <c r="E617" s="6" t="s">
        <v>82</v>
      </c>
      <c r="F617" s="6" t="s">
        <v>1475</v>
      </c>
      <c r="G617" s="7" t="s">
        <v>22</v>
      </c>
      <c r="H617" s="8" t="n">
        <v>14426.29</v>
      </c>
      <c r="I617" s="9" t="n">
        <v>5</v>
      </c>
      <c r="J617" s="6" t="s">
        <v>17</v>
      </c>
    </row>
    <row r="618" customFormat="false" ht="15" hidden="false" customHeight="false" outlineLevel="0" collapsed="false">
      <c r="A618" s="2" t="s">
        <v>1610</v>
      </c>
      <c r="B618" s="2" t="s">
        <v>1611</v>
      </c>
      <c r="C618" s="2" t="s">
        <v>12</v>
      </c>
      <c r="D618" s="3" t="s">
        <v>25</v>
      </c>
      <c r="E618" s="2" t="s">
        <v>1082</v>
      </c>
      <c r="F618" s="2" t="s">
        <v>870</v>
      </c>
      <c r="G618" s="3" t="s">
        <v>28</v>
      </c>
      <c r="H618" s="4" t="n">
        <v>9315.77</v>
      </c>
      <c r="I618" s="5" t="n">
        <v>0</v>
      </c>
      <c r="J618" s="2" t="s">
        <v>17</v>
      </c>
    </row>
    <row r="619" customFormat="false" ht="15" hidden="false" customHeight="false" outlineLevel="0" collapsed="false">
      <c r="A619" s="6" t="s">
        <v>1612</v>
      </c>
      <c r="B619" s="6" t="s">
        <v>1613</v>
      </c>
      <c r="C619" s="6" t="s">
        <v>12</v>
      </c>
      <c r="D619" s="7" t="s">
        <v>25</v>
      </c>
      <c r="E619" s="6" t="s">
        <v>1112</v>
      </c>
      <c r="F619" s="6" t="s">
        <v>103</v>
      </c>
      <c r="G619" s="7" t="s">
        <v>22</v>
      </c>
      <c r="H619" s="8" t="n">
        <v>595.31</v>
      </c>
      <c r="I619" s="9" t="n">
        <v>20</v>
      </c>
      <c r="J619" s="6" t="s">
        <v>17</v>
      </c>
    </row>
    <row r="620" customFormat="false" ht="15" hidden="false" customHeight="false" outlineLevel="0" collapsed="false">
      <c r="A620" s="2" t="s">
        <v>1614</v>
      </c>
      <c r="B620" s="2" t="s">
        <v>1615</v>
      </c>
      <c r="C620" s="2" t="s">
        <v>31</v>
      </c>
      <c r="D620" s="3" t="s">
        <v>92</v>
      </c>
      <c r="E620" s="2" t="s">
        <v>809</v>
      </c>
      <c r="F620" s="2" t="s">
        <v>688</v>
      </c>
      <c r="G620" s="3" t="s">
        <v>22</v>
      </c>
      <c r="H620" s="4" t="n">
        <v>1032.46</v>
      </c>
      <c r="I620" s="5" t="n">
        <v>10</v>
      </c>
      <c r="J620" s="2" t="s">
        <v>17</v>
      </c>
    </row>
    <row r="621" customFormat="false" ht="15" hidden="false" customHeight="false" outlineLevel="0" collapsed="false">
      <c r="A621" s="6" t="s">
        <v>1616</v>
      </c>
      <c r="B621" s="6" t="s">
        <v>1617</v>
      </c>
      <c r="C621" s="6" t="s">
        <v>31</v>
      </c>
      <c r="D621" s="7" t="s">
        <v>175</v>
      </c>
      <c r="E621" s="6" t="s">
        <v>376</v>
      </c>
      <c r="F621" s="6" t="s">
        <v>222</v>
      </c>
      <c r="G621" s="7" t="s">
        <v>22</v>
      </c>
      <c r="H621" s="8" t="n">
        <v>14909.16</v>
      </c>
      <c r="I621" s="9" t="n">
        <v>15</v>
      </c>
      <c r="J621" s="6" t="s">
        <v>17</v>
      </c>
    </row>
    <row r="622" customFormat="false" ht="15" hidden="false" customHeight="false" outlineLevel="0" collapsed="false">
      <c r="A622" s="2" t="s">
        <v>1618</v>
      </c>
      <c r="B622" s="2" t="s">
        <v>1619</v>
      </c>
      <c r="C622" s="2" t="s">
        <v>86</v>
      </c>
      <c r="D622" s="3" t="s">
        <v>524</v>
      </c>
      <c r="E622" s="2" t="s">
        <v>1195</v>
      </c>
      <c r="F622" s="2" t="s">
        <v>703</v>
      </c>
      <c r="G622" s="3" t="s">
        <v>62</v>
      </c>
      <c r="H622" s="4" t="n">
        <v>1850.33</v>
      </c>
      <c r="I622" s="5" t="n">
        <v>0</v>
      </c>
      <c r="J622" s="2" t="s">
        <v>17</v>
      </c>
    </row>
    <row r="623" customFormat="false" ht="15" hidden="false" customHeight="false" outlineLevel="0" collapsed="false">
      <c r="A623" s="6" t="s">
        <v>1620</v>
      </c>
      <c r="B623" s="6" t="s">
        <v>1621</v>
      </c>
      <c r="C623" s="6" t="s">
        <v>12</v>
      </c>
      <c r="D623" s="7" t="s">
        <v>110</v>
      </c>
      <c r="E623" s="6" t="s">
        <v>417</v>
      </c>
      <c r="F623" s="6" t="s">
        <v>666</v>
      </c>
      <c r="G623" s="7" t="s">
        <v>22</v>
      </c>
      <c r="H623" s="8" t="n">
        <v>2450.91</v>
      </c>
      <c r="I623" s="9" t="n">
        <v>15</v>
      </c>
      <c r="J623" s="6" t="s">
        <v>17</v>
      </c>
    </row>
    <row r="624" customFormat="false" ht="15" hidden="false" customHeight="false" outlineLevel="0" collapsed="false">
      <c r="A624" s="2" t="s">
        <v>1622</v>
      </c>
      <c r="B624" s="2" t="s">
        <v>1623</v>
      </c>
      <c r="C624" s="2" t="s">
        <v>12</v>
      </c>
      <c r="D624" s="3" t="s">
        <v>154</v>
      </c>
      <c r="E624" s="2" t="s">
        <v>847</v>
      </c>
      <c r="F624" s="2" t="s">
        <v>1292</v>
      </c>
      <c r="G624" s="3" t="s">
        <v>28</v>
      </c>
      <c r="H624" s="4" t="n">
        <v>8784.82</v>
      </c>
      <c r="I624" s="5" t="n">
        <v>0</v>
      </c>
      <c r="J624" s="2" t="s">
        <v>68</v>
      </c>
    </row>
    <row r="625" customFormat="false" ht="15" hidden="false" customHeight="false" outlineLevel="0" collapsed="false">
      <c r="A625" s="6" t="s">
        <v>1624</v>
      </c>
      <c r="B625" s="6" t="s">
        <v>1625</v>
      </c>
      <c r="C625" s="6" t="s">
        <v>12</v>
      </c>
      <c r="D625" s="7" t="s">
        <v>81</v>
      </c>
      <c r="E625" s="6" t="s">
        <v>533</v>
      </c>
      <c r="F625" s="6" t="s">
        <v>452</v>
      </c>
      <c r="G625" s="7" t="s">
        <v>22</v>
      </c>
      <c r="H625" s="8" t="n">
        <v>14927.85</v>
      </c>
      <c r="I625" s="9" t="n">
        <v>20</v>
      </c>
      <c r="J625" s="6" t="s">
        <v>17</v>
      </c>
    </row>
    <row r="626" customFormat="false" ht="15" hidden="false" customHeight="false" outlineLevel="0" collapsed="false">
      <c r="A626" s="2" t="s">
        <v>1626</v>
      </c>
      <c r="B626" s="2" t="s">
        <v>1627</v>
      </c>
      <c r="C626" s="2" t="s">
        <v>12</v>
      </c>
      <c r="D626" s="3" t="s">
        <v>25</v>
      </c>
      <c r="E626" s="2" t="s">
        <v>483</v>
      </c>
      <c r="F626" s="2" t="s">
        <v>1628</v>
      </c>
      <c r="G626" s="3" t="s">
        <v>62</v>
      </c>
      <c r="H626" s="4" t="n">
        <v>13313.12</v>
      </c>
      <c r="I626" s="5" t="n">
        <v>5</v>
      </c>
      <c r="J626" s="2" t="s">
        <v>17</v>
      </c>
    </row>
    <row r="627" customFormat="false" ht="15" hidden="false" customHeight="false" outlineLevel="0" collapsed="false">
      <c r="A627" s="6" t="s">
        <v>1629</v>
      </c>
      <c r="B627" s="6" t="s">
        <v>1630</v>
      </c>
      <c r="C627" s="6" t="s">
        <v>31</v>
      </c>
      <c r="D627" s="7" t="s">
        <v>59</v>
      </c>
      <c r="E627" s="6" t="s">
        <v>1051</v>
      </c>
      <c r="F627" s="6" t="s">
        <v>741</v>
      </c>
      <c r="G627" s="7" t="s">
        <v>28</v>
      </c>
      <c r="H627" s="8" t="n">
        <v>11193.29</v>
      </c>
      <c r="I627" s="9" t="n">
        <v>0</v>
      </c>
      <c r="J627" s="6" t="s">
        <v>17</v>
      </c>
    </row>
    <row r="628" customFormat="false" ht="15" hidden="false" customHeight="false" outlineLevel="0" collapsed="false">
      <c r="A628" s="2" t="s">
        <v>1631</v>
      </c>
      <c r="B628" s="2" t="s">
        <v>1632</v>
      </c>
      <c r="C628" s="2" t="s">
        <v>31</v>
      </c>
      <c r="D628" s="3" t="s">
        <v>32</v>
      </c>
      <c r="E628" s="2" t="s">
        <v>464</v>
      </c>
      <c r="F628" s="2" t="s">
        <v>254</v>
      </c>
      <c r="G628" s="3" t="s">
        <v>28</v>
      </c>
      <c r="H628" s="4" t="n">
        <v>3578.9</v>
      </c>
      <c r="I628" s="5" t="n">
        <v>25</v>
      </c>
      <c r="J628" s="2" t="s">
        <v>17</v>
      </c>
    </row>
    <row r="629" customFormat="false" ht="15" hidden="false" customHeight="false" outlineLevel="0" collapsed="false">
      <c r="A629" s="6" t="s">
        <v>1633</v>
      </c>
      <c r="B629" s="6" t="s">
        <v>1634</v>
      </c>
      <c r="C629" s="6" t="s">
        <v>31</v>
      </c>
      <c r="D629" s="7" t="s">
        <v>215</v>
      </c>
      <c r="E629" s="6" t="s">
        <v>812</v>
      </c>
      <c r="F629" s="6" t="s">
        <v>417</v>
      </c>
      <c r="G629" s="7" t="s">
        <v>28</v>
      </c>
      <c r="H629" s="8" t="n">
        <v>588.9</v>
      </c>
      <c r="I629" s="9" t="n">
        <v>30</v>
      </c>
      <c r="J629" s="6" t="s">
        <v>17</v>
      </c>
    </row>
    <row r="630" customFormat="false" ht="15" hidden="false" customHeight="false" outlineLevel="0" collapsed="false">
      <c r="A630" s="2" t="s">
        <v>1635</v>
      </c>
      <c r="B630" s="2" t="s">
        <v>1636</v>
      </c>
      <c r="C630" s="2" t="s">
        <v>86</v>
      </c>
      <c r="D630" s="3" t="s">
        <v>784</v>
      </c>
      <c r="E630" s="2" t="s">
        <v>339</v>
      </c>
      <c r="F630" s="2" t="s">
        <v>870</v>
      </c>
      <c r="G630" s="3" t="s">
        <v>62</v>
      </c>
      <c r="H630" s="4" t="n">
        <v>13873.06</v>
      </c>
      <c r="I630" s="5" t="n">
        <v>10</v>
      </c>
      <c r="J630" s="2" t="s">
        <v>17</v>
      </c>
    </row>
    <row r="631" customFormat="false" ht="15" hidden="false" customHeight="false" outlineLevel="0" collapsed="false">
      <c r="A631" s="6" t="s">
        <v>1637</v>
      </c>
      <c r="B631" s="6" t="s">
        <v>1638</v>
      </c>
      <c r="C631" s="6" t="s">
        <v>12</v>
      </c>
      <c r="D631" s="7" t="s">
        <v>25</v>
      </c>
      <c r="E631" s="6" t="s">
        <v>142</v>
      </c>
      <c r="F631" s="6" t="s">
        <v>352</v>
      </c>
      <c r="G631" s="7" t="s">
        <v>74</v>
      </c>
      <c r="H631" s="8" t="n">
        <v>13490.96</v>
      </c>
      <c r="I631" s="9" t="n">
        <v>20</v>
      </c>
      <c r="J631" s="6" t="s">
        <v>17</v>
      </c>
    </row>
    <row r="632" customFormat="false" ht="15" hidden="false" customHeight="false" outlineLevel="0" collapsed="false">
      <c r="A632" s="2" t="s">
        <v>1639</v>
      </c>
      <c r="B632" s="2" t="s">
        <v>1640</v>
      </c>
      <c r="C632" s="2" t="s">
        <v>86</v>
      </c>
      <c r="D632" s="3" t="s">
        <v>97</v>
      </c>
      <c r="E632" s="2" t="s">
        <v>1641</v>
      </c>
      <c r="F632" s="2" t="s">
        <v>621</v>
      </c>
      <c r="G632" s="3" t="s">
        <v>28</v>
      </c>
      <c r="H632" s="4" t="n">
        <v>5074.79</v>
      </c>
      <c r="I632" s="5" t="n">
        <v>25</v>
      </c>
      <c r="J632" s="2" t="s">
        <v>17</v>
      </c>
    </row>
    <row r="633" customFormat="false" ht="15" hidden="false" customHeight="false" outlineLevel="0" collapsed="false">
      <c r="A633" s="6" t="s">
        <v>1642</v>
      </c>
      <c r="B633" s="6" t="s">
        <v>1643</v>
      </c>
      <c r="C633" s="6" t="s">
        <v>12</v>
      </c>
      <c r="D633" s="7" t="s">
        <v>81</v>
      </c>
      <c r="E633" s="6" t="s">
        <v>1570</v>
      </c>
      <c r="F633" s="6" t="s">
        <v>757</v>
      </c>
      <c r="G633" s="7" t="s">
        <v>22</v>
      </c>
      <c r="H633" s="8" t="n">
        <v>4566.67</v>
      </c>
      <c r="I633" s="9" t="n">
        <v>5</v>
      </c>
      <c r="J633" s="6" t="s">
        <v>17</v>
      </c>
    </row>
    <row r="634" customFormat="false" ht="15" hidden="false" customHeight="false" outlineLevel="0" collapsed="false">
      <c r="A634" s="2" t="s">
        <v>1644</v>
      </c>
      <c r="B634" s="2" t="s">
        <v>1645</v>
      </c>
      <c r="C634" s="2" t="s">
        <v>86</v>
      </c>
      <c r="D634" s="3" t="s">
        <v>524</v>
      </c>
      <c r="E634" s="2" t="s">
        <v>703</v>
      </c>
      <c r="F634" s="2" t="s">
        <v>107</v>
      </c>
      <c r="G634" s="3" t="s">
        <v>28</v>
      </c>
      <c r="H634" s="4" t="n">
        <v>9130.28</v>
      </c>
      <c r="I634" s="5" t="n">
        <v>5</v>
      </c>
      <c r="J634" s="2" t="s">
        <v>17</v>
      </c>
    </row>
    <row r="635" customFormat="false" ht="15" hidden="false" customHeight="false" outlineLevel="0" collapsed="false">
      <c r="A635" s="6" t="s">
        <v>1646</v>
      </c>
      <c r="B635" s="6" t="s">
        <v>1647</v>
      </c>
      <c r="C635" s="6" t="s">
        <v>31</v>
      </c>
      <c r="D635" s="7" t="s">
        <v>175</v>
      </c>
      <c r="E635" s="6" t="s">
        <v>887</v>
      </c>
      <c r="F635" s="6" t="s">
        <v>703</v>
      </c>
      <c r="G635" s="7" t="s">
        <v>62</v>
      </c>
      <c r="H635" s="8" t="n">
        <v>5887.96</v>
      </c>
      <c r="I635" s="9" t="n">
        <v>5</v>
      </c>
      <c r="J635" s="6" t="s">
        <v>17</v>
      </c>
    </row>
    <row r="636" customFormat="false" ht="15" hidden="false" customHeight="false" outlineLevel="0" collapsed="false">
      <c r="A636" s="2" t="s">
        <v>1648</v>
      </c>
      <c r="B636" s="2" t="s">
        <v>1649</v>
      </c>
      <c r="C636" s="2" t="s">
        <v>31</v>
      </c>
      <c r="D636" s="3" t="s">
        <v>71</v>
      </c>
      <c r="E636" s="2" t="s">
        <v>78</v>
      </c>
      <c r="F636" s="2" t="s">
        <v>565</v>
      </c>
      <c r="G636" s="3" t="s">
        <v>16</v>
      </c>
      <c r="H636" s="4" t="n">
        <v>6934.72</v>
      </c>
      <c r="I636" s="5" t="n">
        <v>0</v>
      </c>
      <c r="J636" s="2" t="s">
        <v>17</v>
      </c>
    </row>
    <row r="637" customFormat="false" ht="15" hidden="false" customHeight="false" outlineLevel="0" collapsed="false">
      <c r="A637" s="6" t="s">
        <v>1650</v>
      </c>
      <c r="B637" s="6" t="s">
        <v>1651</v>
      </c>
      <c r="C637" s="6" t="s">
        <v>31</v>
      </c>
      <c r="D637" s="7" t="s">
        <v>59</v>
      </c>
      <c r="E637" s="6" t="s">
        <v>699</v>
      </c>
      <c r="F637" s="6" t="s">
        <v>521</v>
      </c>
      <c r="G637" s="7" t="s">
        <v>16</v>
      </c>
      <c r="H637" s="8" t="n">
        <v>5000.2</v>
      </c>
      <c r="I637" s="9" t="n">
        <v>20</v>
      </c>
      <c r="J637" s="6" t="s">
        <v>17</v>
      </c>
    </row>
    <row r="638" customFormat="false" ht="15" hidden="false" customHeight="false" outlineLevel="0" collapsed="false">
      <c r="A638" s="2" t="s">
        <v>1652</v>
      </c>
      <c r="B638" s="2" t="s">
        <v>1653</v>
      </c>
      <c r="C638" s="2" t="s">
        <v>12</v>
      </c>
      <c r="D638" s="3" t="s">
        <v>50</v>
      </c>
      <c r="E638" s="2" t="s">
        <v>666</v>
      </c>
      <c r="F638" s="2" t="s">
        <v>1654</v>
      </c>
      <c r="G638" s="3" t="s">
        <v>22</v>
      </c>
      <c r="H638" s="4" t="n">
        <v>7160.84</v>
      </c>
      <c r="I638" s="5" t="n">
        <v>0</v>
      </c>
      <c r="J638" s="2" t="s">
        <v>68</v>
      </c>
    </row>
    <row r="639" customFormat="false" ht="15" hidden="false" customHeight="false" outlineLevel="0" collapsed="false">
      <c r="A639" s="6" t="s">
        <v>1655</v>
      </c>
      <c r="B639" s="6" t="s">
        <v>1656</v>
      </c>
      <c r="C639" s="6" t="s">
        <v>86</v>
      </c>
      <c r="D639" s="7" t="s">
        <v>524</v>
      </c>
      <c r="E639" s="6" t="s">
        <v>688</v>
      </c>
      <c r="F639" s="6" t="s">
        <v>443</v>
      </c>
      <c r="G639" s="7" t="s">
        <v>74</v>
      </c>
      <c r="H639" s="8" t="n">
        <v>7269.7</v>
      </c>
      <c r="I639" s="9" t="n">
        <v>10</v>
      </c>
      <c r="J639" s="6" t="s">
        <v>17</v>
      </c>
    </row>
    <row r="640" customFormat="false" ht="15" hidden="false" customHeight="false" outlineLevel="0" collapsed="false">
      <c r="A640" s="2" t="s">
        <v>1657</v>
      </c>
      <c r="B640" s="2" t="s">
        <v>1658</v>
      </c>
      <c r="C640" s="2" t="s">
        <v>31</v>
      </c>
      <c r="D640" s="3" t="s">
        <v>145</v>
      </c>
      <c r="E640" s="2" t="s">
        <v>1129</v>
      </c>
      <c r="F640" s="2" t="s">
        <v>925</v>
      </c>
      <c r="G640" s="3" t="s">
        <v>28</v>
      </c>
      <c r="H640" s="4" t="n">
        <v>5152.77</v>
      </c>
      <c r="I640" s="5" t="n">
        <v>5</v>
      </c>
      <c r="J640" s="2" t="s">
        <v>17</v>
      </c>
    </row>
    <row r="641" customFormat="false" ht="15" hidden="false" customHeight="false" outlineLevel="0" collapsed="false">
      <c r="A641" s="6" t="s">
        <v>1659</v>
      </c>
      <c r="B641" s="6" t="s">
        <v>1660</v>
      </c>
      <c r="C641" s="6" t="s">
        <v>12</v>
      </c>
      <c r="D641" s="7" t="s">
        <v>179</v>
      </c>
      <c r="E641" s="6" t="s">
        <v>1661</v>
      </c>
      <c r="F641" s="6" t="s">
        <v>180</v>
      </c>
      <c r="G641" s="7" t="s">
        <v>22</v>
      </c>
      <c r="H641" s="8" t="n">
        <v>2159.68</v>
      </c>
      <c r="I641" s="9" t="n">
        <v>10</v>
      </c>
      <c r="J641" s="6" t="s">
        <v>68</v>
      </c>
    </row>
    <row r="642" customFormat="false" ht="15" hidden="false" customHeight="false" outlineLevel="0" collapsed="false">
      <c r="A642" s="2" t="s">
        <v>1662</v>
      </c>
      <c r="B642" s="2" t="s">
        <v>1663</v>
      </c>
      <c r="C642" s="2" t="s">
        <v>31</v>
      </c>
      <c r="D642" s="3" t="s">
        <v>32</v>
      </c>
      <c r="E642" s="2" t="s">
        <v>943</v>
      </c>
      <c r="F642" s="2" t="s">
        <v>440</v>
      </c>
      <c r="G642" s="3" t="s">
        <v>22</v>
      </c>
      <c r="H642" s="4" t="n">
        <v>12158.04</v>
      </c>
      <c r="I642" s="5" t="n">
        <v>25</v>
      </c>
      <c r="J642" s="2" t="s">
        <v>68</v>
      </c>
    </row>
    <row r="643" customFormat="false" ht="15" hidden="false" customHeight="false" outlineLevel="0" collapsed="false">
      <c r="A643" s="6" t="s">
        <v>1664</v>
      </c>
      <c r="B643" s="6" t="s">
        <v>1665</v>
      </c>
      <c r="C643" s="6" t="s">
        <v>12</v>
      </c>
      <c r="D643" s="7" t="s">
        <v>13</v>
      </c>
      <c r="E643" s="6" t="s">
        <v>443</v>
      </c>
      <c r="F643" s="6" t="s">
        <v>123</v>
      </c>
      <c r="G643" s="7" t="s">
        <v>22</v>
      </c>
      <c r="H643" s="8" t="n">
        <v>13597.74</v>
      </c>
      <c r="I643" s="9" t="n">
        <v>15</v>
      </c>
      <c r="J643" s="6" t="s">
        <v>68</v>
      </c>
    </row>
    <row r="644" customFormat="false" ht="15" hidden="false" customHeight="false" outlineLevel="0" collapsed="false">
      <c r="A644" s="2" t="s">
        <v>1666</v>
      </c>
      <c r="B644" s="2" t="s">
        <v>1667</v>
      </c>
      <c r="C644" s="2" t="s">
        <v>31</v>
      </c>
      <c r="D644" s="3" t="s">
        <v>65</v>
      </c>
      <c r="E644" s="2" t="s">
        <v>665</v>
      </c>
      <c r="F644" s="2" t="s">
        <v>680</v>
      </c>
      <c r="G644" s="3" t="s">
        <v>74</v>
      </c>
      <c r="H644" s="4" t="n">
        <v>12624.53</v>
      </c>
      <c r="I644" s="5" t="n">
        <v>25</v>
      </c>
      <c r="J644" s="2" t="s">
        <v>17</v>
      </c>
    </row>
    <row r="645" customFormat="false" ht="15" hidden="false" customHeight="false" outlineLevel="0" collapsed="false">
      <c r="A645" s="6" t="s">
        <v>1668</v>
      </c>
      <c r="B645" s="6" t="s">
        <v>1669</v>
      </c>
      <c r="C645" s="6" t="s">
        <v>86</v>
      </c>
      <c r="D645" s="7" t="s">
        <v>101</v>
      </c>
      <c r="E645" s="6" t="s">
        <v>504</v>
      </c>
      <c r="F645" s="6" t="s">
        <v>943</v>
      </c>
      <c r="G645" s="7" t="s">
        <v>22</v>
      </c>
      <c r="H645" s="8" t="n">
        <v>11584.21</v>
      </c>
      <c r="I645" s="9" t="n">
        <v>30</v>
      </c>
      <c r="J645" s="6" t="s">
        <v>17</v>
      </c>
    </row>
    <row r="646" customFormat="false" ht="15" hidden="false" customHeight="false" outlineLevel="0" collapsed="false">
      <c r="A646" s="2" t="s">
        <v>1670</v>
      </c>
      <c r="B646" s="2" t="s">
        <v>1671</v>
      </c>
      <c r="C646" s="2" t="s">
        <v>31</v>
      </c>
      <c r="D646" s="3" t="s">
        <v>145</v>
      </c>
      <c r="E646" s="2" t="s">
        <v>338</v>
      </c>
      <c r="F646" s="2" t="s">
        <v>352</v>
      </c>
      <c r="G646" s="3" t="s">
        <v>16</v>
      </c>
      <c r="H646" s="4" t="n">
        <v>11614.16</v>
      </c>
      <c r="I646" s="5" t="n">
        <v>25</v>
      </c>
      <c r="J646" s="2" t="s">
        <v>17</v>
      </c>
    </row>
    <row r="647" customFormat="false" ht="15" hidden="false" customHeight="false" outlineLevel="0" collapsed="false">
      <c r="A647" s="6" t="s">
        <v>1672</v>
      </c>
      <c r="B647" s="6" t="s">
        <v>1673</v>
      </c>
      <c r="C647" s="6" t="s">
        <v>86</v>
      </c>
      <c r="D647" s="7" t="s">
        <v>507</v>
      </c>
      <c r="E647" s="6" t="s">
        <v>528</v>
      </c>
      <c r="F647" s="6" t="s">
        <v>764</v>
      </c>
      <c r="G647" s="7" t="s">
        <v>22</v>
      </c>
      <c r="H647" s="8" t="n">
        <v>5289.76</v>
      </c>
      <c r="I647" s="9" t="n">
        <v>25</v>
      </c>
      <c r="J647" s="6" t="s">
        <v>68</v>
      </c>
    </row>
    <row r="648" customFormat="false" ht="15" hidden="false" customHeight="false" outlineLevel="0" collapsed="false">
      <c r="A648" s="2" t="s">
        <v>1674</v>
      </c>
      <c r="B648" s="2" t="s">
        <v>1675</v>
      </c>
      <c r="C648" s="2" t="s">
        <v>31</v>
      </c>
      <c r="D648" s="3" t="s">
        <v>59</v>
      </c>
      <c r="E648" s="2" t="s">
        <v>550</v>
      </c>
      <c r="F648" s="2" t="s">
        <v>980</v>
      </c>
      <c r="G648" s="3" t="s">
        <v>62</v>
      </c>
      <c r="H648" s="4" t="n">
        <v>4592.73</v>
      </c>
      <c r="I648" s="5" t="n">
        <v>5</v>
      </c>
      <c r="J648" s="2" t="s">
        <v>68</v>
      </c>
    </row>
    <row r="649" customFormat="false" ht="15" hidden="false" customHeight="false" outlineLevel="0" collapsed="false">
      <c r="A649" s="6" t="s">
        <v>1676</v>
      </c>
      <c r="B649" s="6" t="s">
        <v>1677</v>
      </c>
      <c r="C649" s="6" t="s">
        <v>12</v>
      </c>
      <c r="D649" s="7" t="s">
        <v>162</v>
      </c>
      <c r="E649" s="6" t="s">
        <v>887</v>
      </c>
      <c r="F649" s="6" t="s">
        <v>1678</v>
      </c>
      <c r="G649" s="7" t="s">
        <v>62</v>
      </c>
      <c r="H649" s="8" t="n">
        <v>1528.4</v>
      </c>
      <c r="I649" s="9" t="n">
        <v>25</v>
      </c>
      <c r="J649" s="6" t="s">
        <v>17</v>
      </c>
    </row>
    <row r="650" customFormat="false" ht="15" hidden="false" customHeight="false" outlineLevel="0" collapsed="false">
      <c r="A650" s="2" t="s">
        <v>1679</v>
      </c>
      <c r="B650" s="2" t="s">
        <v>1680</v>
      </c>
      <c r="C650" s="2" t="s">
        <v>31</v>
      </c>
      <c r="D650" s="3" t="s">
        <v>131</v>
      </c>
      <c r="E650" s="2" t="s">
        <v>112</v>
      </c>
      <c r="F650" s="2" t="s">
        <v>579</v>
      </c>
      <c r="G650" s="3" t="s">
        <v>28</v>
      </c>
      <c r="H650" s="4" t="n">
        <v>6065.34</v>
      </c>
      <c r="I650" s="5" t="n">
        <v>15</v>
      </c>
      <c r="J650" s="2" t="s">
        <v>17</v>
      </c>
    </row>
    <row r="651" customFormat="false" ht="15" hidden="false" customHeight="false" outlineLevel="0" collapsed="false">
      <c r="A651" s="6" t="s">
        <v>1681</v>
      </c>
      <c r="B651" s="6" t="s">
        <v>532</v>
      </c>
      <c r="C651" s="6" t="s">
        <v>12</v>
      </c>
      <c r="D651" s="7" t="s">
        <v>37</v>
      </c>
      <c r="E651" s="6" t="s">
        <v>420</v>
      </c>
      <c r="F651" s="6" t="s">
        <v>429</v>
      </c>
      <c r="G651" s="7" t="s">
        <v>28</v>
      </c>
      <c r="H651" s="8" t="n">
        <v>8395.64</v>
      </c>
      <c r="I651" s="9" t="n">
        <v>10</v>
      </c>
      <c r="J651" s="6" t="s">
        <v>17</v>
      </c>
    </row>
    <row r="652" customFormat="false" ht="15" hidden="false" customHeight="false" outlineLevel="0" collapsed="false">
      <c r="A652" s="2" t="s">
        <v>1682</v>
      </c>
      <c r="B652" s="2" t="s">
        <v>1683</v>
      </c>
      <c r="C652" s="2" t="s">
        <v>31</v>
      </c>
      <c r="D652" s="3" t="s">
        <v>65</v>
      </c>
      <c r="E652" s="2" t="s">
        <v>251</v>
      </c>
      <c r="F652" s="2" t="s">
        <v>373</v>
      </c>
      <c r="G652" s="3" t="s">
        <v>62</v>
      </c>
      <c r="H652" s="4" t="n">
        <v>1915.98</v>
      </c>
      <c r="I652" s="5" t="n">
        <v>20</v>
      </c>
      <c r="J652" s="2" t="s">
        <v>17</v>
      </c>
    </row>
    <row r="653" customFormat="false" ht="15" hidden="false" customHeight="false" outlineLevel="0" collapsed="false">
      <c r="A653" s="6" t="s">
        <v>1684</v>
      </c>
      <c r="B653" s="6" t="s">
        <v>1685</v>
      </c>
      <c r="C653" s="6" t="s">
        <v>12</v>
      </c>
      <c r="D653" s="7" t="s">
        <v>362</v>
      </c>
      <c r="E653" s="6" t="s">
        <v>254</v>
      </c>
      <c r="F653" s="6" t="s">
        <v>230</v>
      </c>
      <c r="G653" s="7" t="s">
        <v>16</v>
      </c>
      <c r="H653" s="8" t="n">
        <v>5247.42</v>
      </c>
      <c r="I653" s="9" t="n">
        <v>15</v>
      </c>
      <c r="J653" s="6" t="s">
        <v>68</v>
      </c>
    </row>
    <row r="654" customFormat="false" ht="15" hidden="false" customHeight="false" outlineLevel="0" collapsed="false">
      <c r="A654" s="2" t="s">
        <v>1686</v>
      </c>
      <c r="B654" s="2" t="s">
        <v>1687</v>
      </c>
      <c r="C654" s="2" t="s">
        <v>86</v>
      </c>
      <c r="D654" s="3" t="s">
        <v>384</v>
      </c>
      <c r="E654" s="2" t="s">
        <v>806</v>
      </c>
      <c r="F654" s="2" t="s">
        <v>1111</v>
      </c>
      <c r="G654" s="3" t="s">
        <v>16</v>
      </c>
      <c r="H654" s="4" t="n">
        <v>2663.64</v>
      </c>
      <c r="I654" s="5" t="n">
        <v>25</v>
      </c>
      <c r="J654" s="2" t="s">
        <v>17</v>
      </c>
    </row>
    <row r="655" customFormat="false" ht="15" hidden="false" customHeight="false" outlineLevel="0" collapsed="false">
      <c r="A655" s="6" t="s">
        <v>1688</v>
      </c>
      <c r="B655" s="6" t="s">
        <v>1689</v>
      </c>
      <c r="C655" s="6" t="s">
        <v>31</v>
      </c>
      <c r="D655" s="7" t="s">
        <v>32</v>
      </c>
      <c r="E655" s="6" t="s">
        <v>1249</v>
      </c>
      <c r="F655" s="6" t="s">
        <v>528</v>
      </c>
      <c r="G655" s="7" t="s">
        <v>22</v>
      </c>
      <c r="H655" s="8" t="n">
        <v>13741.46</v>
      </c>
      <c r="I655" s="9" t="n">
        <v>30</v>
      </c>
      <c r="J655" s="6" t="s">
        <v>17</v>
      </c>
    </row>
    <row r="656" customFormat="false" ht="15" hidden="false" customHeight="false" outlineLevel="0" collapsed="false">
      <c r="A656" s="2" t="s">
        <v>1690</v>
      </c>
      <c r="B656" s="2" t="s">
        <v>1691</v>
      </c>
      <c r="C656" s="2" t="s">
        <v>86</v>
      </c>
      <c r="D656" s="3" t="s">
        <v>524</v>
      </c>
      <c r="E656" s="2" t="s">
        <v>614</v>
      </c>
      <c r="F656" s="2" t="s">
        <v>233</v>
      </c>
      <c r="G656" s="3" t="s">
        <v>22</v>
      </c>
      <c r="H656" s="4" t="n">
        <v>6360.86</v>
      </c>
      <c r="I656" s="5" t="n">
        <v>20</v>
      </c>
      <c r="J656" s="2" t="s">
        <v>68</v>
      </c>
    </row>
    <row r="657" customFormat="false" ht="15" hidden="false" customHeight="false" outlineLevel="0" collapsed="false">
      <c r="A657" s="6" t="s">
        <v>1692</v>
      </c>
      <c r="B657" s="6" t="s">
        <v>1693</v>
      </c>
      <c r="C657" s="6" t="s">
        <v>86</v>
      </c>
      <c r="D657" s="7" t="s">
        <v>384</v>
      </c>
      <c r="E657" s="6" t="s">
        <v>423</v>
      </c>
      <c r="F657" s="6" t="s">
        <v>294</v>
      </c>
      <c r="G657" s="7" t="s">
        <v>16</v>
      </c>
      <c r="H657" s="8" t="n">
        <v>14691.1</v>
      </c>
      <c r="I657" s="9" t="n">
        <v>30</v>
      </c>
      <c r="J657" s="6" t="s">
        <v>17</v>
      </c>
    </row>
    <row r="658" customFormat="false" ht="15" hidden="false" customHeight="false" outlineLevel="0" collapsed="false">
      <c r="A658" s="2" t="s">
        <v>1694</v>
      </c>
      <c r="B658" s="2" t="s">
        <v>1695</v>
      </c>
      <c r="C658" s="2" t="s">
        <v>12</v>
      </c>
      <c r="D658" s="3" t="s">
        <v>362</v>
      </c>
      <c r="E658" s="2" t="s">
        <v>276</v>
      </c>
      <c r="F658" s="2" t="s">
        <v>397</v>
      </c>
      <c r="G658" s="3" t="s">
        <v>62</v>
      </c>
      <c r="H658" s="4" t="n">
        <v>10820.72</v>
      </c>
      <c r="I658" s="5" t="n">
        <v>10</v>
      </c>
      <c r="J658" s="2" t="s">
        <v>17</v>
      </c>
    </row>
    <row r="659" customFormat="false" ht="15" hidden="false" customHeight="false" outlineLevel="0" collapsed="false">
      <c r="A659" s="6" t="s">
        <v>1696</v>
      </c>
      <c r="B659" s="6" t="s">
        <v>1697</v>
      </c>
      <c r="C659" s="6" t="s">
        <v>12</v>
      </c>
      <c r="D659" s="7" t="s">
        <v>154</v>
      </c>
      <c r="E659" s="6" t="s">
        <v>137</v>
      </c>
      <c r="F659" s="6" t="s">
        <v>398</v>
      </c>
      <c r="G659" s="7" t="s">
        <v>28</v>
      </c>
      <c r="H659" s="8" t="n">
        <v>13904.99</v>
      </c>
      <c r="I659" s="9" t="n">
        <v>30</v>
      </c>
      <c r="J659" s="6" t="s">
        <v>17</v>
      </c>
    </row>
    <row r="660" customFormat="false" ht="15" hidden="false" customHeight="false" outlineLevel="0" collapsed="false">
      <c r="A660" s="2" t="s">
        <v>1698</v>
      </c>
      <c r="B660" s="2" t="s">
        <v>1636</v>
      </c>
      <c r="C660" s="2" t="s">
        <v>31</v>
      </c>
      <c r="D660" s="3" t="s">
        <v>175</v>
      </c>
      <c r="E660" s="2" t="s">
        <v>406</v>
      </c>
      <c r="F660" s="2" t="s">
        <v>870</v>
      </c>
      <c r="G660" s="3" t="s">
        <v>28</v>
      </c>
      <c r="H660" s="4" t="n">
        <v>10959.42</v>
      </c>
      <c r="I660" s="5" t="n">
        <v>5</v>
      </c>
      <c r="J660" s="2" t="s">
        <v>17</v>
      </c>
    </row>
    <row r="661" customFormat="false" ht="15" hidden="false" customHeight="false" outlineLevel="0" collapsed="false">
      <c r="A661" s="6" t="s">
        <v>1699</v>
      </c>
      <c r="B661" s="6" t="s">
        <v>1700</v>
      </c>
      <c r="C661" s="6" t="s">
        <v>31</v>
      </c>
      <c r="D661" s="7" t="s">
        <v>122</v>
      </c>
      <c r="E661" s="6" t="s">
        <v>436</v>
      </c>
      <c r="F661" s="6" t="s">
        <v>437</v>
      </c>
      <c r="G661" s="7" t="s">
        <v>74</v>
      </c>
      <c r="H661" s="8" t="n">
        <v>10583.16</v>
      </c>
      <c r="I661" s="9" t="n">
        <v>30</v>
      </c>
      <c r="J661" s="6" t="s">
        <v>17</v>
      </c>
    </row>
    <row r="662" customFormat="false" ht="15" hidden="false" customHeight="false" outlineLevel="0" collapsed="false">
      <c r="A662" s="2" t="s">
        <v>1701</v>
      </c>
      <c r="B662" s="2" t="s">
        <v>1702</v>
      </c>
      <c r="C662" s="2" t="s">
        <v>12</v>
      </c>
      <c r="D662" s="3" t="s">
        <v>25</v>
      </c>
      <c r="E662" s="2" t="s">
        <v>21</v>
      </c>
      <c r="F662" s="2" t="s">
        <v>226</v>
      </c>
      <c r="G662" s="3" t="s">
        <v>62</v>
      </c>
      <c r="H662" s="4" t="n">
        <v>3193.97</v>
      </c>
      <c r="I662" s="5" t="n">
        <v>5</v>
      </c>
      <c r="J662" s="2" t="s">
        <v>17</v>
      </c>
    </row>
    <row r="663" customFormat="false" ht="15" hidden="false" customHeight="false" outlineLevel="0" collapsed="false">
      <c r="A663" s="6" t="s">
        <v>1703</v>
      </c>
      <c r="B663" s="6" t="s">
        <v>1704</v>
      </c>
      <c r="C663" s="6" t="s">
        <v>12</v>
      </c>
      <c r="D663" s="7" t="s">
        <v>179</v>
      </c>
      <c r="E663" s="6" t="s">
        <v>1200</v>
      </c>
      <c r="F663" s="6" t="s">
        <v>496</v>
      </c>
      <c r="G663" s="7" t="s">
        <v>62</v>
      </c>
      <c r="H663" s="8" t="n">
        <v>8857.11</v>
      </c>
      <c r="I663" s="9" t="n">
        <v>20</v>
      </c>
      <c r="J663" s="6" t="s">
        <v>17</v>
      </c>
    </row>
    <row r="664" customFormat="false" ht="15" hidden="false" customHeight="false" outlineLevel="0" collapsed="false">
      <c r="A664" s="2" t="s">
        <v>1705</v>
      </c>
      <c r="B664" s="2" t="s">
        <v>1706</v>
      </c>
      <c r="C664" s="2" t="s">
        <v>31</v>
      </c>
      <c r="D664" s="3" t="s">
        <v>59</v>
      </c>
      <c r="E664" s="2" t="s">
        <v>620</v>
      </c>
      <c r="F664" s="2" t="s">
        <v>103</v>
      </c>
      <c r="G664" s="3" t="s">
        <v>138</v>
      </c>
      <c r="H664" s="4" t="n">
        <v>2560.27</v>
      </c>
      <c r="I664" s="5" t="n">
        <v>0</v>
      </c>
      <c r="J664" s="2" t="s">
        <v>17</v>
      </c>
    </row>
    <row r="665" customFormat="false" ht="15" hidden="false" customHeight="false" outlineLevel="0" collapsed="false">
      <c r="A665" s="6" t="s">
        <v>1707</v>
      </c>
      <c r="B665" s="6" t="s">
        <v>1708</v>
      </c>
      <c r="C665" s="6" t="s">
        <v>12</v>
      </c>
      <c r="D665" s="7" t="s">
        <v>162</v>
      </c>
      <c r="E665" s="6" t="s">
        <v>798</v>
      </c>
      <c r="F665" s="6" t="s">
        <v>836</v>
      </c>
      <c r="G665" s="7" t="s">
        <v>28</v>
      </c>
      <c r="H665" s="8" t="n">
        <v>1782.47</v>
      </c>
      <c r="I665" s="9" t="n">
        <v>20</v>
      </c>
      <c r="J665" s="6" t="s">
        <v>17</v>
      </c>
    </row>
    <row r="666" customFormat="false" ht="15" hidden="false" customHeight="false" outlineLevel="0" collapsed="false">
      <c r="A666" s="2" t="s">
        <v>1709</v>
      </c>
      <c r="B666" s="2" t="s">
        <v>1710</v>
      </c>
      <c r="C666" s="2" t="s">
        <v>12</v>
      </c>
      <c r="D666" s="3" t="s">
        <v>110</v>
      </c>
      <c r="E666" s="2" t="s">
        <v>304</v>
      </c>
      <c r="F666" s="2" t="s">
        <v>533</v>
      </c>
      <c r="G666" s="3" t="s">
        <v>16</v>
      </c>
      <c r="H666" s="4" t="n">
        <v>9389.07</v>
      </c>
      <c r="I666" s="5" t="n">
        <v>10</v>
      </c>
      <c r="J666" s="2" t="s">
        <v>68</v>
      </c>
    </row>
    <row r="667" customFormat="false" ht="15" hidden="false" customHeight="false" outlineLevel="0" collapsed="false">
      <c r="A667" s="6" t="s">
        <v>1711</v>
      </c>
      <c r="B667" s="6" t="s">
        <v>1712</v>
      </c>
      <c r="C667" s="6" t="s">
        <v>12</v>
      </c>
      <c r="D667" s="7" t="s">
        <v>25</v>
      </c>
      <c r="E667" s="6" t="s">
        <v>707</v>
      </c>
      <c r="F667" s="6" t="s">
        <v>887</v>
      </c>
      <c r="G667" s="7" t="s">
        <v>28</v>
      </c>
      <c r="H667" s="8" t="n">
        <v>6604.73</v>
      </c>
      <c r="I667" s="9" t="n">
        <v>10</v>
      </c>
      <c r="J667" s="6" t="s">
        <v>68</v>
      </c>
    </row>
    <row r="668" customFormat="false" ht="15" hidden="false" customHeight="false" outlineLevel="0" collapsed="false">
      <c r="A668" s="2" t="s">
        <v>1713</v>
      </c>
      <c r="B668" s="2" t="s">
        <v>1714</v>
      </c>
      <c r="C668" s="2" t="s">
        <v>12</v>
      </c>
      <c r="D668" s="3" t="s">
        <v>362</v>
      </c>
      <c r="E668" s="2" t="s">
        <v>377</v>
      </c>
      <c r="F668" s="2" t="s">
        <v>582</v>
      </c>
      <c r="G668" s="3" t="s">
        <v>22</v>
      </c>
      <c r="H668" s="4" t="n">
        <v>7360.83</v>
      </c>
      <c r="I668" s="5" t="n">
        <v>25</v>
      </c>
      <c r="J668" s="2" t="s">
        <v>17</v>
      </c>
    </row>
    <row r="669" customFormat="false" ht="15" hidden="false" customHeight="false" outlineLevel="0" collapsed="false">
      <c r="A669" s="6" t="s">
        <v>1715</v>
      </c>
      <c r="B669" s="6" t="s">
        <v>1716</v>
      </c>
      <c r="C669" s="6" t="s">
        <v>86</v>
      </c>
      <c r="D669" s="7" t="s">
        <v>524</v>
      </c>
      <c r="E669" s="6" t="s">
        <v>787</v>
      </c>
      <c r="F669" s="6" t="s">
        <v>150</v>
      </c>
      <c r="G669" s="7" t="s">
        <v>22</v>
      </c>
      <c r="H669" s="8" t="n">
        <v>1696.4</v>
      </c>
      <c r="I669" s="9" t="n">
        <v>15</v>
      </c>
      <c r="J669" s="6" t="s">
        <v>17</v>
      </c>
    </row>
    <row r="670" customFormat="false" ht="15" hidden="false" customHeight="false" outlineLevel="0" collapsed="false">
      <c r="A670" s="2" t="s">
        <v>1717</v>
      </c>
      <c r="B670" s="2" t="s">
        <v>1718</v>
      </c>
      <c r="C670" s="2" t="s">
        <v>31</v>
      </c>
      <c r="D670" s="3" t="s">
        <v>145</v>
      </c>
      <c r="E670" s="2" t="s">
        <v>585</v>
      </c>
      <c r="F670" s="2" t="s">
        <v>543</v>
      </c>
      <c r="G670" s="3" t="s">
        <v>22</v>
      </c>
      <c r="H670" s="4" t="n">
        <v>705.94</v>
      </c>
      <c r="I670" s="5" t="n">
        <v>10</v>
      </c>
      <c r="J670" s="2" t="s">
        <v>17</v>
      </c>
    </row>
    <row r="671" customFormat="false" ht="15" hidden="false" customHeight="false" outlineLevel="0" collapsed="false">
      <c r="A671" s="6" t="s">
        <v>1719</v>
      </c>
      <c r="B671" s="6" t="s">
        <v>1720</v>
      </c>
      <c r="C671" s="6" t="s">
        <v>12</v>
      </c>
      <c r="D671" s="7" t="s">
        <v>81</v>
      </c>
      <c r="E671" s="6" t="s">
        <v>420</v>
      </c>
      <c r="F671" s="6" t="s">
        <v>426</v>
      </c>
      <c r="G671" s="7" t="s">
        <v>74</v>
      </c>
      <c r="H671" s="8" t="n">
        <v>11846.65</v>
      </c>
      <c r="I671" s="9" t="n">
        <v>10</v>
      </c>
      <c r="J671" s="6" t="s">
        <v>17</v>
      </c>
    </row>
    <row r="672" customFormat="false" ht="15" hidden="false" customHeight="false" outlineLevel="0" collapsed="false">
      <c r="A672" s="2" t="s">
        <v>1721</v>
      </c>
      <c r="B672" s="2" t="s">
        <v>1722</v>
      </c>
      <c r="C672" s="2" t="s">
        <v>31</v>
      </c>
      <c r="D672" s="3" t="s">
        <v>175</v>
      </c>
      <c r="E672" s="2" t="s">
        <v>307</v>
      </c>
      <c r="F672" s="2" t="s">
        <v>1117</v>
      </c>
      <c r="G672" s="3" t="s">
        <v>138</v>
      </c>
      <c r="H672" s="4" t="n">
        <v>14042.16</v>
      </c>
      <c r="I672" s="5" t="n">
        <v>20</v>
      </c>
      <c r="J672" s="2" t="s">
        <v>17</v>
      </c>
    </row>
    <row r="673" customFormat="false" ht="15" hidden="false" customHeight="false" outlineLevel="0" collapsed="false">
      <c r="A673" s="6" t="s">
        <v>1723</v>
      </c>
      <c r="B673" s="6" t="s">
        <v>1724</v>
      </c>
      <c r="C673" s="6" t="s">
        <v>12</v>
      </c>
      <c r="D673" s="7" t="s">
        <v>154</v>
      </c>
      <c r="E673" s="6" t="s">
        <v>761</v>
      </c>
      <c r="F673" s="6" t="s">
        <v>1725</v>
      </c>
      <c r="G673" s="7" t="s">
        <v>16</v>
      </c>
      <c r="H673" s="8" t="n">
        <v>9744.83</v>
      </c>
      <c r="I673" s="9" t="n">
        <v>25</v>
      </c>
      <c r="J673" s="6" t="s">
        <v>17</v>
      </c>
    </row>
    <row r="674" customFormat="false" ht="15" hidden="false" customHeight="false" outlineLevel="0" collapsed="false">
      <c r="A674" s="2" t="s">
        <v>1726</v>
      </c>
      <c r="B674" s="2" t="s">
        <v>1727</v>
      </c>
      <c r="C674" s="2" t="s">
        <v>12</v>
      </c>
      <c r="D674" s="3" t="s">
        <v>162</v>
      </c>
      <c r="E674" s="2" t="s">
        <v>887</v>
      </c>
      <c r="F674" s="2" t="s">
        <v>106</v>
      </c>
      <c r="G674" s="3" t="s">
        <v>22</v>
      </c>
      <c r="H674" s="4" t="n">
        <v>6281.8</v>
      </c>
      <c r="I674" s="5" t="n">
        <v>15</v>
      </c>
      <c r="J674" s="2" t="s">
        <v>17</v>
      </c>
    </row>
    <row r="675" customFormat="false" ht="15" hidden="false" customHeight="false" outlineLevel="0" collapsed="false">
      <c r="A675" s="6" t="s">
        <v>1728</v>
      </c>
      <c r="B675" s="6" t="s">
        <v>1729</v>
      </c>
      <c r="C675" s="6" t="s">
        <v>31</v>
      </c>
      <c r="D675" s="7" t="s">
        <v>122</v>
      </c>
      <c r="E675" s="6" t="s">
        <v>862</v>
      </c>
      <c r="F675" s="6" t="s">
        <v>372</v>
      </c>
      <c r="G675" s="7" t="s">
        <v>62</v>
      </c>
      <c r="H675" s="8" t="n">
        <v>8191.41</v>
      </c>
      <c r="I675" s="9" t="n">
        <v>5</v>
      </c>
      <c r="J675" s="6" t="s">
        <v>17</v>
      </c>
    </row>
    <row r="676" customFormat="false" ht="15" hidden="false" customHeight="false" outlineLevel="0" collapsed="false">
      <c r="A676" s="2" t="s">
        <v>1730</v>
      </c>
      <c r="B676" s="2" t="s">
        <v>1731</v>
      </c>
      <c r="C676" s="2" t="s">
        <v>31</v>
      </c>
      <c r="D676" s="3" t="s">
        <v>32</v>
      </c>
      <c r="E676" s="2" t="s">
        <v>381</v>
      </c>
      <c r="F676" s="2" t="s">
        <v>332</v>
      </c>
      <c r="G676" s="3" t="s">
        <v>138</v>
      </c>
      <c r="H676" s="4" t="n">
        <v>14360.13</v>
      </c>
      <c r="I676" s="5" t="n">
        <v>25</v>
      </c>
      <c r="J676" s="2" t="s">
        <v>17</v>
      </c>
    </row>
    <row r="677" customFormat="false" ht="15" hidden="false" customHeight="false" outlineLevel="0" collapsed="false">
      <c r="A677" s="6" t="s">
        <v>1732</v>
      </c>
      <c r="B677" s="6" t="s">
        <v>1733</v>
      </c>
      <c r="C677" s="6" t="s">
        <v>12</v>
      </c>
      <c r="D677" s="7" t="s">
        <v>179</v>
      </c>
      <c r="E677" s="6" t="s">
        <v>922</v>
      </c>
      <c r="F677" s="6" t="s">
        <v>1308</v>
      </c>
      <c r="G677" s="7" t="s">
        <v>62</v>
      </c>
      <c r="H677" s="8" t="n">
        <v>12133.59</v>
      </c>
      <c r="I677" s="9" t="n">
        <v>10</v>
      </c>
      <c r="J677" s="6" t="s">
        <v>17</v>
      </c>
    </row>
    <row r="678" customFormat="false" ht="15" hidden="false" customHeight="false" outlineLevel="0" collapsed="false">
      <c r="A678" s="2" t="s">
        <v>1734</v>
      </c>
      <c r="B678" s="2" t="s">
        <v>1735</v>
      </c>
      <c r="C678" s="2" t="s">
        <v>12</v>
      </c>
      <c r="D678" s="3" t="s">
        <v>362</v>
      </c>
      <c r="E678" s="2" t="s">
        <v>73</v>
      </c>
      <c r="F678" s="2" t="s">
        <v>1736</v>
      </c>
      <c r="G678" s="3" t="s">
        <v>16</v>
      </c>
      <c r="H678" s="4" t="n">
        <v>5392.4</v>
      </c>
      <c r="I678" s="5" t="n">
        <v>20</v>
      </c>
      <c r="J678" s="2" t="s">
        <v>17</v>
      </c>
    </row>
    <row r="679" customFormat="false" ht="15" hidden="false" customHeight="false" outlineLevel="0" collapsed="false">
      <c r="A679" s="6" t="s">
        <v>1737</v>
      </c>
      <c r="B679" s="6" t="s">
        <v>1738</v>
      </c>
      <c r="C679" s="6" t="s">
        <v>12</v>
      </c>
      <c r="D679" s="7" t="s">
        <v>162</v>
      </c>
      <c r="E679" s="6" t="s">
        <v>301</v>
      </c>
      <c r="F679" s="6" t="s">
        <v>417</v>
      </c>
      <c r="G679" s="7" t="s">
        <v>22</v>
      </c>
      <c r="H679" s="8" t="n">
        <v>8116.33</v>
      </c>
      <c r="I679" s="9" t="n">
        <v>0</v>
      </c>
      <c r="J679" s="6" t="s">
        <v>17</v>
      </c>
    </row>
    <row r="680" customFormat="false" ht="15" hidden="false" customHeight="false" outlineLevel="0" collapsed="false">
      <c r="A680" s="2" t="s">
        <v>1739</v>
      </c>
      <c r="B680" s="2" t="s">
        <v>1740</v>
      </c>
      <c r="C680" s="2" t="s">
        <v>31</v>
      </c>
      <c r="D680" s="3" t="s">
        <v>71</v>
      </c>
      <c r="E680" s="2" t="s">
        <v>155</v>
      </c>
      <c r="F680" s="2" t="s">
        <v>501</v>
      </c>
      <c r="G680" s="3" t="s">
        <v>22</v>
      </c>
      <c r="H680" s="4" t="n">
        <v>1324.79</v>
      </c>
      <c r="I680" s="5" t="n">
        <v>0</v>
      </c>
      <c r="J680" s="2" t="s">
        <v>17</v>
      </c>
    </row>
    <row r="681" customFormat="false" ht="15" hidden="false" customHeight="false" outlineLevel="0" collapsed="false">
      <c r="A681" s="6" t="s">
        <v>1741</v>
      </c>
      <c r="B681" s="6" t="s">
        <v>1742</v>
      </c>
      <c r="C681" s="6" t="s">
        <v>12</v>
      </c>
      <c r="D681" s="7" t="s">
        <v>162</v>
      </c>
      <c r="E681" s="6" t="s">
        <v>1246</v>
      </c>
      <c r="F681" s="6" t="s">
        <v>290</v>
      </c>
      <c r="G681" s="7" t="s">
        <v>22</v>
      </c>
      <c r="H681" s="8" t="n">
        <v>2383.66</v>
      </c>
      <c r="I681" s="9" t="n">
        <v>20</v>
      </c>
      <c r="J681" s="6" t="s">
        <v>17</v>
      </c>
    </row>
    <row r="682" customFormat="false" ht="15" hidden="false" customHeight="false" outlineLevel="0" collapsed="false">
      <c r="A682" s="2" t="s">
        <v>1743</v>
      </c>
      <c r="B682" s="2" t="s">
        <v>1744</v>
      </c>
      <c r="C682" s="2" t="s">
        <v>86</v>
      </c>
      <c r="D682" s="3" t="s">
        <v>87</v>
      </c>
      <c r="E682" s="2" t="s">
        <v>1271</v>
      </c>
      <c r="F682" s="2" t="s">
        <v>380</v>
      </c>
      <c r="G682" s="3" t="s">
        <v>22</v>
      </c>
      <c r="H682" s="4" t="n">
        <v>10076.93</v>
      </c>
      <c r="I682" s="5" t="n">
        <v>15</v>
      </c>
      <c r="J682" s="2" t="s">
        <v>17</v>
      </c>
    </row>
    <row r="683" customFormat="false" ht="15" hidden="false" customHeight="false" outlineLevel="0" collapsed="false">
      <c r="A683" s="6" t="s">
        <v>1745</v>
      </c>
      <c r="B683" s="6" t="s">
        <v>1746</v>
      </c>
      <c r="C683" s="6" t="s">
        <v>12</v>
      </c>
      <c r="D683" s="7" t="s">
        <v>81</v>
      </c>
      <c r="E683" s="6" t="s">
        <v>496</v>
      </c>
      <c r="F683" s="6" t="s">
        <v>115</v>
      </c>
      <c r="G683" s="7" t="s">
        <v>22</v>
      </c>
      <c r="H683" s="8" t="n">
        <v>1572.96</v>
      </c>
      <c r="I683" s="9" t="n">
        <v>30</v>
      </c>
      <c r="J683" s="6" t="s">
        <v>17</v>
      </c>
    </row>
    <row r="684" customFormat="false" ht="15" hidden="false" customHeight="false" outlineLevel="0" collapsed="false">
      <c r="A684" s="2" t="s">
        <v>1747</v>
      </c>
      <c r="B684" s="2" t="s">
        <v>1039</v>
      </c>
      <c r="C684" s="2" t="s">
        <v>31</v>
      </c>
      <c r="D684" s="3" t="s">
        <v>145</v>
      </c>
      <c r="E684" s="2" t="s">
        <v>925</v>
      </c>
      <c r="F684" s="2" t="s">
        <v>734</v>
      </c>
      <c r="G684" s="3" t="s">
        <v>22</v>
      </c>
      <c r="H684" s="4" t="n">
        <v>7629.97</v>
      </c>
      <c r="I684" s="5" t="n">
        <v>0</v>
      </c>
      <c r="J684" s="2" t="s">
        <v>68</v>
      </c>
    </row>
    <row r="685" customFormat="false" ht="15" hidden="false" customHeight="false" outlineLevel="0" collapsed="false">
      <c r="A685" s="6" t="s">
        <v>1748</v>
      </c>
      <c r="B685" s="6" t="s">
        <v>1749</v>
      </c>
      <c r="C685" s="6" t="s">
        <v>31</v>
      </c>
      <c r="D685" s="7" t="s">
        <v>215</v>
      </c>
      <c r="E685" s="6" t="s">
        <v>241</v>
      </c>
      <c r="F685" s="6" t="s">
        <v>614</v>
      </c>
      <c r="G685" s="7" t="s">
        <v>16</v>
      </c>
      <c r="H685" s="8" t="n">
        <v>9402.51</v>
      </c>
      <c r="I685" s="9" t="n">
        <v>5</v>
      </c>
      <c r="J685" s="6" t="s">
        <v>17</v>
      </c>
    </row>
    <row r="686" customFormat="false" ht="15" hidden="false" customHeight="false" outlineLevel="0" collapsed="false">
      <c r="A686" s="2" t="s">
        <v>1750</v>
      </c>
      <c r="B686" s="2" t="s">
        <v>1751</v>
      </c>
      <c r="C686" s="2" t="s">
        <v>31</v>
      </c>
      <c r="D686" s="3" t="s">
        <v>175</v>
      </c>
      <c r="E686" s="2" t="s">
        <v>1070</v>
      </c>
      <c r="F686" s="2" t="s">
        <v>1348</v>
      </c>
      <c r="G686" s="3" t="s">
        <v>28</v>
      </c>
      <c r="H686" s="4" t="n">
        <v>11769.94</v>
      </c>
      <c r="I686" s="5" t="n">
        <v>10</v>
      </c>
      <c r="J686" s="2" t="s">
        <v>68</v>
      </c>
    </row>
    <row r="687" customFormat="false" ht="15" hidden="false" customHeight="false" outlineLevel="0" collapsed="false">
      <c r="A687" s="6" t="s">
        <v>1752</v>
      </c>
      <c r="B687" s="6" t="s">
        <v>1753</v>
      </c>
      <c r="C687" s="6" t="s">
        <v>86</v>
      </c>
      <c r="D687" s="7" t="s">
        <v>507</v>
      </c>
      <c r="E687" s="6" t="s">
        <v>1233</v>
      </c>
      <c r="F687" s="6" t="s">
        <v>884</v>
      </c>
      <c r="G687" s="7" t="s">
        <v>22</v>
      </c>
      <c r="H687" s="8" t="n">
        <v>5282.55</v>
      </c>
      <c r="I687" s="9" t="n">
        <v>25</v>
      </c>
      <c r="J687" s="6" t="s">
        <v>17</v>
      </c>
    </row>
    <row r="688" customFormat="false" ht="15" hidden="false" customHeight="false" outlineLevel="0" collapsed="false">
      <c r="A688" s="2" t="s">
        <v>1754</v>
      </c>
      <c r="B688" s="2" t="s">
        <v>1755</v>
      </c>
      <c r="C688" s="2" t="s">
        <v>12</v>
      </c>
      <c r="D688" s="3" t="s">
        <v>37</v>
      </c>
      <c r="E688" s="2" t="s">
        <v>793</v>
      </c>
      <c r="F688" s="2" t="s">
        <v>281</v>
      </c>
      <c r="G688" s="3" t="s">
        <v>74</v>
      </c>
      <c r="H688" s="4" t="n">
        <v>12278</v>
      </c>
      <c r="I688" s="5" t="n">
        <v>30</v>
      </c>
      <c r="J688" s="2" t="s">
        <v>68</v>
      </c>
    </row>
    <row r="689" customFormat="false" ht="15" hidden="false" customHeight="false" outlineLevel="0" collapsed="false">
      <c r="A689" s="6" t="s">
        <v>1756</v>
      </c>
      <c r="B689" s="6" t="s">
        <v>1757</v>
      </c>
      <c r="C689" s="6" t="s">
        <v>31</v>
      </c>
      <c r="D689" s="7" t="s">
        <v>215</v>
      </c>
      <c r="E689" s="6" t="s">
        <v>1249</v>
      </c>
      <c r="F689" s="6" t="s">
        <v>1678</v>
      </c>
      <c r="G689" s="7" t="s">
        <v>138</v>
      </c>
      <c r="H689" s="8" t="n">
        <v>5334.88</v>
      </c>
      <c r="I689" s="9" t="n">
        <v>10</v>
      </c>
      <c r="J689" s="6" t="s">
        <v>17</v>
      </c>
    </row>
    <row r="690" customFormat="false" ht="15" hidden="false" customHeight="false" outlineLevel="0" collapsed="false">
      <c r="A690" s="2" t="s">
        <v>1758</v>
      </c>
      <c r="B690" s="2" t="s">
        <v>1759</v>
      </c>
      <c r="C690" s="2" t="s">
        <v>31</v>
      </c>
      <c r="D690" s="3" t="s">
        <v>32</v>
      </c>
      <c r="E690" s="2" t="s">
        <v>517</v>
      </c>
      <c r="F690" s="2" t="s">
        <v>1249</v>
      </c>
      <c r="G690" s="3" t="s">
        <v>22</v>
      </c>
      <c r="H690" s="4" t="n">
        <v>11526.57</v>
      </c>
      <c r="I690" s="5" t="n">
        <v>15</v>
      </c>
      <c r="J690" s="2" t="s">
        <v>68</v>
      </c>
    </row>
    <row r="691" customFormat="false" ht="15" hidden="false" customHeight="false" outlineLevel="0" collapsed="false">
      <c r="A691" s="6" t="s">
        <v>1760</v>
      </c>
      <c r="B691" s="6" t="s">
        <v>1761</v>
      </c>
      <c r="C691" s="6" t="s">
        <v>86</v>
      </c>
      <c r="D691" s="7" t="s">
        <v>784</v>
      </c>
      <c r="E691" s="6" t="s">
        <v>847</v>
      </c>
      <c r="F691" s="6" t="s">
        <v>181</v>
      </c>
      <c r="G691" s="7" t="s">
        <v>22</v>
      </c>
      <c r="H691" s="8" t="n">
        <v>13498.68</v>
      </c>
      <c r="I691" s="9" t="n">
        <v>15</v>
      </c>
      <c r="J691" s="6" t="s">
        <v>17</v>
      </c>
    </row>
    <row r="692" customFormat="false" ht="15" hidden="false" customHeight="false" outlineLevel="0" collapsed="false">
      <c r="A692" s="2" t="s">
        <v>1762</v>
      </c>
      <c r="B692" s="2" t="s">
        <v>130</v>
      </c>
      <c r="C692" s="2" t="s">
        <v>12</v>
      </c>
      <c r="D692" s="3" t="s">
        <v>50</v>
      </c>
      <c r="E692" s="2" t="s">
        <v>311</v>
      </c>
      <c r="F692" s="2" t="s">
        <v>312</v>
      </c>
      <c r="G692" s="3" t="s">
        <v>22</v>
      </c>
      <c r="H692" s="4" t="n">
        <v>10936.22</v>
      </c>
      <c r="I692" s="5" t="n">
        <v>0</v>
      </c>
      <c r="J692" s="2" t="s">
        <v>17</v>
      </c>
    </row>
    <row r="693" customFormat="false" ht="15" hidden="false" customHeight="false" outlineLevel="0" collapsed="false">
      <c r="A693" s="6" t="s">
        <v>1763</v>
      </c>
      <c r="B693" s="6" t="s">
        <v>1764</v>
      </c>
      <c r="C693" s="6" t="s">
        <v>12</v>
      </c>
      <c r="D693" s="7" t="s">
        <v>25</v>
      </c>
      <c r="E693" s="6" t="s">
        <v>1475</v>
      </c>
      <c r="F693" s="6" t="s">
        <v>1070</v>
      </c>
      <c r="G693" s="7" t="s">
        <v>28</v>
      </c>
      <c r="H693" s="8" t="n">
        <v>12270.78</v>
      </c>
      <c r="I693" s="9" t="n">
        <v>30</v>
      </c>
      <c r="J693" s="6" t="s">
        <v>68</v>
      </c>
    </row>
    <row r="694" customFormat="false" ht="15" hidden="false" customHeight="false" outlineLevel="0" collapsed="false">
      <c r="A694" s="2" t="s">
        <v>1765</v>
      </c>
      <c r="B694" s="2" t="s">
        <v>1766</v>
      </c>
      <c r="C694" s="2" t="s">
        <v>12</v>
      </c>
      <c r="D694" s="3" t="s">
        <v>154</v>
      </c>
      <c r="E694" s="2" t="s">
        <v>315</v>
      </c>
      <c r="F694" s="2" t="s">
        <v>975</v>
      </c>
      <c r="G694" s="3" t="s">
        <v>74</v>
      </c>
      <c r="H694" s="4" t="n">
        <v>8085.23</v>
      </c>
      <c r="I694" s="5" t="n">
        <v>25</v>
      </c>
      <c r="J694" s="2" t="s">
        <v>17</v>
      </c>
    </row>
    <row r="695" customFormat="false" ht="15" hidden="false" customHeight="false" outlineLevel="0" collapsed="false">
      <c r="A695" s="6" t="s">
        <v>1767</v>
      </c>
      <c r="B695" s="6" t="s">
        <v>1768</v>
      </c>
      <c r="C695" s="6" t="s">
        <v>86</v>
      </c>
      <c r="D695" s="7" t="s">
        <v>384</v>
      </c>
      <c r="E695" s="6" t="s">
        <v>798</v>
      </c>
      <c r="F695" s="6" t="s">
        <v>1082</v>
      </c>
      <c r="G695" s="7" t="s">
        <v>16</v>
      </c>
      <c r="H695" s="8" t="n">
        <v>9980.56</v>
      </c>
      <c r="I695" s="9" t="n">
        <v>15</v>
      </c>
      <c r="J695" s="6" t="s">
        <v>17</v>
      </c>
    </row>
    <row r="696" customFormat="false" ht="15" hidden="false" customHeight="false" outlineLevel="0" collapsed="false">
      <c r="A696" s="2" t="s">
        <v>1769</v>
      </c>
      <c r="B696" s="2" t="s">
        <v>1770</v>
      </c>
      <c r="C696" s="2" t="s">
        <v>12</v>
      </c>
      <c r="D696" s="3" t="s">
        <v>50</v>
      </c>
      <c r="E696" s="2" t="s">
        <v>703</v>
      </c>
      <c r="F696" s="2" t="s">
        <v>528</v>
      </c>
      <c r="G696" s="3" t="s">
        <v>22</v>
      </c>
      <c r="H696" s="4" t="n">
        <v>1224.39</v>
      </c>
      <c r="I696" s="5" t="n">
        <v>25</v>
      </c>
      <c r="J696" s="2" t="s">
        <v>68</v>
      </c>
    </row>
    <row r="697" customFormat="false" ht="15" hidden="false" customHeight="false" outlineLevel="0" collapsed="false">
      <c r="A697" s="6" t="s">
        <v>1771</v>
      </c>
      <c r="B697" s="6" t="s">
        <v>1772</v>
      </c>
      <c r="C697" s="6" t="s">
        <v>86</v>
      </c>
      <c r="D697" s="7" t="s">
        <v>135</v>
      </c>
      <c r="E697" s="6" t="s">
        <v>155</v>
      </c>
      <c r="F697" s="6" t="s">
        <v>1437</v>
      </c>
      <c r="G697" s="7" t="s">
        <v>74</v>
      </c>
      <c r="H697" s="8" t="n">
        <v>2155.61</v>
      </c>
      <c r="I697" s="9" t="n">
        <v>0</v>
      </c>
      <c r="J697" s="6" t="s">
        <v>17</v>
      </c>
    </row>
    <row r="698" customFormat="false" ht="15" hidden="false" customHeight="false" outlineLevel="0" collapsed="false">
      <c r="A698" s="2" t="s">
        <v>1773</v>
      </c>
      <c r="B698" s="2" t="s">
        <v>1774</v>
      </c>
      <c r="C698" s="2" t="s">
        <v>12</v>
      </c>
      <c r="D698" s="3" t="s">
        <v>37</v>
      </c>
      <c r="E698" s="2" t="s">
        <v>653</v>
      </c>
      <c r="F698" s="2" t="s">
        <v>359</v>
      </c>
      <c r="G698" s="3" t="s">
        <v>62</v>
      </c>
      <c r="H698" s="4" t="n">
        <v>8851.52</v>
      </c>
      <c r="I698" s="5" t="n">
        <v>25</v>
      </c>
      <c r="J698" s="2" t="s">
        <v>17</v>
      </c>
    </row>
    <row r="699" customFormat="false" ht="15" hidden="false" customHeight="false" outlineLevel="0" collapsed="false">
      <c r="A699" s="6" t="s">
        <v>1775</v>
      </c>
      <c r="B699" s="6" t="s">
        <v>1776</v>
      </c>
      <c r="C699" s="6" t="s">
        <v>12</v>
      </c>
      <c r="D699" s="7" t="s">
        <v>362</v>
      </c>
      <c r="E699" s="6" t="s">
        <v>358</v>
      </c>
      <c r="F699" s="6" t="s">
        <v>167</v>
      </c>
      <c r="G699" s="7" t="s">
        <v>22</v>
      </c>
      <c r="H699" s="8" t="n">
        <v>2250.81</v>
      </c>
      <c r="I699" s="9" t="n">
        <v>0</v>
      </c>
      <c r="J699" s="6" t="s">
        <v>68</v>
      </c>
    </row>
    <row r="700" customFormat="false" ht="15" hidden="false" customHeight="false" outlineLevel="0" collapsed="false">
      <c r="A700" s="2" t="s">
        <v>1777</v>
      </c>
      <c r="B700" s="2" t="s">
        <v>1778</v>
      </c>
      <c r="C700" s="2" t="s">
        <v>12</v>
      </c>
      <c r="D700" s="3" t="s">
        <v>25</v>
      </c>
      <c r="E700" s="2" t="s">
        <v>163</v>
      </c>
      <c r="F700" s="2" t="s">
        <v>332</v>
      </c>
      <c r="G700" s="3" t="s">
        <v>22</v>
      </c>
      <c r="H700" s="4" t="n">
        <v>1090.13</v>
      </c>
      <c r="I700" s="5" t="n">
        <v>20</v>
      </c>
      <c r="J700" s="2" t="s">
        <v>17</v>
      </c>
    </row>
    <row r="701" customFormat="false" ht="15" hidden="false" customHeight="false" outlineLevel="0" collapsed="false">
      <c r="A701" s="6" t="s">
        <v>1779</v>
      </c>
      <c r="B701" s="6" t="s">
        <v>1780</v>
      </c>
      <c r="C701" s="6" t="s">
        <v>12</v>
      </c>
      <c r="D701" s="7" t="s">
        <v>13</v>
      </c>
      <c r="E701" s="6" t="s">
        <v>486</v>
      </c>
      <c r="F701" s="6" t="s">
        <v>128</v>
      </c>
      <c r="G701" s="7" t="s">
        <v>74</v>
      </c>
      <c r="H701" s="8" t="n">
        <v>592.07</v>
      </c>
      <c r="I701" s="9" t="n">
        <v>0</v>
      </c>
      <c r="J701" s="6" t="s">
        <v>17</v>
      </c>
    </row>
    <row r="702" customFormat="false" ht="15" hidden="false" customHeight="false" outlineLevel="0" collapsed="false">
      <c r="A702" s="2" t="s">
        <v>1781</v>
      </c>
      <c r="B702" s="2" t="s">
        <v>1782</v>
      </c>
      <c r="C702" s="2" t="s">
        <v>12</v>
      </c>
      <c r="D702" s="3" t="s">
        <v>25</v>
      </c>
      <c r="E702" s="2" t="s">
        <v>61</v>
      </c>
      <c r="F702" s="2" t="s">
        <v>706</v>
      </c>
      <c r="G702" s="3" t="s">
        <v>16</v>
      </c>
      <c r="H702" s="4" t="n">
        <v>2574.77</v>
      </c>
      <c r="I702" s="5" t="n">
        <v>5</v>
      </c>
      <c r="J702" s="2" t="s">
        <v>17</v>
      </c>
    </row>
    <row r="703" customFormat="false" ht="15" hidden="false" customHeight="false" outlineLevel="0" collapsed="false">
      <c r="A703" s="6" t="s">
        <v>1783</v>
      </c>
      <c r="B703" s="6" t="s">
        <v>1784</v>
      </c>
      <c r="C703" s="6" t="s">
        <v>12</v>
      </c>
      <c r="D703" s="7" t="s">
        <v>13</v>
      </c>
      <c r="E703" s="6" t="s">
        <v>380</v>
      </c>
      <c r="F703" s="6" t="s">
        <v>14</v>
      </c>
      <c r="G703" s="7" t="s">
        <v>28</v>
      </c>
      <c r="H703" s="8" t="n">
        <v>7748.37</v>
      </c>
      <c r="I703" s="9" t="n">
        <v>25</v>
      </c>
      <c r="J703" s="6" t="s">
        <v>17</v>
      </c>
    </row>
    <row r="704" customFormat="false" ht="15" hidden="false" customHeight="false" outlineLevel="0" collapsed="false">
      <c r="A704" s="2" t="s">
        <v>1785</v>
      </c>
      <c r="B704" s="2" t="s">
        <v>1786</v>
      </c>
      <c r="C704" s="2" t="s">
        <v>12</v>
      </c>
      <c r="D704" s="3" t="s">
        <v>110</v>
      </c>
      <c r="E704" s="2" t="s">
        <v>508</v>
      </c>
      <c r="F704" s="2" t="s">
        <v>493</v>
      </c>
      <c r="G704" s="3" t="s">
        <v>22</v>
      </c>
      <c r="H704" s="4" t="n">
        <v>14805.75</v>
      </c>
      <c r="I704" s="5" t="n">
        <v>0</v>
      </c>
      <c r="J704" s="2" t="s">
        <v>17</v>
      </c>
    </row>
    <row r="705" customFormat="false" ht="15" hidden="false" customHeight="false" outlineLevel="0" collapsed="false">
      <c r="A705" s="6" t="s">
        <v>1787</v>
      </c>
      <c r="B705" s="6" t="s">
        <v>1788</v>
      </c>
      <c r="C705" s="6" t="s">
        <v>12</v>
      </c>
      <c r="D705" s="7" t="s">
        <v>25</v>
      </c>
      <c r="E705" s="6" t="s">
        <v>123</v>
      </c>
      <c r="F705" s="6" t="s">
        <v>385</v>
      </c>
      <c r="G705" s="7" t="s">
        <v>16</v>
      </c>
      <c r="H705" s="8" t="n">
        <v>3517.58</v>
      </c>
      <c r="I705" s="9" t="n">
        <v>25</v>
      </c>
      <c r="J705" s="6" t="s">
        <v>17</v>
      </c>
    </row>
    <row r="706" customFormat="false" ht="15" hidden="false" customHeight="false" outlineLevel="0" collapsed="false">
      <c r="A706" s="2" t="s">
        <v>1789</v>
      </c>
      <c r="B706" s="2" t="s">
        <v>1790</v>
      </c>
      <c r="C706" s="2" t="s">
        <v>12</v>
      </c>
      <c r="D706" s="3" t="s">
        <v>50</v>
      </c>
      <c r="E706" s="2" t="s">
        <v>449</v>
      </c>
      <c r="F706" s="2" t="s">
        <v>568</v>
      </c>
      <c r="G706" s="3" t="s">
        <v>16</v>
      </c>
      <c r="H706" s="4" t="n">
        <v>1283.4</v>
      </c>
      <c r="I706" s="5" t="n">
        <v>0</v>
      </c>
      <c r="J706" s="2" t="s">
        <v>17</v>
      </c>
    </row>
    <row r="707" customFormat="false" ht="15" hidden="false" customHeight="false" outlineLevel="0" collapsed="false">
      <c r="A707" s="6" t="s">
        <v>1791</v>
      </c>
      <c r="B707" s="6" t="s">
        <v>1792</v>
      </c>
      <c r="C707" s="6" t="s">
        <v>12</v>
      </c>
      <c r="D707" s="7" t="s">
        <v>25</v>
      </c>
      <c r="E707" s="6" t="s">
        <v>621</v>
      </c>
      <c r="F707" s="6" t="s">
        <v>960</v>
      </c>
      <c r="G707" s="7" t="s">
        <v>22</v>
      </c>
      <c r="H707" s="8" t="n">
        <v>1260.62</v>
      </c>
      <c r="I707" s="9" t="n">
        <v>25</v>
      </c>
      <c r="J707" s="6" t="s">
        <v>17</v>
      </c>
    </row>
    <row r="708" customFormat="false" ht="15" hidden="false" customHeight="false" outlineLevel="0" collapsed="false">
      <c r="A708" s="2" t="s">
        <v>1793</v>
      </c>
      <c r="B708" s="2" t="s">
        <v>1794</v>
      </c>
      <c r="C708" s="2" t="s">
        <v>12</v>
      </c>
      <c r="D708" s="3" t="s">
        <v>162</v>
      </c>
      <c r="E708" s="2" t="s">
        <v>557</v>
      </c>
      <c r="F708" s="2" t="s">
        <v>1518</v>
      </c>
      <c r="G708" s="3" t="s">
        <v>74</v>
      </c>
      <c r="H708" s="4" t="n">
        <v>6949.9</v>
      </c>
      <c r="I708" s="5" t="n">
        <v>25</v>
      </c>
      <c r="J708" s="2" t="s">
        <v>17</v>
      </c>
    </row>
    <row r="709" customFormat="false" ht="15" hidden="false" customHeight="false" outlineLevel="0" collapsed="false">
      <c r="A709" s="6" t="s">
        <v>1795</v>
      </c>
      <c r="B709" s="6" t="s">
        <v>1796</v>
      </c>
      <c r="C709" s="6" t="s">
        <v>31</v>
      </c>
      <c r="D709" s="7" t="s">
        <v>175</v>
      </c>
      <c r="E709" s="6" t="s">
        <v>717</v>
      </c>
      <c r="F709" s="6" t="s">
        <v>366</v>
      </c>
      <c r="G709" s="7" t="s">
        <v>62</v>
      </c>
      <c r="H709" s="8" t="n">
        <v>3938.22</v>
      </c>
      <c r="I709" s="9" t="n">
        <v>0</v>
      </c>
      <c r="J709" s="6" t="s">
        <v>17</v>
      </c>
    </row>
    <row r="710" customFormat="false" ht="15" hidden="false" customHeight="false" outlineLevel="0" collapsed="false">
      <c r="A710" s="2" t="s">
        <v>1797</v>
      </c>
      <c r="B710" s="2" t="s">
        <v>1798</v>
      </c>
      <c r="C710" s="2" t="s">
        <v>31</v>
      </c>
      <c r="D710" s="3" t="s">
        <v>65</v>
      </c>
      <c r="E710" s="2" t="s">
        <v>176</v>
      </c>
      <c r="F710" s="2" t="s">
        <v>227</v>
      </c>
      <c r="G710" s="3" t="s">
        <v>62</v>
      </c>
      <c r="H710" s="4" t="n">
        <v>2601.65</v>
      </c>
      <c r="I710" s="5" t="n">
        <v>15</v>
      </c>
      <c r="J710" s="2" t="s">
        <v>17</v>
      </c>
    </row>
    <row r="711" customFormat="false" ht="15" hidden="false" customHeight="false" outlineLevel="0" collapsed="false">
      <c r="A711" s="6" t="s">
        <v>1799</v>
      </c>
      <c r="B711" s="6" t="s">
        <v>1800</v>
      </c>
      <c r="C711" s="6" t="s">
        <v>12</v>
      </c>
      <c r="D711" s="7" t="s">
        <v>154</v>
      </c>
      <c r="E711" s="6" t="s">
        <v>614</v>
      </c>
      <c r="F711" s="6" t="s">
        <v>294</v>
      </c>
      <c r="G711" s="7" t="s">
        <v>28</v>
      </c>
      <c r="H711" s="8" t="n">
        <v>3432.06</v>
      </c>
      <c r="I711" s="9" t="n">
        <v>10</v>
      </c>
      <c r="J711" s="6" t="s">
        <v>17</v>
      </c>
    </row>
    <row r="712" customFormat="false" ht="15" hidden="false" customHeight="false" outlineLevel="0" collapsed="false">
      <c r="A712" s="2" t="s">
        <v>1801</v>
      </c>
      <c r="B712" s="2" t="s">
        <v>1802</v>
      </c>
      <c r="C712" s="2" t="s">
        <v>31</v>
      </c>
      <c r="D712" s="3" t="s">
        <v>59</v>
      </c>
      <c r="E712" s="2" t="s">
        <v>66</v>
      </c>
      <c r="F712" s="2" t="s">
        <v>1803</v>
      </c>
      <c r="G712" s="3" t="s">
        <v>62</v>
      </c>
      <c r="H712" s="4" t="n">
        <v>11524.92</v>
      </c>
      <c r="I712" s="5" t="n">
        <v>5</v>
      </c>
      <c r="J712" s="2" t="s">
        <v>17</v>
      </c>
    </row>
    <row r="713" customFormat="false" ht="15" hidden="false" customHeight="false" outlineLevel="0" collapsed="false">
      <c r="A713" s="6" t="s">
        <v>1804</v>
      </c>
      <c r="B713" s="6" t="s">
        <v>1805</v>
      </c>
      <c r="C713" s="6" t="s">
        <v>12</v>
      </c>
      <c r="D713" s="7" t="s">
        <v>110</v>
      </c>
      <c r="E713" s="6" t="s">
        <v>1806</v>
      </c>
      <c r="F713" s="6" t="s">
        <v>806</v>
      </c>
      <c r="G713" s="7" t="s">
        <v>74</v>
      </c>
      <c r="H713" s="8" t="n">
        <v>6469.59</v>
      </c>
      <c r="I713" s="9" t="n">
        <v>0</v>
      </c>
      <c r="J713" s="6" t="s">
        <v>17</v>
      </c>
    </row>
    <row r="714" customFormat="false" ht="15" hidden="false" customHeight="false" outlineLevel="0" collapsed="false">
      <c r="A714" s="2" t="s">
        <v>1807</v>
      </c>
      <c r="B714" s="2" t="s">
        <v>1808</v>
      </c>
      <c r="C714" s="2" t="s">
        <v>86</v>
      </c>
      <c r="D714" s="3" t="s">
        <v>97</v>
      </c>
      <c r="E714" s="2" t="s">
        <v>1628</v>
      </c>
      <c r="F714" s="2" t="s">
        <v>922</v>
      </c>
      <c r="G714" s="3" t="s">
        <v>22</v>
      </c>
      <c r="H714" s="4" t="n">
        <v>11174.59</v>
      </c>
      <c r="I714" s="5" t="n">
        <v>15</v>
      </c>
      <c r="J714" s="2" t="s">
        <v>17</v>
      </c>
    </row>
    <row r="715" customFormat="false" ht="15" hidden="false" customHeight="false" outlineLevel="0" collapsed="false">
      <c r="A715" s="6" t="s">
        <v>1809</v>
      </c>
      <c r="B715" s="6" t="s">
        <v>1810</v>
      </c>
      <c r="C715" s="6" t="s">
        <v>86</v>
      </c>
      <c r="D715" s="7" t="s">
        <v>524</v>
      </c>
      <c r="E715" s="6" t="s">
        <v>137</v>
      </c>
      <c r="F715" s="6" t="s">
        <v>1440</v>
      </c>
      <c r="G715" s="7" t="s">
        <v>138</v>
      </c>
      <c r="H715" s="8" t="n">
        <v>13524.65</v>
      </c>
      <c r="I715" s="9" t="n">
        <v>20</v>
      </c>
      <c r="J715" s="6" t="s">
        <v>68</v>
      </c>
    </row>
    <row r="716" customFormat="false" ht="15" hidden="false" customHeight="false" outlineLevel="0" collapsed="false">
      <c r="A716" s="2" t="s">
        <v>1811</v>
      </c>
      <c r="B716" s="2" t="s">
        <v>1812</v>
      </c>
      <c r="C716" s="2" t="s">
        <v>12</v>
      </c>
      <c r="D716" s="3" t="s">
        <v>110</v>
      </c>
      <c r="E716" s="2" t="s">
        <v>237</v>
      </c>
      <c r="F716" s="2" t="s">
        <v>666</v>
      </c>
      <c r="G716" s="3" t="s">
        <v>22</v>
      </c>
      <c r="H716" s="4" t="n">
        <v>6217.64</v>
      </c>
      <c r="I716" s="5" t="n">
        <v>20</v>
      </c>
      <c r="J716" s="2" t="s">
        <v>17</v>
      </c>
    </row>
    <row r="717" customFormat="false" ht="15" hidden="false" customHeight="false" outlineLevel="0" collapsed="false">
      <c r="A717" s="6" t="s">
        <v>1813</v>
      </c>
      <c r="B717" s="6" t="s">
        <v>1814</v>
      </c>
      <c r="C717" s="6" t="s">
        <v>31</v>
      </c>
      <c r="D717" s="7" t="s">
        <v>71</v>
      </c>
      <c r="E717" s="6" t="s">
        <v>1030</v>
      </c>
      <c r="F717" s="6" t="s">
        <v>358</v>
      </c>
      <c r="G717" s="7" t="s">
        <v>16</v>
      </c>
      <c r="H717" s="8" t="n">
        <v>14274.04</v>
      </c>
      <c r="I717" s="9" t="n">
        <v>15</v>
      </c>
      <c r="J717" s="6" t="s">
        <v>17</v>
      </c>
    </row>
    <row r="718" customFormat="false" ht="15" hidden="false" customHeight="false" outlineLevel="0" collapsed="false">
      <c r="A718" s="2" t="s">
        <v>1815</v>
      </c>
      <c r="B718" s="2" t="s">
        <v>1816</v>
      </c>
      <c r="C718" s="2" t="s">
        <v>31</v>
      </c>
      <c r="D718" s="3" t="s">
        <v>145</v>
      </c>
      <c r="E718" s="2" t="s">
        <v>212</v>
      </c>
      <c r="F718" s="2" t="s">
        <v>264</v>
      </c>
      <c r="G718" s="3" t="s">
        <v>22</v>
      </c>
      <c r="H718" s="4" t="n">
        <v>12939.87</v>
      </c>
      <c r="I718" s="5" t="n">
        <v>15</v>
      </c>
      <c r="J718" s="2" t="s">
        <v>17</v>
      </c>
    </row>
    <row r="719" customFormat="false" ht="15" hidden="false" customHeight="false" outlineLevel="0" collapsed="false">
      <c r="A719" s="6" t="s">
        <v>1817</v>
      </c>
      <c r="B719" s="6" t="s">
        <v>1818</v>
      </c>
      <c r="C719" s="6" t="s">
        <v>86</v>
      </c>
      <c r="D719" s="7" t="s">
        <v>507</v>
      </c>
      <c r="E719" s="6" t="s">
        <v>469</v>
      </c>
      <c r="F719" s="6" t="s">
        <v>352</v>
      </c>
      <c r="G719" s="7" t="s">
        <v>22</v>
      </c>
      <c r="H719" s="8" t="n">
        <v>5871.1</v>
      </c>
      <c r="I719" s="9" t="n">
        <v>30</v>
      </c>
      <c r="J719" s="6" t="s">
        <v>68</v>
      </c>
    </row>
    <row r="720" customFormat="false" ht="15" hidden="false" customHeight="false" outlineLevel="0" collapsed="false">
      <c r="A720" s="2" t="s">
        <v>1819</v>
      </c>
      <c r="B720" s="2" t="s">
        <v>1820</v>
      </c>
      <c r="C720" s="2" t="s">
        <v>31</v>
      </c>
      <c r="D720" s="3" t="s">
        <v>32</v>
      </c>
      <c r="E720" s="2" t="s">
        <v>61</v>
      </c>
      <c r="F720" s="2" t="s">
        <v>1325</v>
      </c>
      <c r="G720" s="3" t="s">
        <v>28</v>
      </c>
      <c r="H720" s="4" t="n">
        <v>6675.58</v>
      </c>
      <c r="I720" s="5" t="n">
        <v>10</v>
      </c>
      <c r="J720" s="2" t="s">
        <v>17</v>
      </c>
    </row>
    <row r="721" customFormat="false" ht="15" hidden="false" customHeight="false" outlineLevel="0" collapsed="false">
      <c r="A721" s="6" t="s">
        <v>1821</v>
      </c>
      <c r="B721" s="6" t="s">
        <v>1822</v>
      </c>
      <c r="C721" s="6" t="s">
        <v>12</v>
      </c>
      <c r="D721" s="7" t="s">
        <v>162</v>
      </c>
      <c r="E721" s="6" t="s">
        <v>490</v>
      </c>
      <c r="F721" s="6" t="s">
        <v>124</v>
      </c>
      <c r="G721" s="7" t="s">
        <v>28</v>
      </c>
      <c r="H721" s="8" t="n">
        <v>11168.53</v>
      </c>
      <c r="I721" s="9" t="n">
        <v>10</v>
      </c>
      <c r="J721" s="6" t="s">
        <v>17</v>
      </c>
    </row>
    <row r="722" customFormat="false" ht="15" hidden="false" customHeight="false" outlineLevel="0" collapsed="false">
      <c r="A722" s="2" t="s">
        <v>1823</v>
      </c>
      <c r="B722" s="2" t="s">
        <v>1824</v>
      </c>
      <c r="C722" s="2" t="s">
        <v>86</v>
      </c>
      <c r="D722" s="3" t="s">
        <v>135</v>
      </c>
      <c r="E722" s="2" t="s">
        <v>327</v>
      </c>
      <c r="F722" s="2" t="s">
        <v>297</v>
      </c>
      <c r="G722" s="3" t="s">
        <v>62</v>
      </c>
      <c r="H722" s="4" t="n">
        <v>9477.44</v>
      </c>
      <c r="I722" s="5" t="n">
        <v>15</v>
      </c>
      <c r="J722" s="2" t="s">
        <v>17</v>
      </c>
    </row>
    <row r="723" customFormat="false" ht="15" hidden="false" customHeight="false" outlineLevel="0" collapsed="false">
      <c r="A723" s="6" t="s">
        <v>1825</v>
      </c>
      <c r="B723" s="6" t="s">
        <v>1826</v>
      </c>
      <c r="C723" s="6" t="s">
        <v>12</v>
      </c>
      <c r="D723" s="7" t="s">
        <v>154</v>
      </c>
      <c r="E723" s="6" t="s">
        <v>293</v>
      </c>
      <c r="F723" s="6" t="s">
        <v>614</v>
      </c>
      <c r="G723" s="7" t="s">
        <v>22</v>
      </c>
      <c r="H723" s="8" t="n">
        <v>3960.17</v>
      </c>
      <c r="I723" s="9" t="n">
        <v>10</v>
      </c>
      <c r="J723" s="6" t="s">
        <v>17</v>
      </c>
    </row>
    <row r="724" customFormat="false" ht="15" hidden="false" customHeight="false" outlineLevel="0" collapsed="false">
      <c r="A724" s="2" t="s">
        <v>1827</v>
      </c>
      <c r="B724" s="2" t="s">
        <v>1828</v>
      </c>
      <c r="C724" s="2" t="s">
        <v>12</v>
      </c>
      <c r="D724" s="3" t="s">
        <v>154</v>
      </c>
      <c r="E724" s="2" t="s">
        <v>398</v>
      </c>
      <c r="F724" s="2" t="s">
        <v>268</v>
      </c>
      <c r="G724" s="3" t="s">
        <v>62</v>
      </c>
      <c r="H724" s="4" t="n">
        <v>7801.71</v>
      </c>
      <c r="I724" s="5" t="n">
        <v>10</v>
      </c>
      <c r="J724" s="2" t="s">
        <v>68</v>
      </c>
    </row>
    <row r="725" customFormat="false" ht="15" hidden="false" customHeight="false" outlineLevel="0" collapsed="false">
      <c r="A725" s="6" t="s">
        <v>1829</v>
      </c>
      <c r="B725" s="6" t="s">
        <v>1830</v>
      </c>
      <c r="C725" s="6" t="s">
        <v>12</v>
      </c>
      <c r="D725" s="7" t="s">
        <v>110</v>
      </c>
      <c r="E725" s="6" t="s">
        <v>806</v>
      </c>
      <c r="F725" s="6" t="s">
        <v>147</v>
      </c>
      <c r="G725" s="7" t="s">
        <v>28</v>
      </c>
      <c r="H725" s="8" t="n">
        <v>7317.38</v>
      </c>
      <c r="I725" s="9" t="n">
        <v>0</v>
      </c>
      <c r="J725" s="6" t="s">
        <v>17</v>
      </c>
    </row>
    <row r="726" customFormat="false" ht="15" hidden="false" customHeight="false" outlineLevel="0" collapsed="false">
      <c r="A726" s="2" t="s">
        <v>1831</v>
      </c>
      <c r="B726" s="2" t="s">
        <v>1832</v>
      </c>
      <c r="C726" s="2" t="s">
        <v>12</v>
      </c>
      <c r="D726" s="3" t="s">
        <v>81</v>
      </c>
      <c r="E726" s="2" t="s">
        <v>335</v>
      </c>
      <c r="F726" s="2" t="s">
        <v>115</v>
      </c>
      <c r="G726" s="3" t="s">
        <v>16</v>
      </c>
      <c r="H726" s="4" t="n">
        <v>12227.54</v>
      </c>
      <c r="I726" s="5" t="n">
        <v>25</v>
      </c>
      <c r="J726" s="2" t="s">
        <v>17</v>
      </c>
    </row>
    <row r="727" customFormat="false" ht="15" hidden="false" customHeight="false" outlineLevel="0" collapsed="false">
      <c r="A727" s="6" t="s">
        <v>1833</v>
      </c>
      <c r="B727" s="6" t="s">
        <v>1834</v>
      </c>
      <c r="C727" s="6" t="s">
        <v>31</v>
      </c>
      <c r="D727" s="7" t="s">
        <v>92</v>
      </c>
      <c r="E727" s="6" t="s">
        <v>890</v>
      </c>
      <c r="F727" s="6" t="s">
        <v>47</v>
      </c>
      <c r="G727" s="7" t="s">
        <v>22</v>
      </c>
      <c r="H727" s="8" t="n">
        <v>2085.79</v>
      </c>
      <c r="I727" s="9" t="n">
        <v>0</v>
      </c>
      <c r="J727" s="6" t="s">
        <v>68</v>
      </c>
    </row>
    <row r="728" customFormat="false" ht="15" hidden="false" customHeight="false" outlineLevel="0" collapsed="false">
      <c r="A728" s="2" t="s">
        <v>1835</v>
      </c>
      <c r="B728" s="2" t="s">
        <v>1836</v>
      </c>
      <c r="C728" s="2" t="s">
        <v>86</v>
      </c>
      <c r="D728" s="3" t="s">
        <v>101</v>
      </c>
      <c r="E728" s="2" t="s">
        <v>272</v>
      </c>
      <c r="F728" s="2" t="s">
        <v>417</v>
      </c>
      <c r="G728" s="3" t="s">
        <v>138</v>
      </c>
      <c r="H728" s="4" t="n">
        <v>4750.96</v>
      </c>
      <c r="I728" s="5" t="n">
        <v>0</v>
      </c>
      <c r="J728" s="2" t="s">
        <v>68</v>
      </c>
    </row>
    <row r="729" customFormat="false" ht="15" hidden="false" customHeight="false" outlineLevel="0" collapsed="false">
      <c r="A729" s="6" t="s">
        <v>1837</v>
      </c>
      <c r="B729" s="6" t="s">
        <v>1838</v>
      </c>
      <c r="C729" s="6" t="s">
        <v>12</v>
      </c>
      <c r="D729" s="7" t="s">
        <v>13</v>
      </c>
      <c r="E729" s="6" t="s">
        <v>1042</v>
      </c>
      <c r="F729" s="6" t="s">
        <v>67</v>
      </c>
      <c r="G729" s="7" t="s">
        <v>22</v>
      </c>
      <c r="H729" s="8" t="n">
        <v>819.53</v>
      </c>
      <c r="I729" s="9" t="n">
        <v>0</v>
      </c>
      <c r="J729" s="6" t="s">
        <v>17</v>
      </c>
    </row>
    <row r="730" customFormat="false" ht="15" hidden="false" customHeight="false" outlineLevel="0" collapsed="false">
      <c r="A730" s="2" t="s">
        <v>1839</v>
      </c>
      <c r="B730" s="2" t="s">
        <v>1840</v>
      </c>
      <c r="C730" s="2" t="s">
        <v>12</v>
      </c>
      <c r="D730" s="3" t="s">
        <v>81</v>
      </c>
      <c r="E730" s="2" t="s">
        <v>311</v>
      </c>
      <c r="F730" s="2" t="s">
        <v>226</v>
      </c>
      <c r="G730" s="3" t="s">
        <v>16</v>
      </c>
      <c r="H730" s="4" t="n">
        <v>5231.44</v>
      </c>
      <c r="I730" s="5" t="n">
        <v>30</v>
      </c>
      <c r="J730" s="2" t="s">
        <v>17</v>
      </c>
    </row>
    <row r="731" customFormat="false" ht="15" hidden="false" customHeight="false" outlineLevel="0" collapsed="false">
      <c r="A731" s="6" t="s">
        <v>1841</v>
      </c>
      <c r="B731" s="6" t="s">
        <v>1842</v>
      </c>
      <c r="C731" s="6" t="s">
        <v>12</v>
      </c>
      <c r="D731" s="7" t="s">
        <v>179</v>
      </c>
      <c r="E731" s="6" t="s">
        <v>1055</v>
      </c>
      <c r="F731" s="6" t="s">
        <v>46</v>
      </c>
      <c r="G731" s="7" t="s">
        <v>28</v>
      </c>
      <c r="H731" s="8" t="n">
        <v>4944.18</v>
      </c>
      <c r="I731" s="9" t="n">
        <v>30</v>
      </c>
      <c r="J731" s="6" t="s">
        <v>17</v>
      </c>
    </row>
    <row r="732" customFormat="false" ht="15" hidden="false" customHeight="false" outlineLevel="0" collapsed="false">
      <c r="A732" s="2" t="s">
        <v>1843</v>
      </c>
      <c r="B732" s="2" t="s">
        <v>1844</v>
      </c>
      <c r="C732" s="2" t="s">
        <v>12</v>
      </c>
      <c r="D732" s="3" t="s">
        <v>13</v>
      </c>
      <c r="E732" s="2" t="s">
        <v>168</v>
      </c>
      <c r="F732" s="2" t="s">
        <v>582</v>
      </c>
      <c r="G732" s="3" t="s">
        <v>22</v>
      </c>
      <c r="H732" s="4" t="n">
        <v>7110.93</v>
      </c>
      <c r="I732" s="5" t="n">
        <v>10</v>
      </c>
      <c r="J732" s="2" t="s">
        <v>68</v>
      </c>
    </row>
    <row r="733" customFormat="false" ht="15" hidden="false" customHeight="false" outlineLevel="0" collapsed="false">
      <c r="A733" s="6" t="s">
        <v>1845</v>
      </c>
      <c r="B733" s="6" t="s">
        <v>1846</v>
      </c>
      <c r="C733" s="6" t="s">
        <v>31</v>
      </c>
      <c r="D733" s="7" t="s">
        <v>92</v>
      </c>
      <c r="E733" s="6" t="s">
        <v>307</v>
      </c>
      <c r="F733" s="6" t="s">
        <v>26</v>
      </c>
      <c r="G733" s="7" t="s">
        <v>74</v>
      </c>
      <c r="H733" s="8" t="n">
        <v>13618.31</v>
      </c>
      <c r="I733" s="9" t="n">
        <v>25</v>
      </c>
      <c r="J733" s="6" t="s">
        <v>68</v>
      </c>
    </row>
    <row r="734" customFormat="false" ht="15" hidden="false" customHeight="false" outlineLevel="0" collapsed="false">
      <c r="A734" s="2" t="s">
        <v>1847</v>
      </c>
      <c r="B734" s="2" t="s">
        <v>1318</v>
      </c>
      <c r="C734" s="2" t="s">
        <v>12</v>
      </c>
      <c r="D734" s="3" t="s">
        <v>25</v>
      </c>
      <c r="E734" s="2" t="s">
        <v>898</v>
      </c>
      <c r="F734" s="2" t="s">
        <v>680</v>
      </c>
      <c r="G734" s="3" t="s">
        <v>22</v>
      </c>
      <c r="H734" s="4" t="n">
        <v>3474.75</v>
      </c>
      <c r="I734" s="5" t="n">
        <v>5</v>
      </c>
      <c r="J734" s="2" t="s">
        <v>17</v>
      </c>
    </row>
    <row r="735" customFormat="false" ht="15" hidden="false" customHeight="false" outlineLevel="0" collapsed="false">
      <c r="A735" s="6" t="s">
        <v>1848</v>
      </c>
      <c r="B735" s="6" t="s">
        <v>1849</v>
      </c>
      <c r="C735" s="6" t="s">
        <v>31</v>
      </c>
      <c r="D735" s="7" t="s">
        <v>59</v>
      </c>
      <c r="E735" s="6" t="s">
        <v>242</v>
      </c>
      <c r="F735" s="6" t="s">
        <v>359</v>
      </c>
      <c r="G735" s="7" t="s">
        <v>28</v>
      </c>
      <c r="H735" s="8" t="n">
        <v>8237.82</v>
      </c>
      <c r="I735" s="9" t="n">
        <v>5</v>
      </c>
      <c r="J735" s="6" t="s">
        <v>17</v>
      </c>
    </row>
    <row r="736" customFormat="false" ht="15" hidden="false" customHeight="false" outlineLevel="0" collapsed="false">
      <c r="A736" s="2" t="s">
        <v>1850</v>
      </c>
      <c r="B736" s="2" t="s">
        <v>1851</v>
      </c>
      <c r="C736" s="2" t="s">
        <v>12</v>
      </c>
      <c r="D736" s="3" t="s">
        <v>25</v>
      </c>
      <c r="E736" s="2" t="s">
        <v>147</v>
      </c>
      <c r="F736" s="2" t="s">
        <v>943</v>
      </c>
      <c r="G736" s="3" t="s">
        <v>138</v>
      </c>
      <c r="H736" s="4" t="n">
        <v>562.27</v>
      </c>
      <c r="I736" s="5" t="n">
        <v>5</v>
      </c>
      <c r="J736" s="2" t="s">
        <v>17</v>
      </c>
    </row>
    <row r="737" customFormat="false" ht="15" hidden="false" customHeight="false" outlineLevel="0" collapsed="false">
      <c r="A737" s="6" t="s">
        <v>1852</v>
      </c>
      <c r="B737" s="6" t="s">
        <v>1853</v>
      </c>
      <c r="C737" s="6" t="s">
        <v>12</v>
      </c>
      <c r="D737" s="7" t="s">
        <v>179</v>
      </c>
      <c r="E737" s="6" t="s">
        <v>943</v>
      </c>
      <c r="F737" s="6" t="s">
        <v>1518</v>
      </c>
      <c r="G737" s="7" t="s">
        <v>138</v>
      </c>
      <c r="H737" s="8" t="n">
        <v>14720</v>
      </c>
      <c r="I737" s="9" t="n">
        <v>30</v>
      </c>
      <c r="J737" s="6" t="s">
        <v>17</v>
      </c>
    </row>
    <row r="738" customFormat="false" ht="15" hidden="false" customHeight="false" outlineLevel="0" collapsed="false">
      <c r="A738" s="2" t="s">
        <v>1854</v>
      </c>
      <c r="B738" s="2" t="s">
        <v>1855</v>
      </c>
      <c r="C738" s="2" t="s">
        <v>31</v>
      </c>
      <c r="D738" s="3" t="s">
        <v>175</v>
      </c>
      <c r="E738" s="2" t="s">
        <v>187</v>
      </c>
      <c r="F738" s="2" t="s">
        <v>103</v>
      </c>
      <c r="G738" s="3" t="s">
        <v>16</v>
      </c>
      <c r="H738" s="4" t="n">
        <v>2521.64</v>
      </c>
      <c r="I738" s="5" t="n">
        <v>0</v>
      </c>
      <c r="J738" s="2" t="s">
        <v>68</v>
      </c>
    </row>
    <row r="739" customFormat="false" ht="15" hidden="false" customHeight="false" outlineLevel="0" collapsed="false">
      <c r="A739" s="6" t="s">
        <v>1856</v>
      </c>
      <c r="B739" s="6" t="s">
        <v>1857</v>
      </c>
      <c r="C739" s="6" t="s">
        <v>12</v>
      </c>
      <c r="D739" s="7" t="s">
        <v>162</v>
      </c>
      <c r="E739" s="6" t="s">
        <v>212</v>
      </c>
      <c r="F739" s="6" t="s">
        <v>155</v>
      </c>
      <c r="G739" s="7" t="s">
        <v>62</v>
      </c>
      <c r="H739" s="8" t="n">
        <v>9799.03</v>
      </c>
      <c r="I739" s="9" t="n">
        <v>20</v>
      </c>
      <c r="J739" s="6" t="s">
        <v>17</v>
      </c>
    </row>
    <row r="740" customFormat="false" ht="15" hidden="false" customHeight="false" outlineLevel="0" collapsed="false">
      <c r="A740" s="2" t="s">
        <v>1858</v>
      </c>
      <c r="B740" s="2" t="s">
        <v>1859</v>
      </c>
      <c r="C740" s="2" t="s">
        <v>31</v>
      </c>
      <c r="D740" s="3" t="s">
        <v>175</v>
      </c>
      <c r="E740" s="2" t="s">
        <v>1067</v>
      </c>
      <c r="F740" s="2" t="s">
        <v>293</v>
      </c>
      <c r="G740" s="3" t="s">
        <v>28</v>
      </c>
      <c r="H740" s="4" t="n">
        <v>10317.42</v>
      </c>
      <c r="I740" s="5" t="n">
        <v>15</v>
      </c>
      <c r="J740" s="2" t="s">
        <v>17</v>
      </c>
    </row>
    <row r="741" customFormat="false" ht="15" hidden="false" customHeight="false" outlineLevel="0" collapsed="false">
      <c r="A741" s="6" t="s">
        <v>1860</v>
      </c>
      <c r="B741" s="6" t="s">
        <v>1861</v>
      </c>
      <c r="C741" s="6" t="s">
        <v>31</v>
      </c>
      <c r="D741" s="7" t="s">
        <v>65</v>
      </c>
      <c r="E741" s="6" t="s">
        <v>980</v>
      </c>
      <c r="F741" s="6" t="s">
        <v>955</v>
      </c>
      <c r="G741" s="7" t="s">
        <v>28</v>
      </c>
      <c r="H741" s="8" t="n">
        <v>13672.48</v>
      </c>
      <c r="I741" s="9" t="n">
        <v>0</v>
      </c>
      <c r="J741" s="6" t="s">
        <v>17</v>
      </c>
    </row>
    <row r="742" customFormat="false" ht="15" hidden="false" customHeight="false" outlineLevel="0" collapsed="false">
      <c r="A742" s="2" t="s">
        <v>1862</v>
      </c>
      <c r="B742" s="2" t="s">
        <v>1863</v>
      </c>
      <c r="C742" s="2" t="s">
        <v>31</v>
      </c>
      <c r="D742" s="3" t="s">
        <v>32</v>
      </c>
      <c r="E742" s="2" t="s">
        <v>1440</v>
      </c>
      <c r="F742" s="2" t="s">
        <v>433</v>
      </c>
      <c r="G742" s="3" t="s">
        <v>22</v>
      </c>
      <c r="H742" s="4" t="n">
        <v>5594.65</v>
      </c>
      <c r="I742" s="5" t="n">
        <v>10</v>
      </c>
      <c r="J742" s="2" t="s">
        <v>68</v>
      </c>
    </row>
    <row r="743" customFormat="false" ht="15" hidden="false" customHeight="false" outlineLevel="0" collapsed="false">
      <c r="A743" s="6" t="s">
        <v>1864</v>
      </c>
      <c r="B743" s="6" t="s">
        <v>1865</v>
      </c>
      <c r="C743" s="6" t="s">
        <v>12</v>
      </c>
      <c r="D743" s="7" t="s">
        <v>37</v>
      </c>
      <c r="E743" s="6" t="s">
        <v>436</v>
      </c>
      <c r="F743" s="6" t="s">
        <v>600</v>
      </c>
      <c r="G743" s="7" t="s">
        <v>74</v>
      </c>
      <c r="H743" s="8" t="n">
        <v>2874.96</v>
      </c>
      <c r="I743" s="9" t="n">
        <v>10</v>
      </c>
      <c r="J743" s="6" t="s">
        <v>17</v>
      </c>
    </row>
    <row r="744" customFormat="false" ht="15" hidden="false" customHeight="false" outlineLevel="0" collapsed="false">
      <c r="A744" s="2" t="s">
        <v>1866</v>
      </c>
      <c r="B744" s="2" t="s">
        <v>1867</v>
      </c>
      <c r="C744" s="2" t="s">
        <v>31</v>
      </c>
      <c r="D744" s="3" t="s">
        <v>145</v>
      </c>
      <c r="E744" s="2" t="s">
        <v>764</v>
      </c>
      <c r="F744" s="2" t="s">
        <v>111</v>
      </c>
      <c r="G744" s="3" t="s">
        <v>62</v>
      </c>
      <c r="H744" s="4" t="n">
        <v>8116.87</v>
      </c>
      <c r="I744" s="5" t="n">
        <v>30</v>
      </c>
      <c r="J744" s="2" t="s">
        <v>17</v>
      </c>
    </row>
    <row r="745" customFormat="false" ht="15" hidden="false" customHeight="false" outlineLevel="0" collapsed="false">
      <c r="A745" s="6" t="s">
        <v>1868</v>
      </c>
      <c r="B745" s="6" t="s">
        <v>1869</v>
      </c>
      <c r="C745" s="6" t="s">
        <v>31</v>
      </c>
      <c r="D745" s="7" t="s">
        <v>122</v>
      </c>
      <c r="E745" s="6" t="s">
        <v>103</v>
      </c>
      <c r="F745" s="6" t="s">
        <v>556</v>
      </c>
      <c r="G745" s="7" t="s">
        <v>28</v>
      </c>
      <c r="H745" s="8" t="n">
        <v>6510.45</v>
      </c>
      <c r="I745" s="9" t="n">
        <v>10</v>
      </c>
      <c r="J745" s="6" t="s">
        <v>17</v>
      </c>
    </row>
    <row r="746" customFormat="false" ht="15" hidden="false" customHeight="false" outlineLevel="0" collapsed="false">
      <c r="A746" s="2" t="s">
        <v>1870</v>
      </c>
      <c r="B746" s="2" t="s">
        <v>1871</v>
      </c>
      <c r="C746" s="2" t="s">
        <v>31</v>
      </c>
      <c r="D746" s="3" t="s">
        <v>122</v>
      </c>
      <c r="E746" s="2" t="s">
        <v>887</v>
      </c>
      <c r="F746" s="2" t="s">
        <v>662</v>
      </c>
      <c r="G746" s="3" t="s">
        <v>22</v>
      </c>
      <c r="H746" s="4" t="n">
        <v>1112.38</v>
      </c>
      <c r="I746" s="5" t="n">
        <v>15</v>
      </c>
      <c r="J746" s="2" t="s">
        <v>17</v>
      </c>
    </row>
    <row r="747" customFormat="false" ht="15" hidden="false" customHeight="false" outlineLevel="0" collapsed="false">
      <c r="A747" s="6" t="s">
        <v>1872</v>
      </c>
      <c r="B747" s="6" t="s">
        <v>1873</v>
      </c>
      <c r="C747" s="6" t="s">
        <v>31</v>
      </c>
      <c r="D747" s="7" t="s">
        <v>71</v>
      </c>
      <c r="E747" s="6" t="s">
        <v>1874</v>
      </c>
      <c r="F747" s="6" t="s">
        <v>254</v>
      </c>
      <c r="G747" s="7" t="s">
        <v>22</v>
      </c>
      <c r="H747" s="8" t="n">
        <v>14362.39</v>
      </c>
      <c r="I747" s="9" t="n">
        <v>10</v>
      </c>
      <c r="J747" s="6" t="s">
        <v>17</v>
      </c>
    </row>
    <row r="748" customFormat="false" ht="15" hidden="false" customHeight="false" outlineLevel="0" collapsed="false">
      <c r="A748" s="2" t="s">
        <v>1875</v>
      </c>
      <c r="B748" s="2" t="s">
        <v>1876</v>
      </c>
      <c r="C748" s="2" t="s">
        <v>12</v>
      </c>
      <c r="D748" s="3" t="s">
        <v>25</v>
      </c>
      <c r="E748" s="2" t="s">
        <v>767</v>
      </c>
      <c r="F748" s="2" t="s">
        <v>627</v>
      </c>
      <c r="G748" s="3" t="s">
        <v>138</v>
      </c>
      <c r="H748" s="4" t="n">
        <v>4048.88</v>
      </c>
      <c r="I748" s="5" t="n">
        <v>25</v>
      </c>
      <c r="J748" s="2" t="s">
        <v>17</v>
      </c>
    </row>
    <row r="749" customFormat="false" ht="15" hidden="false" customHeight="false" outlineLevel="0" collapsed="false">
      <c r="A749" s="6" t="s">
        <v>1877</v>
      </c>
      <c r="B749" s="6" t="s">
        <v>1878</v>
      </c>
      <c r="C749" s="6" t="s">
        <v>12</v>
      </c>
      <c r="D749" s="7" t="s">
        <v>81</v>
      </c>
      <c r="E749" s="6" t="s">
        <v>119</v>
      </c>
      <c r="F749" s="6" t="s">
        <v>257</v>
      </c>
      <c r="G749" s="7" t="s">
        <v>28</v>
      </c>
      <c r="H749" s="8" t="n">
        <v>6822.99</v>
      </c>
      <c r="I749" s="9" t="n">
        <v>20</v>
      </c>
      <c r="J749" s="6" t="s">
        <v>17</v>
      </c>
    </row>
    <row r="750" customFormat="false" ht="15" hidden="false" customHeight="false" outlineLevel="0" collapsed="false">
      <c r="A750" s="2" t="s">
        <v>1879</v>
      </c>
      <c r="B750" s="2" t="s">
        <v>1880</v>
      </c>
      <c r="C750" s="2" t="s">
        <v>31</v>
      </c>
      <c r="D750" s="3" t="s">
        <v>65</v>
      </c>
      <c r="E750" s="2" t="s">
        <v>536</v>
      </c>
      <c r="F750" s="2" t="s">
        <v>260</v>
      </c>
      <c r="G750" s="3" t="s">
        <v>22</v>
      </c>
      <c r="H750" s="4" t="n">
        <v>2861.28</v>
      </c>
      <c r="I750" s="5" t="n">
        <v>10</v>
      </c>
      <c r="J750" s="2" t="s">
        <v>17</v>
      </c>
    </row>
    <row r="751" customFormat="false" ht="15" hidden="false" customHeight="false" outlineLevel="0" collapsed="false">
      <c r="A751" s="6" t="s">
        <v>1881</v>
      </c>
      <c r="B751" s="6" t="s">
        <v>1882</v>
      </c>
      <c r="C751" s="6" t="s">
        <v>31</v>
      </c>
      <c r="D751" s="7" t="s">
        <v>71</v>
      </c>
      <c r="E751" s="6" t="s">
        <v>34</v>
      </c>
      <c r="F751" s="6" t="s">
        <v>551</v>
      </c>
      <c r="G751" s="7" t="s">
        <v>22</v>
      </c>
      <c r="H751" s="8" t="n">
        <v>9725.58</v>
      </c>
      <c r="I751" s="9" t="n">
        <v>15</v>
      </c>
      <c r="J751" s="6" t="s">
        <v>17</v>
      </c>
    </row>
    <row r="752" customFormat="false" ht="15" hidden="false" customHeight="false" outlineLevel="0" collapsed="false">
      <c r="A752" s="2" t="s">
        <v>1883</v>
      </c>
      <c r="B752" s="2" t="s">
        <v>1884</v>
      </c>
      <c r="C752" s="2" t="s">
        <v>12</v>
      </c>
      <c r="D752" s="3" t="s">
        <v>50</v>
      </c>
      <c r="E752" s="2" t="s">
        <v>960</v>
      </c>
      <c r="F752" s="2" t="s">
        <v>187</v>
      </c>
      <c r="G752" s="3" t="s">
        <v>16</v>
      </c>
      <c r="H752" s="4" t="n">
        <v>11413.11</v>
      </c>
      <c r="I752" s="5" t="n">
        <v>20</v>
      </c>
      <c r="J752" s="2" t="s">
        <v>17</v>
      </c>
    </row>
    <row r="753" customFormat="false" ht="15" hidden="false" customHeight="false" outlineLevel="0" collapsed="false">
      <c r="A753" s="6" t="s">
        <v>1885</v>
      </c>
      <c r="B753" s="6" t="s">
        <v>1886</v>
      </c>
      <c r="C753" s="6" t="s">
        <v>31</v>
      </c>
      <c r="D753" s="7" t="s">
        <v>32</v>
      </c>
      <c r="E753" s="6" t="s">
        <v>803</v>
      </c>
      <c r="F753" s="6" t="s">
        <v>359</v>
      </c>
      <c r="G753" s="7" t="s">
        <v>22</v>
      </c>
      <c r="H753" s="8" t="n">
        <v>5598.63</v>
      </c>
      <c r="I753" s="9" t="n">
        <v>20</v>
      </c>
      <c r="J753" s="6" t="s">
        <v>17</v>
      </c>
    </row>
    <row r="754" customFormat="false" ht="15" hidden="false" customHeight="false" outlineLevel="0" collapsed="false">
      <c r="A754" s="2" t="s">
        <v>1887</v>
      </c>
      <c r="B754" s="2" t="s">
        <v>671</v>
      </c>
      <c r="C754" s="2" t="s">
        <v>12</v>
      </c>
      <c r="D754" s="3" t="s">
        <v>37</v>
      </c>
      <c r="E754" s="2" t="s">
        <v>994</v>
      </c>
      <c r="F754" s="2" t="s">
        <v>168</v>
      </c>
      <c r="G754" s="3" t="s">
        <v>62</v>
      </c>
      <c r="H754" s="4" t="n">
        <v>1985.06</v>
      </c>
      <c r="I754" s="5" t="n">
        <v>5</v>
      </c>
      <c r="J754" s="2" t="s">
        <v>17</v>
      </c>
    </row>
    <row r="755" customFormat="false" ht="15" hidden="false" customHeight="false" outlineLevel="0" collapsed="false">
      <c r="A755" s="6" t="s">
        <v>1888</v>
      </c>
      <c r="B755" s="6" t="s">
        <v>1889</v>
      </c>
      <c r="C755" s="6" t="s">
        <v>86</v>
      </c>
      <c r="D755" s="7" t="s">
        <v>101</v>
      </c>
      <c r="E755" s="6" t="s">
        <v>201</v>
      </c>
      <c r="F755" s="6" t="s">
        <v>1890</v>
      </c>
      <c r="G755" s="7" t="s">
        <v>16</v>
      </c>
      <c r="H755" s="8" t="n">
        <v>2152.52</v>
      </c>
      <c r="I755" s="9" t="n">
        <v>30</v>
      </c>
      <c r="J755" s="6" t="s">
        <v>68</v>
      </c>
    </row>
    <row r="756" customFormat="false" ht="15" hidden="false" customHeight="false" outlineLevel="0" collapsed="false">
      <c r="A756" s="2" t="s">
        <v>1891</v>
      </c>
      <c r="B756" s="2" t="s">
        <v>1892</v>
      </c>
      <c r="C756" s="2" t="s">
        <v>86</v>
      </c>
      <c r="D756" s="3" t="s">
        <v>249</v>
      </c>
      <c r="E756" s="2" t="s">
        <v>184</v>
      </c>
      <c r="F756" s="2" t="s">
        <v>142</v>
      </c>
      <c r="G756" s="3" t="s">
        <v>62</v>
      </c>
      <c r="H756" s="4" t="n">
        <v>5757.24</v>
      </c>
      <c r="I756" s="5" t="n">
        <v>25</v>
      </c>
      <c r="J756" s="2" t="s">
        <v>17</v>
      </c>
    </row>
    <row r="757" customFormat="false" ht="15" hidden="false" customHeight="false" outlineLevel="0" collapsed="false">
      <c r="A757" s="6" t="s">
        <v>1893</v>
      </c>
      <c r="B757" s="6" t="s">
        <v>1894</v>
      </c>
      <c r="C757" s="6" t="s">
        <v>31</v>
      </c>
      <c r="D757" s="7" t="s">
        <v>145</v>
      </c>
      <c r="E757" s="6" t="s">
        <v>614</v>
      </c>
      <c r="F757" s="6" t="s">
        <v>233</v>
      </c>
      <c r="G757" s="7" t="s">
        <v>22</v>
      </c>
      <c r="H757" s="8" t="n">
        <v>2219.65</v>
      </c>
      <c r="I757" s="9" t="n">
        <v>30</v>
      </c>
      <c r="J757" s="6" t="s">
        <v>68</v>
      </c>
    </row>
    <row r="758" customFormat="false" ht="15" hidden="false" customHeight="false" outlineLevel="0" collapsed="false">
      <c r="A758" s="2" t="s">
        <v>1895</v>
      </c>
      <c r="B758" s="2" t="s">
        <v>1896</v>
      </c>
      <c r="C758" s="2" t="s">
        <v>31</v>
      </c>
      <c r="D758" s="3" t="s">
        <v>131</v>
      </c>
      <c r="E758" s="2" t="s">
        <v>585</v>
      </c>
      <c r="F758" s="2" t="s">
        <v>15</v>
      </c>
      <c r="G758" s="3" t="s">
        <v>22</v>
      </c>
      <c r="H758" s="4" t="n">
        <v>6659.67</v>
      </c>
      <c r="I758" s="5" t="n">
        <v>0</v>
      </c>
      <c r="J758" s="2" t="s">
        <v>17</v>
      </c>
    </row>
    <row r="759" customFormat="false" ht="15" hidden="false" customHeight="false" outlineLevel="0" collapsed="false">
      <c r="A759" s="6" t="s">
        <v>1897</v>
      </c>
      <c r="B759" s="6" t="s">
        <v>1898</v>
      </c>
      <c r="C759" s="6" t="s">
        <v>31</v>
      </c>
      <c r="D759" s="7" t="s">
        <v>175</v>
      </c>
      <c r="E759" s="6" t="s">
        <v>385</v>
      </c>
      <c r="F759" s="6" t="s">
        <v>793</v>
      </c>
      <c r="G759" s="7" t="s">
        <v>22</v>
      </c>
      <c r="H759" s="8" t="n">
        <v>7945.45</v>
      </c>
      <c r="I759" s="9" t="n">
        <v>25</v>
      </c>
      <c r="J759" s="6" t="s">
        <v>17</v>
      </c>
    </row>
    <row r="760" customFormat="false" ht="15" hidden="false" customHeight="false" outlineLevel="0" collapsed="false">
      <c r="A760" s="2" t="s">
        <v>1899</v>
      </c>
      <c r="B760" s="2" t="s">
        <v>1742</v>
      </c>
      <c r="C760" s="2" t="s">
        <v>31</v>
      </c>
      <c r="D760" s="3" t="s">
        <v>71</v>
      </c>
      <c r="E760" s="2" t="s">
        <v>20</v>
      </c>
      <c r="F760" s="2" t="s">
        <v>501</v>
      </c>
      <c r="G760" s="3" t="s">
        <v>16</v>
      </c>
      <c r="H760" s="4" t="n">
        <v>2295.01</v>
      </c>
      <c r="I760" s="5" t="n">
        <v>30</v>
      </c>
      <c r="J760" s="2" t="s">
        <v>17</v>
      </c>
    </row>
    <row r="761" customFormat="false" ht="15" hidden="false" customHeight="false" outlineLevel="0" collapsed="false">
      <c r="A761" s="6" t="s">
        <v>1900</v>
      </c>
      <c r="B761" s="6" t="s">
        <v>1901</v>
      </c>
      <c r="C761" s="6" t="s">
        <v>12</v>
      </c>
      <c r="D761" s="7" t="s">
        <v>13</v>
      </c>
      <c r="E761" s="6" t="s">
        <v>205</v>
      </c>
      <c r="F761" s="6" t="s">
        <v>1249</v>
      </c>
      <c r="G761" s="7" t="s">
        <v>22</v>
      </c>
      <c r="H761" s="8" t="n">
        <v>11319.87</v>
      </c>
      <c r="I761" s="9" t="n">
        <v>30</v>
      </c>
      <c r="J761" s="6" t="s">
        <v>17</v>
      </c>
    </row>
    <row r="762" customFormat="false" ht="15" hidden="false" customHeight="false" outlineLevel="0" collapsed="false">
      <c r="A762" s="2" t="s">
        <v>1902</v>
      </c>
      <c r="B762" s="2" t="s">
        <v>1903</v>
      </c>
      <c r="C762" s="2" t="s">
        <v>86</v>
      </c>
      <c r="D762" s="3" t="s">
        <v>524</v>
      </c>
      <c r="E762" s="2" t="s">
        <v>557</v>
      </c>
      <c r="F762" s="2" t="s">
        <v>155</v>
      </c>
      <c r="G762" s="3" t="s">
        <v>22</v>
      </c>
      <c r="H762" s="4" t="n">
        <v>1490.89</v>
      </c>
      <c r="I762" s="5" t="n">
        <v>20</v>
      </c>
      <c r="J762" s="2" t="s">
        <v>17</v>
      </c>
    </row>
    <row r="763" customFormat="false" ht="15" hidden="false" customHeight="false" outlineLevel="0" collapsed="false">
      <c r="A763" s="6" t="s">
        <v>1904</v>
      </c>
      <c r="B763" s="6" t="s">
        <v>1905</v>
      </c>
      <c r="C763" s="6" t="s">
        <v>86</v>
      </c>
      <c r="D763" s="7" t="s">
        <v>87</v>
      </c>
      <c r="E763" s="6" t="s">
        <v>43</v>
      </c>
      <c r="F763" s="6" t="s">
        <v>242</v>
      </c>
      <c r="G763" s="7" t="s">
        <v>138</v>
      </c>
      <c r="H763" s="8" t="n">
        <v>562.77</v>
      </c>
      <c r="I763" s="9" t="n">
        <v>20</v>
      </c>
      <c r="J763" s="6" t="s">
        <v>17</v>
      </c>
    </row>
    <row r="764" customFormat="false" ht="15" hidden="false" customHeight="false" outlineLevel="0" collapsed="false">
      <c r="A764" s="2" t="s">
        <v>1906</v>
      </c>
      <c r="B764" s="2" t="s">
        <v>1700</v>
      </c>
      <c r="C764" s="2" t="s">
        <v>31</v>
      </c>
      <c r="D764" s="3" t="s">
        <v>65</v>
      </c>
      <c r="E764" s="2" t="s">
        <v>582</v>
      </c>
      <c r="F764" s="2" t="s">
        <v>1907</v>
      </c>
      <c r="G764" s="3" t="s">
        <v>22</v>
      </c>
      <c r="H764" s="4" t="n">
        <v>14387.34</v>
      </c>
      <c r="I764" s="5" t="n">
        <v>25</v>
      </c>
      <c r="J764" s="2" t="s">
        <v>17</v>
      </c>
    </row>
    <row r="765" customFormat="false" ht="15" hidden="false" customHeight="false" outlineLevel="0" collapsed="false">
      <c r="A765" s="6" t="s">
        <v>1908</v>
      </c>
      <c r="B765" s="6" t="s">
        <v>889</v>
      </c>
      <c r="C765" s="6" t="s">
        <v>31</v>
      </c>
      <c r="D765" s="7" t="s">
        <v>131</v>
      </c>
      <c r="E765" s="6" t="s">
        <v>543</v>
      </c>
      <c r="F765" s="6" t="s">
        <v>245</v>
      </c>
      <c r="G765" s="7" t="s">
        <v>62</v>
      </c>
      <c r="H765" s="8" t="n">
        <v>14776.88</v>
      </c>
      <c r="I765" s="9" t="n">
        <v>30</v>
      </c>
      <c r="J765" s="6" t="s">
        <v>17</v>
      </c>
    </row>
    <row r="766" customFormat="false" ht="15" hidden="false" customHeight="false" outlineLevel="0" collapsed="false">
      <c r="A766" s="2" t="s">
        <v>1909</v>
      </c>
      <c r="B766" s="2" t="s">
        <v>1910</v>
      </c>
      <c r="C766" s="2" t="s">
        <v>12</v>
      </c>
      <c r="D766" s="3" t="s">
        <v>179</v>
      </c>
      <c r="E766" s="2" t="s">
        <v>1082</v>
      </c>
      <c r="F766" s="2" t="s">
        <v>659</v>
      </c>
      <c r="G766" s="3" t="s">
        <v>28</v>
      </c>
      <c r="H766" s="4" t="n">
        <v>1692.6</v>
      </c>
      <c r="I766" s="5" t="n">
        <v>0</v>
      </c>
      <c r="J766" s="2" t="s">
        <v>17</v>
      </c>
    </row>
    <row r="767" customFormat="false" ht="15" hidden="false" customHeight="false" outlineLevel="0" collapsed="false">
      <c r="A767" s="6" t="s">
        <v>1911</v>
      </c>
      <c r="B767" s="6" t="s">
        <v>1912</v>
      </c>
      <c r="C767" s="6" t="s">
        <v>12</v>
      </c>
      <c r="D767" s="7" t="s">
        <v>25</v>
      </c>
      <c r="E767" s="6" t="s">
        <v>617</v>
      </c>
      <c r="F767" s="6" t="s">
        <v>862</v>
      </c>
      <c r="G767" s="7" t="s">
        <v>22</v>
      </c>
      <c r="H767" s="8" t="n">
        <v>4713.55</v>
      </c>
      <c r="I767" s="9" t="n">
        <v>15</v>
      </c>
      <c r="J767" s="6" t="s">
        <v>68</v>
      </c>
    </row>
    <row r="768" customFormat="false" ht="15" hidden="false" customHeight="false" outlineLevel="0" collapsed="false">
      <c r="A768" s="2" t="s">
        <v>1913</v>
      </c>
      <c r="B768" s="2" t="s">
        <v>1914</v>
      </c>
      <c r="C768" s="2" t="s">
        <v>86</v>
      </c>
      <c r="D768" s="3" t="s">
        <v>285</v>
      </c>
      <c r="E768" s="2" t="s">
        <v>164</v>
      </c>
      <c r="F768" s="2" t="s">
        <v>293</v>
      </c>
      <c r="G768" s="3" t="s">
        <v>22</v>
      </c>
      <c r="H768" s="4" t="n">
        <v>7628.9</v>
      </c>
      <c r="I768" s="5" t="n">
        <v>25</v>
      </c>
      <c r="J768" s="2" t="s">
        <v>17</v>
      </c>
    </row>
    <row r="769" customFormat="false" ht="15" hidden="false" customHeight="false" outlineLevel="0" collapsed="false">
      <c r="A769" s="6" t="s">
        <v>1915</v>
      </c>
      <c r="B769" s="6" t="s">
        <v>1916</v>
      </c>
      <c r="C769" s="6" t="s">
        <v>31</v>
      </c>
      <c r="D769" s="7" t="s">
        <v>122</v>
      </c>
      <c r="E769" s="6" t="s">
        <v>377</v>
      </c>
      <c r="F769" s="6" t="s">
        <v>27</v>
      </c>
      <c r="G769" s="7" t="s">
        <v>62</v>
      </c>
      <c r="H769" s="8" t="n">
        <v>14674.78</v>
      </c>
      <c r="I769" s="9" t="n">
        <v>20</v>
      </c>
      <c r="J769" s="6" t="s">
        <v>17</v>
      </c>
    </row>
    <row r="770" customFormat="false" ht="15" hidden="false" customHeight="false" outlineLevel="0" collapsed="false">
      <c r="A770" s="2" t="s">
        <v>1917</v>
      </c>
      <c r="B770" s="2" t="s">
        <v>1918</v>
      </c>
      <c r="C770" s="2" t="s">
        <v>31</v>
      </c>
      <c r="D770" s="3" t="s">
        <v>122</v>
      </c>
      <c r="E770" s="2" t="s">
        <v>1919</v>
      </c>
      <c r="F770" s="2" t="s">
        <v>724</v>
      </c>
      <c r="G770" s="3" t="s">
        <v>22</v>
      </c>
      <c r="H770" s="4" t="n">
        <v>6658.21</v>
      </c>
      <c r="I770" s="5" t="n">
        <v>30</v>
      </c>
      <c r="J770" s="2" t="s">
        <v>17</v>
      </c>
    </row>
    <row r="771" customFormat="false" ht="15" hidden="false" customHeight="false" outlineLevel="0" collapsed="false">
      <c r="A771" s="6" t="s">
        <v>1920</v>
      </c>
      <c r="B771" s="6" t="s">
        <v>1921</v>
      </c>
      <c r="C771" s="6" t="s">
        <v>12</v>
      </c>
      <c r="D771" s="7" t="s">
        <v>37</v>
      </c>
      <c r="E771" s="6" t="s">
        <v>276</v>
      </c>
      <c r="F771" s="6" t="s">
        <v>862</v>
      </c>
      <c r="G771" s="7" t="s">
        <v>62</v>
      </c>
      <c r="H771" s="8" t="n">
        <v>9245.9</v>
      </c>
      <c r="I771" s="9" t="n">
        <v>25</v>
      </c>
      <c r="J771" s="6" t="s">
        <v>17</v>
      </c>
    </row>
    <row r="772" customFormat="false" ht="15" hidden="false" customHeight="false" outlineLevel="0" collapsed="false">
      <c r="A772" s="2" t="s">
        <v>1922</v>
      </c>
      <c r="B772" s="2" t="s">
        <v>1923</v>
      </c>
      <c r="C772" s="2" t="s">
        <v>12</v>
      </c>
      <c r="D772" s="3" t="s">
        <v>162</v>
      </c>
      <c r="E772" s="2" t="s">
        <v>690</v>
      </c>
      <c r="F772" s="2" t="s">
        <v>287</v>
      </c>
      <c r="G772" s="3" t="s">
        <v>22</v>
      </c>
      <c r="H772" s="4" t="n">
        <v>7710.47</v>
      </c>
      <c r="I772" s="5" t="n">
        <v>15</v>
      </c>
      <c r="J772" s="2" t="s">
        <v>68</v>
      </c>
    </row>
    <row r="773" customFormat="false" ht="15" hidden="false" customHeight="false" outlineLevel="0" collapsed="false">
      <c r="A773" s="6" t="s">
        <v>1924</v>
      </c>
      <c r="B773" s="6" t="s">
        <v>1925</v>
      </c>
      <c r="C773" s="6" t="s">
        <v>86</v>
      </c>
      <c r="D773" s="7" t="s">
        <v>249</v>
      </c>
      <c r="E773" s="6" t="s">
        <v>315</v>
      </c>
      <c r="F773" s="6" t="s">
        <v>812</v>
      </c>
      <c r="G773" s="7" t="s">
        <v>16</v>
      </c>
      <c r="H773" s="8" t="n">
        <v>6048.18</v>
      </c>
      <c r="I773" s="9" t="n">
        <v>5</v>
      </c>
      <c r="J773" s="6" t="s">
        <v>17</v>
      </c>
    </row>
    <row r="774" customFormat="false" ht="15" hidden="false" customHeight="false" outlineLevel="0" collapsed="false">
      <c r="A774" s="2" t="s">
        <v>1926</v>
      </c>
      <c r="B774" s="2" t="s">
        <v>1927</v>
      </c>
      <c r="C774" s="2" t="s">
        <v>12</v>
      </c>
      <c r="D774" s="3" t="s">
        <v>110</v>
      </c>
      <c r="E774" s="2" t="s">
        <v>707</v>
      </c>
      <c r="F774" s="2" t="s">
        <v>703</v>
      </c>
      <c r="G774" s="3" t="s">
        <v>16</v>
      </c>
      <c r="H774" s="4" t="n">
        <v>7257.32</v>
      </c>
      <c r="I774" s="5" t="n">
        <v>30</v>
      </c>
      <c r="J774" s="2" t="s">
        <v>17</v>
      </c>
    </row>
    <row r="775" customFormat="false" ht="15" hidden="false" customHeight="false" outlineLevel="0" collapsed="false">
      <c r="A775" s="6" t="s">
        <v>1928</v>
      </c>
      <c r="B775" s="6" t="s">
        <v>1929</v>
      </c>
      <c r="C775" s="6" t="s">
        <v>12</v>
      </c>
      <c r="D775" s="7" t="s">
        <v>110</v>
      </c>
      <c r="E775" s="6" t="s">
        <v>268</v>
      </c>
      <c r="F775" s="6" t="s">
        <v>373</v>
      </c>
      <c r="G775" s="7" t="s">
        <v>28</v>
      </c>
      <c r="H775" s="8" t="n">
        <v>958.18</v>
      </c>
      <c r="I775" s="9" t="n">
        <v>30</v>
      </c>
      <c r="J775" s="6" t="s">
        <v>68</v>
      </c>
    </row>
    <row r="776" customFormat="false" ht="15" hidden="false" customHeight="false" outlineLevel="0" collapsed="false">
      <c r="A776" s="2" t="s">
        <v>1930</v>
      </c>
      <c r="B776" s="2" t="s">
        <v>1931</v>
      </c>
      <c r="C776" s="2" t="s">
        <v>31</v>
      </c>
      <c r="D776" s="3" t="s">
        <v>122</v>
      </c>
      <c r="E776" s="2" t="s">
        <v>188</v>
      </c>
      <c r="F776" s="2" t="s">
        <v>320</v>
      </c>
      <c r="G776" s="3" t="s">
        <v>62</v>
      </c>
      <c r="H776" s="4" t="n">
        <v>976.47</v>
      </c>
      <c r="I776" s="5" t="n">
        <v>0</v>
      </c>
      <c r="J776" s="2" t="s">
        <v>17</v>
      </c>
    </row>
    <row r="777" customFormat="false" ht="15" hidden="false" customHeight="false" outlineLevel="0" collapsed="false">
      <c r="A777" s="6" t="s">
        <v>1932</v>
      </c>
      <c r="B777" s="6" t="s">
        <v>1933</v>
      </c>
      <c r="C777" s="6" t="s">
        <v>12</v>
      </c>
      <c r="D777" s="7" t="s">
        <v>50</v>
      </c>
      <c r="E777" s="6" t="s">
        <v>423</v>
      </c>
      <c r="F777" s="6" t="s">
        <v>242</v>
      </c>
      <c r="G777" s="7" t="s">
        <v>62</v>
      </c>
      <c r="H777" s="8" t="n">
        <v>7568.1</v>
      </c>
      <c r="I777" s="9" t="n">
        <v>15</v>
      </c>
      <c r="J777" s="6" t="s">
        <v>17</v>
      </c>
    </row>
    <row r="778" customFormat="false" ht="15" hidden="false" customHeight="false" outlineLevel="0" collapsed="false">
      <c r="A778" s="2" t="s">
        <v>1934</v>
      </c>
      <c r="B778" s="2" t="s">
        <v>1935</v>
      </c>
      <c r="C778" s="2" t="s">
        <v>12</v>
      </c>
      <c r="D778" s="3" t="s">
        <v>25</v>
      </c>
      <c r="E778" s="2" t="s">
        <v>1233</v>
      </c>
      <c r="F778" s="2" t="s">
        <v>1190</v>
      </c>
      <c r="G778" s="3" t="s">
        <v>28</v>
      </c>
      <c r="H778" s="4" t="n">
        <v>7846.93</v>
      </c>
      <c r="I778" s="5" t="n">
        <v>5</v>
      </c>
      <c r="J778" s="2" t="s">
        <v>17</v>
      </c>
    </row>
    <row r="779" customFormat="false" ht="15" hidden="false" customHeight="false" outlineLevel="0" collapsed="false">
      <c r="A779" s="6" t="s">
        <v>1936</v>
      </c>
      <c r="B779" s="6" t="s">
        <v>1937</v>
      </c>
      <c r="C779" s="6" t="s">
        <v>12</v>
      </c>
      <c r="D779" s="7" t="s">
        <v>81</v>
      </c>
      <c r="E779" s="6" t="s">
        <v>83</v>
      </c>
      <c r="F779" s="6" t="s">
        <v>1348</v>
      </c>
      <c r="G779" s="7" t="s">
        <v>16</v>
      </c>
      <c r="H779" s="8" t="n">
        <v>5147</v>
      </c>
      <c r="I779" s="9" t="n">
        <v>10</v>
      </c>
      <c r="J779" s="6" t="s">
        <v>68</v>
      </c>
    </row>
    <row r="780" customFormat="false" ht="15" hidden="false" customHeight="false" outlineLevel="0" collapsed="false">
      <c r="A780" s="2" t="s">
        <v>1938</v>
      </c>
      <c r="B780" s="2" t="s">
        <v>1939</v>
      </c>
      <c r="C780" s="2" t="s">
        <v>31</v>
      </c>
      <c r="D780" s="3" t="s">
        <v>65</v>
      </c>
      <c r="E780" s="2" t="s">
        <v>381</v>
      </c>
      <c r="F780" s="2" t="s">
        <v>241</v>
      </c>
      <c r="G780" s="3" t="s">
        <v>22</v>
      </c>
      <c r="H780" s="4" t="n">
        <v>5448.22</v>
      </c>
      <c r="I780" s="5" t="n">
        <v>25</v>
      </c>
      <c r="J780" s="2" t="s">
        <v>17</v>
      </c>
    </row>
    <row r="781" customFormat="false" ht="15" hidden="false" customHeight="false" outlineLevel="0" collapsed="false">
      <c r="A781" s="6" t="s">
        <v>1940</v>
      </c>
      <c r="B781" s="6" t="s">
        <v>1566</v>
      </c>
      <c r="C781" s="6" t="s">
        <v>31</v>
      </c>
      <c r="D781" s="7" t="s">
        <v>131</v>
      </c>
      <c r="E781" s="6" t="s">
        <v>342</v>
      </c>
      <c r="F781" s="6" t="s">
        <v>241</v>
      </c>
      <c r="G781" s="7" t="s">
        <v>22</v>
      </c>
      <c r="H781" s="8" t="n">
        <v>5025.44</v>
      </c>
      <c r="I781" s="9" t="n">
        <v>25</v>
      </c>
      <c r="J781" s="6" t="s">
        <v>68</v>
      </c>
    </row>
    <row r="782" customFormat="false" ht="15" hidden="false" customHeight="false" outlineLevel="0" collapsed="false">
      <c r="A782" s="2" t="s">
        <v>1941</v>
      </c>
      <c r="B782" s="2" t="s">
        <v>1942</v>
      </c>
      <c r="C782" s="2" t="s">
        <v>31</v>
      </c>
      <c r="D782" s="3" t="s">
        <v>92</v>
      </c>
      <c r="E782" s="2" t="s">
        <v>1246</v>
      </c>
      <c r="F782" s="2" t="s">
        <v>219</v>
      </c>
      <c r="G782" s="3" t="s">
        <v>22</v>
      </c>
      <c r="H782" s="4" t="n">
        <v>1041.98</v>
      </c>
      <c r="I782" s="5" t="n">
        <v>10</v>
      </c>
      <c r="J782" s="2" t="s">
        <v>17</v>
      </c>
    </row>
    <row r="783" customFormat="false" ht="15" hidden="false" customHeight="false" outlineLevel="0" collapsed="false">
      <c r="A783" s="6" t="s">
        <v>1943</v>
      </c>
      <c r="B783" s="6" t="s">
        <v>1944</v>
      </c>
      <c r="C783" s="6" t="s">
        <v>31</v>
      </c>
      <c r="D783" s="7" t="s">
        <v>59</v>
      </c>
      <c r="E783" s="6" t="s">
        <v>1453</v>
      </c>
      <c r="F783" s="6" t="s">
        <v>457</v>
      </c>
      <c r="G783" s="7" t="s">
        <v>28</v>
      </c>
      <c r="H783" s="8" t="n">
        <v>5977.2</v>
      </c>
      <c r="I783" s="9" t="n">
        <v>10</v>
      </c>
      <c r="J783" s="6" t="s">
        <v>68</v>
      </c>
    </row>
    <row r="784" customFormat="false" ht="15" hidden="false" customHeight="false" outlineLevel="0" collapsed="false">
      <c r="A784" s="2" t="s">
        <v>1945</v>
      </c>
      <c r="B784" s="2" t="s">
        <v>1946</v>
      </c>
      <c r="C784" s="2" t="s">
        <v>31</v>
      </c>
      <c r="D784" s="3" t="s">
        <v>131</v>
      </c>
      <c r="E784" s="2" t="s">
        <v>172</v>
      </c>
      <c r="F784" s="2" t="s">
        <v>416</v>
      </c>
      <c r="G784" s="3" t="s">
        <v>62</v>
      </c>
      <c r="H784" s="4" t="n">
        <v>12266.13</v>
      </c>
      <c r="I784" s="5" t="n">
        <v>20</v>
      </c>
      <c r="J784" s="2" t="s">
        <v>17</v>
      </c>
    </row>
    <row r="785" customFormat="false" ht="15" hidden="false" customHeight="false" outlineLevel="0" collapsed="false">
      <c r="A785" s="6" t="s">
        <v>1947</v>
      </c>
      <c r="B785" s="6" t="s">
        <v>1948</v>
      </c>
      <c r="C785" s="6" t="s">
        <v>86</v>
      </c>
      <c r="D785" s="7" t="s">
        <v>784</v>
      </c>
      <c r="E785" s="6" t="s">
        <v>1271</v>
      </c>
      <c r="F785" s="6" t="s">
        <v>785</v>
      </c>
      <c r="G785" s="7" t="s">
        <v>62</v>
      </c>
      <c r="H785" s="8" t="n">
        <v>14624.56</v>
      </c>
      <c r="I785" s="9" t="n">
        <v>30</v>
      </c>
      <c r="J785" s="6" t="s">
        <v>17</v>
      </c>
    </row>
    <row r="786" customFormat="false" ht="15" hidden="false" customHeight="false" outlineLevel="0" collapsed="false">
      <c r="A786" s="2" t="s">
        <v>1949</v>
      </c>
      <c r="B786" s="2" t="s">
        <v>1950</v>
      </c>
      <c r="C786" s="2" t="s">
        <v>31</v>
      </c>
      <c r="D786" s="3" t="s">
        <v>145</v>
      </c>
      <c r="E786" s="2" t="s">
        <v>1951</v>
      </c>
      <c r="F786" s="2" t="s">
        <v>464</v>
      </c>
      <c r="G786" s="3" t="s">
        <v>138</v>
      </c>
      <c r="H786" s="4" t="n">
        <v>12166.74</v>
      </c>
      <c r="I786" s="5" t="n">
        <v>15</v>
      </c>
      <c r="J786" s="2" t="s">
        <v>68</v>
      </c>
    </row>
    <row r="787" customFormat="false" ht="15" hidden="false" customHeight="false" outlineLevel="0" collapsed="false">
      <c r="A787" s="6" t="s">
        <v>1952</v>
      </c>
      <c r="B787" s="6" t="s">
        <v>1953</v>
      </c>
      <c r="C787" s="6" t="s">
        <v>12</v>
      </c>
      <c r="D787" s="7" t="s">
        <v>179</v>
      </c>
      <c r="E787" s="6" t="s">
        <v>250</v>
      </c>
      <c r="F787" s="6" t="s">
        <v>366</v>
      </c>
      <c r="G787" s="7" t="s">
        <v>22</v>
      </c>
      <c r="H787" s="8" t="n">
        <v>8200.42</v>
      </c>
      <c r="I787" s="9" t="n">
        <v>30</v>
      </c>
      <c r="J787" s="6" t="s">
        <v>17</v>
      </c>
    </row>
    <row r="788" customFormat="false" ht="15" hidden="false" customHeight="false" outlineLevel="0" collapsed="false">
      <c r="A788" s="2" t="s">
        <v>1954</v>
      </c>
      <c r="B788" s="2" t="s">
        <v>1955</v>
      </c>
      <c r="C788" s="2" t="s">
        <v>12</v>
      </c>
      <c r="D788" s="3" t="s">
        <v>179</v>
      </c>
      <c r="E788" s="2" t="s">
        <v>397</v>
      </c>
      <c r="F788" s="2" t="s">
        <v>436</v>
      </c>
      <c r="G788" s="3" t="s">
        <v>62</v>
      </c>
      <c r="H788" s="4" t="n">
        <v>5043.62</v>
      </c>
      <c r="I788" s="5" t="n">
        <v>20</v>
      </c>
      <c r="J788" s="2" t="s">
        <v>17</v>
      </c>
    </row>
    <row r="789" customFormat="false" ht="15" hidden="false" customHeight="false" outlineLevel="0" collapsed="false">
      <c r="A789" s="6" t="s">
        <v>1956</v>
      </c>
      <c r="B789" s="6" t="s">
        <v>1957</v>
      </c>
      <c r="C789" s="6" t="s">
        <v>12</v>
      </c>
      <c r="D789" s="7" t="s">
        <v>110</v>
      </c>
      <c r="E789" s="6" t="s">
        <v>871</v>
      </c>
      <c r="F789" s="6" t="s">
        <v>1641</v>
      </c>
      <c r="G789" s="7" t="s">
        <v>22</v>
      </c>
      <c r="H789" s="8" t="n">
        <v>9603.74</v>
      </c>
      <c r="I789" s="9" t="n">
        <v>0</v>
      </c>
      <c r="J789" s="6" t="s">
        <v>17</v>
      </c>
    </row>
    <row r="790" customFormat="false" ht="15" hidden="false" customHeight="false" outlineLevel="0" collapsed="false">
      <c r="A790" s="2" t="s">
        <v>1958</v>
      </c>
      <c r="B790" s="2" t="s">
        <v>1959</v>
      </c>
      <c r="C790" s="2" t="s">
        <v>12</v>
      </c>
      <c r="D790" s="3" t="s">
        <v>25</v>
      </c>
      <c r="E790" s="2" t="s">
        <v>1075</v>
      </c>
      <c r="F790" s="2" t="s">
        <v>180</v>
      </c>
      <c r="G790" s="3" t="s">
        <v>22</v>
      </c>
      <c r="H790" s="4" t="n">
        <v>8224.43</v>
      </c>
      <c r="I790" s="5" t="n">
        <v>25</v>
      </c>
      <c r="J790" s="2" t="s">
        <v>17</v>
      </c>
    </row>
    <row r="791" customFormat="false" ht="15" hidden="false" customHeight="false" outlineLevel="0" collapsed="false">
      <c r="A791" s="6" t="s">
        <v>1960</v>
      </c>
      <c r="B791" s="6" t="s">
        <v>1961</v>
      </c>
      <c r="C791" s="6" t="s">
        <v>12</v>
      </c>
      <c r="D791" s="7" t="s">
        <v>81</v>
      </c>
      <c r="E791" s="6" t="s">
        <v>301</v>
      </c>
      <c r="F791" s="6" t="s">
        <v>665</v>
      </c>
      <c r="G791" s="7" t="s">
        <v>62</v>
      </c>
      <c r="H791" s="8" t="n">
        <v>2681.85</v>
      </c>
      <c r="I791" s="9" t="n">
        <v>5</v>
      </c>
      <c r="J791" s="6" t="s">
        <v>17</v>
      </c>
    </row>
    <row r="792" customFormat="false" ht="15" hidden="false" customHeight="false" outlineLevel="0" collapsed="false">
      <c r="A792" s="2" t="s">
        <v>1962</v>
      </c>
      <c r="B792" s="2" t="s">
        <v>1963</v>
      </c>
      <c r="C792" s="2" t="s">
        <v>31</v>
      </c>
      <c r="D792" s="3" t="s">
        <v>175</v>
      </c>
      <c r="E792" s="2" t="s">
        <v>853</v>
      </c>
      <c r="F792" s="2" t="s">
        <v>1195</v>
      </c>
      <c r="G792" s="3" t="s">
        <v>28</v>
      </c>
      <c r="H792" s="4" t="n">
        <v>6480.36</v>
      </c>
      <c r="I792" s="5" t="n">
        <v>30</v>
      </c>
      <c r="J792" s="2" t="s">
        <v>17</v>
      </c>
    </row>
    <row r="793" customFormat="false" ht="15" hidden="false" customHeight="false" outlineLevel="0" collapsed="false">
      <c r="A793" s="6" t="s">
        <v>1964</v>
      </c>
      <c r="B793" s="6" t="s">
        <v>1965</v>
      </c>
      <c r="C793" s="6" t="s">
        <v>12</v>
      </c>
      <c r="D793" s="7" t="s">
        <v>162</v>
      </c>
      <c r="E793" s="6" t="s">
        <v>520</v>
      </c>
      <c r="F793" s="6" t="s">
        <v>662</v>
      </c>
      <c r="G793" s="7" t="s">
        <v>22</v>
      </c>
      <c r="H793" s="8" t="n">
        <v>4061.01</v>
      </c>
      <c r="I793" s="9" t="n">
        <v>0</v>
      </c>
      <c r="J793" s="6" t="s">
        <v>17</v>
      </c>
    </row>
    <row r="794" customFormat="false" ht="15" hidden="false" customHeight="false" outlineLevel="0" collapsed="false">
      <c r="A794" s="2" t="s">
        <v>1966</v>
      </c>
      <c r="B794" s="2" t="s">
        <v>1967</v>
      </c>
      <c r="C794" s="2" t="s">
        <v>12</v>
      </c>
      <c r="D794" s="3" t="s">
        <v>13</v>
      </c>
      <c r="E794" s="2" t="s">
        <v>119</v>
      </c>
      <c r="F794" s="2" t="s">
        <v>159</v>
      </c>
      <c r="G794" s="3" t="s">
        <v>22</v>
      </c>
      <c r="H794" s="4" t="n">
        <v>2478.24</v>
      </c>
      <c r="I794" s="5" t="n">
        <v>10</v>
      </c>
      <c r="J794" s="2" t="s">
        <v>17</v>
      </c>
    </row>
    <row r="795" customFormat="false" ht="15" hidden="false" customHeight="false" outlineLevel="0" collapsed="false">
      <c r="A795" s="6" t="s">
        <v>1968</v>
      </c>
      <c r="B795" s="6" t="s">
        <v>1969</v>
      </c>
      <c r="C795" s="6" t="s">
        <v>12</v>
      </c>
      <c r="D795" s="7" t="s">
        <v>13</v>
      </c>
      <c r="E795" s="6" t="s">
        <v>490</v>
      </c>
      <c r="F795" s="6" t="s">
        <v>1271</v>
      </c>
      <c r="G795" s="7" t="s">
        <v>138</v>
      </c>
      <c r="H795" s="8" t="n">
        <v>11842.39</v>
      </c>
      <c r="I795" s="9" t="n">
        <v>15</v>
      </c>
      <c r="J795" s="6" t="s">
        <v>68</v>
      </c>
    </row>
    <row r="796" customFormat="false" ht="15" hidden="false" customHeight="false" outlineLevel="0" collapsed="false">
      <c r="A796" s="2" t="s">
        <v>1970</v>
      </c>
      <c r="B796" s="2" t="s">
        <v>1971</v>
      </c>
      <c r="C796" s="2" t="s">
        <v>86</v>
      </c>
      <c r="D796" s="3" t="s">
        <v>507</v>
      </c>
      <c r="E796" s="2" t="s">
        <v>282</v>
      </c>
      <c r="F796" s="2" t="s">
        <v>163</v>
      </c>
      <c r="G796" s="3" t="s">
        <v>74</v>
      </c>
      <c r="H796" s="4" t="n">
        <v>10032.74</v>
      </c>
      <c r="I796" s="5" t="n">
        <v>25</v>
      </c>
      <c r="J796" s="2" t="s">
        <v>17</v>
      </c>
    </row>
    <row r="797" customFormat="false" ht="15" hidden="false" customHeight="false" outlineLevel="0" collapsed="false">
      <c r="A797" s="6" t="s">
        <v>1972</v>
      </c>
      <c r="B797" s="6" t="s">
        <v>1973</v>
      </c>
      <c r="C797" s="6" t="s">
        <v>31</v>
      </c>
      <c r="D797" s="7" t="s">
        <v>65</v>
      </c>
      <c r="E797" s="6" t="s">
        <v>440</v>
      </c>
      <c r="F797" s="6" t="s">
        <v>226</v>
      </c>
      <c r="G797" s="7" t="s">
        <v>16</v>
      </c>
      <c r="H797" s="8" t="n">
        <v>8068.38</v>
      </c>
      <c r="I797" s="9" t="n">
        <v>0</v>
      </c>
      <c r="J797" s="6" t="s">
        <v>17</v>
      </c>
    </row>
    <row r="798" customFormat="false" ht="15" hidden="false" customHeight="false" outlineLevel="0" collapsed="false">
      <c r="A798" s="2" t="s">
        <v>1974</v>
      </c>
      <c r="B798" s="2" t="s">
        <v>1975</v>
      </c>
      <c r="C798" s="2" t="s">
        <v>12</v>
      </c>
      <c r="D798" s="3" t="s">
        <v>162</v>
      </c>
      <c r="E798" s="2" t="s">
        <v>1678</v>
      </c>
      <c r="F798" s="2" t="s">
        <v>107</v>
      </c>
      <c r="G798" s="3" t="s">
        <v>22</v>
      </c>
      <c r="H798" s="4" t="n">
        <v>11711.27</v>
      </c>
      <c r="I798" s="5" t="n">
        <v>0</v>
      </c>
      <c r="J798" s="2" t="s">
        <v>17</v>
      </c>
    </row>
    <row r="799" customFormat="false" ht="15" hidden="false" customHeight="false" outlineLevel="0" collapsed="false">
      <c r="A799" s="6" t="s">
        <v>1976</v>
      </c>
      <c r="B799" s="6" t="s">
        <v>1977</v>
      </c>
      <c r="C799" s="6" t="s">
        <v>86</v>
      </c>
      <c r="D799" s="7" t="s">
        <v>784</v>
      </c>
      <c r="E799" s="6" t="s">
        <v>222</v>
      </c>
      <c r="F799" s="6" t="s">
        <v>582</v>
      </c>
      <c r="G799" s="7" t="s">
        <v>138</v>
      </c>
      <c r="H799" s="8" t="n">
        <v>2592.03</v>
      </c>
      <c r="I799" s="9" t="n">
        <v>5</v>
      </c>
      <c r="J799" s="6" t="s">
        <v>17</v>
      </c>
    </row>
    <row r="800" customFormat="false" ht="15" hidden="false" customHeight="false" outlineLevel="0" collapsed="false">
      <c r="A800" s="2" t="s">
        <v>1978</v>
      </c>
      <c r="B800" s="2" t="s">
        <v>1979</v>
      </c>
      <c r="C800" s="2" t="s">
        <v>31</v>
      </c>
      <c r="D800" s="3" t="s">
        <v>65</v>
      </c>
      <c r="E800" s="2" t="s">
        <v>585</v>
      </c>
      <c r="F800" s="2" t="s">
        <v>767</v>
      </c>
      <c r="G800" s="3" t="s">
        <v>22</v>
      </c>
      <c r="H800" s="4" t="n">
        <v>5933.22</v>
      </c>
      <c r="I800" s="5" t="n">
        <v>20</v>
      </c>
      <c r="J800" s="2" t="s">
        <v>17</v>
      </c>
    </row>
    <row r="801" customFormat="false" ht="15" hidden="false" customHeight="false" outlineLevel="0" collapsed="false">
      <c r="A801" s="6" t="s">
        <v>1980</v>
      </c>
      <c r="B801" s="6" t="s">
        <v>1981</v>
      </c>
      <c r="C801" s="6" t="s">
        <v>86</v>
      </c>
      <c r="D801" s="7" t="s">
        <v>87</v>
      </c>
      <c r="E801" s="6" t="s">
        <v>703</v>
      </c>
      <c r="F801" s="6" t="s">
        <v>520</v>
      </c>
      <c r="G801" s="7" t="s">
        <v>62</v>
      </c>
      <c r="H801" s="8" t="n">
        <v>5832.22</v>
      </c>
      <c r="I801" s="9" t="n">
        <v>25</v>
      </c>
      <c r="J801" s="6" t="s">
        <v>17</v>
      </c>
    </row>
    <row r="802" customFormat="false" ht="15" hidden="false" customHeight="false" outlineLevel="0" collapsed="false">
      <c r="A802" s="2" t="s">
        <v>1982</v>
      </c>
      <c r="B802" s="2" t="s">
        <v>1983</v>
      </c>
      <c r="C802" s="2" t="s">
        <v>86</v>
      </c>
      <c r="D802" s="3" t="s">
        <v>384</v>
      </c>
      <c r="E802" s="2" t="s">
        <v>430</v>
      </c>
      <c r="F802" s="2" t="s">
        <v>60</v>
      </c>
      <c r="G802" s="3" t="s">
        <v>16</v>
      </c>
      <c r="H802" s="4" t="n">
        <v>10238.18</v>
      </c>
      <c r="I802" s="5" t="n">
        <v>30</v>
      </c>
      <c r="J802" s="2" t="s">
        <v>17</v>
      </c>
    </row>
    <row r="803" customFormat="false" ht="15" hidden="false" customHeight="false" outlineLevel="0" collapsed="false">
      <c r="A803" s="6" t="s">
        <v>1984</v>
      </c>
      <c r="B803" s="6" t="s">
        <v>1985</v>
      </c>
      <c r="C803" s="6" t="s">
        <v>86</v>
      </c>
      <c r="D803" s="7" t="s">
        <v>135</v>
      </c>
      <c r="E803" s="6" t="s">
        <v>52</v>
      </c>
      <c r="F803" s="6" t="s">
        <v>1453</v>
      </c>
      <c r="G803" s="7" t="s">
        <v>28</v>
      </c>
      <c r="H803" s="8" t="n">
        <v>12935.88</v>
      </c>
      <c r="I803" s="9" t="n">
        <v>5</v>
      </c>
      <c r="J803" s="6" t="s">
        <v>17</v>
      </c>
    </row>
    <row r="804" customFormat="false" ht="15" hidden="false" customHeight="false" outlineLevel="0" collapsed="false">
      <c r="A804" s="2" t="s">
        <v>1986</v>
      </c>
      <c r="B804" s="2" t="s">
        <v>1987</v>
      </c>
      <c r="C804" s="2" t="s">
        <v>31</v>
      </c>
      <c r="D804" s="3" t="s">
        <v>131</v>
      </c>
      <c r="E804" s="2" t="s">
        <v>437</v>
      </c>
      <c r="F804" s="2" t="s">
        <v>919</v>
      </c>
      <c r="G804" s="3" t="s">
        <v>22</v>
      </c>
      <c r="H804" s="4" t="n">
        <v>13408.58</v>
      </c>
      <c r="I804" s="5" t="n">
        <v>30</v>
      </c>
      <c r="J804" s="2" t="s">
        <v>17</v>
      </c>
    </row>
    <row r="805" customFormat="false" ht="15" hidden="false" customHeight="false" outlineLevel="0" collapsed="false">
      <c r="A805" s="6" t="s">
        <v>1988</v>
      </c>
      <c r="B805" s="6" t="s">
        <v>1989</v>
      </c>
      <c r="C805" s="6" t="s">
        <v>12</v>
      </c>
      <c r="D805" s="7" t="s">
        <v>179</v>
      </c>
      <c r="E805" s="6" t="s">
        <v>658</v>
      </c>
      <c r="F805" s="6" t="s">
        <v>870</v>
      </c>
      <c r="G805" s="7" t="s">
        <v>74</v>
      </c>
      <c r="H805" s="8" t="n">
        <v>11802.12</v>
      </c>
      <c r="I805" s="9" t="n">
        <v>30</v>
      </c>
      <c r="J805" s="6" t="s">
        <v>17</v>
      </c>
    </row>
    <row r="806" customFormat="false" ht="15" hidden="false" customHeight="false" outlineLevel="0" collapsed="false">
      <c r="A806" s="2" t="s">
        <v>1990</v>
      </c>
      <c r="B806" s="2" t="s">
        <v>1991</v>
      </c>
      <c r="C806" s="2" t="s">
        <v>12</v>
      </c>
      <c r="D806" s="3" t="s">
        <v>162</v>
      </c>
      <c r="E806" s="2" t="s">
        <v>335</v>
      </c>
      <c r="F806" s="2" t="s">
        <v>1271</v>
      </c>
      <c r="G806" s="3" t="s">
        <v>74</v>
      </c>
      <c r="H806" s="4" t="n">
        <v>4284.07</v>
      </c>
      <c r="I806" s="5" t="n">
        <v>25</v>
      </c>
      <c r="J806" s="2" t="s">
        <v>17</v>
      </c>
    </row>
    <row r="807" customFormat="false" ht="15" hidden="false" customHeight="false" outlineLevel="0" collapsed="false">
      <c r="A807" s="6" t="s">
        <v>1992</v>
      </c>
      <c r="B807" s="6" t="s">
        <v>1993</v>
      </c>
      <c r="C807" s="6" t="s">
        <v>12</v>
      </c>
      <c r="D807" s="7" t="s">
        <v>25</v>
      </c>
      <c r="E807" s="6" t="s">
        <v>1292</v>
      </c>
      <c r="F807" s="6" t="s">
        <v>573</v>
      </c>
      <c r="G807" s="7" t="s">
        <v>16</v>
      </c>
      <c r="H807" s="8" t="n">
        <v>1255.43</v>
      </c>
      <c r="I807" s="9" t="n">
        <v>30</v>
      </c>
      <c r="J807" s="6" t="s">
        <v>17</v>
      </c>
    </row>
    <row r="808" customFormat="false" ht="15" hidden="false" customHeight="false" outlineLevel="0" collapsed="false">
      <c r="A808" s="2" t="s">
        <v>1994</v>
      </c>
      <c r="B808" s="2" t="s">
        <v>1995</v>
      </c>
      <c r="C808" s="2" t="s">
        <v>31</v>
      </c>
      <c r="D808" s="3" t="s">
        <v>131</v>
      </c>
      <c r="E808" s="2" t="s">
        <v>423</v>
      </c>
      <c r="F808" s="2" t="s">
        <v>15</v>
      </c>
      <c r="G808" s="3" t="s">
        <v>28</v>
      </c>
      <c r="H808" s="4" t="n">
        <v>8849.24</v>
      </c>
      <c r="I808" s="5" t="n">
        <v>10</v>
      </c>
      <c r="J808" s="2" t="s">
        <v>17</v>
      </c>
    </row>
    <row r="809" customFormat="false" ht="15" hidden="false" customHeight="false" outlineLevel="0" collapsed="false">
      <c r="A809" s="6" t="s">
        <v>1996</v>
      </c>
      <c r="B809" s="6" t="s">
        <v>1997</v>
      </c>
      <c r="C809" s="6" t="s">
        <v>86</v>
      </c>
      <c r="D809" s="7" t="s">
        <v>507</v>
      </c>
      <c r="E809" s="6" t="s">
        <v>245</v>
      </c>
      <c r="F809" s="6" t="s">
        <v>358</v>
      </c>
      <c r="G809" s="7" t="s">
        <v>16</v>
      </c>
      <c r="H809" s="8" t="n">
        <v>7046.6</v>
      </c>
      <c r="I809" s="9" t="n">
        <v>10</v>
      </c>
      <c r="J809" s="6" t="s">
        <v>17</v>
      </c>
    </row>
    <row r="810" customFormat="false" ht="15" hidden="false" customHeight="false" outlineLevel="0" collapsed="false">
      <c r="A810" s="2" t="s">
        <v>1998</v>
      </c>
      <c r="B810" s="2" t="s">
        <v>1999</v>
      </c>
      <c r="C810" s="2" t="s">
        <v>12</v>
      </c>
      <c r="D810" s="3" t="s">
        <v>154</v>
      </c>
      <c r="E810" s="2" t="s">
        <v>452</v>
      </c>
      <c r="F810" s="2" t="s">
        <v>884</v>
      </c>
      <c r="G810" s="3" t="s">
        <v>22</v>
      </c>
      <c r="H810" s="4" t="n">
        <v>3137.39</v>
      </c>
      <c r="I810" s="5" t="n">
        <v>10</v>
      </c>
      <c r="J810" s="2" t="s">
        <v>17</v>
      </c>
    </row>
    <row r="811" customFormat="false" ht="15" hidden="false" customHeight="false" outlineLevel="0" collapsed="false">
      <c r="A811" s="6" t="s">
        <v>2000</v>
      </c>
      <c r="B811" s="6" t="s">
        <v>2001</v>
      </c>
      <c r="C811" s="6" t="s">
        <v>31</v>
      </c>
      <c r="D811" s="7" t="s">
        <v>71</v>
      </c>
      <c r="E811" s="6" t="s">
        <v>2002</v>
      </c>
      <c r="F811" s="6" t="s">
        <v>323</v>
      </c>
      <c r="G811" s="7" t="s">
        <v>138</v>
      </c>
      <c r="H811" s="8" t="n">
        <v>9374.05</v>
      </c>
      <c r="I811" s="9" t="n">
        <v>25</v>
      </c>
      <c r="J811" s="6" t="s">
        <v>17</v>
      </c>
    </row>
    <row r="812" customFormat="false" ht="15" hidden="false" customHeight="false" outlineLevel="0" collapsed="false">
      <c r="A812" s="2" t="s">
        <v>2003</v>
      </c>
      <c r="B812" s="2" t="s">
        <v>2004</v>
      </c>
      <c r="C812" s="2" t="s">
        <v>31</v>
      </c>
      <c r="D812" s="3" t="s">
        <v>92</v>
      </c>
      <c r="E812" s="2" t="s">
        <v>1055</v>
      </c>
      <c r="F812" s="2" t="s">
        <v>46</v>
      </c>
      <c r="G812" s="3" t="s">
        <v>22</v>
      </c>
      <c r="H812" s="4" t="n">
        <v>6719.1</v>
      </c>
      <c r="I812" s="5" t="n">
        <v>20</v>
      </c>
      <c r="J812" s="2" t="s">
        <v>17</v>
      </c>
    </row>
    <row r="813" customFormat="false" ht="15" hidden="false" customHeight="false" outlineLevel="0" collapsed="false">
      <c r="A813" s="6" t="s">
        <v>2005</v>
      </c>
      <c r="B813" s="6" t="s">
        <v>1999</v>
      </c>
      <c r="C813" s="6" t="s">
        <v>86</v>
      </c>
      <c r="D813" s="7" t="s">
        <v>135</v>
      </c>
      <c r="E813" s="6" t="s">
        <v>141</v>
      </c>
      <c r="F813" s="6" t="s">
        <v>798</v>
      </c>
      <c r="G813" s="7" t="s">
        <v>22</v>
      </c>
      <c r="H813" s="8" t="n">
        <v>6809.8</v>
      </c>
      <c r="I813" s="9" t="n">
        <v>20</v>
      </c>
      <c r="J813" s="6" t="s">
        <v>17</v>
      </c>
    </row>
    <row r="814" customFormat="false" ht="15" hidden="false" customHeight="false" outlineLevel="0" collapsed="false">
      <c r="A814" s="2" t="s">
        <v>2006</v>
      </c>
      <c r="B814" s="2" t="s">
        <v>2007</v>
      </c>
      <c r="C814" s="2" t="s">
        <v>12</v>
      </c>
      <c r="D814" s="3" t="s">
        <v>154</v>
      </c>
      <c r="E814" s="2" t="s">
        <v>206</v>
      </c>
      <c r="F814" s="2" t="s">
        <v>1249</v>
      </c>
      <c r="G814" s="3" t="s">
        <v>138</v>
      </c>
      <c r="H814" s="4" t="n">
        <v>11840.77</v>
      </c>
      <c r="I814" s="5" t="n">
        <v>30</v>
      </c>
      <c r="J814" s="2" t="s">
        <v>17</v>
      </c>
    </row>
    <row r="815" customFormat="false" ht="15" hidden="false" customHeight="false" outlineLevel="0" collapsed="false">
      <c r="A815" s="6" t="s">
        <v>2008</v>
      </c>
      <c r="B815" s="6" t="s">
        <v>2009</v>
      </c>
      <c r="C815" s="6" t="s">
        <v>86</v>
      </c>
      <c r="D815" s="7" t="s">
        <v>524</v>
      </c>
      <c r="E815" s="6" t="s">
        <v>219</v>
      </c>
      <c r="F815" s="6" t="s">
        <v>272</v>
      </c>
      <c r="G815" s="7" t="s">
        <v>22</v>
      </c>
      <c r="H815" s="8" t="n">
        <v>4603.03</v>
      </c>
      <c r="I815" s="9" t="n">
        <v>30</v>
      </c>
      <c r="J815" s="6" t="s">
        <v>17</v>
      </c>
    </row>
    <row r="816" customFormat="false" ht="15" hidden="false" customHeight="false" outlineLevel="0" collapsed="false">
      <c r="A816" s="2" t="s">
        <v>2010</v>
      </c>
      <c r="B816" s="2" t="s">
        <v>2011</v>
      </c>
      <c r="C816" s="2" t="s">
        <v>31</v>
      </c>
      <c r="D816" s="3" t="s">
        <v>145</v>
      </c>
      <c r="E816" s="2" t="s">
        <v>955</v>
      </c>
      <c r="F816" s="2" t="s">
        <v>461</v>
      </c>
      <c r="G816" s="3" t="s">
        <v>22</v>
      </c>
      <c r="H816" s="4" t="n">
        <v>13656.26</v>
      </c>
      <c r="I816" s="5" t="n">
        <v>15</v>
      </c>
      <c r="J816" s="2" t="s">
        <v>17</v>
      </c>
    </row>
    <row r="817" customFormat="false" ht="15" hidden="false" customHeight="false" outlineLevel="0" collapsed="false">
      <c r="A817" s="6" t="s">
        <v>2012</v>
      </c>
      <c r="B817" s="6" t="s">
        <v>2013</v>
      </c>
      <c r="C817" s="6" t="s">
        <v>31</v>
      </c>
      <c r="D817" s="7" t="s">
        <v>92</v>
      </c>
      <c r="E817" s="6" t="s">
        <v>1556</v>
      </c>
      <c r="F817" s="6" t="s">
        <v>946</v>
      </c>
      <c r="G817" s="7" t="s">
        <v>74</v>
      </c>
      <c r="H817" s="8" t="n">
        <v>6264.54</v>
      </c>
      <c r="I817" s="9" t="n">
        <v>25</v>
      </c>
      <c r="J817" s="6" t="s">
        <v>17</v>
      </c>
    </row>
    <row r="818" customFormat="false" ht="15" hidden="false" customHeight="false" outlineLevel="0" collapsed="false">
      <c r="A818" s="2" t="s">
        <v>2014</v>
      </c>
      <c r="B818" s="2" t="s">
        <v>1310</v>
      </c>
      <c r="C818" s="2" t="s">
        <v>31</v>
      </c>
      <c r="D818" s="3" t="s">
        <v>215</v>
      </c>
      <c r="E818" s="2" t="s">
        <v>798</v>
      </c>
      <c r="F818" s="2" t="s">
        <v>1082</v>
      </c>
      <c r="G818" s="3" t="s">
        <v>22</v>
      </c>
      <c r="H818" s="4" t="n">
        <v>14000.44</v>
      </c>
      <c r="I818" s="5" t="n">
        <v>10</v>
      </c>
      <c r="J818" s="2" t="s">
        <v>17</v>
      </c>
    </row>
    <row r="819" customFormat="false" ht="15" hidden="false" customHeight="false" outlineLevel="0" collapsed="false">
      <c r="A819" s="6" t="s">
        <v>2015</v>
      </c>
      <c r="B819" s="6" t="s">
        <v>2016</v>
      </c>
      <c r="C819" s="6" t="s">
        <v>31</v>
      </c>
      <c r="D819" s="7" t="s">
        <v>215</v>
      </c>
      <c r="E819" s="6" t="s">
        <v>191</v>
      </c>
      <c r="F819" s="6" t="s">
        <v>72</v>
      </c>
      <c r="G819" s="7" t="s">
        <v>28</v>
      </c>
      <c r="H819" s="8" t="n">
        <v>14674.1</v>
      </c>
      <c r="I819" s="9" t="n">
        <v>10</v>
      </c>
      <c r="J819" s="6" t="s">
        <v>17</v>
      </c>
    </row>
    <row r="820" customFormat="false" ht="15" hidden="false" customHeight="false" outlineLevel="0" collapsed="false">
      <c r="A820" s="2" t="s">
        <v>2017</v>
      </c>
      <c r="B820" s="2" t="s">
        <v>2018</v>
      </c>
      <c r="C820" s="2" t="s">
        <v>12</v>
      </c>
      <c r="D820" s="3" t="s">
        <v>179</v>
      </c>
      <c r="E820" s="2" t="s">
        <v>202</v>
      </c>
      <c r="F820" s="2" t="s">
        <v>405</v>
      </c>
      <c r="G820" s="3" t="s">
        <v>22</v>
      </c>
      <c r="H820" s="4" t="n">
        <v>13989.74</v>
      </c>
      <c r="I820" s="5" t="n">
        <v>15</v>
      </c>
      <c r="J820" s="2" t="s">
        <v>17</v>
      </c>
    </row>
    <row r="821" customFormat="false" ht="15" hidden="false" customHeight="false" outlineLevel="0" collapsed="false">
      <c r="A821" s="6" t="s">
        <v>2019</v>
      </c>
      <c r="B821" s="6" t="s">
        <v>2020</v>
      </c>
      <c r="C821" s="6" t="s">
        <v>12</v>
      </c>
      <c r="D821" s="7" t="s">
        <v>179</v>
      </c>
      <c r="E821" s="6" t="s">
        <v>1919</v>
      </c>
      <c r="F821" s="6" t="s">
        <v>1368</v>
      </c>
      <c r="G821" s="7" t="s">
        <v>22</v>
      </c>
      <c r="H821" s="8" t="n">
        <v>14688.49</v>
      </c>
      <c r="I821" s="9" t="n">
        <v>0</v>
      </c>
      <c r="J821" s="6" t="s">
        <v>17</v>
      </c>
    </row>
    <row r="822" customFormat="false" ht="15" hidden="false" customHeight="false" outlineLevel="0" collapsed="false">
      <c r="A822" s="2" t="s">
        <v>2021</v>
      </c>
      <c r="B822" s="2" t="s">
        <v>2022</v>
      </c>
      <c r="C822" s="2" t="s">
        <v>86</v>
      </c>
      <c r="D822" s="3" t="s">
        <v>97</v>
      </c>
      <c r="E822" s="2" t="s">
        <v>60</v>
      </c>
      <c r="F822" s="2" t="s">
        <v>890</v>
      </c>
      <c r="G822" s="3" t="s">
        <v>138</v>
      </c>
      <c r="H822" s="4" t="n">
        <v>9387.51</v>
      </c>
      <c r="I822" s="5" t="n">
        <v>10</v>
      </c>
      <c r="J822" s="2" t="s">
        <v>17</v>
      </c>
    </row>
    <row r="823" customFormat="false" ht="15" hidden="false" customHeight="false" outlineLevel="0" collapsed="false">
      <c r="A823" s="6" t="s">
        <v>2023</v>
      </c>
      <c r="B823" s="6" t="s">
        <v>2024</v>
      </c>
      <c r="C823" s="6" t="s">
        <v>31</v>
      </c>
      <c r="D823" s="7" t="s">
        <v>59</v>
      </c>
      <c r="E823" s="6" t="s">
        <v>1246</v>
      </c>
      <c r="F823" s="6" t="s">
        <v>191</v>
      </c>
      <c r="G823" s="7" t="s">
        <v>16</v>
      </c>
      <c r="H823" s="8" t="n">
        <v>8557.28</v>
      </c>
      <c r="I823" s="9" t="n">
        <v>5</v>
      </c>
      <c r="J823" s="6" t="s">
        <v>17</v>
      </c>
    </row>
    <row r="824" customFormat="false" ht="15" hidden="false" customHeight="false" outlineLevel="0" collapsed="false">
      <c r="A824" s="2" t="s">
        <v>2025</v>
      </c>
      <c r="B824" s="2" t="s">
        <v>2026</v>
      </c>
      <c r="C824" s="2" t="s">
        <v>31</v>
      </c>
      <c r="D824" s="3" t="s">
        <v>131</v>
      </c>
      <c r="E824" s="2" t="s">
        <v>238</v>
      </c>
      <c r="F824" s="2" t="s">
        <v>681</v>
      </c>
      <c r="G824" s="3" t="s">
        <v>22</v>
      </c>
      <c r="H824" s="4" t="n">
        <v>4273.25</v>
      </c>
      <c r="I824" s="5" t="n">
        <v>15</v>
      </c>
      <c r="J824" s="2" t="s">
        <v>68</v>
      </c>
    </row>
    <row r="825" customFormat="false" ht="15" hidden="false" customHeight="false" outlineLevel="0" collapsed="false">
      <c r="A825" s="6" t="s">
        <v>2027</v>
      </c>
      <c r="B825" s="6" t="s">
        <v>2028</v>
      </c>
      <c r="C825" s="6" t="s">
        <v>31</v>
      </c>
      <c r="D825" s="7" t="s">
        <v>32</v>
      </c>
      <c r="E825" s="6" t="s">
        <v>1082</v>
      </c>
      <c r="F825" s="6" t="s">
        <v>659</v>
      </c>
      <c r="G825" s="7" t="s">
        <v>138</v>
      </c>
      <c r="H825" s="8" t="n">
        <v>7535.39</v>
      </c>
      <c r="I825" s="9" t="n">
        <v>20</v>
      </c>
      <c r="J825" s="6" t="s">
        <v>17</v>
      </c>
    </row>
    <row r="826" customFormat="false" ht="15" hidden="false" customHeight="false" outlineLevel="0" collapsed="false">
      <c r="A826" s="2" t="s">
        <v>2029</v>
      </c>
      <c r="B826" s="2" t="s">
        <v>2030</v>
      </c>
      <c r="C826" s="2" t="s">
        <v>31</v>
      </c>
      <c r="D826" s="3" t="s">
        <v>175</v>
      </c>
      <c r="E826" s="2" t="s">
        <v>377</v>
      </c>
      <c r="F826" s="2" t="s">
        <v>647</v>
      </c>
      <c r="G826" s="3" t="s">
        <v>22</v>
      </c>
      <c r="H826" s="4" t="n">
        <v>3119.5</v>
      </c>
      <c r="I826" s="5" t="n">
        <v>10</v>
      </c>
      <c r="J826" s="2" t="s">
        <v>17</v>
      </c>
    </row>
    <row r="827" customFormat="false" ht="15" hidden="false" customHeight="false" outlineLevel="0" collapsed="false">
      <c r="A827" s="6" t="s">
        <v>2031</v>
      </c>
      <c r="B827" s="6" t="s">
        <v>2032</v>
      </c>
      <c r="C827" s="6" t="s">
        <v>12</v>
      </c>
      <c r="D827" s="7" t="s">
        <v>13</v>
      </c>
      <c r="E827" s="6" t="s">
        <v>1097</v>
      </c>
      <c r="F827" s="6" t="s">
        <v>342</v>
      </c>
      <c r="G827" s="7" t="s">
        <v>28</v>
      </c>
      <c r="H827" s="8" t="n">
        <v>3118.25</v>
      </c>
      <c r="I827" s="9" t="n">
        <v>20</v>
      </c>
      <c r="J827" s="6" t="s">
        <v>17</v>
      </c>
    </row>
    <row r="828" customFormat="false" ht="15" hidden="false" customHeight="false" outlineLevel="0" collapsed="false">
      <c r="A828" s="2" t="s">
        <v>2033</v>
      </c>
      <c r="B828" s="2" t="s">
        <v>2034</v>
      </c>
      <c r="C828" s="2" t="s">
        <v>86</v>
      </c>
      <c r="D828" s="3" t="s">
        <v>384</v>
      </c>
      <c r="E828" s="2" t="s">
        <v>624</v>
      </c>
      <c r="F828" s="2" t="s">
        <v>298</v>
      </c>
      <c r="G828" s="3" t="s">
        <v>22</v>
      </c>
      <c r="H828" s="4" t="n">
        <v>2268.87</v>
      </c>
      <c r="I828" s="5" t="n">
        <v>25</v>
      </c>
      <c r="J828" s="2" t="s">
        <v>17</v>
      </c>
    </row>
    <row r="829" customFormat="false" ht="15" hidden="false" customHeight="false" outlineLevel="0" collapsed="false">
      <c r="A829" s="6" t="s">
        <v>2035</v>
      </c>
      <c r="B829" s="6" t="s">
        <v>2036</v>
      </c>
      <c r="C829" s="6" t="s">
        <v>31</v>
      </c>
      <c r="D829" s="7" t="s">
        <v>175</v>
      </c>
      <c r="E829" s="6" t="s">
        <v>141</v>
      </c>
      <c r="F829" s="6" t="s">
        <v>202</v>
      </c>
      <c r="G829" s="7" t="s">
        <v>62</v>
      </c>
      <c r="H829" s="8" t="n">
        <v>10063.32</v>
      </c>
      <c r="I829" s="9" t="n">
        <v>25</v>
      </c>
      <c r="J829" s="6" t="s">
        <v>17</v>
      </c>
    </row>
    <row r="830" customFormat="false" ht="15" hidden="false" customHeight="false" outlineLevel="0" collapsed="false">
      <c r="A830" s="2" t="s">
        <v>2037</v>
      </c>
      <c r="B830" s="2" t="s">
        <v>2038</v>
      </c>
      <c r="C830" s="2" t="s">
        <v>31</v>
      </c>
      <c r="D830" s="3" t="s">
        <v>71</v>
      </c>
      <c r="E830" s="2" t="s">
        <v>902</v>
      </c>
      <c r="F830" s="2" t="s">
        <v>943</v>
      </c>
      <c r="G830" s="3" t="s">
        <v>16</v>
      </c>
      <c r="H830" s="4" t="n">
        <v>5211.27</v>
      </c>
      <c r="I830" s="5" t="n">
        <v>15</v>
      </c>
      <c r="J830" s="2" t="s">
        <v>17</v>
      </c>
    </row>
    <row r="831" customFormat="false" ht="15" hidden="false" customHeight="false" outlineLevel="0" collapsed="false">
      <c r="A831" s="6" t="s">
        <v>2039</v>
      </c>
      <c r="B831" s="6" t="s">
        <v>2040</v>
      </c>
      <c r="C831" s="6" t="s">
        <v>31</v>
      </c>
      <c r="D831" s="7" t="s">
        <v>71</v>
      </c>
      <c r="E831" s="6" t="s">
        <v>461</v>
      </c>
      <c r="F831" s="6" t="s">
        <v>298</v>
      </c>
      <c r="G831" s="7" t="s">
        <v>16</v>
      </c>
      <c r="H831" s="8" t="n">
        <v>14302.55</v>
      </c>
      <c r="I831" s="9" t="n">
        <v>20</v>
      </c>
      <c r="J831" s="6" t="s">
        <v>17</v>
      </c>
    </row>
    <row r="832" customFormat="false" ht="15" hidden="false" customHeight="false" outlineLevel="0" collapsed="false">
      <c r="A832" s="2" t="s">
        <v>2041</v>
      </c>
      <c r="B832" s="2" t="s">
        <v>2042</v>
      </c>
      <c r="C832" s="2" t="s">
        <v>86</v>
      </c>
      <c r="D832" s="3" t="s">
        <v>507</v>
      </c>
      <c r="E832" s="2" t="s">
        <v>52</v>
      </c>
      <c r="F832" s="2" t="s">
        <v>884</v>
      </c>
      <c r="G832" s="3" t="s">
        <v>22</v>
      </c>
      <c r="H832" s="4" t="n">
        <v>3519.23</v>
      </c>
      <c r="I832" s="5" t="n">
        <v>30</v>
      </c>
      <c r="J832" s="2" t="s">
        <v>17</v>
      </c>
    </row>
    <row r="833" customFormat="false" ht="15" hidden="false" customHeight="false" outlineLevel="0" collapsed="false">
      <c r="A833" s="6" t="s">
        <v>2043</v>
      </c>
      <c r="B833" s="6" t="s">
        <v>2044</v>
      </c>
      <c r="C833" s="6" t="s">
        <v>31</v>
      </c>
      <c r="D833" s="7" t="s">
        <v>59</v>
      </c>
      <c r="E833" s="6" t="s">
        <v>520</v>
      </c>
      <c r="F833" s="6" t="s">
        <v>675</v>
      </c>
      <c r="G833" s="7" t="s">
        <v>74</v>
      </c>
      <c r="H833" s="8" t="n">
        <v>12192.12</v>
      </c>
      <c r="I833" s="9" t="n">
        <v>25</v>
      </c>
      <c r="J833" s="6" t="s">
        <v>17</v>
      </c>
    </row>
    <row r="834" customFormat="false" ht="15" hidden="false" customHeight="false" outlineLevel="0" collapsed="false">
      <c r="A834" s="2" t="s">
        <v>2045</v>
      </c>
      <c r="B834" s="2" t="s">
        <v>2046</v>
      </c>
      <c r="C834" s="2" t="s">
        <v>12</v>
      </c>
      <c r="D834" s="3" t="s">
        <v>81</v>
      </c>
      <c r="E834" s="2" t="s">
        <v>52</v>
      </c>
      <c r="F834" s="2" t="s">
        <v>457</v>
      </c>
      <c r="G834" s="3" t="s">
        <v>28</v>
      </c>
      <c r="H834" s="4" t="n">
        <v>6958.92</v>
      </c>
      <c r="I834" s="5" t="n">
        <v>15</v>
      </c>
      <c r="J834" s="2" t="s">
        <v>17</v>
      </c>
    </row>
    <row r="835" customFormat="false" ht="15" hidden="false" customHeight="false" outlineLevel="0" collapsed="false">
      <c r="A835" s="6" t="s">
        <v>2047</v>
      </c>
      <c r="B835" s="6" t="s">
        <v>2048</v>
      </c>
      <c r="C835" s="6" t="s">
        <v>31</v>
      </c>
      <c r="D835" s="7" t="s">
        <v>122</v>
      </c>
      <c r="E835" s="6" t="s">
        <v>847</v>
      </c>
      <c r="F835" s="6" t="s">
        <v>464</v>
      </c>
      <c r="G835" s="7" t="s">
        <v>74</v>
      </c>
      <c r="H835" s="8" t="n">
        <v>3202.16</v>
      </c>
      <c r="I835" s="9" t="n">
        <v>20</v>
      </c>
      <c r="J835" s="6" t="s">
        <v>68</v>
      </c>
    </row>
    <row r="836" customFormat="false" ht="15" hidden="false" customHeight="false" outlineLevel="0" collapsed="false">
      <c r="A836" s="2" t="s">
        <v>2049</v>
      </c>
      <c r="B836" s="2" t="s">
        <v>274</v>
      </c>
      <c r="C836" s="2" t="s">
        <v>86</v>
      </c>
      <c r="D836" s="3" t="s">
        <v>784</v>
      </c>
      <c r="E836" s="2" t="s">
        <v>972</v>
      </c>
      <c r="F836" s="2" t="s">
        <v>724</v>
      </c>
      <c r="G836" s="3" t="s">
        <v>28</v>
      </c>
      <c r="H836" s="4" t="n">
        <v>2748.51</v>
      </c>
      <c r="I836" s="5" t="n">
        <v>25</v>
      </c>
      <c r="J836" s="2" t="s">
        <v>17</v>
      </c>
    </row>
    <row r="837" customFormat="false" ht="15" hidden="false" customHeight="false" outlineLevel="0" collapsed="false">
      <c r="A837" s="6" t="s">
        <v>2050</v>
      </c>
      <c r="B837" s="6" t="s">
        <v>2051</v>
      </c>
      <c r="C837" s="6" t="s">
        <v>31</v>
      </c>
      <c r="D837" s="7" t="s">
        <v>122</v>
      </c>
      <c r="E837" s="6" t="s">
        <v>234</v>
      </c>
      <c r="F837" s="6" t="s">
        <v>486</v>
      </c>
      <c r="G837" s="7" t="s">
        <v>22</v>
      </c>
      <c r="H837" s="8" t="n">
        <v>7425.36</v>
      </c>
      <c r="I837" s="9" t="n">
        <v>30</v>
      </c>
      <c r="J837" s="6" t="s">
        <v>17</v>
      </c>
    </row>
    <row r="838" customFormat="false" ht="15" hidden="false" customHeight="false" outlineLevel="0" collapsed="false">
      <c r="A838" s="2" t="s">
        <v>2052</v>
      </c>
      <c r="B838" s="2" t="s">
        <v>2053</v>
      </c>
      <c r="C838" s="2" t="s">
        <v>86</v>
      </c>
      <c r="D838" s="3" t="s">
        <v>101</v>
      </c>
      <c r="E838" s="2" t="s">
        <v>1097</v>
      </c>
      <c r="F838" s="2" t="s">
        <v>43</v>
      </c>
      <c r="G838" s="3" t="s">
        <v>62</v>
      </c>
      <c r="H838" s="4" t="n">
        <v>1192.06</v>
      </c>
      <c r="I838" s="5" t="n">
        <v>20</v>
      </c>
      <c r="J838" s="2" t="s">
        <v>17</v>
      </c>
    </row>
    <row r="839" customFormat="false" ht="15" hidden="false" customHeight="false" outlineLevel="0" collapsed="false">
      <c r="A839" s="6" t="s">
        <v>2054</v>
      </c>
      <c r="B839" s="6" t="s">
        <v>2055</v>
      </c>
      <c r="C839" s="6" t="s">
        <v>12</v>
      </c>
      <c r="D839" s="7" t="s">
        <v>162</v>
      </c>
      <c r="E839" s="6" t="s">
        <v>430</v>
      </c>
      <c r="F839" s="6" t="s">
        <v>1485</v>
      </c>
      <c r="G839" s="7" t="s">
        <v>62</v>
      </c>
      <c r="H839" s="8" t="n">
        <v>8742.93</v>
      </c>
      <c r="I839" s="9" t="n">
        <v>25</v>
      </c>
      <c r="J839" s="6" t="s">
        <v>17</v>
      </c>
    </row>
    <row r="840" customFormat="false" ht="15" hidden="false" customHeight="false" outlineLevel="0" collapsed="false">
      <c r="A840" s="2" t="s">
        <v>2056</v>
      </c>
      <c r="B840" s="2" t="s">
        <v>2057</v>
      </c>
      <c r="C840" s="2" t="s">
        <v>31</v>
      </c>
      <c r="D840" s="3" t="s">
        <v>59</v>
      </c>
      <c r="E840" s="2" t="s">
        <v>688</v>
      </c>
      <c r="F840" s="2" t="s">
        <v>443</v>
      </c>
      <c r="G840" s="3" t="s">
        <v>22</v>
      </c>
      <c r="H840" s="4" t="n">
        <v>12722.19</v>
      </c>
      <c r="I840" s="5" t="n">
        <v>5</v>
      </c>
      <c r="J840" s="2" t="s">
        <v>17</v>
      </c>
    </row>
    <row r="841" customFormat="false" ht="15" hidden="false" customHeight="false" outlineLevel="0" collapsed="false">
      <c r="A841" s="6" t="s">
        <v>2058</v>
      </c>
      <c r="B841" s="6" t="s">
        <v>2059</v>
      </c>
      <c r="C841" s="6" t="s">
        <v>31</v>
      </c>
      <c r="D841" s="7" t="s">
        <v>59</v>
      </c>
      <c r="E841" s="6" t="s">
        <v>60</v>
      </c>
      <c r="F841" s="6" t="s">
        <v>257</v>
      </c>
      <c r="G841" s="7" t="s">
        <v>16</v>
      </c>
      <c r="H841" s="8" t="n">
        <v>9545.25</v>
      </c>
      <c r="I841" s="9" t="n">
        <v>15</v>
      </c>
      <c r="J841" s="6" t="s">
        <v>17</v>
      </c>
    </row>
    <row r="842" customFormat="false" ht="15" hidden="false" customHeight="false" outlineLevel="0" collapsed="false">
      <c r="A842" s="2" t="s">
        <v>2060</v>
      </c>
      <c r="B842" s="2" t="s">
        <v>2036</v>
      </c>
      <c r="C842" s="2" t="s">
        <v>31</v>
      </c>
      <c r="D842" s="3" t="s">
        <v>175</v>
      </c>
      <c r="E842" s="2" t="s">
        <v>290</v>
      </c>
      <c r="F842" s="2" t="s">
        <v>219</v>
      </c>
      <c r="G842" s="3" t="s">
        <v>16</v>
      </c>
      <c r="H842" s="4" t="n">
        <v>4260.11</v>
      </c>
      <c r="I842" s="5" t="n">
        <v>20</v>
      </c>
      <c r="J842" s="2" t="s">
        <v>17</v>
      </c>
    </row>
    <row r="843" customFormat="false" ht="15" hidden="false" customHeight="false" outlineLevel="0" collapsed="false">
      <c r="A843" s="6" t="s">
        <v>2061</v>
      </c>
      <c r="B843" s="6" t="s">
        <v>2062</v>
      </c>
      <c r="C843" s="6" t="s">
        <v>31</v>
      </c>
      <c r="D843" s="7" t="s">
        <v>71</v>
      </c>
      <c r="E843" s="6" t="s">
        <v>276</v>
      </c>
      <c r="F843" s="6" t="s">
        <v>436</v>
      </c>
      <c r="G843" s="7" t="s">
        <v>22</v>
      </c>
      <c r="H843" s="8" t="n">
        <v>7172.36</v>
      </c>
      <c r="I843" s="9" t="n">
        <v>15</v>
      </c>
      <c r="J843" s="6" t="s">
        <v>17</v>
      </c>
    </row>
    <row r="844" customFormat="false" ht="15" hidden="false" customHeight="false" outlineLevel="0" collapsed="false">
      <c r="A844" s="2" t="s">
        <v>2063</v>
      </c>
      <c r="B844" s="2" t="s">
        <v>2064</v>
      </c>
      <c r="C844" s="2" t="s">
        <v>31</v>
      </c>
      <c r="D844" s="3" t="s">
        <v>65</v>
      </c>
      <c r="E844" s="2" t="s">
        <v>416</v>
      </c>
      <c r="F844" s="2" t="s">
        <v>301</v>
      </c>
      <c r="G844" s="3" t="s">
        <v>62</v>
      </c>
      <c r="H844" s="4" t="n">
        <v>14465.55</v>
      </c>
      <c r="I844" s="5" t="n">
        <v>25</v>
      </c>
      <c r="J844" s="2" t="s">
        <v>17</v>
      </c>
    </row>
    <row r="845" customFormat="false" ht="15" hidden="false" customHeight="false" outlineLevel="0" collapsed="false">
      <c r="A845" s="6" t="s">
        <v>2065</v>
      </c>
      <c r="B845" s="6" t="s">
        <v>1576</v>
      </c>
      <c r="C845" s="6" t="s">
        <v>31</v>
      </c>
      <c r="D845" s="7" t="s">
        <v>131</v>
      </c>
      <c r="E845" s="6" t="s">
        <v>223</v>
      </c>
      <c r="F845" s="6" t="s">
        <v>1051</v>
      </c>
      <c r="G845" s="7" t="s">
        <v>22</v>
      </c>
      <c r="H845" s="8" t="n">
        <v>10592.47</v>
      </c>
      <c r="I845" s="9" t="n">
        <v>0</v>
      </c>
      <c r="J845" s="6" t="s">
        <v>17</v>
      </c>
    </row>
    <row r="846" customFormat="false" ht="15" hidden="false" customHeight="false" outlineLevel="0" collapsed="false">
      <c r="A846" s="2" t="s">
        <v>2066</v>
      </c>
      <c r="B846" s="2" t="s">
        <v>2067</v>
      </c>
      <c r="C846" s="2" t="s">
        <v>12</v>
      </c>
      <c r="D846" s="3" t="s">
        <v>37</v>
      </c>
      <c r="E846" s="2" t="s">
        <v>127</v>
      </c>
      <c r="F846" s="2" t="s">
        <v>593</v>
      </c>
      <c r="G846" s="3" t="s">
        <v>74</v>
      </c>
      <c r="H846" s="4" t="n">
        <v>11955.17</v>
      </c>
      <c r="I846" s="5" t="n">
        <v>30</v>
      </c>
      <c r="J846" s="2" t="s">
        <v>17</v>
      </c>
    </row>
    <row r="847" customFormat="false" ht="15" hidden="false" customHeight="false" outlineLevel="0" collapsed="false">
      <c r="A847" s="6" t="s">
        <v>2068</v>
      </c>
      <c r="B847" s="6" t="s">
        <v>2069</v>
      </c>
      <c r="C847" s="6" t="s">
        <v>12</v>
      </c>
      <c r="D847" s="7" t="s">
        <v>13</v>
      </c>
      <c r="E847" s="6" t="s">
        <v>251</v>
      </c>
      <c r="F847" s="6" t="s">
        <v>798</v>
      </c>
      <c r="G847" s="7" t="s">
        <v>22</v>
      </c>
      <c r="H847" s="8" t="n">
        <v>11212.33</v>
      </c>
      <c r="I847" s="9" t="n">
        <v>5</v>
      </c>
      <c r="J847" s="6" t="s">
        <v>17</v>
      </c>
    </row>
    <row r="848" customFormat="false" ht="15" hidden="false" customHeight="false" outlineLevel="0" collapsed="false">
      <c r="A848" s="2" t="s">
        <v>2070</v>
      </c>
      <c r="B848" s="2" t="s">
        <v>1731</v>
      </c>
      <c r="C848" s="2" t="s">
        <v>12</v>
      </c>
      <c r="D848" s="3" t="s">
        <v>154</v>
      </c>
      <c r="E848" s="2" t="s">
        <v>489</v>
      </c>
      <c r="F848" s="2" t="s">
        <v>385</v>
      </c>
      <c r="G848" s="3" t="s">
        <v>22</v>
      </c>
      <c r="H848" s="4" t="n">
        <v>12590.66</v>
      </c>
      <c r="I848" s="5" t="n">
        <v>30</v>
      </c>
      <c r="J848" s="2" t="s">
        <v>68</v>
      </c>
    </row>
    <row r="849" customFormat="false" ht="15" hidden="false" customHeight="false" outlineLevel="0" collapsed="false">
      <c r="A849" s="6" t="s">
        <v>2071</v>
      </c>
      <c r="B849" s="6" t="s">
        <v>2072</v>
      </c>
      <c r="C849" s="6" t="s">
        <v>86</v>
      </c>
      <c r="D849" s="7" t="s">
        <v>249</v>
      </c>
      <c r="E849" s="6" t="s">
        <v>517</v>
      </c>
      <c r="F849" s="6" t="s">
        <v>712</v>
      </c>
      <c r="G849" s="7" t="s">
        <v>16</v>
      </c>
      <c r="H849" s="8" t="n">
        <v>11100.64</v>
      </c>
      <c r="I849" s="9" t="n">
        <v>20</v>
      </c>
      <c r="J849" s="6" t="s">
        <v>17</v>
      </c>
    </row>
    <row r="850" customFormat="false" ht="15" hidden="false" customHeight="false" outlineLevel="0" collapsed="false">
      <c r="A850" s="2" t="s">
        <v>2073</v>
      </c>
      <c r="B850" s="2" t="s">
        <v>2074</v>
      </c>
      <c r="C850" s="2" t="s">
        <v>12</v>
      </c>
      <c r="D850" s="3" t="s">
        <v>362</v>
      </c>
      <c r="E850" s="2" t="s">
        <v>1042</v>
      </c>
      <c r="F850" s="2" t="s">
        <v>1628</v>
      </c>
      <c r="G850" s="3" t="s">
        <v>138</v>
      </c>
      <c r="H850" s="4" t="n">
        <v>13080.7</v>
      </c>
      <c r="I850" s="5" t="n">
        <v>30</v>
      </c>
      <c r="J850" s="2" t="s">
        <v>17</v>
      </c>
    </row>
    <row r="851" customFormat="false" ht="15" hidden="false" customHeight="false" outlineLevel="0" collapsed="false">
      <c r="A851" s="6" t="s">
        <v>2075</v>
      </c>
      <c r="B851" s="6" t="s">
        <v>2076</v>
      </c>
      <c r="C851" s="6" t="s">
        <v>12</v>
      </c>
      <c r="D851" s="7" t="s">
        <v>110</v>
      </c>
      <c r="E851" s="6" t="s">
        <v>405</v>
      </c>
      <c r="F851" s="6" t="s">
        <v>352</v>
      </c>
      <c r="G851" s="7" t="s">
        <v>22</v>
      </c>
      <c r="H851" s="8" t="n">
        <v>6548.49</v>
      </c>
      <c r="I851" s="9" t="n">
        <v>25</v>
      </c>
      <c r="J851" s="6" t="s">
        <v>17</v>
      </c>
    </row>
    <row r="852" customFormat="false" ht="15" hidden="false" customHeight="false" outlineLevel="0" collapsed="false">
      <c r="A852" s="2" t="s">
        <v>2077</v>
      </c>
      <c r="B852" s="2" t="s">
        <v>2078</v>
      </c>
      <c r="C852" s="2" t="s">
        <v>12</v>
      </c>
      <c r="D852" s="3" t="s">
        <v>37</v>
      </c>
      <c r="E852" s="2" t="s">
        <v>338</v>
      </c>
      <c r="F852" s="2" t="s">
        <v>352</v>
      </c>
      <c r="G852" s="3" t="s">
        <v>22</v>
      </c>
      <c r="H852" s="4" t="n">
        <v>11030.03</v>
      </c>
      <c r="I852" s="5" t="n">
        <v>10</v>
      </c>
      <c r="J852" s="2" t="s">
        <v>17</v>
      </c>
    </row>
    <row r="853" customFormat="false" ht="15" hidden="false" customHeight="false" outlineLevel="0" collapsed="false">
      <c r="A853" s="6" t="s">
        <v>2079</v>
      </c>
      <c r="B853" s="6" t="s">
        <v>2080</v>
      </c>
      <c r="C853" s="6" t="s">
        <v>12</v>
      </c>
      <c r="D853" s="7" t="s">
        <v>81</v>
      </c>
      <c r="E853" s="6" t="s">
        <v>1246</v>
      </c>
      <c r="F853" s="6" t="s">
        <v>172</v>
      </c>
      <c r="G853" s="7" t="s">
        <v>138</v>
      </c>
      <c r="H853" s="8" t="n">
        <v>12715.77</v>
      </c>
      <c r="I853" s="9" t="n">
        <v>30</v>
      </c>
      <c r="J853" s="6" t="s">
        <v>17</v>
      </c>
    </row>
    <row r="854" customFormat="false" ht="15" hidden="false" customHeight="false" outlineLevel="0" collapsed="false">
      <c r="A854" s="2" t="s">
        <v>2081</v>
      </c>
      <c r="B854" s="2" t="s">
        <v>2082</v>
      </c>
      <c r="C854" s="2" t="s">
        <v>86</v>
      </c>
      <c r="D854" s="3" t="s">
        <v>285</v>
      </c>
      <c r="E854" s="2" t="s">
        <v>376</v>
      </c>
      <c r="F854" s="2" t="s">
        <v>222</v>
      </c>
      <c r="G854" s="3" t="s">
        <v>16</v>
      </c>
      <c r="H854" s="4" t="n">
        <v>14578.65</v>
      </c>
      <c r="I854" s="5" t="n">
        <v>30</v>
      </c>
      <c r="J854" s="2" t="s">
        <v>17</v>
      </c>
    </row>
    <row r="855" customFormat="false" ht="15" hidden="false" customHeight="false" outlineLevel="0" collapsed="false">
      <c r="A855" s="6" t="s">
        <v>2083</v>
      </c>
      <c r="B855" s="6" t="s">
        <v>2084</v>
      </c>
      <c r="C855" s="6" t="s">
        <v>12</v>
      </c>
      <c r="D855" s="7" t="s">
        <v>50</v>
      </c>
      <c r="E855" s="6" t="s">
        <v>163</v>
      </c>
      <c r="F855" s="6" t="s">
        <v>332</v>
      </c>
      <c r="G855" s="7" t="s">
        <v>22</v>
      </c>
      <c r="H855" s="8" t="n">
        <v>9283.36</v>
      </c>
      <c r="I855" s="9" t="n">
        <v>5</v>
      </c>
      <c r="J855" s="6" t="s">
        <v>17</v>
      </c>
    </row>
    <row r="856" customFormat="false" ht="15" hidden="false" customHeight="false" outlineLevel="0" collapsed="false">
      <c r="A856" s="2" t="s">
        <v>2085</v>
      </c>
      <c r="B856" s="2" t="s">
        <v>2055</v>
      </c>
      <c r="C856" s="2" t="s">
        <v>31</v>
      </c>
      <c r="D856" s="3" t="s">
        <v>131</v>
      </c>
      <c r="E856" s="2" t="s">
        <v>1055</v>
      </c>
      <c r="F856" s="2" t="s">
        <v>61</v>
      </c>
      <c r="G856" s="3" t="s">
        <v>28</v>
      </c>
      <c r="H856" s="4" t="n">
        <v>5702.41</v>
      </c>
      <c r="I856" s="5" t="n">
        <v>0</v>
      </c>
      <c r="J856" s="2" t="s">
        <v>68</v>
      </c>
    </row>
    <row r="857" customFormat="false" ht="15" hidden="false" customHeight="false" outlineLevel="0" collapsed="false">
      <c r="A857" s="6" t="s">
        <v>2086</v>
      </c>
      <c r="B857" s="6" t="s">
        <v>2087</v>
      </c>
      <c r="C857" s="6" t="s">
        <v>31</v>
      </c>
      <c r="D857" s="7" t="s">
        <v>175</v>
      </c>
      <c r="E857" s="6" t="s">
        <v>767</v>
      </c>
      <c r="F857" s="6" t="s">
        <v>1030</v>
      </c>
      <c r="G857" s="7" t="s">
        <v>62</v>
      </c>
      <c r="H857" s="8" t="n">
        <v>9454.66</v>
      </c>
      <c r="I857" s="9" t="n">
        <v>0</v>
      </c>
      <c r="J857" s="6" t="s">
        <v>17</v>
      </c>
    </row>
    <row r="858" customFormat="false" ht="15" hidden="false" customHeight="false" outlineLevel="0" collapsed="false">
      <c r="A858" s="2" t="s">
        <v>2088</v>
      </c>
      <c r="B858" s="2" t="s">
        <v>2089</v>
      </c>
      <c r="C858" s="2" t="s">
        <v>12</v>
      </c>
      <c r="D858" s="3" t="s">
        <v>13</v>
      </c>
      <c r="E858" s="2" t="s">
        <v>246</v>
      </c>
      <c r="F858" s="2" t="s">
        <v>1117</v>
      </c>
      <c r="G858" s="3" t="s">
        <v>16</v>
      </c>
      <c r="H858" s="4" t="n">
        <v>4378.62</v>
      </c>
      <c r="I858" s="5" t="n">
        <v>20</v>
      </c>
      <c r="J858" s="2" t="s">
        <v>17</v>
      </c>
    </row>
    <row r="859" customFormat="false" ht="15" hidden="false" customHeight="false" outlineLevel="0" collapsed="false">
      <c r="A859" s="6" t="s">
        <v>2090</v>
      </c>
      <c r="B859" s="6" t="s">
        <v>2091</v>
      </c>
      <c r="C859" s="6" t="s">
        <v>12</v>
      </c>
      <c r="D859" s="7" t="s">
        <v>25</v>
      </c>
      <c r="E859" s="6" t="s">
        <v>241</v>
      </c>
      <c r="F859" s="6" t="s">
        <v>242</v>
      </c>
      <c r="G859" s="7" t="s">
        <v>16</v>
      </c>
      <c r="H859" s="8" t="n">
        <v>11458.58</v>
      </c>
      <c r="I859" s="9" t="n">
        <v>30</v>
      </c>
      <c r="J859" s="6" t="s">
        <v>17</v>
      </c>
    </row>
    <row r="860" customFormat="false" ht="15" hidden="false" customHeight="false" outlineLevel="0" collapsed="false">
      <c r="A860" s="2" t="s">
        <v>2092</v>
      </c>
      <c r="B860" s="2" t="s">
        <v>2093</v>
      </c>
      <c r="C860" s="2" t="s">
        <v>86</v>
      </c>
      <c r="D860" s="3" t="s">
        <v>384</v>
      </c>
      <c r="E860" s="2" t="s">
        <v>216</v>
      </c>
      <c r="F860" s="2" t="s">
        <v>946</v>
      </c>
      <c r="G860" s="3" t="s">
        <v>28</v>
      </c>
      <c r="H860" s="4" t="n">
        <v>9633.93</v>
      </c>
      <c r="I860" s="5" t="n">
        <v>5</v>
      </c>
      <c r="J860" s="2" t="s">
        <v>68</v>
      </c>
    </row>
    <row r="861" customFormat="false" ht="15" hidden="false" customHeight="false" outlineLevel="0" collapsed="false">
      <c r="A861" s="6" t="s">
        <v>2094</v>
      </c>
      <c r="B861" s="6" t="s">
        <v>2095</v>
      </c>
      <c r="C861" s="6" t="s">
        <v>12</v>
      </c>
      <c r="D861" s="7" t="s">
        <v>110</v>
      </c>
      <c r="E861" s="6" t="s">
        <v>573</v>
      </c>
      <c r="F861" s="6" t="s">
        <v>1246</v>
      </c>
      <c r="G861" s="7" t="s">
        <v>62</v>
      </c>
      <c r="H861" s="8" t="n">
        <v>1939.77</v>
      </c>
      <c r="I861" s="9" t="n">
        <v>30</v>
      </c>
      <c r="J861" s="6" t="s">
        <v>17</v>
      </c>
    </row>
    <row r="862" customFormat="false" ht="15" hidden="false" customHeight="false" outlineLevel="0" collapsed="false">
      <c r="A862" s="2" t="s">
        <v>2096</v>
      </c>
      <c r="B862" s="2" t="s">
        <v>2097</v>
      </c>
      <c r="C862" s="2" t="s">
        <v>86</v>
      </c>
      <c r="D862" s="3" t="s">
        <v>249</v>
      </c>
      <c r="E862" s="2" t="s">
        <v>426</v>
      </c>
      <c r="F862" s="2" t="s">
        <v>1485</v>
      </c>
      <c r="G862" s="3" t="s">
        <v>138</v>
      </c>
      <c r="H862" s="4" t="n">
        <v>11650.98</v>
      </c>
      <c r="I862" s="5" t="n">
        <v>30</v>
      </c>
      <c r="J862" s="2" t="s">
        <v>17</v>
      </c>
    </row>
    <row r="863" customFormat="false" ht="15" hidden="false" customHeight="false" outlineLevel="0" collapsed="false">
      <c r="A863" s="6" t="s">
        <v>2098</v>
      </c>
      <c r="B863" s="6" t="s">
        <v>2099</v>
      </c>
      <c r="C863" s="6" t="s">
        <v>12</v>
      </c>
      <c r="D863" s="7" t="s">
        <v>162</v>
      </c>
      <c r="E863" s="6" t="s">
        <v>980</v>
      </c>
      <c r="F863" s="6" t="s">
        <v>624</v>
      </c>
      <c r="G863" s="7" t="s">
        <v>22</v>
      </c>
      <c r="H863" s="8" t="n">
        <v>11445.26</v>
      </c>
      <c r="I863" s="9" t="n">
        <v>25</v>
      </c>
      <c r="J863" s="6" t="s">
        <v>17</v>
      </c>
    </row>
    <row r="864" customFormat="false" ht="15" hidden="false" customHeight="false" outlineLevel="0" collapsed="false">
      <c r="A864" s="2" t="s">
        <v>2100</v>
      </c>
      <c r="B864" s="2" t="s">
        <v>1651</v>
      </c>
      <c r="C864" s="2" t="s">
        <v>12</v>
      </c>
      <c r="D864" s="3" t="s">
        <v>154</v>
      </c>
      <c r="E864" s="2" t="s">
        <v>56</v>
      </c>
      <c r="F864" s="2" t="s">
        <v>268</v>
      </c>
      <c r="G864" s="3" t="s">
        <v>22</v>
      </c>
      <c r="H864" s="4" t="n">
        <v>6494.44</v>
      </c>
      <c r="I864" s="5" t="n">
        <v>15</v>
      </c>
      <c r="J864" s="2" t="s">
        <v>17</v>
      </c>
    </row>
    <row r="865" customFormat="false" ht="15" hidden="false" customHeight="false" outlineLevel="0" collapsed="false">
      <c r="A865" s="6" t="s">
        <v>2101</v>
      </c>
      <c r="B865" s="6" t="s">
        <v>1683</v>
      </c>
      <c r="C865" s="6" t="s">
        <v>12</v>
      </c>
      <c r="D865" s="7" t="s">
        <v>81</v>
      </c>
      <c r="E865" s="6" t="s">
        <v>77</v>
      </c>
      <c r="F865" s="6" t="s">
        <v>608</v>
      </c>
      <c r="G865" s="7" t="s">
        <v>138</v>
      </c>
      <c r="H865" s="8" t="n">
        <v>2610.97</v>
      </c>
      <c r="I865" s="9" t="n">
        <v>15</v>
      </c>
      <c r="J865" s="6" t="s">
        <v>17</v>
      </c>
    </row>
    <row r="866" customFormat="false" ht="15" hidden="false" customHeight="false" outlineLevel="0" collapsed="false">
      <c r="A866" s="2" t="s">
        <v>2102</v>
      </c>
      <c r="B866" s="2" t="s">
        <v>2103</v>
      </c>
      <c r="C866" s="2" t="s">
        <v>31</v>
      </c>
      <c r="D866" s="3" t="s">
        <v>32</v>
      </c>
      <c r="E866" s="2" t="s">
        <v>496</v>
      </c>
      <c r="F866" s="2" t="s">
        <v>115</v>
      </c>
      <c r="G866" s="3" t="s">
        <v>62</v>
      </c>
      <c r="H866" s="4" t="n">
        <v>2882.71</v>
      </c>
      <c r="I866" s="5" t="n">
        <v>30</v>
      </c>
      <c r="J866" s="2" t="s">
        <v>68</v>
      </c>
    </row>
    <row r="867" customFormat="false" ht="15" hidden="false" customHeight="false" outlineLevel="0" collapsed="false">
      <c r="A867" s="6" t="s">
        <v>2104</v>
      </c>
      <c r="B867" s="6" t="s">
        <v>466</v>
      </c>
      <c r="C867" s="6" t="s">
        <v>86</v>
      </c>
      <c r="D867" s="7" t="s">
        <v>384</v>
      </c>
      <c r="E867" s="6" t="s">
        <v>721</v>
      </c>
      <c r="F867" s="6" t="s">
        <v>1112</v>
      </c>
      <c r="G867" s="7" t="s">
        <v>138</v>
      </c>
      <c r="H867" s="8" t="n">
        <v>12086.53</v>
      </c>
      <c r="I867" s="9" t="n">
        <v>25</v>
      </c>
      <c r="J867" s="6" t="s">
        <v>17</v>
      </c>
    </row>
    <row r="868" customFormat="false" ht="15" hidden="false" customHeight="false" outlineLevel="0" collapsed="false">
      <c r="A868" s="2" t="s">
        <v>2105</v>
      </c>
      <c r="B868" s="2" t="s">
        <v>2106</v>
      </c>
      <c r="C868" s="2" t="s">
        <v>12</v>
      </c>
      <c r="D868" s="3" t="s">
        <v>81</v>
      </c>
      <c r="E868" s="2" t="s">
        <v>1208</v>
      </c>
      <c r="F868" s="2" t="s">
        <v>146</v>
      </c>
      <c r="G868" s="3" t="s">
        <v>138</v>
      </c>
      <c r="H868" s="4" t="n">
        <v>12491.55</v>
      </c>
      <c r="I868" s="5" t="n">
        <v>0</v>
      </c>
      <c r="J868" s="2" t="s">
        <v>68</v>
      </c>
    </row>
    <row r="869" customFormat="false" ht="15" hidden="false" customHeight="false" outlineLevel="0" collapsed="false">
      <c r="A869" s="6" t="s">
        <v>2107</v>
      </c>
      <c r="B869" s="6" t="s">
        <v>2108</v>
      </c>
      <c r="C869" s="6" t="s">
        <v>12</v>
      </c>
      <c r="D869" s="7" t="s">
        <v>154</v>
      </c>
      <c r="E869" s="6" t="s">
        <v>286</v>
      </c>
      <c r="F869" s="6" t="s">
        <v>525</v>
      </c>
      <c r="G869" s="7" t="s">
        <v>74</v>
      </c>
      <c r="H869" s="8" t="n">
        <v>11930.95</v>
      </c>
      <c r="I869" s="9" t="n">
        <v>20</v>
      </c>
      <c r="J869" s="6" t="s">
        <v>17</v>
      </c>
    </row>
    <row r="870" customFormat="false" ht="15" hidden="false" customHeight="false" outlineLevel="0" collapsed="false">
      <c r="A870" s="2" t="s">
        <v>2109</v>
      </c>
      <c r="B870" s="2" t="s">
        <v>2110</v>
      </c>
      <c r="C870" s="2" t="s">
        <v>12</v>
      </c>
      <c r="D870" s="3" t="s">
        <v>179</v>
      </c>
      <c r="E870" s="2" t="s">
        <v>611</v>
      </c>
      <c r="F870" s="2" t="s">
        <v>653</v>
      </c>
      <c r="G870" s="3" t="s">
        <v>22</v>
      </c>
      <c r="H870" s="4" t="n">
        <v>5350.15</v>
      </c>
      <c r="I870" s="5" t="n">
        <v>20</v>
      </c>
      <c r="J870" s="2" t="s">
        <v>17</v>
      </c>
    </row>
    <row r="871" customFormat="false" ht="15" hidden="false" customHeight="false" outlineLevel="0" collapsed="false">
      <c r="A871" s="6" t="s">
        <v>2111</v>
      </c>
      <c r="B871" s="6" t="s">
        <v>2112</v>
      </c>
      <c r="C871" s="6" t="s">
        <v>31</v>
      </c>
      <c r="D871" s="7" t="s">
        <v>215</v>
      </c>
      <c r="E871" s="6" t="s">
        <v>26</v>
      </c>
      <c r="F871" s="6" t="s">
        <v>376</v>
      </c>
      <c r="G871" s="7" t="s">
        <v>62</v>
      </c>
      <c r="H871" s="8" t="n">
        <v>11477.17</v>
      </c>
      <c r="I871" s="9" t="n">
        <v>10</v>
      </c>
      <c r="J871" s="6" t="s">
        <v>17</v>
      </c>
    </row>
    <row r="872" customFormat="false" ht="15" hidden="false" customHeight="false" outlineLevel="0" collapsed="false">
      <c r="A872" s="2" t="s">
        <v>2113</v>
      </c>
      <c r="B872" s="2" t="s">
        <v>2114</v>
      </c>
      <c r="C872" s="2" t="s">
        <v>12</v>
      </c>
      <c r="D872" s="3" t="s">
        <v>154</v>
      </c>
      <c r="E872" s="2" t="s">
        <v>787</v>
      </c>
      <c r="F872" s="2" t="s">
        <v>150</v>
      </c>
      <c r="G872" s="3" t="s">
        <v>74</v>
      </c>
      <c r="H872" s="4" t="n">
        <v>11034.38</v>
      </c>
      <c r="I872" s="5" t="n">
        <v>10</v>
      </c>
      <c r="J872" s="2" t="s">
        <v>68</v>
      </c>
    </row>
    <row r="873" customFormat="false" ht="15" hidden="false" customHeight="false" outlineLevel="0" collapsed="false">
      <c r="A873" s="6" t="s">
        <v>2115</v>
      </c>
      <c r="B873" s="6" t="s">
        <v>2116</v>
      </c>
      <c r="C873" s="6" t="s">
        <v>31</v>
      </c>
      <c r="D873" s="7" t="s">
        <v>215</v>
      </c>
      <c r="E873" s="6" t="s">
        <v>543</v>
      </c>
      <c r="F873" s="6" t="s">
        <v>245</v>
      </c>
      <c r="G873" s="7" t="s">
        <v>62</v>
      </c>
      <c r="H873" s="8" t="n">
        <v>11470.12</v>
      </c>
      <c r="I873" s="9" t="n">
        <v>0</v>
      </c>
      <c r="J873" s="6" t="s">
        <v>17</v>
      </c>
    </row>
    <row r="874" customFormat="false" ht="15" hidden="false" customHeight="false" outlineLevel="0" collapsed="false">
      <c r="A874" s="2" t="s">
        <v>2117</v>
      </c>
      <c r="B874" s="2" t="s">
        <v>2118</v>
      </c>
      <c r="C874" s="2" t="s">
        <v>12</v>
      </c>
      <c r="D874" s="3" t="s">
        <v>154</v>
      </c>
      <c r="E874" s="2" t="s">
        <v>690</v>
      </c>
      <c r="F874" s="2" t="s">
        <v>1292</v>
      </c>
      <c r="G874" s="3" t="s">
        <v>74</v>
      </c>
      <c r="H874" s="4" t="n">
        <v>8701.16</v>
      </c>
      <c r="I874" s="5" t="n">
        <v>20</v>
      </c>
      <c r="J874" s="2" t="s">
        <v>17</v>
      </c>
    </row>
    <row r="875" customFormat="false" ht="15" hidden="false" customHeight="false" outlineLevel="0" collapsed="false">
      <c r="A875" s="6" t="s">
        <v>2119</v>
      </c>
      <c r="B875" s="6" t="s">
        <v>2120</v>
      </c>
      <c r="C875" s="6" t="s">
        <v>31</v>
      </c>
      <c r="D875" s="7" t="s">
        <v>145</v>
      </c>
      <c r="E875" s="6" t="s">
        <v>290</v>
      </c>
      <c r="F875" s="6" t="s">
        <v>315</v>
      </c>
      <c r="G875" s="7" t="s">
        <v>16</v>
      </c>
      <c r="H875" s="8" t="n">
        <v>10865.39</v>
      </c>
      <c r="I875" s="9" t="n">
        <v>30</v>
      </c>
      <c r="J875" s="6" t="s">
        <v>17</v>
      </c>
    </row>
    <row r="876" customFormat="false" ht="15" hidden="false" customHeight="false" outlineLevel="0" collapsed="false">
      <c r="A876" s="2" t="s">
        <v>2121</v>
      </c>
      <c r="B876" s="2" t="s">
        <v>2122</v>
      </c>
      <c r="C876" s="2" t="s">
        <v>31</v>
      </c>
      <c r="D876" s="3" t="s">
        <v>215</v>
      </c>
      <c r="E876" s="2" t="s">
        <v>141</v>
      </c>
      <c r="F876" s="2" t="s">
        <v>590</v>
      </c>
      <c r="G876" s="3" t="s">
        <v>28</v>
      </c>
      <c r="H876" s="4" t="n">
        <v>11788.97</v>
      </c>
      <c r="I876" s="5" t="n">
        <v>30</v>
      </c>
      <c r="J876" s="2" t="s">
        <v>17</v>
      </c>
    </row>
    <row r="877" customFormat="false" ht="15" hidden="false" customHeight="false" outlineLevel="0" collapsed="false">
      <c r="A877" s="6" t="s">
        <v>2123</v>
      </c>
      <c r="B877" s="6" t="s">
        <v>2124</v>
      </c>
      <c r="C877" s="6" t="s">
        <v>31</v>
      </c>
      <c r="D877" s="7" t="s">
        <v>71</v>
      </c>
      <c r="E877" s="6" t="s">
        <v>1440</v>
      </c>
      <c r="F877" s="6" t="s">
        <v>373</v>
      </c>
      <c r="G877" s="7" t="s">
        <v>62</v>
      </c>
      <c r="H877" s="8" t="n">
        <v>7405.67</v>
      </c>
      <c r="I877" s="9" t="n">
        <v>5</v>
      </c>
      <c r="J877" s="6" t="s">
        <v>17</v>
      </c>
    </row>
    <row r="878" customFormat="false" ht="15" hidden="false" customHeight="false" outlineLevel="0" collapsed="false">
      <c r="A878" s="2" t="s">
        <v>2125</v>
      </c>
      <c r="B878" s="2" t="s">
        <v>2126</v>
      </c>
      <c r="C878" s="2" t="s">
        <v>12</v>
      </c>
      <c r="D878" s="3" t="s">
        <v>110</v>
      </c>
      <c r="E878" s="2" t="s">
        <v>1919</v>
      </c>
      <c r="F878" s="2" t="s">
        <v>151</v>
      </c>
      <c r="G878" s="3" t="s">
        <v>16</v>
      </c>
      <c r="H878" s="4" t="n">
        <v>4323.56</v>
      </c>
      <c r="I878" s="5" t="n">
        <v>30</v>
      </c>
      <c r="J878" s="2" t="s">
        <v>17</v>
      </c>
    </row>
    <row r="879" customFormat="false" ht="15" hidden="false" customHeight="false" outlineLevel="0" collapsed="false">
      <c r="A879" s="6" t="s">
        <v>2127</v>
      </c>
      <c r="B879" s="6" t="s">
        <v>2128</v>
      </c>
      <c r="C879" s="6" t="s">
        <v>12</v>
      </c>
      <c r="D879" s="7" t="s">
        <v>37</v>
      </c>
      <c r="E879" s="6" t="s">
        <v>836</v>
      </c>
      <c r="F879" s="6" t="s">
        <v>870</v>
      </c>
      <c r="G879" s="7" t="s">
        <v>74</v>
      </c>
      <c r="H879" s="8" t="n">
        <v>7833.9</v>
      </c>
      <c r="I879" s="9" t="n">
        <v>5</v>
      </c>
      <c r="J879" s="6" t="s">
        <v>68</v>
      </c>
    </row>
    <row r="880" customFormat="false" ht="15" hidden="false" customHeight="false" outlineLevel="0" collapsed="false">
      <c r="A880" s="2" t="s">
        <v>2129</v>
      </c>
      <c r="B880" s="2" t="s">
        <v>2130</v>
      </c>
      <c r="C880" s="2" t="s">
        <v>86</v>
      </c>
      <c r="D880" s="3" t="s">
        <v>135</v>
      </c>
      <c r="E880" s="2" t="s">
        <v>167</v>
      </c>
      <c r="F880" s="2" t="s">
        <v>1394</v>
      </c>
      <c r="G880" s="3" t="s">
        <v>16</v>
      </c>
      <c r="H880" s="4" t="n">
        <v>7363.66</v>
      </c>
      <c r="I880" s="5" t="n">
        <v>15</v>
      </c>
      <c r="J880" s="2" t="s">
        <v>17</v>
      </c>
    </row>
    <row r="881" customFormat="false" ht="15" hidden="false" customHeight="false" outlineLevel="0" collapsed="false">
      <c r="A881" s="6" t="s">
        <v>2131</v>
      </c>
      <c r="B881" s="6" t="s">
        <v>1566</v>
      </c>
      <c r="C881" s="6" t="s">
        <v>12</v>
      </c>
      <c r="D881" s="7" t="s">
        <v>37</v>
      </c>
      <c r="E881" s="6" t="s">
        <v>1348</v>
      </c>
      <c r="F881" s="6" t="s">
        <v>489</v>
      </c>
      <c r="G881" s="7" t="s">
        <v>22</v>
      </c>
      <c r="H881" s="8" t="n">
        <v>8790.59</v>
      </c>
      <c r="I881" s="9" t="n">
        <v>10</v>
      </c>
      <c r="J881" s="6" t="s">
        <v>68</v>
      </c>
    </row>
    <row r="882" customFormat="false" ht="15" hidden="false" customHeight="false" outlineLevel="0" collapsed="false">
      <c r="A882" s="2" t="s">
        <v>2132</v>
      </c>
      <c r="B882" s="2" t="s">
        <v>2133</v>
      </c>
      <c r="C882" s="2" t="s">
        <v>86</v>
      </c>
      <c r="D882" s="3" t="s">
        <v>97</v>
      </c>
      <c r="E882" s="2" t="s">
        <v>358</v>
      </c>
      <c r="F882" s="2" t="s">
        <v>167</v>
      </c>
      <c r="G882" s="3" t="s">
        <v>22</v>
      </c>
      <c r="H882" s="4" t="n">
        <v>11972.45</v>
      </c>
      <c r="I882" s="5" t="n">
        <v>0</v>
      </c>
      <c r="J882" s="2" t="s">
        <v>17</v>
      </c>
    </row>
    <row r="883" customFormat="false" ht="15" hidden="false" customHeight="false" outlineLevel="0" collapsed="false">
      <c r="A883" s="6" t="s">
        <v>2134</v>
      </c>
      <c r="B883" s="6" t="s">
        <v>2135</v>
      </c>
      <c r="C883" s="6" t="s">
        <v>86</v>
      </c>
      <c r="D883" s="7" t="s">
        <v>784</v>
      </c>
      <c r="E883" s="6" t="s">
        <v>242</v>
      </c>
      <c r="F883" s="6" t="s">
        <v>245</v>
      </c>
      <c r="G883" s="7" t="s">
        <v>22</v>
      </c>
      <c r="H883" s="8" t="n">
        <v>7587.51</v>
      </c>
      <c r="I883" s="9" t="n">
        <v>25</v>
      </c>
      <c r="J883" s="6" t="s">
        <v>68</v>
      </c>
    </row>
    <row r="884" customFormat="false" ht="15" hidden="false" customHeight="false" outlineLevel="0" collapsed="false">
      <c r="A884" s="2" t="s">
        <v>2136</v>
      </c>
      <c r="B884" s="2" t="s">
        <v>2137</v>
      </c>
      <c r="C884" s="2" t="s">
        <v>12</v>
      </c>
      <c r="D884" s="3" t="s">
        <v>362</v>
      </c>
      <c r="E884" s="2" t="s">
        <v>452</v>
      </c>
      <c r="F884" s="2" t="s">
        <v>52</v>
      </c>
      <c r="G884" s="3" t="s">
        <v>62</v>
      </c>
      <c r="H884" s="4" t="n">
        <v>13554.17</v>
      </c>
      <c r="I884" s="5" t="n">
        <v>15</v>
      </c>
      <c r="J884" s="2" t="s">
        <v>17</v>
      </c>
    </row>
    <row r="885" customFormat="false" ht="15" hidden="false" customHeight="false" outlineLevel="0" collapsed="false">
      <c r="A885" s="6" t="s">
        <v>2138</v>
      </c>
      <c r="B885" s="6" t="s">
        <v>2139</v>
      </c>
      <c r="C885" s="6" t="s">
        <v>12</v>
      </c>
      <c r="D885" s="7" t="s">
        <v>110</v>
      </c>
      <c r="E885" s="6" t="s">
        <v>367</v>
      </c>
      <c r="F885" s="6" t="s">
        <v>141</v>
      </c>
      <c r="G885" s="7" t="s">
        <v>28</v>
      </c>
      <c r="H885" s="8" t="n">
        <v>7023.98</v>
      </c>
      <c r="I885" s="9" t="n">
        <v>30</v>
      </c>
      <c r="J885" s="6" t="s">
        <v>17</v>
      </c>
    </row>
    <row r="886" customFormat="false" ht="15" hidden="false" customHeight="false" outlineLevel="0" collapsed="false">
      <c r="A886" s="2" t="s">
        <v>2140</v>
      </c>
      <c r="B886" s="2" t="s">
        <v>1144</v>
      </c>
      <c r="C886" s="2" t="s">
        <v>12</v>
      </c>
      <c r="D886" s="3" t="s">
        <v>362</v>
      </c>
      <c r="E886" s="2" t="s">
        <v>111</v>
      </c>
      <c r="F886" s="2" t="s">
        <v>700</v>
      </c>
      <c r="G886" s="3" t="s">
        <v>62</v>
      </c>
      <c r="H886" s="4" t="n">
        <v>13553.54</v>
      </c>
      <c r="I886" s="5" t="n">
        <v>5</v>
      </c>
      <c r="J886" s="2" t="s">
        <v>17</v>
      </c>
    </row>
    <row r="887" customFormat="false" ht="15" hidden="false" customHeight="false" outlineLevel="0" collapsed="false">
      <c r="A887" s="6" t="s">
        <v>2141</v>
      </c>
      <c r="B887" s="6" t="s">
        <v>2142</v>
      </c>
      <c r="C887" s="6" t="s">
        <v>12</v>
      </c>
      <c r="D887" s="7" t="s">
        <v>162</v>
      </c>
      <c r="E887" s="6" t="s">
        <v>847</v>
      </c>
      <c r="F887" s="6" t="s">
        <v>573</v>
      </c>
      <c r="G887" s="7" t="s">
        <v>74</v>
      </c>
      <c r="H887" s="8" t="n">
        <v>859.66</v>
      </c>
      <c r="I887" s="9" t="n">
        <v>25</v>
      </c>
      <c r="J887" s="6" t="s">
        <v>17</v>
      </c>
    </row>
    <row r="888" customFormat="false" ht="15" hidden="false" customHeight="false" outlineLevel="0" collapsed="false">
      <c r="A888" s="2" t="s">
        <v>2143</v>
      </c>
      <c r="B888" s="2" t="s">
        <v>1541</v>
      </c>
      <c r="C888" s="2" t="s">
        <v>12</v>
      </c>
      <c r="D888" s="3" t="s">
        <v>162</v>
      </c>
      <c r="E888" s="2" t="s">
        <v>123</v>
      </c>
      <c r="F888" s="2" t="s">
        <v>42</v>
      </c>
      <c r="G888" s="3" t="s">
        <v>22</v>
      </c>
      <c r="H888" s="4" t="n">
        <v>8356.6</v>
      </c>
      <c r="I888" s="5" t="n">
        <v>20</v>
      </c>
      <c r="J888" s="2" t="s">
        <v>17</v>
      </c>
    </row>
    <row r="889" customFormat="false" ht="15" hidden="false" customHeight="false" outlineLevel="0" collapsed="false">
      <c r="A889" s="6" t="s">
        <v>2144</v>
      </c>
      <c r="B889" s="6" t="s">
        <v>1863</v>
      </c>
      <c r="C889" s="6" t="s">
        <v>12</v>
      </c>
      <c r="D889" s="7" t="s">
        <v>13</v>
      </c>
      <c r="E889" s="6" t="s">
        <v>1070</v>
      </c>
      <c r="F889" s="6" t="s">
        <v>608</v>
      </c>
      <c r="G889" s="7" t="s">
        <v>22</v>
      </c>
      <c r="H889" s="8" t="n">
        <v>3106.28</v>
      </c>
      <c r="I889" s="9" t="n">
        <v>20</v>
      </c>
      <c r="J889" s="6" t="s">
        <v>17</v>
      </c>
    </row>
    <row r="890" customFormat="false" ht="15" hidden="false" customHeight="false" outlineLevel="0" collapsed="false">
      <c r="A890" s="2" t="s">
        <v>2145</v>
      </c>
      <c r="B890" s="2" t="s">
        <v>2146</v>
      </c>
      <c r="C890" s="2" t="s">
        <v>31</v>
      </c>
      <c r="D890" s="3" t="s">
        <v>215</v>
      </c>
      <c r="E890" s="2" t="s">
        <v>658</v>
      </c>
      <c r="F890" s="2" t="s">
        <v>788</v>
      </c>
      <c r="G890" s="3" t="s">
        <v>28</v>
      </c>
      <c r="H890" s="4" t="n">
        <v>9038.95</v>
      </c>
      <c r="I890" s="5" t="n">
        <v>15</v>
      </c>
      <c r="J890" s="2" t="s">
        <v>68</v>
      </c>
    </row>
    <row r="891" customFormat="false" ht="15" hidden="false" customHeight="false" outlineLevel="0" collapsed="false">
      <c r="A891" s="6" t="s">
        <v>2147</v>
      </c>
      <c r="B891" s="6" t="s">
        <v>2148</v>
      </c>
      <c r="C891" s="6" t="s">
        <v>31</v>
      </c>
      <c r="D891" s="7" t="s">
        <v>71</v>
      </c>
      <c r="E891" s="6" t="s">
        <v>282</v>
      </c>
      <c r="F891" s="6" t="s">
        <v>508</v>
      </c>
      <c r="G891" s="7" t="s">
        <v>74</v>
      </c>
      <c r="H891" s="8" t="n">
        <v>6039.16</v>
      </c>
      <c r="I891" s="9" t="n">
        <v>10</v>
      </c>
      <c r="J891" s="6" t="s">
        <v>68</v>
      </c>
    </row>
    <row r="892" customFormat="false" ht="15" hidden="false" customHeight="false" outlineLevel="0" collapsed="false">
      <c r="A892" s="2" t="s">
        <v>2149</v>
      </c>
      <c r="B892" s="2" t="s">
        <v>2150</v>
      </c>
      <c r="C892" s="2" t="s">
        <v>31</v>
      </c>
      <c r="D892" s="3" t="s">
        <v>92</v>
      </c>
      <c r="E892" s="2" t="s">
        <v>136</v>
      </c>
      <c r="F892" s="2" t="s">
        <v>2151</v>
      </c>
      <c r="G892" s="3" t="s">
        <v>22</v>
      </c>
      <c r="H892" s="4" t="n">
        <v>2736.3</v>
      </c>
      <c r="I892" s="5" t="n">
        <v>0</v>
      </c>
      <c r="J892" s="2" t="s">
        <v>68</v>
      </c>
    </row>
    <row r="893" customFormat="false" ht="15" hidden="false" customHeight="false" outlineLevel="0" collapsed="false">
      <c r="A893" s="6" t="s">
        <v>2152</v>
      </c>
      <c r="B893" s="6" t="s">
        <v>2153</v>
      </c>
      <c r="C893" s="6" t="s">
        <v>31</v>
      </c>
      <c r="D893" s="7" t="s">
        <v>71</v>
      </c>
      <c r="E893" s="6" t="s">
        <v>717</v>
      </c>
      <c r="F893" s="6" t="s">
        <v>862</v>
      </c>
      <c r="G893" s="7" t="s">
        <v>22</v>
      </c>
      <c r="H893" s="8" t="n">
        <v>5140.6</v>
      </c>
      <c r="I893" s="9" t="n">
        <v>0</v>
      </c>
      <c r="J893" s="6" t="s">
        <v>17</v>
      </c>
    </row>
    <row r="894" customFormat="false" ht="15" hidden="false" customHeight="false" outlineLevel="0" collapsed="false">
      <c r="A894" s="2" t="s">
        <v>2154</v>
      </c>
      <c r="B894" s="2" t="s">
        <v>918</v>
      </c>
      <c r="C894" s="2" t="s">
        <v>31</v>
      </c>
      <c r="D894" s="3" t="s">
        <v>131</v>
      </c>
      <c r="E894" s="2" t="s">
        <v>150</v>
      </c>
      <c r="F894" s="2" t="s">
        <v>725</v>
      </c>
      <c r="G894" s="3" t="s">
        <v>16</v>
      </c>
      <c r="H894" s="4" t="n">
        <v>3929.12</v>
      </c>
      <c r="I894" s="5" t="n">
        <v>20</v>
      </c>
      <c r="J894" s="2" t="s">
        <v>17</v>
      </c>
    </row>
    <row r="895" customFormat="false" ht="15" hidden="false" customHeight="false" outlineLevel="0" collapsed="false">
      <c r="A895" s="6" t="s">
        <v>2155</v>
      </c>
      <c r="B895" s="6" t="s">
        <v>1335</v>
      </c>
      <c r="C895" s="6" t="s">
        <v>31</v>
      </c>
      <c r="D895" s="7" t="s">
        <v>32</v>
      </c>
      <c r="E895" s="6" t="s">
        <v>83</v>
      </c>
      <c r="F895" s="6" t="s">
        <v>757</v>
      </c>
      <c r="G895" s="7" t="s">
        <v>62</v>
      </c>
      <c r="H895" s="8" t="n">
        <v>1449.14</v>
      </c>
      <c r="I895" s="9" t="n">
        <v>15</v>
      </c>
      <c r="J895" s="6" t="s">
        <v>17</v>
      </c>
    </row>
    <row r="896" customFormat="false" ht="15" hidden="false" customHeight="false" outlineLevel="0" collapsed="false">
      <c r="A896" s="2" t="s">
        <v>2156</v>
      </c>
      <c r="B896" s="2" t="s">
        <v>2157</v>
      </c>
      <c r="C896" s="2" t="s">
        <v>31</v>
      </c>
      <c r="D896" s="3" t="s">
        <v>65</v>
      </c>
      <c r="E896" s="2" t="s">
        <v>286</v>
      </c>
      <c r="F896" s="2" t="s">
        <v>172</v>
      </c>
      <c r="G896" s="3" t="s">
        <v>16</v>
      </c>
      <c r="H896" s="4" t="n">
        <v>11563.19</v>
      </c>
      <c r="I896" s="5" t="n">
        <v>5</v>
      </c>
      <c r="J896" s="2" t="s">
        <v>17</v>
      </c>
    </row>
    <row r="897" customFormat="false" ht="15" hidden="false" customHeight="false" outlineLevel="0" collapsed="false">
      <c r="A897" s="6" t="s">
        <v>2158</v>
      </c>
      <c r="B897" s="6" t="s">
        <v>2159</v>
      </c>
      <c r="C897" s="6" t="s">
        <v>12</v>
      </c>
      <c r="D897" s="7" t="s">
        <v>110</v>
      </c>
      <c r="E897" s="6" t="s">
        <v>377</v>
      </c>
      <c r="F897" s="6" t="s">
        <v>647</v>
      </c>
      <c r="G897" s="7" t="s">
        <v>22</v>
      </c>
      <c r="H897" s="8" t="n">
        <v>5912.93</v>
      </c>
      <c r="I897" s="9" t="n">
        <v>5</v>
      </c>
      <c r="J897" s="6" t="s">
        <v>17</v>
      </c>
    </row>
    <row r="898" customFormat="false" ht="15" hidden="false" customHeight="false" outlineLevel="0" collapsed="false">
      <c r="A898" s="2" t="s">
        <v>2160</v>
      </c>
      <c r="B898" s="2" t="s">
        <v>2161</v>
      </c>
      <c r="C898" s="2" t="s">
        <v>86</v>
      </c>
      <c r="D898" s="3" t="s">
        <v>101</v>
      </c>
      <c r="E898" s="2" t="s">
        <v>227</v>
      </c>
      <c r="F898" s="2" t="s">
        <v>690</v>
      </c>
      <c r="G898" s="3" t="s">
        <v>62</v>
      </c>
      <c r="H898" s="4" t="n">
        <v>12283.33</v>
      </c>
      <c r="I898" s="5" t="n">
        <v>0</v>
      </c>
      <c r="J898" s="2" t="s">
        <v>17</v>
      </c>
    </row>
    <row r="899" customFormat="false" ht="15" hidden="false" customHeight="false" outlineLevel="0" collapsed="false">
      <c r="A899" s="6" t="s">
        <v>2162</v>
      </c>
      <c r="B899" s="6" t="s">
        <v>2163</v>
      </c>
      <c r="C899" s="6" t="s">
        <v>31</v>
      </c>
      <c r="D899" s="7" t="s">
        <v>59</v>
      </c>
      <c r="E899" s="6" t="s">
        <v>51</v>
      </c>
      <c r="F899" s="6" t="s">
        <v>56</v>
      </c>
      <c r="G899" s="7" t="s">
        <v>22</v>
      </c>
      <c r="H899" s="8" t="n">
        <v>12672.57</v>
      </c>
      <c r="I899" s="9" t="n">
        <v>10</v>
      </c>
      <c r="J899" s="6" t="s">
        <v>17</v>
      </c>
    </row>
    <row r="900" customFormat="false" ht="15" hidden="false" customHeight="false" outlineLevel="0" collapsed="false">
      <c r="A900" s="2" t="s">
        <v>2164</v>
      </c>
      <c r="B900" s="2" t="s">
        <v>2095</v>
      </c>
      <c r="C900" s="2" t="s">
        <v>12</v>
      </c>
      <c r="D900" s="3" t="s">
        <v>110</v>
      </c>
      <c r="E900" s="2" t="s">
        <v>901</v>
      </c>
      <c r="F900" s="2" t="s">
        <v>504</v>
      </c>
      <c r="G900" s="3" t="s">
        <v>22</v>
      </c>
      <c r="H900" s="4" t="n">
        <v>11218.15</v>
      </c>
      <c r="I900" s="5" t="n">
        <v>5</v>
      </c>
      <c r="J900" s="2" t="s">
        <v>68</v>
      </c>
    </row>
    <row r="901" customFormat="false" ht="15" hidden="false" customHeight="false" outlineLevel="0" collapsed="false">
      <c r="A901" s="6" t="s">
        <v>2165</v>
      </c>
      <c r="B901" s="6" t="s">
        <v>2166</v>
      </c>
      <c r="C901" s="6" t="s">
        <v>86</v>
      </c>
      <c r="D901" s="7" t="s">
        <v>101</v>
      </c>
      <c r="E901" s="6" t="s">
        <v>787</v>
      </c>
      <c r="F901" s="6" t="s">
        <v>967</v>
      </c>
      <c r="G901" s="7" t="s">
        <v>138</v>
      </c>
      <c r="H901" s="8" t="n">
        <v>3557.33</v>
      </c>
      <c r="I901" s="9" t="n">
        <v>15</v>
      </c>
      <c r="J901" s="6" t="s">
        <v>17</v>
      </c>
    </row>
    <row r="902" customFormat="false" ht="15" hidden="false" customHeight="false" outlineLevel="0" collapsed="false">
      <c r="A902" s="2" t="s">
        <v>2167</v>
      </c>
      <c r="B902" s="2" t="s">
        <v>2168</v>
      </c>
      <c r="C902" s="2" t="s">
        <v>12</v>
      </c>
      <c r="D902" s="3" t="s">
        <v>25</v>
      </c>
      <c r="E902" s="2" t="s">
        <v>112</v>
      </c>
      <c r="F902" s="2" t="s">
        <v>579</v>
      </c>
      <c r="G902" s="3" t="s">
        <v>22</v>
      </c>
      <c r="H902" s="4" t="n">
        <v>14753.82</v>
      </c>
      <c r="I902" s="5" t="n">
        <v>25</v>
      </c>
      <c r="J902" s="2" t="s">
        <v>17</v>
      </c>
    </row>
    <row r="903" customFormat="false" ht="15" hidden="false" customHeight="false" outlineLevel="0" collapsed="false">
      <c r="A903" s="6" t="s">
        <v>2169</v>
      </c>
      <c r="B903" s="6" t="s">
        <v>2170</v>
      </c>
      <c r="C903" s="6" t="s">
        <v>31</v>
      </c>
      <c r="D903" s="7" t="s">
        <v>92</v>
      </c>
      <c r="E903" s="6" t="s">
        <v>607</v>
      </c>
      <c r="F903" s="6" t="s">
        <v>608</v>
      </c>
      <c r="G903" s="7" t="s">
        <v>28</v>
      </c>
      <c r="H903" s="8" t="n">
        <v>9327.41</v>
      </c>
      <c r="I903" s="9" t="n">
        <v>0</v>
      </c>
      <c r="J903" s="6" t="s">
        <v>17</v>
      </c>
    </row>
    <row r="904" customFormat="false" ht="15" hidden="false" customHeight="false" outlineLevel="0" collapsed="false">
      <c r="A904" s="2" t="s">
        <v>2171</v>
      </c>
      <c r="B904" s="2" t="s">
        <v>2172</v>
      </c>
      <c r="C904" s="2" t="s">
        <v>12</v>
      </c>
      <c r="D904" s="3" t="s">
        <v>25</v>
      </c>
      <c r="E904" s="2" t="s">
        <v>997</v>
      </c>
      <c r="F904" s="2" t="s">
        <v>171</v>
      </c>
      <c r="G904" s="3" t="s">
        <v>16</v>
      </c>
      <c r="H904" s="4" t="n">
        <v>1676.66</v>
      </c>
      <c r="I904" s="5" t="n">
        <v>20</v>
      </c>
      <c r="J904" s="2" t="s">
        <v>17</v>
      </c>
    </row>
    <row r="905" customFormat="false" ht="15" hidden="false" customHeight="false" outlineLevel="0" collapsed="false">
      <c r="A905" s="6" t="s">
        <v>2173</v>
      </c>
      <c r="B905" s="6" t="s">
        <v>2174</v>
      </c>
      <c r="C905" s="6" t="s">
        <v>12</v>
      </c>
      <c r="D905" s="7" t="s">
        <v>81</v>
      </c>
      <c r="E905" s="6" t="s">
        <v>551</v>
      </c>
      <c r="F905" s="6" t="s">
        <v>460</v>
      </c>
      <c r="G905" s="7" t="s">
        <v>138</v>
      </c>
      <c r="H905" s="8" t="n">
        <v>12498.27</v>
      </c>
      <c r="I905" s="9" t="n">
        <v>15</v>
      </c>
      <c r="J905" s="6" t="s">
        <v>17</v>
      </c>
    </row>
    <row r="906" customFormat="false" ht="15" hidden="false" customHeight="false" outlineLevel="0" collapsed="false">
      <c r="A906" s="2" t="s">
        <v>2175</v>
      </c>
      <c r="B906" s="2" t="s">
        <v>2176</v>
      </c>
      <c r="C906" s="2" t="s">
        <v>31</v>
      </c>
      <c r="D906" s="3" t="s">
        <v>32</v>
      </c>
      <c r="E906" s="2" t="s">
        <v>1024</v>
      </c>
      <c r="F906" s="2" t="s">
        <v>669</v>
      </c>
      <c r="G906" s="3" t="s">
        <v>138</v>
      </c>
      <c r="H906" s="4" t="n">
        <v>635.77</v>
      </c>
      <c r="I906" s="5" t="n">
        <v>15</v>
      </c>
      <c r="J906" s="2" t="s">
        <v>17</v>
      </c>
    </row>
    <row r="907" customFormat="false" ht="15" hidden="false" customHeight="false" outlineLevel="0" collapsed="false">
      <c r="A907" s="6" t="s">
        <v>2177</v>
      </c>
      <c r="B907" s="6" t="s">
        <v>2178</v>
      </c>
      <c r="C907" s="6" t="s">
        <v>31</v>
      </c>
      <c r="D907" s="7" t="s">
        <v>65</v>
      </c>
      <c r="E907" s="6" t="s">
        <v>483</v>
      </c>
      <c r="F907" s="6" t="s">
        <v>1485</v>
      </c>
      <c r="G907" s="7" t="s">
        <v>28</v>
      </c>
      <c r="H907" s="8" t="n">
        <v>10908.24</v>
      </c>
      <c r="I907" s="9" t="n">
        <v>30</v>
      </c>
      <c r="J907" s="6" t="s">
        <v>17</v>
      </c>
    </row>
    <row r="908" customFormat="false" ht="15" hidden="false" customHeight="false" outlineLevel="0" collapsed="false">
      <c r="A908" s="2" t="s">
        <v>2179</v>
      </c>
      <c r="B908" s="2" t="s">
        <v>2180</v>
      </c>
      <c r="C908" s="2" t="s">
        <v>31</v>
      </c>
      <c r="D908" s="3" t="s">
        <v>65</v>
      </c>
      <c r="E908" s="2" t="s">
        <v>39</v>
      </c>
      <c r="F908" s="2" t="s">
        <v>573</v>
      </c>
      <c r="G908" s="3" t="s">
        <v>22</v>
      </c>
      <c r="H908" s="4" t="n">
        <v>14771.82</v>
      </c>
      <c r="I908" s="5" t="n">
        <v>5</v>
      </c>
      <c r="J908" s="2" t="s">
        <v>17</v>
      </c>
    </row>
    <row r="909" customFormat="false" ht="15" hidden="false" customHeight="false" outlineLevel="0" collapsed="false">
      <c r="A909" s="6" t="s">
        <v>2181</v>
      </c>
      <c r="B909" s="6" t="s">
        <v>2182</v>
      </c>
      <c r="C909" s="6" t="s">
        <v>12</v>
      </c>
      <c r="D909" s="7" t="s">
        <v>110</v>
      </c>
      <c r="E909" s="6" t="s">
        <v>272</v>
      </c>
      <c r="F909" s="6" t="s">
        <v>417</v>
      </c>
      <c r="G909" s="7" t="s">
        <v>22</v>
      </c>
      <c r="H909" s="8" t="n">
        <v>8702.75</v>
      </c>
      <c r="I909" s="9" t="n">
        <v>25</v>
      </c>
      <c r="J909" s="6" t="s">
        <v>68</v>
      </c>
    </row>
    <row r="910" customFormat="false" ht="15" hidden="false" customHeight="false" outlineLevel="0" collapsed="false">
      <c r="A910" s="2" t="s">
        <v>2183</v>
      </c>
      <c r="B910" s="2" t="s">
        <v>2184</v>
      </c>
      <c r="C910" s="2" t="s">
        <v>12</v>
      </c>
      <c r="D910" s="3" t="s">
        <v>50</v>
      </c>
      <c r="E910" s="2" t="s">
        <v>1806</v>
      </c>
      <c r="F910" s="2" t="s">
        <v>621</v>
      </c>
      <c r="G910" s="3" t="s">
        <v>22</v>
      </c>
      <c r="H910" s="4" t="n">
        <v>12904.44</v>
      </c>
      <c r="I910" s="5" t="n">
        <v>20</v>
      </c>
      <c r="J910" s="2" t="s">
        <v>17</v>
      </c>
    </row>
    <row r="911" customFormat="false" ht="15" hidden="false" customHeight="false" outlineLevel="0" collapsed="false">
      <c r="A911" s="6" t="s">
        <v>2185</v>
      </c>
      <c r="B911" s="6" t="s">
        <v>2186</v>
      </c>
      <c r="C911" s="6" t="s">
        <v>86</v>
      </c>
      <c r="D911" s="7" t="s">
        <v>101</v>
      </c>
      <c r="E911" s="6" t="s">
        <v>141</v>
      </c>
      <c r="F911" s="6" t="s">
        <v>2187</v>
      </c>
      <c r="G911" s="7" t="s">
        <v>28</v>
      </c>
      <c r="H911" s="8" t="n">
        <v>8621.68</v>
      </c>
      <c r="I911" s="9" t="n">
        <v>25</v>
      </c>
      <c r="J911" s="6" t="s">
        <v>17</v>
      </c>
    </row>
    <row r="912" customFormat="false" ht="15" hidden="false" customHeight="false" outlineLevel="0" collapsed="false">
      <c r="A912" s="2" t="s">
        <v>2188</v>
      </c>
      <c r="B912" s="2" t="s">
        <v>2189</v>
      </c>
      <c r="C912" s="2" t="s">
        <v>86</v>
      </c>
      <c r="D912" s="3" t="s">
        <v>285</v>
      </c>
      <c r="E912" s="2" t="s">
        <v>72</v>
      </c>
      <c r="F912" s="2" t="s">
        <v>2190</v>
      </c>
      <c r="G912" s="3" t="s">
        <v>62</v>
      </c>
      <c r="H912" s="4" t="n">
        <v>4473.52</v>
      </c>
      <c r="I912" s="5" t="n">
        <v>15</v>
      </c>
      <c r="J912" s="2" t="s">
        <v>17</v>
      </c>
    </row>
    <row r="913" customFormat="false" ht="15" hidden="false" customHeight="false" outlineLevel="0" collapsed="false">
      <c r="A913" s="6" t="s">
        <v>2191</v>
      </c>
      <c r="B913" s="6" t="s">
        <v>2192</v>
      </c>
      <c r="C913" s="6" t="s">
        <v>12</v>
      </c>
      <c r="D913" s="7" t="s">
        <v>154</v>
      </c>
      <c r="E913" s="6" t="s">
        <v>89</v>
      </c>
      <c r="F913" s="6" t="s">
        <v>674</v>
      </c>
      <c r="G913" s="7" t="s">
        <v>22</v>
      </c>
      <c r="H913" s="8" t="n">
        <v>8219.95</v>
      </c>
      <c r="I913" s="9" t="n">
        <v>15</v>
      </c>
      <c r="J913" s="6" t="s">
        <v>17</v>
      </c>
    </row>
    <row r="914" customFormat="false" ht="15" hidden="false" customHeight="false" outlineLevel="0" collapsed="false">
      <c r="A914" s="2" t="s">
        <v>2193</v>
      </c>
      <c r="B914" s="2" t="s">
        <v>2194</v>
      </c>
      <c r="C914" s="2" t="s">
        <v>86</v>
      </c>
      <c r="D914" s="3" t="s">
        <v>384</v>
      </c>
      <c r="E914" s="2" t="s">
        <v>398</v>
      </c>
      <c r="F914" s="2" t="s">
        <v>367</v>
      </c>
      <c r="G914" s="3" t="s">
        <v>138</v>
      </c>
      <c r="H914" s="4" t="n">
        <v>14682.39</v>
      </c>
      <c r="I914" s="5" t="n">
        <v>5</v>
      </c>
      <c r="J914" s="2" t="s">
        <v>17</v>
      </c>
    </row>
    <row r="915" customFormat="false" ht="15" hidden="false" customHeight="false" outlineLevel="0" collapsed="false">
      <c r="A915" s="6" t="s">
        <v>2195</v>
      </c>
      <c r="B915" s="6" t="s">
        <v>1790</v>
      </c>
      <c r="C915" s="6" t="s">
        <v>31</v>
      </c>
      <c r="D915" s="7" t="s">
        <v>145</v>
      </c>
      <c r="E915" s="6" t="s">
        <v>339</v>
      </c>
      <c r="F915" s="6" t="s">
        <v>472</v>
      </c>
      <c r="G915" s="7" t="s">
        <v>22</v>
      </c>
      <c r="H915" s="8" t="n">
        <v>1902.53</v>
      </c>
      <c r="I915" s="9" t="n">
        <v>25</v>
      </c>
      <c r="J915" s="6" t="s">
        <v>68</v>
      </c>
    </row>
    <row r="916" customFormat="false" ht="15" hidden="false" customHeight="false" outlineLevel="0" collapsed="false">
      <c r="A916" s="2" t="s">
        <v>2196</v>
      </c>
      <c r="B916" s="2" t="s">
        <v>1702</v>
      </c>
      <c r="C916" s="2" t="s">
        <v>86</v>
      </c>
      <c r="D916" s="3" t="s">
        <v>784</v>
      </c>
      <c r="E916" s="2" t="s">
        <v>123</v>
      </c>
      <c r="F916" s="2" t="s">
        <v>115</v>
      </c>
      <c r="G916" s="3" t="s">
        <v>22</v>
      </c>
      <c r="H916" s="4" t="n">
        <v>14402.64</v>
      </c>
      <c r="I916" s="5" t="n">
        <v>5</v>
      </c>
      <c r="J916" s="2" t="s">
        <v>17</v>
      </c>
    </row>
    <row r="917" customFormat="false" ht="15" hidden="false" customHeight="false" outlineLevel="0" collapsed="false">
      <c r="A917" s="6" t="s">
        <v>2197</v>
      </c>
      <c r="B917" s="6" t="s">
        <v>2198</v>
      </c>
      <c r="C917" s="6" t="s">
        <v>86</v>
      </c>
      <c r="D917" s="7" t="s">
        <v>524</v>
      </c>
      <c r="E917" s="6" t="s">
        <v>1440</v>
      </c>
      <c r="F917" s="6" t="s">
        <v>590</v>
      </c>
      <c r="G917" s="7" t="s">
        <v>28</v>
      </c>
      <c r="H917" s="8" t="n">
        <v>1887.23</v>
      </c>
      <c r="I917" s="9" t="n">
        <v>30</v>
      </c>
      <c r="J917" s="6" t="s">
        <v>68</v>
      </c>
    </row>
    <row r="918" customFormat="false" ht="15" hidden="false" customHeight="false" outlineLevel="0" collapsed="false">
      <c r="A918" s="2" t="s">
        <v>2199</v>
      </c>
      <c r="B918" s="2" t="s">
        <v>2200</v>
      </c>
      <c r="C918" s="2" t="s">
        <v>86</v>
      </c>
      <c r="D918" s="3" t="s">
        <v>507</v>
      </c>
      <c r="E918" s="2" t="s">
        <v>614</v>
      </c>
      <c r="F918" s="2" t="s">
        <v>1030</v>
      </c>
      <c r="G918" s="3" t="s">
        <v>62</v>
      </c>
      <c r="H918" s="4" t="n">
        <v>10553.77</v>
      </c>
      <c r="I918" s="5" t="n">
        <v>30</v>
      </c>
      <c r="J918" s="2" t="s">
        <v>17</v>
      </c>
    </row>
    <row r="919" customFormat="false" ht="15" hidden="false" customHeight="false" outlineLevel="0" collapsed="false">
      <c r="A919" s="6" t="s">
        <v>2201</v>
      </c>
      <c r="B919" s="6" t="s">
        <v>2202</v>
      </c>
      <c r="C919" s="6" t="s">
        <v>31</v>
      </c>
      <c r="D919" s="7" t="s">
        <v>122</v>
      </c>
      <c r="E919" s="6" t="s">
        <v>489</v>
      </c>
      <c r="F919" s="6" t="s">
        <v>385</v>
      </c>
      <c r="G919" s="7" t="s">
        <v>22</v>
      </c>
      <c r="H919" s="8" t="n">
        <v>1308.95</v>
      </c>
      <c r="I919" s="9" t="n">
        <v>25</v>
      </c>
      <c r="J919" s="6" t="s">
        <v>17</v>
      </c>
    </row>
    <row r="920" customFormat="false" ht="15" hidden="false" customHeight="false" outlineLevel="0" collapsed="false">
      <c r="A920" s="2" t="s">
        <v>2203</v>
      </c>
      <c r="B920" s="2" t="s">
        <v>2204</v>
      </c>
      <c r="C920" s="2" t="s">
        <v>12</v>
      </c>
      <c r="D920" s="3" t="s">
        <v>37</v>
      </c>
      <c r="E920" s="2" t="s">
        <v>1951</v>
      </c>
      <c r="F920" s="2" t="s">
        <v>355</v>
      </c>
      <c r="G920" s="3" t="s">
        <v>22</v>
      </c>
      <c r="H920" s="4" t="n">
        <v>11918.38</v>
      </c>
      <c r="I920" s="5" t="n">
        <v>20</v>
      </c>
      <c r="J920" s="2" t="s">
        <v>17</v>
      </c>
    </row>
    <row r="921" customFormat="false" ht="15" hidden="false" customHeight="false" outlineLevel="0" collapsed="false">
      <c r="A921" s="6" t="s">
        <v>2205</v>
      </c>
      <c r="B921" s="6" t="s">
        <v>2206</v>
      </c>
      <c r="C921" s="6" t="s">
        <v>86</v>
      </c>
      <c r="D921" s="7" t="s">
        <v>524</v>
      </c>
      <c r="E921" s="6" t="s">
        <v>608</v>
      </c>
      <c r="F921" s="6" t="s">
        <v>669</v>
      </c>
      <c r="G921" s="7" t="s">
        <v>22</v>
      </c>
      <c r="H921" s="8" t="n">
        <v>14094.98</v>
      </c>
      <c r="I921" s="9" t="n">
        <v>25</v>
      </c>
      <c r="J921" s="6" t="s">
        <v>17</v>
      </c>
    </row>
    <row r="922" customFormat="false" ht="15" hidden="false" customHeight="false" outlineLevel="0" collapsed="false">
      <c r="A922" s="2" t="s">
        <v>2207</v>
      </c>
      <c r="B922" s="2" t="s">
        <v>391</v>
      </c>
      <c r="C922" s="2" t="s">
        <v>31</v>
      </c>
      <c r="D922" s="3" t="s">
        <v>71</v>
      </c>
      <c r="E922" s="2" t="s">
        <v>593</v>
      </c>
      <c r="F922" s="2" t="s">
        <v>1007</v>
      </c>
      <c r="G922" s="3" t="s">
        <v>28</v>
      </c>
      <c r="H922" s="4" t="n">
        <v>9096.85</v>
      </c>
      <c r="I922" s="5" t="n">
        <v>0</v>
      </c>
      <c r="J922" s="2" t="s">
        <v>68</v>
      </c>
    </row>
    <row r="923" customFormat="false" ht="15" hidden="false" customHeight="false" outlineLevel="0" collapsed="false">
      <c r="A923" s="6" t="s">
        <v>2208</v>
      </c>
      <c r="B923" s="6" t="s">
        <v>2209</v>
      </c>
      <c r="C923" s="6" t="s">
        <v>31</v>
      </c>
      <c r="D923" s="7" t="s">
        <v>122</v>
      </c>
      <c r="E923" s="6" t="s">
        <v>118</v>
      </c>
      <c r="F923" s="6" t="s">
        <v>67</v>
      </c>
      <c r="G923" s="7" t="s">
        <v>62</v>
      </c>
      <c r="H923" s="8" t="n">
        <v>6947.05</v>
      </c>
      <c r="I923" s="9" t="n">
        <v>20</v>
      </c>
      <c r="J923" s="6" t="s">
        <v>68</v>
      </c>
    </row>
    <row r="924" customFormat="false" ht="15" hidden="false" customHeight="false" outlineLevel="0" collapsed="false">
      <c r="A924" s="2" t="s">
        <v>2210</v>
      </c>
      <c r="B924" s="2" t="s">
        <v>2211</v>
      </c>
      <c r="C924" s="2" t="s">
        <v>31</v>
      </c>
      <c r="D924" s="3" t="s">
        <v>122</v>
      </c>
      <c r="E924" s="2" t="s">
        <v>106</v>
      </c>
      <c r="F924" s="2" t="s">
        <v>1505</v>
      </c>
      <c r="G924" s="3" t="s">
        <v>28</v>
      </c>
      <c r="H924" s="4" t="n">
        <v>11438.42</v>
      </c>
      <c r="I924" s="5" t="n">
        <v>25</v>
      </c>
      <c r="J924" s="2" t="s">
        <v>17</v>
      </c>
    </row>
    <row r="925" customFormat="false" ht="15" hidden="false" customHeight="false" outlineLevel="0" collapsed="false">
      <c r="A925" s="6" t="s">
        <v>2212</v>
      </c>
      <c r="B925" s="6" t="s">
        <v>2213</v>
      </c>
      <c r="C925" s="6" t="s">
        <v>31</v>
      </c>
      <c r="D925" s="7" t="s">
        <v>145</v>
      </c>
      <c r="E925" s="6" t="s">
        <v>985</v>
      </c>
      <c r="F925" s="6" t="s">
        <v>1024</v>
      </c>
      <c r="G925" s="7" t="s">
        <v>28</v>
      </c>
      <c r="H925" s="8" t="n">
        <v>5848.03</v>
      </c>
      <c r="I925" s="9" t="n">
        <v>10</v>
      </c>
      <c r="J925" s="6" t="s">
        <v>17</v>
      </c>
    </row>
    <row r="926" customFormat="false" ht="15" hidden="false" customHeight="false" outlineLevel="0" collapsed="false">
      <c r="A926" s="2" t="s">
        <v>2214</v>
      </c>
      <c r="B926" s="2" t="s">
        <v>2215</v>
      </c>
      <c r="C926" s="2" t="s">
        <v>31</v>
      </c>
      <c r="D926" s="3" t="s">
        <v>215</v>
      </c>
      <c r="E926" s="2" t="s">
        <v>398</v>
      </c>
      <c r="F926" s="2" t="s">
        <v>268</v>
      </c>
      <c r="G926" s="3" t="s">
        <v>74</v>
      </c>
      <c r="H926" s="4" t="n">
        <v>12951.18</v>
      </c>
      <c r="I926" s="5" t="n">
        <v>20</v>
      </c>
      <c r="J926" s="2" t="s">
        <v>17</v>
      </c>
    </row>
    <row r="927" customFormat="false" ht="15" hidden="false" customHeight="false" outlineLevel="0" collapsed="false">
      <c r="A927" s="6" t="s">
        <v>2216</v>
      </c>
      <c r="B927" s="6" t="s">
        <v>2217</v>
      </c>
      <c r="C927" s="6" t="s">
        <v>12</v>
      </c>
      <c r="D927" s="7" t="s">
        <v>81</v>
      </c>
      <c r="E927" s="6" t="s">
        <v>202</v>
      </c>
      <c r="F927" s="6" t="s">
        <v>339</v>
      </c>
      <c r="G927" s="7" t="s">
        <v>22</v>
      </c>
      <c r="H927" s="8" t="n">
        <v>10574.33</v>
      </c>
      <c r="I927" s="9" t="n">
        <v>15</v>
      </c>
      <c r="J927" s="6" t="s">
        <v>17</v>
      </c>
    </row>
    <row r="928" customFormat="false" ht="15" hidden="false" customHeight="false" outlineLevel="0" collapsed="false">
      <c r="A928" s="2" t="s">
        <v>2218</v>
      </c>
      <c r="B928" s="2" t="s">
        <v>2219</v>
      </c>
      <c r="C928" s="2" t="s">
        <v>12</v>
      </c>
      <c r="D928" s="3" t="s">
        <v>37</v>
      </c>
      <c r="E928" s="2" t="s">
        <v>565</v>
      </c>
      <c r="F928" s="2" t="s">
        <v>123</v>
      </c>
      <c r="G928" s="3" t="s">
        <v>62</v>
      </c>
      <c r="H928" s="4" t="n">
        <v>7087.38</v>
      </c>
      <c r="I928" s="5" t="n">
        <v>0</v>
      </c>
      <c r="J928" s="2" t="s">
        <v>17</v>
      </c>
    </row>
    <row r="929" customFormat="false" ht="15" hidden="false" customHeight="false" outlineLevel="0" collapsed="false">
      <c r="A929" s="6" t="s">
        <v>2220</v>
      </c>
      <c r="B929" s="6" t="s">
        <v>2221</v>
      </c>
      <c r="C929" s="6" t="s">
        <v>12</v>
      </c>
      <c r="D929" s="7" t="s">
        <v>25</v>
      </c>
      <c r="E929" s="6" t="s">
        <v>675</v>
      </c>
      <c r="F929" s="6" t="s">
        <v>550</v>
      </c>
      <c r="G929" s="7" t="s">
        <v>28</v>
      </c>
      <c r="H929" s="8" t="n">
        <v>7470.82</v>
      </c>
      <c r="I929" s="9" t="n">
        <v>5</v>
      </c>
      <c r="J929" s="6" t="s">
        <v>17</v>
      </c>
    </row>
    <row r="930" customFormat="false" ht="15" hidden="false" customHeight="false" outlineLevel="0" collapsed="false">
      <c r="A930" s="2" t="s">
        <v>2222</v>
      </c>
      <c r="B930" s="2" t="s">
        <v>2223</v>
      </c>
      <c r="C930" s="2" t="s">
        <v>31</v>
      </c>
      <c r="D930" s="3" t="s">
        <v>71</v>
      </c>
      <c r="E930" s="2" t="s">
        <v>103</v>
      </c>
      <c r="F930" s="2" t="s">
        <v>829</v>
      </c>
      <c r="G930" s="3" t="s">
        <v>62</v>
      </c>
      <c r="H930" s="4" t="n">
        <v>5689.36</v>
      </c>
      <c r="I930" s="5" t="n">
        <v>0</v>
      </c>
      <c r="J930" s="2" t="s">
        <v>17</v>
      </c>
    </row>
    <row r="931" customFormat="false" ht="15" hidden="false" customHeight="false" outlineLevel="0" collapsed="false">
      <c r="A931" s="6" t="s">
        <v>2224</v>
      </c>
      <c r="B931" s="6" t="s">
        <v>2225</v>
      </c>
      <c r="C931" s="6" t="s">
        <v>12</v>
      </c>
      <c r="D931" s="7" t="s">
        <v>81</v>
      </c>
      <c r="E931" s="6" t="s">
        <v>1325</v>
      </c>
      <c r="F931" s="6" t="s">
        <v>517</v>
      </c>
      <c r="G931" s="7" t="s">
        <v>22</v>
      </c>
      <c r="H931" s="8" t="n">
        <v>3387.28</v>
      </c>
      <c r="I931" s="9" t="n">
        <v>0</v>
      </c>
      <c r="J931" s="6" t="s">
        <v>17</v>
      </c>
    </row>
    <row r="932" customFormat="false" ht="15" hidden="false" customHeight="false" outlineLevel="0" collapsed="false">
      <c r="A932" s="2" t="s">
        <v>2226</v>
      </c>
      <c r="B932" s="2" t="s">
        <v>2227</v>
      </c>
      <c r="C932" s="2" t="s">
        <v>31</v>
      </c>
      <c r="D932" s="3" t="s">
        <v>215</v>
      </c>
      <c r="E932" s="2" t="s">
        <v>1485</v>
      </c>
      <c r="F932" s="2" t="s">
        <v>1325</v>
      </c>
      <c r="G932" s="3" t="s">
        <v>22</v>
      </c>
      <c r="H932" s="4" t="n">
        <v>811.63</v>
      </c>
      <c r="I932" s="5" t="n">
        <v>5</v>
      </c>
      <c r="J932" s="2" t="s">
        <v>68</v>
      </c>
    </row>
    <row r="933" customFormat="false" ht="15" hidden="false" customHeight="false" outlineLevel="0" collapsed="false">
      <c r="A933" s="6" t="s">
        <v>2228</v>
      </c>
      <c r="B933" s="6" t="s">
        <v>2229</v>
      </c>
      <c r="C933" s="6" t="s">
        <v>31</v>
      </c>
      <c r="D933" s="7" t="s">
        <v>175</v>
      </c>
      <c r="E933" s="6" t="s">
        <v>1803</v>
      </c>
      <c r="F933" s="6" t="s">
        <v>67</v>
      </c>
      <c r="G933" s="7" t="s">
        <v>62</v>
      </c>
      <c r="H933" s="8" t="n">
        <v>4923.55</v>
      </c>
      <c r="I933" s="9" t="n">
        <v>5</v>
      </c>
      <c r="J933" s="6" t="s">
        <v>17</v>
      </c>
    </row>
    <row r="934" customFormat="false" ht="15" hidden="false" customHeight="false" outlineLevel="0" collapsed="false">
      <c r="A934" s="2" t="s">
        <v>2230</v>
      </c>
      <c r="B934" s="2" t="s">
        <v>2231</v>
      </c>
      <c r="C934" s="2" t="s">
        <v>86</v>
      </c>
      <c r="D934" s="3" t="s">
        <v>524</v>
      </c>
      <c r="E934" s="2" t="s">
        <v>803</v>
      </c>
      <c r="F934" s="2" t="s">
        <v>308</v>
      </c>
      <c r="G934" s="3" t="s">
        <v>74</v>
      </c>
      <c r="H934" s="4" t="n">
        <v>1447.97</v>
      </c>
      <c r="I934" s="5" t="n">
        <v>25</v>
      </c>
      <c r="J934" s="2" t="s">
        <v>68</v>
      </c>
    </row>
    <row r="935" customFormat="false" ht="15" hidden="false" customHeight="false" outlineLevel="0" collapsed="false">
      <c r="A935" s="6" t="s">
        <v>2232</v>
      </c>
      <c r="B935" s="6" t="s">
        <v>2233</v>
      </c>
      <c r="C935" s="6" t="s">
        <v>31</v>
      </c>
      <c r="D935" s="7" t="s">
        <v>122</v>
      </c>
      <c r="E935" s="6" t="s">
        <v>1874</v>
      </c>
      <c r="F935" s="6" t="s">
        <v>181</v>
      </c>
      <c r="G935" s="7" t="s">
        <v>16</v>
      </c>
      <c r="H935" s="8" t="n">
        <v>9193.46</v>
      </c>
      <c r="I935" s="9" t="n">
        <v>10</v>
      </c>
      <c r="J935" s="6" t="s">
        <v>68</v>
      </c>
    </row>
    <row r="936" customFormat="false" ht="15" hidden="false" customHeight="false" outlineLevel="0" collapsed="false">
      <c r="A936" s="2" t="s">
        <v>2234</v>
      </c>
      <c r="B936" s="2" t="s">
        <v>394</v>
      </c>
      <c r="C936" s="2" t="s">
        <v>86</v>
      </c>
      <c r="D936" s="3" t="s">
        <v>97</v>
      </c>
      <c r="E936" s="2" t="s">
        <v>847</v>
      </c>
      <c r="F936" s="2" t="s">
        <v>573</v>
      </c>
      <c r="G936" s="3" t="s">
        <v>16</v>
      </c>
      <c r="H936" s="4" t="n">
        <v>4083.99</v>
      </c>
      <c r="I936" s="5" t="n">
        <v>10</v>
      </c>
      <c r="J936" s="2" t="s">
        <v>17</v>
      </c>
    </row>
    <row r="937" customFormat="false" ht="15" hidden="false" customHeight="false" outlineLevel="0" collapsed="false">
      <c r="A937" s="6" t="s">
        <v>2235</v>
      </c>
      <c r="B937" s="6" t="s">
        <v>2236</v>
      </c>
      <c r="C937" s="6" t="s">
        <v>86</v>
      </c>
      <c r="D937" s="7" t="s">
        <v>249</v>
      </c>
      <c r="E937" s="6" t="s">
        <v>171</v>
      </c>
      <c r="F937" s="6" t="s">
        <v>219</v>
      </c>
      <c r="G937" s="7" t="s">
        <v>22</v>
      </c>
      <c r="H937" s="8" t="n">
        <v>11877.65</v>
      </c>
      <c r="I937" s="9" t="n">
        <v>0</v>
      </c>
      <c r="J937" s="6" t="s">
        <v>68</v>
      </c>
    </row>
    <row r="938" customFormat="false" ht="15" hidden="false" customHeight="false" outlineLevel="0" collapsed="false">
      <c r="A938" s="2" t="s">
        <v>2237</v>
      </c>
      <c r="B938" s="2" t="s">
        <v>2238</v>
      </c>
      <c r="C938" s="2" t="s">
        <v>12</v>
      </c>
      <c r="D938" s="3" t="s">
        <v>110</v>
      </c>
      <c r="E938" s="2" t="s">
        <v>107</v>
      </c>
      <c r="F938" s="2" t="s">
        <v>774</v>
      </c>
      <c r="G938" s="3" t="s">
        <v>62</v>
      </c>
      <c r="H938" s="4" t="n">
        <v>7231.88</v>
      </c>
      <c r="I938" s="5" t="n">
        <v>20</v>
      </c>
      <c r="J938" s="2" t="s">
        <v>17</v>
      </c>
    </row>
    <row r="939" customFormat="false" ht="15" hidden="false" customHeight="false" outlineLevel="0" collapsed="false">
      <c r="A939" s="6" t="s">
        <v>2239</v>
      </c>
      <c r="B939" s="6" t="s">
        <v>2240</v>
      </c>
      <c r="C939" s="6" t="s">
        <v>12</v>
      </c>
      <c r="D939" s="7" t="s">
        <v>25</v>
      </c>
      <c r="E939" s="6" t="s">
        <v>212</v>
      </c>
      <c r="F939" s="6" t="s">
        <v>156</v>
      </c>
      <c r="G939" s="7" t="s">
        <v>62</v>
      </c>
      <c r="H939" s="8" t="n">
        <v>6313.72</v>
      </c>
      <c r="I939" s="9" t="n">
        <v>20</v>
      </c>
      <c r="J939" s="6" t="s">
        <v>17</v>
      </c>
    </row>
    <row r="940" customFormat="false" ht="15" hidden="false" customHeight="false" outlineLevel="0" collapsed="false">
      <c r="A940" s="2" t="s">
        <v>2241</v>
      </c>
      <c r="B940" s="2" t="s">
        <v>2242</v>
      </c>
      <c r="C940" s="2" t="s">
        <v>12</v>
      </c>
      <c r="D940" s="3" t="s">
        <v>154</v>
      </c>
      <c r="E940" s="2" t="s">
        <v>452</v>
      </c>
      <c r="F940" s="2" t="s">
        <v>1453</v>
      </c>
      <c r="G940" s="3" t="s">
        <v>62</v>
      </c>
      <c r="H940" s="4" t="n">
        <v>6662.83</v>
      </c>
      <c r="I940" s="5" t="n">
        <v>10</v>
      </c>
      <c r="J940" s="2" t="s">
        <v>17</v>
      </c>
    </row>
    <row r="941" customFormat="false" ht="15" hidden="false" customHeight="false" outlineLevel="0" collapsed="false">
      <c r="A941" s="6" t="s">
        <v>2243</v>
      </c>
      <c r="B941" s="6" t="s">
        <v>2244</v>
      </c>
      <c r="C941" s="6" t="s">
        <v>31</v>
      </c>
      <c r="D941" s="7" t="s">
        <v>175</v>
      </c>
      <c r="E941" s="6" t="s">
        <v>1368</v>
      </c>
      <c r="F941" s="6" t="s">
        <v>1208</v>
      </c>
      <c r="G941" s="7" t="s">
        <v>22</v>
      </c>
      <c r="H941" s="8" t="n">
        <v>4778.2</v>
      </c>
      <c r="I941" s="9" t="n">
        <v>0</v>
      </c>
      <c r="J941" s="6" t="s">
        <v>17</v>
      </c>
    </row>
    <row r="942" customFormat="false" ht="15" hidden="false" customHeight="false" outlineLevel="0" collapsed="false">
      <c r="A942" s="2" t="s">
        <v>2245</v>
      </c>
      <c r="B942" s="2" t="s">
        <v>2246</v>
      </c>
      <c r="C942" s="2" t="s">
        <v>12</v>
      </c>
      <c r="D942" s="3" t="s">
        <v>81</v>
      </c>
      <c r="E942" s="2" t="s">
        <v>460</v>
      </c>
      <c r="F942" s="2" t="s">
        <v>298</v>
      </c>
      <c r="G942" s="3" t="s">
        <v>62</v>
      </c>
      <c r="H942" s="4" t="n">
        <v>6771.33</v>
      </c>
      <c r="I942" s="5" t="n">
        <v>15</v>
      </c>
      <c r="J942" s="2" t="s">
        <v>17</v>
      </c>
    </row>
    <row r="943" customFormat="false" ht="15" hidden="false" customHeight="false" outlineLevel="0" collapsed="false">
      <c r="A943" s="6" t="s">
        <v>2247</v>
      </c>
      <c r="B943" s="6" t="s">
        <v>2248</v>
      </c>
      <c r="C943" s="6" t="s">
        <v>31</v>
      </c>
      <c r="D943" s="7" t="s">
        <v>59</v>
      </c>
      <c r="E943" s="6" t="s">
        <v>98</v>
      </c>
      <c r="F943" s="6" t="s">
        <v>282</v>
      </c>
      <c r="G943" s="7" t="s">
        <v>22</v>
      </c>
      <c r="H943" s="8" t="n">
        <v>1600.38</v>
      </c>
      <c r="I943" s="9" t="n">
        <v>25</v>
      </c>
      <c r="J943" s="6" t="s">
        <v>17</v>
      </c>
    </row>
    <row r="944" customFormat="false" ht="15" hidden="false" customHeight="false" outlineLevel="0" collapsed="false">
      <c r="A944" s="2" t="s">
        <v>2249</v>
      </c>
      <c r="B944" s="2" t="s">
        <v>2250</v>
      </c>
      <c r="C944" s="2" t="s">
        <v>12</v>
      </c>
      <c r="D944" s="3" t="s">
        <v>179</v>
      </c>
      <c r="E944" s="2" t="s">
        <v>980</v>
      </c>
      <c r="F944" s="2" t="s">
        <v>476</v>
      </c>
      <c r="G944" s="3" t="s">
        <v>138</v>
      </c>
      <c r="H944" s="4" t="n">
        <v>2219.52</v>
      </c>
      <c r="I944" s="5" t="n">
        <v>0</v>
      </c>
      <c r="J944" s="2" t="s">
        <v>17</v>
      </c>
    </row>
    <row r="945" customFormat="false" ht="15" hidden="false" customHeight="false" outlineLevel="0" collapsed="false">
      <c r="A945" s="6" t="s">
        <v>2251</v>
      </c>
      <c r="B945" s="6" t="s">
        <v>2252</v>
      </c>
      <c r="C945" s="6" t="s">
        <v>12</v>
      </c>
      <c r="D945" s="7" t="s">
        <v>179</v>
      </c>
      <c r="E945" s="6" t="s">
        <v>159</v>
      </c>
      <c r="F945" s="6" t="s">
        <v>47</v>
      </c>
      <c r="G945" s="7" t="s">
        <v>62</v>
      </c>
      <c r="H945" s="8" t="n">
        <v>11643</v>
      </c>
      <c r="I945" s="9" t="n">
        <v>30</v>
      </c>
      <c r="J945" s="6" t="s">
        <v>17</v>
      </c>
    </row>
    <row r="946" customFormat="false" ht="15" hidden="false" customHeight="false" outlineLevel="0" collapsed="false">
      <c r="A946" s="2" t="s">
        <v>2253</v>
      </c>
      <c r="B946" s="2" t="s">
        <v>2254</v>
      </c>
      <c r="C946" s="2" t="s">
        <v>86</v>
      </c>
      <c r="D946" s="3" t="s">
        <v>101</v>
      </c>
      <c r="E946" s="2" t="s">
        <v>706</v>
      </c>
      <c r="F946" s="2" t="s">
        <v>1195</v>
      </c>
      <c r="G946" s="3" t="s">
        <v>138</v>
      </c>
      <c r="H946" s="4" t="n">
        <v>11666.1</v>
      </c>
      <c r="I946" s="5" t="n">
        <v>0</v>
      </c>
      <c r="J946" s="2" t="s">
        <v>17</v>
      </c>
    </row>
    <row r="947" customFormat="false" ht="15" hidden="false" customHeight="false" outlineLevel="0" collapsed="false">
      <c r="A947" s="6" t="s">
        <v>2255</v>
      </c>
      <c r="B947" s="6" t="s">
        <v>2256</v>
      </c>
      <c r="C947" s="6" t="s">
        <v>86</v>
      </c>
      <c r="D947" s="7" t="s">
        <v>524</v>
      </c>
      <c r="E947" s="6" t="s">
        <v>151</v>
      </c>
      <c r="F947" s="6" t="s">
        <v>146</v>
      </c>
      <c r="G947" s="7" t="s">
        <v>16</v>
      </c>
      <c r="H947" s="8" t="n">
        <v>7344.06</v>
      </c>
      <c r="I947" s="9" t="n">
        <v>0</v>
      </c>
      <c r="J947" s="6" t="s">
        <v>17</v>
      </c>
    </row>
    <row r="948" customFormat="false" ht="15" hidden="false" customHeight="false" outlineLevel="0" collapsed="false">
      <c r="A948" s="2" t="s">
        <v>2257</v>
      </c>
      <c r="B948" s="2" t="s">
        <v>2258</v>
      </c>
      <c r="C948" s="2" t="s">
        <v>31</v>
      </c>
      <c r="D948" s="3" t="s">
        <v>131</v>
      </c>
      <c r="E948" s="2" t="s">
        <v>187</v>
      </c>
      <c r="F948" s="2" t="s">
        <v>504</v>
      </c>
      <c r="G948" s="3" t="s">
        <v>62</v>
      </c>
      <c r="H948" s="4" t="n">
        <v>9011.55</v>
      </c>
      <c r="I948" s="5" t="n">
        <v>20</v>
      </c>
      <c r="J948" s="2" t="s">
        <v>17</v>
      </c>
    </row>
    <row r="949" customFormat="false" ht="15" hidden="false" customHeight="false" outlineLevel="0" collapsed="false">
      <c r="A949" s="6" t="s">
        <v>2259</v>
      </c>
      <c r="B949" s="6" t="s">
        <v>2260</v>
      </c>
      <c r="C949" s="6" t="s">
        <v>31</v>
      </c>
      <c r="D949" s="7" t="s">
        <v>175</v>
      </c>
      <c r="E949" s="6" t="s">
        <v>975</v>
      </c>
      <c r="F949" s="6" t="s">
        <v>898</v>
      </c>
      <c r="G949" s="7" t="s">
        <v>62</v>
      </c>
      <c r="H949" s="8" t="n">
        <v>6717.5</v>
      </c>
      <c r="I949" s="9" t="n">
        <v>5</v>
      </c>
      <c r="J949" s="6" t="s">
        <v>17</v>
      </c>
    </row>
    <row r="950" customFormat="false" ht="15" hidden="false" customHeight="false" outlineLevel="0" collapsed="false">
      <c r="A950" s="2" t="s">
        <v>2261</v>
      </c>
      <c r="B950" s="2" t="s">
        <v>2262</v>
      </c>
      <c r="C950" s="2" t="s">
        <v>31</v>
      </c>
      <c r="D950" s="3" t="s">
        <v>65</v>
      </c>
      <c r="E950" s="2" t="s">
        <v>985</v>
      </c>
      <c r="F950" s="2" t="s">
        <v>1024</v>
      </c>
      <c r="G950" s="3" t="s">
        <v>74</v>
      </c>
      <c r="H950" s="4" t="n">
        <v>14178.63</v>
      </c>
      <c r="I950" s="5" t="n">
        <v>10</v>
      </c>
      <c r="J950" s="2" t="s">
        <v>17</v>
      </c>
    </row>
    <row r="951" customFormat="false" ht="15" hidden="false" customHeight="false" outlineLevel="0" collapsed="false">
      <c r="A951" s="6" t="s">
        <v>2263</v>
      </c>
      <c r="B951" s="6" t="s">
        <v>2264</v>
      </c>
      <c r="C951" s="6" t="s">
        <v>31</v>
      </c>
      <c r="D951" s="7" t="s">
        <v>122</v>
      </c>
      <c r="E951" s="6" t="s">
        <v>73</v>
      </c>
      <c r="F951" s="6" t="s">
        <v>781</v>
      </c>
      <c r="G951" s="7" t="s">
        <v>62</v>
      </c>
      <c r="H951" s="8" t="n">
        <v>6348.85</v>
      </c>
      <c r="I951" s="9" t="n">
        <v>30</v>
      </c>
      <c r="J951" s="6" t="s">
        <v>17</v>
      </c>
    </row>
    <row r="952" customFormat="false" ht="15" hidden="false" customHeight="false" outlineLevel="0" collapsed="false">
      <c r="A952" s="2" t="s">
        <v>2265</v>
      </c>
      <c r="B952" s="2" t="s">
        <v>2266</v>
      </c>
      <c r="C952" s="2" t="s">
        <v>12</v>
      </c>
      <c r="D952" s="3" t="s">
        <v>13</v>
      </c>
      <c r="E952" s="2" t="s">
        <v>675</v>
      </c>
      <c r="F952" s="2" t="s">
        <v>304</v>
      </c>
      <c r="G952" s="3" t="s">
        <v>138</v>
      </c>
      <c r="H952" s="4" t="n">
        <v>14670.03</v>
      </c>
      <c r="I952" s="5" t="n">
        <v>5</v>
      </c>
      <c r="J952" s="2" t="s">
        <v>17</v>
      </c>
    </row>
    <row r="953" customFormat="false" ht="15" hidden="false" customHeight="false" outlineLevel="0" collapsed="false">
      <c r="A953" s="6" t="s">
        <v>2267</v>
      </c>
      <c r="B953" s="6" t="s">
        <v>2268</v>
      </c>
      <c r="C953" s="6" t="s">
        <v>86</v>
      </c>
      <c r="D953" s="7" t="s">
        <v>784</v>
      </c>
      <c r="E953" s="6" t="s">
        <v>223</v>
      </c>
      <c r="F953" s="6" t="s">
        <v>1907</v>
      </c>
      <c r="G953" s="7" t="s">
        <v>138</v>
      </c>
      <c r="H953" s="8" t="n">
        <v>8250.11</v>
      </c>
      <c r="I953" s="9" t="n">
        <v>0</v>
      </c>
      <c r="J953" s="6" t="s">
        <v>17</v>
      </c>
    </row>
    <row r="954" customFormat="false" ht="15" hidden="false" customHeight="false" outlineLevel="0" collapsed="false">
      <c r="A954" s="2" t="s">
        <v>2269</v>
      </c>
      <c r="B954" s="2" t="s">
        <v>2270</v>
      </c>
      <c r="C954" s="2" t="s">
        <v>12</v>
      </c>
      <c r="D954" s="3" t="s">
        <v>179</v>
      </c>
      <c r="E954" s="2" t="s">
        <v>194</v>
      </c>
      <c r="F954" s="2" t="s">
        <v>486</v>
      </c>
      <c r="G954" s="3" t="s">
        <v>22</v>
      </c>
      <c r="H954" s="4" t="n">
        <v>10285.84</v>
      </c>
      <c r="I954" s="5" t="n">
        <v>0</v>
      </c>
      <c r="J954" s="2" t="s">
        <v>17</v>
      </c>
    </row>
    <row r="955" customFormat="false" ht="15" hidden="false" customHeight="false" outlineLevel="0" collapsed="false">
      <c r="A955" s="6" t="s">
        <v>2271</v>
      </c>
      <c r="B955" s="6" t="s">
        <v>2272</v>
      </c>
      <c r="C955" s="6" t="s">
        <v>31</v>
      </c>
      <c r="D955" s="7" t="s">
        <v>131</v>
      </c>
      <c r="E955" s="6" t="s">
        <v>483</v>
      </c>
      <c r="F955" s="6" t="s">
        <v>429</v>
      </c>
      <c r="G955" s="7" t="s">
        <v>22</v>
      </c>
      <c r="H955" s="8" t="n">
        <v>4615.36</v>
      </c>
      <c r="I955" s="9" t="n">
        <v>15</v>
      </c>
      <c r="J955" s="6" t="s">
        <v>17</v>
      </c>
    </row>
    <row r="956" customFormat="false" ht="15" hidden="false" customHeight="false" outlineLevel="0" collapsed="false">
      <c r="A956" s="2" t="s">
        <v>2273</v>
      </c>
      <c r="B956" s="2" t="s">
        <v>2274</v>
      </c>
      <c r="C956" s="2" t="s">
        <v>31</v>
      </c>
      <c r="D956" s="3" t="s">
        <v>215</v>
      </c>
      <c r="E956" s="2" t="s">
        <v>881</v>
      </c>
      <c r="F956" s="2" t="s">
        <v>2151</v>
      </c>
      <c r="G956" s="3" t="s">
        <v>22</v>
      </c>
      <c r="H956" s="4" t="n">
        <v>12965.76</v>
      </c>
      <c r="I956" s="5" t="n">
        <v>10</v>
      </c>
      <c r="J956" s="2" t="s">
        <v>17</v>
      </c>
    </row>
    <row r="957" customFormat="false" ht="15" hidden="false" customHeight="false" outlineLevel="0" collapsed="false">
      <c r="A957" s="6" t="s">
        <v>2275</v>
      </c>
      <c r="B957" s="6" t="s">
        <v>2276</v>
      </c>
      <c r="C957" s="6" t="s">
        <v>12</v>
      </c>
      <c r="D957" s="7" t="s">
        <v>25</v>
      </c>
      <c r="E957" s="6" t="s">
        <v>216</v>
      </c>
      <c r="F957" s="6" t="s">
        <v>761</v>
      </c>
      <c r="G957" s="7" t="s">
        <v>16</v>
      </c>
      <c r="H957" s="8" t="n">
        <v>14348.9</v>
      </c>
      <c r="I957" s="9" t="n">
        <v>15</v>
      </c>
      <c r="J957" s="6" t="s">
        <v>17</v>
      </c>
    </row>
    <row r="958" customFormat="false" ht="15" hidden="false" customHeight="false" outlineLevel="0" collapsed="false">
      <c r="A958" s="2" t="s">
        <v>2277</v>
      </c>
      <c r="B958" s="2" t="s">
        <v>2278</v>
      </c>
      <c r="C958" s="2" t="s">
        <v>86</v>
      </c>
      <c r="D958" s="3" t="s">
        <v>249</v>
      </c>
      <c r="E958" s="2" t="s">
        <v>1518</v>
      </c>
      <c r="F958" s="2" t="s">
        <v>311</v>
      </c>
      <c r="G958" s="3" t="s">
        <v>22</v>
      </c>
      <c r="H958" s="4" t="n">
        <v>14117.74</v>
      </c>
      <c r="I958" s="5" t="n">
        <v>20</v>
      </c>
      <c r="J958" s="2" t="s">
        <v>17</v>
      </c>
    </row>
    <row r="959" customFormat="false" ht="15" hidden="false" customHeight="false" outlineLevel="0" collapsed="false">
      <c r="A959" s="6" t="s">
        <v>2279</v>
      </c>
      <c r="B959" s="6" t="s">
        <v>2280</v>
      </c>
      <c r="C959" s="6" t="s">
        <v>31</v>
      </c>
      <c r="D959" s="7" t="s">
        <v>71</v>
      </c>
      <c r="E959" s="6" t="s">
        <v>1190</v>
      </c>
      <c r="F959" s="6" t="s">
        <v>881</v>
      </c>
      <c r="G959" s="7" t="s">
        <v>138</v>
      </c>
      <c r="H959" s="8" t="n">
        <v>1427.57</v>
      </c>
      <c r="I959" s="9" t="n">
        <v>15</v>
      </c>
      <c r="J959" s="6" t="s">
        <v>17</v>
      </c>
    </row>
    <row r="960" customFormat="false" ht="15" hidden="false" customHeight="false" outlineLevel="0" collapsed="false">
      <c r="A960" s="2" t="s">
        <v>2281</v>
      </c>
      <c r="B960" s="2" t="s">
        <v>2282</v>
      </c>
      <c r="C960" s="2" t="s">
        <v>86</v>
      </c>
      <c r="D960" s="3" t="s">
        <v>249</v>
      </c>
      <c r="E960" s="2" t="s">
        <v>282</v>
      </c>
      <c r="F960" s="2" t="s">
        <v>43</v>
      </c>
      <c r="G960" s="3" t="s">
        <v>62</v>
      </c>
      <c r="H960" s="4" t="n">
        <v>1066.73</v>
      </c>
      <c r="I960" s="5" t="n">
        <v>20</v>
      </c>
      <c r="J960" s="2" t="s">
        <v>17</v>
      </c>
    </row>
    <row r="961" customFormat="false" ht="15" hidden="false" customHeight="false" outlineLevel="0" collapsed="false">
      <c r="A961" s="6" t="s">
        <v>2283</v>
      </c>
      <c r="B961" s="6" t="s">
        <v>2284</v>
      </c>
      <c r="C961" s="6" t="s">
        <v>31</v>
      </c>
      <c r="D961" s="7" t="s">
        <v>145</v>
      </c>
      <c r="E961" s="6" t="s">
        <v>222</v>
      </c>
      <c r="F961" s="6" t="s">
        <v>647</v>
      </c>
      <c r="G961" s="7" t="s">
        <v>62</v>
      </c>
      <c r="H961" s="8" t="n">
        <v>12244.78</v>
      </c>
      <c r="I961" s="9" t="n">
        <v>30</v>
      </c>
      <c r="J961" s="6" t="s">
        <v>68</v>
      </c>
    </row>
    <row r="962" customFormat="false" ht="15" hidden="false" customHeight="false" outlineLevel="0" collapsed="false">
      <c r="A962" s="2" t="s">
        <v>2285</v>
      </c>
      <c r="B962" s="2" t="s">
        <v>1580</v>
      </c>
      <c r="C962" s="2" t="s">
        <v>12</v>
      </c>
      <c r="D962" s="3" t="s">
        <v>50</v>
      </c>
      <c r="E962" s="2" t="s">
        <v>1297</v>
      </c>
      <c r="F962" s="2" t="s">
        <v>489</v>
      </c>
      <c r="G962" s="3" t="s">
        <v>16</v>
      </c>
      <c r="H962" s="4" t="n">
        <v>6206.49</v>
      </c>
      <c r="I962" s="5" t="n">
        <v>0</v>
      </c>
      <c r="J962" s="2" t="s">
        <v>17</v>
      </c>
    </row>
    <row r="963" customFormat="false" ht="15" hidden="false" customHeight="false" outlineLevel="0" collapsed="false">
      <c r="A963" s="6" t="s">
        <v>2286</v>
      </c>
      <c r="B963" s="6" t="s">
        <v>2287</v>
      </c>
      <c r="C963" s="6" t="s">
        <v>86</v>
      </c>
      <c r="D963" s="7" t="s">
        <v>101</v>
      </c>
      <c r="E963" s="6" t="s">
        <v>1000</v>
      </c>
      <c r="F963" s="6" t="s">
        <v>1803</v>
      </c>
      <c r="G963" s="7" t="s">
        <v>22</v>
      </c>
      <c r="H963" s="8" t="n">
        <v>10621.64</v>
      </c>
      <c r="I963" s="9" t="n">
        <v>0</v>
      </c>
      <c r="J963" s="6" t="s">
        <v>17</v>
      </c>
    </row>
    <row r="964" customFormat="false" ht="15" hidden="false" customHeight="false" outlineLevel="0" collapsed="false">
      <c r="A964" s="2" t="s">
        <v>2288</v>
      </c>
      <c r="B964" s="2" t="s">
        <v>2289</v>
      </c>
      <c r="C964" s="2" t="s">
        <v>86</v>
      </c>
      <c r="D964" s="3" t="s">
        <v>135</v>
      </c>
      <c r="E964" s="2" t="s">
        <v>528</v>
      </c>
      <c r="F964" s="2" t="s">
        <v>764</v>
      </c>
      <c r="G964" s="3" t="s">
        <v>16</v>
      </c>
      <c r="H964" s="4" t="n">
        <v>11614.82</v>
      </c>
      <c r="I964" s="5" t="n">
        <v>20</v>
      </c>
      <c r="J964" s="2" t="s">
        <v>68</v>
      </c>
    </row>
    <row r="965" customFormat="false" ht="15" hidden="false" customHeight="false" outlineLevel="0" collapsed="false">
      <c r="A965" s="6" t="s">
        <v>2290</v>
      </c>
      <c r="B965" s="6" t="s">
        <v>2223</v>
      </c>
      <c r="C965" s="6" t="s">
        <v>12</v>
      </c>
      <c r="D965" s="7" t="s">
        <v>25</v>
      </c>
      <c r="E965" s="6" t="s">
        <v>142</v>
      </c>
      <c r="F965" s="6" t="s">
        <v>798</v>
      </c>
      <c r="G965" s="7" t="s">
        <v>22</v>
      </c>
      <c r="H965" s="8" t="n">
        <v>10570.04</v>
      </c>
      <c r="I965" s="9" t="n">
        <v>25</v>
      </c>
      <c r="J965" s="6" t="s">
        <v>17</v>
      </c>
    </row>
    <row r="966" customFormat="false" ht="15" hidden="false" customHeight="false" outlineLevel="0" collapsed="false">
      <c r="A966" s="2" t="s">
        <v>2291</v>
      </c>
      <c r="B966" s="2" t="s">
        <v>2292</v>
      </c>
      <c r="C966" s="2" t="s">
        <v>31</v>
      </c>
      <c r="D966" s="3" t="s">
        <v>71</v>
      </c>
      <c r="E966" s="2" t="s">
        <v>699</v>
      </c>
      <c r="F966" s="2" t="s">
        <v>112</v>
      </c>
      <c r="G966" s="3" t="s">
        <v>22</v>
      </c>
      <c r="H966" s="4" t="n">
        <v>13798.49</v>
      </c>
      <c r="I966" s="5" t="n">
        <v>25</v>
      </c>
      <c r="J966" s="2" t="s">
        <v>17</v>
      </c>
    </row>
    <row r="967" customFormat="false" ht="15" hidden="false" customHeight="false" outlineLevel="0" collapsed="false">
      <c r="A967" s="6" t="s">
        <v>2293</v>
      </c>
      <c r="B967" s="6" t="s">
        <v>2294</v>
      </c>
      <c r="C967" s="6" t="s">
        <v>31</v>
      </c>
      <c r="D967" s="7" t="s">
        <v>215</v>
      </c>
      <c r="E967" s="6" t="s">
        <v>630</v>
      </c>
      <c r="F967" s="6" t="s">
        <v>234</v>
      </c>
      <c r="G967" s="7" t="s">
        <v>16</v>
      </c>
      <c r="H967" s="8" t="n">
        <v>14275.27</v>
      </c>
      <c r="I967" s="9" t="n">
        <v>25</v>
      </c>
      <c r="J967" s="6" t="s">
        <v>17</v>
      </c>
    </row>
    <row r="968" customFormat="false" ht="15" hidden="false" customHeight="false" outlineLevel="0" collapsed="false">
      <c r="A968" s="2" t="s">
        <v>2295</v>
      </c>
      <c r="B968" s="2" t="s">
        <v>2296</v>
      </c>
      <c r="C968" s="2" t="s">
        <v>31</v>
      </c>
      <c r="D968" s="3" t="s">
        <v>71</v>
      </c>
      <c r="E968" s="2" t="s">
        <v>1203</v>
      </c>
      <c r="F968" s="2" t="s">
        <v>102</v>
      </c>
      <c r="G968" s="3" t="s">
        <v>28</v>
      </c>
      <c r="H968" s="4" t="n">
        <v>4765.1</v>
      </c>
      <c r="I968" s="5" t="n">
        <v>5</v>
      </c>
      <c r="J968" s="2" t="s">
        <v>68</v>
      </c>
    </row>
    <row r="969" customFormat="false" ht="15" hidden="false" customHeight="false" outlineLevel="0" collapsed="false">
      <c r="A969" s="6" t="s">
        <v>2297</v>
      </c>
      <c r="B969" s="6" t="s">
        <v>2298</v>
      </c>
      <c r="C969" s="6" t="s">
        <v>12</v>
      </c>
      <c r="D969" s="7" t="s">
        <v>50</v>
      </c>
      <c r="E969" s="6" t="s">
        <v>1200</v>
      </c>
      <c r="F969" s="6" t="s">
        <v>490</v>
      </c>
      <c r="G969" s="7" t="s">
        <v>62</v>
      </c>
      <c r="H969" s="8" t="n">
        <v>3641.75</v>
      </c>
      <c r="I969" s="9" t="n">
        <v>5</v>
      </c>
      <c r="J969" s="6" t="s">
        <v>17</v>
      </c>
    </row>
    <row r="970" customFormat="false" ht="15" hidden="false" customHeight="false" outlineLevel="0" collapsed="false">
      <c r="A970" s="2" t="s">
        <v>2299</v>
      </c>
      <c r="B970" s="2" t="s">
        <v>2300</v>
      </c>
      <c r="C970" s="2" t="s">
        <v>12</v>
      </c>
      <c r="D970" s="3" t="s">
        <v>110</v>
      </c>
      <c r="E970" s="2" t="s">
        <v>14</v>
      </c>
      <c r="F970" s="2" t="s">
        <v>585</v>
      </c>
      <c r="G970" s="3" t="s">
        <v>28</v>
      </c>
      <c r="H970" s="4" t="n">
        <v>10070.59</v>
      </c>
      <c r="I970" s="5" t="n">
        <v>25</v>
      </c>
      <c r="J970" s="2" t="s">
        <v>17</v>
      </c>
    </row>
    <row r="971" customFormat="false" ht="15" hidden="false" customHeight="false" outlineLevel="0" collapsed="false">
      <c r="A971" s="6" t="s">
        <v>2301</v>
      </c>
      <c r="B971" s="6" t="s">
        <v>2302</v>
      </c>
      <c r="C971" s="6" t="s">
        <v>12</v>
      </c>
      <c r="D971" s="7" t="s">
        <v>13</v>
      </c>
      <c r="E971" s="6" t="s">
        <v>67</v>
      </c>
      <c r="F971" s="6" t="s">
        <v>119</v>
      </c>
      <c r="G971" s="7" t="s">
        <v>16</v>
      </c>
      <c r="H971" s="8" t="n">
        <v>3425.2</v>
      </c>
      <c r="I971" s="9" t="n">
        <v>30</v>
      </c>
      <c r="J971" s="6" t="s">
        <v>17</v>
      </c>
    </row>
    <row r="972" customFormat="false" ht="15" hidden="false" customHeight="false" outlineLevel="0" collapsed="false">
      <c r="A972" s="2" t="s">
        <v>2303</v>
      </c>
      <c r="B972" s="2" t="s">
        <v>2304</v>
      </c>
      <c r="C972" s="2" t="s">
        <v>31</v>
      </c>
      <c r="D972" s="3" t="s">
        <v>71</v>
      </c>
      <c r="E972" s="2" t="s">
        <v>72</v>
      </c>
      <c r="F972" s="2" t="s">
        <v>417</v>
      </c>
      <c r="G972" s="3" t="s">
        <v>138</v>
      </c>
      <c r="H972" s="4" t="n">
        <v>12397.63</v>
      </c>
      <c r="I972" s="5" t="n">
        <v>10</v>
      </c>
      <c r="J972" s="2" t="s">
        <v>17</v>
      </c>
    </row>
    <row r="973" customFormat="false" ht="15" hidden="false" customHeight="false" outlineLevel="0" collapsed="false">
      <c r="A973" s="6" t="s">
        <v>2305</v>
      </c>
      <c r="B973" s="6" t="s">
        <v>2306</v>
      </c>
      <c r="C973" s="6" t="s">
        <v>12</v>
      </c>
      <c r="D973" s="7" t="s">
        <v>50</v>
      </c>
      <c r="E973" s="6" t="s">
        <v>493</v>
      </c>
      <c r="F973" s="6" t="s">
        <v>611</v>
      </c>
      <c r="G973" s="7" t="s">
        <v>16</v>
      </c>
      <c r="H973" s="8" t="n">
        <v>6527.36</v>
      </c>
      <c r="I973" s="9" t="n">
        <v>0</v>
      </c>
      <c r="J973" s="6" t="s">
        <v>17</v>
      </c>
    </row>
    <row r="974" customFormat="false" ht="15" hidden="false" customHeight="false" outlineLevel="0" collapsed="false">
      <c r="A974" s="2" t="s">
        <v>2307</v>
      </c>
      <c r="B974" s="2" t="s">
        <v>2308</v>
      </c>
      <c r="C974" s="2" t="s">
        <v>12</v>
      </c>
      <c r="D974" s="3" t="s">
        <v>110</v>
      </c>
      <c r="E974" s="2" t="s">
        <v>734</v>
      </c>
      <c r="F974" s="2" t="s">
        <v>1000</v>
      </c>
      <c r="G974" s="3" t="s">
        <v>62</v>
      </c>
      <c r="H974" s="4" t="n">
        <v>2251.66</v>
      </c>
      <c r="I974" s="5" t="n">
        <v>15</v>
      </c>
      <c r="J974" s="2" t="s">
        <v>17</v>
      </c>
    </row>
    <row r="975" customFormat="false" ht="15" hidden="false" customHeight="false" outlineLevel="0" collapsed="false">
      <c r="A975" s="6" t="s">
        <v>2309</v>
      </c>
      <c r="B975" s="6" t="s">
        <v>2310</v>
      </c>
      <c r="C975" s="6" t="s">
        <v>12</v>
      </c>
      <c r="D975" s="7" t="s">
        <v>81</v>
      </c>
      <c r="E975" s="6" t="s">
        <v>335</v>
      </c>
      <c r="F975" s="6" t="s">
        <v>42</v>
      </c>
      <c r="G975" s="7" t="s">
        <v>22</v>
      </c>
      <c r="H975" s="8" t="n">
        <v>7152.25</v>
      </c>
      <c r="I975" s="9" t="n">
        <v>5</v>
      </c>
      <c r="J975" s="6" t="s">
        <v>17</v>
      </c>
    </row>
    <row r="976" customFormat="false" ht="15" hidden="false" customHeight="false" outlineLevel="0" collapsed="false">
      <c r="A976" s="2" t="s">
        <v>2311</v>
      </c>
      <c r="B976" s="2" t="s">
        <v>2312</v>
      </c>
      <c r="C976" s="2" t="s">
        <v>31</v>
      </c>
      <c r="D976" s="3" t="s">
        <v>131</v>
      </c>
      <c r="E976" s="2" t="s">
        <v>14</v>
      </c>
      <c r="F976" s="2" t="s">
        <v>332</v>
      </c>
      <c r="G976" s="3" t="s">
        <v>62</v>
      </c>
      <c r="H976" s="4" t="n">
        <v>9183.6</v>
      </c>
      <c r="I976" s="5" t="n">
        <v>30</v>
      </c>
      <c r="J976" s="2" t="s">
        <v>17</v>
      </c>
    </row>
    <row r="977" customFormat="false" ht="15" hidden="false" customHeight="false" outlineLevel="0" collapsed="false">
      <c r="A977" s="6" t="s">
        <v>2313</v>
      </c>
      <c r="B977" s="6" t="s">
        <v>2314</v>
      </c>
      <c r="C977" s="6" t="s">
        <v>31</v>
      </c>
      <c r="D977" s="7" t="s">
        <v>175</v>
      </c>
      <c r="E977" s="6" t="s">
        <v>315</v>
      </c>
      <c r="F977" s="6" t="s">
        <v>781</v>
      </c>
      <c r="G977" s="7" t="s">
        <v>28</v>
      </c>
      <c r="H977" s="8" t="n">
        <v>10596.57</v>
      </c>
      <c r="I977" s="9" t="n">
        <v>25</v>
      </c>
      <c r="J977" s="6" t="s">
        <v>17</v>
      </c>
    </row>
    <row r="978" customFormat="false" ht="15" hidden="false" customHeight="false" outlineLevel="0" collapsed="false">
      <c r="A978" s="2" t="s">
        <v>2315</v>
      </c>
      <c r="B978" s="2" t="s">
        <v>2316</v>
      </c>
      <c r="C978" s="2" t="s">
        <v>31</v>
      </c>
      <c r="D978" s="3" t="s">
        <v>32</v>
      </c>
      <c r="E978" s="2" t="s">
        <v>764</v>
      </c>
      <c r="F978" s="2" t="s">
        <v>774</v>
      </c>
      <c r="G978" s="3" t="s">
        <v>138</v>
      </c>
      <c r="H978" s="4" t="n">
        <v>7490.89</v>
      </c>
      <c r="I978" s="5" t="n">
        <v>25</v>
      </c>
      <c r="J978" s="2" t="s">
        <v>17</v>
      </c>
    </row>
    <row r="979" customFormat="false" ht="15" hidden="false" customHeight="false" outlineLevel="0" collapsed="false">
      <c r="A979" s="6" t="s">
        <v>2317</v>
      </c>
      <c r="B979" s="6" t="s">
        <v>2318</v>
      </c>
      <c r="C979" s="6" t="s">
        <v>31</v>
      </c>
      <c r="D979" s="7" t="s">
        <v>131</v>
      </c>
      <c r="E979" s="6" t="s">
        <v>483</v>
      </c>
      <c r="F979" s="6" t="s">
        <v>420</v>
      </c>
      <c r="G979" s="7" t="s">
        <v>28</v>
      </c>
      <c r="H979" s="8" t="n">
        <v>14831.52</v>
      </c>
      <c r="I979" s="9" t="n">
        <v>25</v>
      </c>
      <c r="J979" s="6" t="s">
        <v>17</v>
      </c>
    </row>
    <row r="980" customFormat="false" ht="15" hidden="false" customHeight="false" outlineLevel="0" collapsed="false">
      <c r="A980" s="2" t="s">
        <v>2319</v>
      </c>
      <c r="B980" s="2" t="s">
        <v>2320</v>
      </c>
      <c r="C980" s="2" t="s">
        <v>31</v>
      </c>
      <c r="D980" s="3" t="s">
        <v>122</v>
      </c>
      <c r="E980" s="2" t="s">
        <v>653</v>
      </c>
      <c r="F980" s="2" t="s">
        <v>233</v>
      </c>
      <c r="G980" s="3" t="s">
        <v>16</v>
      </c>
      <c r="H980" s="4" t="n">
        <v>1651.15</v>
      </c>
      <c r="I980" s="5" t="n">
        <v>20</v>
      </c>
      <c r="J980" s="2" t="s">
        <v>17</v>
      </c>
    </row>
    <row r="981" customFormat="false" ht="15" hidden="false" customHeight="false" outlineLevel="0" collapsed="false">
      <c r="A981" s="6" t="s">
        <v>2321</v>
      </c>
      <c r="B981" s="6" t="s">
        <v>2322</v>
      </c>
      <c r="C981" s="6" t="s">
        <v>31</v>
      </c>
      <c r="D981" s="7" t="s">
        <v>71</v>
      </c>
      <c r="E981" s="6" t="s">
        <v>251</v>
      </c>
      <c r="F981" s="6" t="s">
        <v>201</v>
      </c>
      <c r="G981" s="7" t="s">
        <v>22</v>
      </c>
      <c r="H981" s="8" t="n">
        <v>9172.09</v>
      </c>
      <c r="I981" s="9" t="n">
        <v>25</v>
      </c>
      <c r="J981" s="6" t="s">
        <v>17</v>
      </c>
    </row>
    <row r="982" customFormat="false" ht="15" hidden="false" customHeight="false" outlineLevel="0" collapsed="false">
      <c r="A982" s="2" t="s">
        <v>2323</v>
      </c>
      <c r="B982" s="2" t="s">
        <v>2324</v>
      </c>
      <c r="C982" s="2" t="s">
        <v>31</v>
      </c>
      <c r="D982" s="3" t="s">
        <v>71</v>
      </c>
      <c r="E982" s="2" t="s">
        <v>206</v>
      </c>
      <c r="F982" s="2" t="s">
        <v>1249</v>
      </c>
      <c r="G982" s="3" t="s">
        <v>28</v>
      </c>
      <c r="H982" s="4" t="n">
        <v>9896.67</v>
      </c>
      <c r="I982" s="5" t="n">
        <v>15</v>
      </c>
      <c r="J982" s="2" t="s">
        <v>17</v>
      </c>
    </row>
    <row r="983" customFormat="false" ht="15" hidden="false" customHeight="false" outlineLevel="0" collapsed="false">
      <c r="A983" s="6" t="s">
        <v>2325</v>
      </c>
      <c r="B983" s="6" t="s">
        <v>2326</v>
      </c>
      <c r="C983" s="6" t="s">
        <v>31</v>
      </c>
      <c r="D983" s="7" t="s">
        <v>131</v>
      </c>
      <c r="E983" s="6" t="s">
        <v>812</v>
      </c>
      <c r="F983" s="6" t="s">
        <v>665</v>
      </c>
      <c r="G983" s="7" t="s">
        <v>28</v>
      </c>
      <c r="H983" s="8" t="n">
        <v>14831.46</v>
      </c>
      <c r="I983" s="9" t="n">
        <v>25</v>
      </c>
      <c r="J983" s="6" t="s">
        <v>17</v>
      </c>
    </row>
    <row r="984" customFormat="false" ht="15" hidden="false" customHeight="false" outlineLevel="0" collapsed="false">
      <c r="A984" s="2" t="s">
        <v>2327</v>
      </c>
      <c r="B984" s="2" t="s">
        <v>2328</v>
      </c>
      <c r="C984" s="2" t="s">
        <v>12</v>
      </c>
      <c r="D984" s="3" t="s">
        <v>50</v>
      </c>
      <c r="E984" s="2" t="s">
        <v>658</v>
      </c>
      <c r="F984" s="2" t="s">
        <v>972</v>
      </c>
      <c r="G984" s="3" t="s">
        <v>62</v>
      </c>
      <c r="H984" s="4" t="n">
        <v>1436.94</v>
      </c>
      <c r="I984" s="5" t="n">
        <v>0</v>
      </c>
      <c r="J984" s="2" t="s">
        <v>17</v>
      </c>
    </row>
    <row r="985" customFormat="false" ht="15" hidden="false" customHeight="false" outlineLevel="0" collapsed="false">
      <c r="A985" s="6" t="s">
        <v>2329</v>
      </c>
      <c r="B985" s="6" t="s">
        <v>2330</v>
      </c>
      <c r="C985" s="6" t="s">
        <v>86</v>
      </c>
      <c r="D985" s="7" t="s">
        <v>87</v>
      </c>
      <c r="E985" s="6" t="s">
        <v>446</v>
      </c>
      <c r="F985" s="6" t="s">
        <v>1556</v>
      </c>
      <c r="G985" s="7" t="s">
        <v>22</v>
      </c>
      <c r="H985" s="8" t="n">
        <v>8458.28</v>
      </c>
      <c r="I985" s="9" t="n">
        <v>20</v>
      </c>
      <c r="J985" s="6" t="s">
        <v>68</v>
      </c>
    </row>
    <row r="986" customFormat="false" ht="15" hidden="false" customHeight="false" outlineLevel="0" collapsed="false">
      <c r="A986" s="2" t="s">
        <v>2331</v>
      </c>
      <c r="B986" s="2" t="s">
        <v>2332</v>
      </c>
      <c r="C986" s="2" t="s">
        <v>31</v>
      </c>
      <c r="D986" s="3" t="s">
        <v>131</v>
      </c>
      <c r="E986" s="2" t="s">
        <v>1249</v>
      </c>
      <c r="F986" s="2" t="s">
        <v>106</v>
      </c>
      <c r="G986" s="3" t="s">
        <v>22</v>
      </c>
      <c r="H986" s="4" t="n">
        <v>9284.84</v>
      </c>
      <c r="I986" s="5" t="n">
        <v>5</v>
      </c>
      <c r="J986" s="2" t="s">
        <v>17</v>
      </c>
    </row>
    <row r="987" customFormat="false" ht="15" hidden="false" customHeight="false" outlineLevel="0" collapsed="false">
      <c r="A987" s="6" t="s">
        <v>2333</v>
      </c>
      <c r="B987" s="6" t="s">
        <v>2334</v>
      </c>
      <c r="C987" s="6" t="s">
        <v>31</v>
      </c>
      <c r="D987" s="7" t="s">
        <v>59</v>
      </c>
      <c r="E987" s="6" t="s">
        <v>168</v>
      </c>
      <c r="F987" s="6" t="s">
        <v>194</v>
      </c>
      <c r="G987" s="7" t="s">
        <v>22</v>
      </c>
      <c r="H987" s="8" t="n">
        <v>6274.54</v>
      </c>
      <c r="I987" s="9" t="n">
        <v>10</v>
      </c>
      <c r="J987" s="6" t="s">
        <v>17</v>
      </c>
    </row>
    <row r="988" customFormat="false" ht="15" hidden="false" customHeight="false" outlineLevel="0" collapsed="false">
      <c r="A988" s="2" t="s">
        <v>2335</v>
      </c>
      <c r="B988" s="2" t="s">
        <v>2336</v>
      </c>
      <c r="C988" s="2" t="s">
        <v>12</v>
      </c>
      <c r="D988" s="3" t="s">
        <v>25</v>
      </c>
      <c r="E988" s="2" t="s">
        <v>98</v>
      </c>
      <c r="F988" s="2" t="s">
        <v>43</v>
      </c>
      <c r="G988" s="3" t="s">
        <v>22</v>
      </c>
      <c r="H988" s="4" t="n">
        <v>6697.26</v>
      </c>
      <c r="I988" s="5" t="n">
        <v>15</v>
      </c>
      <c r="J988" s="2" t="s">
        <v>17</v>
      </c>
    </row>
    <row r="989" customFormat="false" ht="15" hidden="false" customHeight="false" outlineLevel="0" collapsed="false">
      <c r="A989" s="6" t="s">
        <v>2337</v>
      </c>
      <c r="B989" s="6" t="s">
        <v>2338</v>
      </c>
      <c r="C989" s="6" t="s">
        <v>31</v>
      </c>
      <c r="D989" s="7" t="s">
        <v>92</v>
      </c>
      <c r="E989" s="6" t="s">
        <v>1325</v>
      </c>
      <c r="F989" s="6" t="s">
        <v>707</v>
      </c>
      <c r="G989" s="7" t="s">
        <v>22</v>
      </c>
      <c r="H989" s="8" t="n">
        <v>4934.79</v>
      </c>
      <c r="I989" s="9" t="n">
        <v>15</v>
      </c>
      <c r="J989" s="6" t="s">
        <v>17</v>
      </c>
    </row>
    <row r="990" customFormat="false" ht="15" hidden="false" customHeight="false" outlineLevel="0" collapsed="false">
      <c r="A990" s="2" t="s">
        <v>2339</v>
      </c>
      <c r="B990" s="2" t="s">
        <v>2340</v>
      </c>
      <c r="C990" s="2" t="s">
        <v>31</v>
      </c>
      <c r="D990" s="3" t="s">
        <v>59</v>
      </c>
      <c r="E990" s="2" t="s">
        <v>870</v>
      </c>
      <c r="F990" s="2" t="s">
        <v>871</v>
      </c>
      <c r="G990" s="3" t="s">
        <v>22</v>
      </c>
      <c r="H990" s="4" t="n">
        <v>560.62</v>
      </c>
      <c r="I990" s="5" t="n">
        <v>5</v>
      </c>
      <c r="J990" s="2" t="s">
        <v>17</v>
      </c>
    </row>
    <row r="991" customFormat="false" ht="15" hidden="false" customHeight="false" outlineLevel="0" collapsed="false">
      <c r="A991" s="6" t="s">
        <v>2341</v>
      </c>
      <c r="B991" s="6" t="s">
        <v>2342</v>
      </c>
      <c r="C991" s="6" t="s">
        <v>86</v>
      </c>
      <c r="D991" s="7" t="s">
        <v>507</v>
      </c>
      <c r="E991" s="6" t="s">
        <v>703</v>
      </c>
      <c r="F991" s="6" t="s">
        <v>107</v>
      </c>
      <c r="G991" s="7" t="s">
        <v>138</v>
      </c>
      <c r="H991" s="8" t="n">
        <v>6068.54</v>
      </c>
      <c r="I991" s="9" t="n">
        <v>10</v>
      </c>
      <c r="J991" s="6" t="s">
        <v>17</v>
      </c>
    </row>
    <row r="992" customFormat="false" ht="15" hidden="false" customHeight="false" outlineLevel="0" collapsed="false">
      <c r="A992" s="2" t="s">
        <v>2343</v>
      </c>
      <c r="B992" s="2" t="s">
        <v>2344</v>
      </c>
      <c r="C992" s="2" t="s">
        <v>86</v>
      </c>
      <c r="D992" s="3" t="s">
        <v>135</v>
      </c>
      <c r="E992" s="2" t="s">
        <v>372</v>
      </c>
      <c r="F992" s="2" t="s">
        <v>142</v>
      </c>
      <c r="G992" s="3" t="s">
        <v>62</v>
      </c>
      <c r="H992" s="4" t="n">
        <v>2854.25</v>
      </c>
      <c r="I992" s="5" t="n">
        <v>20</v>
      </c>
      <c r="J992" s="2" t="s">
        <v>17</v>
      </c>
    </row>
    <row r="993" customFormat="false" ht="15" hidden="false" customHeight="false" outlineLevel="0" collapsed="false">
      <c r="A993" s="6" t="s">
        <v>2345</v>
      </c>
      <c r="B993" s="6" t="s">
        <v>2346</v>
      </c>
      <c r="C993" s="6" t="s">
        <v>12</v>
      </c>
      <c r="D993" s="7" t="s">
        <v>25</v>
      </c>
      <c r="E993" s="6" t="s">
        <v>286</v>
      </c>
      <c r="F993" s="6" t="s">
        <v>525</v>
      </c>
      <c r="G993" s="7" t="s">
        <v>28</v>
      </c>
      <c r="H993" s="8" t="n">
        <v>10598.6</v>
      </c>
      <c r="I993" s="9" t="n">
        <v>10</v>
      </c>
      <c r="J993" s="6" t="s">
        <v>17</v>
      </c>
    </row>
    <row r="994" customFormat="false" ht="15" hidden="false" customHeight="false" outlineLevel="0" collapsed="false">
      <c r="A994" s="2" t="s">
        <v>2347</v>
      </c>
      <c r="B994" s="2" t="s">
        <v>2348</v>
      </c>
      <c r="C994" s="2" t="s">
        <v>31</v>
      </c>
      <c r="D994" s="3" t="s">
        <v>71</v>
      </c>
      <c r="E994" s="2" t="s">
        <v>219</v>
      </c>
      <c r="F994" s="2" t="s">
        <v>315</v>
      </c>
      <c r="G994" s="3" t="s">
        <v>138</v>
      </c>
      <c r="H994" s="4" t="n">
        <v>9648.81</v>
      </c>
      <c r="I994" s="5" t="n">
        <v>10</v>
      </c>
      <c r="J994" s="2" t="s">
        <v>17</v>
      </c>
    </row>
    <row r="995" customFormat="false" ht="15" hidden="false" customHeight="false" outlineLevel="0" collapsed="false">
      <c r="A995" s="6" t="s">
        <v>2349</v>
      </c>
      <c r="B995" s="6" t="s">
        <v>2350</v>
      </c>
      <c r="C995" s="6" t="s">
        <v>31</v>
      </c>
      <c r="D995" s="7" t="s">
        <v>59</v>
      </c>
      <c r="E995" s="6" t="s">
        <v>20</v>
      </c>
      <c r="F995" s="6" t="s">
        <v>1075</v>
      </c>
      <c r="G995" s="7" t="s">
        <v>138</v>
      </c>
      <c r="H995" s="8" t="n">
        <v>4187.18</v>
      </c>
      <c r="I995" s="9" t="n">
        <v>5</v>
      </c>
      <c r="J995" s="6" t="s">
        <v>17</v>
      </c>
    </row>
    <row r="996" customFormat="false" ht="15" hidden="false" customHeight="false" outlineLevel="0" collapsed="false">
      <c r="A996" s="2" t="s">
        <v>2351</v>
      </c>
      <c r="B996" s="2" t="s">
        <v>2352</v>
      </c>
      <c r="C996" s="2" t="s">
        <v>31</v>
      </c>
      <c r="D996" s="3" t="s">
        <v>175</v>
      </c>
      <c r="E996" s="2" t="s">
        <v>1518</v>
      </c>
      <c r="F996" s="2" t="s">
        <v>1075</v>
      </c>
      <c r="G996" s="3" t="s">
        <v>28</v>
      </c>
      <c r="H996" s="4" t="n">
        <v>6266.17</v>
      </c>
      <c r="I996" s="5" t="n">
        <v>15</v>
      </c>
      <c r="J996" s="2" t="s">
        <v>68</v>
      </c>
    </row>
    <row r="997" customFormat="false" ht="15" hidden="false" customHeight="false" outlineLevel="0" collapsed="false">
      <c r="A997" s="6" t="s">
        <v>2353</v>
      </c>
      <c r="B997" s="6" t="s">
        <v>2354</v>
      </c>
      <c r="C997" s="6" t="s">
        <v>86</v>
      </c>
      <c r="D997" s="7" t="s">
        <v>87</v>
      </c>
      <c r="E997" s="6" t="s">
        <v>870</v>
      </c>
      <c r="F997" s="6" t="s">
        <v>1208</v>
      </c>
      <c r="G997" s="7" t="s">
        <v>74</v>
      </c>
      <c r="H997" s="8" t="n">
        <v>10531.63</v>
      </c>
      <c r="I997" s="9" t="n">
        <v>10</v>
      </c>
      <c r="J997" s="6" t="s">
        <v>17</v>
      </c>
    </row>
    <row r="998" customFormat="false" ht="15" hidden="false" customHeight="false" outlineLevel="0" collapsed="false">
      <c r="A998" s="2" t="s">
        <v>2355</v>
      </c>
      <c r="B998" s="2" t="s">
        <v>2356</v>
      </c>
      <c r="C998" s="2" t="s">
        <v>12</v>
      </c>
      <c r="D998" s="3" t="s">
        <v>37</v>
      </c>
      <c r="E998" s="2" t="s">
        <v>493</v>
      </c>
      <c r="F998" s="2" t="s">
        <v>242</v>
      </c>
      <c r="G998" s="3" t="s">
        <v>16</v>
      </c>
      <c r="H998" s="4" t="n">
        <v>13106.56</v>
      </c>
      <c r="I998" s="5" t="n">
        <v>25</v>
      </c>
      <c r="J998" s="2" t="s">
        <v>17</v>
      </c>
    </row>
    <row r="999" customFormat="false" ht="15" hidden="false" customHeight="false" outlineLevel="0" collapsed="false">
      <c r="A999" s="6" t="s">
        <v>2357</v>
      </c>
      <c r="B999" s="6" t="s">
        <v>941</v>
      </c>
      <c r="C999" s="6" t="s">
        <v>86</v>
      </c>
      <c r="D999" s="7" t="s">
        <v>97</v>
      </c>
      <c r="E999" s="6" t="s">
        <v>703</v>
      </c>
      <c r="F999" s="6" t="s">
        <v>520</v>
      </c>
      <c r="G999" s="7" t="s">
        <v>16</v>
      </c>
      <c r="H999" s="8" t="n">
        <v>6270.57</v>
      </c>
      <c r="I999" s="9" t="n">
        <v>25</v>
      </c>
      <c r="J999" s="6" t="s">
        <v>68</v>
      </c>
    </row>
    <row r="1000" customFormat="false" ht="15" hidden="false" customHeight="false" outlineLevel="0" collapsed="false">
      <c r="A1000" s="2" t="s">
        <v>2358</v>
      </c>
      <c r="B1000" s="2" t="s">
        <v>2359</v>
      </c>
      <c r="C1000" s="2" t="s">
        <v>31</v>
      </c>
      <c r="D1000" s="3" t="s">
        <v>175</v>
      </c>
      <c r="E1000" s="2" t="s">
        <v>413</v>
      </c>
      <c r="F1000" s="2" t="s">
        <v>171</v>
      </c>
      <c r="G1000" s="3" t="s">
        <v>16</v>
      </c>
      <c r="H1000" s="4" t="n">
        <v>8111.95</v>
      </c>
      <c r="I1000" s="5" t="n">
        <v>15</v>
      </c>
      <c r="J1000" s="2" t="s">
        <v>17</v>
      </c>
    </row>
    <row r="1001" customFormat="false" ht="15" hidden="false" customHeight="false" outlineLevel="0" collapsed="false">
      <c r="A1001" s="6" t="s">
        <v>2360</v>
      </c>
      <c r="B1001" s="6" t="s">
        <v>2361</v>
      </c>
      <c r="C1001" s="6" t="s">
        <v>31</v>
      </c>
      <c r="D1001" s="7" t="s">
        <v>92</v>
      </c>
      <c r="E1001" s="6" t="s">
        <v>423</v>
      </c>
      <c r="F1001" s="6" t="s">
        <v>767</v>
      </c>
      <c r="G1001" s="7" t="s">
        <v>22</v>
      </c>
      <c r="H1001" s="8" t="n">
        <v>7787.9</v>
      </c>
      <c r="I1001" s="9" t="n">
        <v>5</v>
      </c>
      <c r="J1001" s="6" t="s">
        <v>17</v>
      </c>
    </row>
    <row r="1002" customFormat="false" ht="15" hidden="false" customHeight="false" outlineLevel="0" collapsed="false">
      <c r="A1002" s="2" t="s">
        <v>2362</v>
      </c>
      <c r="B1002" s="2" t="s">
        <v>2363</v>
      </c>
      <c r="C1002" s="2" t="s">
        <v>31</v>
      </c>
      <c r="D1002" s="3" t="s">
        <v>92</v>
      </c>
      <c r="E1002" s="2" t="s">
        <v>56</v>
      </c>
      <c r="F1002" s="2" t="s">
        <v>267</v>
      </c>
      <c r="G1002" s="3" t="s">
        <v>74</v>
      </c>
      <c r="H1002" s="4" t="n">
        <v>4260.6</v>
      </c>
      <c r="I1002" s="5" t="n">
        <v>5</v>
      </c>
      <c r="J1002" s="2" t="s">
        <v>17</v>
      </c>
    </row>
    <row r="1003" customFormat="false" ht="15" hidden="false" customHeight="false" outlineLevel="0" collapsed="false">
      <c r="A1003" s="6" t="s">
        <v>2364</v>
      </c>
      <c r="B1003" s="6" t="s">
        <v>2365</v>
      </c>
      <c r="C1003" s="6" t="s">
        <v>86</v>
      </c>
      <c r="D1003" s="7" t="s">
        <v>87</v>
      </c>
      <c r="E1003" s="6" t="s">
        <v>890</v>
      </c>
      <c r="F1003" s="6" t="s">
        <v>47</v>
      </c>
      <c r="G1003" s="7" t="s">
        <v>22</v>
      </c>
      <c r="H1003" s="8" t="n">
        <v>5977.06</v>
      </c>
      <c r="I1003" s="9" t="n">
        <v>0</v>
      </c>
      <c r="J1003" s="6" t="s">
        <v>68</v>
      </c>
    </row>
    <row r="1004" customFormat="false" ht="15" hidden="false" customHeight="false" outlineLevel="0" collapsed="false">
      <c r="A1004" s="2" t="s">
        <v>2366</v>
      </c>
      <c r="B1004" s="2" t="s">
        <v>1590</v>
      </c>
      <c r="C1004" s="2" t="s">
        <v>12</v>
      </c>
      <c r="D1004" s="3" t="s">
        <v>162</v>
      </c>
      <c r="E1004" s="2" t="s">
        <v>1300</v>
      </c>
      <c r="F1004" s="2" t="s">
        <v>1024</v>
      </c>
      <c r="G1004" s="3" t="s">
        <v>22</v>
      </c>
      <c r="H1004" s="4" t="n">
        <v>11401.08</v>
      </c>
      <c r="I1004" s="5" t="n">
        <v>10</v>
      </c>
      <c r="J1004" s="2" t="s">
        <v>17</v>
      </c>
    </row>
    <row r="1005" customFormat="false" ht="15" hidden="false" customHeight="false" outlineLevel="0" collapsed="false">
      <c r="A1005" s="6" t="s">
        <v>2367</v>
      </c>
      <c r="B1005" s="6" t="s">
        <v>2368</v>
      </c>
      <c r="C1005" s="6" t="s">
        <v>31</v>
      </c>
      <c r="D1005" s="7" t="s">
        <v>215</v>
      </c>
      <c r="E1005" s="6" t="s">
        <v>46</v>
      </c>
      <c r="F1005" s="6" t="s">
        <v>517</v>
      </c>
      <c r="G1005" s="7" t="s">
        <v>16</v>
      </c>
      <c r="H1005" s="8" t="n">
        <v>9243.28</v>
      </c>
      <c r="I1005" s="9" t="n">
        <v>15</v>
      </c>
      <c r="J1005" s="6" t="s">
        <v>17</v>
      </c>
    </row>
    <row r="1006" customFormat="false" ht="15" hidden="false" customHeight="false" outlineLevel="0" collapsed="false">
      <c r="A1006" s="2" t="s">
        <v>2369</v>
      </c>
      <c r="B1006" s="2" t="s">
        <v>2370</v>
      </c>
      <c r="C1006" s="2" t="s">
        <v>12</v>
      </c>
      <c r="D1006" s="3" t="s">
        <v>81</v>
      </c>
      <c r="E1006" s="2" t="s">
        <v>1803</v>
      </c>
      <c r="F1006" s="2" t="s">
        <v>60</v>
      </c>
      <c r="G1006" s="3" t="s">
        <v>62</v>
      </c>
      <c r="H1006" s="4" t="n">
        <v>14991.95</v>
      </c>
      <c r="I1006" s="5" t="n">
        <v>10</v>
      </c>
      <c r="J1006" s="2" t="s">
        <v>17</v>
      </c>
    </row>
    <row r="1007" customFormat="false" ht="15" hidden="false" customHeight="false" outlineLevel="0" collapsed="false">
      <c r="A1007" s="6" t="s">
        <v>2371</v>
      </c>
      <c r="B1007" s="6" t="s">
        <v>2372</v>
      </c>
      <c r="C1007" s="6" t="s">
        <v>12</v>
      </c>
      <c r="D1007" s="7" t="s">
        <v>81</v>
      </c>
      <c r="E1007" s="6" t="s">
        <v>2187</v>
      </c>
      <c r="F1007" s="6" t="s">
        <v>1153</v>
      </c>
      <c r="G1007" s="7" t="s">
        <v>74</v>
      </c>
      <c r="H1007" s="8" t="n">
        <v>1952.57</v>
      </c>
      <c r="I1007" s="9" t="n">
        <v>30</v>
      </c>
      <c r="J1007" s="6" t="s">
        <v>17</v>
      </c>
    </row>
    <row r="1008" customFormat="false" ht="15" hidden="false" customHeight="false" outlineLevel="0" collapsed="false">
      <c r="A1008" s="2" t="s">
        <v>2373</v>
      </c>
      <c r="B1008" s="2" t="s">
        <v>2374</v>
      </c>
      <c r="C1008" s="2" t="s">
        <v>31</v>
      </c>
      <c r="D1008" s="3" t="s">
        <v>175</v>
      </c>
      <c r="E1008" s="2" t="s">
        <v>67</v>
      </c>
      <c r="F1008" s="2" t="s">
        <v>119</v>
      </c>
      <c r="G1008" s="3" t="s">
        <v>74</v>
      </c>
      <c r="H1008" s="4" t="n">
        <v>14290.4</v>
      </c>
      <c r="I1008" s="5" t="n">
        <v>10</v>
      </c>
      <c r="J1008" s="2" t="s">
        <v>17</v>
      </c>
    </row>
    <row r="1009" customFormat="false" ht="15" hidden="false" customHeight="false" outlineLevel="0" collapsed="false">
      <c r="A1009" s="6" t="s">
        <v>2375</v>
      </c>
      <c r="B1009" s="6" t="s">
        <v>2376</v>
      </c>
      <c r="C1009" s="6" t="s">
        <v>12</v>
      </c>
      <c r="D1009" s="7" t="s">
        <v>154</v>
      </c>
      <c r="E1009" s="6" t="s">
        <v>107</v>
      </c>
      <c r="F1009" s="6" t="s">
        <v>1505</v>
      </c>
      <c r="G1009" s="7" t="s">
        <v>22</v>
      </c>
      <c r="H1009" s="8" t="n">
        <v>14384.43</v>
      </c>
      <c r="I1009" s="9" t="n">
        <v>25</v>
      </c>
      <c r="J1009" s="6" t="s">
        <v>17</v>
      </c>
    </row>
    <row r="1010" customFormat="false" ht="15" hidden="false" customHeight="false" outlineLevel="0" collapsed="false">
      <c r="A1010" s="2" t="s">
        <v>2377</v>
      </c>
      <c r="B1010" s="2" t="s">
        <v>2378</v>
      </c>
      <c r="C1010" s="2" t="s">
        <v>86</v>
      </c>
      <c r="D1010" s="3" t="s">
        <v>285</v>
      </c>
      <c r="E1010" s="2" t="s">
        <v>1190</v>
      </c>
      <c r="F1010" s="2" t="s">
        <v>397</v>
      </c>
      <c r="G1010" s="3" t="s">
        <v>16</v>
      </c>
      <c r="H1010" s="4" t="n">
        <v>9298.06</v>
      </c>
      <c r="I1010" s="5" t="n">
        <v>5</v>
      </c>
      <c r="J1010" s="2" t="s">
        <v>17</v>
      </c>
    </row>
    <row r="1011" customFormat="false" ht="15" hidden="false" customHeight="false" outlineLevel="0" collapsed="false">
      <c r="A1011" s="6" t="s">
        <v>2379</v>
      </c>
      <c r="B1011" s="6" t="s">
        <v>2380</v>
      </c>
      <c r="C1011" s="6" t="s">
        <v>12</v>
      </c>
      <c r="D1011" s="7" t="s">
        <v>25</v>
      </c>
      <c r="E1011" s="6" t="s">
        <v>163</v>
      </c>
      <c r="F1011" s="6" t="s">
        <v>15</v>
      </c>
      <c r="G1011" s="7" t="s">
        <v>138</v>
      </c>
      <c r="H1011" s="8" t="n">
        <v>10642.75</v>
      </c>
      <c r="I1011" s="9" t="n">
        <v>30</v>
      </c>
      <c r="J1011" s="6" t="s">
        <v>17</v>
      </c>
    </row>
    <row r="1012" customFormat="false" ht="15" hidden="false" customHeight="false" outlineLevel="0" collapsed="false">
      <c r="A1012" s="2" t="s">
        <v>2381</v>
      </c>
      <c r="B1012" s="2" t="s">
        <v>2382</v>
      </c>
      <c r="C1012" s="2" t="s">
        <v>12</v>
      </c>
      <c r="D1012" s="3" t="s">
        <v>110</v>
      </c>
      <c r="E1012" s="2" t="s">
        <v>787</v>
      </c>
      <c r="F1012" s="2" t="s">
        <v>724</v>
      </c>
      <c r="G1012" s="3" t="s">
        <v>74</v>
      </c>
      <c r="H1012" s="4" t="n">
        <v>12923.64</v>
      </c>
      <c r="I1012" s="5" t="n">
        <v>30</v>
      </c>
      <c r="J1012" s="2" t="s">
        <v>17</v>
      </c>
    </row>
    <row r="1013" customFormat="false" ht="15" hidden="false" customHeight="false" outlineLevel="0" collapsed="false">
      <c r="A1013" s="6" t="s">
        <v>2383</v>
      </c>
      <c r="B1013" s="6" t="s">
        <v>2384</v>
      </c>
      <c r="C1013" s="6" t="s">
        <v>31</v>
      </c>
      <c r="D1013" s="7" t="s">
        <v>215</v>
      </c>
      <c r="E1013" s="6" t="s">
        <v>1440</v>
      </c>
      <c r="F1013" s="6" t="s">
        <v>798</v>
      </c>
      <c r="G1013" s="7" t="s">
        <v>138</v>
      </c>
      <c r="H1013" s="8" t="n">
        <v>2936.77</v>
      </c>
      <c r="I1013" s="9" t="n">
        <v>15</v>
      </c>
      <c r="J1013" s="6" t="s">
        <v>17</v>
      </c>
    </row>
    <row r="1014" customFormat="false" ht="15" hidden="false" customHeight="false" outlineLevel="0" collapsed="false">
      <c r="A1014" s="2" t="s">
        <v>2385</v>
      </c>
      <c r="B1014" s="2" t="s">
        <v>2386</v>
      </c>
      <c r="C1014" s="2" t="s">
        <v>31</v>
      </c>
      <c r="D1014" s="3" t="s">
        <v>131</v>
      </c>
      <c r="E1014" s="2" t="s">
        <v>241</v>
      </c>
      <c r="F1014" s="2" t="s">
        <v>15</v>
      </c>
      <c r="G1014" s="3" t="s">
        <v>22</v>
      </c>
      <c r="H1014" s="4" t="n">
        <v>10648.68</v>
      </c>
      <c r="I1014" s="5" t="n">
        <v>25</v>
      </c>
      <c r="J1014" s="2" t="s">
        <v>17</v>
      </c>
    </row>
    <row r="1015" customFormat="false" ht="15" hidden="false" customHeight="false" outlineLevel="0" collapsed="false">
      <c r="A1015" s="6" t="s">
        <v>2387</v>
      </c>
      <c r="B1015" s="6" t="s">
        <v>2388</v>
      </c>
      <c r="C1015" s="6" t="s">
        <v>86</v>
      </c>
      <c r="D1015" s="7" t="s">
        <v>285</v>
      </c>
      <c r="E1015" s="6" t="s">
        <v>198</v>
      </c>
      <c r="F1015" s="6" t="s">
        <v>61</v>
      </c>
      <c r="G1015" s="7" t="s">
        <v>138</v>
      </c>
      <c r="H1015" s="8" t="n">
        <v>4565.19</v>
      </c>
      <c r="I1015" s="9" t="n">
        <v>30</v>
      </c>
      <c r="J1015" s="6" t="s">
        <v>17</v>
      </c>
    </row>
    <row r="1016" customFormat="false" ht="15" hidden="false" customHeight="false" outlineLevel="0" collapsed="false">
      <c r="A1016" s="2" t="s">
        <v>2389</v>
      </c>
      <c r="B1016" s="2" t="s">
        <v>2390</v>
      </c>
      <c r="C1016" s="2" t="s">
        <v>12</v>
      </c>
      <c r="D1016" s="3" t="s">
        <v>110</v>
      </c>
      <c r="E1016" s="2" t="s">
        <v>2190</v>
      </c>
      <c r="F1016" s="2" t="s">
        <v>665</v>
      </c>
      <c r="G1016" s="3" t="s">
        <v>28</v>
      </c>
      <c r="H1016" s="4" t="n">
        <v>1811.41</v>
      </c>
      <c r="I1016" s="5" t="n">
        <v>15</v>
      </c>
      <c r="J1016" s="2" t="s">
        <v>17</v>
      </c>
    </row>
    <row r="1017" customFormat="false" ht="15" hidden="false" customHeight="false" outlineLevel="0" collapsed="false">
      <c r="A1017" s="6" t="s">
        <v>2391</v>
      </c>
      <c r="B1017" s="6" t="s">
        <v>2392</v>
      </c>
      <c r="C1017" s="6" t="s">
        <v>12</v>
      </c>
      <c r="D1017" s="7" t="s">
        <v>37</v>
      </c>
      <c r="E1017" s="6" t="s">
        <v>461</v>
      </c>
      <c r="F1017" s="6" t="s">
        <v>893</v>
      </c>
      <c r="G1017" s="7" t="s">
        <v>138</v>
      </c>
      <c r="H1017" s="8" t="n">
        <v>11172.04</v>
      </c>
      <c r="I1017" s="9" t="n">
        <v>25</v>
      </c>
      <c r="J1017" s="6" t="s">
        <v>17</v>
      </c>
    </row>
    <row r="1018" customFormat="false" ht="15" hidden="false" customHeight="false" outlineLevel="0" collapsed="false">
      <c r="A1018" s="2" t="s">
        <v>2393</v>
      </c>
      <c r="B1018" s="2" t="s">
        <v>2394</v>
      </c>
      <c r="C1018" s="2" t="s">
        <v>86</v>
      </c>
      <c r="D1018" s="3" t="s">
        <v>784</v>
      </c>
      <c r="E1018" s="2" t="s">
        <v>380</v>
      </c>
      <c r="F1018" s="2" t="s">
        <v>381</v>
      </c>
      <c r="G1018" s="3" t="s">
        <v>22</v>
      </c>
      <c r="H1018" s="4" t="n">
        <v>1771.36</v>
      </c>
      <c r="I1018" s="5" t="n">
        <v>10</v>
      </c>
      <c r="J1018" s="2" t="s">
        <v>17</v>
      </c>
    </row>
    <row r="1019" customFormat="false" ht="15" hidden="false" customHeight="false" outlineLevel="0" collapsed="false">
      <c r="A1019" s="6" t="s">
        <v>2395</v>
      </c>
      <c r="B1019" s="6" t="s">
        <v>2396</v>
      </c>
      <c r="C1019" s="6" t="s">
        <v>12</v>
      </c>
      <c r="D1019" s="7" t="s">
        <v>162</v>
      </c>
      <c r="E1019" s="6" t="s">
        <v>51</v>
      </c>
      <c r="F1019" s="6" t="s">
        <v>1233</v>
      </c>
      <c r="G1019" s="7" t="s">
        <v>28</v>
      </c>
      <c r="H1019" s="8" t="n">
        <v>12873.29</v>
      </c>
      <c r="I1019" s="9" t="n">
        <v>5</v>
      </c>
      <c r="J1019" s="6" t="s">
        <v>68</v>
      </c>
    </row>
    <row r="1020" customFormat="false" ht="15" hidden="false" customHeight="false" outlineLevel="0" collapsed="false">
      <c r="A1020" s="2" t="s">
        <v>2397</v>
      </c>
      <c r="B1020" s="2" t="s">
        <v>2398</v>
      </c>
      <c r="C1020" s="2" t="s">
        <v>12</v>
      </c>
      <c r="D1020" s="3" t="s">
        <v>154</v>
      </c>
      <c r="E1020" s="2" t="s">
        <v>449</v>
      </c>
      <c r="F1020" s="2" t="s">
        <v>461</v>
      </c>
      <c r="G1020" s="3" t="s">
        <v>74</v>
      </c>
      <c r="H1020" s="4" t="n">
        <v>5134.82</v>
      </c>
      <c r="I1020" s="5" t="n">
        <v>15</v>
      </c>
      <c r="J1020" s="2" t="s">
        <v>17</v>
      </c>
    </row>
    <row r="1021" customFormat="false" ht="15" hidden="false" customHeight="false" outlineLevel="0" collapsed="false">
      <c r="A1021" s="6" t="s">
        <v>2399</v>
      </c>
      <c r="B1021" s="6" t="s">
        <v>2400</v>
      </c>
      <c r="C1021" s="6" t="s">
        <v>12</v>
      </c>
      <c r="D1021" s="7" t="s">
        <v>362</v>
      </c>
      <c r="E1021" s="6" t="s">
        <v>621</v>
      </c>
      <c r="F1021" s="6" t="s">
        <v>188</v>
      </c>
      <c r="G1021" s="7" t="s">
        <v>28</v>
      </c>
      <c r="H1021" s="8" t="n">
        <v>6232.03</v>
      </c>
      <c r="I1021" s="9" t="n">
        <v>0</v>
      </c>
      <c r="J1021" s="6" t="s">
        <v>17</v>
      </c>
    </row>
    <row r="1022" customFormat="false" ht="15" hidden="false" customHeight="false" outlineLevel="0" collapsed="false">
      <c r="A1022" s="2" t="s">
        <v>2401</v>
      </c>
      <c r="B1022" s="2" t="s">
        <v>2402</v>
      </c>
      <c r="C1022" s="2" t="s">
        <v>86</v>
      </c>
      <c r="D1022" s="3" t="s">
        <v>249</v>
      </c>
      <c r="E1022" s="2" t="s">
        <v>359</v>
      </c>
      <c r="F1022" s="2" t="s">
        <v>376</v>
      </c>
      <c r="G1022" s="3" t="s">
        <v>16</v>
      </c>
      <c r="H1022" s="4" t="n">
        <v>9221.25</v>
      </c>
      <c r="I1022" s="5" t="n">
        <v>5</v>
      </c>
      <c r="J1022" s="2" t="s">
        <v>17</v>
      </c>
    </row>
    <row r="1023" customFormat="false" ht="15" hidden="false" customHeight="false" outlineLevel="0" collapsed="false">
      <c r="A1023" s="6" t="s">
        <v>2403</v>
      </c>
      <c r="B1023" s="6" t="s">
        <v>2404</v>
      </c>
      <c r="C1023" s="6" t="s">
        <v>12</v>
      </c>
      <c r="D1023" s="7" t="s">
        <v>179</v>
      </c>
      <c r="E1023" s="6" t="s">
        <v>238</v>
      </c>
      <c r="F1023" s="6" t="s">
        <v>1409</v>
      </c>
      <c r="G1023" s="7" t="s">
        <v>28</v>
      </c>
      <c r="H1023" s="8" t="n">
        <v>2290.23</v>
      </c>
      <c r="I1023" s="9" t="n">
        <v>25</v>
      </c>
      <c r="J1023" s="6" t="s">
        <v>17</v>
      </c>
    </row>
    <row r="1024" customFormat="false" ht="15" hidden="false" customHeight="false" outlineLevel="0" collapsed="false">
      <c r="A1024" s="2" t="s">
        <v>2405</v>
      </c>
      <c r="B1024" s="2" t="s">
        <v>2406</v>
      </c>
      <c r="C1024" s="2" t="s">
        <v>12</v>
      </c>
      <c r="D1024" s="3" t="s">
        <v>37</v>
      </c>
      <c r="E1024" s="2" t="s">
        <v>761</v>
      </c>
      <c r="F1024" s="2" t="s">
        <v>946</v>
      </c>
      <c r="G1024" s="3" t="s">
        <v>22</v>
      </c>
      <c r="H1024" s="4" t="n">
        <v>5330.6</v>
      </c>
      <c r="I1024" s="5" t="n">
        <v>30</v>
      </c>
      <c r="J1024" s="2" t="s">
        <v>17</v>
      </c>
    </row>
    <row r="1025" customFormat="false" ht="15" hidden="false" customHeight="false" outlineLevel="0" collapsed="false">
      <c r="A1025" s="6" t="s">
        <v>2407</v>
      </c>
      <c r="B1025" s="6" t="s">
        <v>2408</v>
      </c>
      <c r="C1025" s="6" t="s">
        <v>12</v>
      </c>
      <c r="D1025" s="7" t="s">
        <v>13</v>
      </c>
      <c r="E1025" s="6" t="s">
        <v>406</v>
      </c>
      <c r="F1025" s="6" t="s">
        <v>473</v>
      </c>
      <c r="G1025" s="7" t="s">
        <v>138</v>
      </c>
      <c r="H1025" s="8" t="n">
        <v>3095.79</v>
      </c>
      <c r="I1025" s="9" t="n">
        <v>30</v>
      </c>
      <c r="J1025" s="6" t="s">
        <v>17</v>
      </c>
    </row>
    <row r="1026" customFormat="false" ht="15" hidden="false" customHeight="false" outlineLevel="0" collapsed="false">
      <c r="A1026" s="2" t="s">
        <v>2409</v>
      </c>
      <c r="B1026" s="2" t="s">
        <v>2410</v>
      </c>
      <c r="C1026" s="2" t="s">
        <v>86</v>
      </c>
      <c r="D1026" s="3" t="s">
        <v>101</v>
      </c>
      <c r="E1026" s="2" t="s">
        <v>550</v>
      </c>
      <c r="F1026" s="2" t="s">
        <v>449</v>
      </c>
      <c r="G1026" s="3" t="s">
        <v>62</v>
      </c>
      <c r="H1026" s="4" t="n">
        <v>10329.53</v>
      </c>
      <c r="I1026" s="5" t="n">
        <v>15</v>
      </c>
      <c r="J1026" s="2" t="s">
        <v>17</v>
      </c>
    </row>
    <row r="1027" customFormat="false" ht="15" hidden="false" customHeight="false" outlineLevel="0" collapsed="false">
      <c r="A1027" s="6" t="s">
        <v>2411</v>
      </c>
      <c r="B1027" s="6" t="s">
        <v>2412</v>
      </c>
      <c r="C1027" s="6" t="s">
        <v>12</v>
      </c>
      <c r="D1027" s="7" t="s">
        <v>179</v>
      </c>
      <c r="E1027" s="6" t="s">
        <v>1112</v>
      </c>
      <c r="F1027" s="6" t="s">
        <v>188</v>
      </c>
      <c r="G1027" s="7" t="s">
        <v>16</v>
      </c>
      <c r="H1027" s="8" t="n">
        <v>10666.08</v>
      </c>
      <c r="I1027" s="9" t="n">
        <v>5</v>
      </c>
      <c r="J1027" s="6" t="s">
        <v>68</v>
      </c>
    </row>
    <row r="1028" customFormat="false" ht="15" hidden="false" customHeight="false" outlineLevel="0" collapsed="false">
      <c r="A1028" s="2" t="s">
        <v>2413</v>
      </c>
      <c r="B1028" s="2" t="s">
        <v>2414</v>
      </c>
      <c r="C1028" s="2" t="s">
        <v>86</v>
      </c>
      <c r="D1028" s="3" t="s">
        <v>97</v>
      </c>
      <c r="E1028" s="2" t="s">
        <v>184</v>
      </c>
      <c r="F1028" s="2" t="s">
        <v>2187</v>
      </c>
      <c r="G1028" s="3" t="s">
        <v>62</v>
      </c>
      <c r="H1028" s="4" t="n">
        <v>8868.78</v>
      </c>
      <c r="I1028" s="5" t="n">
        <v>5</v>
      </c>
      <c r="J1028" s="2" t="s">
        <v>17</v>
      </c>
    </row>
    <row r="1029" customFormat="false" ht="15" hidden="false" customHeight="false" outlineLevel="0" collapsed="false">
      <c r="A1029" s="6" t="s">
        <v>2415</v>
      </c>
      <c r="B1029" s="6" t="s">
        <v>2416</v>
      </c>
      <c r="C1029" s="6" t="s">
        <v>31</v>
      </c>
      <c r="D1029" s="7" t="s">
        <v>131</v>
      </c>
      <c r="E1029" s="6" t="s">
        <v>937</v>
      </c>
      <c r="F1029" s="6" t="s">
        <v>557</v>
      </c>
      <c r="G1029" s="7" t="s">
        <v>16</v>
      </c>
      <c r="H1029" s="8" t="n">
        <v>5752.27</v>
      </c>
      <c r="I1029" s="9" t="n">
        <v>0</v>
      </c>
      <c r="J1029" s="6" t="s">
        <v>17</v>
      </c>
    </row>
    <row r="1030" customFormat="false" ht="15" hidden="false" customHeight="false" outlineLevel="0" collapsed="false">
      <c r="A1030" s="2" t="s">
        <v>2417</v>
      </c>
      <c r="B1030" s="2" t="s">
        <v>2418</v>
      </c>
      <c r="C1030" s="2" t="s">
        <v>31</v>
      </c>
      <c r="D1030" s="3" t="s">
        <v>122</v>
      </c>
      <c r="E1030" s="2" t="s">
        <v>381</v>
      </c>
      <c r="F1030" s="2" t="s">
        <v>241</v>
      </c>
      <c r="G1030" s="3" t="s">
        <v>16</v>
      </c>
      <c r="H1030" s="4" t="n">
        <v>13926.79</v>
      </c>
      <c r="I1030" s="5" t="n">
        <v>5</v>
      </c>
      <c r="J1030" s="2" t="s">
        <v>17</v>
      </c>
    </row>
    <row r="1031" customFormat="false" ht="15" hidden="false" customHeight="false" outlineLevel="0" collapsed="false">
      <c r="A1031" s="6" t="s">
        <v>2419</v>
      </c>
      <c r="B1031" s="6" t="s">
        <v>2420</v>
      </c>
      <c r="C1031" s="6" t="s">
        <v>31</v>
      </c>
      <c r="D1031" s="7" t="s">
        <v>215</v>
      </c>
      <c r="E1031" s="6" t="s">
        <v>234</v>
      </c>
      <c r="F1031" s="6" t="s">
        <v>308</v>
      </c>
      <c r="G1031" s="7" t="s">
        <v>16</v>
      </c>
      <c r="H1031" s="8" t="n">
        <v>6790.41</v>
      </c>
      <c r="I1031" s="9" t="n">
        <v>20</v>
      </c>
      <c r="J1031" s="6" t="s">
        <v>17</v>
      </c>
    </row>
    <row r="1032" customFormat="false" ht="15" hidden="false" customHeight="false" outlineLevel="0" collapsed="false">
      <c r="A1032" s="2" t="s">
        <v>2421</v>
      </c>
      <c r="B1032" s="2" t="s">
        <v>2422</v>
      </c>
      <c r="C1032" s="2" t="s">
        <v>31</v>
      </c>
      <c r="D1032" s="3" t="s">
        <v>122</v>
      </c>
      <c r="E1032" s="2" t="s">
        <v>27</v>
      </c>
      <c r="F1032" s="2" t="s">
        <v>760</v>
      </c>
      <c r="G1032" s="3" t="s">
        <v>62</v>
      </c>
      <c r="H1032" s="4" t="n">
        <v>9144.25</v>
      </c>
      <c r="I1032" s="5" t="n">
        <v>25</v>
      </c>
      <c r="J1032" s="2" t="s">
        <v>17</v>
      </c>
    </row>
    <row r="1033" customFormat="false" ht="15" hidden="false" customHeight="false" outlineLevel="0" collapsed="false">
      <c r="A1033" s="6" t="s">
        <v>2423</v>
      </c>
      <c r="B1033" s="6" t="s">
        <v>2424</v>
      </c>
      <c r="C1033" s="6" t="s">
        <v>12</v>
      </c>
      <c r="D1033" s="7" t="s">
        <v>37</v>
      </c>
      <c r="E1033" s="6" t="s">
        <v>77</v>
      </c>
      <c r="F1033" s="6" t="s">
        <v>2425</v>
      </c>
      <c r="G1033" s="7" t="s">
        <v>22</v>
      </c>
      <c r="H1033" s="8" t="n">
        <v>6954.22</v>
      </c>
      <c r="I1033" s="9" t="n">
        <v>25</v>
      </c>
      <c r="J1033" s="6" t="s">
        <v>68</v>
      </c>
    </row>
    <row r="1034" customFormat="false" ht="15" hidden="false" customHeight="false" outlineLevel="0" collapsed="false">
      <c r="A1034" s="2" t="s">
        <v>2426</v>
      </c>
      <c r="B1034" s="2" t="s">
        <v>2427</v>
      </c>
      <c r="C1034" s="2" t="s">
        <v>12</v>
      </c>
      <c r="D1034" s="3" t="s">
        <v>110</v>
      </c>
      <c r="E1034" s="2" t="s">
        <v>943</v>
      </c>
      <c r="F1034" s="2" t="s">
        <v>212</v>
      </c>
      <c r="G1034" s="3" t="s">
        <v>22</v>
      </c>
      <c r="H1034" s="4" t="n">
        <v>8808.24</v>
      </c>
      <c r="I1034" s="5" t="n">
        <v>20</v>
      </c>
      <c r="J1034" s="2" t="s">
        <v>17</v>
      </c>
    </row>
    <row r="1035" customFormat="false" ht="15" hidden="false" customHeight="false" outlineLevel="0" collapsed="false">
      <c r="A1035" s="6" t="s">
        <v>2428</v>
      </c>
      <c r="B1035" s="6" t="s">
        <v>2429</v>
      </c>
      <c r="C1035" s="6" t="s">
        <v>12</v>
      </c>
      <c r="D1035" s="7" t="s">
        <v>50</v>
      </c>
      <c r="E1035" s="6" t="s">
        <v>88</v>
      </c>
      <c r="F1035" s="6" t="s">
        <v>520</v>
      </c>
      <c r="G1035" s="7" t="s">
        <v>62</v>
      </c>
      <c r="H1035" s="8" t="n">
        <v>10689.69</v>
      </c>
      <c r="I1035" s="9" t="n">
        <v>25</v>
      </c>
      <c r="J1035" s="6" t="s">
        <v>68</v>
      </c>
    </row>
    <row r="1036" customFormat="false" ht="15" hidden="false" customHeight="false" outlineLevel="0" collapsed="false">
      <c r="A1036" s="2" t="s">
        <v>2430</v>
      </c>
      <c r="B1036" s="2" t="s">
        <v>2431</v>
      </c>
      <c r="C1036" s="2" t="s">
        <v>12</v>
      </c>
      <c r="D1036" s="3" t="s">
        <v>110</v>
      </c>
      <c r="E1036" s="2" t="s">
        <v>275</v>
      </c>
      <c r="F1036" s="2" t="s">
        <v>276</v>
      </c>
      <c r="G1036" s="3" t="s">
        <v>22</v>
      </c>
      <c r="H1036" s="4" t="n">
        <v>10660.76</v>
      </c>
      <c r="I1036" s="5" t="n">
        <v>30</v>
      </c>
      <c r="J1036" s="2" t="s">
        <v>17</v>
      </c>
    </row>
    <row r="1037" customFormat="false" ht="15" hidden="false" customHeight="false" outlineLevel="0" collapsed="false">
      <c r="A1037" s="6" t="s">
        <v>2432</v>
      </c>
      <c r="B1037" s="6" t="s">
        <v>2433</v>
      </c>
      <c r="C1037" s="6" t="s">
        <v>12</v>
      </c>
      <c r="D1037" s="7" t="s">
        <v>110</v>
      </c>
      <c r="E1037" s="6" t="s">
        <v>286</v>
      </c>
      <c r="F1037" s="6" t="s">
        <v>413</v>
      </c>
      <c r="G1037" s="7" t="s">
        <v>74</v>
      </c>
      <c r="H1037" s="8" t="n">
        <v>10849.36</v>
      </c>
      <c r="I1037" s="9" t="n">
        <v>20</v>
      </c>
      <c r="J1037" s="6" t="s">
        <v>17</v>
      </c>
    </row>
    <row r="1038" customFormat="false" ht="15" hidden="false" customHeight="false" outlineLevel="0" collapsed="false">
      <c r="A1038" s="2" t="s">
        <v>2434</v>
      </c>
      <c r="B1038" s="2" t="s">
        <v>2435</v>
      </c>
      <c r="C1038" s="2" t="s">
        <v>31</v>
      </c>
      <c r="D1038" s="3" t="s">
        <v>65</v>
      </c>
      <c r="E1038" s="2" t="s">
        <v>1678</v>
      </c>
      <c r="F1038" s="2" t="s">
        <v>674</v>
      </c>
      <c r="G1038" s="3" t="s">
        <v>16</v>
      </c>
      <c r="H1038" s="4" t="n">
        <v>8543.47</v>
      </c>
      <c r="I1038" s="5" t="n">
        <v>0</v>
      </c>
      <c r="J1038" s="2" t="s">
        <v>68</v>
      </c>
    </row>
    <row r="1039" customFormat="false" ht="15" hidden="false" customHeight="false" outlineLevel="0" collapsed="false">
      <c r="A1039" s="6" t="s">
        <v>2436</v>
      </c>
      <c r="B1039" s="6" t="s">
        <v>2437</v>
      </c>
      <c r="C1039" s="6" t="s">
        <v>12</v>
      </c>
      <c r="D1039" s="7" t="s">
        <v>162</v>
      </c>
      <c r="E1039" s="6" t="s">
        <v>342</v>
      </c>
      <c r="F1039" s="6" t="s">
        <v>585</v>
      </c>
      <c r="G1039" s="7" t="s">
        <v>28</v>
      </c>
      <c r="H1039" s="8" t="n">
        <v>11419.5</v>
      </c>
      <c r="I1039" s="9" t="n">
        <v>30</v>
      </c>
      <c r="J1039" s="6" t="s">
        <v>17</v>
      </c>
    </row>
    <row r="1040" customFormat="false" ht="15" hidden="false" customHeight="false" outlineLevel="0" collapsed="false">
      <c r="A1040" s="2" t="s">
        <v>2438</v>
      </c>
      <c r="B1040" s="2" t="s">
        <v>2439</v>
      </c>
      <c r="C1040" s="2" t="s">
        <v>86</v>
      </c>
      <c r="D1040" s="3" t="s">
        <v>87</v>
      </c>
      <c r="E1040" s="2" t="s">
        <v>1195</v>
      </c>
      <c r="F1040" s="2" t="s">
        <v>887</v>
      </c>
      <c r="G1040" s="3" t="s">
        <v>62</v>
      </c>
      <c r="H1040" s="4" t="n">
        <v>501.24</v>
      </c>
      <c r="I1040" s="5" t="n">
        <v>25</v>
      </c>
      <c r="J1040" s="2" t="s">
        <v>17</v>
      </c>
    </row>
    <row r="1041" customFormat="false" ht="15" hidden="false" customHeight="false" outlineLevel="0" collapsed="false">
      <c r="A1041" s="6" t="s">
        <v>2440</v>
      </c>
      <c r="B1041" s="6" t="s">
        <v>2441</v>
      </c>
      <c r="C1041" s="6" t="s">
        <v>12</v>
      </c>
      <c r="D1041" s="7" t="s">
        <v>25</v>
      </c>
      <c r="E1041" s="6" t="s">
        <v>1806</v>
      </c>
      <c r="F1041" s="6" t="s">
        <v>960</v>
      </c>
      <c r="G1041" s="7" t="s">
        <v>22</v>
      </c>
      <c r="H1041" s="8" t="n">
        <v>10578.97</v>
      </c>
      <c r="I1041" s="9" t="n">
        <v>15</v>
      </c>
      <c r="J1041" s="6" t="s">
        <v>17</v>
      </c>
    </row>
    <row r="1042" customFormat="false" ht="15" hidden="false" customHeight="false" outlineLevel="0" collapsed="false">
      <c r="A1042" s="2" t="s">
        <v>2442</v>
      </c>
      <c r="B1042" s="2" t="s">
        <v>2443</v>
      </c>
      <c r="C1042" s="2" t="s">
        <v>12</v>
      </c>
      <c r="D1042" s="3" t="s">
        <v>162</v>
      </c>
      <c r="E1042" s="2" t="s">
        <v>223</v>
      </c>
      <c r="F1042" s="2" t="s">
        <v>593</v>
      </c>
      <c r="G1042" s="3" t="s">
        <v>16</v>
      </c>
      <c r="H1042" s="4" t="n">
        <v>3937.96</v>
      </c>
      <c r="I1042" s="5" t="n">
        <v>0</v>
      </c>
      <c r="J1042" s="2" t="s">
        <v>17</v>
      </c>
    </row>
    <row r="1043" customFormat="false" ht="15" hidden="false" customHeight="false" outlineLevel="0" collapsed="false">
      <c r="A1043" s="6" t="s">
        <v>2444</v>
      </c>
      <c r="B1043" s="6" t="s">
        <v>2445</v>
      </c>
      <c r="C1043" s="6" t="s">
        <v>86</v>
      </c>
      <c r="D1043" s="7" t="s">
        <v>524</v>
      </c>
      <c r="E1043" s="6" t="s">
        <v>614</v>
      </c>
      <c r="F1043" s="6" t="s">
        <v>803</v>
      </c>
      <c r="G1043" s="7" t="s">
        <v>28</v>
      </c>
      <c r="H1043" s="8" t="n">
        <v>5706.44</v>
      </c>
      <c r="I1043" s="9" t="n">
        <v>20</v>
      </c>
      <c r="J1043" s="6" t="s">
        <v>17</v>
      </c>
    </row>
    <row r="1044" customFormat="false" ht="15" hidden="false" customHeight="false" outlineLevel="0" collapsed="false">
      <c r="A1044" s="2" t="s">
        <v>2446</v>
      </c>
      <c r="B1044" s="2" t="s">
        <v>2447</v>
      </c>
      <c r="C1044" s="2" t="s">
        <v>31</v>
      </c>
      <c r="D1044" s="3" t="s">
        <v>92</v>
      </c>
      <c r="E1044" s="2" t="s">
        <v>219</v>
      </c>
      <c r="F1044" s="2" t="s">
        <v>812</v>
      </c>
      <c r="G1044" s="3" t="s">
        <v>62</v>
      </c>
      <c r="H1044" s="4" t="n">
        <v>14198.74</v>
      </c>
      <c r="I1044" s="5" t="n">
        <v>0</v>
      </c>
      <c r="J1044" s="2" t="s">
        <v>17</v>
      </c>
    </row>
    <row r="1045" customFormat="false" ht="15" hidden="false" customHeight="false" outlineLevel="0" collapsed="false">
      <c r="A1045" s="6" t="s">
        <v>2448</v>
      </c>
      <c r="B1045" s="6" t="s">
        <v>2449</v>
      </c>
      <c r="C1045" s="6" t="s">
        <v>31</v>
      </c>
      <c r="D1045" s="7" t="s">
        <v>145</v>
      </c>
      <c r="E1045" s="6" t="s">
        <v>666</v>
      </c>
      <c r="F1045" s="6" t="s">
        <v>2450</v>
      </c>
      <c r="G1045" s="7" t="s">
        <v>138</v>
      </c>
      <c r="H1045" s="8" t="n">
        <v>9860.78</v>
      </c>
      <c r="I1045" s="9" t="n">
        <v>25</v>
      </c>
      <c r="J1045" s="6" t="s">
        <v>17</v>
      </c>
    </row>
    <row r="1046" customFormat="false" ht="15" hidden="false" customHeight="false" outlineLevel="0" collapsed="false">
      <c r="A1046" s="2" t="s">
        <v>2451</v>
      </c>
      <c r="B1046" s="2" t="s">
        <v>2452</v>
      </c>
      <c r="C1046" s="2" t="s">
        <v>12</v>
      </c>
      <c r="D1046" s="3" t="s">
        <v>37</v>
      </c>
      <c r="E1046" s="2" t="s">
        <v>862</v>
      </c>
      <c r="F1046" s="2" t="s">
        <v>251</v>
      </c>
      <c r="G1046" s="3" t="s">
        <v>74</v>
      </c>
      <c r="H1046" s="4" t="n">
        <v>14890.51</v>
      </c>
      <c r="I1046" s="5" t="n">
        <v>10</v>
      </c>
      <c r="J1046" s="2" t="s">
        <v>17</v>
      </c>
    </row>
    <row r="1047" customFormat="false" ht="15" hidden="false" customHeight="false" outlineLevel="0" collapsed="false">
      <c r="A1047" s="6" t="s">
        <v>2453</v>
      </c>
      <c r="B1047" s="6" t="s">
        <v>2454</v>
      </c>
      <c r="C1047" s="6" t="s">
        <v>31</v>
      </c>
      <c r="D1047" s="7" t="s">
        <v>175</v>
      </c>
      <c r="E1047" s="6" t="s">
        <v>335</v>
      </c>
      <c r="F1047" s="6" t="s">
        <v>261</v>
      </c>
      <c r="G1047" s="7" t="s">
        <v>28</v>
      </c>
      <c r="H1047" s="8" t="n">
        <v>8451.35</v>
      </c>
      <c r="I1047" s="9" t="n">
        <v>25</v>
      </c>
      <c r="J1047" s="6" t="s">
        <v>68</v>
      </c>
    </row>
    <row r="1048" customFormat="false" ht="15" hidden="false" customHeight="false" outlineLevel="0" collapsed="false">
      <c r="A1048" s="2" t="s">
        <v>2455</v>
      </c>
      <c r="B1048" s="2" t="s">
        <v>2456</v>
      </c>
      <c r="C1048" s="2" t="s">
        <v>12</v>
      </c>
      <c r="D1048" s="3" t="s">
        <v>50</v>
      </c>
      <c r="E1048" s="2" t="s">
        <v>43</v>
      </c>
      <c r="F1048" s="2" t="s">
        <v>493</v>
      </c>
      <c r="G1048" s="3" t="s">
        <v>74</v>
      </c>
      <c r="H1048" s="4" t="n">
        <v>4467.88</v>
      </c>
      <c r="I1048" s="5" t="n">
        <v>5</v>
      </c>
      <c r="J1048" s="2" t="s">
        <v>17</v>
      </c>
    </row>
    <row r="1049" customFormat="false" ht="15" hidden="false" customHeight="false" outlineLevel="0" collapsed="false">
      <c r="A1049" s="6" t="s">
        <v>2457</v>
      </c>
      <c r="B1049" s="6" t="s">
        <v>2458</v>
      </c>
      <c r="C1049" s="6" t="s">
        <v>86</v>
      </c>
      <c r="D1049" s="7" t="s">
        <v>135</v>
      </c>
      <c r="E1049" s="6" t="s">
        <v>347</v>
      </c>
      <c r="F1049" s="6" t="s">
        <v>226</v>
      </c>
      <c r="G1049" s="7" t="s">
        <v>22</v>
      </c>
      <c r="H1049" s="8" t="n">
        <v>13194.92</v>
      </c>
      <c r="I1049" s="9" t="n">
        <v>25</v>
      </c>
      <c r="J1049" s="6" t="s">
        <v>17</v>
      </c>
    </row>
    <row r="1050" customFormat="false" ht="15" hidden="false" customHeight="false" outlineLevel="0" collapsed="false">
      <c r="A1050" s="2" t="s">
        <v>2459</v>
      </c>
      <c r="B1050" s="2" t="s">
        <v>2460</v>
      </c>
      <c r="C1050" s="2" t="s">
        <v>31</v>
      </c>
      <c r="D1050" s="3" t="s">
        <v>65</v>
      </c>
      <c r="E1050" s="2" t="s">
        <v>43</v>
      </c>
      <c r="F1050" s="2" t="s">
        <v>767</v>
      </c>
      <c r="G1050" s="3" t="s">
        <v>74</v>
      </c>
      <c r="H1050" s="4" t="n">
        <v>4430.28</v>
      </c>
      <c r="I1050" s="5" t="n">
        <v>20</v>
      </c>
      <c r="J1050" s="2" t="s">
        <v>68</v>
      </c>
    </row>
    <row r="1051" customFormat="false" ht="15" hidden="false" customHeight="false" outlineLevel="0" collapsed="false">
      <c r="A1051" s="6" t="s">
        <v>2461</v>
      </c>
      <c r="B1051" s="6" t="s">
        <v>2462</v>
      </c>
      <c r="C1051" s="6" t="s">
        <v>31</v>
      </c>
      <c r="D1051" s="7" t="s">
        <v>215</v>
      </c>
      <c r="E1051" s="6" t="s">
        <v>311</v>
      </c>
      <c r="F1051" s="6" t="s">
        <v>156</v>
      </c>
      <c r="G1051" s="7" t="s">
        <v>28</v>
      </c>
      <c r="H1051" s="8" t="n">
        <v>6338.44</v>
      </c>
      <c r="I1051" s="9" t="n">
        <v>30</v>
      </c>
      <c r="J1051" s="6" t="s">
        <v>68</v>
      </c>
    </row>
    <row r="1052" customFormat="false" ht="15" hidden="false" customHeight="false" outlineLevel="0" collapsed="false">
      <c r="A1052" s="2" t="s">
        <v>2463</v>
      </c>
      <c r="B1052" s="2" t="s">
        <v>2464</v>
      </c>
      <c r="C1052" s="2" t="s">
        <v>12</v>
      </c>
      <c r="D1052" s="3" t="s">
        <v>50</v>
      </c>
      <c r="E1052" s="2" t="s">
        <v>123</v>
      </c>
      <c r="F1052" s="2" t="s">
        <v>1271</v>
      </c>
      <c r="G1052" s="3" t="s">
        <v>22</v>
      </c>
      <c r="H1052" s="4" t="n">
        <v>11163.62</v>
      </c>
      <c r="I1052" s="5" t="n">
        <v>20</v>
      </c>
      <c r="J1052" s="2" t="s">
        <v>17</v>
      </c>
    </row>
    <row r="1053" customFormat="false" ht="15" hidden="false" customHeight="false" outlineLevel="0" collapsed="false">
      <c r="A1053" s="6" t="s">
        <v>2465</v>
      </c>
      <c r="B1053" s="6" t="s">
        <v>2466</v>
      </c>
      <c r="C1053" s="6" t="s">
        <v>12</v>
      </c>
      <c r="D1053" s="7" t="s">
        <v>154</v>
      </c>
      <c r="E1053" s="6" t="s">
        <v>1394</v>
      </c>
      <c r="F1053" s="6" t="s">
        <v>1129</v>
      </c>
      <c r="G1053" s="7" t="s">
        <v>16</v>
      </c>
      <c r="H1053" s="8" t="n">
        <v>10748.41</v>
      </c>
      <c r="I1053" s="9" t="n">
        <v>15</v>
      </c>
      <c r="J1053" s="6" t="s">
        <v>17</v>
      </c>
    </row>
    <row r="1054" customFormat="false" ht="15" hidden="false" customHeight="false" outlineLevel="0" collapsed="false">
      <c r="A1054" s="2" t="s">
        <v>2467</v>
      </c>
      <c r="B1054" s="2" t="s">
        <v>2468</v>
      </c>
      <c r="C1054" s="2" t="s">
        <v>12</v>
      </c>
      <c r="D1054" s="3" t="s">
        <v>179</v>
      </c>
      <c r="E1054" s="2" t="s">
        <v>2002</v>
      </c>
      <c r="F1054" s="2" t="s">
        <v>2469</v>
      </c>
      <c r="G1054" s="3" t="s">
        <v>138</v>
      </c>
      <c r="H1054" s="4" t="n">
        <v>14154.32</v>
      </c>
      <c r="I1054" s="5" t="n">
        <v>20</v>
      </c>
      <c r="J1054" s="2" t="s">
        <v>17</v>
      </c>
    </row>
    <row r="1055" customFormat="false" ht="15" hidden="false" customHeight="false" outlineLevel="0" collapsed="false">
      <c r="A1055" s="6" t="s">
        <v>2470</v>
      </c>
      <c r="B1055" s="6" t="s">
        <v>2471</v>
      </c>
      <c r="C1055" s="6" t="s">
        <v>12</v>
      </c>
      <c r="D1055" s="7" t="s">
        <v>81</v>
      </c>
      <c r="E1055" s="6" t="s">
        <v>1803</v>
      </c>
      <c r="F1055" s="6" t="s">
        <v>60</v>
      </c>
      <c r="G1055" s="7" t="s">
        <v>74</v>
      </c>
      <c r="H1055" s="8" t="n">
        <v>1652.39</v>
      </c>
      <c r="I1055" s="9" t="n">
        <v>25</v>
      </c>
      <c r="J1055" s="6" t="s">
        <v>68</v>
      </c>
    </row>
    <row r="1056" customFormat="false" ht="15" hidden="false" customHeight="false" outlineLevel="0" collapsed="false">
      <c r="A1056" s="2" t="s">
        <v>2472</v>
      </c>
      <c r="B1056" s="2" t="s">
        <v>2473</v>
      </c>
      <c r="C1056" s="2" t="s">
        <v>31</v>
      </c>
      <c r="D1056" s="3" t="s">
        <v>145</v>
      </c>
      <c r="E1056" s="2" t="s">
        <v>77</v>
      </c>
      <c r="F1056" s="2" t="s">
        <v>757</v>
      </c>
      <c r="G1056" s="3" t="s">
        <v>28</v>
      </c>
      <c r="H1056" s="4" t="n">
        <v>12221.03</v>
      </c>
      <c r="I1056" s="5" t="n">
        <v>15</v>
      </c>
      <c r="J1056" s="2" t="s">
        <v>17</v>
      </c>
    </row>
    <row r="1057" customFormat="false" ht="15" hidden="false" customHeight="false" outlineLevel="0" collapsed="false">
      <c r="A1057" s="6" t="s">
        <v>2474</v>
      </c>
      <c r="B1057" s="6" t="s">
        <v>769</v>
      </c>
      <c r="C1057" s="6" t="s">
        <v>86</v>
      </c>
      <c r="D1057" s="7" t="s">
        <v>87</v>
      </c>
      <c r="E1057" s="6" t="s">
        <v>219</v>
      </c>
      <c r="F1057" s="6" t="s">
        <v>237</v>
      </c>
      <c r="G1057" s="7" t="s">
        <v>62</v>
      </c>
      <c r="H1057" s="8" t="n">
        <v>10434.27</v>
      </c>
      <c r="I1057" s="9" t="n">
        <v>20</v>
      </c>
      <c r="J1057" s="6" t="s">
        <v>17</v>
      </c>
    </row>
    <row r="1058" customFormat="false" ht="15" hidden="false" customHeight="false" outlineLevel="0" collapsed="false">
      <c r="A1058" s="2" t="s">
        <v>2475</v>
      </c>
      <c r="B1058" s="2" t="s">
        <v>2476</v>
      </c>
      <c r="C1058" s="2" t="s">
        <v>31</v>
      </c>
      <c r="D1058" s="3" t="s">
        <v>131</v>
      </c>
      <c r="E1058" s="2" t="s">
        <v>436</v>
      </c>
      <c r="F1058" s="2" t="s">
        <v>437</v>
      </c>
      <c r="G1058" s="3" t="s">
        <v>138</v>
      </c>
      <c r="H1058" s="4" t="n">
        <v>605.71</v>
      </c>
      <c r="I1058" s="5" t="n">
        <v>25</v>
      </c>
      <c r="J1058" s="2" t="s">
        <v>17</v>
      </c>
    </row>
    <row r="1059" customFormat="false" ht="15" hidden="false" customHeight="false" outlineLevel="0" collapsed="false">
      <c r="A1059" s="6" t="s">
        <v>2477</v>
      </c>
      <c r="B1059" s="6" t="s">
        <v>2478</v>
      </c>
      <c r="C1059" s="6" t="s">
        <v>86</v>
      </c>
      <c r="D1059" s="7" t="s">
        <v>101</v>
      </c>
      <c r="E1059" s="6" t="s">
        <v>377</v>
      </c>
      <c r="F1059" s="6" t="s">
        <v>1394</v>
      </c>
      <c r="G1059" s="7" t="s">
        <v>16</v>
      </c>
      <c r="H1059" s="8" t="n">
        <v>9306.92</v>
      </c>
      <c r="I1059" s="9" t="n">
        <v>0</v>
      </c>
      <c r="J1059" s="6" t="s">
        <v>17</v>
      </c>
    </row>
    <row r="1060" customFormat="false" ht="15" hidden="false" customHeight="false" outlineLevel="0" collapsed="false">
      <c r="A1060" s="2" t="s">
        <v>2479</v>
      </c>
      <c r="B1060" s="2" t="s">
        <v>2480</v>
      </c>
      <c r="C1060" s="2" t="s">
        <v>86</v>
      </c>
      <c r="D1060" s="3" t="s">
        <v>87</v>
      </c>
      <c r="E1060" s="2" t="s">
        <v>326</v>
      </c>
      <c r="F1060" s="2" t="s">
        <v>452</v>
      </c>
      <c r="G1060" s="3" t="s">
        <v>22</v>
      </c>
      <c r="H1060" s="4" t="n">
        <v>2433.12</v>
      </c>
      <c r="I1060" s="5" t="n">
        <v>30</v>
      </c>
      <c r="J1060" s="2" t="s">
        <v>17</v>
      </c>
    </row>
    <row r="1061" customFormat="false" ht="15" hidden="false" customHeight="false" outlineLevel="0" collapsed="false">
      <c r="A1061" s="6" t="s">
        <v>2481</v>
      </c>
      <c r="B1061" s="6" t="s">
        <v>2482</v>
      </c>
      <c r="C1061" s="6" t="s">
        <v>31</v>
      </c>
      <c r="D1061" s="7" t="s">
        <v>175</v>
      </c>
      <c r="E1061" s="6" t="s">
        <v>1111</v>
      </c>
      <c r="F1061" s="6" t="s">
        <v>829</v>
      </c>
      <c r="G1061" s="7" t="s">
        <v>62</v>
      </c>
      <c r="H1061" s="8" t="n">
        <v>4121.6</v>
      </c>
      <c r="I1061" s="9" t="n">
        <v>25</v>
      </c>
      <c r="J1061" s="6" t="s">
        <v>17</v>
      </c>
    </row>
    <row r="1062" customFormat="false" ht="15" hidden="false" customHeight="false" outlineLevel="0" collapsed="false">
      <c r="A1062" s="2" t="s">
        <v>2483</v>
      </c>
      <c r="B1062" s="2" t="s">
        <v>2484</v>
      </c>
      <c r="C1062" s="2" t="s">
        <v>31</v>
      </c>
      <c r="D1062" s="3" t="s">
        <v>145</v>
      </c>
      <c r="E1062" s="2" t="s">
        <v>902</v>
      </c>
      <c r="F1062" s="2" t="s">
        <v>557</v>
      </c>
      <c r="G1062" s="3" t="s">
        <v>22</v>
      </c>
      <c r="H1062" s="4" t="n">
        <v>11201.37</v>
      </c>
      <c r="I1062" s="5" t="n">
        <v>0</v>
      </c>
      <c r="J1062" s="2" t="s">
        <v>17</v>
      </c>
    </row>
    <row r="1063" customFormat="false" ht="15" hidden="false" customHeight="false" outlineLevel="0" collapsed="false">
      <c r="A1063" s="6" t="s">
        <v>2485</v>
      </c>
      <c r="B1063" s="6" t="s">
        <v>2486</v>
      </c>
      <c r="C1063" s="6" t="s">
        <v>86</v>
      </c>
      <c r="D1063" s="7" t="s">
        <v>384</v>
      </c>
      <c r="E1063" s="6" t="s">
        <v>536</v>
      </c>
      <c r="F1063" s="6" t="s">
        <v>124</v>
      </c>
      <c r="G1063" s="7" t="s">
        <v>138</v>
      </c>
      <c r="H1063" s="8" t="n">
        <v>12801.1</v>
      </c>
      <c r="I1063" s="9" t="n">
        <v>20</v>
      </c>
      <c r="J1063" s="6" t="s">
        <v>17</v>
      </c>
    </row>
    <row r="1064" customFormat="false" ht="15" hidden="false" customHeight="false" outlineLevel="0" collapsed="false">
      <c r="A1064" s="2" t="s">
        <v>2487</v>
      </c>
      <c r="B1064" s="2" t="s">
        <v>2488</v>
      </c>
      <c r="C1064" s="2" t="s">
        <v>31</v>
      </c>
      <c r="D1064" s="3" t="s">
        <v>175</v>
      </c>
      <c r="E1064" s="2" t="s">
        <v>533</v>
      </c>
      <c r="F1064" s="2" t="s">
        <v>34</v>
      </c>
      <c r="G1064" s="3" t="s">
        <v>22</v>
      </c>
      <c r="H1064" s="4" t="n">
        <v>3199.29</v>
      </c>
      <c r="I1064" s="5" t="n">
        <v>25</v>
      </c>
      <c r="J1064" s="2" t="s">
        <v>17</v>
      </c>
    </row>
    <row r="1065" customFormat="false" ht="15" hidden="false" customHeight="false" outlineLevel="0" collapsed="false">
      <c r="A1065" s="6" t="s">
        <v>2489</v>
      </c>
      <c r="B1065" s="6" t="s">
        <v>1402</v>
      </c>
      <c r="C1065" s="6" t="s">
        <v>31</v>
      </c>
      <c r="D1065" s="7" t="s">
        <v>215</v>
      </c>
      <c r="E1065" s="6" t="s">
        <v>406</v>
      </c>
      <c r="F1065" s="6" t="s">
        <v>472</v>
      </c>
      <c r="G1065" s="7" t="s">
        <v>74</v>
      </c>
      <c r="H1065" s="8" t="n">
        <v>2295.72</v>
      </c>
      <c r="I1065" s="9" t="n">
        <v>15</v>
      </c>
      <c r="J1065" s="6" t="s">
        <v>17</v>
      </c>
    </row>
    <row r="1066" customFormat="false" ht="15" hidden="false" customHeight="false" outlineLevel="0" collapsed="false">
      <c r="A1066" s="2" t="s">
        <v>2490</v>
      </c>
      <c r="B1066" s="2" t="s">
        <v>2491</v>
      </c>
      <c r="C1066" s="2" t="s">
        <v>31</v>
      </c>
      <c r="D1066" s="3" t="s">
        <v>122</v>
      </c>
      <c r="E1066" s="2" t="s">
        <v>1394</v>
      </c>
      <c r="F1066" s="2" t="s">
        <v>593</v>
      </c>
      <c r="G1066" s="3" t="s">
        <v>62</v>
      </c>
      <c r="H1066" s="4" t="n">
        <v>6710.95</v>
      </c>
      <c r="I1066" s="5" t="n">
        <v>10</v>
      </c>
      <c r="J1066" s="2" t="s">
        <v>17</v>
      </c>
    </row>
    <row r="1067" customFormat="false" ht="15" hidden="false" customHeight="false" outlineLevel="0" collapsed="false">
      <c r="A1067" s="6" t="s">
        <v>2492</v>
      </c>
      <c r="B1067" s="6" t="s">
        <v>2493</v>
      </c>
      <c r="C1067" s="6" t="s">
        <v>12</v>
      </c>
      <c r="D1067" s="7" t="s">
        <v>25</v>
      </c>
      <c r="E1067" s="6" t="s">
        <v>607</v>
      </c>
      <c r="F1067" s="6" t="s">
        <v>2425</v>
      </c>
      <c r="G1067" s="7" t="s">
        <v>22</v>
      </c>
      <c r="H1067" s="8" t="n">
        <v>11332.82</v>
      </c>
      <c r="I1067" s="9" t="n">
        <v>10</v>
      </c>
      <c r="J1067" s="6" t="s">
        <v>17</v>
      </c>
    </row>
    <row r="1068" customFormat="false" ht="15" hidden="false" customHeight="false" outlineLevel="0" collapsed="false">
      <c r="A1068" s="2" t="s">
        <v>2494</v>
      </c>
      <c r="B1068" s="2" t="s">
        <v>2495</v>
      </c>
      <c r="C1068" s="2" t="s">
        <v>31</v>
      </c>
      <c r="D1068" s="3" t="s">
        <v>145</v>
      </c>
      <c r="E1068" s="2" t="s">
        <v>675</v>
      </c>
      <c r="F1068" s="2" t="s">
        <v>326</v>
      </c>
      <c r="G1068" s="3" t="s">
        <v>22</v>
      </c>
      <c r="H1068" s="4" t="n">
        <v>6605.31</v>
      </c>
      <c r="I1068" s="5" t="n">
        <v>15</v>
      </c>
      <c r="J1068" s="2" t="s">
        <v>68</v>
      </c>
    </row>
    <row r="1069" customFormat="false" ht="15" hidden="false" customHeight="false" outlineLevel="0" collapsed="false">
      <c r="A1069" s="6" t="s">
        <v>2496</v>
      </c>
      <c r="B1069" s="6" t="s">
        <v>2497</v>
      </c>
      <c r="C1069" s="6" t="s">
        <v>86</v>
      </c>
      <c r="D1069" s="7" t="s">
        <v>97</v>
      </c>
      <c r="E1069" s="6" t="s">
        <v>272</v>
      </c>
      <c r="F1069" s="6" t="s">
        <v>975</v>
      </c>
      <c r="G1069" s="7" t="s">
        <v>22</v>
      </c>
      <c r="H1069" s="8" t="n">
        <v>8476.79</v>
      </c>
      <c r="I1069" s="9" t="n">
        <v>15</v>
      </c>
      <c r="J1069" s="6" t="s">
        <v>17</v>
      </c>
    </row>
    <row r="1070" customFormat="false" ht="15" hidden="false" customHeight="false" outlineLevel="0" collapsed="false">
      <c r="A1070" s="2" t="s">
        <v>2498</v>
      </c>
      <c r="B1070" s="2" t="s">
        <v>2499</v>
      </c>
      <c r="C1070" s="2" t="s">
        <v>12</v>
      </c>
      <c r="D1070" s="3" t="s">
        <v>37</v>
      </c>
      <c r="E1070" s="2" t="s">
        <v>611</v>
      </c>
      <c r="F1070" s="2" t="s">
        <v>1030</v>
      </c>
      <c r="G1070" s="3" t="s">
        <v>22</v>
      </c>
      <c r="H1070" s="4" t="n">
        <v>11994.34</v>
      </c>
      <c r="I1070" s="5" t="n">
        <v>0</v>
      </c>
      <c r="J1070" s="2" t="s">
        <v>17</v>
      </c>
    </row>
    <row r="1071" customFormat="false" ht="15" hidden="false" customHeight="false" outlineLevel="0" collapsed="false">
      <c r="A1071" s="6" t="s">
        <v>2500</v>
      </c>
      <c r="B1071" s="6" t="s">
        <v>2501</v>
      </c>
      <c r="C1071" s="6" t="s">
        <v>31</v>
      </c>
      <c r="D1071" s="7" t="s">
        <v>32</v>
      </c>
      <c r="E1071" s="6" t="s">
        <v>862</v>
      </c>
      <c r="F1071" s="6" t="s">
        <v>251</v>
      </c>
      <c r="G1071" s="7" t="s">
        <v>62</v>
      </c>
      <c r="H1071" s="8" t="n">
        <v>11192.76</v>
      </c>
      <c r="I1071" s="9" t="n">
        <v>20</v>
      </c>
      <c r="J1071" s="6" t="s">
        <v>17</v>
      </c>
    </row>
    <row r="1072" customFormat="false" ht="15" hidden="false" customHeight="false" outlineLevel="0" collapsed="false">
      <c r="A1072" s="2" t="s">
        <v>2502</v>
      </c>
      <c r="B1072" s="2" t="s">
        <v>2503</v>
      </c>
      <c r="C1072" s="2" t="s">
        <v>12</v>
      </c>
      <c r="D1072" s="3" t="s">
        <v>154</v>
      </c>
      <c r="E1072" s="2" t="s">
        <v>67</v>
      </c>
      <c r="F1072" s="2" t="s">
        <v>198</v>
      </c>
      <c r="G1072" s="3" t="s">
        <v>28</v>
      </c>
      <c r="H1072" s="4" t="n">
        <v>7912.98</v>
      </c>
      <c r="I1072" s="5" t="n">
        <v>25</v>
      </c>
      <c r="J1072" s="2" t="s">
        <v>68</v>
      </c>
    </row>
    <row r="1073" customFormat="false" ht="15" hidden="false" customHeight="false" outlineLevel="0" collapsed="false">
      <c r="A1073" s="6" t="s">
        <v>2504</v>
      </c>
      <c r="B1073" s="6" t="s">
        <v>2505</v>
      </c>
      <c r="C1073" s="6" t="s">
        <v>86</v>
      </c>
      <c r="D1073" s="7" t="s">
        <v>784</v>
      </c>
      <c r="E1073" s="6" t="s">
        <v>238</v>
      </c>
      <c r="F1073" s="6" t="s">
        <v>1303</v>
      </c>
      <c r="G1073" s="7" t="s">
        <v>16</v>
      </c>
      <c r="H1073" s="8" t="n">
        <v>3376.98</v>
      </c>
      <c r="I1073" s="9" t="n">
        <v>15</v>
      </c>
      <c r="J1073" s="6" t="s">
        <v>68</v>
      </c>
    </row>
    <row r="1074" customFormat="false" ht="15" hidden="false" customHeight="false" outlineLevel="0" collapsed="false">
      <c r="A1074" s="2" t="s">
        <v>2506</v>
      </c>
      <c r="B1074" s="2" t="s">
        <v>2507</v>
      </c>
      <c r="C1074" s="2" t="s">
        <v>12</v>
      </c>
      <c r="D1074" s="3" t="s">
        <v>154</v>
      </c>
      <c r="E1074" s="2" t="s">
        <v>234</v>
      </c>
      <c r="F1074" s="2" t="s">
        <v>994</v>
      </c>
      <c r="G1074" s="3" t="s">
        <v>138</v>
      </c>
      <c r="H1074" s="4" t="n">
        <v>9619.16</v>
      </c>
      <c r="I1074" s="5" t="n">
        <v>20</v>
      </c>
      <c r="J1074" s="2" t="s">
        <v>68</v>
      </c>
    </row>
    <row r="1075" customFormat="false" ht="15" hidden="false" customHeight="false" outlineLevel="0" collapsed="false">
      <c r="A1075" s="6" t="s">
        <v>2508</v>
      </c>
      <c r="B1075" s="6" t="s">
        <v>2509</v>
      </c>
      <c r="C1075" s="6" t="s">
        <v>31</v>
      </c>
      <c r="D1075" s="7" t="s">
        <v>131</v>
      </c>
      <c r="E1075" s="6" t="s">
        <v>925</v>
      </c>
      <c r="F1075" s="6" t="s">
        <v>446</v>
      </c>
      <c r="G1075" s="7" t="s">
        <v>138</v>
      </c>
      <c r="H1075" s="8" t="n">
        <v>756.09</v>
      </c>
      <c r="I1075" s="9" t="n">
        <v>15</v>
      </c>
      <c r="J1075" s="6" t="s">
        <v>68</v>
      </c>
    </row>
    <row r="1076" customFormat="false" ht="15" hidden="false" customHeight="false" outlineLevel="0" collapsed="false">
      <c r="A1076" s="2" t="s">
        <v>2510</v>
      </c>
      <c r="B1076" s="2" t="s">
        <v>2511</v>
      </c>
      <c r="C1076" s="2" t="s">
        <v>12</v>
      </c>
      <c r="D1076" s="3" t="s">
        <v>154</v>
      </c>
      <c r="E1076" s="2" t="s">
        <v>788</v>
      </c>
      <c r="F1076" s="2" t="s">
        <v>721</v>
      </c>
      <c r="G1076" s="3" t="s">
        <v>22</v>
      </c>
      <c r="H1076" s="4" t="n">
        <v>7448.33</v>
      </c>
      <c r="I1076" s="5" t="n">
        <v>15</v>
      </c>
      <c r="J1076" s="2" t="s">
        <v>68</v>
      </c>
    </row>
    <row r="1077" customFormat="false" ht="15" hidden="false" customHeight="false" outlineLevel="0" collapsed="false">
      <c r="A1077" s="6" t="s">
        <v>2512</v>
      </c>
      <c r="B1077" s="6" t="s">
        <v>2161</v>
      </c>
      <c r="C1077" s="6" t="s">
        <v>31</v>
      </c>
      <c r="D1077" s="7" t="s">
        <v>145</v>
      </c>
      <c r="E1077" s="6" t="s">
        <v>662</v>
      </c>
      <c r="F1077" s="6" t="s">
        <v>112</v>
      </c>
      <c r="G1077" s="7" t="s">
        <v>138</v>
      </c>
      <c r="H1077" s="8" t="n">
        <v>6562.08</v>
      </c>
      <c r="I1077" s="9" t="n">
        <v>25</v>
      </c>
      <c r="J1077" s="6" t="s">
        <v>17</v>
      </c>
    </row>
    <row r="1078" customFormat="false" ht="15" hidden="false" customHeight="false" outlineLevel="0" collapsed="false">
      <c r="A1078" s="2" t="s">
        <v>2513</v>
      </c>
      <c r="B1078" s="2" t="s">
        <v>2514</v>
      </c>
      <c r="C1078" s="2" t="s">
        <v>31</v>
      </c>
      <c r="D1078" s="3" t="s">
        <v>32</v>
      </c>
      <c r="E1078" s="2" t="s">
        <v>226</v>
      </c>
      <c r="F1078" s="2" t="s">
        <v>176</v>
      </c>
      <c r="G1078" s="3" t="s">
        <v>22</v>
      </c>
      <c r="H1078" s="4" t="n">
        <v>4562.31</v>
      </c>
      <c r="I1078" s="5" t="n">
        <v>15</v>
      </c>
      <c r="J1078" s="2" t="s">
        <v>17</v>
      </c>
    </row>
    <row r="1079" customFormat="false" ht="15" hidden="false" customHeight="false" outlineLevel="0" collapsed="false">
      <c r="A1079" s="6" t="s">
        <v>2515</v>
      </c>
      <c r="B1079" s="6" t="s">
        <v>2020</v>
      </c>
      <c r="C1079" s="6" t="s">
        <v>31</v>
      </c>
      <c r="D1079" s="7" t="s">
        <v>145</v>
      </c>
      <c r="E1079" s="6" t="s">
        <v>187</v>
      </c>
      <c r="F1079" s="6" t="s">
        <v>504</v>
      </c>
      <c r="G1079" s="7" t="s">
        <v>22</v>
      </c>
      <c r="H1079" s="8" t="n">
        <v>698.09</v>
      </c>
      <c r="I1079" s="9" t="n">
        <v>25</v>
      </c>
      <c r="J1079" s="6" t="s">
        <v>68</v>
      </c>
    </row>
    <row r="1080" customFormat="false" ht="15" hidden="false" customHeight="false" outlineLevel="0" collapsed="false">
      <c r="A1080" s="2" t="s">
        <v>2516</v>
      </c>
      <c r="B1080" s="2" t="s">
        <v>2517</v>
      </c>
      <c r="C1080" s="2" t="s">
        <v>12</v>
      </c>
      <c r="D1080" s="3" t="s">
        <v>81</v>
      </c>
      <c r="E1080" s="2" t="s">
        <v>568</v>
      </c>
      <c r="F1080" s="2" t="s">
        <v>51</v>
      </c>
      <c r="G1080" s="3" t="s">
        <v>16</v>
      </c>
      <c r="H1080" s="4" t="n">
        <v>8168.5</v>
      </c>
      <c r="I1080" s="5" t="n">
        <v>20</v>
      </c>
      <c r="J1080" s="2" t="s">
        <v>17</v>
      </c>
    </row>
    <row r="1081" customFormat="false" ht="15" hidden="false" customHeight="false" outlineLevel="0" collapsed="false">
      <c r="A1081" s="6" t="s">
        <v>2518</v>
      </c>
      <c r="B1081" s="6" t="s">
        <v>2519</v>
      </c>
      <c r="C1081" s="6" t="s">
        <v>31</v>
      </c>
      <c r="D1081" s="7" t="s">
        <v>175</v>
      </c>
      <c r="E1081" s="6" t="s">
        <v>565</v>
      </c>
      <c r="F1081" s="6" t="s">
        <v>123</v>
      </c>
      <c r="G1081" s="7" t="s">
        <v>22</v>
      </c>
      <c r="H1081" s="8" t="n">
        <v>9226.61</v>
      </c>
      <c r="I1081" s="9" t="n">
        <v>25</v>
      </c>
      <c r="J1081" s="6" t="s">
        <v>17</v>
      </c>
    </row>
    <row r="1082" customFormat="false" ht="15" hidden="false" customHeight="false" outlineLevel="0" collapsed="false">
      <c r="A1082" s="2" t="s">
        <v>2520</v>
      </c>
      <c r="B1082" s="2" t="s">
        <v>2521</v>
      </c>
      <c r="C1082" s="2" t="s">
        <v>31</v>
      </c>
      <c r="D1082" s="3" t="s">
        <v>59</v>
      </c>
      <c r="E1082" s="2" t="s">
        <v>38</v>
      </c>
      <c r="F1082" s="2" t="s">
        <v>355</v>
      </c>
      <c r="G1082" s="3" t="s">
        <v>138</v>
      </c>
      <c r="H1082" s="4" t="n">
        <v>14156.36</v>
      </c>
      <c r="I1082" s="5" t="n">
        <v>0</v>
      </c>
      <c r="J1082" s="2" t="s">
        <v>17</v>
      </c>
    </row>
    <row r="1083" customFormat="false" ht="15" hidden="false" customHeight="false" outlineLevel="0" collapsed="false">
      <c r="A1083" s="6" t="s">
        <v>2522</v>
      </c>
      <c r="B1083" s="6" t="s">
        <v>1493</v>
      </c>
      <c r="C1083" s="6" t="s">
        <v>12</v>
      </c>
      <c r="D1083" s="7" t="s">
        <v>50</v>
      </c>
      <c r="E1083" s="6" t="s">
        <v>1330</v>
      </c>
      <c r="F1083" s="6" t="s">
        <v>1736</v>
      </c>
      <c r="G1083" s="7" t="s">
        <v>22</v>
      </c>
      <c r="H1083" s="8" t="n">
        <v>6564.08</v>
      </c>
      <c r="I1083" s="9" t="n">
        <v>5</v>
      </c>
      <c r="J1083" s="6" t="s">
        <v>17</v>
      </c>
    </row>
    <row r="1084" customFormat="false" ht="15" hidden="false" customHeight="false" outlineLevel="0" collapsed="false">
      <c r="A1084" s="2" t="s">
        <v>2523</v>
      </c>
      <c r="B1084" s="2" t="s">
        <v>2524</v>
      </c>
      <c r="C1084" s="2" t="s">
        <v>86</v>
      </c>
      <c r="D1084" s="3" t="s">
        <v>249</v>
      </c>
      <c r="E1084" s="2" t="s">
        <v>124</v>
      </c>
      <c r="F1084" s="2" t="s">
        <v>1097</v>
      </c>
      <c r="G1084" s="3" t="s">
        <v>28</v>
      </c>
      <c r="H1084" s="4" t="n">
        <v>13707.31</v>
      </c>
      <c r="I1084" s="5" t="n">
        <v>0</v>
      </c>
      <c r="J1084" s="2" t="s">
        <v>17</v>
      </c>
    </row>
    <row r="1085" customFormat="false" ht="15" hidden="false" customHeight="false" outlineLevel="0" collapsed="false">
      <c r="A1085" s="6" t="s">
        <v>2525</v>
      </c>
      <c r="B1085" s="6" t="s">
        <v>2526</v>
      </c>
      <c r="C1085" s="6" t="s">
        <v>12</v>
      </c>
      <c r="D1085" s="7" t="s">
        <v>50</v>
      </c>
      <c r="E1085" s="6" t="s">
        <v>517</v>
      </c>
      <c r="F1085" s="6" t="s">
        <v>712</v>
      </c>
      <c r="G1085" s="7" t="s">
        <v>28</v>
      </c>
      <c r="H1085" s="8" t="n">
        <v>14528.56</v>
      </c>
      <c r="I1085" s="9" t="n">
        <v>25</v>
      </c>
      <c r="J1085" s="6" t="s">
        <v>17</v>
      </c>
    </row>
    <row r="1086" customFormat="false" ht="15" hidden="false" customHeight="false" outlineLevel="0" collapsed="false">
      <c r="A1086" s="2" t="s">
        <v>2527</v>
      </c>
      <c r="B1086" s="2" t="s">
        <v>2528</v>
      </c>
      <c r="C1086" s="2" t="s">
        <v>12</v>
      </c>
      <c r="D1086" s="3" t="s">
        <v>37</v>
      </c>
      <c r="E1086" s="2" t="s">
        <v>1271</v>
      </c>
      <c r="F1086" s="2" t="s">
        <v>281</v>
      </c>
      <c r="G1086" s="3" t="s">
        <v>62</v>
      </c>
      <c r="H1086" s="4" t="n">
        <v>13118.71</v>
      </c>
      <c r="I1086" s="5" t="n">
        <v>20</v>
      </c>
      <c r="J1086" s="2" t="s">
        <v>17</v>
      </c>
    </row>
    <row r="1087" customFormat="false" ht="15" hidden="false" customHeight="false" outlineLevel="0" collapsed="false">
      <c r="A1087" s="6" t="s">
        <v>2529</v>
      </c>
      <c r="B1087" s="6" t="s">
        <v>1159</v>
      </c>
      <c r="C1087" s="6" t="s">
        <v>12</v>
      </c>
      <c r="D1087" s="7" t="s">
        <v>37</v>
      </c>
      <c r="E1087" s="6" t="s">
        <v>82</v>
      </c>
      <c r="F1087" s="6" t="s">
        <v>985</v>
      </c>
      <c r="G1087" s="7" t="s">
        <v>62</v>
      </c>
      <c r="H1087" s="8" t="n">
        <v>3500.41</v>
      </c>
      <c r="I1087" s="9" t="n">
        <v>10</v>
      </c>
      <c r="J1087" s="6" t="s">
        <v>17</v>
      </c>
    </row>
    <row r="1088" customFormat="false" ht="15" hidden="false" customHeight="false" outlineLevel="0" collapsed="false">
      <c r="A1088" s="2" t="s">
        <v>2530</v>
      </c>
      <c r="B1088" s="2" t="s">
        <v>2531</v>
      </c>
      <c r="C1088" s="2" t="s">
        <v>86</v>
      </c>
      <c r="D1088" s="3" t="s">
        <v>101</v>
      </c>
      <c r="E1088" s="2" t="s">
        <v>119</v>
      </c>
      <c r="F1088" s="2" t="s">
        <v>46</v>
      </c>
      <c r="G1088" s="3" t="s">
        <v>62</v>
      </c>
      <c r="H1088" s="4" t="n">
        <v>10948.4</v>
      </c>
      <c r="I1088" s="5" t="n">
        <v>25</v>
      </c>
      <c r="J1088" s="2" t="s">
        <v>17</v>
      </c>
    </row>
    <row r="1089" customFormat="false" ht="15" hidden="false" customHeight="false" outlineLevel="0" collapsed="false">
      <c r="A1089" s="6" t="s">
        <v>2532</v>
      </c>
      <c r="B1089" s="6" t="s">
        <v>2533</v>
      </c>
      <c r="C1089" s="6" t="s">
        <v>12</v>
      </c>
      <c r="D1089" s="7" t="s">
        <v>50</v>
      </c>
      <c r="E1089" s="6" t="s">
        <v>1348</v>
      </c>
      <c r="F1089" s="6" t="s">
        <v>123</v>
      </c>
      <c r="G1089" s="7" t="s">
        <v>22</v>
      </c>
      <c r="H1089" s="8" t="n">
        <v>3954.14</v>
      </c>
      <c r="I1089" s="9" t="n">
        <v>20</v>
      </c>
      <c r="J1089" s="6" t="s">
        <v>17</v>
      </c>
    </row>
    <row r="1090" customFormat="false" ht="15" hidden="false" customHeight="false" outlineLevel="0" collapsed="false">
      <c r="A1090" s="2" t="s">
        <v>2534</v>
      </c>
      <c r="B1090" s="2" t="s">
        <v>2535</v>
      </c>
      <c r="C1090" s="2" t="s">
        <v>86</v>
      </c>
      <c r="D1090" s="3" t="s">
        <v>97</v>
      </c>
      <c r="E1090" s="2" t="s">
        <v>67</v>
      </c>
      <c r="F1090" s="2" t="s">
        <v>205</v>
      </c>
      <c r="G1090" s="3" t="s">
        <v>74</v>
      </c>
      <c r="H1090" s="4" t="n">
        <v>9814.99</v>
      </c>
      <c r="I1090" s="5" t="n">
        <v>0</v>
      </c>
      <c r="J1090" s="2" t="s">
        <v>17</v>
      </c>
    </row>
    <row r="1091" customFormat="false" ht="15" hidden="false" customHeight="false" outlineLevel="0" collapsed="false">
      <c r="A1091" s="6" t="s">
        <v>2536</v>
      </c>
      <c r="B1091" s="6" t="s">
        <v>2537</v>
      </c>
      <c r="C1091" s="6" t="s">
        <v>31</v>
      </c>
      <c r="D1091" s="7" t="s">
        <v>32</v>
      </c>
      <c r="E1091" s="6" t="s">
        <v>238</v>
      </c>
      <c r="F1091" s="6" t="s">
        <v>2538</v>
      </c>
      <c r="G1091" s="7" t="s">
        <v>28</v>
      </c>
      <c r="H1091" s="8" t="n">
        <v>5206.15</v>
      </c>
      <c r="I1091" s="9" t="n">
        <v>10</v>
      </c>
      <c r="J1091" s="6" t="s">
        <v>17</v>
      </c>
    </row>
    <row r="1092" customFormat="false" ht="15" hidden="false" customHeight="false" outlineLevel="0" collapsed="false">
      <c r="A1092" s="2" t="s">
        <v>2539</v>
      </c>
      <c r="B1092" s="2" t="s">
        <v>711</v>
      </c>
      <c r="C1092" s="2" t="s">
        <v>12</v>
      </c>
      <c r="D1092" s="3" t="s">
        <v>362</v>
      </c>
      <c r="E1092" s="2" t="s">
        <v>77</v>
      </c>
      <c r="F1092" s="2" t="s">
        <v>83</v>
      </c>
      <c r="G1092" s="3" t="s">
        <v>22</v>
      </c>
      <c r="H1092" s="4" t="n">
        <v>9576.35</v>
      </c>
      <c r="I1092" s="5" t="n">
        <v>0</v>
      </c>
      <c r="J1092" s="2" t="s">
        <v>17</v>
      </c>
    </row>
    <row r="1093" customFormat="false" ht="15" hidden="false" customHeight="false" outlineLevel="0" collapsed="false">
      <c r="A1093" s="6" t="s">
        <v>2540</v>
      </c>
      <c r="B1093" s="6" t="s">
        <v>2541</v>
      </c>
      <c r="C1093" s="6" t="s">
        <v>31</v>
      </c>
      <c r="D1093" s="7" t="s">
        <v>71</v>
      </c>
      <c r="E1093" s="6" t="s">
        <v>212</v>
      </c>
      <c r="F1093" s="6" t="s">
        <v>1518</v>
      </c>
      <c r="G1093" s="7" t="s">
        <v>28</v>
      </c>
      <c r="H1093" s="8" t="n">
        <v>11783.7</v>
      </c>
      <c r="I1093" s="9" t="n">
        <v>30</v>
      </c>
      <c r="J1093" s="6" t="s">
        <v>17</v>
      </c>
    </row>
    <row r="1094" customFormat="false" ht="15" hidden="false" customHeight="false" outlineLevel="0" collapsed="false">
      <c r="A1094" s="2" t="s">
        <v>2542</v>
      </c>
      <c r="B1094" s="2" t="s">
        <v>1017</v>
      </c>
      <c r="C1094" s="2" t="s">
        <v>86</v>
      </c>
      <c r="D1094" s="3" t="s">
        <v>97</v>
      </c>
      <c r="E1094" s="2" t="s">
        <v>216</v>
      </c>
      <c r="F1094" s="2" t="s">
        <v>1162</v>
      </c>
      <c r="G1094" s="3" t="s">
        <v>74</v>
      </c>
      <c r="H1094" s="4" t="n">
        <v>9262.95</v>
      </c>
      <c r="I1094" s="5" t="n">
        <v>25</v>
      </c>
      <c r="J1094" s="2" t="s">
        <v>17</v>
      </c>
    </row>
    <row r="1095" customFormat="false" ht="15" hidden="false" customHeight="false" outlineLevel="0" collapsed="false">
      <c r="A1095" s="6" t="s">
        <v>2543</v>
      </c>
      <c r="B1095" s="6" t="s">
        <v>2544</v>
      </c>
      <c r="C1095" s="6" t="s">
        <v>31</v>
      </c>
      <c r="D1095" s="7" t="s">
        <v>122</v>
      </c>
      <c r="E1095" s="6" t="s">
        <v>862</v>
      </c>
      <c r="F1095" s="6" t="s">
        <v>251</v>
      </c>
      <c r="G1095" s="7" t="s">
        <v>22</v>
      </c>
      <c r="H1095" s="8" t="n">
        <v>11082.27</v>
      </c>
      <c r="I1095" s="9" t="n">
        <v>5</v>
      </c>
      <c r="J1095" s="6" t="s">
        <v>17</v>
      </c>
    </row>
    <row r="1096" customFormat="false" ht="15" hidden="false" customHeight="false" outlineLevel="0" collapsed="false">
      <c r="A1096" s="2" t="s">
        <v>2545</v>
      </c>
      <c r="B1096" s="2" t="s">
        <v>2546</v>
      </c>
      <c r="C1096" s="2" t="s">
        <v>12</v>
      </c>
      <c r="D1096" s="3" t="s">
        <v>25</v>
      </c>
      <c r="E1096" s="2" t="s">
        <v>902</v>
      </c>
      <c r="F1096" s="2" t="s">
        <v>440</v>
      </c>
      <c r="G1096" s="3" t="s">
        <v>22</v>
      </c>
      <c r="H1096" s="4" t="n">
        <v>3053.6</v>
      </c>
      <c r="I1096" s="5" t="n">
        <v>30</v>
      </c>
      <c r="J1096" s="2" t="s">
        <v>17</v>
      </c>
    </row>
    <row r="1097" customFormat="false" ht="15" hidden="false" customHeight="false" outlineLevel="0" collapsed="false">
      <c r="A1097" s="6" t="s">
        <v>2547</v>
      </c>
      <c r="B1097" s="6" t="s">
        <v>2548</v>
      </c>
      <c r="C1097" s="6" t="s">
        <v>31</v>
      </c>
      <c r="D1097" s="7" t="s">
        <v>92</v>
      </c>
      <c r="E1097" s="6" t="s">
        <v>501</v>
      </c>
      <c r="F1097" s="6" t="s">
        <v>1075</v>
      </c>
      <c r="G1097" s="7" t="s">
        <v>74</v>
      </c>
      <c r="H1097" s="8" t="n">
        <v>6215.86</v>
      </c>
      <c r="I1097" s="9" t="n">
        <v>30</v>
      </c>
      <c r="J1097" s="6" t="s">
        <v>68</v>
      </c>
    </row>
    <row r="1098" customFormat="false" ht="15" hidden="false" customHeight="false" outlineLevel="0" collapsed="false">
      <c r="A1098" s="2" t="s">
        <v>2549</v>
      </c>
      <c r="B1098" s="2" t="s">
        <v>2550</v>
      </c>
      <c r="C1098" s="2" t="s">
        <v>31</v>
      </c>
      <c r="D1098" s="3" t="s">
        <v>122</v>
      </c>
      <c r="E1098" s="2" t="s">
        <v>94</v>
      </c>
      <c r="F1098" s="2" t="s">
        <v>78</v>
      </c>
      <c r="G1098" s="3" t="s">
        <v>22</v>
      </c>
      <c r="H1098" s="4" t="n">
        <v>2490.72</v>
      </c>
      <c r="I1098" s="5" t="n">
        <v>20</v>
      </c>
      <c r="J1098" s="2" t="s">
        <v>17</v>
      </c>
    </row>
    <row r="1099" customFormat="false" ht="15" hidden="false" customHeight="false" outlineLevel="0" collapsed="false">
      <c r="A1099" s="6" t="s">
        <v>2551</v>
      </c>
      <c r="B1099" s="6" t="s">
        <v>2552</v>
      </c>
      <c r="C1099" s="6" t="s">
        <v>31</v>
      </c>
      <c r="D1099" s="7" t="s">
        <v>71</v>
      </c>
      <c r="E1099" s="6" t="s">
        <v>1030</v>
      </c>
      <c r="F1099" s="6" t="s">
        <v>630</v>
      </c>
      <c r="G1099" s="7" t="s">
        <v>16</v>
      </c>
      <c r="H1099" s="8" t="n">
        <v>14052.83</v>
      </c>
      <c r="I1099" s="9" t="n">
        <v>25</v>
      </c>
      <c r="J1099" s="6" t="s">
        <v>68</v>
      </c>
    </row>
    <row r="1100" customFormat="false" ht="15" hidden="false" customHeight="false" outlineLevel="0" collapsed="false">
      <c r="A1100" s="2" t="s">
        <v>2553</v>
      </c>
      <c r="B1100" s="2" t="s">
        <v>1914</v>
      </c>
      <c r="C1100" s="2" t="s">
        <v>86</v>
      </c>
      <c r="D1100" s="3" t="s">
        <v>524</v>
      </c>
      <c r="E1100" s="2" t="s">
        <v>241</v>
      </c>
      <c r="F1100" s="2" t="s">
        <v>332</v>
      </c>
      <c r="G1100" s="3" t="s">
        <v>22</v>
      </c>
      <c r="H1100" s="4" t="n">
        <v>14385.46</v>
      </c>
      <c r="I1100" s="5" t="n">
        <v>0</v>
      </c>
      <c r="J1100" s="2" t="s">
        <v>17</v>
      </c>
    </row>
    <row r="1101" customFormat="false" ht="15" hidden="false" customHeight="false" outlineLevel="0" collapsed="false">
      <c r="A1101" s="6" t="s">
        <v>2554</v>
      </c>
      <c r="B1101" s="6" t="s">
        <v>2555</v>
      </c>
      <c r="C1101" s="6" t="s">
        <v>31</v>
      </c>
      <c r="D1101" s="7" t="s">
        <v>59</v>
      </c>
      <c r="E1101" s="6" t="s">
        <v>703</v>
      </c>
      <c r="F1101" s="6" t="s">
        <v>89</v>
      </c>
      <c r="G1101" s="7" t="s">
        <v>16</v>
      </c>
      <c r="H1101" s="8" t="n">
        <v>12324.24</v>
      </c>
      <c r="I1101" s="9" t="n">
        <v>15</v>
      </c>
      <c r="J1101" s="6" t="s">
        <v>68</v>
      </c>
    </row>
    <row r="1102" customFormat="false" ht="15" hidden="false" customHeight="false" outlineLevel="0" collapsed="false">
      <c r="A1102" s="2" t="s">
        <v>2556</v>
      </c>
      <c r="B1102" s="2" t="s">
        <v>2557</v>
      </c>
      <c r="C1102" s="2" t="s">
        <v>12</v>
      </c>
      <c r="D1102" s="3" t="s">
        <v>179</v>
      </c>
      <c r="E1102" s="2" t="s">
        <v>1297</v>
      </c>
      <c r="F1102" s="2" t="s">
        <v>635</v>
      </c>
      <c r="G1102" s="3" t="s">
        <v>28</v>
      </c>
      <c r="H1102" s="4" t="n">
        <v>807.51</v>
      </c>
      <c r="I1102" s="5" t="n">
        <v>0</v>
      </c>
      <c r="J1102" s="2" t="s">
        <v>17</v>
      </c>
    </row>
    <row r="1103" customFormat="false" ht="15" hidden="false" customHeight="false" outlineLevel="0" collapsed="false">
      <c r="A1103" s="6" t="s">
        <v>2558</v>
      </c>
      <c r="B1103" s="6" t="s">
        <v>2559</v>
      </c>
      <c r="C1103" s="6" t="s">
        <v>86</v>
      </c>
      <c r="D1103" s="7" t="s">
        <v>507</v>
      </c>
      <c r="E1103" s="6" t="s">
        <v>250</v>
      </c>
      <c r="F1103" s="6" t="s">
        <v>372</v>
      </c>
      <c r="G1103" s="7" t="s">
        <v>22</v>
      </c>
      <c r="H1103" s="8" t="n">
        <v>848.01</v>
      </c>
      <c r="I1103" s="9" t="n">
        <v>5</v>
      </c>
      <c r="J1103" s="6" t="s">
        <v>17</v>
      </c>
    </row>
    <row r="1104" customFormat="false" ht="15" hidden="false" customHeight="false" outlineLevel="0" collapsed="false">
      <c r="A1104" s="2" t="s">
        <v>2560</v>
      </c>
      <c r="B1104" s="2" t="s">
        <v>602</v>
      </c>
      <c r="C1104" s="2" t="s">
        <v>31</v>
      </c>
      <c r="D1104" s="3" t="s">
        <v>122</v>
      </c>
      <c r="E1104" s="2" t="s">
        <v>585</v>
      </c>
      <c r="F1104" s="2" t="s">
        <v>543</v>
      </c>
      <c r="G1104" s="3" t="s">
        <v>16</v>
      </c>
      <c r="H1104" s="4" t="n">
        <v>12430.38</v>
      </c>
      <c r="I1104" s="5" t="n">
        <v>25</v>
      </c>
      <c r="J1104" s="2" t="s">
        <v>17</v>
      </c>
    </row>
    <row r="1105" customFormat="false" ht="15" hidden="false" customHeight="false" outlineLevel="0" collapsed="false">
      <c r="A1105" s="6" t="s">
        <v>2561</v>
      </c>
      <c r="B1105" s="6" t="s">
        <v>492</v>
      </c>
      <c r="C1105" s="6" t="s">
        <v>31</v>
      </c>
      <c r="D1105" s="7" t="s">
        <v>145</v>
      </c>
      <c r="E1105" s="6" t="s">
        <v>980</v>
      </c>
      <c r="F1105" s="6" t="s">
        <v>650</v>
      </c>
      <c r="G1105" s="7" t="s">
        <v>62</v>
      </c>
      <c r="H1105" s="8" t="n">
        <v>5339.01</v>
      </c>
      <c r="I1105" s="9" t="n">
        <v>20</v>
      </c>
      <c r="J1105" s="6" t="s">
        <v>17</v>
      </c>
    </row>
    <row r="1106" customFormat="false" ht="15" hidden="false" customHeight="false" outlineLevel="0" collapsed="false">
      <c r="A1106" s="2" t="s">
        <v>2562</v>
      </c>
      <c r="B1106" s="2" t="s">
        <v>2563</v>
      </c>
      <c r="C1106" s="2" t="s">
        <v>12</v>
      </c>
      <c r="D1106" s="3" t="s">
        <v>50</v>
      </c>
      <c r="E1106" s="2" t="s">
        <v>315</v>
      </c>
      <c r="F1106" s="2" t="s">
        <v>363</v>
      </c>
      <c r="G1106" s="3" t="s">
        <v>62</v>
      </c>
      <c r="H1106" s="4" t="n">
        <v>9194.37</v>
      </c>
      <c r="I1106" s="5" t="n">
        <v>10</v>
      </c>
      <c r="J1106" s="2" t="s">
        <v>17</v>
      </c>
    </row>
    <row r="1107" customFormat="false" ht="15" hidden="false" customHeight="false" outlineLevel="0" collapsed="false">
      <c r="A1107" s="6" t="s">
        <v>2564</v>
      </c>
      <c r="B1107" s="6" t="s">
        <v>547</v>
      </c>
      <c r="C1107" s="6" t="s">
        <v>12</v>
      </c>
      <c r="D1107" s="7" t="s">
        <v>179</v>
      </c>
      <c r="E1107" s="6" t="s">
        <v>1919</v>
      </c>
      <c r="F1107" s="6" t="s">
        <v>151</v>
      </c>
      <c r="G1107" s="7" t="s">
        <v>62</v>
      </c>
      <c r="H1107" s="8" t="n">
        <v>4430.85</v>
      </c>
      <c r="I1107" s="9" t="n">
        <v>0</v>
      </c>
      <c r="J1107" s="6" t="s">
        <v>17</v>
      </c>
    </row>
    <row r="1108" customFormat="false" ht="15" hidden="false" customHeight="false" outlineLevel="0" collapsed="false">
      <c r="A1108" s="2" t="s">
        <v>2565</v>
      </c>
      <c r="B1108" s="2" t="s">
        <v>2566</v>
      </c>
      <c r="C1108" s="2" t="s">
        <v>12</v>
      </c>
      <c r="D1108" s="3" t="s">
        <v>50</v>
      </c>
      <c r="E1108" s="2" t="s">
        <v>1453</v>
      </c>
      <c r="F1108" s="2" t="s">
        <v>1190</v>
      </c>
      <c r="G1108" s="3" t="s">
        <v>16</v>
      </c>
      <c r="H1108" s="4" t="n">
        <v>5143.71</v>
      </c>
      <c r="I1108" s="5" t="n">
        <v>5</v>
      </c>
      <c r="J1108" s="2" t="s">
        <v>17</v>
      </c>
    </row>
    <row r="1109" customFormat="false" ht="15" hidden="false" customHeight="false" outlineLevel="0" collapsed="false">
      <c r="A1109" s="6" t="s">
        <v>2567</v>
      </c>
      <c r="B1109" s="6" t="s">
        <v>2568</v>
      </c>
      <c r="C1109" s="6" t="s">
        <v>86</v>
      </c>
      <c r="D1109" s="7" t="s">
        <v>135</v>
      </c>
      <c r="E1109" s="6" t="s">
        <v>282</v>
      </c>
      <c r="F1109" s="6" t="s">
        <v>43</v>
      </c>
      <c r="G1109" s="7" t="s">
        <v>28</v>
      </c>
      <c r="H1109" s="8" t="n">
        <v>4537.9</v>
      </c>
      <c r="I1109" s="9" t="n">
        <v>25</v>
      </c>
      <c r="J1109" s="6" t="s">
        <v>68</v>
      </c>
    </row>
    <row r="1110" customFormat="false" ht="15" hidden="false" customHeight="false" outlineLevel="0" collapsed="false">
      <c r="A1110" s="2" t="s">
        <v>2569</v>
      </c>
      <c r="B1110" s="2" t="s">
        <v>2570</v>
      </c>
      <c r="C1110" s="2" t="s">
        <v>31</v>
      </c>
      <c r="D1110" s="3" t="s">
        <v>59</v>
      </c>
      <c r="E1110" s="2" t="s">
        <v>20</v>
      </c>
      <c r="F1110" s="2" t="s">
        <v>227</v>
      </c>
      <c r="G1110" s="3" t="s">
        <v>62</v>
      </c>
      <c r="H1110" s="4" t="n">
        <v>14606.31</v>
      </c>
      <c r="I1110" s="5" t="n">
        <v>25</v>
      </c>
      <c r="J1110" s="2" t="s">
        <v>17</v>
      </c>
    </row>
    <row r="1111" customFormat="false" ht="15" hidden="false" customHeight="false" outlineLevel="0" collapsed="false">
      <c r="A1111" s="6" t="s">
        <v>2571</v>
      </c>
      <c r="B1111" s="6" t="s">
        <v>2572</v>
      </c>
      <c r="C1111" s="6" t="s">
        <v>31</v>
      </c>
      <c r="D1111" s="7" t="s">
        <v>215</v>
      </c>
      <c r="E1111" s="6" t="s">
        <v>1641</v>
      </c>
      <c r="F1111" s="6" t="s">
        <v>132</v>
      </c>
      <c r="G1111" s="7" t="s">
        <v>62</v>
      </c>
      <c r="H1111" s="8" t="n">
        <v>7642.72</v>
      </c>
      <c r="I1111" s="9" t="n">
        <v>20</v>
      </c>
      <c r="J1111" s="6" t="s">
        <v>17</v>
      </c>
    </row>
    <row r="1112" customFormat="false" ht="15" hidden="false" customHeight="false" outlineLevel="0" collapsed="false">
      <c r="A1112" s="2" t="s">
        <v>2573</v>
      </c>
      <c r="B1112" s="2" t="s">
        <v>2574</v>
      </c>
      <c r="C1112" s="2" t="s">
        <v>12</v>
      </c>
      <c r="D1112" s="3" t="s">
        <v>154</v>
      </c>
      <c r="E1112" s="2" t="s">
        <v>446</v>
      </c>
      <c r="F1112" s="2" t="s">
        <v>483</v>
      </c>
      <c r="G1112" s="3" t="s">
        <v>16</v>
      </c>
      <c r="H1112" s="4" t="n">
        <v>5744.79</v>
      </c>
      <c r="I1112" s="5" t="n">
        <v>5</v>
      </c>
      <c r="J1112" s="2" t="s">
        <v>68</v>
      </c>
    </row>
    <row r="1113" customFormat="false" ht="15" hidden="false" customHeight="false" outlineLevel="0" collapsed="false">
      <c r="A1113" s="6" t="s">
        <v>2575</v>
      </c>
      <c r="B1113" s="6" t="s">
        <v>2576</v>
      </c>
      <c r="C1113" s="6" t="s">
        <v>86</v>
      </c>
      <c r="D1113" s="7" t="s">
        <v>135</v>
      </c>
      <c r="E1113" s="6" t="s">
        <v>630</v>
      </c>
      <c r="F1113" s="6" t="s">
        <v>233</v>
      </c>
      <c r="G1113" s="7" t="s">
        <v>22</v>
      </c>
      <c r="H1113" s="8" t="n">
        <v>5732.45</v>
      </c>
      <c r="I1113" s="9" t="n">
        <v>10</v>
      </c>
      <c r="J1113" s="6" t="s">
        <v>68</v>
      </c>
    </row>
    <row r="1114" customFormat="false" ht="15" hidden="false" customHeight="false" outlineLevel="0" collapsed="false">
      <c r="A1114" s="2" t="s">
        <v>2577</v>
      </c>
      <c r="B1114" s="2" t="s">
        <v>2578</v>
      </c>
      <c r="C1114" s="2" t="s">
        <v>31</v>
      </c>
      <c r="D1114" s="3" t="s">
        <v>131</v>
      </c>
      <c r="E1114" s="2" t="s">
        <v>237</v>
      </c>
      <c r="F1114" s="2" t="s">
        <v>680</v>
      </c>
      <c r="G1114" s="3" t="s">
        <v>22</v>
      </c>
      <c r="H1114" s="4" t="n">
        <v>2199.92</v>
      </c>
      <c r="I1114" s="5" t="n">
        <v>5</v>
      </c>
      <c r="J1114" s="2" t="s">
        <v>17</v>
      </c>
    </row>
    <row r="1115" customFormat="false" ht="15" hidden="false" customHeight="false" outlineLevel="0" collapsed="false">
      <c r="A1115" s="6" t="s">
        <v>2579</v>
      </c>
      <c r="B1115" s="6" t="s">
        <v>2580</v>
      </c>
      <c r="C1115" s="6" t="s">
        <v>12</v>
      </c>
      <c r="D1115" s="7" t="s">
        <v>37</v>
      </c>
      <c r="E1115" s="6" t="s">
        <v>440</v>
      </c>
      <c r="F1115" s="6" t="s">
        <v>264</v>
      </c>
      <c r="G1115" s="7" t="s">
        <v>62</v>
      </c>
      <c r="H1115" s="8" t="n">
        <v>2037.14</v>
      </c>
      <c r="I1115" s="9" t="n">
        <v>25</v>
      </c>
      <c r="J1115" s="6" t="s">
        <v>17</v>
      </c>
    </row>
    <row r="1116" customFormat="false" ht="15" hidden="false" customHeight="false" outlineLevel="0" collapsed="false">
      <c r="A1116" s="2" t="s">
        <v>2581</v>
      </c>
      <c r="B1116" s="2" t="s">
        <v>2582</v>
      </c>
      <c r="C1116" s="2" t="s">
        <v>31</v>
      </c>
      <c r="D1116" s="3" t="s">
        <v>32</v>
      </c>
      <c r="E1116" s="2" t="s">
        <v>902</v>
      </c>
      <c r="F1116" s="2" t="s">
        <v>1518</v>
      </c>
      <c r="G1116" s="3" t="s">
        <v>22</v>
      </c>
      <c r="H1116" s="4" t="n">
        <v>1617.45</v>
      </c>
      <c r="I1116" s="5" t="n">
        <v>5</v>
      </c>
      <c r="J1116" s="2" t="s">
        <v>17</v>
      </c>
    </row>
    <row r="1117" customFormat="false" ht="15" hidden="false" customHeight="false" outlineLevel="0" collapsed="false">
      <c r="A1117" s="6" t="s">
        <v>2583</v>
      </c>
      <c r="B1117" s="6" t="s">
        <v>2584</v>
      </c>
      <c r="C1117" s="6" t="s">
        <v>12</v>
      </c>
      <c r="D1117" s="7" t="s">
        <v>50</v>
      </c>
      <c r="E1117" s="6" t="s">
        <v>338</v>
      </c>
      <c r="F1117" s="6" t="s">
        <v>339</v>
      </c>
      <c r="G1117" s="7" t="s">
        <v>16</v>
      </c>
      <c r="H1117" s="8" t="n">
        <v>14257.1</v>
      </c>
      <c r="I1117" s="9" t="n">
        <v>25</v>
      </c>
      <c r="J1117" s="6" t="s">
        <v>17</v>
      </c>
    </row>
    <row r="1118" customFormat="false" ht="15" hidden="false" customHeight="false" outlineLevel="0" collapsed="false">
      <c r="A1118" s="2" t="s">
        <v>2585</v>
      </c>
      <c r="B1118" s="2" t="s">
        <v>2586</v>
      </c>
      <c r="C1118" s="2" t="s">
        <v>31</v>
      </c>
      <c r="D1118" s="3" t="s">
        <v>92</v>
      </c>
      <c r="E1118" s="2" t="s">
        <v>27</v>
      </c>
      <c r="F1118" s="2" t="s">
        <v>647</v>
      </c>
      <c r="G1118" s="3" t="s">
        <v>22</v>
      </c>
      <c r="H1118" s="4" t="n">
        <v>965.73</v>
      </c>
      <c r="I1118" s="5" t="n">
        <v>25</v>
      </c>
      <c r="J1118" s="2" t="s">
        <v>68</v>
      </c>
    </row>
    <row r="1119" customFormat="false" ht="15" hidden="false" customHeight="false" outlineLevel="0" collapsed="false">
      <c r="A1119" s="6" t="s">
        <v>2587</v>
      </c>
      <c r="B1119" s="6" t="s">
        <v>2588</v>
      </c>
      <c r="C1119" s="6" t="s">
        <v>12</v>
      </c>
      <c r="D1119" s="7" t="s">
        <v>25</v>
      </c>
      <c r="E1119" s="6" t="s">
        <v>320</v>
      </c>
      <c r="F1119" s="6" t="s">
        <v>212</v>
      </c>
      <c r="G1119" s="7" t="s">
        <v>28</v>
      </c>
      <c r="H1119" s="8" t="n">
        <v>4241.79</v>
      </c>
      <c r="I1119" s="9" t="n">
        <v>30</v>
      </c>
      <c r="J1119" s="6" t="s">
        <v>17</v>
      </c>
    </row>
    <row r="1120" customFormat="false" ht="15" hidden="false" customHeight="false" outlineLevel="0" collapsed="false">
      <c r="A1120" s="2" t="s">
        <v>2589</v>
      </c>
      <c r="B1120" s="2" t="s">
        <v>1638</v>
      </c>
      <c r="C1120" s="2" t="s">
        <v>86</v>
      </c>
      <c r="D1120" s="3" t="s">
        <v>97</v>
      </c>
      <c r="E1120" s="2" t="s">
        <v>611</v>
      </c>
      <c r="F1120" s="2" t="s">
        <v>358</v>
      </c>
      <c r="G1120" s="3" t="s">
        <v>138</v>
      </c>
      <c r="H1120" s="4" t="n">
        <v>5974.62</v>
      </c>
      <c r="I1120" s="5" t="n">
        <v>20</v>
      </c>
      <c r="J1120" s="2" t="s">
        <v>17</v>
      </c>
    </row>
    <row r="1121" customFormat="false" ht="15" hidden="false" customHeight="false" outlineLevel="0" collapsed="false">
      <c r="A1121" s="6" t="s">
        <v>2590</v>
      </c>
      <c r="B1121" s="6" t="s">
        <v>2591</v>
      </c>
      <c r="C1121" s="6" t="s">
        <v>31</v>
      </c>
      <c r="D1121" s="7" t="s">
        <v>92</v>
      </c>
      <c r="E1121" s="6" t="s">
        <v>1097</v>
      </c>
      <c r="F1121" s="6" t="s">
        <v>508</v>
      </c>
      <c r="G1121" s="7" t="s">
        <v>74</v>
      </c>
      <c r="H1121" s="8" t="n">
        <v>9273.71</v>
      </c>
      <c r="I1121" s="9" t="n">
        <v>20</v>
      </c>
      <c r="J1121" s="6" t="s">
        <v>17</v>
      </c>
    </row>
    <row r="1122" customFormat="false" ht="15" hidden="false" customHeight="false" outlineLevel="0" collapsed="false">
      <c r="A1122" s="2" t="s">
        <v>2592</v>
      </c>
      <c r="B1122" s="2" t="s">
        <v>2593</v>
      </c>
      <c r="C1122" s="2" t="s">
        <v>12</v>
      </c>
      <c r="D1122" s="3" t="s">
        <v>37</v>
      </c>
      <c r="E1122" s="2" t="s">
        <v>568</v>
      </c>
      <c r="F1122" s="2" t="s">
        <v>298</v>
      </c>
      <c r="G1122" s="3" t="s">
        <v>74</v>
      </c>
      <c r="H1122" s="4" t="n">
        <v>1292.74</v>
      </c>
      <c r="I1122" s="5" t="n">
        <v>5</v>
      </c>
      <c r="J1122" s="2" t="s">
        <v>17</v>
      </c>
    </row>
    <row r="1123" customFormat="false" ht="15" hidden="false" customHeight="false" outlineLevel="0" collapsed="false">
      <c r="A1123" s="6" t="s">
        <v>2594</v>
      </c>
      <c r="B1123" s="6" t="s">
        <v>2595</v>
      </c>
      <c r="C1123" s="6" t="s">
        <v>31</v>
      </c>
      <c r="D1123" s="7" t="s">
        <v>32</v>
      </c>
      <c r="E1123" s="6" t="s">
        <v>1803</v>
      </c>
      <c r="F1123" s="6" t="s">
        <v>1628</v>
      </c>
      <c r="G1123" s="7" t="s">
        <v>28</v>
      </c>
      <c r="H1123" s="8" t="n">
        <v>5364.34</v>
      </c>
      <c r="I1123" s="9" t="n">
        <v>30</v>
      </c>
      <c r="J1123" s="6" t="s">
        <v>17</v>
      </c>
    </row>
    <row r="1124" customFormat="false" ht="15" hidden="false" customHeight="false" outlineLevel="0" collapsed="false">
      <c r="A1124" s="2" t="s">
        <v>2596</v>
      </c>
      <c r="B1124" s="2" t="s">
        <v>2597</v>
      </c>
      <c r="C1124" s="2" t="s">
        <v>31</v>
      </c>
      <c r="D1124" s="3" t="s">
        <v>71</v>
      </c>
      <c r="E1124" s="2" t="s">
        <v>128</v>
      </c>
      <c r="F1124" s="2" t="s">
        <v>1007</v>
      </c>
      <c r="G1124" s="3" t="s">
        <v>16</v>
      </c>
      <c r="H1124" s="4" t="n">
        <v>3222.29</v>
      </c>
      <c r="I1124" s="5" t="n">
        <v>10</v>
      </c>
      <c r="J1124" s="2" t="s">
        <v>68</v>
      </c>
    </row>
    <row r="1125" customFormat="false" ht="15" hidden="false" customHeight="false" outlineLevel="0" collapsed="false">
      <c r="A1125" s="6" t="s">
        <v>2598</v>
      </c>
      <c r="B1125" s="6" t="s">
        <v>2599</v>
      </c>
      <c r="C1125" s="6" t="s">
        <v>31</v>
      </c>
      <c r="D1125" s="7" t="s">
        <v>65</v>
      </c>
      <c r="E1125" s="6" t="s">
        <v>1585</v>
      </c>
      <c r="F1125" s="6" t="s">
        <v>836</v>
      </c>
      <c r="G1125" s="7" t="s">
        <v>28</v>
      </c>
      <c r="H1125" s="8" t="n">
        <v>14804.16</v>
      </c>
      <c r="I1125" s="9" t="n">
        <v>20</v>
      </c>
      <c r="J1125" s="6" t="s">
        <v>17</v>
      </c>
    </row>
    <row r="1126" customFormat="false" ht="15" hidden="false" customHeight="false" outlineLevel="0" collapsed="false">
      <c r="A1126" s="2" t="s">
        <v>2600</v>
      </c>
      <c r="B1126" s="2" t="s">
        <v>2601</v>
      </c>
      <c r="C1126" s="2" t="s">
        <v>31</v>
      </c>
      <c r="D1126" s="3" t="s">
        <v>32</v>
      </c>
      <c r="E1126" s="2" t="s">
        <v>89</v>
      </c>
      <c r="F1126" s="2" t="s">
        <v>675</v>
      </c>
      <c r="G1126" s="3" t="s">
        <v>16</v>
      </c>
      <c r="H1126" s="4" t="n">
        <v>7753.13</v>
      </c>
      <c r="I1126" s="5" t="n">
        <v>15</v>
      </c>
      <c r="J1126" s="2" t="s">
        <v>17</v>
      </c>
    </row>
    <row r="1127" customFormat="false" ht="15" hidden="false" customHeight="false" outlineLevel="0" collapsed="false">
      <c r="A1127" s="6" t="s">
        <v>2602</v>
      </c>
      <c r="B1127" s="6" t="s">
        <v>2603</v>
      </c>
      <c r="C1127" s="6" t="s">
        <v>12</v>
      </c>
      <c r="D1127" s="7" t="s">
        <v>162</v>
      </c>
      <c r="E1127" s="6" t="s">
        <v>473</v>
      </c>
      <c r="F1127" s="6" t="s">
        <v>721</v>
      </c>
      <c r="G1127" s="7" t="s">
        <v>62</v>
      </c>
      <c r="H1127" s="8" t="n">
        <v>7801.89</v>
      </c>
      <c r="I1127" s="9" t="n">
        <v>25</v>
      </c>
      <c r="J1127" s="6" t="s">
        <v>68</v>
      </c>
    </row>
    <row r="1128" customFormat="false" ht="15" hidden="false" customHeight="false" outlineLevel="0" collapsed="false">
      <c r="A1128" s="2" t="s">
        <v>2604</v>
      </c>
      <c r="B1128" s="2" t="s">
        <v>2605</v>
      </c>
      <c r="C1128" s="2" t="s">
        <v>12</v>
      </c>
      <c r="D1128" s="3" t="s">
        <v>13</v>
      </c>
      <c r="E1128" s="2" t="s">
        <v>42</v>
      </c>
      <c r="F1128" s="2" t="s">
        <v>43</v>
      </c>
      <c r="G1128" s="3" t="s">
        <v>22</v>
      </c>
      <c r="H1128" s="4" t="n">
        <v>10394.42</v>
      </c>
      <c r="I1128" s="5" t="n">
        <v>5</v>
      </c>
      <c r="J1128" s="2" t="s">
        <v>68</v>
      </c>
    </row>
    <row r="1129" customFormat="false" ht="15" hidden="false" customHeight="false" outlineLevel="0" collapsed="false">
      <c r="A1129" s="6" t="s">
        <v>2606</v>
      </c>
      <c r="B1129" s="6" t="s">
        <v>2607</v>
      </c>
      <c r="C1129" s="6" t="s">
        <v>86</v>
      </c>
      <c r="D1129" s="7" t="s">
        <v>87</v>
      </c>
      <c r="E1129" s="6" t="s">
        <v>870</v>
      </c>
      <c r="F1129" s="6" t="s">
        <v>151</v>
      </c>
      <c r="G1129" s="7" t="s">
        <v>16</v>
      </c>
      <c r="H1129" s="8" t="n">
        <v>14904.54</v>
      </c>
      <c r="I1129" s="9" t="n">
        <v>5</v>
      </c>
      <c r="J1129" s="6" t="s">
        <v>17</v>
      </c>
    </row>
    <row r="1130" customFormat="false" ht="15" hidden="false" customHeight="false" outlineLevel="0" collapsed="false">
      <c r="A1130" s="2" t="s">
        <v>2608</v>
      </c>
      <c r="B1130" s="2" t="s">
        <v>2609</v>
      </c>
      <c r="C1130" s="2" t="s">
        <v>86</v>
      </c>
      <c r="D1130" s="3" t="s">
        <v>285</v>
      </c>
      <c r="E1130" s="2" t="s">
        <v>980</v>
      </c>
      <c r="F1130" s="2" t="s">
        <v>624</v>
      </c>
      <c r="G1130" s="3" t="s">
        <v>62</v>
      </c>
      <c r="H1130" s="4" t="n">
        <v>5415.8</v>
      </c>
      <c r="I1130" s="5" t="n">
        <v>5</v>
      </c>
      <c r="J1130" s="2" t="s">
        <v>17</v>
      </c>
    </row>
    <row r="1131" customFormat="false" ht="15" hidden="false" customHeight="false" outlineLevel="0" collapsed="false">
      <c r="A1131" s="6" t="s">
        <v>2610</v>
      </c>
      <c r="B1131" s="6" t="s">
        <v>2611</v>
      </c>
      <c r="C1131" s="6" t="s">
        <v>86</v>
      </c>
      <c r="D1131" s="7" t="s">
        <v>507</v>
      </c>
      <c r="E1131" s="6" t="s">
        <v>307</v>
      </c>
      <c r="F1131" s="6" t="s">
        <v>392</v>
      </c>
      <c r="G1131" s="7" t="s">
        <v>22</v>
      </c>
      <c r="H1131" s="8" t="n">
        <v>9299.72</v>
      </c>
      <c r="I1131" s="9" t="n">
        <v>20</v>
      </c>
      <c r="J1131" s="6" t="s">
        <v>17</v>
      </c>
    </row>
    <row r="1132" customFormat="false" ht="15" hidden="false" customHeight="false" outlineLevel="0" collapsed="false">
      <c r="A1132" s="2" t="s">
        <v>2612</v>
      </c>
      <c r="B1132" s="2" t="s">
        <v>2613</v>
      </c>
      <c r="C1132" s="2" t="s">
        <v>86</v>
      </c>
      <c r="D1132" s="3" t="s">
        <v>87</v>
      </c>
      <c r="E1132" s="2" t="s">
        <v>1067</v>
      </c>
      <c r="F1132" s="2" t="s">
        <v>43</v>
      </c>
      <c r="G1132" s="3" t="s">
        <v>16</v>
      </c>
      <c r="H1132" s="4" t="n">
        <v>8433.47</v>
      </c>
      <c r="I1132" s="5" t="n">
        <v>10</v>
      </c>
      <c r="J1132" s="2" t="s">
        <v>17</v>
      </c>
    </row>
    <row r="1133" customFormat="false" ht="15" hidden="false" customHeight="false" outlineLevel="0" collapsed="false">
      <c r="A1133" s="6" t="s">
        <v>2614</v>
      </c>
      <c r="B1133" s="6" t="s">
        <v>1404</v>
      </c>
      <c r="C1133" s="6" t="s">
        <v>86</v>
      </c>
      <c r="D1133" s="7" t="s">
        <v>87</v>
      </c>
      <c r="E1133" s="6" t="s">
        <v>380</v>
      </c>
      <c r="F1133" s="6" t="s">
        <v>785</v>
      </c>
      <c r="G1133" s="7" t="s">
        <v>22</v>
      </c>
      <c r="H1133" s="8" t="n">
        <v>5768.26</v>
      </c>
      <c r="I1133" s="9" t="n">
        <v>20</v>
      </c>
      <c r="J1133" s="6" t="s">
        <v>17</v>
      </c>
    </row>
    <row r="1134" customFormat="false" ht="15" hidden="false" customHeight="false" outlineLevel="0" collapsed="false">
      <c r="A1134" s="2" t="s">
        <v>2615</v>
      </c>
      <c r="B1134" s="2" t="s">
        <v>2616</v>
      </c>
      <c r="C1134" s="2" t="s">
        <v>31</v>
      </c>
      <c r="D1134" s="3" t="s">
        <v>59</v>
      </c>
      <c r="E1134" s="2" t="s">
        <v>997</v>
      </c>
      <c r="F1134" s="2" t="s">
        <v>290</v>
      </c>
      <c r="G1134" s="3" t="s">
        <v>138</v>
      </c>
      <c r="H1134" s="4" t="n">
        <v>13211.54</v>
      </c>
      <c r="I1134" s="5" t="n">
        <v>30</v>
      </c>
      <c r="J1134" s="2" t="s">
        <v>17</v>
      </c>
    </row>
    <row r="1135" customFormat="false" ht="15" hidden="false" customHeight="false" outlineLevel="0" collapsed="false">
      <c r="A1135" s="6" t="s">
        <v>2617</v>
      </c>
      <c r="B1135" s="6" t="s">
        <v>2618</v>
      </c>
      <c r="C1135" s="6" t="s">
        <v>31</v>
      </c>
      <c r="D1135" s="7" t="s">
        <v>145</v>
      </c>
      <c r="E1135" s="6" t="s">
        <v>72</v>
      </c>
      <c r="F1135" s="6" t="s">
        <v>301</v>
      </c>
      <c r="G1135" s="7" t="s">
        <v>62</v>
      </c>
      <c r="H1135" s="8" t="n">
        <v>9485.41</v>
      </c>
      <c r="I1135" s="9" t="n">
        <v>30</v>
      </c>
      <c r="J1135" s="6" t="s">
        <v>17</v>
      </c>
    </row>
    <row r="1136" customFormat="false" ht="15" hidden="false" customHeight="false" outlineLevel="0" collapsed="false">
      <c r="A1136" s="2" t="s">
        <v>2619</v>
      </c>
      <c r="B1136" s="2" t="s">
        <v>2620</v>
      </c>
      <c r="C1136" s="2" t="s">
        <v>31</v>
      </c>
      <c r="D1136" s="3" t="s">
        <v>122</v>
      </c>
      <c r="E1136" s="2" t="s">
        <v>272</v>
      </c>
      <c r="F1136" s="2" t="s">
        <v>301</v>
      </c>
      <c r="G1136" s="3" t="s">
        <v>28</v>
      </c>
      <c r="H1136" s="4" t="n">
        <v>13222.43</v>
      </c>
      <c r="I1136" s="5" t="n">
        <v>10</v>
      </c>
      <c r="J1136" s="2" t="s">
        <v>17</v>
      </c>
    </row>
    <row r="1137" customFormat="false" ht="15" hidden="false" customHeight="false" outlineLevel="0" collapsed="false">
      <c r="A1137" s="6" t="s">
        <v>2621</v>
      </c>
      <c r="B1137" s="6" t="s">
        <v>2622</v>
      </c>
      <c r="C1137" s="6" t="s">
        <v>12</v>
      </c>
      <c r="D1137" s="7" t="s">
        <v>154</v>
      </c>
      <c r="E1137" s="6" t="s">
        <v>164</v>
      </c>
      <c r="F1137" s="6" t="s">
        <v>585</v>
      </c>
      <c r="G1137" s="7" t="s">
        <v>16</v>
      </c>
      <c r="H1137" s="8" t="n">
        <v>615.17</v>
      </c>
      <c r="I1137" s="9" t="n">
        <v>20</v>
      </c>
      <c r="J1137" s="6" t="s">
        <v>68</v>
      </c>
    </row>
    <row r="1138" customFormat="false" ht="15" hidden="false" customHeight="false" outlineLevel="0" collapsed="false">
      <c r="A1138" s="2" t="s">
        <v>2623</v>
      </c>
      <c r="B1138" s="2" t="s">
        <v>2624</v>
      </c>
      <c r="C1138" s="2" t="s">
        <v>86</v>
      </c>
      <c r="D1138" s="3" t="s">
        <v>784</v>
      </c>
      <c r="E1138" s="2" t="s">
        <v>550</v>
      </c>
      <c r="F1138" s="2" t="s">
        <v>551</v>
      </c>
      <c r="G1138" s="3" t="s">
        <v>62</v>
      </c>
      <c r="H1138" s="4" t="n">
        <v>10202.68</v>
      </c>
      <c r="I1138" s="5" t="n">
        <v>15</v>
      </c>
      <c r="J1138" s="2" t="s">
        <v>17</v>
      </c>
    </row>
    <row r="1139" customFormat="false" ht="15" hidden="false" customHeight="false" outlineLevel="0" collapsed="false">
      <c r="A1139" s="6" t="s">
        <v>2625</v>
      </c>
      <c r="B1139" s="6" t="s">
        <v>2626</v>
      </c>
      <c r="C1139" s="6" t="s">
        <v>31</v>
      </c>
      <c r="D1139" s="7" t="s">
        <v>92</v>
      </c>
      <c r="E1139" s="6" t="s">
        <v>925</v>
      </c>
      <c r="F1139" s="6" t="s">
        <v>761</v>
      </c>
      <c r="G1139" s="7" t="s">
        <v>16</v>
      </c>
      <c r="H1139" s="8" t="n">
        <v>11639.14</v>
      </c>
      <c r="I1139" s="9" t="n">
        <v>15</v>
      </c>
      <c r="J1139" s="6" t="s">
        <v>68</v>
      </c>
    </row>
    <row r="1140" customFormat="false" ht="15" hidden="false" customHeight="false" outlineLevel="0" collapsed="false">
      <c r="A1140" s="2" t="s">
        <v>2627</v>
      </c>
      <c r="B1140" s="2" t="s">
        <v>2628</v>
      </c>
      <c r="C1140" s="2" t="s">
        <v>86</v>
      </c>
      <c r="D1140" s="3" t="s">
        <v>249</v>
      </c>
      <c r="E1140" s="2" t="s">
        <v>205</v>
      </c>
      <c r="F1140" s="2" t="s">
        <v>206</v>
      </c>
      <c r="G1140" s="3" t="s">
        <v>22</v>
      </c>
      <c r="H1140" s="4" t="n">
        <v>7405.18</v>
      </c>
      <c r="I1140" s="5" t="n">
        <v>25</v>
      </c>
      <c r="J1140" s="2" t="s">
        <v>17</v>
      </c>
    </row>
    <row r="1141" customFormat="false" ht="15" hidden="false" customHeight="false" outlineLevel="0" collapsed="false">
      <c r="A1141" s="6" t="s">
        <v>2629</v>
      </c>
      <c r="B1141" s="6" t="s">
        <v>2630</v>
      </c>
      <c r="C1141" s="6" t="s">
        <v>31</v>
      </c>
      <c r="D1141" s="7" t="s">
        <v>131</v>
      </c>
      <c r="E1141" s="6" t="s">
        <v>51</v>
      </c>
      <c r="F1141" s="6" t="s">
        <v>650</v>
      </c>
      <c r="G1141" s="7" t="s">
        <v>62</v>
      </c>
      <c r="H1141" s="8" t="n">
        <v>14823.26</v>
      </c>
      <c r="I1141" s="9" t="n">
        <v>0</v>
      </c>
      <c r="J1141" s="6" t="s">
        <v>17</v>
      </c>
    </row>
    <row r="1142" customFormat="false" ht="15" hidden="false" customHeight="false" outlineLevel="0" collapsed="false">
      <c r="A1142" s="2" t="s">
        <v>2631</v>
      </c>
      <c r="B1142" s="2" t="s">
        <v>2632</v>
      </c>
      <c r="C1142" s="2" t="s">
        <v>86</v>
      </c>
      <c r="D1142" s="3" t="s">
        <v>784</v>
      </c>
      <c r="E1142" s="2" t="s">
        <v>301</v>
      </c>
      <c r="F1142" s="2" t="s">
        <v>417</v>
      </c>
      <c r="G1142" s="3" t="s">
        <v>22</v>
      </c>
      <c r="H1142" s="4" t="n">
        <v>832.67</v>
      </c>
      <c r="I1142" s="5" t="n">
        <v>30</v>
      </c>
      <c r="J1142" s="2" t="s">
        <v>17</v>
      </c>
    </row>
    <row r="1143" customFormat="false" ht="15" hidden="false" customHeight="false" outlineLevel="0" collapsed="false">
      <c r="A1143" s="6" t="s">
        <v>2633</v>
      </c>
      <c r="B1143" s="6" t="s">
        <v>2634</v>
      </c>
      <c r="C1143" s="6" t="s">
        <v>31</v>
      </c>
      <c r="D1143" s="7" t="s">
        <v>175</v>
      </c>
      <c r="E1143" s="6" t="s">
        <v>1330</v>
      </c>
      <c r="F1143" s="6" t="s">
        <v>1303</v>
      </c>
      <c r="G1143" s="7" t="s">
        <v>22</v>
      </c>
      <c r="H1143" s="8" t="n">
        <v>4825.88</v>
      </c>
      <c r="I1143" s="9" t="n">
        <v>0</v>
      </c>
      <c r="J1143" s="6" t="s">
        <v>17</v>
      </c>
    </row>
    <row r="1144" customFormat="false" ht="15" hidden="false" customHeight="false" outlineLevel="0" collapsed="false">
      <c r="A1144" s="2" t="s">
        <v>2635</v>
      </c>
      <c r="B1144" s="2" t="s">
        <v>451</v>
      </c>
      <c r="C1144" s="2" t="s">
        <v>12</v>
      </c>
      <c r="D1144" s="3" t="s">
        <v>179</v>
      </c>
      <c r="E1144" s="2" t="s">
        <v>617</v>
      </c>
      <c r="F1144" s="2" t="s">
        <v>372</v>
      </c>
      <c r="G1144" s="3" t="s">
        <v>22</v>
      </c>
      <c r="H1144" s="4" t="n">
        <v>1840.4</v>
      </c>
      <c r="I1144" s="5" t="n">
        <v>0</v>
      </c>
      <c r="J1144" s="2" t="s">
        <v>17</v>
      </c>
    </row>
    <row r="1145" customFormat="false" ht="15" hidden="false" customHeight="false" outlineLevel="0" collapsed="false">
      <c r="A1145" s="6" t="s">
        <v>2636</v>
      </c>
      <c r="B1145" s="6" t="s">
        <v>2637</v>
      </c>
      <c r="C1145" s="6" t="s">
        <v>31</v>
      </c>
      <c r="D1145" s="7" t="s">
        <v>122</v>
      </c>
      <c r="E1145" s="6" t="s">
        <v>376</v>
      </c>
      <c r="F1145" s="6" t="s">
        <v>223</v>
      </c>
      <c r="G1145" s="7" t="s">
        <v>62</v>
      </c>
      <c r="H1145" s="8" t="n">
        <v>10488.04</v>
      </c>
      <c r="I1145" s="9" t="n">
        <v>20</v>
      </c>
      <c r="J1145" s="6" t="s">
        <v>17</v>
      </c>
    </row>
    <row r="1146" customFormat="false" ht="15" hidden="false" customHeight="false" outlineLevel="0" collapsed="false">
      <c r="A1146" s="2" t="s">
        <v>2638</v>
      </c>
      <c r="B1146" s="2" t="s">
        <v>2639</v>
      </c>
      <c r="C1146" s="2" t="s">
        <v>86</v>
      </c>
      <c r="D1146" s="3" t="s">
        <v>101</v>
      </c>
      <c r="E1146" s="2" t="s">
        <v>172</v>
      </c>
      <c r="F1146" s="2" t="s">
        <v>315</v>
      </c>
      <c r="G1146" s="3" t="s">
        <v>16</v>
      </c>
      <c r="H1146" s="4" t="n">
        <v>3379.12</v>
      </c>
      <c r="I1146" s="5" t="n">
        <v>20</v>
      </c>
      <c r="J1146" s="2" t="s">
        <v>68</v>
      </c>
    </row>
    <row r="1147" customFormat="false" ht="15" hidden="false" customHeight="false" outlineLevel="0" collapsed="false">
      <c r="A1147" s="6" t="s">
        <v>2640</v>
      </c>
      <c r="B1147" s="6" t="s">
        <v>2641</v>
      </c>
      <c r="C1147" s="6" t="s">
        <v>31</v>
      </c>
      <c r="D1147" s="7" t="s">
        <v>59</v>
      </c>
      <c r="E1147" s="6" t="s">
        <v>293</v>
      </c>
      <c r="F1147" s="6" t="s">
        <v>1030</v>
      </c>
      <c r="G1147" s="7" t="s">
        <v>138</v>
      </c>
      <c r="H1147" s="8" t="n">
        <v>13032.37</v>
      </c>
      <c r="I1147" s="9" t="n">
        <v>15</v>
      </c>
      <c r="J1147" s="6" t="s">
        <v>17</v>
      </c>
    </row>
    <row r="1148" customFormat="false" ht="15" hidden="false" customHeight="false" outlineLevel="0" collapsed="false">
      <c r="A1148" s="2" t="s">
        <v>2642</v>
      </c>
      <c r="B1148" s="2" t="s">
        <v>1245</v>
      </c>
      <c r="C1148" s="2" t="s">
        <v>12</v>
      </c>
      <c r="D1148" s="3" t="s">
        <v>13</v>
      </c>
      <c r="E1148" s="2" t="s">
        <v>180</v>
      </c>
      <c r="F1148" s="2" t="s">
        <v>181</v>
      </c>
      <c r="G1148" s="3" t="s">
        <v>138</v>
      </c>
      <c r="H1148" s="4" t="n">
        <v>12930.37</v>
      </c>
      <c r="I1148" s="5" t="n">
        <v>30</v>
      </c>
      <c r="J1148" s="2" t="s">
        <v>17</v>
      </c>
    </row>
    <row r="1149" customFormat="false" ht="15" hidden="false" customHeight="false" outlineLevel="0" collapsed="false">
      <c r="A1149" s="6" t="s">
        <v>2643</v>
      </c>
      <c r="B1149" s="6" t="s">
        <v>2644</v>
      </c>
      <c r="C1149" s="6" t="s">
        <v>31</v>
      </c>
      <c r="D1149" s="7" t="s">
        <v>131</v>
      </c>
      <c r="E1149" s="6" t="s">
        <v>312</v>
      </c>
      <c r="F1149" s="6" t="s">
        <v>176</v>
      </c>
      <c r="G1149" s="7" t="s">
        <v>62</v>
      </c>
      <c r="H1149" s="8" t="n">
        <v>11728.57</v>
      </c>
      <c r="I1149" s="9" t="n">
        <v>20</v>
      </c>
      <c r="J1149" s="6" t="s">
        <v>17</v>
      </c>
    </row>
    <row r="1150" customFormat="false" ht="15" hidden="false" customHeight="false" outlineLevel="0" collapsed="false">
      <c r="A1150" s="2" t="s">
        <v>2645</v>
      </c>
      <c r="B1150" s="2" t="s">
        <v>2646</v>
      </c>
      <c r="C1150" s="2" t="s">
        <v>86</v>
      </c>
      <c r="D1150" s="3" t="s">
        <v>524</v>
      </c>
      <c r="E1150" s="2" t="s">
        <v>1475</v>
      </c>
      <c r="F1150" s="2" t="s">
        <v>78</v>
      </c>
      <c r="G1150" s="3" t="s">
        <v>138</v>
      </c>
      <c r="H1150" s="4" t="n">
        <v>12299.8</v>
      </c>
      <c r="I1150" s="5" t="n">
        <v>10</v>
      </c>
      <c r="J1150" s="2" t="s">
        <v>17</v>
      </c>
    </row>
    <row r="1151" customFormat="false" ht="15" hidden="false" customHeight="false" outlineLevel="0" collapsed="false">
      <c r="A1151" s="6" t="s">
        <v>2647</v>
      </c>
      <c r="B1151" s="6" t="s">
        <v>2648</v>
      </c>
      <c r="C1151" s="6" t="s">
        <v>12</v>
      </c>
      <c r="D1151" s="7" t="s">
        <v>25</v>
      </c>
      <c r="E1151" s="6" t="s">
        <v>146</v>
      </c>
      <c r="F1151" s="6" t="s">
        <v>187</v>
      </c>
      <c r="G1151" s="7" t="s">
        <v>62</v>
      </c>
      <c r="H1151" s="8" t="n">
        <v>5607.06</v>
      </c>
      <c r="I1151" s="9" t="n">
        <v>10</v>
      </c>
      <c r="J1151" s="6" t="s">
        <v>17</v>
      </c>
    </row>
    <row r="1152" customFormat="false" ht="15" hidden="false" customHeight="false" outlineLevel="0" collapsed="false">
      <c r="A1152" s="2" t="s">
        <v>2649</v>
      </c>
      <c r="B1152" s="2" t="s">
        <v>2650</v>
      </c>
      <c r="C1152" s="2" t="s">
        <v>31</v>
      </c>
      <c r="D1152" s="3" t="s">
        <v>92</v>
      </c>
      <c r="E1152" s="2" t="s">
        <v>155</v>
      </c>
      <c r="F1152" s="2" t="s">
        <v>312</v>
      </c>
      <c r="G1152" s="3" t="s">
        <v>62</v>
      </c>
      <c r="H1152" s="4" t="n">
        <v>3064.98</v>
      </c>
      <c r="I1152" s="5" t="n">
        <v>10</v>
      </c>
      <c r="J1152" s="2" t="s">
        <v>17</v>
      </c>
    </row>
    <row r="1153" customFormat="false" ht="15" hidden="false" customHeight="false" outlineLevel="0" collapsed="false">
      <c r="A1153" s="6" t="s">
        <v>2651</v>
      </c>
      <c r="B1153" s="6" t="s">
        <v>2652</v>
      </c>
      <c r="C1153" s="6" t="s">
        <v>86</v>
      </c>
      <c r="D1153" s="7" t="s">
        <v>507</v>
      </c>
      <c r="E1153" s="6" t="s">
        <v>43</v>
      </c>
      <c r="F1153" s="6" t="s">
        <v>614</v>
      </c>
      <c r="G1153" s="7" t="s">
        <v>28</v>
      </c>
      <c r="H1153" s="8" t="n">
        <v>9495.46</v>
      </c>
      <c r="I1153" s="9" t="n">
        <v>25</v>
      </c>
      <c r="J1153" s="6" t="s">
        <v>17</v>
      </c>
    </row>
    <row r="1154" customFormat="false" ht="15" hidden="false" customHeight="false" outlineLevel="0" collapsed="false">
      <c r="A1154" s="2" t="s">
        <v>2653</v>
      </c>
      <c r="B1154" s="2" t="s">
        <v>2654</v>
      </c>
      <c r="C1154" s="2" t="s">
        <v>31</v>
      </c>
      <c r="D1154" s="3" t="s">
        <v>71</v>
      </c>
      <c r="E1154" s="2" t="s">
        <v>1951</v>
      </c>
      <c r="F1154" s="2" t="s">
        <v>573</v>
      </c>
      <c r="G1154" s="3" t="s">
        <v>28</v>
      </c>
      <c r="H1154" s="4" t="n">
        <v>2003.29</v>
      </c>
      <c r="I1154" s="5" t="n">
        <v>15</v>
      </c>
      <c r="J1154" s="2" t="s">
        <v>68</v>
      </c>
    </row>
    <row r="1155" customFormat="false" ht="15" hidden="false" customHeight="false" outlineLevel="0" collapsed="false">
      <c r="A1155" s="6" t="s">
        <v>2655</v>
      </c>
      <c r="B1155" s="6" t="s">
        <v>2656</v>
      </c>
      <c r="C1155" s="6" t="s">
        <v>12</v>
      </c>
      <c r="D1155" s="7" t="s">
        <v>13</v>
      </c>
      <c r="E1155" s="6" t="s">
        <v>1162</v>
      </c>
      <c r="F1155" s="6" t="s">
        <v>1803</v>
      </c>
      <c r="G1155" s="7" t="s">
        <v>16</v>
      </c>
      <c r="H1155" s="8" t="n">
        <v>6599.29</v>
      </c>
      <c r="I1155" s="9" t="n">
        <v>30</v>
      </c>
      <c r="J1155" s="6" t="s">
        <v>17</v>
      </c>
    </row>
    <row r="1156" customFormat="false" ht="15" hidden="false" customHeight="false" outlineLevel="0" collapsed="false">
      <c r="A1156" s="2" t="s">
        <v>2657</v>
      </c>
      <c r="B1156" s="2" t="s">
        <v>2658</v>
      </c>
      <c r="C1156" s="2" t="s">
        <v>31</v>
      </c>
      <c r="D1156" s="3" t="s">
        <v>59</v>
      </c>
      <c r="E1156" s="2" t="s">
        <v>469</v>
      </c>
      <c r="F1156" s="2" t="s">
        <v>405</v>
      </c>
      <c r="G1156" s="3" t="s">
        <v>138</v>
      </c>
      <c r="H1156" s="4" t="n">
        <v>14530.43</v>
      </c>
      <c r="I1156" s="5" t="n">
        <v>10</v>
      </c>
      <c r="J1156" s="2" t="s">
        <v>17</v>
      </c>
    </row>
    <row r="1157" customFormat="false" ht="15" hidden="false" customHeight="false" outlineLevel="0" collapsed="false">
      <c r="A1157" s="6" t="s">
        <v>2659</v>
      </c>
      <c r="B1157" s="6" t="s">
        <v>2660</v>
      </c>
      <c r="C1157" s="6" t="s">
        <v>31</v>
      </c>
      <c r="D1157" s="7" t="s">
        <v>32</v>
      </c>
      <c r="E1157" s="6" t="s">
        <v>230</v>
      </c>
      <c r="F1157" s="6" t="s">
        <v>172</v>
      </c>
      <c r="G1157" s="7" t="s">
        <v>16</v>
      </c>
      <c r="H1157" s="8" t="n">
        <v>4612.26</v>
      </c>
      <c r="I1157" s="9" t="n">
        <v>20</v>
      </c>
      <c r="J1157" s="6" t="s">
        <v>17</v>
      </c>
    </row>
    <row r="1158" customFormat="false" ht="15" hidden="false" customHeight="false" outlineLevel="0" collapsed="false">
      <c r="A1158" s="2" t="s">
        <v>2661</v>
      </c>
      <c r="B1158" s="2" t="s">
        <v>2662</v>
      </c>
      <c r="C1158" s="2" t="s">
        <v>12</v>
      </c>
      <c r="D1158" s="3" t="s">
        <v>13</v>
      </c>
      <c r="E1158" s="2" t="s">
        <v>608</v>
      </c>
      <c r="F1158" s="2" t="s">
        <v>809</v>
      </c>
      <c r="G1158" s="3" t="s">
        <v>138</v>
      </c>
      <c r="H1158" s="4" t="n">
        <v>973.78</v>
      </c>
      <c r="I1158" s="5" t="n">
        <v>15</v>
      </c>
      <c r="J1158" s="2" t="s">
        <v>17</v>
      </c>
    </row>
    <row r="1159" customFormat="false" ht="15" hidden="false" customHeight="false" outlineLevel="0" collapsed="false">
      <c r="A1159" s="6" t="s">
        <v>2663</v>
      </c>
      <c r="B1159" s="6" t="s">
        <v>2664</v>
      </c>
      <c r="C1159" s="6" t="s">
        <v>86</v>
      </c>
      <c r="D1159" s="7" t="s">
        <v>524</v>
      </c>
      <c r="E1159" s="6" t="s">
        <v>268</v>
      </c>
      <c r="F1159" s="6" t="s">
        <v>437</v>
      </c>
      <c r="G1159" s="7" t="s">
        <v>62</v>
      </c>
      <c r="H1159" s="8" t="n">
        <v>14407.83</v>
      </c>
      <c r="I1159" s="9" t="n">
        <v>5</v>
      </c>
      <c r="J1159" s="6" t="s">
        <v>17</v>
      </c>
    </row>
    <row r="1160" customFormat="false" ht="15" hidden="false" customHeight="false" outlineLevel="0" collapsed="false">
      <c r="A1160" s="2" t="s">
        <v>2665</v>
      </c>
      <c r="B1160" s="2" t="s">
        <v>2666</v>
      </c>
      <c r="C1160" s="2" t="s">
        <v>12</v>
      </c>
      <c r="D1160" s="3" t="s">
        <v>37</v>
      </c>
      <c r="E1160" s="2" t="s">
        <v>617</v>
      </c>
      <c r="F1160" s="2" t="s">
        <v>366</v>
      </c>
      <c r="G1160" s="3" t="s">
        <v>74</v>
      </c>
      <c r="H1160" s="4" t="n">
        <v>14013.14</v>
      </c>
      <c r="I1160" s="5" t="n">
        <v>30</v>
      </c>
      <c r="J1160" s="2" t="s">
        <v>17</v>
      </c>
    </row>
    <row r="1161" customFormat="false" ht="15" hidden="false" customHeight="false" outlineLevel="0" collapsed="false">
      <c r="A1161" s="6" t="s">
        <v>2667</v>
      </c>
      <c r="B1161" s="6" t="s">
        <v>2668</v>
      </c>
      <c r="C1161" s="6" t="s">
        <v>12</v>
      </c>
      <c r="D1161" s="7" t="s">
        <v>81</v>
      </c>
      <c r="E1161" s="6" t="s">
        <v>680</v>
      </c>
      <c r="F1161" s="6" t="s">
        <v>1331</v>
      </c>
      <c r="G1161" s="7" t="s">
        <v>28</v>
      </c>
      <c r="H1161" s="8" t="n">
        <v>3849.06</v>
      </c>
      <c r="I1161" s="9" t="n">
        <v>15</v>
      </c>
      <c r="J1161" s="6" t="s">
        <v>17</v>
      </c>
    </row>
    <row r="1162" customFormat="false" ht="15" hidden="false" customHeight="false" outlineLevel="0" collapsed="false">
      <c r="A1162" s="2" t="s">
        <v>2669</v>
      </c>
      <c r="B1162" s="2" t="s">
        <v>2670</v>
      </c>
      <c r="C1162" s="2" t="s">
        <v>86</v>
      </c>
      <c r="D1162" s="3" t="s">
        <v>97</v>
      </c>
      <c r="E1162" s="2" t="s">
        <v>446</v>
      </c>
      <c r="F1162" s="2" t="s">
        <v>1051</v>
      </c>
      <c r="G1162" s="3" t="s">
        <v>74</v>
      </c>
      <c r="H1162" s="4" t="n">
        <v>14256.15</v>
      </c>
      <c r="I1162" s="5" t="n">
        <v>5</v>
      </c>
      <c r="J1162" s="2" t="s">
        <v>68</v>
      </c>
    </row>
    <row r="1163" customFormat="false" ht="15" hidden="false" customHeight="false" outlineLevel="0" collapsed="false">
      <c r="A1163" s="6" t="s">
        <v>2671</v>
      </c>
      <c r="B1163" s="6" t="s">
        <v>2672</v>
      </c>
      <c r="C1163" s="6" t="s">
        <v>12</v>
      </c>
      <c r="D1163" s="7" t="s">
        <v>362</v>
      </c>
      <c r="E1163" s="6" t="s">
        <v>42</v>
      </c>
      <c r="F1163" s="6" t="s">
        <v>282</v>
      </c>
      <c r="G1163" s="7" t="s">
        <v>22</v>
      </c>
      <c r="H1163" s="8" t="n">
        <v>10759.85</v>
      </c>
      <c r="I1163" s="9" t="n">
        <v>20</v>
      </c>
      <c r="J1163" s="6" t="s">
        <v>68</v>
      </c>
    </row>
    <row r="1164" customFormat="false" ht="15" hidden="false" customHeight="false" outlineLevel="0" collapsed="false">
      <c r="A1164" s="2" t="s">
        <v>2673</v>
      </c>
      <c r="B1164" s="2" t="s">
        <v>2674</v>
      </c>
      <c r="C1164" s="2" t="s">
        <v>86</v>
      </c>
      <c r="D1164" s="3" t="s">
        <v>285</v>
      </c>
      <c r="E1164" s="2" t="s">
        <v>88</v>
      </c>
      <c r="F1164" s="2" t="s">
        <v>1249</v>
      </c>
      <c r="G1164" s="3" t="s">
        <v>22</v>
      </c>
      <c r="H1164" s="4" t="n">
        <v>13519.68</v>
      </c>
      <c r="I1164" s="5" t="n">
        <v>25</v>
      </c>
      <c r="J1164" s="2" t="s">
        <v>17</v>
      </c>
    </row>
    <row r="1165" customFormat="false" ht="15" hidden="false" customHeight="false" outlineLevel="0" collapsed="false">
      <c r="A1165" s="6" t="s">
        <v>2675</v>
      </c>
      <c r="B1165" s="6" t="s">
        <v>2676</v>
      </c>
      <c r="C1165" s="6" t="s">
        <v>12</v>
      </c>
      <c r="D1165" s="7" t="s">
        <v>13</v>
      </c>
      <c r="E1165" s="6" t="s">
        <v>39</v>
      </c>
      <c r="F1165" s="6" t="s">
        <v>172</v>
      </c>
      <c r="G1165" s="7" t="s">
        <v>22</v>
      </c>
      <c r="H1165" s="8" t="n">
        <v>9597.85</v>
      </c>
      <c r="I1165" s="9" t="n">
        <v>5</v>
      </c>
      <c r="J1165" s="6" t="s">
        <v>17</v>
      </c>
    </row>
    <row r="1166" customFormat="false" ht="15" hidden="false" customHeight="false" outlineLevel="0" collapsed="false">
      <c r="A1166" s="2" t="s">
        <v>2677</v>
      </c>
      <c r="B1166" s="2" t="s">
        <v>2678</v>
      </c>
      <c r="C1166" s="2" t="s">
        <v>12</v>
      </c>
      <c r="D1166" s="3" t="s">
        <v>362</v>
      </c>
      <c r="E1166" s="2" t="s">
        <v>582</v>
      </c>
      <c r="F1166" s="2" t="s">
        <v>647</v>
      </c>
      <c r="G1166" s="3" t="s">
        <v>22</v>
      </c>
      <c r="H1166" s="4" t="n">
        <v>4595.71</v>
      </c>
      <c r="I1166" s="5" t="n">
        <v>5</v>
      </c>
      <c r="J1166" s="2" t="s">
        <v>17</v>
      </c>
    </row>
    <row r="1167" customFormat="false" ht="15" hidden="false" customHeight="false" outlineLevel="0" collapsed="false">
      <c r="A1167" s="6" t="s">
        <v>2679</v>
      </c>
      <c r="B1167" s="6" t="s">
        <v>2680</v>
      </c>
      <c r="C1167" s="6" t="s">
        <v>86</v>
      </c>
      <c r="D1167" s="7" t="s">
        <v>784</v>
      </c>
      <c r="E1167" s="6" t="s">
        <v>717</v>
      </c>
      <c r="F1167" s="6" t="s">
        <v>137</v>
      </c>
      <c r="G1167" s="7" t="s">
        <v>62</v>
      </c>
      <c r="H1167" s="8" t="n">
        <v>12033.9</v>
      </c>
      <c r="I1167" s="9" t="n">
        <v>15</v>
      </c>
      <c r="J1167" s="6" t="s">
        <v>17</v>
      </c>
    </row>
    <row r="1168" customFormat="false" ht="15" hidden="false" customHeight="false" outlineLevel="0" collapsed="false">
      <c r="A1168" s="2" t="s">
        <v>2681</v>
      </c>
      <c r="B1168" s="2" t="s">
        <v>317</v>
      </c>
      <c r="C1168" s="2" t="s">
        <v>31</v>
      </c>
      <c r="D1168" s="3" t="s">
        <v>122</v>
      </c>
      <c r="E1168" s="2" t="s">
        <v>373</v>
      </c>
      <c r="F1168" s="2" t="s">
        <v>202</v>
      </c>
      <c r="G1168" s="3" t="s">
        <v>62</v>
      </c>
      <c r="H1168" s="4" t="n">
        <v>9686.5</v>
      </c>
      <c r="I1168" s="5" t="n">
        <v>10</v>
      </c>
      <c r="J1168" s="2" t="s">
        <v>68</v>
      </c>
    </row>
    <row r="1169" customFormat="false" ht="15" hidden="false" customHeight="false" outlineLevel="0" collapsed="false">
      <c r="A1169" s="6" t="s">
        <v>2682</v>
      </c>
      <c r="B1169" s="6" t="s">
        <v>2683</v>
      </c>
      <c r="C1169" s="6" t="s">
        <v>86</v>
      </c>
      <c r="D1169" s="7" t="s">
        <v>524</v>
      </c>
      <c r="E1169" s="6" t="s">
        <v>304</v>
      </c>
      <c r="F1169" s="6" t="s">
        <v>568</v>
      </c>
      <c r="G1169" s="7" t="s">
        <v>28</v>
      </c>
      <c r="H1169" s="8" t="n">
        <v>956.03</v>
      </c>
      <c r="I1169" s="9" t="n">
        <v>30</v>
      </c>
      <c r="J1169" s="6" t="s">
        <v>17</v>
      </c>
    </row>
    <row r="1170" customFormat="false" ht="15" hidden="false" customHeight="false" outlineLevel="0" collapsed="false">
      <c r="A1170" s="2" t="s">
        <v>2684</v>
      </c>
      <c r="B1170" s="2" t="s">
        <v>2685</v>
      </c>
      <c r="C1170" s="2" t="s">
        <v>31</v>
      </c>
      <c r="D1170" s="3" t="s">
        <v>215</v>
      </c>
      <c r="E1170" s="2" t="s">
        <v>1570</v>
      </c>
      <c r="F1170" s="2" t="s">
        <v>565</v>
      </c>
      <c r="G1170" s="3" t="s">
        <v>16</v>
      </c>
      <c r="H1170" s="4" t="n">
        <v>3296.26</v>
      </c>
      <c r="I1170" s="5" t="n">
        <v>0</v>
      </c>
      <c r="J1170" s="2" t="s">
        <v>17</v>
      </c>
    </row>
    <row r="1171" customFormat="false" ht="15" hidden="false" customHeight="false" outlineLevel="0" collapsed="false">
      <c r="A1171" s="6" t="s">
        <v>2686</v>
      </c>
      <c r="B1171" s="6" t="s">
        <v>2687</v>
      </c>
      <c r="C1171" s="6" t="s">
        <v>31</v>
      </c>
      <c r="D1171" s="7" t="s">
        <v>32</v>
      </c>
      <c r="E1171" s="6" t="s">
        <v>653</v>
      </c>
      <c r="F1171" s="6" t="s">
        <v>803</v>
      </c>
      <c r="G1171" s="7" t="s">
        <v>22</v>
      </c>
      <c r="H1171" s="8" t="n">
        <v>927.72</v>
      </c>
      <c r="I1171" s="9" t="n">
        <v>5</v>
      </c>
      <c r="J1171" s="6" t="s">
        <v>17</v>
      </c>
    </row>
    <row r="1172" customFormat="false" ht="15" hidden="false" customHeight="false" outlineLevel="0" collapsed="false">
      <c r="A1172" s="2" t="s">
        <v>2688</v>
      </c>
      <c r="B1172" s="2" t="s">
        <v>889</v>
      </c>
      <c r="C1172" s="2" t="s">
        <v>31</v>
      </c>
      <c r="D1172" s="3" t="s">
        <v>59</v>
      </c>
      <c r="E1172" s="2" t="s">
        <v>187</v>
      </c>
      <c r="F1172" s="2" t="s">
        <v>556</v>
      </c>
      <c r="G1172" s="3" t="s">
        <v>22</v>
      </c>
      <c r="H1172" s="4" t="n">
        <v>5554.02</v>
      </c>
      <c r="I1172" s="5" t="n">
        <v>0</v>
      </c>
      <c r="J1172" s="2" t="s">
        <v>17</v>
      </c>
    </row>
    <row r="1173" customFormat="false" ht="15" hidden="false" customHeight="false" outlineLevel="0" collapsed="false">
      <c r="A1173" s="6" t="s">
        <v>2689</v>
      </c>
      <c r="B1173" s="6" t="s">
        <v>2690</v>
      </c>
      <c r="C1173" s="6" t="s">
        <v>12</v>
      </c>
      <c r="D1173" s="7" t="s">
        <v>37</v>
      </c>
      <c r="E1173" s="6" t="s">
        <v>812</v>
      </c>
      <c r="F1173" s="6" t="s">
        <v>928</v>
      </c>
      <c r="G1173" s="7" t="s">
        <v>138</v>
      </c>
      <c r="H1173" s="8" t="n">
        <v>3007.91</v>
      </c>
      <c r="I1173" s="9" t="n">
        <v>10</v>
      </c>
      <c r="J1173" s="6" t="s">
        <v>17</v>
      </c>
    </row>
    <row r="1174" customFormat="false" ht="15" hidden="false" customHeight="false" outlineLevel="0" collapsed="false">
      <c r="A1174" s="2" t="s">
        <v>2691</v>
      </c>
      <c r="B1174" s="2" t="s">
        <v>2692</v>
      </c>
      <c r="C1174" s="2" t="s">
        <v>31</v>
      </c>
      <c r="D1174" s="3" t="s">
        <v>65</v>
      </c>
      <c r="E1174" s="2" t="s">
        <v>406</v>
      </c>
      <c r="F1174" s="2" t="s">
        <v>659</v>
      </c>
      <c r="G1174" s="3" t="s">
        <v>62</v>
      </c>
      <c r="H1174" s="4" t="n">
        <v>3484.56</v>
      </c>
      <c r="I1174" s="5" t="n">
        <v>30</v>
      </c>
      <c r="J1174" s="2" t="s">
        <v>17</v>
      </c>
    </row>
    <row r="1175" customFormat="false" ht="15" hidden="false" customHeight="false" outlineLevel="0" collapsed="false">
      <c r="A1175" s="6" t="s">
        <v>2693</v>
      </c>
      <c r="B1175" s="6" t="s">
        <v>2694</v>
      </c>
      <c r="C1175" s="6" t="s">
        <v>86</v>
      </c>
      <c r="D1175" s="7" t="s">
        <v>524</v>
      </c>
      <c r="E1175" s="6" t="s">
        <v>504</v>
      </c>
      <c r="F1175" s="6" t="s">
        <v>211</v>
      </c>
      <c r="G1175" s="7" t="s">
        <v>22</v>
      </c>
      <c r="H1175" s="8" t="n">
        <v>6725.04</v>
      </c>
      <c r="I1175" s="9" t="n">
        <v>15</v>
      </c>
      <c r="J1175" s="6" t="s">
        <v>17</v>
      </c>
    </row>
    <row r="1176" customFormat="false" ht="15" hidden="false" customHeight="false" outlineLevel="0" collapsed="false">
      <c r="A1176" s="2" t="s">
        <v>2695</v>
      </c>
      <c r="B1176" s="2" t="s">
        <v>523</v>
      </c>
      <c r="C1176" s="2" t="s">
        <v>12</v>
      </c>
      <c r="D1176" s="3" t="s">
        <v>13</v>
      </c>
      <c r="E1176" s="2" t="s">
        <v>707</v>
      </c>
      <c r="F1176" s="2" t="s">
        <v>642</v>
      </c>
      <c r="G1176" s="3" t="s">
        <v>138</v>
      </c>
      <c r="H1176" s="4" t="n">
        <v>9009.6</v>
      </c>
      <c r="I1176" s="5" t="n">
        <v>10</v>
      </c>
      <c r="J1176" s="2" t="s">
        <v>17</v>
      </c>
    </row>
    <row r="1177" customFormat="false" ht="15" hidden="false" customHeight="false" outlineLevel="0" collapsed="false">
      <c r="A1177" s="6" t="s">
        <v>2696</v>
      </c>
      <c r="B1177" s="6" t="s">
        <v>1178</v>
      </c>
      <c r="C1177" s="6" t="s">
        <v>31</v>
      </c>
      <c r="D1177" s="7" t="s">
        <v>71</v>
      </c>
      <c r="E1177" s="6" t="s">
        <v>760</v>
      </c>
      <c r="F1177" s="6" t="s">
        <v>195</v>
      </c>
      <c r="G1177" s="7" t="s">
        <v>22</v>
      </c>
      <c r="H1177" s="8" t="n">
        <v>5178.88</v>
      </c>
      <c r="I1177" s="9" t="n">
        <v>30</v>
      </c>
      <c r="J1177" s="6" t="s">
        <v>68</v>
      </c>
    </row>
    <row r="1178" customFormat="false" ht="15" hidden="false" customHeight="false" outlineLevel="0" collapsed="false">
      <c r="A1178" s="2" t="s">
        <v>2697</v>
      </c>
      <c r="B1178" s="2" t="s">
        <v>2698</v>
      </c>
      <c r="C1178" s="2" t="s">
        <v>31</v>
      </c>
      <c r="D1178" s="3" t="s">
        <v>32</v>
      </c>
      <c r="E1178" s="2" t="s">
        <v>578</v>
      </c>
      <c r="F1178" s="2" t="s">
        <v>764</v>
      </c>
      <c r="G1178" s="3" t="s">
        <v>22</v>
      </c>
      <c r="H1178" s="4" t="n">
        <v>10480.24</v>
      </c>
      <c r="I1178" s="5" t="n">
        <v>10</v>
      </c>
      <c r="J1178" s="2" t="s">
        <v>17</v>
      </c>
    </row>
    <row r="1179" customFormat="false" ht="15" hidden="false" customHeight="false" outlineLevel="0" collapsed="false">
      <c r="A1179" s="6" t="s">
        <v>2699</v>
      </c>
      <c r="B1179" s="6" t="s">
        <v>2700</v>
      </c>
      <c r="C1179" s="6" t="s">
        <v>86</v>
      </c>
      <c r="D1179" s="7" t="s">
        <v>101</v>
      </c>
      <c r="E1179" s="6" t="s">
        <v>620</v>
      </c>
      <c r="F1179" s="6" t="s">
        <v>806</v>
      </c>
      <c r="G1179" s="7" t="s">
        <v>22</v>
      </c>
      <c r="H1179" s="8" t="n">
        <v>9226.13</v>
      </c>
      <c r="I1179" s="9" t="n">
        <v>10</v>
      </c>
      <c r="J1179" s="6" t="s">
        <v>17</v>
      </c>
    </row>
    <row r="1180" customFormat="false" ht="15" hidden="false" customHeight="false" outlineLevel="0" collapsed="false">
      <c r="A1180" s="2" t="s">
        <v>2701</v>
      </c>
      <c r="B1180" s="2" t="s">
        <v>2702</v>
      </c>
      <c r="C1180" s="2" t="s">
        <v>12</v>
      </c>
      <c r="D1180" s="3" t="s">
        <v>37</v>
      </c>
      <c r="E1180" s="2" t="s">
        <v>662</v>
      </c>
      <c r="F1180" s="2" t="s">
        <v>528</v>
      </c>
      <c r="G1180" s="3" t="s">
        <v>16</v>
      </c>
      <c r="H1180" s="4" t="n">
        <v>5107.86</v>
      </c>
      <c r="I1180" s="5" t="n">
        <v>15</v>
      </c>
      <c r="J1180" s="2" t="s">
        <v>68</v>
      </c>
    </row>
    <row r="1181" customFormat="false" ht="15" hidden="false" customHeight="false" outlineLevel="0" collapsed="false">
      <c r="A1181" s="6" t="s">
        <v>2703</v>
      </c>
      <c r="B1181" s="6" t="s">
        <v>2704</v>
      </c>
      <c r="C1181" s="6" t="s">
        <v>12</v>
      </c>
      <c r="D1181" s="7" t="s">
        <v>179</v>
      </c>
      <c r="E1181" s="6" t="s">
        <v>312</v>
      </c>
      <c r="F1181" s="6" t="s">
        <v>501</v>
      </c>
      <c r="G1181" s="7" t="s">
        <v>62</v>
      </c>
      <c r="H1181" s="8" t="n">
        <v>7065.38</v>
      </c>
      <c r="I1181" s="9" t="n">
        <v>0</v>
      </c>
      <c r="J1181" s="6" t="s">
        <v>17</v>
      </c>
    </row>
    <row r="1182" customFormat="false" ht="15" hidden="false" customHeight="false" outlineLevel="0" collapsed="false">
      <c r="A1182" s="2" t="s">
        <v>2705</v>
      </c>
      <c r="B1182" s="2" t="s">
        <v>2706</v>
      </c>
      <c r="C1182" s="2" t="s">
        <v>31</v>
      </c>
      <c r="D1182" s="3" t="s">
        <v>65</v>
      </c>
      <c r="E1182" s="2" t="s">
        <v>884</v>
      </c>
      <c r="F1182" s="2" t="s">
        <v>276</v>
      </c>
      <c r="G1182" s="3" t="s">
        <v>138</v>
      </c>
      <c r="H1182" s="4" t="n">
        <v>4623.3</v>
      </c>
      <c r="I1182" s="5" t="n">
        <v>15</v>
      </c>
      <c r="J1182" s="2" t="s">
        <v>17</v>
      </c>
    </row>
    <row r="1183" customFormat="false" ht="15" hidden="false" customHeight="false" outlineLevel="0" collapsed="false">
      <c r="A1183" s="6" t="s">
        <v>2707</v>
      </c>
      <c r="B1183" s="6" t="s">
        <v>2708</v>
      </c>
      <c r="C1183" s="6" t="s">
        <v>31</v>
      </c>
      <c r="D1183" s="7" t="s">
        <v>71</v>
      </c>
      <c r="E1183" s="6" t="s">
        <v>397</v>
      </c>
      <c r="F1183" s="6" t="s">
        <v>268</v>
      </c>
      <c r="G1183" s="7" t="s">
        <v>22</v>
      </c>
      <c r="H1183" s="8" t="n">
        <v>12532.83</v>
      </c>
      <c r="I1183" s="9" t="n">
        <v>0</v>
      </c>
      <c r="J1183" s="6" t="s">
        <v>17</v>
      </c>
    </row>
    <row r="1184" customFormat="false" ht="15" hidden="false" customHeight="false" outlineLevel="0" collapsed="false">
      <c r="A1184" s="2" t="s">
        <v>2709</v>
      </c>
      <c r="B1184" s="2" t="s">
        <v>2710</v>
      </c>
      <c r="C1184" s="2" t="s">
        <v>12</v>
      </c>
      <c r="D1184" s="3" t="s">
        <v>110</v>
      </c>
      <c r="E1184" s="2" t="s">
        <v>275</v>
      </c>
      <c r="F1184" s="2" t="s">
        <v>55</v>
      </c>
      <c r="G1184" s="3" t="s">
        <v>16</v>
      </c>
      <c r="H1184" s="4" t="n">
        <v>9378.65</v>
      </c>
      <c r="I1184" s="5" t="n">
        <v>15</v>
      </c>
      <c r="J1184" s="2" t="s">
        <v>17</v>
      </c>
    </row>
    <row r="1185" customFormat="false" ht="15" hidden="false" customHeight="false" outlineLevel="0" collapsed="false">
      <c r="A1185" s="6" t="s">
        <v>2711</v>
      </c>
      <c r="B1185" s="6" t="s">
        <v>2712</v>
      </c>
      <c r="C1185" s="6" t="s">
        <v>86</v>
      </c>
      <c r="D1185" s="7" t="s">
        <v>135</v>
      </c>
      <c r="E1185" s="6" t="s">
        <v>1162</v>
      </c>
      <c r="F1185" s="6" t="s">
        <v>741</v>
      </c>
      <c r="G1185" s="7" t="s">
        <v>74</v>
      </c>
      <c r="H1185" s="8" t="n">
        <v>1989.78</v>
      </c>
      <c r="I1185" s="9" t="n">
        <v>20</v>
      </c>
      <c r="J1185" s="6" t="s">
        <v>68</v>
      </c>
    </row>
    <row r="1186" customFormat="false" ht="15" hidden="false" customHeight="false" outlineLevel="0" collapsed="false">
      <c r="A1186" s="2" t="s">
        <v>2713</v>
      </c>
      <c r="B1186" s="2" t="s">
        <v>2714</v>
      </c>
      <c r="C1186" s="2" t="s">
        <v>86</v>
      </c>
      <c r="D1186" s="3" t="s">
        <v>507</v>
      </c>
      <c r="E1186" s="2" t="s">
        <v>460</v>
      </c>
      <c r="F1186" s="2" t="s">
        <v>298</v>
      </c>
      <c r="G1186" s="3" t="s">
        <v>22</v>
      </c>
      <c r="H1186" s="4" t="n">
        <v>3271.82</v>
      </c>
      <c r="I1186" s="5" t="n">
        <v>0</v>
      </c>
      <c r="J1186" s="2" t="s">
        <v>17</v>
      </c>
    </row>
    <row r="1187" customFormat="false" ht="15" hidden="false" customHeight="false" outlineLevel="0" collapsed="false">
      <c r="A1187" s="6" t="s">
        <v>2715</v>
      </c>
      <c r="B1187" s="6" t="s">
        <v>2716</v>
      </c>
      <c r="C1187" s="6" t="s">
        <v>86</v>
      </c>
      <c r="D1187" s="7" t="s">
        <v>384</v>
      </c>
      <c r="E1187" s="6" t="s">
        <v>635</v>
      </c>
      <c r="F1187" s="6" t="s">
        <v>261</v>
      </c>
      <c r="G1187" s="7" t="s">
        <v>22</v>
      </c>
      <c r="H1187" s="8" t="n">
        <v>1124.6</v>
      </c>
      <c r="I1187" s="9" t="n">
        <v>30</v>
      </c>
      <c r="J1187" s="6" t="s">
        <v>68</v>
      </c>
    </row>
    <row r="1188" customFormat="false" ht="15" hidden="false" customHeight="false" outlineLevel="0" collapsed="false">
      <c r="A1188" s="2" t="s">
        <v>2717</v>
      </c>
      <c r="B1188" s="2" t="s">
        <v>2718</v>
      </c>
      <c r="C1188" s="2" t="s">
        <v>12</v>
      </c>
      <c r="D1188" s="3" t="s">
        <v>37</v>
      </c>
      <c r="E1188" s="2" t="s">
        <v>212</v>
      </c>
      <c r="F1188" s="2" t="s">
        <v>311</v>
      </c>
      <c r="G1188" s="3" t="s">
        <v>22</v>
      </c>
      <c r="H1188" s="4" t="n">
        <v>13910.45</v>
      </c>
      <c r="I1188" s="5" t="n">
        <v>5</v>
      </c>
      <c r="J1188" s="2" t="s">
        <v>68</v>
      </c>
    </row>
    <row r="1189" customFormat="false" ht="15" hidden="false" customHeight="false" outlineLevel="0" collapsed="false">
      <c r="A1189" s="6" t="s">
        <v>2719</v>
      </c>
      <c r="B1189" s="6" t="s">
        <v>2720</v>
      </c>
      <c r="C1189" s="6" t="s">
        <v>12</v>
      </c>
      <c r="D1189" s="7" t="s">
        <v>37</v>
      </c>
      <c r="E1189" s="6" t="s">
        <v>1208</v>
      </c>
      <c r="F1189" s="6" t="s">
        <v>1641</v>
      </c>
      <c r="G1189" s="7" t="s">
        <v>28</v>
      </c>
      <c r="H1189" s="8" t="n">
        <v>2274.41</v>
      </c>
      <c r="I1189" s="9" t="n">
        <v>25</v>
      </c>
      <c r="J1189" s="6" t="s">
        <v>17</v>
      </c>
    </row>
    <row r="1190" customFormat="false" ht="15" hidden="false" customHeight="false" outlineLevel="0" collapsed="false">
      <c r="A1190" s="2" t="s">
        <v>2721</v>
      </c>
      <c r="B1190" s="2" t="s">
        <v>2722</v>
      </c>
      <c r="C1190" s="2" t="s">
        <v>86</v>
      </c>
      <c r="D1190" s="3" t="s">
        <v>285</v>
      </c>
      <c r="E1190" s="2" t="s">
        <v>60</v>
      </c>
      <c r="F1190" s="2" t="s">
        <v>47</v>
      </c>
      <c r="G1190" s="3" t="s">
        <v>16</v>
      </c>
      <c r="H1190" s="4" t="n">
        <v>3774.54</v>
      </c>
      <c r="I1190" s="5" t="n">
        <v>15</v>
      </c>
      <c r="J1190" s="2" t="s">
        <v>17</v>
      </c>
    </row>
    <row r="1191" customFormat="false" ht="15" hidden="false" customHeight="false" outlineLevel="0" collapsed="false">
      <c r="A1191" s="6" t="s">
        <v>2723</v>
      </c>
      <c r="B1191" s="6" t="s">
        <v>2724</v>
      </c>
      <c r="C1191" s="6" t="s">
        <v>12</v>
      </c>
      <c r="D1191" s="7" t="s">
        <v>154</v>
      </c>
      <c r="E1191" s="6" t="s">
        <v>417</v>
      </c>
      <c r="F1191" s="6" t="s">
        <v>975</v>
      </c>
      <c r="G1191" s="7" t="s">
        <v>16</v>
      </c>
      <c r="H1191" s="8" t="n">
        <v>12910.02</v>
      </c>
      <c r="I1191" s="9" t="n">
        <v>25</v>
      </c>
      <c r="J1191" s="6" t="s">
        <v>17</v>
      </c>
    </row>
    <row r="1192" customFormat="false" ht="15" hidden="false" customHeight="false" outlineLevel="0" collapsed="false">
      <c r="A1192" s="2" t="s">
        <v>2725</v>
      </c>
      <c r="B1192" s="2" t="s">
        <v>2726</v>
      </c>
      <c r="C1192" s="2" t="s">
        <v>31</v>
      </c>
      <c r="D1192" s="3" t="s">
        <v>131</v>
      </c>
      <c r="E1192" s="2" t="s">
        <v>164</v>
      </c>
      <c r="F1192" s="2" t="s">
        <v>585</v>
      </c>
      <c r="G1192" s="3" t="s">
        <v>62</v>
      </c>
      <c r="H1192" s="4" t="n">
        <v>3224.8</v>
      </c>
      <c r="I1192" s="5" t="n">
        <v>15</v>
      </c>
      <c r="J1192" s="2" t="s">
        <v>17</v>
      </c>
    </row>
    <row r="1193" customFormat="false" ht="15" hidden="false" customHeight="false" outlineLevel="0" collapsed="false">
      <c r="A1193" s="6" t="s">
        <v>2727</v>
      </c>
      <c r="B1193" s="6" t="s">
        <v>2728</v>
      </c>
      <c r="C1193" s="6" t="s">
        <v>12</v>
      </c>
      <c r="D1193" s="7" t="s">
        <v>81</v>
      </c>
      <c r="E1193" s="6" t="s">
        <v>413</v>
      </c>
      <c r="F1193" s="6" t="s">
        <v>525</v>
      </c>
      <c r="G1193" s="7" t="s">
        <v>16</v>
      </c>
      <c r="H1193" s="8" t="n">
        <v>10773.43</v>
      </c>
      <c r="I1193" s="9" t="n">
        <v>10</v>
      </c>
      <c r="J1193" s="6" t="s">
        <v>17</v>
      </c>
    </row>
    <row r="1194" customFormat="false" ht="15" hidden="false" customHeight="false" outlineLevel="0" collapsed="false">
      <c r="A1194" s="2" t="s">
        <v>2729</v>
      </c>
      <c r="B1194" s="2" t="s">
        <v>2730</v>
      </c>
      <c r="C1194" s="2" t="s">
        <v>31</v>
      </c>
      <c r="D1194" s="3" t="s">
        <v>32</v>
      </c>
      <c r="E1194" s="2" t="s">
        <v>151</v>
      </c>
      <c r="F1194" s="2" t="s">
        <v>1368</v>
      </c>
      <c r="G1194" s="3" t="s">
        <v>62</v>
      </c>
      <c r="H1194" s="4" t="n">
        <v>13083.95</v>
      </c>
      <c r="I1194" s="5" t="n">
        <v>15</v>
      </c>
      <c r="J1194" s="2" t="s">
        <v>17</v>
      </c>
    </row>
    <row r="1195" customFormat="false" ht="15" hidden="false" customHeight="false" outlineLevel="0" collapsed="false">
      <c r="A1195" s="6" t="s">
        <v>2731</v>
      </c>
      <c r="B1195" s="6" t="s">
        <v>2732</v>
      </c>
      <c r="C1195" s="6" t="s">
        <v>31</v>
      </c>
      <c r="D1195" s="7" t="s">
        <v>92</v>
      </c>
      <c r="E1195" s="6" t="s">
        <v>14</v>
      </c>
      <c r="F1195" s="6" t="s">
        <v>493</v>
      </c>
      <c r="G1195" s="7" t="s">
        <v>16</v>
      </c>
      <c r="H1195" s="8" t="n">
        <v>8870.01</v>
      </c>
      <c r="I1195" s="9" t="n">
        <v>30</v>
      </c>
      <c r="J1195" s="6" t="s">
        <v>17</v>
      </c>
    </row>
    <row r="1196" customFormat="false" ht="15" hidden="false" customHeight="false" outlineLevel="0" collapsed="false">
      <c r="A1196" s="2" t="s">
        <v>2733</v>
      </c>
      <c r="B1196" s="2" t="s">
        <v>2734</v>
      </c>
      <c r="C1196" s="2" t="s">
        <v>31</v>
      </c>
      <c r="D1196" s="3" t="s">
        <v>59</v>
      </c>
      <c r="E1196" s="2" t="s">
        <v>967</v>
      </c>
      <c r="F1196" s="2" t="s">
        <v>1111</v>
      </c>
      <c r="G1196" s="3" t="s">
        <v>22</v>
      </c>
      <c r="H1196" s="4" t="n">
        <v>7405.49</v>
      </c>
      <c r="I1196" s="5" t="n">
        <v>0</v>
      </c>
      <c r="J1196" s="2" t="s">
        <v>17</v>
      </c>
    </row>
    <row r="1197" customFormat="false" ht="15" hidden="false" customHeight="false" outlineLevel="0" collapsed="false">
      <c r="A1197" s="6" t="s">
        <v>2735</v>
      </c>
      <c r="B1197" s="6" t="s">
        <v>2736</v>
      </c>
      <c r="C1197" s="6" t="s">
        <v>31</v>
      </c>
      <c r="D1197" s="7" t="s">
        <v>131</v>
      </c>
      <c r="E1197" s="6" t="s">
        <v>521</v>
      </c>
      <c r="F1197" s="6" t="s">
        <v>774</v>
      </c>
      <c r="G1197" s="7" t="s">
        <v>22</v>
      </c>
      <c r="H1197" s="8" t="n">
        <v>6747.3</v>
      </c>
      <c r="I1197" s="9" t="n">
        <v>20</v>
      </c>
      <c r="J1197" s="6" t="s">
        <v>17</v>
      </c>
    </row>
    <row r="1198" customFormat="false" ht="15" hidden="false" customHeight="false" outlineLevel="0" collapsed="false">
      <c r="A1198" s="2" t="s">
        <v>2737</v>
      </c>
      <c r="B1198" s="2" t="s">
        <v>2738</v>
      </c>
      <c r="C1198" s="2" t="s">
        <v>31</v>
      </c>
      <c r="D1198" s="3" t="s">
        <v>122</v>
      </c>
      <c r="E1198" s="2" t="s">
        <v>223</v>
      </c>
      <c r="F1198" s="2" t="s">
        <v>1907</v>
      </c>
      <c r="G1198" s="3" t="s">
        <v>16</v>
      </c>
      <c r="H1198" s="4" t="n">
        <v>3312.01</v>
      </c>
      <c r="I1198" s="5" t="n">
        <v>15</v>
      </c>
      <c r="J1198" s="2" t="s">
        <v>17</v>
      </c>
    </row>
    <row r="1199" customFormat="false" ht="15" hidden="false" customHeight="false" outlineLevel="0" collapsed="false">
      <c r="A1199" s="6" t="s">
        <v>2739</v>
      </c>
      <c r="B1199" s="6" t="s">
        <v>2740</v>
      </c>
      <c r="C1199" s="6" t="s">
        <v>12</v>
      </c>
      <c r="D1199" s="7" t="s">
        <v>110</v>
      </c>
      <c r="E1199" s="6" t="s">
        <v>67</v>
      </c>
      <c r="F1199" s="6" t="s">
        <v>159</v>
      </c>
      <c r="G1199" s="7" t="s">
        <v>62</v>
      </c>
      <c r="H1199" s="8" t="n">
        <v>1223.14</v>
      </c>
      <c r="I1199" s="9" t="n">
        <v>25</v>
      </c>
      <c r="J1199" s="6" t="s">
        <v>17</v>
      </c>
    </row>
    <row r="1200" customFormat="false" ht="15" hidden="false" customHeight="false" outlineLevel="0" collapsed="false">
      <c r="A1200" s="2" t="s">
        <v>2741</v>
      </c>
      <c r="B1200" s="2" t="s">
        <v>2340</v>
      </c>
      <c r="C1200" s="2" t="s">
        <v>86</v>
      </c>
      <c r="D1200" s="3" t="s">
        <v>524</v>
      </c>
      <c r="E1200" s="2" t="s">
        <v>890</v>
      </c>
      <c r="F1200" s="2" t="s">
        <v>706</v>
      </c>
      <c r="G1200" s="3" t="s">
        <v>22</v>
      </c>
      <c r="H1200" s="4" t="n">
        <v>8215.91</v>
      </c>
      <c r="I1200" s="5" t="n">
        <v>0</v>
      </c>
      <c r="J1200" s="2" t="s">
        <v>17</v>
      </c>
    </row>
    <row r="1201" customFormat="false" ht="15" hidden="false" customHeight="false" outlineLevel="0" collapsed="false">
      <c r="A1201" s="6" t="s">
        <v>2742</v>
      </c>
      <c r="B1201" s="6" t="s">
        <v>2743</v>
      </c>
      <c r="C1201" s="6" t="s">
        <v>31</v>
      </c>
      <c r="D1201" s="7" t="s">
        <v>175</v>
      </c>
      <c r="E1201" s="6" t="s">
        <v>1308</v>
      </c>
      <c r="F1201" s="6" t="s">
        <v>47</v>
      </c>
      <c r="G1201" s="7" t="s">
        <v>22</v>
      </c>
      <c r="H1201" s="8" t="n">
        <v>13253.15</v>
      </c>
      <c r="I1201" s="9" t="n">
        <v>30</v>
      </c>
      <c r="J1201" s="6" t="s">
        <v>68</v>
      </c>
    </row>
    <row r="1202" customFormat="false" ht="15" hidden="false" customHeight="false" outlineLevel="0" collapsed="false">
      <c r="A1202" s="2" t="s">
        <v>2744</v>
      </c>
      <c r="B1202" s="2" t="s">
        <v>2745</v>
      </c>
      <c r="C1202" s="2" t="s">
        <v>31</v>
      </c>
      <c r="D1202" s="3" t="s">
        <v>145</v>
      </c>
      <c r="E1202" s="2" t="s">
        <v>508</v>
      </c>
      <c r="F1202" s="2" t="s">
        <v>163</v>
      </c>
      <c r="G1202" s="3" t="s">
        <v>16</v>
      </c>
      <c r="H1202" s="4" t="n">
        <v>11141.29</v>
      </c>
      <c r="I1202" s="5" t="n">
        <v>10</v>
      </c>
      <c r="J1202" s="2" t="s">
        <v>17</v>
      </c>
    </row>
    <row r="1203" customFormat="false" ht="15" hidden="false" customHeight="false" outlineLevel="0" collapsed="false">
      <c r="A1203" s="6" t="s">
        <v>2746</v>
      </c>
      <c r="B1203" s="6" t="s">
        <v>2747</v>
      </c>
      <c r="C1203" s="6" t="s">
        <v>12</v>
      </c>
      <c r="D1203" s="7" t="s">
        <v>154</v>
      </c>
      <c r="E1203" s="6" t="s">
        <v>760</v>
      </c>
      <c r="F1203" s="6" t="s">
        <v>593</v>
      </c>
      <c r="G1203" s="7" t="s">
        <v>22</v>
      </c>
      <c r="H1203" s="8" t="n">
        <v>1507.09</v>
      </c>
      <c r="I1203" s="9" t="n">
        <v>25</v>
      </c>
      <c r="J1203" s="6" t="s">
        <v>17</v>
      </c>
    </row>
    <row r="1204" customFormat="false" ht="15" hidden="false" customHeight="false" outlineLevel="0" collapsed="false">
      <c r="A1204" s="2" t="s">
        <v>2748</v>
      </c>
      <c r="B1204" s="2" t="s">
        <v>2749</v>
      </c>
      <c r="C1204" s="2" t="s">
        <v>12</v>
      </c>
      <c r="D1204" s="3" t="s">
        <v>37</v>
      </c>
      <c r="E1204" s="2" t="s">
        <v>1097</v>
      </c>
      <c r="F1204" s="2" t="s">
        <v>98</v>
      </c>
      <c r="G1204" s="3" t="s">
        <v>62</v>
      </c>
      <c r="H1204" s="4" t="n">
        <v>14628.38</v>
      </c>
      <c r="I1204" s="5" t="n">
        <v>5</v>
      </c>
      <c r="J1204" s="2" t="s">
        <v>17</v>
      </c>
    </row>
    <row r="1205" customFormat="false" ht="15" hidden="false" customHeight="false" outlineLevel="0" collapsed="false">
      <c r="A1205" s="6" t="s">
        <v>2750</v>
      </c>
      <c r="B1205" s="6" t="s">
        <v>2751</v>
      </c>
      <c r="C1205" s="6" t="s">
        <v>12</v>
      </c>
      <c r="D1205" s="7" t="s">
        <v>25</v>
      </c>
      <c r="E1205" s="6" t="s">
        <v>798</v>
      </c>
      <c r="F1205" s="6" t="s">
        <v>1153</v>
      </c>
      <c r="G1205" s="7" t="s">
        <v>28</v>
      </c>
      <c r="H1205" s="8" t="n">
        <v>13161.67</v>
      </c>
      <c r="I1205" s="9" t="n">
        <v>15</v>
      </c>
      <c r="J1205" s="6" t="s">
        <v>17</v>
      </c>
    </row>
    <row r="1206" customFormat="false" ht="15" hidden="false" customHeight="false" outlineLevel="0" collapsed="false">
      <c r="A1206" s="2" t="s">
        <v>2752</v>
      </c>
      <c r="B1206" s="2" t="s">
        <v>2217</v>
      </c>
      <c r="C1206" s="2" t="s">
        <v>86</v>
      </c>
      <c r="D1206" s="3" t="s">
        <v>101</v>
      </c>
      <c r="E1206" s="2" t="s">
        <v>508</v>
      </c>
      <c r="F1206" s="2" t="s">
        <v>43</v>
      </c>
      <c r="G1206" s="3" t="s">
        <v>28</v>
      </c>
      <c r="H1206" s="4" t="n">
        <v>2625.45</v>
      </c>
      <c r="I1206" s="5" t="n">
        <v>30</v>
      </c>
      <c r="J1206" s="2" t="s">
        <v>17</v>
      </c>
    </row>
    <row r="1207" customFormat="false" ht="15" hidden="false" customHeight="false" outlineLevel="0" collapsed="false">
      <c r="A1207" s="6" t="s">
        <v>2753</v>
      </c>
      <c r="B1207" s="6" t="s">
        <v>2754</v>
      </c>
      <c r="C1207" s="6" t="s">
        <v>12</v>
      </c>
      <c r="D1207" s="7" t="s">
        <v>81</v>
      </c>
      <c r="E1207" s="6" t="s">
        <v>430</v>
      </c>
      <c r="F1207" s="6" t="s">
        <v>1485</v>
      </c>
      <c r="G1207" s="7" t="s">
        <v>138</v>
      </c>
      <c r="H1207" s="8" t="n">
        <v>10119.42</v>
      </c>
      <c r="I1207" s="9" t="n">
        <v>10</v>
      </c>
      <c r="J1207" s="6" t="s">
        <v>68</v>
      </c>
    </row>
    <row r="1208" customFormat="false" ht="15" hidden="false" customHeight="false" outlineLevel="0" collapsed="false">
      <c r="A1208" s="2" t="s">
        <v>2755</v>
      </c>
      <c r="B1208" s="2" t="s">
        <v>2756</v>
      </c>
      <c r="C1208" s="2" t="s">
        <v>31</v>
      </c>
      <c r="D1208" s="3" t="s">
        <v>32</v>
      </c>
      <c r="E1208" s="2" t="s">
        <v>156</v>
      </c>
      <c r="F1208" s="2" t="s">
        <v>226</v>
      </c>
      <c r="G1208" s="3" t="s">
        <v>74</v>
      </c>
      <c r="H1208" s="4" t="n">
        <v>10127.09</v>
      </c>
      <c r="I1208" s="5" t="n">
        <v>30</v>
      </c>
      <c r="J1208" s="2" t="s">
        <v>17</v>
      </c>
    </row>
    <row r="1209" customFormat="false" ht="15" hidden="false" customHeight="false" outlineLevel="0" collapsed="false">
      <c r="A1209" s="6" t="s">
        <v>2757</v>
      </c>
      <c r="B1209" s="6" t="s">
        <v>2758</v>
      </c>
      <c r="C1209" s="6" t="s">
        <v>12</v>
      </c>
      <c r="D1209" s="7" t="s">
        <v>13</v>
      </c>
      <c r="E1209" s="6" t="s">
        <v>230</v>
      </c>
      <c r="F1209" s="6" t="s">
        <v>363</v>
      </c>
      <c r="G1209" s="7" t="s">
        <v>22</v>
      </c>
      <c r="H1209" s="8" t="n">
        <v>12915.85</v>
      </c>
      <c r="I1209" s="9" t="n">
        <v>15</v>
      </c>
      <c r="J1209" s="6" t="s">
        <v>17</v>
      </c>
    </row>
    <row r="1210" customFormat="false" ht="15" hidden="false" customHeight="false" outlineLevel="0" collapsed="false">
      <c r="A1210" s="2" t="s">
        <v>2759</v>
      </c>
      <c r="B1210" s="2" t="s">
        <v>2760</v>
      </c>
      <c r="C1210" s="2" t="s">
        <v>31</v>
      </c>
      <c r="D1210" s="3" t="s">
        <v>122</v>
      </c>
      <c r="E1210" s="2" t="s">
        <v>452</v>
      </c>
      <c r="F1210" s="2" t="s">
        <v>1233</v>
      </c>
      <c r="G1210" s="3" t="s">
        <v>62</v>
      </c>
      <c r="H1210" s="4" t="n">
        <v>1794.47</v>
      </c>
      <c r="I1210" s="5" t="n">
        <v>25</v>
      </c>
      <c r="J1210" s="2" t="s">
        <v>17</v>
      </c>
    </row>
    <row r="1211" customFormat="false" ht="15" hidden="false" customHeight="false" outlineLevel="0" collapsed="false">
      <c r="A1211" s="6" t="s">
        <v>2761</v>
      </c>
      <c r="B1211" s="6" t="s">
        <v>2762</v>
      </c>
      <c r="C1211" s="6" t="s">
        <v>86</v>
      </c>
      <c r="D1211" s="7" t="s">
        <v>249</v>
      </c>
      <c r="E1211" s="6" t="s">
        <v>315</v>
      </c>
      <c r="F1211" s="6" t="s">
        <v>812</v>
      </c>
      <c r="G1211" s="7" t="s">
        <v>138</v>
      </c>
      <c r="H1211" s="8" t="n">
        <v>3036.81</v>
      </c>
      <c r="I1211" s="9" t="n">
        <v>20</v>
      </c>
      <c r="J1211" s="6" t="s">
        <v>17</v>
      </c>
    </row>
    <row r="1212" customFormat="false" ht="15" hidden="false" customHeight="false" outlineLevel="0" collapsed="false">
      <c r="A1212" s="2" t="s">
        <v>2763</v>
      </c>
      <c r="B1212" s="2" t="s">
        <v>2334</v>
      </c>
      <c r="C1212" s="2" t="s">
        <v>86</v>
      </c>
      <c r="D1212" s="3" t="s">
        <v>97</v>
      </c>
      <c r="E1212" s="2" t="s">
        <v>781</v>
      </c>
      <c r="F1212" s="2" t="s">
        <v>680</v>
      </c>
      <c r="G1212" s="3" t="s">
        <v>62</v>
      </c>
      <c r="H1212" s="4" t="n">
        <v>8902.99</v>
      </c>
      <c r="I1212" s="5" t="n">
        <v>0</v>
      </c>
      <c r="J1212" s="2" t="s">
        <v>17</v>
      </c>
    </row>
    <row r="1213" customFormat="false" ht="15" hidden="false" customHeight="false" outlineLevel="0" collapsed="false">
      <c r="A1213" s="6" t="s">
        <v>2764</v>
      </c>
      <c r="B1213" s="6" t="s">
        <v>2765</v>
      </c>
      <c r="C1213" s="6" t="s">
        <v>12</v>
      </c>
      <c r="D1213" s="7" t="s">
        <v>362</v>
      </c>
      <c r="E1213" s="6" t="s">
        <v>423</v>
      </c>
      <c r="F1213" s="6" t="s">
        <v>653</v>
      </c>
      <c r="G1213" s="7" t="s">
        <v>138</v>
      </c>
      <c r="H1213" s="8" t="n">
        <v>5531.47</v>
      </c>
      <c r="I1213" s="9" t="n">
        <v>30</v>
      </c>
      <c r="J1213" s="6" t="s">
        <v>17</v>
      </c>
    </row>
    <row r="1214" customFormat="false" ht="15" hidden="false" customHeight="false" outlineLevel="0" collapsed="false">
      <c r="A1214" s="2" t="s">
        <v>2766</v>
      </c>
      <c r="B1214" s="2" t="s">
        <v>2767</v>
      </c>
      <c r="C1214" s="2" t="s">
        <v>12</v>
      </c>
      <c r="D1214" s="3" t="s">
        <v>50</v>
      </c>
      <c r="E1214" s="2" t="s">
        <v>1138</v>
      </c>
      <c r="F1214" s="2" t="s">
        <v>191</v>
      </c>
      <c r="G1214" s="3" t="s">
        <v>28</v>
      </c>
      <c r="H1214" s="4" t="n">
        <v>9545.03</v>
      </c>
      <c r="I1214" s="5" t="n">
        <v>10</v>
      </c>
      <c r="J1214" s="2" t="s">
        <v>17</v>
      </c>
    </row>
    <row r="1215" customFormat="false" ht="15" hidden="false" customHeight="false" outlineLevel="0" collapsed="false">
      <c r="A1215" s="6" t="s">
        <v>2768</v>
      </c>
      <c r="B1215" s="6" t="s">
        <v>2769</v>
      </c>
      <c r="C1215" s="6" t="s">
        <v>12</v>
      </c>
      <c r="D1215" s="7" t="s">
        <v>13</v>
      </c>
      <c r="E1215" s="6" t="s">
        <v>311</v>
      </c>
      <c r="F1215" s="6" t="s">
        <v>156</v>
      </c>
      <c r="G1215" s="7" t="s">
        <v>62</v>
      </c>
      <c r="H1215" s="8" t="n">
        <v>4603.75</v>
      </c>
      <c r="I1215" s="9" t="n">
        <v>5</v>
      </c>
      <c r="J1215" s="6" t="s">
        <v>17</v>
      </c>
    </row>
    <row r="1216" customFormat="false" ht="15" hidden="false" customHeight="false" outlineLevel="0" collapsed="false">
      <c r="A1216" s="2" t="s">
        <v>2770</v>
      </c>
      <c r="B1216" s="2" t="s">
        <v>2771</v>
      </c>
      <c r="C1216" s="2" t="s">
        <v>12</v>
      </c>
      <c r="D1216" s="3" t="s">
        <v>13</v>
      </c>
      <c r="E1216" s="2" t="s">
        <v>1325</v>
      </c>
      <c r="F1216" s="2" t="s">
        <v>1195</v>
      </c>
      <c r="G1216" s="3" t="s">
        <v>22</v>
      </c>
      <c r="H1216" s="4" t="n">
        <v>5578.16</v>
      </c>
      <c r="I1216" s="5" t="n">
        <v>5</v>
      </c>
      <c r="J1216" s="2" t="s">
        <v>17</v>
      </c>
    </row>
    <row r="1217" customFormat="false" ht="15" hidden="false" customHeight="false" outlineLevel="0" collapsed="false">
      <c r="A1217" s="6" t="s">
        <v>2772</v>
      </c>
      <c r="B1217" s="6" t="s">
        <v>2773</v>
      </c>
      <c r="C1217" s="6" t="s">
        <v>86</v>
      </c>
      <c r="D1217" s="7" t="s">
        <v>97</v>
      </c>
      <c r="E1217" s="6" t="s">
        <v>264</v>
      </c>
      <c r="F1217" s="6" t="s">
        <v>226</v>
      </c>
      <c r="G1217" s="7" t="s">
        <v>22</v>
      </c>
      <c r="H1217" s="8" t="n">
        <v>3352.55</v>
      </c>
      <c r="I1217" s="9" t="n">
        <v>25</v>
      </c>
      <c r="J1217" s="6" t="s">
        <v>17</v>
      </c>
    </row>
    <row r="1218" customFormat="false" ht="15" hidden="false" customHeight="false" outlineLevel="0" collapsed="false">
      <c r="A1218" s="2" t="s">
        <v>2774</v>
      </c>
      <c r="B1218" s="2" t="s">
        <v>2775</v>
      </c>
      <c r="C1218" s="2" t="s">
        <v>12</v>
      </c>
      <c r="D1218" s="3" t="s">
        <v>81</v>
      </c>
      <c r="E1218" s="2" t="s">
        <v>398</v>
      </c>
      <c r="F1218" s="2" t="s">
        <v>366</v>
      </c>
      <c r="G1218" s="3" t="s">
        <v>22</v>
      </c>
      <c r="H1218" s="4" t="n">
        <v>9737.15</v>
      </c>
      <c r="I1218" s="5" t="n">
        <v>25</v>
      </c>
      <c r="J1218" s="2" t="s">
        <v>17</v>
      </c>
    </row>
    <row r="1219" customFormat="false" ht="15" hidden="false" customHeight="false" outlineLevel="0" collapsed="false">
      <c r="A1219" s="6" t="s">
        <v>2776</v>
      </c>
      <c r="B1219" s="6" t="s">
        <v>2777</v>
      </c>
      <c r="C1219" s="6" t="s">
        <v>86</v>
      </c>
      <c r="D1219" s="7" t="s">
        <v>524</v>
      </c>
      <c r="E1219" s="6" t="s">
        <v>1505</v>
      </c>
      <c r="F1219" s="6" t="s">
        <v>112</v>
      </c>
      <c r="G1219" s="7" t="s">
        <v>62</v>
      </c>
      <c r="H1219" s="8" t="n">
        <v>6819.34</v>
      </c>
      <c r="I1219" s="9" t="n">
        <v>20</v>
      </c>
      <c r="J1219" s="6" t="s">
        <v>68</v>
      </c>
    </row>
    <row r="1220" customFormat="false" ht="15" hidden="false" customHeight="false" outlineLevel="0" collapsed="false">
      <c r="A1220" s="2" t="s">
        <v>2778</v>
      </c>
      <c r="B1220" s="2" t="s">
        <v>2779</v>
      </c>
      <c r="C1220" s="2" t="s">
        <v>31</v>
      </c>
      <c r="D1220" s="3" t="s">
        <v>122</v>
      </c>
      <c r="E1220" s="2" t="s">
        <v>88</v>
      </c>
      <c r="F1220" s="2" t="s">
        <v>520</v>
      </c>
      <c r="G1220" s="3" t="s">
        <v>28</v>
      </c>
      <c r="H1220" s="4" t="n">
        <v>4922.44</v>
      </c>
      <c r="I1220" s="5" t="n">
        <v>10</v>
      </c>
      <c r="J1220" s="2" t="s">
        <v>17</v>
      </c>
    </row>
    <row r="1221" customFormat="false" ht="15" hidden="false" customHeight="false" outlineLevel="0" collapsed="false">
      <c r="A1221" s="6" t="s">
        <v>2780</v>
      </c>
      <c r="B1221" s="6" t="s">
        <v>2781</v>
      </c>
      <c r="C1221" s="6" t="s">
        <v>31</v>
      </c>
      <c r="D1221" s="7" t="s">
        <v>122</v>
      </c>
      <c r="E1221" s="6" t="s">
        <v>1678</v>
      </c>
      <c r="F1221" s="6" t="s">
        <v>528</v>
      </c>
      <c r="G1221" s="7" t="s">
        <v>22</v>
      </c>
      <c r="H1221" s="8" t="n">
        <v>6907.57</v>
      </c>
      <c r="I1221" s="9" t="n">
        <v>20</v>
      </c>
      <c r="J1221" s="6" t="s">
        <v>17</v>
      </c>
    </row>
    <row r="1222" customFormat="false" ht="15" hidden="false" customHeight="false" outlineLevel="0" collapsed="false">
      <c r="A1222" s="2" t="s">
        <v>2782</v>
      </c>
      <c r="B1222" s="2" t="s">
        <v>2783</v>
      </c>
      <c r="C1222" s="2" t="s">
        <v>12</v>
      </c>
      <c r="D1222" s="3" t="s">
        <v>37</v>
      </c>
      <c r="E1222" s="2" t="s">
        <v>829</v>
      </c>
      <c r="F1222" s="2" t="s">
        <v>942</v>
      </c>
      <c r="G1222" s="3" t="s">
        <v>62</v>
      </c>
      <c r="H1222" s="4" t="n">
        <v>7188.62</v>
      </c>
      <c r="I1222" s="5" t="n">
        <v>15</v>
      </c>
      <c r="J1222" s="2" t="s">
        <v>17</v>
      </c>
    </row>
    <row r="1223" customFormat="false" ht="15" hidden="false" customHeight="false" outlineLevel="0" collapsed="false">
      <c r="A1223" s="6" t="s">
        <v>2784</v>
      </c>
      <c r="B1223" s="6" t="s">
        <v>2785</v>
      </c>
      <c r="C1223" s="6" t="s">
        <v>12</v>
      </c>
      <c r="D1223" s="7" t="s">
        <v>362</v>
      </c>
      <c r="E1223" s="6" t="s">
        <v>151</v>
      </c>
      <c r="F1223" s="6" t="s">
        <v>1806</v>
      </c>
      <c r="G1223" s="7" t="s">
        <v>138</v>
      </c>
      <c r="H1223" s="8" t="n">
        <v>4018.36</v>
      </c>
      <c r="I1223" s="9" t="n">
        <v>30</v>
      </c>
      <c r="J1223" s="6" t="s">
        <v>17</v>
      </c>
    </row>
    <row r="1224" customFormat="false" ht="15" hidden="false" customHeight="false" outlineLevel="0" collapsed="false">
      <c r="A1224" s="2" t="s">
        <v>2786</v>
      </c>
      <c r="B1224" s="2" t="s">
        <v>2787</v>
      </c>
      <c r="C1224" s="2" t="s">
        <v>31</v>
      </c>
      <c r="D1224" s="3" t="s">
        <v>122</v>
      </c>
      <c r="E1224" s="2" t="s">
        <v>1368</v>
      </c>
      <c r="F1224" s="2" t="s">
        <v>1208</v>
      </c>
      <c r="G1224" s="3" t="s">
        <v>22</v>
      </c>
      <c r="H1224" s="4" t="n">
        <v>586.32</v>
      </c>
      <c r="I1224" s="5" t="n">
        <v>25</v>
      </c>
      <c r="J1224" s="2" t="s">
        <v>68</v>
      </c>
    </row>
    <row r="1225" customFormat="false" ht="15" hidden="false" customHeight="false" outlineLevel="0" collapsed="false">
      <c r="A1225" s="6" t="s">
        <v>2788</v>
      </c>
      <c r="B1225" s="6" t="s">
        <v>2789</v>
      </c>
      <c r="C1225" s="6" t="s">
        <v>31</v>
      </c>
      <c r="D1225" s="7" t="s">
        <v>175</v>
      </c>
      <c r="E1225" s="6" t="s">
        <v>556</v>
      </c>
      <c r="F1225" s="6" t="s">
        <v>937</v>
      </c>
      <c r="G1225" s="7" t="s">
        <v>62</v>
      </c>
      <c r="H1225" s="8" t="n">
        <v>12418.13</v>
      </c>
      <c r="I1225" s="9" t="n">
        <v>0</v>
      </c>
      <c r="J1225" s="6" t="s">
        <v>17</v>
      </c>
    </row>
    <row r="1226" customFormat="false" ht="15" hidden="false" customHeight="false" outlineLevel="0" collapsed="false">
      <c r="A1226" s="2" t="s">
        <v>2790</v>
      </c>
      <c r="B1226" s="2" t="s">
        <v>2791</v>
      </c>
      <c r="C1226" s="2" t="s">
        <v>31</v>
      </c>
      <c r="D1226" s="3" t="s">
        <v>65</v>
      </c>
      <c r="E1226" s="2" t="s">
        <v>781</v>
      </c>
      <c r="F1226" s="2" t="s">
        <v>898</v>
      </c>
      <c r="G1226" s="3" t="s">
        <v>16</v>
      </c>
      <c r="H1226" s="4" t="n">
        <v>10895.79</v>
      </c>
      <c r="I1226" s="5" t="n">
        <v>25</v>
      </c>
      <c r="J1226" s="2" t="s">
        <v>68</v>
      </c>
    </row>
    <row r="1227" customFormat="false" ht="15" hidden="false" customHeight="false" outlineLevel="0" collapsed="false">
      <c r="A1227" s="6" t="s">
        <v>2792</v>
      </c>
      <c r="B1227" s="6" t="s">
        <v>2793</v>
      </c>
      <c r="C1227" s="6" t="s">
        <v>31</v>
      </c>
      <c r="D1227" s="7" t="s">
        <v>92</v>
      </c>
      <c r="E1227" s="6" t="s">
        <v>1300</v>
      </c>
      <c r="F1227" s="6" t="s">
        <v>78</v>
      </c>
      <c r="G1227" s="7" t="s">
        <v>62</v>
      </c>
      <c r="H1227" s="8" t="n">
        <v>10927.56</v>
      </c>
      <c r="I1227" s="9" t="n">
        <v>10</v>
      </c>
      <c r="J1227" s="6" t="s">
        <v>17</v>
      </c>
    </row>
    <row r="1228" customFormat="false" ht="15" hidden="false" customHeight="false" outlineLevel="0" collapsed="false">
      <c r="A1228" s="2" t="s">
        <v>2794</v>
      </c>
      <c r="B1228" s="2" t="s">
        <v>2795</v>
      </c>
      <c r="C1228" s="2" t="s">
        <v>31</v>
      </c>
      <c r="D1228" s="3" t="s">
        <v>71</v>
      </c>
      <c r="E1228" s="2" t="s">
        <v>1628</v>
      </c>
      <c r="F1228" s="2" t="s">
        <v>430</v>
      </c>
      <c r="G1228" s="3" t="s">
        <v>22</v>
      </c>
      <c r="H1228" s="4" t="n">
        <v>8037.43</v>
      </c>
      <c r="I1228" s="5" t="n">
        <v>0</v>
      </c>
      <c r="J1228" s="2" t="s">
        <v>17</v>
      </c>
    </row>
    <row r="1229" customFormat="false" ht="15" hidden="false" customHeight="false" outlineLevel="0" collapsed="false">
      <c r="A1229" s="6" t="s">
        <v>2796</v>
      </c>
      <c r="B1229" s="6" t="s">
        <v>2797</v>
      </c>
      <c r="C1229" s="6" t="s">
        <v>12</v>
      </c>
      <c r="D1229" s="7" t="s">
        <v>13</v>
      </c>
      <c r="E1229" s="6" t="s">
        <v>647</v>
      </c>
      <c r="F1229" s="6" t="s">
        <v>128</v>
      </c>
      <c r="G1229" s="7" t="s">
        <v>138</v>
      </c>
      <c r="H1229" s="8" t="n">
        <v>6366.08</v>
      </c>
      <c r="I1229" s="9" t="n">
        <v>10</v>
      </c>
      <c r="J1229" s="6" t="s">
        <v>17</v>
      </c>
    </row>
    <row r="1230" customFormat="false" ht="15" hidden="false" customHeight="false" outlineLevel="0" collapsed="false">
      <c r="A1230" s="2" t="s">
        <v>2798</v>
      </c>
      <c r="B1230" s="2" t="s">
        <v>1742</v>
      </c>
      <c r="C1230" s="2" t="s">
        <v>31</v>
      </c>
      <c r="D1230" s="3" t="s">
        <v>65</v>
      </c>
      <c r="E1230" s="2" t="s">
        <v>543</v>
      </c>
      <c r="F1230" s="2" t="s">
        <v>245</v>
      </c>
      <c r="G1230" s="3" t="s">
        <v>16</v>
      </c>
      <c r="H1230" s="4" t="n">
        <v>10043.31</v>
      </c>
      <c r="I1230" s="5" t="n">
        <v>30</v>
      </c>
      <c r="J1230" s="2" t="s">
        <v>17</v>
      </c>
    </row>
    <row r="1231" customFormat="false" ht="15" hidden="false" customHeight="false" outlineLevel="0" collapsed="false">
      <c r="A1231" s="6" t="s">
        <v>2799</v>
      </c>
      <c r="B1231" s="6" t="s">
        <v>2800</v>
      </c>
      <c r="C1231" s="6" t="s">
        <v>31</v>
      </c>
      <c r="D1231" s="7" t="s">
        <v>131</v>
      </c>
      <c r="E1231" s="6" t="s">
        <v>925</v>
      </c>
      <c r="F1231" s="6" t="s">
        <v>761</v>
      </c>
      <c r="G1231" s="7" t="s">
        <v>22</v>
      </c>
      <c r="H1231" s="8" t="n">
        <v>10644.62</v>
      </c>
      <c r="I1231" s="9" t="n">
        <v>25</v>
      </c>
      <c r="J1231" s="6" t="s">
        <v>17</v>
      </c>
    </row>
    <row r="1232" customFormat="false" ht="15" hidden="false" customHeight="false" outlineLevel="0" collapsed="false">
      <c r="A1232" s="2" t="s">
        <v>2801</v>
      </c>
      <c r="B1232" s="2" t="s">
        <v>2802</v>
      </c>
      <c r="C1232" s="2" t="s">
        <v>86</v>
      </c>
      <c r="D1232" s="3" t="s">
        <v>249</v>
      </c>
      <c r="E1232" s="2" t="s">
        <v>975</v>
      </c>
      <c r="F1232" s="2" t="s">
        <v>681</v>
      </c>
      <c r="G1232" s="3" t="s">
        <v>62</v>
      </c>
      <c r="H1232" s="4" t="n">
        <v>6172.24</v>
      </c>
      <c r="I1232" s="5" t="n">
        <v>10</v>
      </c>
      <c r="J1232" s="2" t="s">
        <v>17</v>
      </c>
    </row>
    <row r="1233" customFormat="false" ht="15" hidden="false" customHeight="false" outlineLevel="0" collapsed="false">
      <c r="A1233" s="6" t="s">
        <v>2803</v>
      </c>
      <c r="B1233" s="6" t="s">
        <v>2804</v>
      </c>
      <c r="C1233" s="6" t="s">
        <v>31</v>
      </c>
      <c r="D1233" s="7" t="s">
        <v>145</v>
      </c>
      <c r="E1233" s="6" t="s">
        <v>440</v>
      </c>
      <c r="F1233" s="6" t="s">
        <v>347</v>
      </c>
      <c r="G1233" s="7" t="s">
        <v>62</v>
      </c>
      <c r="H1233" s="8" t="n">
        <v>6146.73</v>
      </c>
      <c r="I1233" s="9" t="n">
        <v>20</v>
      </c>
      <c r="J1233" s="6" t="s">
        <v>17</v>
      </c>
    </row>
    <row r="1234" customFormat="false" ht="15" hidden="false" customHeight="false" outlineLevel="0" collapsed="false">
      <c r="A1234" s="2" t="s">
        <v>2805</v>
      </c>
      <c r="B1234" s="2" t="s">
        <v>2806</v>
      </c>
      <c r="C1234" s="2" t="s">
        <v>31</v>
      </c>
      <c r="D1234" s="3" t="s">
        <v>32</v>
      </c>
      <c r="E1234" s="2" t="s">
        <v>590</v>
      </c>
      <c r="F1234" s="2" t="s">
        <v>433</v>
      </c>
      <c r="G1234" s="3" t="s">
        <v>138</v>
      </c>
      <c r="H1234" s="4" t="n">
        <v>13295.15</v>
      </c>
      <c r="I1234" s="5" t="n">
        <v>15</v>
      </c>
      <c r="J1234" s="2" t="s">
        <v>17</v>
      </c>
    </row>
    <row r="1235" customFormat="false" ht="15" hidden="false" customHeight="false" outlineLevel="0" collapsed="false">
      <c r="A1235" s="6" t="s">
        <v>2807</v>
      </c>
      <c r="B1235" s="6" t="s">
        <v>2808</v>
      </c>
      <c r="C1235" s="6" t="s">
        <v>12</v>
      </c>
      <c r="D1235" s="7" t="s">
        <v>110</v>
      </c>
      <c r="E1235" s="6" t="s">
        <v>151</v>
      </c>
      <c r="F1235" s="6" t="s">
        <v>871</v>
      </c>
      <c r="G1235" s="7" t="s">
        <v>22</v>
      </c>
      <c r="H1235" s="8" t="n">
        <v>8113.31</v>
      </c>
      <c r="I1235" s="9" t="n">
        <v>25</v>
      </c>
      <c r="J1235" s="6" t="s">
        <v>17</v>
      </c>
    </row>
    <row r="1236" customFormat="false" ht="15" hidden="false" customHeight="false" outlineLevel="0" collapsed="false">
      <c r="A1236" s="2" t="s">
        <v>2809</v>
      </c>
      <c r="B1236" s="2" t="s">
        <v>2810</v>
      </c>
      <c r="C1236" s="2" t="s">
        <v>12</v>
      </c>
      <c r="D1236" s="3" t="s">
        <v>362</v>
      </c>
      <c r="E1236" s="2" t="s">
        <v>630</v>
      </c>
      <c r="F1236" s="2" t="s">
        <v>233</v>
      </c>
      <c r="G1236" s="3" t="s">
        <v>62</v>
      </c>
      <c r="H1236" s="4" t="n">
        <v>12950.63</v>
      </c>
      <c r="I1236" s="5" t="n">
        <v>25</v>
      </c>
      <c r="J1236" s="2" t="s">
        <v>17</v>
      </c>
    </row>
    <row r="1237" customFormat="false" ht="15" hidden="false" customHeight="false" outlineLevel="0" collapsed="false">
      <c r="A1237" s="6" t="s">
        <v>2811</v>
      </c>
      <c r="B1237" s="6" t="s">
        <v>2812</v>
      </c>
      <c r="C1237" s="6" t="s">
        <v>86</v>
      </c>
      <c r="D1237" s="7" t="s">
        <v>135</v>
      </c>
      <c r="E1237" s="6" t="s">
        <v>798</v>
      </c>
      <c r="F1237" s="6" t="s">
        <v>1585</v>
      </c>
      <c r="G1237" s="7" t="s">
        <v>138</v>
      </c>
      <c r="H1237" s="8" t="n">
        <v>7514.3</v>
      </c>
      <c r="I1237" s="9" t="n">
        <v>25</v>
      </c>
      <c r="J1237" s="6" t="s">
        <v>17</v>
      </c>
    </row>
    <row r="1238" customFormat="false" ht="15" hidden="false" customHeight="false" outlineLevel="0" collapsed="false">
      <c r="A1238" s="2" t="s">
        <v>2813</v>
      </c>
      <c r="B1238" s="2" t="s">
        <v>2814</v>
      </c>
      <c r="C1238" s="2" t="s">
        <v>12</v>
      </c>
      <c r="D1238" s="3" t="s">
        <v>110</v>
      </c>
      <c r="E1238" s="2" t="s">
        <v>440</v>
      </c>
      <c r="F1238" s="2" t="s">
        <v>347</v>
      </c>
      <c r="G1238" s="3" t="s">
        <v>22</v>
      </c>
      <c r="H1238" s="4" t="n">
        <v>5199.11</v>
      </c>
      <c r="I1238" s="5" t="n">
        <v>25</v>
      </c>
      <c r="J1238" s="2" t="s">
        <v>17</v>
      </c>
    </row>
    <row r="1239" customFormat="false" ht="15" hidden="false" customHeight="false" outlineLevel="0" collapsed="false">
      <c r="A1239" s="6" t="s">
        <v>2815</v>
      </c>
      <c r="B1239" s="6" t="s">
        <v>2816</v>
      </c>
      <c r="C1239" s="6" t="s">
        <v>31</v>
      </c>
      <c r="D1239" s="7" t="s">
        <v>71</v>
      </c>
      <c r="E1239" s="6" t="s">
        <v>1138</v>
      </c>
      <c r="F1239" s="6" t="s">
        <v>271</v>
      </c>
      <c r="G1239" s="7" t="s">
        <v>74</v>
      </c>
      <c r="H1239" s="8" t="n">
        <v>3859.71</v>
      </c>
      <c r="I1239" s="9" t="n">
        <v>5</v>
      </c>
      <c r="J1239" s="6" t="s">
        <v>17</v>
      </c>
    </row>
    <row r="1240" customFormat="false" ht="15" hidden="false" customHeight="false" outlineLevel="0" collapsed="false">
      <c r="A1240" s="2" t="s">
        <v>2817</v>
      </c>
      <c r="B1240" s="2" t="s">
        <v>2517</v>
      </c>
      <c r="C1240" s="2" t="s">
        <v>31</v>
      </c>
      <c r="D1240" s="3" t="s">
        <v>131</v>
      </c>
      <c r="E1240" s="2" t="s">
        <v>2469</v>
      </c>
      <c r="F1240" s="2" t="s">
        <v>429</v>
      </c>
      <c r="G1240" s="3" t="s">
        <v>138</v>
      </c>
      <c r="H1240" s="4" t="n">
        <v>13800.39</v>
      </c>
      <c r="I1240" s="5" t="n">
        <v>30</v>
      </c>
      <c r="J1240" s="2" t="s">
        <v>17</v>
      </c>
    </row>
    <row r="1241" customFormat="false" ht="15" hidden="false" customHeight="false" outlineLevel="0" collapsed="false">
      <c r="A1241" s="6" t="s">
        <v>2818</v>
      </c>
      <c r="B1241" s="6" t="s">
        <v>2819</v>
      </c>
      <c r="C1241" s="6" t="s">
        <v>12</v>
      </c>
      <c r="D1241" s="7" t="s">
        <v>37</v>
      </c>
      <c r="E1241" s="6" t="s">
        <v>293</v>
      </c>
      <c r="F1241" s="6" t="s">
        <v>15</v>
      </c>
      <c r="G1241" s="7" t="s">
        <v>138</v>
      </c>
      <c r="H1241" s="8" t="n">
        <v>9372.6</v>
      </c>
      <c r="I1241" s="9" t="n">
        <v>0</v>
      </c>
      <c r="J1241" s="6" t="s">
        <v>17</v>
      </c>
    </row>
    <row r="1242" customFormat="false" ht="15" hidden="false" customHeight="false" outlineLevel="0" collapsed="false">
      <c r="A1242" s="2" t="s">
        <v>2820</v>
      </c>
      <c r="B1242" s="2" t="s">
        <v>2821</v>
      </c>
      <c r="C1242" s="2" t="s">
        <v>12</v>
      </c>
      <c r="D1242" s="3" t="s">
        <v>362</v>
      </c>
      <c r="E1242" s="2" t="s">
        <v>107</v>
      </c>
      <c r="F1242" s="2" t="s">
        <v>528</v>
      </c>
      <c r="G1242" s="3" t="s">
        <v>28</v>
      </c>
      <c r="H1242" s="4" t="n">
        <v>13891.49</v>
      </c>
      <c r="I1242" s="5" t="n">
        <v>0</v>
      </c>
      <c r="J1242" s="2" t="s">
        <v>17</v>
      </c>
    </row>
    <row r="1243" customFormat="false" ht="15" hidden="false" customHeight="false" outlineLevel="0" collapsed="false">
      <c r="A1243" s="6" t="s">
        <v>2822</v>
      </c>
      <c r="B1243" s="6" t="s">
        <v>2823</v>
      </c>
      <c r="C1243" s="6" t="s">
        <v>86</v>
      </c>
      <c r="D1243" s="7" t="s">
        <v>524</v>
      </c>
      <c r="E1243" s="6" t="s">
        <v>437</v>
      </c>
      <c r="F1243" s="6" t="s">
        <v>919</v>
      </c>
      <c r="G1243" s="7" t="s">
        <v>28</v>
      </c>
      <c r="H1243" s="8" t="n">
        <v>4161.18</v>
      </c>
      <c r="I1243" s="9" t="n">
        <v>5</v>
      </c>
      <c r="J1243" s="6" t="s">
        <v>17</v>
      </c>
    </row>
    <row r="1244" customFormat="false" ht="15" hidden="false" customHeight="false" outlineLevel="0" collapsed="false">
      <c r="A1244" s="2" t="s">
        <v>2824</v>
      </c>
      <c r="B1244" s="2" t="s">
        <v>2825</v>
      </c>
      <c r="C1244" s="2" t="s">
        <v>12</v>
      </c>
      <c r="D1244" s="3" t="s">
        <v>110</v>
      </c>
      <c r="E1244" s="2" t="s">
        <v>78</v>
      </c>
      <c r="F1244" s="2" t="s">
        <v>757</v>
      </c>
      <c r="G1244" s="3" t="s">
        <v>74</v>
      </c>
      <c r="H1244" s="4" t="n">
        <v>1747.27</v>
      </c>
      <c r="I1244" s="5" t="n">
        <v>5</v>
      </c>
      <c r="J1244" s="2" t="s">
        <v>17</v>
      </c>
    </row>
    <row r="1245" customFormat="false" ht="15" hidden="false" customHeight="false" outlineLevel="0" collapsed="false">
      <c r="A1245" s="6" t="s">
        <v>2826</v>
      </c>
      <c r="B1245" s="6" t="s">
        <v>2827</v>
      </c>
      <c r="C1245" s="6" t="s">
        <v>31</v>
      </c>
      <c r="D1245" s="7" t="s">
        <v>92</v>
      </c>
      <c r="E1245" s="6" t="s">
        <v>504</v>
      </c>
      <c r="F1245" s="6" t="s">
        <v>557</v>
      </c>
      <c r="G1245" s="7" t="s">
        <v>74</v>
      </c>
      <c r="H1245" s="8" t="n">
        <v>11728.59</v>
      </c>
      <c r="I1245" s="9" t="n">
        <v>10</v>
      </c>
      <c r="J1245" s="6" t="s">
        <v>68</v>
      </c>
    </row>
    <row r="1246" customFormat="false" ht="15" hidden="false" customHeight="false" outlineLevel="0" collapsed="false">
      <c r="A1246" s="2" t="s">
        <v>2828</v>
      </c>
      <c r="B1246" s="2" t="s">
        <v>2252</v>
      </c>
      <c r="C1246" s="2" t="s">
        <v>12</v>
      </c>
      <c r="D1246" s="3" t="s">
        <v>110</v>
      </c>
      <c r="E1246" s="2" t="s">
        <v>405</v>
      </c>
      <c r="F1246" s="2" t="s">
        <v>836</v>
      </c>
      <c r="G1246" s="3" t="s">
        <v>62</v>
      </c>
      <c r="H1246" s="4" t="n">
        <v>3508.38</v>
      </c>
      <c r="I1246" s="5" t="n">
        <v>30</v>
      </c>
      <c r="J1246" s="2" t="s">
        <v>17</v>
      </c>
    </row>
    <row r="1247" customFormat="false" ht="15" hidden="false" customHeight="false" outlineLevel="0" collapsed="false">
      <c r="A1247" s="6" t="s">
        <v>2829</v>
      </c>
      <c r="B1247" s="6" t="s">
        <v>2830</v>
      </c>
      <c r="C1247" s="6" t="s">
        <v>86</v>
      </c>
      <c r="D1247" s="7" t="s">
        <v>249</v>
      </c>
      <c r="E1247" s="6" t="s">
        <v>902</v>
      </c>
      <c r="F1247" s="6" t="s">
        <v>943</v>
      </c>
      <c r="G1247" s="7" t="s">
        <v>62</v>
      </c>
      <c r="H1247" s="8" t="n">
        <v>13172.67</v>
      </c>
      <c r="I1247" s="9" t="n">
        <v>15</v>
      </c>
      <c r="J1247" s="6" t="s">
        <v>17</v>
      </c>
    </row>
    <row r="1248" customFormat="false" ht="15" hidden="false" customHeight="false" outlineLevel="0" collapsed="false">
      <c r="A1248" s="2" t="s">
        <v>2831</v>
      </c>
      <c r="B1248" s="2" t="s">
        <v>325</v>
      </c>
      <c r="C1248" s="2" t="s">
        <v>31</v>
      </c>
      <c r="D1248" s="3" t="s">
        <v>59</v>
      </c>
      <c r="E1248" s="2" t="s">
        <v>1199</v>
      </c>
      <c r="F1248" s="2" t="s">
        <v>83</v>
      </c>
      <c r="G1248" s="3" t="s">
        <v>22</v>
      </c>
      <c r="H1248" s="4" t="n">
        <v>8337.8</v>
      </c>
      <c r="I1248" s="5" t="n">
        <v>20</v>
      </c>
      <c r="J1248" s="2" t="s">
        <v>17</v>
      </c>
    </row>
    <row r="1249" customFormat="false" ht="15" hidden="false" customHeight="false" outlineLevel="0" collapsed="false">
      <c r="A1249" s="6" t="s">
        <v>2832</v>
      </c>
      <c r="B1249" s="6" t="s">
        <v>1396</v>
      </c>
      <c r="C1249" s="6" t="s">
        <v>31</v>
      </c>
      <c r="D1249" s="7" t="s">
        <v>32</v>
      </c>
      <c r="E1249" s="6" t="s">
        <v>206</v>
      </c>
      <c r="F1249" s="6" t="s">
        <v>712</v>
      </c>
      <c r="G1249" s="7" t="s">
        <v>22</v>
      </c>
      <c r="H1249" s="8" t="n">
        <v>2789.01</v>
      </c>
      <c r="I1249" s="9" t="n">
        <v>30</v>
      </c>
      <c r="J1249" s="6" t="s">
        <v>17</v>
      </c>
    </row>
    <row r="1250" customFormat="false" ht="15" hidden="false" customHeight="false" outlineLevel="0" collapsed="false">
      <c r="A1250" s="2" t="s">
        <v>2833</v>
      </c>
      <c r="B1250" s="2" t="s">
        <v>2834</v>
      </c>
      <c r="C1250" s="2" t="s">
        <v>86</v>
      </c>
      <c r="D1250" s="3" t="s">
        <v>101</v>
      </c>
      <c r="E1250" s="2" t="s">
        <v>975</v>
      </c>
      <c r="F1250" s="2" t="s">
        <v>1736</v>
      </c>
      <c r="G1250" s="3" t="s">
        <v>62</v>
      </c>
      <c r="H1250" s="4" t="n">
        <v>1321.4</v>
      </c>
      <c r="I1250" s="5" t="n">
        <v>20</v>
      </c>
      <c r="J1250" s="2" t="s">
        <v>17</v>
      </c>
    </row>
    <row r="1251" customFormat="false" ht="15" hidden="false" customHeight="false" outlineLevel="0" collapsed="false">
      <c r="A1251" s="6" t="s">
        <v>2835</v>
      </c>
      <c r="B1251" s="6" t="s">
        <v>2836</v>
      </c>
      <c r="C1251" s="6" t="s">
        <v>12</v>
      </c>
      <c r="D1251" s="7" t="s">
        <v>13</v>
      </c>
      <c r="E1251" s="6" t="s">
        <v>385</v>
      </c>
      <c r="F1251" s="6" t="s">
        <v>335</v>
      </c>
      <c r="G1251" s="7" t="s">
        <v>62</v>
      </c>
      <c r="H1251" s="8" t="n">
        <v>3407.41</v>
      </c>
      <c r="I1251" s="9" t="n">
        <v>10</v>
      </c>
      <c r="J1251" s="6" t="s">
        <v>17</v>
      </c>
    </row>
    <row r="1252" customFormat="false" ht="15" hidden="false" customHeight="false" outlineLevel="0" collapsed="false">
      <c r="A1252" s="2" t="s">
        <v>2837</v>
      </c>
      <c r="B1252" s="2" t="s">
        <v>2838</v>
      </c>
      <c r="C1252" s="2" t="s">
        <v>86</v>
      </c>
      <c r="D1252" s="3" t="s">
        <v>384</v>
      </c>
      <c r="E1252" s="2" t="s">
        <v>901</v>
      </c>
      <c r="F1252" s="2" t="s">
        <v>264</v>
      </c>
      <c r="G1252" s="3" t="s">
        <v>22</v>
      </c>
      <c r="H1252" s="4" t="n">
        <v>12182.1</v>
      </c>
      <c r="I1252" s="5" t="n">
        <v>0</v>
      </c>
      <c r="J1252" s="2" t="s">
        <v>17</v>
      </c>
    </row>
    <row r="1253" customFormat="false" ht="15" hidden="false" customHeight="false" outlineLevel="0" collapsed="false">
      <c r="A1253" s="6" t="s">
        <v>2839</v>
      </c>
      <c r="B1253" s="6" t="s">
        <v>2840</v>
      </c>
      <c r="C1253" s="6" t="s">
        <v>31</v>
      </c>
      <c r="D1253" s="7" t="s">
        <v>175</v>
      </c>
      <c r="E1253" s="6" t="s">
        <v>281</v>
      </c>
      <c r="F1253" s="6" t="s">
        <v>163</v>
      </c>
      <c r="G1253" s="7" t="s">
        <v>138</v>
      </c>
      <c r="H1253" s="8" t="n">
        <v>11219.7</v>
      </c>
      <c r="I1253" s="9" t="n">
        <v>20</v>
      </c>
      <c r="J1253" s="6" t="s">
        <v>17</v>
      </c>
    </row>
    <row r="1254" customFormat="false" ht="15" hidden="false" customHeight="false" outlineLevel="0" collapsed="false">
      <c r="A1254" s="2" t="s">
        <v>2841</v>
      </c>
      <c r="B1254" s="2" t="s">
        <v>2842</v>
      </c>
      <c r="C1254" s="2" t="s">
        <v>31</v>
      </c>
      <c r="D1254" s="3" t="s">
        <v>71</v>
      </c>
      <c r="E1254" s="2" t="s">
        <v>997</v>
      </c>
      <c r="F1254" s="2" t="s">
        <v>230</v>
      </c>
      <c r="G1254" s="3" t="s">
        <v>22</v>
      </c>
      <c r="H1254" s="4" t="n">
        <v>7860.26</v>
      </c>
      <c r="I1254" s="5" t="n">
        <v>15</v>
      </c>
      <c r="J1254" s="2" t="s">
        <v>17</v>
      </c>
    </row>
    <row r="1255" customFormat="false" ht="15" hidden="false" customHeight="false" outlineLevel="0" collapsed="false">
      <c r="A1255" s="6" t="s">
        <v>2843</v>
      </c>
      <c r="B1255" s="6" t="s">
        <v>2844</v>
      </c>
      <c r="C1255" s="6" t="s">
        <v>31</v>
      </c>
      <c r="D1255" s="7" t="s">
        <v>71</v>
      </c>
      <c r="E1255" s="6" t="s">
        <v>1203</v>
      </c>
      <c r="F1255" s="6" t="s">
        <v>147</v>
      </c>
      <c r="G1255" s="7" t="s">
        <v>22</v>
      </c>
      <c r="H1255" s="8" t="n">
        <v>12264.77</v>
      </c>
      <c r="I1255" s="9" t="n">
        <v>30</v>
      </c>
      <c r="J1255" s="6" t="s">
        <v>17</v>
      </c>
    </row>
    <row r="1256" customFormat="false" ht="15" hidden="false" customHeight="false" outlineLevel="0" collapsed="false">
      <c r="A1256" s="2" t="s">
        <v>2845</v>
      </c>
      <c r="B1256" s="2" t="s">
        <v>2846</v>
      </c>
      <c r="C1256" s="2" t="s">
        <v>12</v>
      </c>
      <c r="D1256" s="3" t="s">
        <v>13</v>
      </c>
      <c r="E1256" s="2" t="s">
        <v>268</v>
      </c>
      <c r="F1256" s="2" t="s">
        <v>251</v>
      </c>
      <c r="G1256" s="3" t="s">
        <v>62</v>
      </c>
      <c r="H1256" s="4" t="n">
        <v>10583.89</v>
      </c>
      <c r="I1256" s="5" t="n">
        <v>15</v>
      </c>
      <c r="J1256" s="2" t="s">
        <v>17</v>
      </c>
    </row>
    <row r="1257" customFormat="false" ht="15" hidden="false" customHeight="false" outlineLevel="0" collapsed="false">
      <c r="A1257" s="6" t="s">
        <v>2847</v>
      </c>
      <c r="B1257" s="6" t="s">
        <v>2848</v>
      </c>
      <c r="C1257" s="6" t="s">
        <v>12</v>
      </c>
      <c r="D1257" s="7" t="s">
        <v>362</v>
      </c>
      <c r="E1257" s="6" t="s">
        <v>304</v>
      </c>
      <c r="F1257" s="6" t="s">
        <v>326</v>
      </c>
      <c r="G1257" s="7" t="s">
        <v>138</v>
      </c>
      <c r="H1257" s="8" t="n">
        <v>5600.94</v>
      </c>
      <c r="I1257" s="9" t="n">
        <v>10</v>
      </c>
      <c r="J1257" s="6" t="s">
        <v>68</v>
      </c>
    </row>
    <row r="1258" customFormat="false" ht="15" hidden="false" customHeight="false" outlineLevel="0" collapsed="false">
      <c r="A1258" s="2" t="s">
        <v>2849</v>
      </c>
      <c r="B1258" s="2" t="s">
        <v>2850</v>
      </c>
      <c r="C1258" s="2" t="s">
        <v>31</v>
      </c>
      <c r="D1258" s="3" t="s">
        <v>71</v>
      </c>
      <c r="E1258" s="2" t="s">
        <v>1641</v>
      </c>
      <c r="F1258" s="2" t="s">
        <v>1112</v>
      </c>
      <c r="G1258" s="3" t="s">
        <v>22</v>
      </c>
      <c r="H1258" s="4" t="n">
        <v>11412.25</v>
      </c>
      <c r="I1258" s="5" t="n">
        <v>25</v>
      </c>
      <c r="J1258" s="2" t="s">
        <v>17</v>
      </c>
    </row>
    <row r="1259" customFormat="false" ht="15" hidden="false" customHeight="false" outlineLevel="0" collapsed="false">
      <c r="A1259" s="6" t="s">
        <v>2851</v>
      </c>
      <c r="B1259" s="6" t="s">
        <v>2852</v>
      </c>
      <c r="C1259" s="6" t="s">
        <v>86</v>
      </c>
      <c r="D1259" s="7" t="s">
        <v>784</v>
      </c>
      <c r="E1259" s="6" t="s">
        <v>437</v>
      </c>
      <c r="F1259" s="6" t="s">
        <v>251</v>
      </c>
      <c r="G1259" s="7" t="s">
        <v>74</v>
      </c>
      <c r="H1259" s="8" t="n">
        <v>1321.49</v>
      </c>
      <c r="I1259" s="9" t="n">
        <v>0</v>
      </c>
      <c r="J1259" s="6" t="s">
        <v>68</v>
      </c>
    </row>
    <row r="1260" customFormat="false" ht="15" hidden="false" customHeight="false" outlineLevel="0" collapsed="false">
      <c r="A1260" s="2" t="s">
        <v>2853</v>
      </c>
      <c r="B1260" s="2" t="s">
        <v>547</v>
      </c>
      <c r="C1260" s="2" t="s">
        <v>12</v>
      </c>
      <c r="D1260" s="3" t="s">
        <v>154</v>
      </c>
      <c r="E1260" s="2" t="s">
        <v>339</v>
      </c>
      <c r="F1260" s="2" t="s">
        <v>1082</v>
      </c>
      <c r="G1260" s="3" t="s">
        <v>138</v>
      </c>
      <c r="H1260" s="4" t="n">
        <v>9288.8</v>
      </c>
      <c r="I1260" s="5" t="n">
        <v>5</v>
      </c>
      <c r="J1260" s="2" t="s">
        <v>17</v>
      </c>
    </row>
    <row r="1261" customFormat="false" ht="15" hidden="false" customHeight="false" outlineLevel="0" collapsed="false">
      <c r="A1261" s="6" t="s">
        <v>2854</v>
      </c>
      <c r="B1261" s="6" t="s">
        <v>2855</v>
      </c>
      <c r="C1261" s="6" t="s">
        <v>31</v>
      </c>
      <c r="D1261" s="7" t="s">
        <v>215</v>
      </c>
      <c r="E1261" s="6" t="s">
        <v>34</v>
      </c>
      <c r="F1261" s="6" t="s">
        <v>452</v>
      </c>
      <c r="G1261" s="7" t="s">
        <v>22</v>
      </c>
      <c r="H1261" s="8" t="n">
        <v>11160.67</v>
      </c>
      <c r="I1261" s="9" t="n">
        <v>25</v>
      </c>
      <c r="J1261" s="6" t="s">
        <v>17</v>
      </c>
    </row>
    <row r="1262" customFormat="false" ht="15" hidden="false" customHeight="false" outlineLevel="0" collapsed="false">
      <c r="A1262" s="2" t="s">
        <v>2856</v>
      </c>
      <c r="B1262" s="2" t="s">
        <v>2857</v>
      </c>
      <c r="C1262" s="2" t="s">
        <v>12</v>
      </c>
      <c r="D1262" s="3" t="s">
        <v>81</v>
      </c>
      <c r="E1262" s="2" t="s">
        <v>426</v>
      </c>
      <c r="F1262" s="2" t="s">
        <v>198</v>
      </c>
      <c r="G1262" s="3" t="s">
        <v>16</v>
      </c>
      <c r="H1262" s="4" t="n">
        <v>13100.08</v>
      </c>
      <c r="I1262" s="5" t="n">
        <v>10</v>
      </c>
      <c r="J1262" s="2" t="s">
        <v>17</v>
      </c>
    </row>
    <row r="1263" customFormat="false" ht="15" hidden="false" customHeight="false" outlineLevel="0" collapsed="false">
      <c r="A1263" s="6" t="s">
        <v>2858</v>
      </c>
      <c r="B1263" s="6" t="s">
        <v>2859</v>
      </c>
      <c r="C1263" s="6" t="s">
        <v>12</v>
      </c>
      <c r="D1263" s="7" t="s">
        <v>13</v>
      </c>
      <c r="E1263" s="6" t="s">
        <v>1661</v>
      </c>
      <c r="F1263" s="6" t="s">
        <v>560</v>
      </c>
      <c r="G1263" s="7" t="s">
        <v>62</v>
      </c>
      <c r="H1263" s="8" t="n">
        <v>10729.77</v>
      </c>
      <c r="I1263" s="9" t="n">
        <v>15</v>
      </c>
      <c r="J1263" s="6" t="s">
        <v>68</v>
      </c>
    </row>
    <row r="1264" customFormat="false" ht="15" hidden="false" customHeight="false" outlineLevel="0" collapsed="false">
      <c r="A1264" s="2" t="s">
        <v>2860</v>
      </c>
      <c r="B1264" s="2" t="s">
        <v>2861</v>
      </c>
      <c r="C1264" s="2" t="s">
        <v>86</v>
      </c>
      <c r="D1264" s="3" t="s">
        <v>101</v>
      </c>
      <c r="E1264" s="2" t="s">
        <v>242</v>
      </c>
      <c r="F1264" s="2" t="s">
        <v>1030</v>
      </c>
      <c r="G1264" s="3" t="s">
        <v>22</v>
      </c>
      <c r="H1264" s="4" t="n">
        <v>8518</v>
      </c>
      <c r="I1264" s="5" t="n">
        <v>25</v>
      </c>
      <c r="J1264" s="2" t="s">
        <v>17</v>
      </c>
    </row>
    <row r="1265" customFormat="false" ht="15" hidden="false" customHeight="false" outlineLevel="0" collapsed="false">
      <c r="A1265" s="6" t="s">
        <v>2862</v>
      </c>
      <c r="B1265" s="6" t="s">
        <v>2863</v>
      </c>
      <c r="C1265" s="6" t="s">
        <v>31</v>
      </c>
      <c r="D1265" s="7" t="s">
        <v>131</v>
      </c>
      <c r="E1265" s="6" t="s">
        <v>293</v>
      </c>
      <c r="F1265" s="6" t="s">
        <v>15</v>
      </c>
      <c r="G1265" s="7" t="s">
        <v>16</v>
      </c>
      <c r="H1265" s="8" t="n">
        <v>11580.78</v>
      </c>
      <c r="I1265" s="9" t="n">
        <v>25</v>
      </c>
      <c r="J1265" s="6" t="s">
        <v>17</v>
      </c>
    </row>
    <row r="1266" customFormat="false" ht="15" hidden="false" customHeight="false" outlineLevel="0" collapsed="false">
      <c r="A1266" s="2" t="s">
        <v>2864</v>
      </c>
      <c r="B1266" s="2" t="s">
        <v>2865</v>
      </c>
      <c r="C1266" s="2" t="s">
        <v>31</v>
      </c>
      <c r="D1266" s="3" t="s">
        <v>122</v>
      </c>
      <c r="E1266" s="2" t="s">
        <v>176</v>
      </c>
      <c r="F1266" s="2" t="s">
        <v>227</v>
      </c>
      <c r="G1266" s="3" t="s">
        <v>62</v>
      </c>
      <c r="H1266" s="4" t="n">
        <v>1365.94</v>
      </c>
      <c r="I1266" s="5" t="n">
        <v>0</v>
      </c>
      <c r="J1266" s="2" t="s">
        <v>68</v>
      </c>
    </row>
    <row r="1267" customFormat="false" ht="15" hidden="false" customHeight="false" outlineLevel="0" collapsed="false">
      <c r="A1267" s="6" t="s">
        <v>2866</v>
      </c>
      <c r="B1267" s="6" t="s">
        <v>2867</v>
      </c>
      <c r="C1267" s="6" t="s">
        <v>31</v>
      </c>
      <c r="D1267" s="7" t="s">
        <v>71</v>
      </c>
      <c r="E1267" s="6" t="s">
        <v>268</v>
      </c>
      <c r="F1267" s="6" t="s">
        <v>184</v>
      </c>
      <c r="G1267" s="7" t="s">
        <v>22</v>
      </c>
      <c r="H1267" s="8" t="n">
        <v>3174.19</v>
      </c>
      <c r="I1267" s="9" t="n">
        <v>15</v>
      </c>
      <c r="J1267" s="6" t="s">
        <v>17</v>
      </c>
    </row>
    <row r="1268" customFormat="false" ht="15" hidden="false" customHeight="false" outlineLevel="0" collapsed="false">
      <c r="A1268" s="2" t="s">
        <v>2868</v>
      </c>
      <c r="B1268" s="2" t="s">
        <v>2869</v>
      </c>
      <c r="C1268" s="2" t="s">
        <v>12</v>
      </c>
      <c r="D1268" s="3" t="s">
        <v>81</v>
      </c>
      <c r="E1268" s="2" t="s">
        <v>774</v>
      </c>
      <c r="F1268" s="2" t="s">
        <v>980</v>
      </c>
      <c r="G1268" s="3" t="s">
        <v>138</v>
      </c>
      <c r="H1268" s="4" t="n">
        <v>11439.93</v>
      </c>
      <c r="I1268" s="5" t="n">
        <v>20</v>
      </c>
      <c r="J1268" s="2" t="s">
        <v>17</v>
      </c>
    </row>
    <row r="1269" customFormat="false" ht="15" hidden="false" customHeight="false" outlineLevel="0" collapsed="false">
      <c r="A1269" s="6" t="s">
        <v>2870</v>
      </c>
      <c r="B1269" s="6" t="s">
        <v>2871</v>
      </c>
      <c r="C1269" s="6" t="s">
        <v>12</v>
      </c>
      <c r="D1269" s="7" t="s">
        <v>81</v>
      </c>
      <c r="E1269" s="6" t="s">
        <v>250</v>
      </c>
      <c r="F1269" s="6" t="s">
        <v>184</v>
      </c>
      <c r="G1269" s="7" t="s">
        <v>16</v>
      </c>
      <c r="H1269" s="8" t="n">
        <v>6794.1</v>
      </c>
      <c r="I1269" s="9" t="n">
        <v>20</v>
      </c>
      <c r="J1269" s="6" t="s">
        <v>17</v>
      </c>
    </row>
    <row r="1270" customFormat="false" ht="15" hidden="false" customHeight="false" outlineLevel="0" collapsed="false">
      <c r="A1270" s="2" t="s">
        <v>2872</v>
      </c>
      <c r="B1270" s="2" t="s">
        <v>2873</v>
      </c>
      <c r="C1270" s="2" t="s">
        <v>86</v>
      </c>
      <c r="D1270" s="3" t="s">
        <v>101</v>
      </c>
      <c r="E1270" s="2" t="s">
        <v>206</v>
      </c>
      <c r="F1270" s="2" t="s">
        <v>703</v>
      </c>
      <c r="G1270" s="3" t="s">
        <v>62</v>
      </c>
      <c r="H1270" s="4" t="n">
        <v>14020.85</v>
      </c>
      <c r="I1270" s="5" t="n">
        <v>25</v>
      </c>
      <c r="J1270" s="2" t="s">
        <v>17</v>
      </c>
    </row>
    <row r="1271" customFormat="false" ht="15" hidden="false" customHeight="false" outlineLevel="0" collapsed="false">
      <c r="A1271" s="6" t="s">
        <v>2874</v>
      </c>
      <c r="B1271" s="6" t="s">
        <v>2875</v>
      </c>
      <c r="C1271" s="6" t="s">
        <v>12</v>
      </c>
      <c r="D1271" s="7" t="s">
        <v>362</v>
      </c>
      <c r="E1271" s="6" t="s">
        <v>461</v>
      </c>
      <c r="F1271" s="6" t="s">
        <v>1233</v>
      </c>
      <c r="G1271" s="7" t="s">
        <v>16</v>
      </c>
      <c r="H1271" s="8" t="n">
        <v>2856.96</v>
      </c>
      <c r="I1271" s="9" t="n">
        <v>10</v>
      </c>
      <c r="J1271" s="6" t="s">
        <v>17</v>
      </c>
    </row>
    <row r="1272" customFormat="false" ht="15" hidden="false" customHeight="false" outlineLevel="0" collapsed="false">
      <c r="A1272" s="2" t="s">
        <v>2876</v>
      </c>
      <c r="B1272" s="2" t="s">
        <v>2877</v>
      </c>
      <c r="C1272" s="2" t="s">
        <v>31</v>
      </c>
      <c r="D1272" s="3" t="s">
        <v>71</v>
      </c>
      <c r="E1272" s="2" t="s">
        <v>342</v>
      </c>
      <c r="F1272" s="2" t="s">
        <v>293</v>
      </c>
      <c r="G1272" s="3" t="s">
        <v>22</v>
      </c>
      <c r="H1272" s="4" t="n">
        <v>14289.02</v>
      </c>
      <c r="I1272" s="5" t="n">
        <v>25</v>
      </c>
      <c r="J1272" s="2" t="s">
        <v>17</v>
      </c>
    </row>
    <row r="1273" customFormat="false" ht="15" hidden="false" customHeight="false" outlineLevel="0" collapsed="false">
      <c r="A1273" s="6" t="s">
        <v>2878</v>
      </c>
      <c r="B1273" s="6" t="s">
        <v>2879</v>
      </c>
      <c r="C1273" s="6" t="s">
        <v>31</v>
      </c>
      <c r="D1273" s="7" t="s">
        <v>122</v>
      </c>
      <c r="E1273" s="6" t="s">
        <v>230</v>
      </c>
      <c r="F1273" s="6" t="s">
        <v>172</v>
      </c>
      <c r="G1273" s="7" t="s">
        <v>22</v>
      </c>
      <c r="H1273" s="8" t="n">
        <v>5744.58</v>
      </c>
      <c r="I1273" s="9" t="n">
        <v>10</v>
      </c>
      <c r="J1273" s="6" t="s">
        <v>17</v>
      </c>
    </row>
    <row r="1274" customFormat="false" ht="15" hidden="false" customHeight="false" outlineLevel="0" collapsed="false">
      <c r="A1274" s="2" t="s">
        <v>2880</v>
      </c>
      <c r="B1274" s="2" t="s">
        <v>1159</v>
      </c>
      <c r="C1274" s="2" t="s">
        <v>31</v>
      </c>
      <c r="D1274" s="3" t="s">
        <v>65</v>
      </c>
      <c r="E1274" s="2" t="s">
        <v>486</v>
      </c>
      <c r="F1274" s="2" t="s">
        <v>223</v>
      </c>
      <c r="G1274" s="3" t="s">
        <v>16</v>
      </c>
      <c r="H1274" s="4" t="n">
        <v>4335.5</v>
      </c>
      <c r="I1274" s="5" t="n">
        <v>30</v>
      </c>
      <c r="J1274" s="2" t="s">
        <v>68</v>
      </c>
    </row>
    <row r="1275" customFormat="false" ht="15" hidden="false" customHeight="false" outlineLevel="0" collapsed="false">
      <c r="A1275" s="6" t="s">
        <v>2881</v>
      </c>
      <c r="B1275" s="6" t="s">
        <v>2882</v>
      </c>
      <c r="C1275" s="6" t="s">
        <v>12</v>
      </c>
      <c r="D1275" s="7" t="s">
        <v>81</v>
      </c>
      <c r="E1275" s="6" t="s">
        <v>56</v>
      </c>
      <c r="F1275" s="6" t="s">
        <v>717</v>
      </c>
      <c r="G1275" s="7" t="s">
        <v>62</v>
      </c>
      <c r="H1275" s="8" t="n">
        <v>8570.82</v>
      </c>
      <c r="I1275" s="9" t="n">
        <v>30</v>
      </c>
      <c r="J1275" s="6" t="s">
        <v>17</v>
      </c>
    </row>
    <row r="1276" customFormat="false" ht="15" hidden="false" customHeight="false" outlineLevel="0" collapsed="false">
      <c r="A1276" s="2" t="s">
        <v>2883</v>
      </c>
      <c r="B1276" s="2" t="s">
        <v>2026</v>
      </c>
      <c r="C1276" s="2" t="s">
        <v>86</v>
      </c>
      <c r="D1276" s="3" t="s">
        <v>101</v>
      </c>
      <c r="E1276" s="2" t="s">
        <v>119</v>
      </c>
      <c r="F1276" s="2" t="s">
        <v>159</v>
      </c>
      <c r="G1276" s="3" t="s">
        <v>62</v>
      </c>
      <c r="H1276" s="4" t="n">
        <v>6886.37</v>
      </c>
      <c r="I1276" s="5" t="n">
        <v>0</v>
      </c>
      <c r="J1276" s="2" t="s">
        <v>17</v>
      </c>
    </row>
    <row r="1277" customFormat="false" ht="15" hidden="false" customHeight="false" outlineLevel="0" collapsed="false">
      <c r="A1277" s="6" t="s">
        <v>2884</v>
      </c>
      <c r="B1277" s="6" t="s">
        <v>2885</v>
      </c>
      <c r="C1277" s="6" t="s">
        <v>31</v>
      </c>
      <c r="D1277" s="7" t="s">
        <v>92</v>
      </c>
      <c r="E1277" s="6" t="s">
        <v>483</v>
      </c>
      <c r="F1277" s="6" t="s">
        <v>2469</v>
      </c>
      <c r="G1277" s="7" t="s">
        <v>22</v>
      </c>
      <c r="H1277" s="8" t="n">
        <v>10011.68</v>
      </c>
      <c r="I1277" s="9" t="n">
        <v>20</v>
      </c>
      <c r="J1277" s="6" t="s">
        <v>68</v>
      </c>
    </row>
    <row r="1278" customFormat="false" ht="15" hidden="false" customHeight="false" outlineLevel="0" collapsed="false">
      <c r="A1278" s="2" t="s">
        <v>2886</v>
      </c>
      <c r="B1278" s="2" t="s">
        <v>2887</v>
      </c>
      <c r="C1278" s="2" t="s">
        <v>86</v>
      </c>
      <c r="D1278" s="3" t="s">
        <v>524</v>
      </c>
      <c r="E1278" s="2" t="s">
        <v>496</v>
      </c>
      <c r="F1278" s="2" t="s">
        <v>1067</v>
      </c>
      <c r="G1278" s="3" t="s">
        <v>62</v>
      </c>
      <c r="H1278" s="4" t="n">
        <v>10901.69</v>
      </c>
      <c r="I1278" s="5" t="n">
        <v>20</v>
      </c>
      <c r="J1278" s="2" t="s">
        <v>17</v>
      </c>
    </row>
    <row r="1279" customFormat="false" ht="15" hidden="false" customHeight="false" outlineLevel="0" collapsed="false">
      <c r="A1279" s="6" t="s">
        <v>2888</v>
      </c>
      <c r="B1279" s="6" t="s">
        <v>2889</v>
      </c>
      <c r="C1279" s="6" t="s">
        <v>31</v>
      </c>
      <c r="D1279" s="7" t="s">
        <v>32</v>
      </c>
      <c r="E1279" s="6" t="s">
        <v>700</v>
      </c>
      <c r="F1279" s="6" t="s">
        <v>533</v>
      </c>
      <c r="G1279" s="7" t="s">
        <v>28</v>
      </c>
      <c r="H1279" s="8" t="n">
        <v>9208.39</v>
      </c>
      <c r="I1279" s="9" t="n">
        <v>0</v>
      </c>
      <c r="J1279" s="6" t="s">
        <v>17</v>
      </c>
    </row>
    <row r="1280" customFormat="false" ht="15" hidden="false" customHeight="false" outlineLevel="0" collapsed="false">
      <c r="A1280" s="2" t="s">
        <v>2890</v>
      </c>
      <c r="B1280" s="2" t="s">
        <v>2891</v>
      </c>
      <c r="C1280" s="2" t="s">
        <v>12</v>
      </c>
      <c r="D1280" s="3" t="s">
        <v>154</v>
      </c>
      <c r="E1280" s="2" t="s">
        <v>72</v>
      </c>
      <c r="F1280" s="2" t="s">
        <v>73</v>
      </c>
      <c r="G1280" s="3" t="s">
        <v>22</v>
      </c>
      <c r="H1280" s="4" t="n">
        <v>5884.71</v>
      </c>
      <c r="I1280" s="5" t="n">
        <v>20</v>
      </c>
      <c r="J1280" s="2" t="s">
        <v>17</v>
      </c>
    </row>
    <row r="1281" customFormat="false" ht="15" hidden="false" customHeight="false" outlineLevel="0" collapsed="false">
      <c r="A1281" s="6" t="s">
        <v>2892</v>
      </c>
      <c r="B1281" s="6" t="s">
        <v>2893</v>
      </c>
      <c r="C1281" s="6" t="s">
        <v>31</v>
      </c>
      <c r="D1281" s="7" t="s">
        <v>32</v>
      </c>
      <c r="E1281" s="6" t="s">
        <v>136</v>
      </c>
      <c r="F1281" s="6" t="s">
        <v>617</v>
      </c>
      <c r="G1281" s="7" t="s">
        <v>28</v>
      </c>
      <c r="H1281" s="8" t="n">
        <v>5357.29</v>
      </c>
      <c r="I1281" s="9" t="n">
        <v>10</v>
      </c>
      <c r="J1281" s="6" t="s">
        <v>17</v>
      </c>
    </row>
    <row r="1282" customFormat="false" ht="15" hidden="false" customHeight="false" outlineLevel="0" collapsed="false">
      <c r="A1282" s="2" t="s">
        <v>2894</v>
      </c>
      <c r="B1282" s="2" t="s">
        <v>540</v>
      </c>
      <c r="C1282" s="2" t="s">
        <v>12</v>
      </c>
      <c r="D1282" s="3" t="s">
        <v>50</v>
      </c>
      <c r="E1282" s="2" t="s">
        <v>409</v>
      </c>
      <c r="F1282" s="2" t="s">
        <v>311</v>
      </c>
      <c r="G1282" s="3" t="s">
        <v>62</v>
      </c>
      <c r="H1282" s="4" t="n">
        <v>13989.47</v>
      </c>
      <c r="I1282" s="5" t="n">
        <v>10</v>
      </c>
      <c r="J1282" s="2" t="s">
        <v>17</v>
      </c>
    </row>
    <row r="1283" customFormat="false" ht="15" hidden="false" customHeight="false" outlineLevel="0" collapsed="false">
      <c r="A1283" s="6" t="s">
        <v>2895</v>
      </c>
      <c r="B1283" s="6" t="s">
        <v>2896</v>
      </c>
      <c r="C1283" s="6" t="s">
        <v>12</v>
      </c>
      <c r="D1283" s="7" t="s">
        <v>110</v>
      </c>
      <c r="E1283" s="6" t="s">
        <v>1007</v>
      </c>
      <c r="F1283" s="6" t="s">
        <v>741</v>
      </c>
      <c r="G1283" s="7" t="s">
        <v>16</v>
      </c>
      <c r="H1283" s="8" t="n">
        <v>5488.76</v>
      </c>
      <c r="I1283" s="9" t="n">
        <v>25</v>
      </c>
      <c r="J1283" s="6" t="s">
        <v>17</v>
      </c>
    </row>
    <row r="1284" customFormat="false" ht="15" hidden="false" customHeight="false" outlineLevel="0" collapsed="false">
      <c r="A1284" s="2" t="s">
        <v>2897</v>
      </c>
      <c r="B1284" s="2" t="s">
        <v>58</v>
      </c>
      <c r="C1284" s="2" t="s">
        <v>31</v>
      </c>
      <c r="D1284" s="3" t="s">
        <v>175</v>
      </c>
      <c r="E1284" s="2" t="s">
        <v>937</v>
      </c>
      <c r="F1284" s="2" t="s">
        <v>347</v>
      </c>
      <c r="G1284" s="3" t="s">
        <v>138</v>
      </c>
      <c r="H1284" s="4" t="n">
        <v>8698.33</v>
      </c>
      <c r="I1284" s="5" t="n">
        <v>5</v>
      </c>
      <c r="J1284" s="2" t="s">
        <v>17</v>
      </c>
    </row>
    <row r="1285" customFormat="false" ht="15" hidden="false" customHeight="false" outlineLevel="0" collapsed="false">
      <c r="A1285" s="6" t="s">
        <v>2898</v>
      </c>
      <c r="B1285" s="6" t="s">
        <v>2899</v>
      </c>
      <c r="C1285" s="6" t="s">
        <v>12</v>
      </c>
      <c r="D1285" s="7" t="s">
        <v>110</v>
      </c>
      <c r="E1285" s="6" t="s">
        <v>725</v>
      </c>
      <c r="F1285" s="6" t="s">
        <v>1641</v>
      </c>
      <c r="G1285" s="7" t="s">
        <v>16</v>
      </c>
      <c r="H1285" s="8" t="n">
        <v>7348.77</v>
      </c>
      <c r="I1285" s="9" t="n">
        <v>20</v>
      </c>
      <c r="J1285" s="6" t="s">
        <v>17</v>
      </c>
    </row>
    <row r="1286" customFormat="false" ht="15" hidden="false" customHeight="false" outlineLevel="0" collapsed="false">
      <c r="A1286" s="2" t="s">
        <v>2900</v>
      </c>
      <c r="B1286" s="2" t="s">
        <v>2901</v>
      </c>
      <c r="C1286" s="2" t="s">
        <v>86</v>
      </c>
      <c r="D1286" s="3" t="s">
        <v>97</v>
      </c>
      <c r="E1286" s="2" t="s">
        <v>476</v>
      </c>
      <c r="F1286" s="2" t="s">
        <v>955</v>
      </c>
      <c r="G1286" s="3" t="s">
        <v>138</v>
      </c>
      <c r="H1286" s="4" t="n">
        <v>4024.56</v>
      </c>
      <c r="I1286" s="5" t="n">
        <v>10</v>
      </c>
      <c r="J1286" s="2" t="s">
        <v>17</v>
      </c>
    </row>
    <row r="1287" customFormat="false" ht="15" hidden="false" customHeight="false" outlineLevel="0" collapsed="false">
      <c r="A1287" s="6" t="s">
        <v>2902</v>
      </c>
      <c r="B1287" s="6" t="s">
        <v>2903</v>
      </c>
      <c r="C1287" s="6" t="s">
        <v>12</v>
      </c>
      <c r="D1287" s="7" t="s">
        <v>25</v>
      </c>
      <c r="E1287" s="6" t="s">
        <v>326</v>
      </c>
      <c r="F1287" s="6" t="s">
        <v>449</v>
      </c>
      <c r="G1287" s="7" t="s">
        <v>16</v>
      </c>
      <c r="H1287" s="8" t="n">
        <v>5747.28</v>
      </c>
      <c r="I1287" s="9" t="n">
        <v>15</v>
      </c>
      <c r="J1287" s="6" t="s">
        <v>68</v>
      </c>
    </row>
    <row r="1288" customFormat="false" ht="15" hidden="false" customHeight="false" outlineLevel="0" collapsed="false">
      <c r="A1288" s="2" t="s">
        <v>2904</v>
      </c>
      <c r="B1288" s="2" t="s">
        <v>945</v>
      </c>
      <c r="C1288" s="2" t="s">
        <v>12</v>
      </c>
      <c r="D1288" s="3" t="s">
        <v>362</v>
      </c>
      <c r="E1288" s="2" t="s">
        <v>902</v>
      </c>
      <c r="F1288" s="2" t="s">
        <v>1518</v>
      </c>
      <c r="G1288" s="3" t="s">
        <v>22</v>
      </c>
      <c r="H1288" s="4" t="n">
        <v>6573.33</v>
      </c>
      <c r="I1288" s="5" t="n">
        <v>30</v>
      </c>
      <c r="J1288" s="2" t="s">
        <v>17</v>
      </c>
    </row>
    <row r="1289" customFormat="false" ht="15" hidden="false" customHeight="false" outlineLevel="0" collapsed="false">
      <c r="A1289" s="6" t="s">
        <v>2905</v>
      </c>
      <c r="B1289" s="6" t="s">
        <v>2906</v>
      </c>
      <c r="C1289" s="6" t="s">
        <v>31</v>
      </c>
      <c r="D1289" s="7" t="s">
        <v>122</v>
      </c>
      <c r="E1289" s="6" t="s">
        <v>1055</v>
      </c>
      <c r="F1289" s="6" t="s">
        <v>205</v>
      </c>
      <c r="G1289" s="7" t="s">
        <v>16</v>
      </c>
      <c r="H1289" s="8" t="n">
        <v>2503.03</v>
      </c>
      <c r="I1289" s="9" t="n">
        <v>25</v>
      </c>
      <c r="J1289" s="6" t="s">
        <v>17</v>
      </c>
    </row>
    <row r="1290" customFormat="false" ht="15" hidden="false" customHeight="false" outlineLevel="0" collapsed="false">
      <c r="A1290" s="2" t="s">
        <v>2907</v>
      </c>
      <c r="B1290" s="2" t="s">
        <v>900</v>
      </c>
      <c r="C1290" s="2" t="s">
        <v>31</v>
      </c>
      <c r="D1290" s="3" t="s">
        <v>122</v>
      </c>
      <c r="E1290" s="2" t="s">
        <v>560</v>
      </c>
      <c r="F1290" s="2" t="s">
        <v>286</v>
      </c>
      <c r="G1290" s="3" t="s">
        <v>28</v>
      </c>
      <c r="H1290" s="4" t="n">
        <v>8852.17</v>
      </c>
      <c r="I1290" s="5" t="n">
        <v>5</v>
      </c>
      <c r="J1290" s="2" t="s">
        <v>17</v>
      </c>
    </row>
    <row r="1291" customFormat="false" ht="15" hidden="false" customHeight="false" outlineLevel="0" collapsed="false">
      <c r="A1291" s="6" t="s">
        <v>2908</v>
      </c>
      <c r="B1291" s="6" t="s">
        <v>1135</v>
      </c>
      <c r="C1291" s="6" t="s">
        <v>86</v>
      </c>
      <c r="D1291" s="7" t="s">
        <v>384</v>
      </c>
      <c r="E1291" s="6" t="s">
        <v>132</v>
      </c>
      <c r="F1291" s="6" t="s">
        <v>902</v>
      </c>
      <c r="G1291" s="7" t="s">
        <v>22</v>
      </c>
      <c r="H1291" s="8" t="n">
        <v>4318.95</v>
      </c>
      <c r="I1291" s="9" t="n">
        <v>15</v>
      </c>
      <c r="J1291" s="6" t="s">
        <v>17</v>
      </c>
    </row>
    <row r="1292" customFormat="false" ht="15" hidden="false" customHeight="false" outlineLevel="0" collapsed="false">
      <c r="A1292" s="2" t="s">
        <v>2909</v>
      </c>
      <c r="B1292" s="2" t="s">
        <v>2236</v>
      </c>
      <c r="C1292" s="2" t="s">
        <v>31</v>
      </c>
      <c r="D1292" s="3" t="s">
        <v>71</v>
      </c>
      <c r="E1292" s="2" t="s">
        <v>261</v>
      </c>
      <c r="F1292" s="2" t="s">
        <v>42</v>
      </c>
      <c r="G1292" s="3" t="s">
        <v>74</v>
      </c>
      <c r="H1292" s="4" t="n">
        <v>10505.68</v>
      </c>
      <c r="I1292" s="5" t="n">
        <v>0</v>
      </c>
      <c r="J1292" s="2" t="s">
        <v>17</v>
      </c>
    </row>
    <row r="1293" customFormat="false" ht="15" hidden="false" customHeight="false" outlineLevel="0" collapsed="false">
      <c r="A1293" s="6" t="s">
        <v>2910</v>
      </c>
      <c r="B1293" s="6" t="s">
        <v>2911</v>
      </c>
      <c r="C1293" s="6" t="s">
        <v>86</v>
      </c>
      <c r="D1293" s="7" t="s">
        <v>285</v>
      </c>
      <c r="E1293" s="6" t="s">
        <v>1330</v>
      </c>
      <c r="F1293" s="6" t="s">
        <v>1736</v>
      </c>
      <c r="G1293" s="7" t="s">
        <v>22</v>
      </c>
      <c r="H1293" s="8" t="n">
        <v>8575.64</v>
      </c>
      <c r="I1293" s="9" t="n">
        <v>25</v>
      </c>
      <c r="J1293" s="6" t="s">
        <v>17</v>
      </c>
    </row>
    <row r="1294" customFormat="false" ht="15" hidden="false" customHeight="false" outlineLevel="0" collapsed="false">
      <c r="A1294" s="2" t="s">
        <v>2912</v>
      </c>
      <c r="B1294" s="2" t="s">
        <v>2913</v>
      </c>
      <c r="C1294" s="2" t="s">
        <v>12</v>
      </c>
      <c r="D1294" s="3" t="s">
        <v>362</v>
      </c>
      <c r="E1294" s="2" t="s">
        <v>533</v>
      </c>
      <c r="F1294" s="2" t="s">
        <v>51</v>
      </c>
      <c r="G1294" s="3" t="s">
        <v>22</v>
      </c>
      <c r="H1294" s="4" t="n">
        <v>1155.95</v>
      </c>
      <c r="I1294" s="5" t="n">
        <v>25</v>
      </c>
      <c r="J1294" s="2" t="s">
        <v>17</v>
      </c>
    </row>
    <row r="1295" customFormat="false" ht="15" hidden="false" customHeight="false" outlineLevel="0" collapsed="false">
      <c r="A1295" s="6" t="s">
        <v>2914</v>
      </c>
      <c r="B1295" s="6" t="s">
        <v>2915</v>
      </c>
      <c r="C1295" s="6" t="s">
        <v>12</v>
      </c>
      <c r="D1295" s="7" t="s">
        <v>37</v>
      </c>
      <c r="E1295" s="6" t="s">
        <v>1394</v>
      </c>
      <c r="F1295" s="6" t="s">
        <v>1907</v>
      </c>
      <c r="G1295" s="7" t="s">
        <v>22</v>
      </c>
      <c r="H1295" s="8" t="n">
        <v>10651.65</v>
      </c>
      <c r="I1295" s="9" t="n">
        <v>15</v>
      </c>
      <c r="J1295" s="6" t="s">
        <v>17</v>
      </c>
    </row>
    <row r="1296" customFormat="false" ht="15" hidden="false" customHeight="false" outlineLevel="0" collapsed="false">
      <c r="A1296" s="2" t="s">
        <v>2916</v>
      </c>
      <c r="B1296" s="2" t="s">
        <v>2473</v>
      </c>
      <c r="C1296" s="2" t="s">
        <v>31</v>
      </c>
      <c r="D1296" s="3" t="s">
        <v>71</v>
      </c>
      <c r="E1296" s="2" t="s">
        <v>141</v>
      </c>
      <c r="F1296" s="2" t="s">
        <v>469</v>
      </c>
      <c r="G1296" s="3" t="s">
        <v>28</v>
      </c>
      <c r="H1296" s="4" t="n">
        <v>10271.65</v>
      </c>
      <c r="I1296" s="5" t="n">
        <v>10</v>
      </c>
      <c r="J1296" s="2" t="s">
        <v>17</v>
      </c>
    </row>
    <row r="1297" customFormat="false" ht="15" hidden="false" customHeight="false" outlineLevel="0" collapsed="false">
      <c r="A1297" s="6" t="s">
        <v>2917</v>
      </c>
      <c r="B1297" s="6" t="s">
        <v>2918</v>
      </c>
      <c r="C1297" s="6" t="s">
        <v>12</v>
      </c>
      <c r="D1297" s="7" t="s">
        <v>179</v>
      </c>
      <c r="E1297" s="6" t="s">
        <v>1082</v>
      </c>
      <c r="F1297" s="6" t="s">
        <v>870</v>
      </c>
      <c r="G1297" s="7" t="s">
        <v>138</v>
      </c>
      <c r="H1297" s="8" t="n">
        <v>3867.82</v>
      </c>
      <c r="I1297" s="9" t="n">
        <v>0</v>
      </c>
      <c r="J1297" s="6" t="s">
        <v>17</v>
      </c>
    </row>
    <row r="1298" customFormat="false" ht="15" hidden="false" customHeight="false" outlineLevel="0" collapsed="false">
      <c r="A1298" s="2" t="s">
        <v>2919</v>
      </c>
      <c r="B1298" s="2" t="s">
        <v>2920</v>
      </c>
      <c r="C1298" s="2" t="s">
        <v>12</v>
      </c>
      <c r="D1298" s="3" t="s">
        <v>37</v>
      </c>
      <c r="E1298" s="2" t="s">
        <v>486</v>
      </c>
      <c r="F1298" s="2" t="s">
        <v>446</v>
      </c>
      <c r="G1298" s="3" t="s">
        <v>22</v>
      </c>
      <c r="H1298" s="4" t="n">
        <v>5119.39</v>
      </c>
      <c r="I1298" s="5" t="n">
        <v>15</v>
      </c>
      <c r="J1298" s="2" t="s">
        <v>68</v>
      </c>
    </row>
    <row r="1299" customFormat="false" ht="15" hidden="false" customHeight="false" outlineLevel="0" collapsed="false">
      <c r="A1299" s="6" t="s">
        <v>2921</v>
      </c>
      <c r="B1299" s="6" t="s">
        <v>2922</v>
      </c>
      <c r="C1299" s="6" t="s">
        <v>12</v>
      </c>
      <c r="D1299" s="7" t="s">
        <v>179</v>
      </c>
      <c r="E1299" s="6" t="s">
        <v>579</v>
      </c>
      <c r="F1299" s="6" t="s">
        <v>533</v>
      </c>
      <c r="G1299" s="7" t="s">
        <v>28</v>
      </c>
      <c r="H1299" s="8" t="n">
        <v>5058.33</v>
      </c>
      <c r="I1299" s="9" t="n">
        <v>20</v>
      </c>
      <c r="J1299" s="6" t="s">
        <v>68</v>
      </c>
    </row>
    <row r="1300" customFormat="false" ht="15" hidden="false" customHeight="false" outlineLevel="0" collapsed="false">
      <c r="A1300" s="2" t="s">
        <v>2923</v>
      </c>
      <c r="B1300" s="2" t="s">
        <v>2924</v>
      </c>
      <c r="C1300" s="2" t="s">
        <v>12</v>
      </c>
      <c r="D1300" s="3" t="s">
        <v>154</v>
      </c>
      <c r="E1300" s="2" t="s">
        <v>119</v>
      </c>
      <c r="F1300" s="2" t="s">
        <v>206</v>
      </c>
      <c r="G1300" s="3" t="s">
        <v>74</v>
      </c>
      <c r="H1300" s="4" t="n">
        <v>14118.47</v>
      </c>
      <c r="I1300" s="5" t="n">
        <v>10</v>
      </c>
      <c r="J1300" s="2" t="s">
        <v>17</v>
      </c>
    </row>
    <row r="1301" customFormat="false" ht="15" hidden="false" customHeight="false" outlineLevel="0" collapsed="false">
      <c r="A1301" s="6" t="s">
        <v>2925</v>
      </c>
      <c r="B1301" s="6" t="s">
        <v>2926</v>
      </c>
      <c r="C1301" s="6" t="s">
        <v>12</v>
      </c>
      <c r="D1301" s="7" t="s">
        <v>50</v>
      </c>
      <c r="E1301" s="6" t="s">
        <v>377</v>
      </c>
      <c r="F1301" s="6" t="s">
        <v>1117</v>
      </c>
      <c r="G1301" s="7" t="s">
        <v>22</v>
      </c>
      <c r="H1301" s="8" t="n">
        <v>12662.45</v>
      </c>
      <c r="I1301" s="9" t="n">
        <v>20</v>
      </c>
      <c r="J1301" s="6" t="s">
        <v>17</v>
      </c>
    </row>
    <row r="1302" customFormat="false" ht="15" hidden="false" customHeight="false" outlineLevel="0" collapsed="false">
      <c r="A1302" s="2" t="s">
        <v>2927</v>
      </c>
      <c r="B1302" s="2" t="s">
        <v>1665</v>
      </c>
      <c r="C1302" s="2" t="s">
        <v>12</v>
      </c>
      <c r="D1302" s="3" t="s">
        <v>154</v>
      </c>
      <c r="E1302" s="2" t="s">
        <v>955</v>
      </c>
      <c r="F1302" s="2" t="s">
        <v>297</v>
      </c>
      <c r="G1302" s="3" t="s">
        <v>22</v>
      </c>
      <c r="H1302" s="4" t="n">
        <v>12424.77</v>
      </c>
      <c r="I1302" s="5" t="n">
        <v>30</v>
      </c>
      <c r="J1302" s="2" t="s">
        <v>17</v>
      </c>
    </row>
    <row r="1303" customFormat="false" ht="15" hidden="false" customHeight="false" outlineLevel="0" collapsed="false">
      <c r="A1303" s="6" t="s">
        <v>2928</v>
      </c>
      <c r="B1303" s="6" t="s">
        <v>2929</v>
      </c>
      <c r="C1303" s="6" t="s">
        <v>12</v>
      </c>
      <c r="D1303" s="7" t="s">
        <v>110</v>
      </c>
      <c r="E1303" s="6" t="s">
        <v>423</v>
      </c>
      <c r="F1303" s="6" t="s">
        <v>611</v>
      </c>
      <c r="G1303" s="7" t="s">
        <v>22</v>
      </c>
      <c r="H1303" s="8" t="n">
        <v>4776.65</v>
      </c>
      <c r="I1303" s="9" t="n">
        <v>15</v>
      </c>
      <c r="J1303" s="6" t="s">
        <v>17</v>
      </c>
    </row>
    <row r="1304" customFormat="false" ht="15" hidden="false" customHeight="false" outlineLevel="0" collapsed="false">
      <c r="A1304" s="2" t="s">
        <v>2930</v>
      </c>
      <c r="B1304" s="2" t="s">
        <v>2931</v>
      </c>
      <c r="C1304" s="2" t="s">
        <v>12</v>
      </c>
      <c r="D1304" s="3" t="s">
        <v>37</v>
      </c>
      <c r="E1304" s="2" t="s">
        <v>205</v>
      </c>
      <c r="F1304" s="2" t="s">
        <v>707</v>
      </c>
      <c r="G1304" s="3" t="s">
        <v>62</v>
      </c>
      <c r="H1304" s="4" t="n">
        <v>13035.29</v>
      </c>
      <c r="I1304" s="5" t="n">
        <v>0</v>
      </c>
      <c r="J1304" s="2" t="s">
        <v>68</v>
      </c>
    </row>
    <row r="1305" customFormat="false" ht="15" hidden="false" customHeight="false" outlineLevel="0" collapsed="false">
      <c r="A1305" s="6" t="s">
        <v>2932</v>
      </c>
      <c r="B1305" s="6" t="s">
        <v>2933</v>
      </c>
      <c r="C1305" s="6" t="s">
        <v>86</v>
      </c>
      <c r="D1305" s="7" t="s">
        <v>784</v>
      </c>
      <c r="E1305" s="6" t="s">
        <v>764</v>
      </c>
      <c r="F1305" s="6" t="s">
        <v>304</v>
      </c>
      <c r="G1305" s="7" t="s">
        <v>16</v>
      </c>
      <c r="H1305" s="8" t="n">
        <v>2772.54</v>
      </c>
      <c r="I1305" s="9" t="n">
        <v>10</v>
      </c>
      <c r="J1305" s="6" t="s">
        <v>17</v>
      </c>
    </row>
    <row r="1306" customFormat="false" ht="15" hidden="false" customHeight="false" outlineLevel="0" collapsed="false">
      <c r="A1306" s="2" t="s">
        <v>2934</v>
      </c>
      <c r="B1306" s="2" t="s">
        <v>816</v>
      </c>
      <c r="C1306" s="2" t="s">
        <v>12</v>
      </c>
      <c r="D1306" s="3" t="s">
        <v>162</v>
      </c>
      <c r="E1306" s="2" t="s">
        <v>757</v>
      </c>
      <c r="F1306" s="2" t="s">
        <v>635</v>
      </c>
      <c r="G1306" s="3" t="s">
        <v>16</v>
      </c>
      <c r="H1306" s="4" t="n">
        <v>13437.95</v>
      </c>
      <c r="I1306" s="5" t="n">
        <v>10</v>
      </c>
      <c r="J1306" s="2" t="s">
        <v>17</v>
      </c>
    </row>
    <row r="1307" customFormat="false" ht="15" hidden="false" customHeight="false" outlineLevel="0" collapsed="false">
      <c r="A1307" s="6" t="s">
        <v>2935</v>
      </c>
      <c r="B1307" s="6" t="s">
        <v>2936</v>
      </c>
      <c r="C1307" s="6" t="s">
        <v>31</v>
      </c>
      <c r="D1307" s="7" t="s">
        <v>215</v>
      </c>
      <c r="E1307" s="6" t="s">
        <v>180</v>
      </c>
      <c r="F1307" s="6" t="s">
        <v>573</v>
      </c>
      <c r="G1307" s="7" t="s">
        <v>16</v>
      </c>
      <c r="H1307" s="8" t="n">
        <v>1016.72</v>
      </c>
      <c r="I1307" s="9" t="n">
        <v>25</v>
      </c>
      <c r="J1307" s="6" t="s">
        <v>17</v>
      </c>
    </row>
    <row r="1308" customFormat="false" ht="15" hidden="false" customHeight="false" outlineLevel="0" collapsed="false">
      <c r="A1308" s="2" t="s">
        <v>2937</v>
      </c>
      <c r="B1308" s="2" t="s">
        <v>2938</v>
      </c>
      <c r="C1308" s="2" t="s">
        <v>86</v>
      </c>
      <c r="D1308" s="3" t="s">
        <v>784</v>
      </c>
      <c r="E1308" s="2" t="s">
        <v>836</v>
      </c>
      <c r="F1308" s="2" t="s">
        <v>473</v>
      </c>
      <c r="G1308" s="3" t="s">
        <v>16</v>
      </c>
      <c r="H1308" s="4" t="n">
        <v>7316.67</v>
      </c>
      <c r="I1308" s="5" t="n">
        <v>10</v>
      </c>
      <c r="J1308" s="2" t="s">
        <v>17</v>
      </c>
    </row>
    <row r="1309" customFormat="false" ht="15" hidden="false" customHeight="false" outlineLevel="0" collapsed="false">
      <c r="A1309" s="6" t="s">
        <v>2939</v>
      </c>
      <c r="B1309" s="6" t="s">
        <v>2940</v>
      </c>
      <c r="C1309" s="6" t="s">
        <v>31</v>
      </c>
      <c r="D1309" s="7" t="s">
        <v>175</v>
      </c>
      <c r="E1309" s="6" t="s">
        <v>734</v>
      </c>
      <c r="F1309" s="6" t="s">
        <v>1007</v>
      </c>
      <c r="G1309" s="7" t="s">
        <v>138</v>
      </c>
      <c r="H1309" s="8" t="n">
        <v>10987.61</v>
      </c>
      <c r="I1309" s="9" t="n">
        <v>30</v>
      </c>
      <c r="J1309" s="6" t="s">
        <v>68</v>
      </c>
    </row>
    <row r="1310" customFormat="false" ht="15" hidden="false" customHeight="false" outlineLevel="0" collapsed="false">
      <c r="A1310" s="2" t="s">
        <v>2941</v>
      </c>
      <c r="B1310" s="2" t="s">
        <v>329</v>
      </c>
      <c r="C1310" s="2" t="s">
        <v>12</v>
      </c>
      <c r="D1310" s="3" t="s">
        <v>13</v>
      </c>
      <c r="E1310" s="2" t="s">
        <v>560</v>
      </c>
      <c r="F1310" s="2" t="s">
        <v>181</v>
      </c>
      <c r="G1310" s="3" t="s">
        <v>62</v>
      </c>
      <c r="H1310" s="4" t="n">
        <v>9393.98</v>
      </c>
      <c r="I1310" s="5" t="n">
        <v>10</v>
      </c>
      <c r="J1310" s="2" t="s">
        <v>17</v>
      </c>
    </row>
    <row r="1311" customFormat="false" ht="15" hidden="false" customHeight="false" outlineLevel="0" collapsed="false">
      <c r="A1311" s="6" t="s">
        <v>2942</v>
      </c>
      <c r="B1311" s="6" t="s">
        <v>2943</v>
      </c>
      <c r="C1311" s="6" t="s">
        <v>12</v>
      </c>
      <c r="D1311" s="7" t="s">
        <v>50</v>
      </c>
      <c r="E1311" s="6" t="s">
        <v>712</v>
      </c>
      <c r="F1311" s="6" t="s">
        <v>642</v>
      </c>
      <c r="G1311" s="7" t="s">
        <v>74</v>
      </c>
      <c r="H1311" s="8" t="n">
        <v>3862.45</v>
      </c>
      <c r="I1311" s="9" t="n">
        <v>30</v>
      </c>
      <c r="J1311" s="6" t="s">
        <v>17</v>
      </c>
    </row>
    <row r="1312" customFormat="false" ht="15" hidden="false" customHeight="false" outlineLevel="0" collapsed="false">
      <c r="A1312" s="2" t="s">
        <v>2944</v>
      </c>
      <c r="B1312" s="2" t="s">
        <v>2945</v>
      </c>
      <c r="C1312" s="2" t="s">
        <v>12</v>
      </c>
      <c r="D1312" s="3" t="s">
        <v>110</v>
      </c>
      <c r="E1312" s="2" t="s">
        <v>206</v>
      </c>
      <c r="F1312" s="2" t="s">
        <v>88</v>
      </c>
      <c r="G1312" s="3" t="s">
        <v>62</v>
      </c>
      <c r="H1312" s="4" t="n">
        <v>3674.49</v>
      </c>
      <c r="I1312" s="5" t="n">
        <v>0</v>
      </c>
      <c r="J1312" s="2" t="s">
        <v>17</v>
      </c>
    </row>
    <row r="1313" customFormat="false" ht="15" hidden="false" customHeight="false" outlineLevel="0" collapsed="false">
      <c r="A1313" s="6" t="s">
        <v>2946</v>
      </c>
      <c r="B1313" s="6" t="s">
        <v>2947</v>
      </c>
      <c r="C1313" s="6" t="s">
        <v>12</v>
      </c>
      <c r="D1313" s="7" t="s">
        <v>162</v>
      </c>
      <c r="E1313" s="6" t="s">
        <v>579</v>
      </c>
      <c r="F1313" s="6" t="s">
        <v>980</v>
      </c>
      <c r="G1313" s="7" t="s">
        <v>22</v>
      </c>
      <c r="H1313" s="8" t="n">
        <v>10078.89</v>
      </c>
      <c r="I1313" s="9" t="n">
        <v>10</v>
      </c>
      <c r="J1313" s="6" t="s">
        <v>17</v>
      </c>
    </row>
    <row r="1314" customFormat="false" ht="15" hidden="false" customHeight="false" outlineLevel="0" collapsed="false">
      <c r="A1314" s="2" t="s">
        <v>2948</v>
      </c>
      <c r="B1314" s="2" t="s">
        <v>2949</v>
      </c>
      <c r="C1314" s="2" t="s">
        <v>86</v>
      </c>
      <c r="D1314" s="3" t="s">
        <v>249</v>
      </c>
      <c r="E1314" s="2" t="s">
        <v>517</v>
      </c>
      <c r="F1314" s="2" t="s">
        <v>88</v>
      </c>
      <c r="G1314" s="3" t="s">
        <v>28</v>
      </c>
      <c r="H1314" s="4" t="n">
        <v>3905.47</v>
      </c>
      <c r="I1314" s="5" t="n">
        <v>25</v>
      </c>
      <c r="J1314" s="2" t="s">
        <v>17</v>
      </c>
    </row>
    <row r="1315" customFormat="false" ht="15" hidden="false" customHeight="false" outlineLevel="0" collapsed="false">
      <c r="A1315" s="6" t="s">
        <v>2950</v>
      </c>
      <c r="B1315" s="6" t="s">
        <v>2951</v>
      </c>
      <c r="C1315" s="6" t="s">
        <v>31</v>
      </c>
      <c r="D1315" s="7" t="s">
        <v>32</v>
      </c>
      <c r="E1315" s="6" t="s">
        <v>184</v>
      </c>
      <c r="F1315" s="6" t="s">
        <v>919</v>
      </c>
      <c r="G1315" s="7" t="s">
        <v>22</v>
      </c>
      <c r="H1315" s="8" t="n">
        <v>6462.82</v>
      </c>
      <c r="I1315" s="9" t="n">
        <v>10</v>
      </c>
      <c r="J1315" s="6" t="s">
        <v>17</v>
      </c>
    </row>
    <row r="1316" customFormat="false" ht="15" hidden="false" customHeight="false" outlineLevel="0" collapsed="false">
      <c r="A1316" s="2" t="s">
        <v>2952</v>
      </c>
      <c r="B1316" s="2" t="s">
        <v>2953</v>
      </c>
      <c r="C1316" s="2" t="s">
        <v>31</v>
      </c>
      <c r="D1316" s="3" t="s">
        <v>131</v>
      </c>
      <c r="E1316" s="2" t="s">
        <v>367</v>
      </c>
      <c r="F1316" s="2" t="s">
        <v>590</v>
      </c>
      <c r="G1316" s="3" t="s">
        <v>62</v>
      </c>
      <c r="H1316" s="4" t="n">
        <v>1161.61</v>
      </c>
      <c r="I1316" s="5" t="n">
        <v>30</v>
      </c>
      <c r="J1316" s="2" t="s">
        <v>17</v>
      </c>
    </row>
    <row r="1317" customFormat="false" ht="15" hidden="false" customHeight="false" outlineLevel="0" collapsed="false">
      <c r="A1317" s="6" t="s">
        <v>2954</v>
      </c>
      <c r="B1317" s="6" t="s">
        <v>2955</v>
      </c>
      <c r="C1317" s="6" t="s">
        <v>12</v>
      </c>
      <c r="D1317" s="7" t="s">
        <v>162</v>
      </c>
      <c r="E1317" s="6" t="s">
        <v>294</v>
      </c>
      <c r="F1317" s="6" t="s">
        <v>358</v>
      </c>
      <c r="G1317" s="7" t="s">
        <v>138</v>
      </c>
      <c r="H1317" s="8" t="n">
        <v>9355.9</v>
      </c>
      <c r="I1317" s="9" t="n">
        <v>20</v>
      </c>
      <c r="J1317" s="6" t="s">
        <v>68</v>
      </c>
    </row>
    <row r="1318" customFormat="false" ht="15" hidden="false" customHeight="false" outlineLevel="0" collapsed="false">
      <c r="A1318" s="2" t="s">
        <v>2956</v>
      </c>
      <c r="B1318" s="2" t="s">
        <v>2957</v>
      </c>
      <c r="C1318" s="2" t="s">
        <v>86</v>
      </c>
      <c r="D1318" s="3" t="s">
        <v>135</v>
      </c>
      <c r="E1318" s="2" t="s">
        <v>132</v>
      </c>
      <c r="F1318" s="2" t="s">
        <v>188</v>
      </c>
      <c r="G1318" s="3" t="s">
        <v>16</v>
      </c>
      <c r="H1318" s="4" t="n">
        <v>13727.31</v>
      </c>
      <c r="I1318" s="5" t="n">
        <v>10</v>
      </c>
      <c r="J1318" s="2" t="s">
        <v>68</v>
      </c>
    </row>
    <row r="1319" customFormat="false" ht="15" hidden="false" customHeight="false" outlineLevel="0" collapsed="false">
      <c r="A1319" s="6" t="s">
        <v>2958</v>
      </c>
      <c r="B1319" s="6" t="s">
        <v>2959</v>
      </c>
      <c r="C1319" s="6" t="s">
        <v>31</v>
      </c>
      <c r="D1319" s="7" t="s">
        <v>131</v>
      </c>
      <c r="E1319" s="6" t="s">
        <v>2002</v>
      </c>
      <c r="F1319" s="6" t="s">
        <v>2469</v>
      </c>
      <c r="G1319" s="7" t="s">
        <v>138</v>
      </c>
      <c r="H1319" s="8" t="n">
        <v>8267.63</v>
      </c>
      <c r="I1319" s="9" t="n">
        <v>30</v>
      </c>
      <c r="J1319" s="6" t="s">
        <v>68</v>
      </c>
    </row>
    <row r="1320" customFormat="false" ht="15" hidden="false" customHeight="false" outlineLevel="0" collapsed="false">
      <c r="A1320" s="2" t="s">
        <v>2960</v>
      </c>
      <c r="B1320" s="2" t="s">
        <v>2961</v>
      </c>
      <c r="C1320" s="2" t="s">
        <v>31</v>
      </c>
      <c r="D1320" s="3" t="s">
        <v>131</v>
      </c>
      <c r="E1320" s="2" t="s">
        <v>669</v>
      </c>
      <c r="F1320" s="2" t="s">
        <v>123</v>
      </c>
      <c r="G1320" s="3" t="s">
        <v>28</v>
      </c>
      <c r="H1320" s="4" t="n">
        <v>14130.2</v>
      </c>
      <c r="I1320" s="5" t="n">
        <v>5</v>
      </c>
      <c r="J1320" s="2" t="s">
        <v>17</v>
      </c>
    </row>
    <row r="1321" customFormat="false" ht="15" hidden="false" customHeight="false" outlineLevel="0" collapsed="false">
      <c r="A1321" s="6" t="s">
        <v>2962</v>
      </c>
      <c r="B1321" s="6" t="s">
        <v>284</v>
      </c>
      <c r="C1321" s="6" t="s">
        <v>31</v>
      </c>
      <c r="D1321" s="7" t="s">
        <v>122</v>
      </c>
      <c r="E1321" s="6" t="s">
        <v>887</v>
      </c>
      <c r="F1321" s="6" t="s">
        <v>1249</v>
      </c>
      <c r="G1321" s="7" t="s">
        <v>16</v>
      </c>
      <c r="H1321" s="8" t="n">
        <v>2775.71</v>
      </c>
      <c r="I1321" s="9" t="n">
        <v>0</v>
      </c>
      <c r="J1321" s="6" t="s">
        <v>17</v>
      </c>
    </row>
    <row r="1322" customFormat="false" ht="15" hidden="false" customHeight="false" outlineLevel="0" collapsed="false">
      <c r="A1322" s="2" t="s">
        <v>2963</v>
      </c>
      <c r="B1322" s="2" t="s">
        <v>527</v>
      </c>
      <c r="C1322" s="2" t="s">
        <v>31</v>
      </c>
      <c r="D1322" s="3" t="s">
        <v>175</v>
      </c>
      <c r="E1322" s="2" t="s">
        <v>1030</v>
      </c>
      <c r="F1322" s="2" t="s">
        <v>234</v>
      </c>
      <c r="G1322" s="3" t="s">
        <v>74</v>
      </c>
      <c r="H1322" s="4" t="n">
        <v>10001.5</v>
      </c>
      <c r="I1322" s="5" t="n">
        <v>15</v>
      </c>
      <c r="J1322" s="2" t="s">
        <v>17</v>
      </c>
    </row>
    <row r="1323" customFormat="false" ht="15" hidden="false" customHeight="false" outlineLevel="0" collapsed="false">
      <c r="A1323" s="6" t="s">
        <v>2964</v>
      </c>
      <c r="B1323" s="6" t="s">
        <v>2965</v>
      </c>
      <c r="C1323" s="6" t="s">
        <v>31</v>
      </c>
      <c r="D1323" s="7" t="s">
        <v>215</v>
      </c>
      <c r="E1323" s="6" t="s">
        <v>1024</v>
      </c>
      <c r="F1323" s="6" t="s">
        <v>1199</v>
      </c>
      <c r="G1323" s="7" t="s">
        <v>16</v>
      </c>
      <c r="H1323" s="8" t="n">
        <v>11123.26</v>
      </c>
      <c r="I1323" s="9" t="n">
        <v>30</v>
      </c>
      <c r="J1323" s="6" t="s">
        <v>17</v>
      </c>
    </row>
    <row r="1324" customFormat="false" ht="15" hidden="false" customHeight="false" outlineLevel="0" collapsed="false">
      <c r="A1324" s="2" t="s">
        <v>2966</v>
      </c>
      <c r="B1324" s="2" t="s">
        <v>2967</v>
      </c>
      <c r="C1324" s="2" t="s">
        <v>31</v>
      </c>
      <c r="D1324" s="3" t="s">
        <v>65</v>
      </c>
      <c r="E1324" s="2" t="s">
        <v>106</v>
      </c>
      <c r="F1324" s="2" t="s">
        <v>699</v>
      </c>
      <c r="G1324" s="3" t="s">
        <v>16</v>
      </c>
      <c r="H1324" s="4" t="n">
        <v>12556.34</v>
      </c>
      <c r="I1324" s="5" t="n">
        <v>5</v>
      </c>
      <c r="J1324" s="2" t="s">
        <v>17</v>
      </c>
    </row>
    <row r="1325" customFormat="false" ht="15" hidden="false" customHeight="false" outlineLevel="0" collapsed="false">
      <c r="A1325" s="6" t="s">
        <v>2968</v>
      </c>
      <c r="B1325" s="6" t="s">
        <v>880</v>
      </c>
      <c r="C1325" s="6" t="s">
        <v>31</v>
      </c>
      <c r="D1325" s="7" t="s">
        <v>59</v>
      </c>
      <c r="E1325" s="6" t="s">
        <v>211</v>
      </c>
      <c r="F1325" s="6" t="s">
        <v>1518</v>
      </c>
      <c r="G1325" s="7" t="s">
        <v>22</v>
      </c>
      <c r="H1325" s="8" t="n">
        <v>14554.3</v>
      </c>
      <c r="I1325" s="9" t="n">
        <v>10</v>
      </c>
      <c r="J1325" s="6" t="s">
        <v>17</v>
      </c>
    </row>
    <row r="1326" customFormat="false" ht="15" hidden="false" customHeight="false" outlineLevel="0" collapsed="false">
      <c r="A1326" s="2" t="s">
        <v>2969</v>
      </c>
      <c r="B1326" s="2" t="s">
        <v>2970</v>
      </c>
      <c r="C1326" s="2" t="s">
        <v>31</v>
      </c>
      <c r="D1326" s="3" t="s">
        <v>122</v>
      </c>
      <c r="E1326" s="2" t="s">
        <v>781</v>
      </c>
      <c r="F1326" s="2" t="s">
        <v>666</v>
      </c>
      <c r="G1326" s="3" t="s">
        <v>28</v>
      </c>
      <c r="H1326" s="4" t="n">
        <v>4624.13</v>
      </c>
      <c r="I1326" s="5" t="n">
        <v>15</v>
      </c>
      <c r="J1326" s="2" t="s">
        <v>17</v>
      </c>
    </row>
    <row r="1327" customFormat="false" ht="15" hidden="false" customHeight="false" outlineLevel="0" collapsed="false">
      <c r="A1327" s="6" t="s">
        <v>2971</v>
      </c>
      <c r="B1327" s="6" t="s">
        <v>2972</v>
      </c>
      <c r="C1327" s="6" t="s">
        <v>86</v>
      </c>
      <c r="D1327" s="7" t="s">
        <v>507</v>
      </c>
      <c r="E1327" s="6" t="s">
        <v>493</v>
      </c>
      <c r="F1327" s="6" t="s">
        <v>332</v>
      </c>
      <c r="G1327" s="7" t="s">
        <v>138</v>
      </c>
      <c r="H1327" s="8" t="n">
        <v>8425.43</v>
      </c>
      <c r="I1327" s="9" t="n">
        <v>30</v>
      </c>
      <c r="J1327" s="6" t="s">
        <v>17</v>
      </c>
    </row>
    <row r="1328" customFormat="false" ht="15" hidden="false" customHeight="false" outlineLevel="0" collapsed="false">
      <c r="A1328" s="2" t="s">
        <v>2973</v>
      </c>
      <c r="B1328" s="2" t="s">
        <v>2974</v>
      </c>
      <c r="C1328" s="2" t="s">
        <v>31</v>
      </c>
      <c r="D1328" s="3" t="s">
        <v>131</v>
      </c>
      <c r="E1328" s="2" t="s">
        <v>181</v>
      </c>
      <c r="F1328" s="2" t="s">
        <v>286</v>
      </c>
      <c r="G1328" s="3" t="s">
        <v>62</v>
      </c>
      <c r="H1328" s="4" t="n">
        <v>8665.72</v>
      </c>
      <c r="I1328" s="5" t="n">
        <v>15</v>
      </c>
      <c r="J1328" s="2" t="s">
        <v>68</v>
      </c>
    </row>
    <row r="1329" customFormat="false" ht="15" hidden="false" customHeight="false" outlineLevel="0" collapsed="false">
      <c r="A1329" s="6" t="s">
        <v>2975</v>
      </c>
      <c r="B1329" s="6" t="s">
        <v>1116</v>
      </c>
      <c r="C1329" s="6" t="s">
        <v>31</v>
      </c>
      <c r="D1329" s="7" t="s">
        <v>92</v>
      </c>
      <c r="E1329" s="6" t="s">
        <v>98</v>
      </c>
      <c r="F1329" s="6" t="s">
        <v>380</v>
      </c>
      <c r="G1329" s="7" t="s">
        <v>22</v>
      </c>
      <c r="H1329" s="8" t="n">
        <v>9104.44</v>
      </c>
      <c r="I1329" s="9" t="n">
        <v>15</v>
      </c>
      <c r="J1329" s="6" t="s">
        <v>17</v>
      </c>
    </row>
    <row r="1330" customFormat="false" ht="15" hidden="false" customHeight="false" outlineLevel="0" collapsed="false">
      <c r="A1330" s="2" t="s">
        <v>2976</v>
      </c>
      <c r="B1330" s="2" t="s">
        <v>2977</v>
      </c>
      <c r="C1330" s="2" t="s">
        <v>12</v>
      </c>
      <c r="D1330" s="3" t="s">
        <v>362</v>
      </c>
      <c r="E1330" s="2" t="s">
        <v>430</v>
      </c>
      <c r="F1330" s="2" t="s">
        <v>1485</v>
      </c>
      <c r="G1330" s="3" t="s">
        <v>16</v>
      </c>
      <c r="H1330" s="4" t="n">
        <v>11627.42</v>
      </c>
      <c r="I1330" s="5" t="n">
        <v>0</v>
      </c>
      <c r="J1330" s="2" t="s">
        <v>17</v>
      </c>
    </row>
    <row r="1331" customFormat="false" ht="15" hidden="false" customHeight="false" outlineLevel="0" collapsed="false">
      <c r="A1331" s="6" t="s">
        <v>2978</v>
      </c>
      <c r="B1331" s="6" t="s">
        <v>2979</v>
      </c>
      <c r="C1331" s="6" t="s">
        <v>31</v>
      </c>
      <c r="D1331" s="7" t="s">
        <v>65</v>
      </c>
      <c r="E1331" s="6" t="s">
        <v>73</v>
      </c>
      <c r="F1331" s="6" t="s">
        <v>237</v>
      </c>
      <c r="G1331" s="7" t="s">
        <v>28</v>
      </c>
      <c r="H1331" s="8" t="n">
        <v>580.79</v>
      </c>
      <c r="I1331" s="9" t="n">
        <v>30</v>
      </c>
      <c r="J1331" s="6" t="s">
        <v>17</v>
      </c>
    </row>
    <row r="1332" customFormat="false" ht="15" hidden="false" customHeight="false" outlineLevel="0" collapsed="false">
      <c r="A1332" s="2" t="s">
        <v>2980</v>
      </c>
      <c r="B1332" s="2" t="s">
        <v>2981</v>
      </c>
      <c r="C1332" s="2" t="s">
        <v>12</v>
      </c>
      <c r="D1332" s="3" t="s">
        <v>81</v>
      </c>
      <c r="E1332" s="2" t="s">
        <v>898</v>
      </c>
      <c r="F1332" s="2" t="s">
        <v>1409</v>
      </c>
      <c r="G1332" s="3" t="s">
        <v>138</v>
      </c>
      <c r="H1332" s="4" t="n">
        <v>5166.65</v>
      </c>
      <c r="I1332" s="5" t="n">
        <v>5</v>
      </c>
      <c r="J1332" s="2" t="s">
        <v>17</v>
      </c>
    </row>
    <row r="1333" customFormat="false" ht="15" hidden="false" customHeight="false" outlineLevel="0" collapsed="false">
      <c r="A1333" s="6" t="s">
        <v>2982</v>
      </c>
      <c r="B1333" s="6" t="s">
        <v>2983</v>
      </c>
      <c r="C1333" s="6" t="s">
        <v>86</v>
      </c>
      <c r="D1333" s="7" t="s">
        <v>507</v>
      </c>
      <c r="E1333" s="6" t="s">
        <v>94</v>
      </c>
      <c r="F1333" s="6" t="s">
        <v>1070</v>
      </c>
      <c r="G1333" s="7" t="s">
        <v>16</v>
      </c>
      <c r="H1333" s="8" t="n">
        <v>2345.6</v>
      </c>
      <c r="I1333" s="9" t="n">
        <v>15</v>
      </c>
      <c r="J1333" s="6" t="s">
        <v>17</v>
      </c>
    </row>
    <row r="1334" customFormat="false" ht="15" hidden="false" customHeight="false" outlineLevel="0" collapsed="false">
      <c r="A1334" s="2" t="s">
        <v>2984</v>
      </c>
      <c r="B1334" s="2" t="s">
        <v>2985</v>
      </c>
      <c r="C1334" s="2" t="s">
        <v>31</v>
      </c>
      <c r="D1334" s="3" t="s">
        <v>175</v>
      </c>
      <c r="E1334" s="2" t="s">
        <v>355</v>
      </c>
      <c r="F1334" s="2" t="s">
        <v>181</v>
      </c>
      <c r="G1334" s="3" t="s">
        <v>22</v>
      </c>
      <c r="H1334" s="4" t="n">
        <v>7680.18</v>
      </c>
      <c r="I1334" s="5" t="n">
        <v>15</v>
      </c>
      <c r="J1334" s="2" t="s">
        <v>17</v>
      </c>
    </row>
    <row r="1335" customFormat="false" ht="15" hidden="false" customHeight="false" outlineLevel="0" collapsed="false">
      <c r="A1335" s="6" t="s">
        <v>2986</v>
      </c>
      <c r="B1335" s="6" t="s">
        <v>2987</v>
      </c>
      <c r="C1335" s="6" t="s">
        <v>12</v>
      </c>
      <c r="D1335" s="7" t="s">
        <v>13</v>
      </c>
      <c r="E1335" s="6" t="s">
        <v>219</v>
      </c>
      <c r="F1335" s="6" t="s">
        <v>301</v>
      </c>
      <c r="G1335" s="7" t="s">
        <v>22</v>
      </c>
      <c r="H1335" s="8" t="n">
        <v>14938.29</v>
      </c>
      <c r="I1335" s="9" t="n">
        <v>15</v>
      </c>
      <c r="J1335" s="6" t="s">
        <v>17</v>
      </c>
    </row>
    <row r="1336" customFormat="false" ht="15" hidden="false" customHeight="false" outlineLevel="0" collapsed="false">
      <c r="A1336" s="2" t="s">
        <v>2988</v>
      </c>
      <c r="B1336" s="2" t="s">
        <v>2989</v>
      </c>
      <c r="C1336" s="2" t="s">
        <v>12</v>
      </c>
      <c r="D1336" s="3" t="s">
        <v>50</v>
      </c>
      <c r="E1336" s="2" t="s">
        <v>1075</v>
      </c>
      <c r="F1336" s="2" t="s">
        <v>464</v>
      </c>
      <c r="G1336" s="3" t="s">
        <v>22</v>
      </c>
      <c r="H1336" s="4" t="n">
        <v>10432.85</v>
      </c>
      <c r="I1336" s="5" t="n">
        <v>20</v>
      </c>
      <c r="J1336" s="2" t="s">
        <v>17</v>
      </c>
    </row>
    <row r="1337" customFormat="false" ht="15" hidden="false" customHeight="false" outlineLevel="0" collapsed="false">
      <c r="A1337" s="6" t="s">
        <v>2990</v>
      </c>
      <c r="B1337" s="6" t="s">
        <v>2991</v>
      </c>
      <c r="C1337" s="6" t="s">
        <v>12</v>
      </c>
      <c r="D1337" s="7" t="s">
        <v>154</v>
      </c>
      <c r="E1337" s="6" t="s">
        <v>627</v>
      </c>
      <c r="F1337" s="6" t="s">
        <v>358</v>
      </c>
      <c r="G1337" s="7" t="s">
        <v>138</v>
      </c>
      <c r="H1337" s="8" t="n">
        <v>10941.89</v>
      </c>
      <c r="I1337" s="9" t="n">
        <v>25</v>
      </c>
      <c r="J1337" s="6" t="s">
        <v>17</v>
      </c>
    </row>
    <row r="1338" customFormat="false" ht="15" hidden="false" customHeight="false" outlineLevel="0" collapsed="false">
      <c r="A1338" s="2" t="s">
        <v>2992</v>
      </c>
      <c r="B1338" s="2" t="s">
        <v>2993</v>
      </c>
      <c r="C1338" s="2" t="s">
        <v>31</v>
      </c>
      <c r="D1338" s="3" t="s">
        <v>122</v>
      </c>
      <c r="E1338" s="2" t="s">
        <v>607</v>
      </c>
      <c r="F1338" s="2" t="s">
        <v>94</v>
      </c>
      <c r="G1338" s="3" t="s">
        <v>22</v>
      </c>
      <c r="H1338" s="4" t="n">
        <v>1472.2</v>
      </c>
      <c r="I1338" s="5" t="n">
        <v>15</v>
      </c>
      <c r="J1338" s="2" t="s">
        <v>17</v>
      </c>
    </row>
    <row r="1339" customFormat="false" ht="15" hidden="false" customHeight="false" outlineLevel="0" collapsed="false">
      <c r="A1339" s="6" t="s">
        <v>2994</v>
      </c>
      <c r="B1339" s="6" t="s">
        <v>2995</v>
      </c>
      <c r="C1339" s="6" t="s">
        <v>12</v>
      </c>
      <c r="D1339" s="7" t="s">
        <v>81</v>
      </c>
      <c r="E1339" s="6" t="s">
        <v>167</v>
      </c>
      <c r="F1339" s="6" t="s">
        <v>376</v>
      </c>
      <c r="G1339" s="7" t="s">
        <v>22</v>
      </c>
      <c r="H1339" s="8" t="n">
        <v>7296.06</v>
      </c>
      <c r="I1339" s="9" t="n">
        <v>20</v>
      </c>
      <c r="J1339" s="6" t="s">
        <v>17</v>
      </c>
    </row>
    <row r="1340" customFormat="false" ht="15" hidden="false" customHeight="false" outlineLevel="0" collapsed="false">
      <c r="A1340" s="2" t="s">
        <v>2996</v>
      </c>
      <c r="B1340" s="2" t="s">
        <v>2997</v>
      </c>
      <c r="C1340" s="2" t="s">
        <v>31</v>
      </c>
      <c r="D1340" s="3" t="s">
        <v>71</v>
      </c>
      <c r="E1340" s="2" t="s">
        <v>250</v>
      </c>
      <c r="F1340" s="2" t="s">
        <v>437</v>
      </c>
      <c r="G1340" s="3" t="s">
        <v>138</v>
      </c>
      <c r="H1340" s="4" t="n">
        <v>4620.72</v>
      </c>
      <c r="I1340" s="5" t="n">
        <v>10</v>
      </c>
      <c r="J1340" s="2" t="s">
        <v>17</v>
      </c>
    </row>
    <row r="1341" customFormat="false" ht="15" hidden="false" customHeight="false" outlineLevel="0" collapsed="false">
      <c r="A1341" s="6" t="s">
        <v>2998</v>
      </c>
      <c r="B1341" s="6" t="s">
        <v>2999</v>
      </c>
      <c r="C1341" s="6" t="s">
        <v>86</v>
      </c>
      <c r="D1341" s="7" t="s">
        <v>101</v>
      </c>
      <c r="E1341" s="6" t="s">
        <v>311</v>
      </c>
      <c r="F1341" s="6" t="s">
        <v>410</v>
      </c>
      <c r="G1341" s="7" t="s">
        <v>28</v>
      </c>
      <c r="H1341" s="8" t="n">
        <v>3437.53</v>
      </c>
      <c r="I1341" s="9" t="n">
        <v>25</v>
      </c>
      <c r="J1341" s="6" t="s">
        <v>17</v>
      </c>
    </row>
    <row r="1342" customFormat="false" ht="15" hidden="false" customHeight="false" outlineLevel="0" collapsed="false">
      <c r="A1342" s="2" t="s">
        <v>3000</v>
      </c>
      <c r="B1342" s="2" t="s">
        <v>3001</v>
      </c>
      <c r="C1342" s="2" t="s">
        <v>31</v>
      </c>
      <c r="D1342" s="3" t="s">
        <v>65</v>
      </c>
      <c r="E1342" s="2" t="s">
        <v>254</v>
      </c>
      <c r="F1342" s="2" t="s">
        <v>525</v>
      </c>
      <c r="G1342" s="3" t="s">
        <v>22</v>
      </c>
      <c r="H1342" s="4" t="n">
        <v>8073.61</v>
      </c>
      <c r="I1342" s="5" t="n">
        <v>30</v>
      </c>
      <c r="J1342" s="2" t="s">
        <v>17</v>
      </c>
    </row>
    <row r="1343" customFormat="false" ht="15" hidden="false" customHeight="false" outlineLevel="0" collapsed="false">
      <c r="A1343" s="6" t="s">
        <v>3002</v>
      </c>
      <c r="B1343" s="6" t="s">
        <v>3003</v>
      </c>
      <c r="C1343" s="6" t="s">
        <v>86</v>
      </c>
      <c r="D1343" s="7" t="s">
        <v>524</v>
      </c>
      <c r="E1343" s="6" t="s">
        <v>82</v>
      </c>
      <c r="F1343" s="6" t="s">
        <v>1070</v>
      </c>
      <c r="G1343" s="7" t="s">
        <v>16</v>
      </c>
      <c r="H1343" s="8" t="n">
        <v>3534.95</v>
      </c>
      <c r="I1343" s="9" t="n">
        <v>15</v>
      </c>
      <c r="J1343" s="6" t="s">
        <v>17</v>
      </c>
    </row>
    <row r="1344" customFormat="false" ht="15" hidden="false" customHeight="false" outlineLevel="0" collapsed="false">
      <c r="A1344" s="2" t="s">
        <v>3004</v>
      </c>
      <c r="B1344" s="2" t="s">
        <v>3005</v>
      </c>
      <c r="C1344" s="2" t="s">
        <v>86</v>
      </c>
      <c r="D1344" s="3" t="s">
        <v>524</v>
      </c>
      <c r="E1344" s="2" t="s">
        <v>93</v>
      </c>
      <c r="F1344" s="2" t="s">
        <v>985</v>
      </c>
      <c r="G1344" s="3" t="s">
        <v>22</v>
      </c>
      <c r="H1344" s="4" t="n">
        <v>7394.23</v>
      </c>
      <c r="I1344" s="5" t="n">
        <v>5</v>
      </c>
      <c r="J1344" s="2" t="s">
        <v>17</v>
      </c>
    </row>
    <row r="1345" customFormat="false" ht="15" hidden="false" customHeight="false" outlineLevel="0" collapsed="false">
      <c r="A1345" s="6" t="s">
        <v>3006</v>
      </c>
      <c r="B1345" s="6" t="s">
        <v>702</v>
      </c>
      <c r="C1345" s="6" t="s">
        <v>31</v>
      </c>
      <c r="D1345" s="7" t="s">
        <v>59</v>
      </c>
      <c r="E1345" s="6" t="s">
        <v>870</v>
      </c>
      <c r="F1345" s="6" t="s">
        <v>871</v>
      </c>
      <c r="G1345" s="7" t="s">
        <v>62</v>
      </c>
      <c r="H1345" s="8" t="n">
        <v>5242.8</v>
      </c>
      <c r="I1345" s="9" t="n">
        <v>15</v>
      </c>
      <c r="J1345" s="6" t="s">
        <v>17</v>
      </c>
    </row>
    <row r="1346" customFormat="false" ht="15" hidden="false" customHeight="false" outlineLevel="0" collapsed="false">
      <c r="A1346" s="2" t="s">
        <v>3007</v>
      </c>
      <c r="B1346" s="2" t="s">
        <v>3008</v>
      </c>
      <c r="C1346" s="2" t="s">
        <v>31</v>
      </c>
      <c r="D1346" s="3" t="s">
        <v>122</v>
      </c>
      <c r="E1346" s="2" t="s">
        <v>1806</v>
      </c>
      <c r="F1346" s="2" t="s">
        <v>967</v>
      </c>
      <c r="G1346" s="3" t="s">
        <v>16</v>
      </c>
      <c r="H1346" s="4" t="n">
        <v>5020.55</v>
      </c>
      <c r="I1346" s="5" t="n">
        <v>10</v>
      </c>
      <c r="J1346" s="2" t="s">
        <v>68</v>
      </c>
    </row>
    <row r="1347" customFormat="false" ht="15" hidden="false" customHeight="false" outlineLevel="0" collapsed="false">
      <c r="A1347" s="6" t="s">
        <v>3009</v>
      </c>
      <c r="B1347" s="6" t="s">
        <v>3010</v>
      </c>
      <c r="C1347" s="6" t="s">
        <v>86</v>
      </c>
      <c r="D1347" s="7" t="s">
        <v>97</v>
      </c>
      <c r="E1347" s="6" t="s">
        <v>184</v>
      </c>
      <c r="F1347" s="6" t="s">
        <v>141</v>
      </c>
      <c r="G1347" s="7" t="s">
        <v>16</v>
      </c>
      <c r="H1347" s="8" t="n">
        <v>6840.03</v>
      </c>
      <c r="I1347" s="9" t="n">
        <v>30</v>
      </c>
      <c r="J1347" s="6" t="s">
        <v>17</v>
      </c>
    </row>
    <row r="1348" customFormat="false" ht="15" hidden="false" customHeight="false" outlineLevel="0" collapsed="false">
      <c r="A1348" s="2" t="s">
        <v>3011</v>
      </c>
      <c r="B1348" s="2" t="s">
        <v>3012</v>
      </c>
      <c r="C1348" s="2" t="s">
        <v>12</v>
      </c>
      <c r="D1348" s="3" t="s">
        <v>37</v>
      </c>
      <c r="E1348" s="2" t="s">
        <v>327</v>
      </c>
      <c r="F1348" s="2" t="s">
        <v>298</v>
      </c>
      <c r="G1348" s="3" t="s">
        <v>16</v>
      </c>
      <c r="H1348" s="4" t="n">
        <v>866.79</v>
      </c>
      <c r="I1348" s="5" t="n">
        <v>5</v>
      </c>
      <c r="J1348" s="2" t="s">
        <v>17</v>
      </c>
    </row>
    <row r="1349" customFormat="false" ht="15" hidden="false" customHeight="false" outlineLevel="0" collapsed="false">
      <c r="A1349" s="6" t="s">
        <v>3013</v>
      </c>
      <c r="B1349" s="6" t="s">
        <v>3014</v>
      </c>
      <c r="C1349" s="6" t="s">
        <v>12</v>
      </c>
      <c r="D1349" s="7" t="s">
        <v>154</v>
      </c>
      <c r="E1349" s="6" t="s">
        <v>486</v>
      </c>
      <c r="F1349" s="6" t="s">
        <v>128</v>
      </c>
      <c r="G1349" s="7" t="s">
        <v>28</v>
      </c>
      <c r="H1349" s="8" t="n">
        <v>6045.63</v>
      </c>
      <c r="I1349" s="9" t="n">
        <v>5</v>
      </c>
      <c r="J1349" s="6" t="s">
        <v>17</v>
      </c>
    </row>
    <row r="1350" customFormat="false" ht="15" hidden="false" customHeight="false" outlineLevel="0" collapsed="false">
      <c r="A1350" s="2" t="s">
        <v>3015</v>
      </c>
      <c r="B1350" s="2" t="s">
        <v>3016</v>
      </c>
      <c r="C1350" s="2" t="s">
        <v>12</v>
      </c>
      <c r="D1350" s="3" t="s">
        <v>110</v>
      </c>
      <c r="E1350" s="2" t="s">
        <v>508</v>
      </c>
      <c r="F1350" s="2" t="s">
        <v>15</v>
      </c>
      <c r="G1350" s="3" t="s">
        <v>22</v>
      </c>
      <c r="H1350" s="4" t="n">
        <v>5000.67</v>
      </c>
      <c r="I1350" s="5" t="n">
        <v>20</v>
      </c>
      <c r="J1350" s="2" t="s">
        <v>17</v>
      </c>
    </row>
    <row r="1351" customFormat="false" ht="15" hidden="false" customHeight="false" outlineLevel="0" collapsed="false">
      <c r="A1351" s="6" t="s">
        <v>3017</v>
      </c>
      <c r="B1351" s="6" t="s">
        <v>3018</v>
      </c>
      <c r="C1351" s="6" t="s">
        <v>86</v>
      </c>
      <c r="D1351" s="7" t="s">
        <v>524</v>
      </c>
      <c r="E1351" s="6" t="s">
        <v>339</v>
      </c>
      <c r="F1351" s="6" t="s">
        <v>472</v>
      </c>
      <c r="G1351" s="7" t="s">
        <v>22</v>
      </c>
      <c r="H1351" s="8" t="n">
        <v>4486.8</v>
      </c>
      <c r="I1351" s="9" t="n">
        <v>25</v>
      </c>
      <c r="J1351" s="6" t="s">
        <v>17</v>
      </c>
    </row>
    <row r="1352" customFormat="false" ht="15" hidden="false" customHeight="false" outlineLevel="0" collapsed="false">
      <c r="A1352" s="2" t="s">
        <v>3019</v>
      </c>
      <c r="B1352" s="2" t="s">
        <v>3020</v>
      </c>
      <c r="C1352" s="2" t="s">
        <v>31</v>
      </c>
      <c r="D1352" s="3" t="s">
        <v>71</v>
      </c>
      <c r="E1352" s="2" t="s">
        <v>798</v>
      </c>
      <c r="F1352" s="2" t="s">
        <v>870</v>
      </c>
      <c r="G1352" s="3" t="s">
        <v>138</v>
      </c>
      <c r="H1352" s="4" t="n">
        <v>941.18</v>
      </c>
      <c r="I1352" s="5" t="n">
        <v>30</v>
      </c>
      <c r="J1352" s="2" t="s">
        <v>17</v>
      </c>
    </row>
    <row r="1353" customFormat="false" ht="15" hidden="false" customHeight="false" outlineLevel="0" collapsed="false">
      <c r="A1353" s="6" t="s">
        <v>3021</v>
      </c>
      <c r="B1353" s="6" t="s">
        <v>3022</v>
      </c>
      <c r="C1353" s="6" t="s">
        <v>31</v>
      </c>
      <c r="D1353" s="7" t="s">
        <v>215</v>
      </c>
      <c r="E1353" s="6" t="s">
        <v>1437</v>
      </c>
      <c r="F1353" s="6" t="s">
        <v>180</v>
      </c>
      <c r="G1353" s="7" t="s">
        <v>74</v>
      </c>
      <c r="H1353" s="8" t="n">
        <v>5858.24</v>
      </c>
      <c r="I1353" s="9" t="n">
        <v>0</v>
      </c>
      <c r="J1353" s="6" t="s">
        <v>68</v>
      </c>
    </row>
    <row r="1354" customFormat="false" ht="15" hidden="false" customHeight="false" outlineLevel="0" collapsed="false">
      <c r="A1354" s="2" t="s">
        <v>3023</v>
      </c>
      <c r="B1354" s="2" t="s">
        <v>3024</v>
      </c>
      <c r="C1354" s="2" t="s">
        <v>86</v>
      </c>
      <c r="D1354" s="3" t="s">
        <v>87</v>
      </c>
      <c r="E1354" s="2" t="s">
        <v>490</v>
      </c>
      <c r="F1354" s="2" t="s">
        <v>335</v>
      </c>
      <c r="G1354" s="3" t="s">
        <v>22</v>
      </c>
      <c r="H1354" s="4" t="n">
        <v>12764.15</v>
      </c>
      <c r="I1354" s="5" t="n">
        <v>30</v>
      </c>
      <c r="J1354" s="2" t="s">
        <v>17</v>
      </c>
    </row>
    <row r="1355" customFormat="false" ht="15" hidden="false" customHeight="false" outlineLevel="0" collapsed="false">
      <c r="A1355" s="6" t="s">
        <v>3025</v>
      </c>
      <c r="B1355" s="6" t="s">
        <v>2639</v>
      </c>
      <c r="C1355" s="6" t="s">
        <v>31</v>
      </c>
      <c r="D1355" s="7" t="s">
        <v>215</v>
      </c>
      <c r="E1355" s="6" t="s">
        <v>1075</v>
      </c>
      <c r="F1355" s="6" t="s">
        <v>847</v>
      </c>
      <c r="G1355" s="7" t="s">
        <v>22</v>
      </c>
      <c r="H1355" s="8" t="n">
        <v>3315.64</v>
      </c>
      <c r="I1355" s="9" t="n">
        <v>30</v>
      </c>
      <c r="J1355" s="6" t="s">
        <v>17</v>
      </c>
    </row>
    <row r="1356" customFormat="false" ht="15" hidden="false" customHeight="false" outlineLevel="0" collapsed="false">
      <c r="A1356" s="2" t="s">
        <v>3026</v>
      </c>
      <c r="B1356" s="2" t="s">
        <v>3027</v>
      </c>
      <c r="C1356" s="2" t="s">
        <v>86</v>
      </c>
      <c r="D1356" s="3" t="s">
        <v>87</v>
      </c>
      <c r="E1356" s="2" t="s">
        <v>327</v>
      </c>
      <c r="F1356" s="2" t="s">
        <v>452</v>
      </c>
      <c r="G1356" s="3" t="s">
        <v>138</v>
      </c>
      <c r="H1356" s="4" t="n">
        <v>10970.97</v>
      </c>
      <c r="I1356" s="5" t="n">
        <v>20</v>
      </c>
      <c r="J1356" s="2" t="s">
        <v>17</v>
      </c>
    </row>
    <row r="1357" customFormat="false" ht="15" hidden="false" customHeight="false" outlineLevel="0" collapsed="false">
      <c r="A1357" s="6" t="s">
        <v>3028</v>
      </c>
      <c r="B1357" s="6" t="s">
        <v>3029</v>
      </c>
      <c r="C1357" s="6" t="s">
        <v>12</v>
      </c>
      <c r="D1357" s="7" t="s">
        <v>13</v>
      </c>
      <c r="E1357" s="6" t="s">
        <v>233</v>
      </c>
      <c r="F1357" s="6" t="s">
        <v>308</v>
      </c>
      <c r="G1357" s="7" t="s">
        <v>22</v>
      </c>
      <c r="H1357" s="8" t="n">
        <v>11538.75</v>
      </c>
      <c r="I1357" s="9" t="n">
        <v>30</v>
      </c>
      <c r="J1357" s="6" t="s">
        <v>68</v>
      </c>
    </row>
    <row r="1358" customFormat="false" ht="15" hidden="false" customHeight="false" outlineLevel="0" collapsed="false">
      <c r="A1358" s="2" t="s">
        <v>3030</v>
      </c>
      <c r="B1358" s="2" t="s">
        <v>3031</v>
      </c>
      <c r="C1358" s="2" t="s">
        <v>31</v>
      </c>
      <c r="D1358" s="3" t="s">
        <v>65</v>
      </c>
      <c r="E1358" s="2" t="s">
        <v>1874</v>
      </c>
      <c r="F1358" s="2" t="s">
        <v>286</v>
      </c>
      <c r="G1358" s="3" t="s">
        <v>22</v>
      </c>
      <c r="H1358" s="4" t="n">
        <v>6434.15</v>
      </c>
      <c r="I1358" s="5" t="n">
        <v>20</v>
      </c>
      <c r="J1358" s="2" t="s">
        <v>17</v>
      </c>
    </row>
    <row r="1359" customFormat="false" ht="15" hidden="false" customHeight="false" outlineLevel="0" collapsed="false">
      <c r="A1359" s="6" t="s">
        <v>3032</v>
      </c>
      <c r="B1359" s="6" t="s">
        <v>3033</v>
      </c>
      <c r="C1359" s="6" t="s">
        <v>31</v>
      </c>
      <c r="D1359" s="7" t="s">
        <v>215</v>
      </c>
      <c r="E1359" s="6" t="s">
        <v>237</v>
      </c>
      <c r="F1359" s="6" t="s">
        <v>665</v>
      </c>
      <c r="G1359" s="7" t="s">
        <v>62</v>
      </c>
      <c r="H1359" s="8" t="n">
        <v>7260.66</v>
      </c>
      <c r="I1359" s="9" t="n">
        <v>10</v>
      </c>
      <c r="J1359" s="6" t="s">
        <v>17</v>
      </c>
    </row>
    <row r="1360" customFormat="false" ht="15" hidden="false" customHeight="false" outlineLevel="0" collapsed="false">
      <c r="A1360" s="2" t="s">
        <v>3034</v>
      </c>
      <c r="B1360" s="2" t="s">
        <v>3035</v>
      </c>
      <c r="C1360" s="2" t="s">
        <v>31</v>
      </c>
      <c r="D1360" s="3" t="s">
        <v>175</v>
      </c>
      <c r="E1360" s="2" t="s">
        <v>409</v>
      </c>
      <c r="F1360" s="2" t="s">
        <v>21</v>
      </c>
      <c r="G1360" s="3" t="s">
        <v>22</v>
      </c>
      <c r="H1360" s="4" t="n">
        <v>3192.05</v>
      </c>
      <c r="I1360" s="5" t="n">
        <v>0</v>
      </c>
      <c r="J1360" s="2" t="s">
        <v>68</v>
      </c>
    </row>
    <row r="1361" customFormat="false" ht="15" hidden="false" customHeight="false" outlineLevel="0" collapsed="false">
      <c r="A1361" s="6" t="s">
        <v>3036</v>
      </c>
      <c r="B1361" s="6" t="s">
        <v>3037</v>
      </c>
      <c r="C1361" s="6" t="s">
        <v>12</v>
      </c>
      <c r="D1361" s="7" t="s">
        <v>154</v>
      </c>
      <c r="E1361" s="6" t="s">
        <v>1628</v>
      </c>
      <c r="F1361" s="6" t="s">
        <v>922</v>
      </c>
      <c r="G1361" s="7" t="s">
        <v>28</v>
      </c>
      <c r="H1361" s="8" t="n">
        <v>1678.49</v>
      </c>
      <c r="I1361" s="9" t="n">
        <v>15</v>
      </c>
      <c r="J1361" s="6" t="s">
        <v>17</v>
      </c>
    </row>
    <row r="1362" customFormat="false" ht="15" hidden="false" customHeight="false" outlineLevel="0" collapsed="false">
      <c r="A1362" s="2" t="s">
        <v>3038</v>
      </c>
      <c r="B1362" s="2" t="s">
        <v>3039</v>
      </c>
      <c r="C1362" s="2" t="s">
        <v>12</v>
      </c>
      <c r="D1362" s="3" t="s">
        <v>50</v>
      </c>
      <c r="E1362" s="2" t="s">
        <v>486</v>
      </c>
      <c r="F1362" s="2" t="s">
        <v>760</v>
      </c>
      <c r="G1362" s="3" t="s">
        <v>62</v>
      </c>
      <c r="H1362" s="4" t="n">
        <v>10735.75</v>
      </c>
      <c r="I1362" s="5" t="n">
        <v>15</v>
      </c>
      <c r="J1362" s="2" t="s">
        <v>17</v>
      </c>
    </row>
    <row r="1363" customFormat="false" ht="15" hidden="false" customHeight="false" outlineLevel="0" collapsed="false">
      <c r="A1363" s="6" t="s">
        <v>3040</v>
      </c>
      <c r="B1363" s="6" t="s">
        <v>3041</v>
      </c>
      <c r="C1363" s="6" t="s">
        <v>31</v>
      </c>
      <c r="D1363" s="7" t="s">
        <v>131</v>
      </c>
      <c r="E1363" s="6" t="s">
        <v>754</v>
      </c>
      <c r="F1363" s="6" t="s">
        <v>1249</v>
      </c>
      <c r="G1363" s="7" t="s">
        <v>22</v>
      </c>
      <c r="H1363" s="8" t="n">
        <v>3068.13</v>
      </c>
      <c r="I1363" s="9" t="n">
        <v>5</v>
      </c>
      <c r="J1363" s="6" t="s">
        <v>17</v>
      </c>
    </row>
    <row r="1364" customFormat="false" ht="15" hidden="false" customHeight="false" outlineLevel="0" collapsed="false">
      <c r="A1364" s="2" t="s">
        <v>3042</v>
      </c>
      <c r="B1364" s="2" t="s">
        <v>1219</v>
      </c>
      <c r="C1364" s="2" t="s">
        <v>12</v>
      </c>
      <c r="D1364" s="3" t="s">
        <v>362</v>
      </c>
      <c r="E1364" s="2" t="s">
        <v>373</v>
      </c>
      <c r="F1364" s="2" t="s">
        <v>202</v>
      </c>
      <c r="G1364" s="3" t="s">
        <v>62</v>
      </c>
      <c r="H1364" s="4" t="n">
        <v>9806.48</v>
      </c>
      <c r="I1364" s="5" t="n">
        <v>30</v>
      </c>
      <c r="J1364" s="2" t="s">
        <v>17</v>
      </c>
    </row>
    <row r="1365" customFormat="false" ht="15" hidden="false" customHeight="false" outlineLevel="0" collapsed="false">
      <c r="A1365" s="6" t="s">
        <v>3043</v>
      </c>
      <c r="B1365" s="6" t="s">
        <v>3044</v>
      </c>
      <c r="C1365" s="6" t="s">
        <v>31</v>
      </c>
      <c r="D1365" s="7" t="s">
        <v>65</v>
      </c>
      <c r="E1365" s="6" t="s">
        <v>781</v>
      </c>
      <c r="F1365" s="6" t="s">
        <v>1330</v>
      </c>
      <c r="G1365" s="7" t="s">
        <v>62</v>
      </c>
      <c r="H1365" s="8" t="n">
        <v>8746.31</v>
      </c>
      <c r="I1365" s="9" t="n">
        <v>20</v>
      </c>
      <c r="J1365" s="6" t="s">
        <v>17</v>
      </c>
    </row>
    <row r="1366" customFormat="false" ht="15" hidden="false" customHeight="false" outlineLevel="0" collapsed="false">
      <c r="A1366" s="2" t="s">
        <v>3045</v>
      </c>
      <c r="B1366" s="2" t="s">
        <v>3046</v>
      </c>
      <c r="C1366" s="2" t="s">
        <v>31</v>
      </c>
      <c r="D1366" s="3" t="s">
        <v>215</v>
      </c>
      <c r="E1366" s="2" t="s">
        <v>282</v>
      </c>
      <c r="F1366" s="2" t="s">
        <v>14</v>
      </c>
      <c r="G1366" s="3" t="s">
        <v>28</v>
      </c>
      <c r="H1366" s="4" t="n">
        <v>12017.28</v>
      </c>
      <c r="I1366" s="5" t="n">
        <v>25</v>
      </c>
      <c r="J1366" s="2" t="s">
        <v>17</v>
      </c>
    </row>
    <row r="1367" customFormat="false" ht="15" hidden="false" customHeight="false" outlineLevel="0" collapsed="false">
      <c r="A1367" s="6" t="s">
        <v>3047</v>
      </c>
      <c r="B1367" s="6" t="s">
        <v>3048</v>
      </c>
      <c r="C1367" s="6" t="s">
        <v>12</v>
      </c>
      <c r="D1367" s="7" t="s">
        <v>13</v>
      </c>
      <c r="E1367" s="6" t="s">
        <v>760</v>
      </c>
      <c r="F1367" s="6" t="s">
        <v>195</v>
      </c>
      <c r="G1367" s="7" t="s">
        <v>138</v>
      </c>
      <c r="H1367" s="8" t="n">
        <v>10045.82</v>
      </c>
      <c r="I1367" s="9" t="n">
        <v>20</v>
      </c>
      <c r="J1367" s="6" t="s">
        <v>17</v>
      </c>
    </row>
    <row r="1368" customFormat="false" ht="15" hidden="false" customHeight="false" outlineLevel="0" collapsed="false">
      <c r="A1368" s="2" t="s">
        <v>3049</v>
      </c>
      <c r="B1368" s="2" t="s">
        <v>3050</v>
      </c>
      <c r="C1368" s="2" t="s">
        <v>31</v>
      </c>
      <c r="D1368" s="3" t="s">
        <v>122</v>
      </c>
      <c r="E1368" s="2" t="s">
        <v>164</v>
      </c>
      <c r="F1368" s="2" t="s">
        <v>332</v>
      </c>
      <c r="G1368" s="3" t="s">
        <v>16</v>
      </c>
      <c r="H1368" s="4" t="n">
        <v>5174.39</v>
      </c>
      <c r="I1368" s="5" t="n">
        <v>0</v>
      </c>
      <c r="J1368" s="2" t="s">
        <v>17</v>
      </c>
    </row>
    <row r="1369" customFormat="false" ht="15" hidden="false" customHeight="false" outlineLevel="0" collapsed="false">
      <c r="A1369" s="6" t="s">
        <v>3051</v>
      </c>
      <c r="B1369" s="6" t="s">
        <v>3052</v>
      </c>
      <c r="C1369" s="6" t="s">
        <v>31</v>
      </c>
      <c r="D1369" s="7" t="s">
        <v>59</v>
      </c>
      <c r="E1369" s="6" t="s">
        <v>760</v>
      </c>
      <c r="F1369" s="6" t="s">
        <v>1051</v>
      </c>
      <c r="G1369" s="7" t="s">
        <v>62</v>
      </c>
      <c r="H1369" s="8" t="n">
        <v>13593.21</v>
      </c>
      <c r="I1369" s="9" t="n">
        <v>25</v>
      </c>
      <c r="J1369" s="6" t="s">
        <v>17</v>
      </c>
    </row>
    <row r="1370" customFormat="false" ht="15" hidden="false" customHeight="false" outlineLevel="0" collapsed="false">
      <c r="A1370" s="2" t="s">
        <v>3053</v>
      </c>
      <c r="B1370" s="2" t="s">
        <v>3054</v>
      </c>
      <c r="C1370" s="2" t="s">
        <v>12</v>
      </c>
      <c r="D1370" s="3" t="s">
        <v>13</v>
      </c>
      <c r="E1370" s="2" t="s">
        <v>937</v>
      </c>
      <c r="F1370" s="2" t="s">
        <v>347</v>
      </c>
      <c r="G1370" s="3" t="s">
        <v>62</v>
      </c>
      <c r="H1370" s="4" t="n">
        <v>7118.46</v>
      </c>
      <c r="I1370" s="5" t="n">
        <v>20</v>
      </c>
      <c r="J1370" s="2" t="s">
        <v>17</v>
      </c>
    </row>
    <row r="1371" customFormat="false" ht="15" hidden="false" customHeight="false" outlineLevel="0" collapsed="false">
      <c r="A1371" s="6" t="s">
        <v>3055</v>
      </c>
      <c r="B1371" s="6" t="s">
        <v>3056</v>
      </c>
      <c r="C1371" s="6" t="s">
        <v>86</v>
      </c>
      <c r="D1371" s="7" t="s">
        <v>97</v>
      </c>
      <c r="E1371" s="6" t="s">
        <v>315</v>
      </c>
      <c r="F1371" s="6" t="s">
        <v>363</v>
      </c>
      <c r="G1371" s="7" t="s">
        <v>16</v>
      </c>
      <c r="H1371" s="8" t="n">
        <v>5399.23</v>
      </c>
      <c r="I1371" s="9" t="n">
        <v>20</v>
      </c>
      <c r="J1371" s="6" t="s">
        <v>68</v>
      </c>
    </row>
    <row r="1372" customFormat="false" ht="15" hidden="false" customHeight="false" outlineLevel="0" collapsed="false">
      <c r="A1372" s="2" t="s">
        <v>3057</v>
      </c>
      <c r="B1372" s="2" t="s">
        <v>3058</v>
      </c>
      <c r="C1372" s="2" t="s">
        <v>12</v>
      </c>
      <c r="D1372" s="3" t="s">
        <v>110</v>
      </c>
      <c r="E1372" s="2" t="s">
        <v>211</v>
      </c>
      <c r="F1372" s="2" t="s">
        <v>1518</v>
      </c>
      <c r="G1372" s="3" t="s">
        <v>22</v>
      </c>
      <c r="H1372" s="4" t="n">
        <v>11724.05</v>
      </c>
      <c r="I1372" s="5" t="n">
        <v>15</v>
      </c>
      <c r="J1372" s="2" t="s">
        <v>68</v>
      </c>
    </row>
    <row r="1373" customFormat="false" ht="15" hidden="false" customHeight="false" outlineLevel="0" collapsed="false">
      <c r="A1373" s="6" t="s">
        <v>3059</v>
      </c>
      <c r="B1373" s="6" t="s">
        <v>3060</v>
      </c>
      <c r="C1373" s="6" t="s">
        <v>31</v>
      </c>
      <c r="D1373" s="7" t="s">
        <v>145</v>
      </c>
      <c r="E1373" s="6" t="s">
        <v>1907</v>
      </c>
      <c r="F1373" s="6" t="s">
        <v>1162</v>
      </c>
      <c r="G1373" s="7" t="s">
        <v>74</v>
      </c>
      <c r="H1373" s="8" t="n">
        <v>14171.27</v>
      </c>
      <c r="I1373" s="9" t="n">
        <v>25</v>
      </c>
      <c r="J1373" s="6" t="s">
        <v>17</v>
      </c>
    </row>
    <row r="1374" customFormat="false" ht="15" hidden="false" customHeight="false" outlineLevel="0" collapsed="false">
      <c r="A1374" s="2" t="s">
        <v>3061</v>
      </c>
      <c r="B1374" s="2" t="s">
        <v>3062</v>
      </c>
      <c r="C1374" s="2" t="s">
        <v>31</v>
      </c>
      <c r="D1374" s="3" t="s">
        <v>32</v>
      </c>
      <c r="E1374" s="2" t="s">
        <v>520</v>
      </c>
      <c r="F1374" s="2" t="s">
        <v>699</v>
      </c>
      <c r="G1374" s="3" t="s">
        <v>16</v>
      </c>
      <c r="H1374" s="4" t="n">
        <v>14569.71</v>
      </c>
      <c r="I1374" s="5" t="n">
        <v>0</v>
      </c>
      <c r="J1374" s="2" t="s">
        <v>68</v>
      </c>
    </row>
    <row r="1375" customFormat="false" ht="15" hidden="false" customHeight="false" outlineLevel="0" collapsed="false">
      <c r="A1375" s="6" t="s">
        <v>3063</v>
      </c>
      <c r="B1375" s="6" t="s">
        <v>3064</v>
      </c>
      <c r="C1375" s="6" t="s">
        <v>12</v>
      </c>
      <c r="D1375" s="7" t="s">
        <v>50</v>
      </c>
      <c r="E1375" s="6" t="s">
        <v>27</v>
      </c>
      <c r="F1375" s="6" t="s">
        <v>582</v>
      </c>
      <c r="G1375" s="7" t="s">
        <v>62</v>
      </c>
      <c r="H1375" s="8" t="n">
        <v>2638.62</v>
      </c>
      <c r="I1375" s="9" t="n">
        <v>25</v>
      </c>
      <c r="J1375" s="6" t="s">
        <v>68</v>
      </c>
    </row>
    <row r="1376" customFormat="false" ht="15" hidden="false" customHeight="false" outlineLevel="0" collapsed="false">
      <c r="A1376" s="2" t="s">
        <v>3065</v>
      </c>
      <c r="B1376" s="2" t="s">
        <v>3066</v>
      </c>
      <c r="C1376" s="2" t="s">
        <v>86</v>
      </c>
      <c r="D1376" s="3" t="s">
        <v>507</v>
      </c>
      <c r="E1376" s="2" t="s">
        <v>103</v>
      </c>
      <c r="F1376" s="2" t="s">
        <v>943</v>
      </c>
      <c r="G1376" s="3" t="s">
        <v>22</v>
      </c>
      <c r="H1376" s="4" t="n">
        <v>2735</v>
      </c>
      <c r="I1376" s="5" t="n">
        <v>5</v>
      </c>
      <c r="J1376" s="2" t="s">
        <v>17</v>
      </c>
    </row>
    <row r="1377" customFormat="false" ht="15" hidden="false" customHeight="false" outlineLevel="0" collapsed="false">
      <c r="A1377" s="6" t="s">
        <v>3067</v>
      </c>
      <c r="B1377" s="6" t="s">
        <v>1871</v>
      </c>
      <c r="C1377" s="6" t="s">
        <v>31</v>
      </c>
      <c r="D1377" s="7" t="s">
        <v>175</v>
      </c>
      <c r="E1377" s="6" t="s">
        <v>1556</v>
      </c>
      <c r="F1377" s="6" t="s">
        <v>483</v>
      </c>
      <c r="G1377" s="7" t="s">
        <v>62</v>
      </c>
      <c r="H1377" s="8" t="n">
        <v>6213.69</v>
      </c>
      <c r="I1377" s="9" t="n">
        <v>25</v>
      </c>
      <c r="J1377" s="6" t="s">
        <v>17</v>
      </c>
    </row>
    <row r="1378" customFormat="false" ht="15" hidden="false" customHeight="false" outlineLevel="0" collapsed="false">
      <c r="A1378" s="2" t="s">
        <v>3068</v>
      </c>
      <c r="B1378" s="2" t="s">
        <v>3069</v>
      </c>
      <c r="C1378" s="2" t="s">
        <v>12</v>
      </c>
      <c r="D1378" s="3" t="s">
        <v>162</v>
      </c>
      <c r="E1378" s="2" t="s">
        <v>245</v>
      </c>
      <c r="F1378" s="2" t="s">
        <v>803</v>
      </c>
      <c r="G1378" s="3" t="s">
        <v>62</v>
      </c>
      <c r="H1378" s="4" t="n">
        <v>11564.14</v>
      </c>
      <c r="I1378" s="5" t="n">
        <v>10</v>
      </c>
      <c r="J1378" s="2" t="s">
        <v>17</v>
      </c>
    </row>
    <row r="1379" customFormat="false" ht="15" hidden="false" customHeight="false" outlineLevel="0" collapsed="false">
      <c r="A1379" s="6" t="s">
        <v>3070</v>
      </c>
      <c r="B1379" s="6" t="s">
        <v>3071</v>
      </c>
      <c r="C1379" s="6" t="s">
        <v>86</v>
      </c>
      <c r="D1379" s="7" t="s">
        <v>507</v>
      </c>
      <c r="E1379" s="6" t="s">
        <v>472</v>
      </c>
      <c r="F1379" s="6" t="s">
        <v>473</v>
      </c>
      <c r="G1379" s="7" t="s">
        <v>28</v>
      </c>
      <c r="H1379" s="8" t="n">
        <v>1539.02</v>
      </c>
      <c r="I1379" s="9" t="n">
        <v>20</v>
      </c>
      <c r="J1379" s="6" t="s">
        <v>17</v>
      </c>
    </row>
    <row r="1380" customFormat="false" ht="15" hidden="false" customHeight="false" outlineLevel="0" collapsed="false">
      <c r="A1380" s="2" t="s">
        <v>3072</v>
      </c>
      <c r="B1380" s="2" t="s">
        <v>3073</v>
      </c>
      <c r="C1380" s="2" t="s">
        <v>31</v>
      </c>
      <c r="D1380" s="3" t="s">
        <v>65</v>
      </c>
      <c r="E1380" s="2" t="s">
        <v>112</v>
      </c>
      <c r="F1380" s="2" t="s">
        <v>326</v>
      </c>
      <c r="G1380" s="3" t="s">
        <v>22</v>
      </c>
      <c r="H1380" s="4" t="n">
        <v>5852.42</v>
      </c>
      <c r="I1380" s="5" t="n">
        <v>5</v>
      </c>
      <c r="J1380" s="2" t="s">
        <v>68</v>
      </c>
    </row>
    <row r="1381" customFormat="false" ht="15" hidden="false" customHeight="false" outlineLevel="0" collapsed="false">
      <c r="A1381" s="6" t="s">
        <v>3074</v>
      </c>
      <c r="B1381" s="6" t="s">
        <v>900</v>
      </c>
      <c r="C1381" s="6" t="s">
        <v>86</v>
      </c>
      <c r="D1381" s="7" t="s">
        <v>784</v>
      </c>
      <c r="E1381" s="6" t="s">
        <v>887</v>
      </c>
      <c r="F1381" s="6" t="s">
        <v>106</v>
      </c>
      <c r="G1381" s="7" t="s">
        <v>22</v>
      </c>
      <c r="H1381" s="8" t="n">
        <v>1141.59</v>
      </c>
      <c r="I1381" s="9" t="n">
        <v>5</v>
      </c>
      <c r="J1381" s="6" t="s">
        <v>17</v>
      </c>
    </row>
    <row r="1382" customFormat="false" ht="15" hidden="false" customHeight="false" outlineLevel="0" collapsed="false">
      <c r="A1382" s="2" t="s">
        <v>3075</v>
      </c>
      <c r="B1382" s="2" t="s">
        <v>3076</v>
      </c>
      <c r="C1382" s="2" t="s">
        <v>12</v>
      </c>
      <c r="D1382" s="3" t="s">
        <v>179</v>
      </c>
      <c r="E1382" s="2" t="s">
        <v>1200</v>
      </c>
      <c r="F1382" s="2" t="s">
        <v>565</v>
      </c>
      <c r="G1382" s="3" t="s">
        <v>62</v>
      </c>
      <c r="H1382" s="4" t="n">
        <v>12408.49</v>
      </c>
      <c r="I1382" s="5" t="n">
        <v>25</v>
      </c>
      <c r="J1382" s="2" t="s">
        <v>17</v>
      </c>
    </row>
    <row r="1383" customFormat="false" ht="15" hidden="false" customHeight="false" outlineLevel="0" collapsed="false">
      <c r="A1383" s="6" t="s">
        <v>3077</v>
      </c>
      <c r="B1383" s="6" t="s">
        <v>1307</v>
      </c>
      <c r="C1383" s="6" t="s">
        <v>31</v>
      </c>
      <c r="D1383" s="7" t="s">
        <v>215</v>
      </c>
      <c r="E1383" s="6" t="s">
        <v>579</v>
      </c>
      <c r="F1383" s="6" t="s">
        <v>980</v>
      </c>
      <c r="G1383" s="7" t="s">
        <v>74</v>
      </c>
      <c r="H1383" s="8" t="n">
        <v>12190.32</v>
      </c>
      <c r="I1383" s="9" t="n">
        <v>15</v>
      </c>
      <c r="J1383" s="6" t="s">
        <v>68</v>
      </c>
    </row>
    <row r="1384" customFormat="false" ht="15" hidden="false" customHeight="false" outlineLevel="0" collapsed="false">
      <c r="A1384" s="2" t="s">
        <v>3078</v>
      </c>
      <c r="B1384" s="2" t="s">
        <v>3079</v>
      </c>
      <c r="C1384" s="2" t="s">
        <v>86</v>
      </c>
      <c r="D1384" s="3" t="s">
        <v>384</v>
      </c>
      <c r="E1384" s="2" t="s">
        <v>650</v>
      </c>
      <c r="F1384" s="2" t="s">
        <v>457</v>
      </c>
      <c r="G1384" s="3" t="s">
        <v>22</v>
      </c>
      <c r="H1384" s="4" t="n">
        <v>8832.89</v>
      </c>
      <c r="I1384" s="5" t="n">
        <v>5</v>
      </c>
      <c r="J1384" s="2" t="s">
        <v>68</v>
      </c>
    </row>
    <row r="1385" customFormat="false" ht="15" hidden="false" customHeight="false" outlineLevel="0" collapsed="false">
      <c r="A1385" s="6" t="s">
        <v>3080</v>
      </c>
      <c r="B1385" s="6" t="s">
        <v>3081</v>
      </c>
      <c r="C1385" s="6" t="s">
        <v>12</v>
      </c>
      <c r="D1385" s="7" t="s">
        <v>13</v>
      </c>
      <c r="E1385" s="6" t="s">
        <v>15</v>
      </c>
      <c r="F1385" s="6" t="s">
        <v>614</v>
      </c>
      <c r="G1385" s="7" t="s">
        <v>62</v>
      </c>
      <c r="H1385" s="8" t="n">
        <v>11259.94</v>
      </c>
      <c r="I1385" s="9" t="n">
        <v>10</v>
      </c>
      <c r="J1385" s="6" t="s">
        <v>17</v>
      </c>
    </row>
    <row r="1386" customFormat="false" ht="15" hidden="false" customHeight="false" outlineLevel="0" collapsed="false">
      <c r="A1386" s="2" t="s">
        <v>3082</v>
      </c>
      <c r="B1386" s="2" t="s">
        <v>3083</v>
      </c>
      <c r="C1386" s="2" t="s">
        <v>12</v>
      </c>
      <c r="D1386" s="3" t="s">
        <v>25</v>
      </c>
      <c r="E1386" s="2" t="s">
        <v>449</v>
      </c>
      <c r="F1386" s="2" t="s">
        <v>460</v>
      </c>
      <c r="G1386" s="3" t="s">
        <v>16</v>
      </c>
      <c r="H1386" s="4" t="n">
        <v>8257.85</v>
      </c>
      <c r="I1386" s="5" t="n">
        <v>30</v>
      </c>
      <c r="J1386" s="2" t="s">
        <v>68</v>
      </c>
    </row>
    <row r="1387" customFormat="false" ht="15" hidden="false" customHeight="false" outlineLevel="0" collapsed="false">
      <c r="A1387" s="6" t="s">
        <v>3084</v>
      </c>
      <c r="B1387" s="6" t="s">
        <v>3085</v>
      </c>
      <c r="C1387" s="6" t="s">
        <v>12</v>
      </c>
      <c r="D1387" s="7" t="s">
        <v>37</v>
      </c>
      <c r="E1387" s="6" t="s">
        <v>774</v>
      </c>
      <c r="F1387" s="6" t="s">
        <v>476</v>
      </c>
      <c r="G1387" s="7" t="s">
        <v>74</v>
      </c>
      <c r="H1387" s="8" t="n">
        <v>2680.61</v>
      </c>
      <c r="I1387" s="9" t="n">
        <v>0</v>
      </c>
      <c r="J1387" s="6" t="s">
        <v>17</v>
      </c>
    </row>
    <row r="1388" customFormat="false" ht="15" hidden="false" customHeight="false" outlineLevel="0" collapsed="false">
      <c r="A1388" s="2" t="s">
        <v>3086</v>
      </c>
      <c r="B1388" s="2" t="s">
        <v>3087</v>
      </c>
      <c r="C1388" s="2" t="s">
        <v>31</v>
      </c>
      <c r="D1388" s="3" t="s">
        <v>65</v>
      </c>
      <c r="E1388" s="2" t="s">
        <v>469</v>
      </c>
      <c r="F1388" s="2" t="s">
        <v>798</v>
      </c>
      <c r="G1388" s="3" t="s">
        <v>16</v>
      </c>
      <c r="H1388" s="4" t="n">
        <v>6805.88</v>
      </c>
      <c r="I1388" s="5" t="n">
        <v>15</v>
      </c>
      <c r="J1388" s="2" t="s">
        <v>68</v>
      </c>
    </row>
    <row r="1389" customFormat="false" ht="15" hidden="false" customHeight="false" outlineLevel="0" collapsed="false">
      <c r="A1389" s="6" t="s">
        <v>3088</v>
      </c>
      <c r="B1389" s="6" t="s">
        <v>3089</v>
      </c>
      <c r="C1389" s="6" t="s">
        <v>12</v>
      </c>
      <c r="D1389" s="7" t="s">
        <v>13</v>
      </c>
      <c r="E1389" s="6" t="s">
        <v>436</v>
      </c>
      <c r="F1389" s="6" t="s">
        <v>366</v>
      </c>
      <c r="G1389" s="7" t="s">
        <v>74</v>
      </c>
      <c r="H1389" s="8" t="n">
        <v>5854.8</v>
      </c>
      <c r="I1389" s="9" t="n">
        <v>25</v>
      </c>
      <c r="J1389" s="6" t="s">
        <v>17</v>
      </c>
    </row>
    <row r="1390" customFormat="false" ht="15" hidden="false" customHeight="false" outlineLevel="0" collapsed="false">
      <c r="A1390" s="2" t="s">
        <v>3090</v>
      </c>
      <c r="B1390" s="2" t="s">
        <v>3091</v>
      </c>
      <c r="C1390" s="2" t="s">
        <v>12</v>
      </c>
      <c r="D1390" s="3" t="s">
        <v>50</v>
      </c>
      <c r="E1390" s="2" t="s">
        <v>528</v>
      </c>
      <c r="F1390" s="2" t="s">
        <v>521</v>
      </c>
      <c r="G1390" s="3" t="s">
        <v>22</v>
      </c>
      <c r="H1390" s="4" t="n">
        <v>754.03</v>
      </c>
      <c r="I1390" s="5" t="n">
        <v>15</v>
      </c>
      <c r="J1390" s="2" t="s">
        <v>68</v>
      </c>
    </row>
    <row r="1391" customFormat="false" ht="15" hidden="false" customHeight="false" outlineLevel="0" collapsed="false">
      <c r="A1391" s="6" t="s">
        <v>3092</v>
      </c>
      <c r="B1391" s="6" t="s">
        <v>2213</v>
      </c>
      <c r="C1391" s="6" t="s">
        <v>31</v>
      </c>
      <c r="D1391" s="7" t="s">
        <v>71</v>
      </c>
      <c r="E1391" s="6" t="s">
        <v>342</v>
      </c>
      <c r="F1391" s="6" t="s">
        <v>381</v>
      </c>
      <c r="G1391" s="7" t="s">
        <v>28</v>
      </c>
      <c r="H1391" s="8" t="n">
        <v>4105.09</v>
      </c>
      <c r="I1391" s="9" t="n">
        <v>15</v>
      </c>
      <c r="J1391" s="6" t="s">
        <v>68</v>
      </c>
    </row>
    <row r="1392" customFormat="false" ht="15" hidden="false" customHeight="false" outlineLevel="0" collapsed="false">
      <c r="A1392" s="2" t="s">
        <v>3093</v>
      </c>
      <c r="B1392" s="2" t="s">
        <v>2478</v>
      </c>
      <c r="C1392" s="2" t="s">
        <v>12</v>
      </c>
      <c r="D1392" s="3" t="s">
        <v>37</v>
      </c>
      <c r="E1392" s="2" t="s">
        <v>363</v>
      </c>
      <c r="F1392" s="2" t="s">
        <v>781</v>
      </c>
      <c r="G1392" s="3" t="s">
        <v>74</v>
      </c>
      <c r="H1392" s="4" t="n">
        <v>14591.87</v>
      </c>
      <c r="I1392" s="5" t="n">
        <v>10</v>
      </c>
      <c r="J1392" s="2" t="s">
        <v>17</v>
      </c>
    </row>
    <row r="1393" customFormat="false" ht="15" hidden="false" customHeight="false" outlineLevel="0" collapsed="false">
      <c r="A1393" s="6" t="s">
        <v>3094</v>
      </c>
      <c r="B1393" s="6" t="s">
        <v>3095</v>
      </c>
      <c r="C1393" s="6" t="s">
        <v>12</v>
      </c>
      <c r="D1393" s="7" t="s">
        <v>13</v>
      </c>
      <c r="E1393" s="6" t="s">
        <v>501</v>
      </c>
      <c r="F1393" s="6" t="s">
        <v>1874</v>
      </c>
      <c r="G1393" s="7" t="s">
        <v>22</v>
      </c>
      <c r="H1393" s="8" t="n">
        <v>1055.17</v>
      </c>
      <c r="I1393" s="9" t="n">
        <v>10</v>
      </c>
      <c r="J1393" s="6" t="s">
        <v>17</v>
      </c>
    </row>
    <row r="1394" customFormat="false" ht="15" hidden="false" customHeight="false" outlineLevel="0" collapsed="false">
      <c r="A1394" s="2" t="s">
        <v>3096</v>
      </c>
      <c r="B1394" s="2" t="s">
        <v>3097</v>
      </c>
      <c r="C1394" s="2" t="s">
        <v>31</v>
      </c>
      <c r="D1394" s="3" t="s">
        <v>175</v>
      </c>
      <c r="E1394" s="2" t="s">
        <v>398</v>
      </c>
      <c r="F1394" s="2" t="s">
        <v>366</v>
      </c>
      <c r="G1394" s="3" t="s">
        <v>62</v>
      </c>
      <c r="H1394" s="4" t="n">
        <v>11364.37</v>
      </c>
      <c r="I1394" s="5" t="n">
        <v>25</v>
      </c>
      <c r="J1394" s="2" t="s">
        <v>17</v>
      </c>
    </row>
    <row r="1395" customFormat="false" ht="15" hidden="false" customHeight="false" outlineLevel="0" collapsed="false">
      <c r="A1395" s="6" t="s">
        <v>3098</v>
      </c>
      <c r="B1395" s="6" t="s">
        <v>3099</v>
      </c>
      <c r="C1395" s="6" t="s">
        <v>12</v>
      </c>
      <c r="D1395" s="7" t="s">
        <v>162</v>
      </c>
      <c r="E1395" s="6" t="s">
        <v>1129</v>
      </c>
      <c r="F1395" s="6" t="s">
        <v>446</v>
      </c>
      <c r="G1395" s="7" t="s">
        <v>74</v>
      </c>
      <c r="H1395" s="8" t="n">
        <v>14494.82</v>
      </c>
      <c r="I1395" s="9" t="n">
        <v>15</v>
      </c>
      <c r="J1395" s="6" t="s">
        <v>17</v>
      </c>
    </row>
    <row r="1396" customFormat="false" ht="15" hidden="false" customHeight="false" outlineLevel="0" collapsed="false">
      <c r="A1396" s="2" t="s">
        <v>3100</v>
      </c>
      <c r="B1396" s="2" t="s">
        <v>3101</v>
      </c>
      <c r="C1396" s="2" t="s">
        <v>12</v>
      </c>
      <c r="D1396" s="3" t="s">
        <v>154</v>
      </c>
      <c r="E1396" s="2" t="s">
        <v>405</v>
      </c>
      <c r="F1396" s="2" t="s">
        <v>339</v>
      </c>
      <c r="G1396" s="3" t="s">
        <v>16</v>
      </c>
      <c r="H1396" s="4" t="n">
        <v>5926.43</v>
      </c>
      <c r="I1396" s="5" t="n">
        <v>0</v>
      </c>
      <c r="J1396" s="2" t="s">
        <v>17</v>
      </c>
    </row>
    <row r="1397" customFormat="false" ht="15" hidden="false" customHeight="false" outlineLevel="0" collapsed="false">
      <c r="A1397" s="6" t="s">
        <v>3102</v>
      </c>
      <c r="B1397" s="6" t="s">
        <v>3103</v>
      </c>
      <c r="C1397" s="6" t="s">
        <v>12</v>
      </c>
      <c r="D1397" s="7" t="s">
        <v>50</v>
      </c>
      <c r="E1397" s="6" t="s">
        <v>1190</v>
      </c>
      <c r="F1397" s="6" t="s">
        <v>2151</v>
      </c>
      <c r="G1397" s="7" t="s">
        <v>22</v>
      </c>
      <c r="H1397" s="8" t="n">
        <v>1163.26</v>
      </c>
      <c r="I1397" s="9" t="n">
        <v>25</v>
      </c>
      <c r="J1397" s="6" t="s">
        <v>17</v>
      </c>
    </row>
    <row r="1398" customFormat="false" ht="15" hidden="false" customHeight="false" outlineLevel="0" collapsed="false">
      <c r="A1398" s="2" t="s">
        <v>3104</v>
      </c>
      <c r="B1398" s="2" t="s">
        <v>3105</v>
      </c>
      <c r="C1398" s="2" t="s">
        <v>31</v>
      </c>
      <c r="D1398" s="3" t="s">
        <v>131</v>
      </c>
      <c r="E1398" s="2" t="s">
        <v>159</v>
      </c>
      <c r="F1398" s="2" t="s">
        <v>706</v>
      </c>
      <c r="G1398" s="3" t="s">
        <v>22</v>
      </c>
      <c r="H1398" s="4" t="n">
        <v>10029.59</v>
      </c>
      <c r="I1398" s="5" t="n">
        <v>15</v>
      </c>
      <c r="J1398" s="2" t="s">
        <v>17</v>
      </c>
    </row>
    <row r="1399" customFormat="false" ht="15" hidden="false" customHeight="false" outlineLevel="0" collapsed="false">
      <c r="A1399" s="6" t="s">
        <v>3106</v>
      </c>
      <c r="B1399" s="6" t="s">
        <v>3107</v>
      </c>
      <c r="C1399" s="6" t="s">
        <v>31</v>
      </c>
      <c r="D1399" s="7" t="s">
        <v>131</v>
      </c>
      <c r="E1399" s="6" t="s">
        <v>1437</v>
      </c>
      <c r="F1399" s="6" t="s">
        <v>227</v>
      </c>
      <c r="G1399" s="7" t="s">
        <v>22</v>
      </c>
      <c r="H1399" s="8" t="n">
        <v>3705.34</v>
      </c>
      <c r="I1399" s="9" t="n">
        <v>10</v>
      </c>
      <c r="J1399" s="6" t="s">
        <v>17</v>
      </c>
    </row>
    <row r="1400" customFormat="false" ht="15" hidden="false" customHeight="false" outlineLevel="0" collapsed="false">
      <c r="A1400" s="2" t="s">
        <v>3108</v>
      </c>
      <c r="B1400" s="2" t="s">
        <v>3109</v>
      </c>
      <c r="C1400" s="2" t="s">
        <v>12</v>
      </c>
      <c r="D1400" s="3" t="s">
        <v>362</v>
      </c>
      <c r="E1400" s="2" t="s">
        <v>188</v>
      </c>
      <c r="F1400" s="2" t="s">
        <v>829</v>
      </c>
      <c r="G1400" s="3" t="s">
        <v>62</v>
      </c>
      <c r="H1400" s="4" t="n">
        <v>7396.24</v>
      </c>
      <c r="I1400" s="5" t="n">
        <v>15</v>
      </c>
      <c r="J1400" s="2" t="s">
        <v>17</v>
      </c>
    </row>
    <row r="1401" customFormat="false" ht="15" hidden="false" customHeight="false" outlineLevel="0" collapsed="false">
      <c r="A1401" s="6" t="s">
        <v>3110</v>
      </c>
      <c r="B1401" s="6" t="s">
        <v>3111</v>
      </c>
      <c r="C1401" s="6" t="s">
        <v>86</v>
      </c>
      <c r="D1401" s="7" t="s">
        <v>87</v>
      </c>
      <c r="E1401" s="6" t="s">
        <v>806</v>
      </c>
      <c r="F1401" s="6" t="s">
        <v>147</v>
      </c>
      <c r="G1401" s="7" t="s">
        <v>62</v>
      </c>
      <c r="H1401" s="8" t="n">
        <v>7735.13</v>
      </c>
      <c r="I1401" s="9" t="n">
        <v>25</v>
      </c>
      <c r="J1401" s="6" t="s">
        <v>17</v>
      </c>
    </row>
    <row r="1402" customFormat="false" ht="15" hidden="false" customHeight="false" outlineLevel="0" collapsed="false">
      <c r="A1402" s="2" t="s">
        <v>3112</v>
      </c>
      <c r="B1402" s="2" t="s">
        <v>2738</v>
      </c>
      <c r="C1402" s="2" t="s">
        <v>12</v>
      </c>
      <c r="D1402" s="3" t="s">
        <v>362</v>
      </c>
      <c r="E1402" s="2" t="s">
        <v>33</v>
      </c>
      <c r="F1402" s="2" t="s">
        <v>550</v>
      </c>
      <c r="G1402" s="3" t="s">
        <v>138</v>
      </c>
      <c r="H1402" s="4" t="n">
        <v>7554.81</v>
      </c>
      <c r="I1402" s="5" t="n">
        <v>25</v>
      </c>
      <c r="J1402" s="2" t="s">
        <v>17</v>
      </c>
    </row>
    <row r="1403" customFormat="false" ht="15" hidden="false" customHeight="false" outlineLevel="0" collapsed="false">
      <c r="A1403" s="6" t="s">
        <v>3113</v>
      </c>
      <c r="B1403" s="6" t="s">
        <v>1079</v>
      </c>
      <c r="C1403" s="6" t="s">
        <v>31</v>
      </c>
      <c r="D1403" s="7" t="s">
        <v>145</v>
      </c>
      <c r="E1403" s="6" t="s">
        <v>1570</v>
      </c>
      <c r="F1403" s="6" t="s">
        <v>669</v>
      </c>
      <c r="G1403" s="7" t="s">
        <v>16</v>
      </c>
      <c r="H1403" s="8" t="n">
        <v>10280.27</v>
      </c>
      <c r="I1403" s="9" t="n">
        <v>15</v>
      </c>
      <c r="J1403" s="6" t="s">
        <v>17</v>
      </c>
    </row>
    <row r="1404" customFormat="false" ht="15" hidden="false" customHeight="false" outlineLevel="0" collapsed="false">
      <c r="A1404" s="2" t="s">
        <v>3114</v>
      </c>
      <c r="B1404" s="2" t="s">
        <v>3115</v>
      </c>
      <c r="C1404" s="2" t="s">
        <v>12</v>
      </c>
      <c r="D1404" s="3" t="s">
        <v>37</v>
      </c>
      <c r="E1404" s="2" t="s">
        <v>1325</v>
      </c>
      <c r="F1404" s="2" t="s">
        <v>754</v>
      </c>
      <c r="G1404" s="3" t="s">
        <v>138</v>
      </c>
      <c r="H1404" s="4" t="n">
        <v>11395.13</v>
      </c>
      <c r="I1404" s="5" t="n">
        <v>0</v>
      </c>
      <c r="J1404" s="2" t="s">
        <v>17</v>
      </c>
    </row>
    <row r="1405" customFormat="false" ht="15" hidden="false" customHeight="false" outlineLevel="0" collapsed="false">
      <c r="A1405" s="6" t="s">
        <v>3116</v>
      </c>
      <c r="B1405" s="6" t="s">
        <v>3117</v>
      </c>
      <c r="C1405" s="6" t="s">
        <v>31</v>
      </c>
      <c r="D1405" s="7" t="s">
        <v>215</v>
      </c>
      <c r="E1405" s="6" t="s">
        <v>543</v>
      </c>
      <c r="F1405" s="6" t="s">
        <v>614</v>
      </c>
      <c r="G1405" s="7" t="s">
        <v>22</v>
      </c>
      <c r="H1405" s="8" t="n">
        <v>14257.88</v>
      </c>
      <c r="I1405" s="9" t="n">
        <v>20</v>
      </c>
      <c r="J1405" s="6" t="s">
        <v>17</v>
      </c>
    </row>
    <row r="1406" customFormat="false" ht="15" hidden="false" customHeight="false" outlineLevel="0" collapsed="false">
      <c r="A1406" s="2" t="s">
        <v>3118</v>
      </c>
      <c r="B1406" s="2" t="s">
        <v>3119</v>
      </c>
      <c r="C1406" s="2" t="s">
        <v>12</v>
      </c>
      <c r="D1406" s="3" t="s">
        <v>50</v>
      </c>
      <c r="E1406" s="2" t="s">
        <v>55</v>
      </c>
      <c r="F1406" s="2" t="s">
        <v>717</v>
      </c>
      <c r="G1406" s="3" t="s">
        <v>74</v>
      </c>
      <c r="H1406" s="4" t="n">
        <v>11774.11</v>
      </c>
      <c r="I1406" s="5" t="n">
        <v>30</v>
      </c>
      <c r="J1406" s="2" t="s">
        <v>17</v>
      </c>
    </row>
    <row r="1407" customFormat="false" ht="15" hidden="false" customHeight="false" outlineLevel="0" collapsed="false">
      <c r="A1407" s="6" t="s">
        <v>3120</v>
      </c>
      <c r="B1407" s="6" t="s">
        <v>1324</v>
      </c>
      <c r="C1407" s="6" t="s">
        <v>12</v>
      </c>
      <c r="D1407" s="7" t="s">
        <v>362</v>
      </c>
      <c r="E1407" s="6" t="s">
        <v>241</v>
      </c>
      <c r="F1407" s="6" t="s">
        <v>767</v>
      </c>
      <c r="G1407" s="7" t="s">
        <v>22</v>
      </c>
      <c r="H1407" s="8" t="n">
        <v>5766.03</v>
      </c>
      <c r="I1407" s="9" t="n">
        <v>30</v>
      </c>
      <c r="J1407" s="6" t="s">
        <v>17</v>
      </c>
    </row>
    <row r="1408" customFormat="false" ht="15" hidden="false" customHeight="false" outlineLevel="0" collapsed="false">
      <c r="A1408" s="2" t="s">
        <v>3121</v>
      </c>
      <c r="B1408" s="2" t="s">
        <v>3122</v>
      </c>
      <c r="C1408" s="2" t="s">
        <v>12</v>
      </c>
      <c r="D1408" s="3" t="s">
        <v>110</v>
      </c>
      <c r="E1408" s="2" t="s">
        <v>469</v>
      </c>
      <c r="F1408" s="2" t="s">
        <v>798</v>
      </c>
      <c r="G1408" s="3" t="s">
        <v>62</v>
      </c>
      <c r="H1408" s="4" t="n">
        <v>6357.51</v>
      </c>
      <c r="I1408" s="5" t="n">
        <v>30</v>
      </c>
      <c r="J1408" s="2" t="s">
        <v>17</v>
      </c>
    </row>
    <row r="1409" customFormat="false" ht="15" hidden="false" customHeight="false" outlineLevel="0" collapsed="false">
      <c r="A1409" s="6" t="s">
        <v>3123</v>
      </c>
      <c r="B1409" s="6" t="s">
        <v>3124</v>
      </c>
      <c r="C1409" s="6" t="s">
        <v>86</v>
      </c>
      <c r="D1409" s="7" t="s">
        <v>87</v>
      </c>
      <c r="E1409" s="6" t="s">
        <v>764</v>
      </c>
      <c r="F1409" s="6" t="s">
        <v>700</v>
      </c>
      <c r="G1409" s="7" t="s">
        <v>62</v>
      </c>
      <c r="H1409" s="8" t="n">
        <v>8223.65</v>
      </c>
      <c r="I1409" s="9" t="n">
        <v>0</v>
      </c>
      <c r="J1409" s="6" t="s">
        <v>17</v>
      </c>
    </row>
    <row r="1410" customFormat="false" ht="15" hidden="false" customHeight="false" outlineLevel="0" collapsed="false">
      <c r="A1410" s="2" t="s">
        <v>3125</v>
      </c>
      <c r="B1410" s="2" t="s">
        <v>3126</v>
      </c>
      <c r="C1410" s="2" t="s">
        <v>31</v>
      </c>
      <c r="D1410" s="3" t="s">
        <v>122</v>
      </c>
      <c r="E1410" s="2" t="s">
        <v>83</v>
      </c>
      <c r="F1410" s="2" t="s">
        <v>565</v>
      </c>
      <c r="G1410" s="3" t="s">
        <v>138</v>
      </c>
      <c r="H1410" s="4" t="n">
        <v>3238.69</v>
      </c>
      <c r="I1410" s="5" t="n">
        <v>15</v>
      </c>
      <c r="J1410" s="2" t="s">
        <v>68</v>
      </c>
    </row>
    <row r="1411" customFormat="false" ht="15" hidden="false" customHeight="false" outlineLevel="0" collapsed="false">
      <c r="A1411" s="6" t="s">
        <v>3127</v>
      </c>
      <c r="B1411" s="6" t="s">
        <v>3128</v>
      </c>
      <c r="C1411" s="6" t="s">
        <v>86</v>
      </c>
      <c r="D1411" s="7" t="s">
        <v>524</v>
      </c>
      <c r="E1411" s="6" t="s">
        <v>528</v>
      </c>
      <c r="F1411" s="6" t="s">
        <v>774</v>
      </c>
      <c r="G1411" s="7" t="s">
        <v>28</v>
      </c>
      <c r="H1411" s="8" t="n">
        <v>14209.59</v>
      </c>
      <c r="I1411" s="9" t="n">
        <v>15</v>
      </c>
      <c r="J1411" s="6" t="s">
        <v>68</v>
      </c>
    </row>
    <row r="1412" customFormat="false" ht="15" hidden="false" customHeight="false" outlineLevel="0" collapsed="false">
      <c r="A1412" s="2" t="s">
        <v>3129</v>
      </c>
      <c r="B1412" s="2" t="s">
        <v>3130</v>
      </c>
      <c r="C1412" s="2" t="s">
        <v>12</v>
      </c>
      <c r="D1412" s="3" t="s">
        <v>81</v>
      </c>
      <c r="E1412" s="2" t="s">
        <v>287</v>
      </c>
      <c r="F1412" s="2" t="s">
        <v>171</v>
      </c>
      <c r="G1412" s="3" t="s">
        <v>22</v>
      </c>
      <c r="H1412" s="4" t="n">
        <v>13310.93</v>
      </c>
      <c r="I1412" s="5" t="n">
        <v>20</v>
      </c>
      <c r="J1412" s="2" t="s">
        <v>17</v>
      </c>
    </row>
    <row r="1413" customFormat="false" ht="15" hidden="false" customHeight="false" outlineLevel="0" collapsed="false">
      <c r="A1413" s="6" t="s">
        <v>3131</v>
      </c>
      <c r="B1413" s="6" t="s">
        <v>3132</v>
      </c>
      <c r="C1413" s="6" t="s">
        <v>86</v>
      </c>
      <c r="D1413" s="7" t="s">
        <v>87</v>
      </c>
      <c r="E1413" s="6" t="s">
        <v>222</v>
      </c>
      <c r="F1413" s="6" t="s">
        <v>647</v>
      </c>
      <c r="G1413" s="7" t="s">
        <v>62</v>
      </c>
      <c r="H1413" s="8" t="n">
        <v>13182.43</v>
      </c>
      <c r="I1413" s="9" t="n">
        <v>25</v>
      </c>
      <c r="J1413" s="6" t="s">
        <v>17</v>
      </c>
    </row>
    <row r="1414" customFormat="false" ht="15" hidden="false" customHeight="false" outlineLevel="0" collapsed="false">
      <c r="A1414" s="2" t="s">
        <v>3133</v>
      </c>
      <c r="B1414" s="2" t="s">
        <v>3134</v>
      </c>
      <c r="C1414" s="2" t="s">
        <v>31</v>
      </c>
      <c r="D1414" s="3" t="s">
        <v>145</v>
      </c>
      <c r="E1414" s="2" t="s">
        <v>142</v>
      </c>
      <c r="F1414" s="2" t="s">
        <v>798</v>
      </c>
      <c r="G1414" s="3" t="s">
        <v>22</v>
      </c>
      <c r="H1414" s="4" t="n">
        <v>3501.61</v>
      </c>
      <c r="I1414" s="5" t="n">
        <v>0</v>
      </c>
      <c r="J1414" s="2" t="s">
        <v>17</v>
      </c>
    </row>
    <row r="1415" customFormat="false" ht="15" hidden="false" customHeight="false" outlineLevel="0" collapsed="false">
      <c r="A1415" s="6" t="s">
        <v>3135</v>
      </c>
      <c r="B1415" s="6" t="s">
        <v>3136</v>
      </c>
      <c r="C1415" s="6" t="s">
        <v>86</v>
      </c>
      <c r="D1415" s="7" t="s">
        <v>87</v>
      </c>
      <c r="E1415" s="6" t="s">
        <v>21</v>
      </c>
      <c r="F1415" s="6" t="s">
        <v>1661</v>
      </c>
      <c r="G1415" s="7" t="s">
        <v>138</v>
      </c>
      <c r="H1415" s="8" t="n">
        <v>9800</v>
      </c>
      <c r="I1415" s="9" t="n">
        <v>20</v>
      </c>
      <c r="J1415" s="6" t="s">
        <v>17</v>
      </c>
    </row>
    <row r="1416" customFormat="false" ht="15" hidden="false" customHeight="false" outlineLevel="0" collapsed="false">
      <c r="A1416" s="2" t="s">
        <v>3137</v>
      </c>
      <c r="B1416" s="2" t="s">
        <v>3138</v>
      </c>
      <c r="C1416" s="2" t="s">
        <v>31</v>
      </c>
      <c r="D1416" s="3" t="s">
        <v>175</v>
      </c>
      <c r="E1416" s="2" t="s">
        <v>136</v>
      </c>
      <c r="F1416" s="2" t="s">
        <v>250</v>
      </c>
      <c r="G1416" s="3" t="s">
        <v>22</v>
      </c>
      <c r="H1416" s="4" t="n">
        <v>10389.34</v>
      </c>
      <c r="I1416" s="5" t="n">
        <v>0</v>
      </c>
      <c r="J1416" s="2" t="s">
        <v>17</v>
      </c>
    </row>
    <row r="1417" customFormat="false" ht="15" hidden="false" customHeight="false" outlineLevel="0" collapsed="false">
      <c r="A1417" s="6" t="s">
        <v>3139</v>
      </c>
      <c r="B1417" s="6" t="s">
        <v>3140</v>
      </c>
      <c r="C1417" s="6" t="s">
        <v>31</v>
      </c>
      <c r="D1417" s="7" t="s">
        <v>122</v>
      </c>
      <c r="E1417" s="6" t="s">
        <v>226</v>
      </c>
      <c r="F1417" s="6" t="s">
        <v>227</v>
      </c>
      <c r="G1417" s="7" t="s">
        <v>138</v>
      </c>
      <c r="H1417" s="8" t="n">
        <v>8291.45</v>
      </c>
      <c r="I1417" s="9" t="n">
        <v>25</v>
      </c>
      <c r="J1417" s="6" t="s">
        <v>17</v>
      </c>
    </row>
    <row r="1418" customFormat="false" ht="15" hidden="false" customHeight="false" outlineLevel="0" collapsed="false">
      <c r="A1418" s="2" t="s">
        <v>3141</v>
      </c>
      <c r="B1418" s="2" t="s">
        <v>2557</v>
      </c>
      <c r="C1418" s="2" t="s">
        <v>12</v>
      </c>
      <c r="D1418" s="3" t="s">
        <v>13</v>
      </c>
      <c r="E1418" s="2" t="s">
        <v>1348</v>
      </c>
      <c r="F1418" s="2" t="s">
        <v>443</v>
      </c>
      <c r="G1418" s="3" t="s">
        <v>22</v>
      </c>
      <c r="H1418" s="4" t="n">
        <v>12510.46</v>
      </c>
      <c r="I1418" s="5" t="n">
        <v>15</v>
      </c>
      <c r="J1418" s="2" t="s">
        <v>17</v>
      </c>
    </row>
    <row r="1419" customFormat="false" ht="15" hidden="false" customHeight="false" outlineLevel="0" collapsed="false">
      <c r="A1419" s="6" t="s">
        <v>3142</v>
      </c>
      <c r="B1419" s="6" t="s">
        <v>3143</v>
      </c>
      <c r="C1419" s="6" t="s">
        <v>12</v>
      </c>
      <c r="D1419" s="7" t="s">
        <v>25</v>
      </c>
      <c r="E1419" s="6" t="s">
        <v>1485</v>
      </c>
      <c r="F1419" s="6" t="s">
        <v>205</v>
      </c>
      <c r="G1419" s="7" t="s">
        <v>62</v>
      </c>
      <c r="H1419" s="8" t="n">
        <v>2002.53</v>
      </c>
      <c r="I1419" s="9" t="n">
        <v>0</v>
      </c>
      <c r="J1419" s="6" t="s">
        <v>17</v>
      </c>
    </row>
    <row r="1420" customFormat="false" ht="15" hidden="false" customHeight="false" outlineLevel="0" collapsed="false">
      <c r="A1420" s="2" t="s">
        <v>3144</v>
      </c>
      <c r="B1420" s="2" t="s">
        <v>3145</v>
      </c>
      <c r="C1420" s="2" t="s">
        <v>12</v>
      </c>
      <c r="D1420" s="3" t="s">
        <v>81</v>
      </c>
      <c r="E1420" s="2" t="s">
        <v>118</v>
      </c>
      <c r="F1420" s="2" t="s">
        <v>1055</v>
      </c>
      <c r="G1420" s="3" t="s">
        <v>62</v>
      </c>
      <c r="H1420" s="4" t="n">
        <v>2558.28</v>
      </c>
      <c r="I1420" s="5" t="n">
        <v>10</v>
      </c>
      <c r="J1420" s="2" t="s">
        <v>17</v>
      </c>
    </row>
    <row r="1421" customFormat="false" ht="15" hidden="false" customHeight="false" outlineLevel="0" collapsed="false">
      <c r="A1421" s="6" t="s">
        <v>3146</v>
      </c>
      <c r="B1421" s="6" t="s">
        <v>3147</v>
      </c>
      <c r="C1421" s="6" t="s">
        <v>31</v>
      </c>
      <c r="D1421" s="7" t="s">
        <v>175</v>
      </c>
      <c r="E1421" s="6" t="s">
        <v>426</v>
      </c>
      <c r="F1421" s="6" t="s">
        <v>1055</v>
      </c>
      <c r="G1421" s="7" t="s">
        <v>62</v>
      </c>
      <c r="H1421" s="8" t="n">
        <v>7627.87</v>
      </c>
      <c r="I1421" s="9" t="n">
        <v>25</v>
      </c>
      <c r="J1421" s="6" t="s">
        <v>17</v>
      </c>
    </row>
    <row r="1422" customFormat="false" ht="15" hidden="false" customHeight="false" outlineLevel="0" collapsed="false">
      <c r="A1422" s="2" t="s">
        <v>3148</v>
      </c>
      <c r="B1422" s="2" t="s">
        <v>3149</v>
      </c>
      <c r="C1422" s="2" t="s">
        <v>31</v>
      </c>
      <c r="D1422" s="3" t="s">
        <v>59</v>
      </c>
      <c r="E1422" s="2" t="s">
        <v>669</v>
      </c>
      <c r="F1422" s="2" t="s">
        <v>489</v>
      </c>
      <c r="G1422" s="3" t="s">
        <v>16</v>
      </c>
      <c r="H1422" s="4" t="n">
        <v>4491.84</v>
      </c>
      <c r="I1422" s="5" t="n">
        <v>20</v>
      </c>
      <c r="J1422" s="2" t="s">
        <v>68</v>
      </c>
    </row>
    <row r="1423" customFormat="false" ht="15" hidden="false" customHeight="false" outlineLevel="0" collapsed="false">
      <c r="A1423" s="6" t="s">
        <v>3150</v>
      </c>
      <c r="B1423" s="6" t="s">
        <v>3151</v>
      </c>
      <c r="C1423" s="6" t="s">
        <v>31</v>
      </c>
      <c r="D1423" s="7" t="s">
        <v>32</v>
      </c>
      <c r="E1423" s="6" t="s">
        <v>26</v>
      </c>
      <c r="F1423" s="6" t="s">
        <v>1117</v>
      </c>
      <c r="G1423" s="7" t="s">
        <v>28</v>
      </c>
      <c r="H1423" s="8" t="n">
        <v>4722.67</v>
      </c>
      <c r="I1423" s="9" t="n">
        <v>25</v>
      </c>
      <c r="J1423" s="6" t="s">
        <v>17</v>
      </c>
    </row>
    <row r="1424" customFormat="false" ht="15" hidden="false" customHeight="false" outlineLevel="0" collapsed="false">
      <c r="A1424" s="2" t="s">
        <v>3152</v>
      </c>
      <c r="B1424" s="2" t="s">
        <v>3153</v>
      </c>
      <c r="C1424" s="2" t="s">
        <v>12</v>
      </c>
      <c r="D1424" s="3" t="s">
        <v>50</v>
      </c>
      <c r="E1424" s="2" t="s">
        <v>501</v>
      </c>
      <c r="F1424" s="2" t="s">
        <v>850</v>
      </c>
      <c r="G1424" s="3" t="s">
        <v>16</v>
      </c>
      <c r="H1424" s="4" t="n">
        <v>2364.02</v>
      </c>
      <c r="I1424" s="5" t="n">
        <v>25</v>
      </c>
      <c r="J1424" s="2" t="s">
        <v>17</v>
      </c>
    </row>
    <row r="1425" customFormat="false" ht="15" hidden="false" customHeight="false" outlineLevel="0" collapsed="false">
      <c r="A1425" s="6" t="s">
        <v>3154</v>
      </c>
      <c r="B1425" s="6" t="s">
        <v>3155</v>
      </c>
      <c r="C1425" s="6" t="s">
        <v>31</v>
      </c>
      <c r="D1425" s="7" t="s">
        <v>131</v>
      </c>
      <c r="E1425" s="6" t="s">
        <v>119</v>
      </c>
      <c r="F1425" s="6" t="s">
        <v>1308</v>
      </c>
      <c r="G1425" s="7" t="s">
        <v>28</v>
      </c>
      <c r="H1425" s="8" t="n">
        <v>8971.4</v>
      </c>
      <c r="I1425" s="9" t="n">
        <v>5</v>
      </c>
      <c r="J1425" s="6" t="s">
        <v>17</v>
      </c>
    </row>
    <row r="1426" customFormat="false" ht="15" hidden="false" customHeight="false" outlineLevel="0" collapsed="false">
      <c r="A1426" s="2" t="s">
        <v>3156</v>
      </c>
      <c r="B1426" s="2" t="s">
        <v>3157</v>
      </c>
      <c r="C1426" s="2" t="s">
        <v>12</v>
      </c>
      <c r="D1426" s="3" t="s">
        <v>362</v>
      </c>
      <c r="E1426" s="2" t="s">
        <v>1518</v>
      </c>
      <c r="F1426" s="2" t="s">
        <v>226</v>
      </c>
      <c r="G1426" s="3" t="s">
        <v>138</v>
      </c>
      <c r="H1426" s="4" t="n">
        <v>9835.85</v>
      </c>
      <c r="I1426" s="5" t="n">
        <v>10</v>
      </c>
      <c r="J1426" s="2" t="s">
        <v>17</v>
      </c>
    </row>
    <row r="1427" customFormat="false" ht="15" hidden="false" customHeight="false" outlineLevel="0" collapsed="false">
      <c r="A1427" s="6" t="s">
        <v>3158</v>
      </c>
      <c r="B1427" s="6" t="s">
        <v>3159</v>
      </c>
      <c r="C1427" s="6" t="s">
        <v>31</v>
      </c>
      <c r="D1427" s="7" t="s">
        <v>59</v>
      </c>
      <c r="E1427" s="6" t="s">
        <v>222</v>
      </c>
      <c r="F1427" s="6" t="s">
        <v>647</v>
      </c>
      <c r="G1427" s="7" t="s">
        <v>28</v>
      </c>
      <c r="H1427" s="8" t="n">
        <v>8115.93</v>
      </c>
      <c r="I1427" s="9" t="n">
        <v>30</v>
      </c>
      <c r="J1427" s="6" t="s">
        <v>17</v>
      </c>
    </row>
    <row r="1428" customFormat="false" ht="15" hidden="false" customHeight="false" outlineLevel="0" collapsed="false">
      <c r="A1428" s="2" t="s">
        <v>3160</v>
      </c>
      <c r="B1428" s="2" t="s">
        <v>3161</v>
      </c>
      <c r="C1428" s="2" t="s">
        <v>31</v>
      </c>
      <c r="D1428" s="3" t="s">
        <v>145</v>
      </c>
      <c r="E1428" s="2" t="s">
        <v>767</v>
      </c>
      <c r="F1428" s="2" t="s">
        <v>245</v>
      </c>
      <c r="G1428" s="3" t="s">
        <v>22</v>
      </c>
      <c r="H1428" s="4" t="n">
        <v>4535.58</v>
      </c>
      <c r="I1428" s="5" t="n">
        <v>5</v>
      </c>
      <c r="J1428" s="2" t="s">
        <v>17</v>
      </c>
    </row>
    <row r="1429" customFormat="false" ht="15" hidden="false" customHeight="false" outlineLevel="0" collapsed="false">
      <c r="A1429" s="6" t="s">
        <v>3162</v>
      </c>
      <c r="B1429" s="6" t="s">
        <v>2437</v>
      </c>
      <c r="C1429" s="6" t="s">
        <v>12</v>
      </c>
      <c r="D1429" s="7" t="s">
        <v>13</v>
      </c>
      <c r="E1429" s="6" t="s">
        <v>725</v>
      </c>
      <c r="F1429" s="6" t="s">
        <v>147</v>
      </c>
      <c r="G1429" s="7" t="s">
        <v>74</v>
      </c>
      <c r="H1429" s="8" t="n">
        <v>12374</v>
      </c>
      <c r="I1429" s="9" t="n">
        <v>30</v>
      </c>
      <c r="J1429" s="6" t="s">
        <v>17</v>
      </c>
    </row>
    <row r="1430" customFormat="false" ht="15" hidden="false" customHeight="false" outlineLevel="0" collapsed="false">
      <c r="A1430" s="2" t="s">
        <v>3163</v>
      </c>
      <c r="B1430" s="2" t="s">
        <v>3164</v>
      </c>
      <c r="C1430" s="2" t="s">
        <v>12</v>
      </c>
      <c r="D1430" s="3" t="s">
        <v>37</v>
      </c>
      <c r="E1430" s="2" t="s">
        <v>61</v>
      </c>
      <c r="F1430" s="2" t="s">
        <v>706</v>
      </c>
      <c r="G1430" s="3" t="s">
        <v>28</v>
      </c>
      <c r="H1430" s="4" t="n">
        <v>7857.54</v>
      </c>
      <c r="I1430" s="5" t="n">
        <v>10</v>
      </c>
      <c r="J1430" s="2" t="s">
        <v>17</v>
      </c>
    </row>
    <row r="1431" customFormat="false" ht="15" hidden="false" customHeight="false" outlineLevel="0" collapsed="false">
      <c r="A1431" s="6" t="s">
        <v>3165</v>
      </c>
      <c r="B1431" s="6" t="s">
        <v>3166</v>
      </c>
      <c r="C1431" s="6" t="s">
        <v>86</v>
      </c>
      <c r="D1431" s="7" t="s">
        <v>384</v>
      </c>
      <c r="E1431" s="6" t="s">
        <v>198</v>
      </c>
      <c r="F1431" s="6" t="s">
        <v>159</v>
      </c>
      <c r="G1431" s="7" t="s">
        <v>62</v>
      </c>
      <c r="H1431" s="8" t="n">
        <v>4095.59</v>
      </c>
      <c r="I1431" s="9" t="n">
        <v>20</v>
      </c>
      <c r="J1431" s="6" t="s">
        <v>17</v>
      </c>
    </row>
    <row r="1432" customFormat="false" ht="15" hidden="false" customHeight="false" outlineLevel="0" collapsed="false">
      <c r="A1432" s="2" t="s">
        <v>3167</v>
      </c>
      <c r="B1432" s="2" t="s">
        <v>3168</v>
      </c>
      <c r="C1432" s="2" t="s">
        <v>31</v>
      </c>
      <c r="D1432" s="3" t="s">
        <v>59</v>
      </c>
      <c r="E1432" s="2" t="s">
        <v>205</v>
      </c>
      <c r="F1432" s="2" t="s">
        <v>706</v>
      </c>
      <c r="G1432" s="3" t="s">
        <v>22</v>
      </c>
      <c r="H1432" s="4" t="n">
        <v>4353.57</v>
      </c>
      <c r="I1432" s="5" t="n">
        <v>20</v>
      </c>
      <c r="J1432" s="2" t="s">
        <v>17</v>
      </c>
    </row>
    <row r="1433" customFormat="false" ht="15" hidden="false" customHeight="false" outlineLevel="0" collapsed="false">
      <c r="A1433" s="6" t="s">
        <v>3169</v>
      </c>
      <c r="B1433" s="6" t="s">
        <v>3170</v>
      </c>
      <c r="C1433" s="6" t="s">
        <v>86</v>
      </c>
      <c r="D1433" s="7" t="s">
        <v>87</v>
      </c>
      <c r="E1433" s="6" t="s">
        <v>118</v>
      </c>
      <c r="F1433" s="6" t="s">
        <v>922</v>
      </c>
      <c r="G1433" s="7" t="s">
        <v>28</v>
      </c>
      <c r="H1433" s="8" t="n">
        <v>3512.11</v>
      </c>
      <c r="I1433" s="9" t="n">
        <v>0</v>
      </c>
      <c r="J1433" s="6" t="s">
        <v>17</v>
      </c>
    </row>
    <row r="1434" customFormat="false" ht="15" hidden="false" customHeight="false" outlineLevel="0" collapsed="false">
      <c r="A1434" s="2" t="s">
        <v>3171</v>
      </c>
      <c r="B1434" s="2" t="s">
        <v>3172</v>
      </c>
      <c r="C1434" s="2" t="s">
        <v>31</v>
      </c>
      <c r="D1434" s="3" t="s">
        <v>71</v>
      </c>
      <c r="E1434" s="2" t="s">
        <v>352</v>
      </c>
      <c r="F1434" s="2" t="s">
        <v>1890</v>
      </c>
      <c r="G1434" s="3" t="s">
        <v>62</v>
      </c>
      <c r="H1434" s="4" t="n">
        <v>1559.29</v>
      </c>
      <c r="I1434" s="5" t="n">
        <v>25</v>
      </c>
      <c r="J1434" s="2" t="s">
        <v>68</v>
      </c>
    </row>
    <row r="1435" customFormat="false" ht="15" hidden="false" customHeight="false" outlineLevel="0" collapsed="false">
      <c r="A1435" s="6" t="s">
        <v>3173</v>
      </c>
      <c r="B1435" s="6" t="s">
        <v>3174</v>
      </c>
      <c r="C1435" s="6" t="s">
        <v>31</v>
      </c>
      <c r="D1435" s="7" t="s">
        <v>65</v>
      </c>
      <c r="E1435" s="6" t="s">
        <v>985</v>
      </c>
      <c r="F1435" s="6" t="s">
        <v>1024</v>
      </c>
      <c r="G1435" s="7" t="s">
        <v>22</v>
      </c>
      <c r="H1435" s="8" t="n">
        <v>4849.43</v>
      </c>
      <c r="I1435" s="9" t="n">
        <v>15</v>
      </c>
      <c r="J1435" s="6" t="s">
        <v>17</v>
      </c>
    </row>
    <row r="1436" customFormat="false" ht="15" hidden="false" customHeight="false" outlineLevel="0" collapsed="false">
      <c r="A1436" s="2" t="s">
        <v>3175</v>
      </c>
      <c r="B1436" s="2" t="s">
        <v>2161</v>
      </c>
      <c r="C1436" s="2" t="s">
        <v>12</v>
      </c>
      <c r="D1436" s="3" t="s">
        <v>25</v>
      </c>
      <c r="E1436" s="2" t="s">
        <v>1874</v>
      </c>
      <c r="F1436" s="2" t="s">
        <v>997</v>
      </c>
      <c r="G1436" s="3" t="s">
        <v>16</v>
      </c>
      <c r="H1436" s="4" t="n">
        <v>9039.59</v>
      </c>
      <c r="I1436" s="5" t="n">
        <v>5</v>
      </c>
      <c r="J1436" s="2" t="s">
        <v>17</v>
      </c>
    </row>
    <row r="1437" customFormat="false" ht="15" hidden="false" customHeight="false" outlineLevel="0" collapsed="false">
      <c r="A1437" s="6" t="s">
        <v>3176</v>
      </c>
      <c r="B1437" s="6" t="s">
        <v>3177</v>
      </c>
      <c r="C1437" s="6" t="s">
        <v>31</v>
      </c>
      <c r="D1437" s="7" t="s">
        <v>122</v>
      </c>
      <c r="E1437" s="6" t="s">
        <v>578</v>
      </c>
      <c r="F1437" s="6" t="s">
        <v>112</v>
      </c>
      <c r="G1437" s="7" t="s">
        <v>28</v>
      </c>
      <c r="H1437" s="8" t="n">
        <v>9651.36</v>
      </c>
      <c r="I1437" s="9" t="n">
        <v>15</v>
      </c>
      <c r="J1437" s="6" t="s">
        <v>17</v>
      </c>
    </row>
    <row r="1438" customFormat="false" ht="15" hidden="false" customHeight="false" outlineLevel="0" collapsed="false">
      <c r="A1438" s="2" t="s">
        <v>3178</v>
      </c>
      <c r="B1438" s="2" t="s">
        <v>3179</v>
      </c>
      <c r="C1438" s="2" t="s">
        <v>31</v>
      </c>
      <c r="D1438" s="3" t="s">
        <v>215</v>
      </c>
      <c r="E1438" s="2" t="s">
        <v>473</v>
      </c>
      <c r="F1438" s="2" t="s">
        <v>788</v>
      </c>
      <c r="G1438" s="3" t="s">
        <v>22</v>
      </c>
      <c r="H1438" s="4" t="n">
        <v>10328.72</v>
      </c>
      <c r="I1438" s="5" t="n">
        <v>10</v>
      </c>
      <c r="J1438" s="2" t="s">
        <v>17</v>
      </c>
    </row>
    <row r="1439" customFormat="false" ht="15" hidden="false" customHeight="false" outlineLevel="0" collapsed="false">
      <c r="A1439" s="6" t="s">
        <v>3180</v>
      </c>
      <c r="B1439" s="6" t="s">
        <v>3181</v>
      </c>
      <c r="C1439" s="6" t="s">
        <v>12</v>
      </c>
      <c r="D1439" s="7" t="s">
        <v>81</v>
      </c>
      <c r="E1439" s="6" t="s">
        <v>308</v>
      </c>
      <c r="F1439" s="6" t="s">
        <v>377</v>
      </c>
      <c r="G1439" s="7" t="s">
        <v>74</v>
      </c>
      <c r="H1439" s="8" t="n">
        <v>7322.34</v>
      </c>
      <c r="I1439" s="9" t="n">
        <v>20</v>
      </c>
      <c r="J1439" s="6" t="s">
        <v>17</v>
      </c>
    </row>
    <row r="1440" customFormat="false" ht="15" hidden="false" customHeight="false" outlineLevel="0" collapsed="false">
      <c r="A1440" s="2" t="s">
        <v>3182</v>
      </c>
      <c r="B1440" s="2" t="s">
        <v>3183</v>
      </c>
      <c r="C1440" s="2" t="s">
        <v>31</v>
      </c>
      <c r="D1440" s="3" t="s">
        <v>59</v>
      </c>
      <c r="E1440" s="2" t="s">
        <v>1394</v>
      </c>
      <c r="F1440" s="2" t="s">
        <v>223</v>
      </c>
      <c r="G1440" s="3" t="s">
        <v>62</v>
      </c>
      <c r="H1440" s="4" t="n">
        <v>8309.56</v>
      </c>
      <c r="I1440" s="5" t="n">
        <v>25</v>
      </c>
      <c r="J1440" s="2" t="s">
        <v>68</v>
      </c>
    </row>
    <row r="1441" customFormat="false" ht="15" hidden="false" customHeight="false" outlineLevel="0" collapsed="false">
      <c r="A1441" s="6" t="s">
        <v>3184</v>
      </c>
      <c r="B1441" s="6" t="s">
        <v>3185</v>
      </c>
      <c r="C1441" s="6" t="s">
        <v>31</v>
      </c>
      <c r="D1441" s="7" t="s">
        <v>215</v>
      </c>
      <c r="E1441" s="6" t="s">
        <v>14</v>
      </c>
      <c r="F1441" s="6" t="s">
        <v>15</v>
      </c>
      <c r="G1441" s="7" t="s">
        <v>62</v>
      </c>
      <c r="H1441" s="8" t="n">
        <v>8190.79</v>
      </c>
      <c r="I1441" s="9" t="n">
        <v>30</v>
      </c>
      <c r="J1441" s="6" t="s">
        <v>17</v>
      </c>
    </row>
    <row r="1442" customFormat="false" ht="15" hidden="false" customHeight="false" outlineLevel="0" collapsed="false">
      <c r="A1442" s="2" t="s">
        <v>3186</v>
      </c>
      <c r="B1442" s="2" t="s">
        <v>3187</v>
      </c>
      <c r="C1442" s="2" t="s">
        <v>12</v>
      </c>
      <c r="D1442" s="3" t="s">
        <v>50</v>
      </c>
      <c r="E1442" s="2" t="s">
        <v>1117</v>
      </c>
      <c r="F1442" s="2" t="s">
        <v>127</v>
      </c>
      <c r="G1442" s="3" t="s">
        <v>62</v>
      </c>
      <c r="H1442" s="4" t="n">
        <v>11612.76</v>
      </c>
      <c r="I1442" s="5" t="n">
        <v>5</v>
      </c>
      <c r="J1442" s="2" t="s">
        <v>17</v>
      </c>
    </row>
    <row r="1443" customFormat="false" ht="15" hidden="false" customHeight="false" outlineLevel="0" collapsed="false">
      <c r="A1443" s="6" t="s">
        <v>3188</v>
      </c>
      <c r="B1443" s="6" t="s">
        <v>3189</v>
      </c>
      <c r="C1443" s="6" t="s">
        <v>31</v>
      </c>
      <c r="D1443" s="7" t="s">
        <v>215</v>
      </c>
      <c r="E1443" s="6" t="s">
        <v>137</v>
      </c>
      <c r="F1443" s="6" t="s">
        <v>366</v>
      </c>
      <c r="G1443" s="7" t="s">
        <v>138</v>
      </c>
      <c r="H1443" s="8" t="n">
        <v>9130.83</v>
      </c>
      <c r="I1443" s="9" t="n">
        <v>25</v>
      </c>
      <c r="J1443" s="6" t="s">
        <v>17</v>
      </c>
    </row>
    <row r="1444" customFormat="false" ht="15" hidden="false" customHeight="false" outlineLevel="0" collapsed="false">
      <c r="A1444" s="2" t="s">
        <v>3190</v>
      </c>
      <c r="B1444" s="2" t="s">
        <v>3191</v>
      </c>
      <c r="C1444" s="2" t="s">
        <v>12</v>
      </c>
      <c r="D1444" s="3" t="s">
        <v>179</v>
      </c>
      <c r="E1444" s="2" t="s">
        <v>533</v>
      </c>
      <c r="F1444" s="2" t="s">
        <v>568</v>
      </c>
      <c r="G1444" s="3" t="s">
        <v>62</v>
      </c>
      <c r="H1444" s="4" t="n">
        <v>5338.97</v>
      </c>
      <c r="I1444" s="5" t="n">
        <v>10</v>
      </c>
      <c r="J1444" s="2" t="s">
        <v>17</v>
      </c>
    </row>
    <row r="1445" customFormat="false" ht="15" hidden="false" customHeight="false" outlineLevel="0" collapsed="false">
      <c r="A1445" s="6" t="s">
        <v>3192</v>
      </c>
      <c r="B1445" s="6" t="s">
        <v>1170</v>
      </c>
      <c r="C1445" s="6" t="s">
        <v>12</v>
      </c>
      <c r="D1445" s="7" t="s">
        <v>37</v>
      </c>
      <c r="E1445" s="6" t="s">
        <v>884</v>
      </c>
      <c r="F1445" s="6" t="s">
        <v>136</v>
      </c>
      <c r="G1445" s="7" t="s">
        <v>16</v>
      </c>
      <c r="H1445" s="8" t="n">
        <v>11552.23</v>
      </c>
      <c r="I1445" s="9" t="n">
        <v>0</v>
      </c>
      <c r="J1445" s="6" t="s">
        <v>17</v>
      </c>
    </row>
    <row r="1446" customFormat="false" ht="15" hidden="false" customHeight="false" outlineLevel="0" collapsed="false">
      <c r="A1446" s="2" t="s">
        <v>3193</v>
      </c>
      <c r="B1446" s="2" t="s">
        <v>3194</v>
      </c>
      <c r="C1446" s="2" t="s">
        <v>86</v>
      </c>
      <c r="D1446" s="3" t="s">
        <v>97</v>
      </c>
      <c r="E1446" s="2" t="s">
        <v>525</v>
      </c>
      <c r="F1446" s="2" t="s">
        <v>219</v>
      </c>
      <c r="G1446" s="3" t="s">
        <v>22</v>
      </c>
      <c r="H1446" s="4" t="n">
        <v>3432.09</v>
      </c>
      <c r="I1446" s="5" t="n">
        <v>25</v>
      </c>
      <c r="J1446" s="2" t="s">
        <v>17</v>
      </c>
    </row>
    <row r="1447" customFormat="false" ht="15" hidden="false" customHeight="false" outlineLevel="0" collapsed="false">
      <c r="A1447" s="6" t="s">
        <v>3195</v>
      </c>
      <c r="B1447" s="6" t="s">
        <v>3196</v>
      </c>
      <c r="C1447" s="6" t="s">
        <v>31</v>
      </c>
      <c r="D1447" s="7" t="s">
        <v>122</v>
      </c>
      <c r="E1447" s="6" t="s">
        <v>925</v>
      </c>
      <c r="F1447" s="6" t="s">
        <v>1000</v>
      </c>
      <c r="G1447" s="7" t="s">
        <v>16</v>
      </c>
      <c r="H1447" s="8" t="n">
        <v>8591.99</v>
      </c>
      <c r="I1447" s="9" t="n">
        <v>10</v>
      </c>
      <c r="J1447" s="6" t="s">
        <v>17</v>
      </c>
    </row>
    <row r="1448" customFormat="false" ht="15" hidden="false" customHeight="false" outlineLevel="0" collapsed="false">
      <c r="A1448" s="2" t="s">
        <v>3197</v>
      </c>
      <c r="B1448" s="2" t="s">
        <v>3198</v>
      </c>
      <c r="C1448" s="2" t="s">
        <v>86</v>
      </c>
      <c r="D1448" s="3" t="s">
        <v>135</v>
      </c>
      <c r="E1448" s="2" t="s">
        <v>339</v>
      </c>
      <c r="F1448" s="2" t="s">
        <v>787</v>
      </c>
      <c r="G1448" s="3" t="s">
        <v>22</v>
      </c>
      <c r="H1448" s="4" t="n">
        <v>5219.5</v>
      </c>
      <c r="I1448" s="5" t="n">
        <v>5</v>
      </c>
      <c r="J1448" s="2" t="s">
        <v>17</v>
      </c>
    </row>
    <row r="1449" customFormat="false" ht="15" hidden="false" customHeight="false" outlineLevel="0" collapsed="false">
      <c r="A1449" s="6" t="s">
        <v>3199</v>
      </c>
      <c r="B1449" s="6" t="s">
        <v>3200</v>
      </c>
      <c r="C1449" s="6" t="s">
        <v>12</v>
      </c>
      <c r="D1449" s="7" t="s">
        <v>37</v>
      </c>
      <c r="E1449" s="6" t="s">
        <v>47</v>
      </c>
      <c r="F1449" s="6" t="s">
        <v>520</v>
      </c>
      <c r="G1449" s="7" t="s">
        <v>16</v>
      </c>
      <c r="H1449" s="8" t="n">
        <v>7562.1</v>
      </c>
      <c r="I1449" s="9" t="n">
        <v>25</v>
      </c>
      <c r="J1449" s="6" t="s">
        <v>17</v>
      </c>
    </row>
    <row r="1450" customFormat="false" ht="15" hidden="false" customHeight="false" outlineLevel="0" collapsed="false">
      <c r="A1450" s="2" t="s">
        <v>3201</v>
      </c>
      <c r="B1450" s="2" t="s">
        <v>3202</v>
      </c>
      <c r="C1450" s="2" t="s">
        <v>31</v>
      </c>
      <c r="D1450" s="3" t="s">
        <v>32</v>
      </c>
      <c r="E1450" s="2" t="s">
        <v>1325</v>
      </c>
      <c r="F1450" s="2" t="s">
        <v>206</v>
      </c>
      <c r="G1450" s="3" t="s">
        <v>22</v>
      </c>
      <c r="H1450" s="4" t="n">
        <v>6852.8</v>
      </c>
      <c r="I1450" s="5" t="n">
        <v>10</v>
      </c>
      <c r="J1450" s="2" t="s">
        <v>68</v>
      </c>
    </row>
    <row r="1451" customFormat="false" ht="15" hidden="false" customHeight="false" outlineLevel="0" collapsed="false">
      <c r="A1451" s="6" t="s">
        <v>3203</v>
      </c>
      <c r="B1451" s="6" t="s">
        <v>3204</v>
      </c>
      <c r="C1451" s="6" t="s">
        <v>31</v>
      </c>
      <c r="D1451" s="7" t="s">
        <v>122</v>
      </c>
      <c r="E1451" s="6" t="s">
        <v>1195</v>
      </c>
      <c r="F1451" s="6" t="s">
        <v>106</v>
      </c>
      <c r="G1451" s="7" t="s">
        <v>74</v>
      </c>
      <c r="H1451" s="8" t="n">
        <v>2681.08</v>
      </c>
      <c r="I1451" s="9" t="n">
        <v>30</v>
      </c>
      <c r="J1451" s="6" t="s">
        <v>17</v>
      </c>
    </row>
    <row r="1452" customFormat="false" ht="15" hidden="false" customHeight="false" outlineLevel="0" collapsed="false">
      <c r="A1452" s="2" t="s">
        <v>3205</v>
      </c>
      <c r="B1452" s="2" t="s">
        <v>3206</v>
      </c>
      <c r="C1452" s="2" t="s">
        <v>31</v>
      </c>
      <c r="D1452" s="3" t="s">
        <v>65</v>
      </c>
      <c r="E1452" s="2" t="s">
        <v>967</v>
      </c>
      <c r="F1452" s="2" t="s">
        <v>1112</v>
      </c>
      <c r="G1452" s="3" t="s">
        <v>28</v>
      </c>
      <c r="H1452" s="4" t="n">
        <v>4280.43</v>
      </c>
      <c r="I1452" s="5" t="n">
        <v>25</v>
      </c>
      <c r="J1452" s="2" t="s">
        <v>17</v>
      </c>
    </row>
    <row r="1453" customFormat="false" ht="15" hidden="false" customHeight="false" outlineLevel="0" collapsed="false">
      <c r="A1453" s="6" t="s">
        <v>3207</v>
      </c>
      <c r="B1453" s="6" t="s">
        <v>3208</v>
      </c>
      <c r="C1453" s="6" t="s">
        <v>12</v>
      </c>
      <c r="D1453" s="7" t="s">
        <v>162</v>
      </c>
      <c r="E1453" s="6" t="s">
        <v>1678</v>
      </c>
      <c r="F1453" s="6" t="s">
        <v>111</v>
      </c>
      <c r="G1453" s="7" t="s">
        <v>74</v>
      </c>
      <c r="H1453" s="8" t="n">
        <v>10815.34</v>
      </c>
      <c r="I1453" s="9" t="n">
        <v>25</v>
      </c>
      <c r="J1453" s="6" t="s">
        <v>17</v>
      </c>
    </row>
    <row r="1454" customFormat="false" ht="15" hidden="false" customHeight="false" outlineLevel="0" collapsed="false">
      <c r="A1454" s="2" t="s">
        <v>3209</v>
      </c>
      <c r="B1454" s="2" t="s">
        <v>3210</v>
      </c>
      <c r="C1454" s="2" t="s">
        <v>12</v>
      </c>
      <c r="D1454" s="3" t="s">
        <v>154</v>
      </c>
      <c r="E1454" s="2" t="s">
        <v>476</v>
      </c>
      <c r="F1454" s="2" t="s">
        <v>955</v>
      </c>
      <c r="G1454" s="3" t="s">
        <v>22</v>
      </c>
      <c r="H1454" s="4" t="n">
        <v>3801.39</v>
      </c>
      <c r="I1454" s="5" t="n">
        <v>15</v>
      </c>
      <c r="J1454" s="2" t="s">
        <v>17</v>
      </c>
    </row>
    <row r="1455" customFormat="false" ht="15" hidden="false" customHeight="false" outlineLevel="0" collapsed="false">
      <c r="A1455" s="6" t="s">
        <v>3211</v>
      </c>
      <c r="B1455" s="6" t="s">
        <v>3212</v>
      </c>
      <c r="C1455" s="6" t="s">
        <v>31</v>
      </c>
      <c r="D1455" s="7" t="s">
        <v>71</v>
      </c>
      <c r="E1455" s="6" t="s">
        <v>893</v>
      </c>
      <c r="F1455" s="6" t="s">
        <v>717</v>
      </c>
      <c r="G1455" s="7" t="s">
        <v>22</v>
      </c>
      <c r="H1455" s="8" t="n">
        <v>6456.29</v>
      </c>
      <c r="I1455" s="9" t="n">
        <v>25</v>
      </c>
      <c r="J1455" s="6" t="s">
        <v>17</v>
      </c>
    </row>
    <row r="1456" customFormat="false" ht="15" hidden="false" customHeight="false" outlineLevel="0" collapsed="false">
      <c r="A1456" s="2" t="s">
        <v>3213</v>
      </c>
      <c r="B1456" s="2" t="s">
        <v>3214</v>
      </c>
      <c r="C1456" s="2" t="s">
        <v>31</v>
      </c>
      <c r="D1456" s="3" t="s">
        <v>215</v>
      </c>
      <c r="E1456" s="2" t="s">
        <v>809</v>
      </c>
      <c r="F1456" s="2" t="s">
        <v>536</v>
      </c>
      <c r="G1456" s="3" t="s">
        <v>62</v>
      </c>
      <c r="H1456" s="4" t="n">
        <v>6839.5</v>
      </c>
      <c r="I1456" s="5" t="n">
        <v>20</v>
      </c>
      <c r="J1456" s="2" t="s">
        <v>17</v>
      </c>
    </row>
    <row r="1457" customFormat="false" ht="15" hidden="false" customHeight="false" outlineLevel="0" collapsed="false">
      <c r="A1457" s="6" t="s">
        <v>3215</v>
      </c>
      <c r="B1457" s="6" t="s">
        <v>3216</v>
      </c>
      <c r="C1457" s="6" t="s">
        <v>12</v>
      </c>
      <c r="D1457" s="7" t="s">
        <v>25</v>
      </c>
      <c r="E1457" s="6" t="s">
        <v>1271</v>
      </c>
      <c r="F1457" s="6" t="s">
        <v>1067</v>
      </c>
      <c r="G1457" s="7" t="s">
        <v>22</v>
      </c>
      <c r="H1457" s="8" t="n">
        <v>9698.42</v>
      </c>
      <c r="I1457" s="9" t="n">
        <v>10</v>
      </c>
      <c r="J1457" s="6" t="s">
        <v>17</v>
      </c>
    </row>
    <row r="1458" customFormat="false" ht="15" hidden="false" customHeight="false" outlineLevel="0" collapsed="false">
      <c r="A1458" s="2" t="s">
        <v>3217</v>
      </c>
      <c r="B1458" s="2" t="s">
        <v>3218</v>
      </c>
      <c r="C1458" s="2" t="s">
        <v>12</v>
      </c>
      <c r="D1458" s="3" t="s">
        <v>110</v>
      </c>
      <c r="E1458" s="2" t="s">
        <v>202</v>
      </c>
      <c r="F1458" s="2" t="s">
        <v>1890</v>
      </c>
      <c r="G1458" s="3" t="s">
        <v>74</v>
      </c>
      <c r="H1458" s="4" t="n">
        <v>8821.92</v>
      </c>
      <c r="I1458" s="5" t="n">
        <v>0</v>
      </c>
      <c r="J1458" s="2" t="s">
        <v>17</v>
      </c>
    </row>
    <row r="1459" customFormat="false" ht="15" hidden="false" customHeight="false" outlineLevel="0" collapsed="false">
      <c r="A1459" s="6" t="s">
        <v>3219</v>
      </c>
      <c r="B1459" s="6" t="s">
        <v>3220</v>
      </c>
      <c r="C1459" s="6" t="s">
        <v>12</v>
      </c>
      <c r="D1459" s="7" t="s">
        <v>37</v>
      </c>
      <c r="E1459" s="6" t="s">
        <v>246</v>
      </c>
      <c r="F1459" s="6" t="s">
        <v>392</v>
      </c>
      <c r="G1459" s="7" t="s">
        <v>74</v>
      </c>
      <c r="H1459" s="8" t="n">
        <v>7043.68</v>
      </c>
      <c r="I1459" s="9" t="n">
        <v>15</v>
      </c>
      <c r="J1459" s="6" t="s">
        <v>68</v>
      </c>
    </row>
    <row r="1460" customFormat="false" ht="15" hidden="false" customHeight="false" outlineLevel="0" collapsed="false">
      <c r="A1460" s="2" t="s">
        <v>3221</v>
      </c>
      <c r="B1460" s="2" t="s">
        <v>3222</v>
      </c>
      <c r="C1460" s="2" t="s">
        <v>12</v>
      </c>
      <c r="D1460" s="3" t="s">
        <v>37</v>
      </c>
      <c r="E1460" s="2" t="s">
        <v>1300</v>
      </c>
      <c r="F1460" s="2" t="s">
        <v>1024</v>
      </c>
      <c r="G1460" s="3" t="s">
        <v>74</v>
      </c>
      <c r="H1460" s="4" t="n">
        <v>8833.7</v>
      </c>
      <c r="I1460" s="5" t="n">
        <v>15</v>
      </c>
      <c r="J1460" s="2" t="s">
        <v>17</v>
      </c>
    </row>
    <row r="1461" customFormat="false" ht="15" hidden="false" customHeight="false" outlineLevel="0" collapsed="false">
      <c r="A1461" s="6" t="s">
        <v>3223</v>
      </c>
      <c r="B1461" s="6" t="s">
        <v>3224</v>
      </c>
      <c r="C1461" s="6" t="s">
        <v>31</v>
      </c>
      <c r="D1461" s="7" t="s">
        <v>122</v>
      </c>
      <c r="E1461" s="6" t="s">
        <v>416</v>
      </c>
      <c r="F1461" s="6" t="s">
        <v>73</v>
      </c>
      <c r="G1461" s="7" t="s">
        <v>22</v>
      </c>
      <c r="H1461" s="8" t="n">
        <v>3731.9</v>
      </c>
      <c r="I1461" s="9" t="n">
        <v>30</v>
      </c>
      <c r="J1461" s="6" t="s">
        <v>17</v>
      </c>
    </row>
    <row r="1462" customFormat="false" ht="15" hidden="false" customHeight="false" outlineLevel="0" collapsed="false">
      <c r="A1462" s="2" t="s">
        <v>3225</v>
      </c>
      <c r="B1462" s="2" t="s">
        <v>3226</v>
      </c>
      <c r="C1462" s="2" t="s">
        <v>12</v>
      </c>
      <c r="D1462" s="3" t="s">
        <v>362</v>
      </c>
      <c r="E1462" s="2" t="s">
        <v>307</v>
      </c>
      <c r="F1462" s="2" t="s">
        <v>26</v>
      </c>
      <c r="G1462" s="3" t="s">
        <v>138</v>
      </c>
      <c r="H1462" s="4" t="n">
        <v>13075.03</v>
      </c>
      <c r="I1462" s="5" t="n">
        <v>25</v>
      </c>
      <c r="J1462" s="2" t="s">
        <v>68</v>
      </c>
    </row>
    <row r="1463" customFormat="false" ht="15" hidden="false" customHeight="false" outlineLevel="0" collapsed="false">
      <c r="A1463" s="6" t="s">
        <v>3227</v>
      </c>
      <c r="B1463" s="6" t="s">
        <v>3228</v>
      </c>
      <c r="C1463" s="6" t="s">
        <v>31</v>
      </c>
      <c r="D1463" s="7" t="s">
        <v>71</v>
      </c>
      <c r="E1463" s="6" t="s">
        <v>614</v>
      </c>
      <c r="F1463" s="6" t="s">
        <v>630</v>
      </c>
      <c r="G1463" s="7" t="s">
        <v>28</v>
      </c>
      <c r="H1463" s="8" t="n">
        <v>1072.06</v>
      </c>
      <c r="I1463" s="9" t="n">
        <v>30</v>
      </c>
      <c r="J1463" s="6" t="s">
        <v>17</v>
      </c>
    </row>
    <row r="1464" customFormat="false" ht="15" hidden="false" customHeight="false" outlineLevel="0" collapsed="false">
      <c r="A1464" s="2" t="s">
        <v>3229</v>
      </c>
      <c r="B1464" s="2" t="s">
        <v>3230</v>
      </c>
      <c r="C1464" s="2" t="s">
        <v>86</v>
      </c>
      <c r="D1464" s="3" t="s">
        <v>784</v>
      </c>
      <c r="E1464" s="2" t="s">
        <v>436</v>
      </c>
      <c r="F1464" s="2" t="s">
        <v>141</v>
      </c>
      <c r="G1464" s="3" t="s">
        <v>16</v>
      </c>
      <c r="H1464" s="4" t="n">
        <v>4892.48</v>
      </c>
      <c r="I1464" s="5" t="n">
        <v>5</v>
      </c>
      <c r="J1464" s="2" t="s">
        <v>17</v>
      </c>
    </row>
    <row r="1465" customFormat="false" ht="15" hidden="false" customHeight="false" outlineLevel="0" collapsed="false">
      <c r="A1465" s="6" t="s">
        <v>3231</v>
      </c>
      <c r="B1465" s="6" t="s">
        <v>3232</v>
      </c>
      <c r="C1465" s="6" t="s">
        <v>12</v>
      </c>
      <c r="D1465" s="7" t="s">
        <v>13</v>
      </c>
      <c r="E1465" s="6" t="s">
        <v>297</v>
      </c>
      <c r="F1465" s="6" t="s">
        <v>452</v>
      </c>
      <c r="G1465" s="7" t="s">
        <v>22</v>
      </c>
      <c r="H1465" s="8" t="n">
        <v>2285.1</v>
      </c>
      <c r="I1465" s="9" t="n">
        <v>15</v>
      </c>
      <c r="J1465" s="6" t="s">
        <v>17</v>
      </c>
    </row>
    <row r="1466" customFormat="false" ht="15" hidden="false" customHeight="false" outlineLevel="0" collapsed="false">
      <c r="A1466" s="2" t="s">
        <v>3233</v>
      </c>
      <c r="B1466" s="2" t="s">
        <v>626</v>
      </c>
      <c r="C1466" s="2" t="s">
        <v>31</v>
      </c>
      <c r="D1466" s="3" t="s">
        <v>59</v>
      </c>
      <c r="E1466" s="2" t="s">
        <v>51</v>
      </c>
      <c r="F1466" s="2" t="s">
        <v>1233</v>
      </c>
      <c r="G1466" s="3" t="s">
        <v>62</v>
      </c>
      <c r="H1466" s="4" t="n">
        <v>3481.67</v>
      </c>
      <c r="I1466" s="5" t="n">
        <v>5</v>
      </c>
      <c r="J1466" s="2" t="s">
        <v>68</v>
      </c>
    </row>
    <row r="1467" customFormat="false" ht="15" hidden="false" customHeight="false" outlineLevel="0" collapsed="false">
      <c r="A1467" s="6" t="s">
        <v>3234</v>
      </c>
      <c r="B1467" s="6" t="s">
        <v>3235</v>
      </c>
      <c r="C1467" s="6" t="s">
        <v>12</v>
      </c>
      <c r="D1467" s="7" t="s">
        <v>362</v>
      </c>
      <c r="E1467" s="6" t="s">
        <v>761</v>
      </c>
      <c r="F1467" s="6" t="s">
        <v>734</v>
      </c>
      <c r="G1467" s="7" t="s">
        <v>16</v>
      </c>
      <c r="H1467" s="8" t="n">
        <v>2861.8</v>
      </c>
      <c r="I1467" s="9" t="n">
        <v>0</v>
      </c>
      <c r="J1467" s="6" t="s">
        <v>17</v>
      </c>
    </row>
    <row r="1468" customFormat="false" ht="15" hidden="false" customHeight="false" outlineLevel="0" collapsed="false">
      <c r="A1468" s="2" t="s">
        <v>3236</v>
      </c>
      <c r="B1468" s="2" t="s">
        <v>3237</v>
      </c>
      <c r="C1468" s="2" t="s">
        <v>12</v>
      </c>
      <c r="D1468" s="3" t="s">
        <v>81</v>
      </c>
      <c r="E1468" s="2" t="s">
        <v>724</v>
      </c>
      <c r="F1468" s="2" t="s">
        <v>871</v>
      </c>
      <c r="G1468" s="3" t="s">
        <v>62</v>
      </c>
      <c r="H1468" s="4" t="n">
        <v>14784.71</v>
      </c>
      <c r="I1468" s="5" t="n">
        <v>5</v>
      </c>
      <c r="J1468" s="2" t="s">
        <v>17</v>
      </c>
    </row>
    <row r="1469" customFormat="false" ht="15" hidden="false" customHeight="false" outlineLevel="0" collapsed="false">
      <c r="A1469" s="6" t="s">
        <v>3238</v>
      </c>
      <c r="B1469" s="6" t="s">
        <v>3239</v>
      </c>
      <c r="C1469" s="6" t="s">
        <v>86</v>
      </c>
      <c r="D1469" s="7" t="s">
        <v>384</v>
      </c>
      <c r="E1469" s="6" t="s">
        <v>163</v>
      </c>
      <c r="F1469" s="6" t="s">
        <v>423</v>
      </c>
      <c r="G1469" s="7" t="s">
        <v>22</v>
      </c>
      <c r="H1469" s="8" t="n">
        <v>6590.2</v>
      </c>
      <c r="I1469" s="9" t="n">
        <v>30</v>
      </c>
      <c r="J1469" s="6" t="s">
        <v>17</v>
      </c>
    </row>
    <row r="1470" customFormat="false" ht="15" hidden="false" customHeight="false" outlineLevel="0" collapsed="false">
      <c r="A1470" s="2" t="s">
        <v>3240</v>
      </c>
      <c r="B1470" s="2" t="s">
        <v>3241</v>
      </c>
      <c r="C1470" s="2" t="s">
        <v>12</v>
      </c>
      <c r="D1470" s="3" t="s">
        <v>179</v>
      </c>
      <c r="E1470" s="2" t="s">
        <v>181</v>
      </c>
      <c r="F1470" s="2" t="s">
        <v>525</v>
      </c>
      <c r="G1470" s="3" t="s">
        <v>22</v>
      </c>
      <c r="H1470" s="4" t="n">
        <v>1724.55</v>
      </c>
      <c r="I1470" s="5" t="n">
        <v>25</v>
      </c>
      <c r="J1470" s="2" t="s">
        <v>17</v>
      </c>
    </row>
    <row r="1471" customFormat="false" ht="15" hidden="false" customHeight="false" outlineLevel="0" collapsed="false">
      <c r="A1471" s="6" t="s">
        <v>3242</v>
      </c>
      <c r="B1471" s="6" t="s">
        <v>3243</v>
      </c>
      <c r="C1471" s="6" t="s">
        <v>86</v>
      </c>
      <c r="D1471" s="7" t="s">
        <v>97</v>
      </c>
      <c r="E1471" s="6" t="s">
        <v>67</v>
      </c>
      <c r="F1471" s="6" t="s">
        <v>922</v>
      </c>
      <c r="G1471" s="7" t="s">
        <v>16</v>
      </c>
      <c r="H1471" s="8" t="n">
        <v>1157.86</v>
      </c>
      <c r="I1471" s="9" t="n">
        <v>10</v>
      </c>
      <c r="J1471" s="6" t="s">
        <v>68</v>
      </c>
    </row>
    <row r="1472" customFormat="false" ht="15" hidden="false" customHeight="false" outlineLevel="0" collapsed="false">
      <c r="A1472" s="2" t="s">
        <v>3244</v>
      </c>
      <c r="B1472" s="2" t="s">
        <v>1178</v>
      </c>
      <c r="C1472" s="2" t="s">
        <v>31</v>
      </c>
      <c r="D1472" s="3" t="s">
        <v>59</v>
      </c>
      <c r="E1472" s="2" t="s">
        <v>761</v>
      </c>
      <c r="F1472" s="2" t="s">
        <v>2002</v>
      </c>
      <c r="G1472" s="3" t="s">
        <v>16</v>
      </c>
      <c r="H1472" s="4" t="n">
        <v>9144.97</v>
      </c>
      <c r="I1472" s="5" t="n">
        <v>0</v>
      </c>
      <c r="J1472" s="2" t="s">
        <v>17</v>
      </c>
    </row>
    <row r="1473" customFormat="false" ht="15" hidden="false" customHeight="false" outlineLevel="0" collapsed="false">
      <c r="A1473" s="6" t="s">
        <v>3245</v>
      </c>
      <c r="B1473" s="6" t="s">
        <v>3246</v>
      </c>
      <c r="C1473" s="6" t="s">
        <v>12</v>
      </c>
      <c r="D1473" s="7" t="s">
        <v>50</v>
      </c>
      <c r="E1473" s="6" t="s">
        <v>246</v>
      </c>
      <c r="F1473" s="6" t="s">
        <v>168</v>
      </c>
      <c r="G1473" s="7" t="s">
        <v>62</v>
      </c>
      <c r="H1473" s="8" t="n">
        <v>14076.23</v>
      </c>
      <c r="I1473" s="9" t="n">
        <v>5</v>
      </c>
      <c r="J1473" s="6" t="s">
        <v>17</v>
      </c>
    </row>
    <row r="1474" customFormat="false" ht="15" hidden="false" customHeight="false" outlineLevel="0" collapsed="false">
      <c r="A1474" s="2" t="s">
        <v>3247</v>
      </c>
      <c r="B1474" s="2" t="s">
        <v>3248</v>
      </c>
      <c r="C1474" s="2" t="s">
        <v>31</v>
      </c>
      <c r="D1474" s="3" t="s">
        <v>175</v>
      </c>
      <c r="E1474" s="2" t="s">
        <v>642</v>
      </c>
      <c r="F1474" s="2" t="s">
        <v>89</v>
      </c>
      <c r="G1474" s="3" t="s">
        <v>16</v>
      </c>
      <c r="H1474" s="4" t="n">
        <v>7714.55</v>
      </c>
      <c r="I1474" s="5" t="n">
        <v>0</v>
      </c>
      <c r="J1474" s="2" t="s">
        <v>17</v>
      </c>
    </row>
    <row r="1475" customFormat="false" ht="15" hidden="false" customHeight="false" outlineLevel="0" collapsed="false">
      <c r="A1475" s="6" t="s">
        <v>3249</v>
      </c>
      <c r="B1475" s="6" t="s">
        <v>3250</v>
      </c>
      <c r="C1475" s="6" t="s">
        <v>12</v>
      </c>
      <c r="D1475" s="7" t="s">
        <v>13</v>
      </c>
      <c r="E1475" s="6" t="s">
        <v>338</v>
      </c>
      <c r="F1475" s="6" t="s">
        <v>798</v>
      </c>
      <c r="G1475" s="7" t="s">
        <v>16</v>
      </c>
      <c r="H1475" s="8" t="n">
        <v>913.2</v>
      </c>
      <c r="I1475" s="9" t="n">
        <v>10</v>
      </c>
      <c r="J1475" s="6" t="s">
        <v>17</v>
      </c>
    </row>
    <row r="1476" customFormat="false" ht="15" hidden="false" customHeight="false" outlineLevel="0" collapsed="false">
      <c r="A1476" s="2" t="s">
        <v>3251</v>
      </c>
      <c r="B1476" s="2" t="s">
        <v>3252</v>
      </c>
      <c r="C1476" s="2" t="s">
        <v>31</v>
      </c>
      <c r="D1476" s="3" t="s">
        <v>122</v>
      </c>
      <c r="E1476" s="2" t="s">
        <v>167</v>
      </c>
      <c r="F1476" s="2" t="s">
        <v>376</v>
      </c>
      <c r="G1476" s="3" t="s">
        <v>16</v>
      </c>
      <c r="H1476" s="4" t="n">
        <v>8115.47</v>
      </c>
      <c r="I1476" s="5" t="n">
        <v>25</v>
      </c>
      <c r="J1476" s="2" t="s">
        <v>17</v>
      </c>
    </row>
    <row r="1477" customFormat="false" ht="15" hidden="false" customHeight="false" outlineLevel="0" collapsed="false">
      <c r="A1477" s="6" t="s">
        <v>3253</v>
      </c>
      <c r="B1477" s="6" t="s">
        <v>3254</v>
      </c>
      <c r="C1477" s="6" t="s">
        <v>31</v>
      </c>
      <c r="D1477" s="7" t="s">
        <v>175</v>
      </c>
      <c r="E1477" s="6" t="s">
        <v>397</v>
      </c>
      <c r="F1477" s="6" t="s">
        <v>862</v>
      </c>
      <c r="G1477" s="7" t="s">
        <v>22</v>
      </c>
      <c r="H1477" s="8" t="n">
        <v>7234.28</v>
      </c>
      <c r="I1477" s="9" t="n">
        <v>15</v>
      </c>
      <c r="J1477" s="6" t="s">
        <v>17</v>
      </c>
    </row>
    <row r="1478" customFormat="false" ht="15" hidden="false" customHeight="false" outlineLevel="0" collapsed="false">
      <c r="A1478" s="2" t="s">
        <v>3255</v>
      </c>
      <c r="B1478" s="2" t="s">
        <v>3256</v>
      </c>
      <c r="C1478" s="2" t="s">
        <v>86</v>
      </c>
      <c r="D1478" s="3" t="s">
        <v>384</v>
      </c>
      <c r="E1478" s="2" t="s">
        <v>198</v>
      </c>
      <c r="F1478" s="2" t="s">
        <v>1055</v>
      </c>
      <c r="G1478" s="3" t="s">
        <v>62</v>
      </c>
      <c r="H1478" s="4" t="n">
        <v>13543.46</v>
      </c>
      <c r="I1478" s="5" t="n">
        <v>15</v>
      </c>
      <c r="J1478" s="2" t="s">
        <v>17</v>
      </c>
    </row>
    <row r="1479" customFormat="false" ht="15" hidden="false" customHeight="false" outlineLevel="0" collapsed="false">
      <c r="A1479" s="6" t="s">
        <v>3257</v>
      </c>
      <c r="B1479" s="6" t="s">
        <v>3258</v>
      </c>
      <c r="C1479" s="6" t="s">
        <v>86</v>
      </c>
      <c r="D1479" s="7" t="s">
        <v>135</v>
      </c>
      <c r="E1479" s="6" t="s">
        <v>320</v>
      </c>
      <c r="F1479" s="6" t="s">
        <v>211</v>
      </c>
      <c r="G1479" s="7" t="s">
        <v>62</v>
      </c>
      <c r="H1479" s="8" t="n">
        <v>12550.8</v>
      </c>
      <c r="I1479" s="9" t="n">
        <v>25</v>
      </c>
      <c r="J1479" s="6" t="s">
        <v>17</v>
      </c>
    </row>
    <row r="1480" customFormat="false" ht="15" hidden="false" customHeight="false" outlineLevel="0" collapsed="false">
      <c r="A1480" s="2" t="s">
        <v>3259</v>
      </c>
      <c r="B1480" s="2" t="s">
        <v>3260</v>
      </c>
      <c r="C1480" s="2" t="s">
        <v>86</v>
      </c>
      <c r="D1480" s="3" t="s">
        <v>87</v>
      </c>
      <c r="E1480" s="2" t="s">
        <v>884</v>
      </c>
      <c r="F1480" s="2" t="s">
        <v>881</v>
      </c>
      <c r="G1480" s="3" t="s">
        <v>22</v>
      </c>
      <c r="H1480" s="4" t="n">
        <v>11276.19</v>
      </c>
      <c r="I1480" s="5" t="n">
        <v>0</v>
      </c>
      <c r="J1480" s="2" t="s">
        <v>17</v>
      </c>
    </row>
    <row r="1481" customFormat="false" ht="15" hidden="false" customHeight="false" outlineLevel="0" collapsed="false">
      <c r="A1481" s="6" t="s">
        <v>3261</v>
      </c>
      <c r="B1481" s="6" t="s">
        <v>3262</v>
      </c>
      <c r="C1481" s="6" t="s">
        <v>31</v>
      </c>
      <c r="D1481" s="7" t="s">
        <v>92</v>
      </c>
      <c r="E1481" s="6" t="s">
        <v>142</v>
      </c>
      <c r="F1481" s="6" t="s">
        <v>1153</v>
      </c>
      <c r="G1481" s="7" t="s">
        <v>16</v>
      </c>
      <c r="H1481" s="8" t="n">
        <v>5265.07</v>
      </c>
      <c r="I1481" s="9" t="n">
        <v>10</v>
      </c>
      <c r="J1481" s="6" t="s">
        <v>17</v>
      </c>
    </row>
    <row r="1482" customFormat="false" ht="15" hidden="false" customHeight="false" outlineLevel="0" collapsed="false">
      <c r="A1482" s="2" t="s">
        <v>3263</v>
      </c>
      <c r="B1482" s="2" t="s">
        <v>2568</v>
      </c>
      <c r="C1482" s="2" t="s">
        <v>12</v>
      </c>
      <c r="D1482" s="3" t="s">
        <v>50</v>
      </c>
      <c r="E1482" s="2" t="s">
        <v>557</v>
      </c>
      <c r="F1482" s="2" t="s">
        <v>155</v>
      </c>
      <c r="G1482" s="3" t="s">
        <v>62</v>
      </c>
      <c r="H1482" s="4" t="n">
        <v>10087.43</v>
      </c>
      <c r="I1482" s="5" t="n">
        <v>10</v>
      </c>
      <c r="J1482" s="2" t="s">
        <v>17</v>
      </c>
    </row>
    <row r="1483" customFormat="false" ht="15" hidden="false" customHeight="false" outlineLevel="0" collapsed="false">
      <c r="A1483" s="6" t="s">
        <v>3264</v>
      </c>
      <c r="B1483" s="6" t="s">
        <v>3265</v>
      </c>
      <c r="C1483" s="6" t="s">
        <v>12</v>
      </c>
      <c r="D1483" s="7" t="s">
        <v>154</v>
      </c>
      <c r="E1483" s="6" t="s">
        <v>1200</v>
      </c>
      <c r="F1483" s="6" t="s">
        <v>489</v>
      </c>
      <c r="G1483" s="7" t="s">
        <v>138</v>
      </c>
      <c r="H1483" s="8" t="n">
        <v>2572.84</v>
      </c>
      <c r="I1483" s="9" t="n">
        <v>0</v>
      </c>
      <c r="J1483" s="6" t="s">
        <v>17</v>
      </c>
    </row>
    <row r="1484" customFormat="false" ht="15" hidden="false" customHeight="false" outlineLevel="0" collapsed="false">
      <c r="A1484" s="2" t="s">
        <v>3266</v>
      </c>
      <c r="B1484" s="2" t="s">
        <v>3267</v>
      </c>
      <c r="C1484" s="2" t="s">
        <v>31</v>
      </c>
      <c r="D1484" s="3" t="s">
        <v>65</v>
      </c>
      <c r="E1484" s="2" t="s">
        <v>690</v>
      </c>
      <c r="F1484" s="2" t="s">
        <v>573</v>
      </c>
      <c r="G1484" s="3" t="s">
        <v>62</v>
      </c>
      <c r="H1484" s="4" t="n">
        <v>5486.58</v>
      </c>
      <c r="I1484" s="5" t="n">
        <v>30</v>
      </c>
      <c r="J1484" s="2" t="s">
        <v>17</v>
      </c>
    </row>
    <row r="1485" customFormat="false" ht="15" hidden="false" customHeight="false" outlineLevel="0" collapsed="false">
      <c r="A1485" s="6" t="s">
        <v>3268</v>
      </c>
      <c r="B1485" s="6" t="s">
        <v>3269</v>
      </c>
      <c r="C1485" s="6" t="s">
        <v>12</v>
      </c>
      <c r="D1485" s="7" t="s">
        <v>154</v>
      </c>
      <c r="E1485" s="6" t="s">
        <v>332</v>
      </c>
      <c r="F1485" s="6" t="s">
        <v>245</v>
      </c>
      <c r="G1485" s="7" t="s">
        <v>62</v>
      </c>
      <c r="H1485" s="8" t="n">
        <v>8415.25</v>
      </c>
      <c r="I1485" s="9" t="n">
        <v>10</v>
      </c>
      <c r="J1485" s="6" t="s">
        <v>17</v>
      </c>
    </row>
    <row r="1486" customFormat="false" ht="15" hidden="false" customHeight="false" outlineLevel="0" collapsed="false">
      <c r="A1486" s="2" t="s">
        <v>3270</v>
      </c>
      <c r="B1486" s="2" t="s">
        <v>3271</v>
      </c>
      <c r="C1486" s="2" t="s">
        <v>86</v>
      </c>
      <c r="D1486" s="3" t="s">
        <v>285</v>
      </c>
      <c r="E1486" s="2" t="s">
        <v>406</v>
      </c>
      <c r="F1486" s="2" t="s">
        <v>473</v>
      </c>
      <c r="G1486" s="3" t="s">
        <v>138</v>
      </c>
      <c r="H1486" s="4" t="n">
        <v>4201.62</v>
      </c>
      <c r="I1486" s="5" t="n">
        <v>5</v>
      </c>
      <c r="J1486" s="2" t="s">
        <v>17</v>
      </c>
    </row>
    <row r="1487" customFormat="false" ht="15" hidden="false" customHeight="false" outlineLevel="0" collapsed="false">
      <c r="A1487" s="6" t="s">
        <v>3272</v>
      </c>
      <c r="B1487" s="6" t="s">
        <v>763</v>
      </c>
      <c r="C1487" s="6" t="s">
        <v>12</v>
      </c>
      <c r="D1487" s="7" t="s">
        <v>81</v>
      </c>
      <c r="E1487" s="6" t="s">
        <v>327</v>
      </c>
      <c r="F1487" s="6" t="s">
        <v>297</v>
      </c>
      <c r="G1487" s="7" t="s">
        <v>16</v>
      </c>
      <c r="H1487" s="8" t="n">
        <v>1415.21</v>
      </c>
      <c r="I1487" s="9" t="n">
        <v>10</v>
      </c>
      <c r="J1487" s="6" t="s">
        <v>68</v>
      </c>
    </row>
    <row r="1488" customFormat="false" ht="15" hidden="false" customHeight="false" outlineLevel="0" collapsed="false">
      <c r="A1488" s="2" t="s">
        <v>3273</v>
      </c>
      <c r="B1488" s="2" t="s">
        <v>3274</v>
      </c>
      <c r="C1488" s="2" t="s">
        <v>31</v>
      </c>
      <c r="D1488" s="3" t="s">
        <v>131</v>
      </c>
      <c r="E1488" s="2" t="s">
        <v>102</v>
      </c>
      <c r="F1488" s="2" t="s">
        <v>556</v>
      </c>
      <c r="G1488" s="3" t="s">
        <v>138</v>
      </c>
      <c r="H1488" s="4" t="n">
        <v>2111.49</v>
      </c>
      <c r="I1488" s="5" t="n">
        <v>30</v>
      </c>
      <c r="J1488" s="2" t="s">
        <v>68</v>
      </c>
    </row>
    <row r="1489" customFormat="false" ht="15" hidden="false" customHeight="false" outlineLevel="0" collapsed="false">
      <c r="A1489" s="6" t="s">
        <v>3275</v>
      </c>
      <c r="B1489" s="6" t="s">
        <v>3276</v>
      </c>
      <c r="C1489" s="6" t="s">
        <v>31</v>
      </c>
      <c r="D1489" s="7" t="s">
        <v>122</v>
      </c>
      <c r="E1489" s="6" t="s">
        <v>787</v>
      </c>
      <c r="F1489" s="6" t="s">
        <v>788</v>
      </c>
      <c r="G1489" s="7" t="s">
        <v>28</v>
      </c>
      <c r="H1489" s="8" t="n">
        <v>14511.24</v>
      </c>
      <c r="I1489" s="9" t="n">
        <v>0</v>
      </c>
      <c r="J1489" s="6" t="s">
        <v>17</v>
      </c>
    </row>
    <row r="1490" customFormat="false" ht="15" hidden="false" customHeight="false" outlineLevel="0" collapsed="false">
      <c r="A1490" s="2" t="s">
        <v>3277</v>
      </c>
      <c r="B1490" s="2" t="s">
        <v>3278</v>
      </c>
      <c r="C1490" s="2" t="s">
        <v>31</v>
      </c>
      <c r="D1490" s="3" t="s">
        <v>131</v>
      </c>
      <c r="E1490" s="2" t="s">
        <v>533</v>
      </c>
      <c r="F1490" s="2" t="s">
        <v>327</v>
      </c>
      <c r="G1490" s="3" t="s">
        <v>16</v>
      </c>
      <c r="H1490" s="4" t="n">
        <v>11134.48</v>
      </c>
      <c r="I1490" s="5" t="n">
        <v>5</v>
      </c>
      <c r="J1490" s="2" t="s">
        <v>17</v>
      </c>
    </row>
    <row r="1491" customFormat="false" ht="15" hidden="false" customHeight="false" outlineLevel="0" collapsed="false">
      <c r="A1491" s="6" t="s">
        <v>3279</v>
      </c>
      <c r="B1491" s="6" t="s">
        <v>3280</v>
      </c>
      <c r="C1491" s="6" t="s">
        <v>12</v>
      </c>
      <c r="D1491" s="7" t="s">
        <v>110</v>
      </c>
      <c r="E1491" s="6" t="s">
        <v>967</v>
      </c>
      <c r="F1491" s="6" t="s">
        <v>1641</v>
      </c>
      <c r="G1491" s="7" t="s">
        <v>62</v>
      </c>
      <c r="H1491" s="8" t="n">
        <v>10558.57</v>
      </c>
      <c r="I1491" s="9" t="n">
        <v>5</v>
      </c>
      <c r="J1491" s="6" t="s">
        <v>68</v>
      </c>
    </row>
    <row r="1492" customFormat="false" ht="15" hidden="false" customHeight="false" outlineLevel="0" collapsed="false">
      <c r="A1492" s="2" t="s">
        <v>3281</v>
      </c>
      <c r="B1492" s="2" t="s">
        <v>3282</v>
      </c>
      <c r="C1492" s="2" t="s">
        <v>12</v>
      </c>
      <c r="D1492" s="3" t="s">
        <v>362</v>
      </c>
      <c r="E1492" s="2" t="s">
        <v>1111</v>
      </c>
      <c r="F1492" s="2" t="s">
        <v>556</v>
      </c>
      <c r="G1492" s="3" t="s">
        <v>22</v>
      </c>
      <c r="H1492" s="4" t="n">
        <v>10883.25</v>
      </c>
      <c r="I1492" s="5" t="n">
        <v>30</v>
      </c>
      <c r="J1492" s="2" t="s">
        <v>17</v>
      </c>
    </row>
    <row r="1493" customFormat="false" ht="15" hidden="false" customHeight="false" outlineLevel="0" collapsed="false">
      <c r="A1493" s="6" t="s">
        <v>3283</v>
      </c>
      <c r="B1493" s="6" t="s">
        <v>158</v>
      </c>
      <c r="C1493" s="6" t="s">
        <v>31</v>
      </c>
      <c r="D1493" s="7" t="s">
        <v>122</v>
      </c>
      <c r="E1493" s="6" t="s">
        <v>1153</v>
      </c>
      <c r="F1493" s="6" t="s">
        <v>836</v>
      </c>
      <c r="G1493" s="7" t="s">
        <v>22</v>
      </c>
      <c r="H1493" s="8" t="n">
        <v>14594.13</v>
      </c>
      <c r="I1493" s="9" t="n">
        <v>20</v>
      </c>
      <c r="J1493" s="6" t="s">
        <v>68</v>
      </c>
    </row>
    <row r="1494" customFormat="false" ht="15" hidden="false" customHeight="false" outlineLevel="0" collapsed="false">
      <c r="A1494" s="2" t="s">
        <v>3284</v>
      </c>
      <c r="B1494" s="2" t="s">
        <v>3285</v>
      </c>
      <c r="C1494" s="2" t="s">
        <v>31</v>
      </c>
      <c r="D1494" s="3" t="s">
        <v>145</v>
      </c>
      <c r="E1494" s="2" t="s">
        <v>1437</v>
      </c>
      <c r="F1494" s="2" t="s">
        <v>1951</v>
      </c>
      <c r="G1494" s="3" t="s">
        <v>16</v>
      </c>
      <c r="H1494" s="4" t="n">
        <v>5018.28</v>
      </c>
      <c r="I1494" s="5" t="n">
        <v>25</v>
      </c>
      <c r="J1494" s="2" t="s">
        <v>68</v>
      </c>
    </row>
    <row r="1495" customFormat="false" ht="15" hidden="false" customHeight="false" outlineLevel="0" collapsed="false">
      <c r="A1495" s="6" t="s">
        <v>3286</v>
      </c>
      <c r="B1495" s="6" t="s">
        <v>3287</v>
      </c>
      <c r="C1495" s="6" t="s">
        <v>31</v>
      </c>
      <c r="D1495" s="7" t="s">
        <v>59</v>
      </c>
      <c r="E1495" s="6" t="s">
        <v>118</v>
      </c>
      <c r="F1495" s="6" t="s">
        <v>430</v>
      </c>
      <c r="G1495" s="7" t="s">
        <v>74</v>
      </c>
      <c r="H1495" s="8" t="n">
        <v>14595.38</v>
      </c>
      <c r="I1495" s="9" t="n">
        <v>30</v>
      </c>
      <c r="J1495" s="6" t="s">
        <v>68</v>
      </c>
    </row>
    <row r="1496" customFormat="false" ht="15" hidden="false" customHeight="false" outlineLevel="0" collapsed="false">
      <c r="A1496" s="2" t="s">
        <v>3288</v>
      </c>
      <c r="B1496" s="2" t="s">
        <v>2965</v>
      </c>
      <c r="C1496" s="2" t="s">
        <v>31</v>
      </c>
      <c r="D1496" s="3" t="s">
        <v>131</v>
      </c>
      <c r="E1496" s="2" t="s">
        <v>890</v>
      </c>
      <c r="F1496" s="2" t="s">
        <v>706</v>
      </c>
      <c r="G1496" s="3" t="s">
        <v>22</v>
      </c>
      <c r="H1496" s="4" t="n">
        <v>1522.71</v>
      </c>
      <c r="I1496" s="5" t="n">
        <v>10</v>
      </c>
      <c r="J1496" s="2" t="s">
        <v>17</v>
      </c>
    </row>
    <row r="1497" customFormat="false" ht="15" hidden="false" customHeight="false" outlineLevel="0" collapsed="false">
      <c r="A1497" s="6" t="s">
        <v>3289</v>
      </c>
      <c r="B1497" s="6" t="s">
        <v>3290</v>
      </c>
      <c r="C1497" s="6" t="s">
        <v>31</v>
      </c>
      <c r="D1497" s="7" t="s">
        <v>92</v>
      </c>
      <c r="E1497" s="6" t="s">
        <v>39</v>
      </c>
      <c r="F1497" s="6" t="s">
        <v>1292</v>
      </c>
      <c r="G1497" s="7" t="s">
        <v>16</v>
      </c>
      <c r="H1497" s="8" t="n">
        <v>5248.31</v>
      </c>
      <c r="I1497" s="9" t="n">
        <v>30</v>
      </c>
      <c r="J1497" s="6" t="s">
        <v>17</v>
      </c>
    </row>
    <row r="1498" customFormat="false" ht="15" hidden="false" customHeight="false" outlineLevel="0" collapsed="false">
      <c r="A1498" s="2" t="s">
        <v>3291</v>
      </c>
      <c r="B1498" s="2" t="s">
        <v>3292</v>
      </c>
      <c r="C1498" s="2" t="s">
        <v>12</v>
      </c>
      <c r="D1498" s="3" t="s">
        <v>362</v>
      </c>
      <c r="E1498" s="2" t="s">
        <v>543</v>
      </c>
      <c r="F1498" s="2" t="s">
        <v>627</v>
      </c>
      <c r="G1498" s="3" t="s">
        <v>62</v>
      </c>
      <c r="H1498" s="4" t="n">
        <v>6854.94</v>
      </c>
      <c r="I1498" s="5" t="n">
        <v>25</v>
      </c>
      <c r="J1498" s="2" t="s">
        <v>17</v>
      </c>
    </row>
    <row r="1499" customFormat="false" ht="15" hidden="false" customHeight="false" outlineLevel="0" collapsed="false">
      <c r="A1499" s="6" t="s">
        <v>3293</v>
      </c>
      <c r="B1499" s="6" t="s">
        <v>3294</v>
      </c>
      <c r="C1499" s="6" t="s">
        <v>31</v>
      </c>
      <c r="D1499" s="7" t="s">
        <v>32</v>
      </c>
      <c r="E1499" s="6" t="s">
        <v>922</v>
      </c>
      <c r="F1499" s="6" t="s">
        <v>119</v>
      </c>
      <c r="G1499" s="7" t="s">
        <v>74</v>
      </c>
      <c r="H1499" s="8" t="n">
        <v>6031.77</v>
      </c>
      <c r="I1499" s="9" t="n">
        <v>0</v>
      </c>
      <c r="J1499" s="6" t="s">
        <v>17</v>
      </c>
    </row>
    <row r="1500" customFormat="false" ht="15" hidden="false" customHeight="false" outlineLevel="0" collapsed="false">
      <c r="A1500" s="2" t="s">
        <v>3295</v>
      </c>
      <c r="B1500" s="2" t="s">
        <v>3296</v>
      </c>
      <c r="C1500" s="2" t="s">
        <v>86</v>
      </c>
      <c r="D1500" s="3" t="s">
        <v>249</v>
      </c>
      <c r="E1500" s="2" t="s">
        <v>380</v>
      </c>
      <c r="F1500" s="2" t="s">
        <v>332</v>
      </c>
      <c r="G1500" s="3" t="s">
        <v>16</v>
      </c>
      <c r="H1500" s="4" t="n">
        <v>8081.17</v>
      </c>
      <c r="I1500" s="5" t="n">
        <v>5</v>
      </c>
      <c r="J1500" s="2" t="s">
        <v>17</v>
      </c>
    </row>
    <row r="1501" customFormat="false" ht="15" hidden="false" customHeight="false" outlineLevel="0" collapsed="false">
      <c r="A1501" s="6" t="s">
        <v>3297</v>
      </c>
      <c r="B1501" s="6" t="s">
        <v>3298</v>
      </c>
      <c r="C1501" s="6" t="s">
        <v>31</v>
      </c>
      <c r="D1501" s="7" t="s">
        <v>59</v>
      </c>
      <c r="E1501" s="6" t="s">
        <v>39</v>
      </c>
      <c r="F1501" s="6" t="s">
        <v>1292</v>
      </c>
      <c r="G1501" s="7" t="s">
        <v>74</v>
      </c>
      <c r="H1501" s="8" t="n">
        <v>6614.27</v>
      </c>
      <c r="I1501" s="9" t="n">
        <v>15</v>
      </c>
      <c r="J1501" s="6" t="s">
        <v>17</v>
      </c>
    </row>
    <row r="1502" customFormat="false" ht="15" hidden="false" customHeight="false" outlineLevel="0" collapsed="false">
      <c r="A1502" s="2" t="s">
        <v>3299</v>
      </c>
      <c r="B1502" s="2" t="s">
        <v>3300</v>
      </c>
      <c r="C1502" s="2" t="s">
        <v>86</v>
      </c>
      <c r="D1502" s="3" t="s">
        <v>101</v>
      </c>
      <c r="E1502" s="2" t="s">
        <v>34</v>
      </c>
      <c r="F1502" s="2" t="s">
        <v>980</v>
      </c>
      <c r="G1502" s="3" t="s">
        <v>62</v>
      </c>
      <c r="H1502" s="4" t="n">
        <v>12626.3</v>
      </c>
      <c r="I1502" s="5" t="n">
        <v>25</v>
      </c>
      <c r="J1502" s="2" t="s">
        <v>68</v>
      </c>
    </row>
    <row r="1503" customFormat="false" ht="15" hidden="false" customHeight="false" outlineLevel="0" collapsed="false">
      <c r="A1503" s="6" t="s">
        <v>3301</v>
      </c>
      <c r="B1503" s="6" t="s">
        <v>3302</v>
      </c>
      <c r="C1503" s="6" t="s">
        <v>31</v>
      </c>
      <c r="D1503" s="7" t="s">
        <v>59</v>
      </c>
      <c r="E1503" s="6" t="s">
        <v>164</v>
      </c>
      <c r="F1503" s="6" t="s">
        <v>245</v>
      </c>
      <c r="G1503" s="7" t="s">
        <v>22</v>
      </c>
      <c r="H1503" s="8" t="n">
        <v>10151.61</v>
      </c>
      <c r="I1503" s="9" t="n">
        <v>15</v>
      </c>
      <c r="J1503" s="6" t="s">
        <v>17</v>
      </c>
    </row>
    <row r="1504" customFormat="false" ht="15" hidden="false" customHeight="false" outlineLevel="0" collapsed="false">
      <c r="A1504" s="2" t="s">
        <v>3303</v>
      </c>
      <c r="B1504" s="2" t="s">
        <v>3304</v>
      </c>
      <c r="C1504" s="2" t="s">
        <v>12</v>
      </c>
      <c r="D1504" s="3" t="s">
        <v>362</v>
      </c>
      <c r="E1504" s="2" t="s">
        <v>172</v>
      </c>
      <c r="F1504" s="2" t="s">
        <v>219</v>
      </c>
      <c r="G1504" s="3" t="s">
        <v>62</v>
      </c>
      <c r="H1504" s="4" t="n">
        <v>13120.71</v>
      </c>
      <c r="I1504" s="5" t="n">
        <v>20</v>
      </c>
      <c r="J1504" s="2" t="s">
        <v>17</v>
      </c>
    </row>
    <row r="1505" customFormat="false" ht="15" hidden="false" customHeight="false" outlineLevel="0" collapsed="false">
      <c r="A1505" s="6" t="s">
        <v>3305</v>
      </c>
      <c r="B1505" s="6" t="s">
        <v>3306</v>
      </c>
      <c r="C1505" s="6" t="s">
        <v>12</v>
      </c>
      <c r="D1505" s="7" t="s">
        <v>162</v>
      </c>
      <c r="E1505" s="6" t="s">
        <v>290</v>
      </c>
      <c r="F1505" s="6" t="s">
        <v>812</v>
      </c>
      <c r="G1505" s="7" t="s">
        <v>138</v>
      </c>
      <c r="H1505" s="8" t="n">
        <v>5730.16</v>
      </c>
      <c r="I1505" s="9" t="n">
        <v>5</v>
      </c>
      <c r="J1505" s="6" t="s">
        <v>17</v>
      </c>
    </row>
    <row r="1506" customFormat="false" ht="15" hidden="false" customHeight="false" outlineLevel="0" collapsed="false">
      <c r="A1506" s="2" t="s">
        <v>3307</v>
      </c>
      <c r="B1506" s="2" t="s">
        <v>3308</v>
      </c>
      <c r="C1506" s="2" t="s">
        <v>12</v>
      </c>
      <c r="D1506" s="3" t="s">
        <v>13</v>
      </c>
      <c r="E1506" s="2" t="s">
        <v>201</v>
      </c>
      <c r="F1506" s="2" t="s">
        <v>798</v>
      </c>
      <c r="G1506" s="3" t="s">
        <v>62</v>
      </c>
      <c r="H1506" s="4" t="n">
        <v>6883.55</v>
      </c>
      <c r="I1506" s="5" t="n">
        <v>30</v>
      </c>
      <c r="J1506" s="2" t="s">
        <v>17</v>
      </c>
    </row>
    <row r="1507" customFormat="false" ht="15" hidden="false" customHeight="false" outlineLevel="0" collapsed="false">
      <c r="A1507" s="6" t="s">
        <v>3309</v>
      </c>
      <c r="B1507" s="6" t="s">
        <v>3310</v>
      </c>
      <c r="C1507" s="6" t="s">
        <v>86</v>
      </c>
      <c r="D1507" s="7" t="s">
        <v>507</v>
      </c>
      <c r="E1507" s="6" t="s">
        <v>582</v>
      </c>
      <c r="F1507" s="6" t="s">
        <v>1394</v>
      </c>
      <c r="G1507" s="7" t="s">
        <v>16</v>
      </c>
      <c r="H1507" s="8" t="n">
        <v>3632.57</v>
      </c>
      <c r="I1507" s="9" t="n">
        <v>0</v>
      </c>
      <c r="J1507" s="6" t="s">
        <v>17</v>
      </c>
    </row>
    <row r="1508" customFormat="false" ht="15" hidden="false" customHeight="false" outlineLevel="0" collapsed="false">
      <c r="A1508" s="2" t="s">
        <v>3311</v>
      </c>
      <c r="B1508" s="2" t="s">
        <v>3312</v>
      </c>
      <c r="C1508" s="2" t="s">
        <v>31</v>
      </c>
      <c r="D1508" s="3" t="s">
        <v>122</v>
      </c>
      <c r="E1508" s="2" t="s">
        <v>430</v>
      </c>
      <c r="F1508" s="2" t="s">
        <v>1485</v>
      </c>
      <c r="G1508" s="3" t="s">
        <v>74</v>
      </c>
      <c r="H1508" s="4" t="n">
        <v>7121.04</v>
      </c>
      <c r="I1508" s="5" t="n">
        <v>25</v>
      </c>
      <c r="J1508" s="2" t="s">
        <v>17</v>
      </c>
    </row>
    <row r="1509" customFormat="false" ht="15" hidden="false" customHeight="false" outlineLevel="0" collapsed="false">
      <c r="A1509" s="6" t="s">
        <v>3313</v>
      </c>
      <c r="B1509" s="6" t="s">
        <v>3314</v>
      </c>
      <c r="C1509" s="6" t="s">
        <v>86</v>
      </c>
      <c r="D1509" s="7" t="s">
        <v>784</v>
      </c>
      <c r="E1509" s="6" t="s">
        <v>590</v>
      </c>
      <c r="F1509" s="6" t="s">
        <v>798</v>
      </c>
      <c r="G1509" s="7" t="s">
        <v>22</v>
      </c>
      <c r="H1509" s="8" t="n">
        <v>1193.09</v>
      </c>
      <c r="I1509" s="9" t="n">
        <v>30</v>
      </c>
      <c r="J1509" s="6" t="s">
        <v>17</v>
      </c>
    </row>
    <row r="1510" customFormat="false" ht="15" hidden="false" customHeight="false" outlineLevel="0" collapsed="false">
      <c r="A1510" s="2" t="s">
        <v>3315</v>
      </c>
      <c r="B1510" s="2" t="s">
        <v>3316</v>
      </c>
      <c r="C1510" s="2" t="s">
        <v>31</v>
      </c>
      <c r="D1510" s="3" t="s">
        <v>215</v>
      </c>
      <c r="E1510" s="2" t="s">
        <v>550</v>
      </c>
      <c r="F1510" s="2" t="s">
        <v>449</v>
      </c>
      <c r="G1510" s="3" t="s">
        <v>28</v>
      </c>
      <c r="H1510" s="4" t="n">
        <v>6319.15</v>
      </c>
      <c r="I1510" s="5" t="n">
        <v>25</v>
      </c>
      <c r="J1510" s="2" t="s">
        <v>68</v>
      </c>
    </row>
    <row r="1511" customFormat="false" ht="15" hidden="false" customHeight="false" outlineLevel="0" collapsed="false">
      <c r="A1511" s="6" t="s">
        <v>3317</v>
      </c>
      <c r="B1511" s="6" t="s">
        <v>1598</v>
      </c>
      <c r="C1511" s="6" t="s">
        <v>86</v>
      </c>
      <c r="D1511" s="7" t="s">
        <v>285</v>
      </c>
      <c r="E1511" s="6" t="s">
        <v>946</v>
      </c>
      <c r="F1511" s="6" t="s">
        <v>420</v>
      </c>
      <c r="G1511" s="7" t="s">
        <v>62</v>
      </c>
      <c r="H1511" s="8" t="n">
        <v>11227.96</v>
      </c>
      <c r="I1511" s="9" t="n">
        <v>20</v>
      </c>
      <c r="J1511" s="6" t="s">
        <v>17</v>
      </c>
    </row>
    <row r="1512" customFormat="false" ht="15" hidden="false" customHeight="false" outlineLevel="0" collapsed="false">
      <c r="A1512" s="2" t="s">
        <v>3318</v>
      </c>
      <c r="B1512" s="2" t="s">
        <v>114</v>
      </c>
      <c r="C1512" s="2" t="s">
        <v>12</v>
      </c>
      <c r="D1512" s="3" t="s">
        <v>81</v>
      </c>
      <c r="E1512" s="2" t="s">
        <v>461</v>
      </c>
      <c r="F1512" s="2" t="s">
        <v>52</v>
      </c>
      <c r="G1512" s="3" t="s">
        <v>28</v>
      </c>
      <c r="H1512" s="4" t="n">
        <v>3199.79</v>
      </c>
      <c r="I1512" s="5" t="n">
        <v>25</v>
      </c>
      <c r="J1512" s="2" t="s">
        <v>17</v>
      </c>
    </row>
    <row r="1513" customFormat="false" ht="15" hidden="false" customHeight="false" outlineLevel="0" collapsed="false">
      <c r="A1513" s="6" t="s">
        <v>3319</v>
      </c>
      <c r="B1513" s="6" t="s">
        <v>3320</v>
      </c>
      <c r="C1513" s="6" t="s">
        <v>31</v>
      </c>
      <c r="D1513" s="7" t="s">
        <v>59</v>
      </c>
      <c r="E1513" s="6" t="s">
        <v>377</v>
      </c>
      <c r="F1513" s="6" t="s">
        <v>194</v>
      </c>
      <c r="G1513" s="7" t="s">
        <v>74</v>
      </c>
      <c r="H1513" s="8" t="n">
        <v>2808.65</v>
      </c>
      <c r="I1513" s="9" t="n">
        <v>30</v>
      </c>
      <c r="J1513" s="6" t="s">
        <v>68</v>
      </c>
    </row>
    <row r="1514" customFormat="false" ht="15" hidden="false" customHeight="false" outlineLevel="0" collapsed="false">
      <c r="A1514" s="2" t="s">
        <v>3321</v>
      </c>
      <c r="B1514" s="2" t="s">
        <v>3322</v>
      </c>
      <c r="C1514" s="2" t="s">
        <v>86</v>
      </c>
      <c r="D1514" s="3" t="s">
        <v>101</v>
      </c>
      <c r="E1514" s="2" t="s">
        <v>457</v>
      </c>
      <c r="F1514" s="2" t="s">
        <v>881</v>
      </c>
      <c r="G1514" s="3" t="s">
        <v>22</v>
      </c>
      <c r="H1514" s="4" t="n">
        <v>8304.69</v>
      </c>
      <c r="I1514" s="5" t="n">
        <v>20</v>
      </c>
      <c r="J1514" s="2" t="s">
        <v>68</v>
      </c>
    </row>
    <row r="1515" customFormat="false" ht="15" hidden="false" customHeight="false" outlineLevel="0" collapsed="false">
      <c r="A1515" s="6" t="s">
        <v>3323</v>
      </c>
      <c r="B1515" s="6" t="s">
        <v>3324</v>
      </c>
      <c r="C1515" s="6" t="s">
        <v>31</v>
      </c>
      <c r="D1515" s="7" t="s">
        <v>65</v>
      </c>
      <c r="E1515" s="6" t="s">
        <v>1485</v>
      </c>
      <c r="F1515" s="6" t="s">
        <v>1308</v>
      </c>
      <c r="G1515" s="7" t="s">
        <v>138</v>
      </c>
      <c r="H1515" s="8" t="n">
        <v>6367.24</v>
      </c>
      <c r="I1515" s="9" t="n">
        <v>25</v>
      </c>
      <c r="J1515" s="6" t="s">
        <v>17</v>
      </c>
    </row>
    <row r="1516" customFormat="false" ht="15" hidden="false" customHeight="false" outlineLevel="0" collapsed="false">
      <c r="A1516" s="2" t="s">
        <v>3325</v>
      </c>
      <c r="B1516" s="2" t="s">
        <v>3326</v>
      </c>
      <c r="C1516" s="2" t="s">
        <v>31</v>
      </c>
      <c r="D1516" s="3" t="s">
        <v>122</v>
      </c>
      <c r="E1516" s="2" t="s">
        <v>707</v>
      </c>
      <c r="F1516" s="2" t="s">
        <v>703</v>
      </c>
      <c r="G1516" s="3" t="s">
        <v>22</v>
      </c>
      <c r="H1516" s="4" t="n">
        <v>12311.31</v>
      </c>
      <c r="I1516" s="5" t="n">
        <v>25</v>
      </c>
      <c r="J1516" s="2" t="s">
        <v>17</v>
      </c>
    </row>
    <row r="1517" customFormat="false" ht="15" hidden="false" customHeight="false" outlineLevel="0" collapsed="false">
      <c r="A1517" s="6" t="s">
        <v>3327</v>
      </c>
      <c r="B1517" s="6" t="s">
        <v>1999</v>
      </c>
      <c r="C1517" s="6" t="s">
        <v>86</v>
      </c>
      <c r="D1517" s="7" t="s">
        <v>249</v>
      </c>
      <c r="E1517" s="6" t="s">
        <v>172</v>
      </c>
      <c r="F1517" s="6" t="s">
        <v>237</v>
      </c>
      <c r="G1517" s="7" t="s">
        <v>74</v>
      </c>
      <c r="H1517" s="8" t="n">
        <v>8445.81</v>
      </c>
      <c r="I1517" s="9" t="n">
        <v>5</v>
      </c>
      <c r="J1517" s="6" t="s">
        <v>68</v>
      </c>
    </row>
    <row r="1518" customFormat="false" ht="15" hidden="false" customHeight="false" outlineLevel="0" collapsed="false">
      <c r="A1518" s="2" t="s">
        <v>3328</v>
      </c>
      <c r="B1518" s="2" t="s">
        <v>3329</v>
      </c>
      <c r="C1518" s="2" t="s">
        <v>86</v>
      </c>
      <c r="D1518" s="3" t="s">
        <v>784</v>
      </c>
      <c r="E1518" s="2" t="s">
        <v>1007</v>
      </c>
      <c r="F1518" s="2" t="s">
        <v>1725</v>
      </c>
      <c r="G1518" s="3" t="s">
        <v>22</v>
      </c>
      <c r="H1518" s="4" t="n">
        <v>6885.16</v>
      </c>
      <c r="I1518" s="5" t="n">
        <v>5</v>
      </c>
      <c r="J1518" s="2" t="s">
        <v>17</v>
      </c>
    </row>
    <row r="1519" customFormat="false" ht="15" hidden="false" customHeight="false" outlineLevel="0" collapsed="false">
      <c r="A1519" s="6" t="s">
        <v>3330</v>
      </c>
      <c r="B1519" s="6" t="s">
        <v>3331</v>
      </c>
      <c r="C1519" s="6" t="s">
        <v>86</v>
      </c>
      <c r="D1519" s="7" t="s">
        <v>249</v>
      </c>
      <c r="E1519" s="6" t="s">
        <v>504</v>
      </c>
      <c r="F1519" s="6" t="s">
        <v>943</v>
      </c>
      <c r="G1519" s="7" t="s">
        <v>74</v>
      </c>
      <c r="H1519" s="8" t="n">
        <v>8566.67</v>
      </c>
      <c r="I1519" s="9" t="n">
        <v>15</v>
      </c>
      <c r="J1519" s="6" t="s">
        <v>17</v>
      </c>
    </row>
    <row r="1520" customFormat="false" ht="15" hidden="false" customHeight="false" outlineLevel="0" collapsed="false">
      <c r="A1520" s="2" t="s">
        <v>3332</v>
      </c>
      <c r="B1520" s="2" t="s">
        <v>3333</v>
      </c>
      <c r="C1520" s="2" t="s">
        <v>12</v>
      </c>
      <c r="D1520" s="3" t="s">
        <v>362</v>
      </c>
      <c r="E1520" s="2" t="s">
        <v>238</v>
      </c>
      <c r="F1520" s="2" t="s">
        <v>2450</v>
      </c>
      <c r="G1520" s="3" t="s">
        <v>74</v>
      </c>
      <c r="H1520" s="4" t="n">
        <v>11328.5</v>
      </c>
      <c r="I1520" s="5" t="n">
        <v>15</v>
      </c>
      <c r="J1520" s="2" t="s">
        <v>17</v>
      </c>
    </row>
    <row r="1521" customFormat="false" ht="15" hidden="false" customHeight="false" outlineLevel="0" collapsed="false">
      <c r="A1521" s="6" t="s">
        <v>3334</v>
      </c>
      <c r="B1521" s="6" t="s">
        <v>3335</v>
      </c>
      <c r="C1521" s="6" t="s">
        <v>12</v>
      </c>
      <c r="D1521" s="7" t="s">
        <v>81</v>
      </c>
      <c r="E1521" s="6" t="s">
        <v>34</v>
      </c>
      <c r="F1521" s="6" t="s">
        <v>980</v>
      </c>
      <c r="G1521" s="7" t="s">
        <v>138</v>
      </c>
      <c r="H1521" s="8" t="n">
        <v>5142.24</v>
      </c>
      <c r="I1521" s="9" t="n">
        <v>5</v>
      </c>
      <c r="J1521" s="6" t="s">
        <v>17</v>
      </c>
    </row>
    <row r="1522" customFormat="false" ht="15" hidden="false" customHeight="false" outlineLevel="0" collapsed="false">
      <c r="A1522" s="2" t="s">
        <v>3336</v>
      </c>
      <c r="B1522" s="2" t="s">
        <v>3337</v>
      </c>
      <c r="C1522" s="2" t="s">
        <v>86</v>
      </c>
      <c r="D1522" s="3" t="s">
        <v>784</v>
      </c>
      <c r="E1522" s="2" t="s">
        <v>724</v>
      </c>
      <c r="F1522" s="2" t="s">
        <v>721</v>
      </c>
      <c r="G1522" s="3" t="s">
        <v>16</v>
      </c>
      <c r="H1522" s="4" t="n">
        <v>2367.09</v>
      </c>
      <c r="I1522" s="5" t="n">
        <v>20</v>
      </c>
      <c r="J1522" s="2" t="s">
        <v>17</v>
      </c>
    </row>
    <row r="1523" customFormat="false" ht="15" hidden="false" customHeight="false" outlineLevel="0" collapsed="false">
      <c r="A1523" s="6" t="s">
        <v>3338</v>
      </c>
      <c r="B1523" s="6" t="s">
        <v>3339</v>
      </c>
      <c r="C1523" s="6" t="s">
        <v>86</v>
      </c>
      <c r="D1523" s="7" t="s">
        <v>524</v>
      </c>
      <c r="E1523" s="6" t="s">
        <v>254</v>
      </c>
      <c r="F1523" s="6" t="s">
        <v>290</v>
      </c>
      <c r="G1523" s="7" t="s">
        <v>22</v>
      </c>
      <c r="H1523" s="8" t="n">
        <v>10904.69</v>
      </c>
      <c r="I1523" s="9" t="n">
        <v>10</v>
      </c>
      <c r="J1523" s="6" t="s">
        <v>17</v>
      </c>
    </row>
    <row r="1524" customFormat="false" ht="15" hidden="false" customHeight="false" outlineLevel="0" collapsed="false">
      <c r="A1524" s="2" t="s">
        <v>3340</v>
      </c>
      <c r="B1524" s="2" t="s">
        <v>2229</v>
      </c>
      <c r="C1524" s="2" t="s">
        <v>12</v>
      </c>
      <c r="D1524" s="3" t="s">
        <v>362</v>
      </c>
      <c r="E1524" s="2" t="s">
        <v>659</v>
      </c>
      <c r="F1524" s="2" t="s">
        <v>150</v>
      </c>
      <c r="G1524" s="3" t="s">
        <v>74</v>
      </c>
      <c r="H1524" s="4" t="n">
        <v>9472.69</v>
      </c>
      <c r="I1524" s="5" t="n">
        <v>15</v>
      </c>
      <c r="J1524" s="2" t="s">
        <v>68</v>
      </c>
    </row>
    <row r="1525" customFormat="false" ht="15" hidden="false" customHeight="false" outlineLevel="0" collapsed="false">
      <c r="A1525" s="6" t="s">
        <v>3341</v>
      </c>
      <c r="B1525" s="6" t="s">
        <v>3342</v>
      </c>
      <c r="C1525" s="6" t="s">
        <v>31</v>
      </c>
      <c r="D1525" s="7" t="s">
        <v>59</v>
      </c>
      <c r="E1525" s="6" t="s">
        <v>352</v>
      </c>
      <c r="F1525" s="6" t="s">
        <v>659</v>
      </c>
      <c r="G1525" s="7" t="s">
        <v>28</v>
      </c>
      <c r="H1525" s="8" t="n">
        <v>13489.7</v>
      </c>
      <c r="I1525" s="9" t="n">
        <v>0</v>
      </c>
      <c r="J1525" s="6" t="s">
        <v>68</v>
      </c>
    </row>
    <row r="1526" customFormat="false" ht="15" hidden="false" customHeight="false" outlineLevel="0" collapsed="false">
      <c r="A1526" s="2" t="s">
        <v>3343</v>
      </c>
      <c r="B1526" s="2" t="s">
        <v>3344</v>
      </c>
      <c r="C1526" s="2" t="s">
        <v>31</v>
      </c>
      <c r="D1526" s="3" t="s">
        <v>145</v>
      </c>
      <c r="E1526" s="2" t="s">
        <v>410</v>
      </c>
      <c r="F1526" s="2" t="s">
        <v>176</v>
      </c>
      <c r="G1526" s="3" t="s">
        <v>28</v>
      </c>
      <c r="H1526" s="4" t="n">
        <v>899.87</v>
      </c>
      <c r="I1526" s="5" t="n">
        <v>25</v>
      </c>
      <c r="J1526" s="2" t="s">
        <v>17</v>
      </c>
    </row>
    <row r="1527" customFormat="false" ht="15" hidden="false" customHeight="false" outlineLevel="0" collapsed="false">
      <c r="A1527" s="6" t="s">
        <v>3345</v>
      </c>
      <c r="B1527" s="6" t="s">
        <v>3346</v>
      </c>
      <c r="C1527" s="6" t="s">
        <v>86</v>
      </c>
      <c r="D1527" s="7" t="s">
        <v>784</v>
      </c>
      <c r="E1527" s="6" t="s">
        <v>416</v>
      </c>
      <c r="F1527" s="6" t="s">
        <v>272</v>
      </c>
      <c r="G1527" s="7" t="s">
        <v>16</v>
      </c>
      <c r="H1527" s="8" t="n">
        <v>8306.74</v>
      </c>
      <c r="I1527" s="9" t="n">
        <v>10</v>
      </c>
      <c r="J1527" s="6" t="s">
        <v>17</v>
      </c>
    </row>
    <row r="1528" customFormat="false" ht="15" hidden="false" customHeight="false" outlineLevel="0" collapsed="false">
      <c r="A1528" s="2" t="s">
        <v>3347</v>
      </c>
      <c r="B1528" s="2" t="s">
        <v>3235</v>
      </c>
      <c r="C1528" s="2" t="s">
        <v>86</v>
      </c>
      <c r="D1528" s="3" t="s">
        <v>87</v>
      </c>
      <c r="E1528" s="2" t="s">
        <v>1300</v>
      </c>
      <c r="F1528" s="2" t="s">
        <v>1200</v>
      </c>
      <c r="G1528" s="3" t="s">
        <v>16</v>
      </c>
      <c r="H1528" s="4" t="n">
        <v>9009.65</v>
      </c>
      <c r="I1528" s="5" t="n">
        <v>25</v>
      </c>
      <c r="J1528" s="2" t="s">
        <v>68</v>
      </c>
    </row>
    <row r="1529" customFormat="false" ht="15" hidden="false" customHeight="false" outlineLevel="0" collapsed="false">
      <c r="A1529" s="6" t="s">
        <v>3348</v>
      </c>
      <c r="B1529" s="6" t="s">
        <v>1029</v>
      </c>
      <c r="C1529" s="6" t="s">
        <v>12</v>
      </c>
      <c r="D1529" s="7" t="s">
        <v>162</v>
      </c>
      <c r="E1529" s="6" t="s">
        <v>376</v>
      </c>
      <c r="F1529" s="6" t="s">
        <v>194</v>
      </c>
      <c r="G1529" s="7" t="s">
        <v>28</v>
      </c>
      <c r="H1529" s="8" t="n">
        <v>6498.82</v>
      </c>
      <c r="I1529" s="9" t="n">
        <v>20</v>
      </c>
      <c r="J1529" s="6" t="s">
        <v>17</v>
      </c>
    </row>
    <row r="1530" customFormat="false" ht="15" hidden="false" customHeight="false" outlineLevel="0" collapsed="false">
      <c r="A1530" s="2" t="s">
        <v>3349</v>
      </c>
      <c r="B1530" s="2" t="s">
        <v>570</v>
      </c>
      <c r="C1530" s="2" t="s">
        <v>86</v>
      </c>
      <c r="D1530" s="3" t="s">
        <v>384</v>
      </c>
      <c r="E1530" s="2" t="s">
        <v>675</v>
      </c>
      <c r="F1530" s="2" t="s">
        <v>764</v>
      </c>
      <c r="G1530" s="3" t="s">
        <v>28</v>
      </c>
      <c r="H1530" s="4" t="n">
        <v>11065.67</v>
      </c>
      <c r="I1530" s="5" t="n">
        <v>15</v>
      </c>
      <c r="J1530" s="2" t="s">
        <v>17</v>
      </c>
    </row>
    <row r="1531" customFormat="false" ht="15" hidden="false" customHeight="false" outlineLevel="0" collapsed="false">
      <c r="A1531" s="6" t="s">
        <v>3350</v>
      </c>
      <c r="B1531" s="6" t="s">
        <v>3351</v>
      </c>
      <c r="C1531" s="6" t="s">
        <v>86</v>
      </c>
      <c r="D1531" s="7" t="s">
        <v>507</v>
      </c>
      <c r="E1531" s="6" t="s">
        <v>1394</v>
      </c>
      <c r="F1531" s="6" t="s">
        <v>760</v>
      </c>
      <c r="G1531" s="7" t="s">
        <v>16</v>
      </c>
      <c r="H1531" s="8" t="n">
        <v>12785.35</v>
      </c>
      <c r="I1531" s="9" t="n">
        <v>5</v>
      </c>
      <c r="J1531" s="6" t="s">
        <v>17</v>
      </c>
    </row>
    <row r="1532" customFormat="false" ht="15" hidden="false" customHeight="false" outlineLevel="0" collapsed="false">
      <c r="A1532" s="2" t="s">
        <v>3352</v>
      </c>
      <c r="B1532" s="2" t="s">
        <v>3353</v>
      </c>
      <c r="C1532" s="2" t="s">
        <v>86</v>
      </c>
      <c r="D1532" s="3" t="s">
        <v>249</v>
      </c>
      <c r="E1532" s="2" t="s">
        <v>946</v>
      </c>
      <c r="F1532" s="2" t="s">
        <v>2469</v>
      </c>
      <c r="G1532" s="3" t="s">
        <v>22</v>
      </c>
      <c r="H1532" s="4" t="n">
        <v>6320.7</v>
      </c>
      <c r="I1532" s="5" t="n">
        <v>10</v>
      </c>
      <c r="J1532" s="2" t="s">
        <v>17</v>
      </c>
    </row>
    <row r="1533" customFormat="false" ht="15" hidden="false" customHeight="false" outlineLevel="0" collapsed="false">
      <c r="A1533" s="6" t="s">
        <v>3354</v>
      </c>
      <c r="B1533" s="6" t="s">
        <v>3355</v>
      </c>
      <c r="C1533" s="6" t="s">
        <v>31</v>
      </c>
      <c r="D1533" s="7" t="s">
        <v>175</v>
      </c>
      <c r="E1533" s="6" t="s">
        <v>496</v>
      </c>
      <c r="F1533" s="6" t="s">
        <v>282</v>
      </c>
      <c r="G1533" s="7" t="s">
        <v>28</v>
      </c>
      <c r="H1533" s="8" t="n">
        <v>13249.87</v>
      </c>
      <c r="I1533" s="9" t="n">
        <v>0</v>
      </c>
      <c r="J1533" s="6" t="s">
        <v>68</v>
      </c>
    </row>
    <row r="1534" customFormat="false" ht="15" hidden="false" customHeight="false" outlineLevel="0" collapsed="false">
      <c r="A1534" s="2" t="s">
        <v>3356</v>
      </c>
      <c r="B1534" s="2" t="s">
        <v>3357</v>
      </c>
      <c r="C1534" s="2" t="s">
        <v>31</v>
      </c>
      <c r="D1534" s="3" t="s">
        <v>71</v>
      </c>
      <c r="E1534" s="2" t="s">
        <v>699</v>
      </c>
      <c r="F1534" s="2" t="s">
        <v>774</v>
      </c>
      <c r="G1534" s="3" t="s">
        <v>138</v>
      </c>
      <c r="H1534" s="4" t="n">
        <v>682.39</v>
      </c>
      <c r="I1534" s="5" t="n">
        <v>20</v>
      </c>
      <c r="J1534" s="2" t="s">
        <v>68</v>
      </c>
    </row>
    <row r="1535" customFormat="false" ht="15" hidden="false" customHeight="false" outlineLevel="0" collapsed="false">
      <c r="A1535" s="6" t="s">
        <v>3358</v>
      </c>
      <c r="B1535" s="6" t="s">
        <v>3359</v>
      </c>
      <c r="C1535" s="6" t="s">
        <v>86</v>
      </c>
      <c r="D1535" s="7" t="s">
        <v>87</v>
      </c>
      <c r="E1535" s="6" t="s">
        <v>1641</v>
      </c>
      <c r="F1535" s="6" t="s">
        <v>146</v>
      </c>
      <c r="G1535" s="7" t="s">
        <v>22</v>
      </c>
      <c r="H1535" s="8" t="n">
        <v>7723.92</v>
      </c>
      <c r="I1535" s="9" t="n">
        <v>20</v>
      </c>
      <c r="J1535" s="6" t="s">
        <v>17</v>
      </c>
    </row>
    <row r="1536" customFormat="false" ht="15" hidden="false" customHeight="false" outlineLevel="0" collapsed="false">
      <c r="A1536" s="2" t="s">
        <v>3360</v>
      </c>
      <c r="B1536" s="2" t="s">
        <v>3361</v>
      </c>
      <c r="C1536" s="2" t="s">
        <v>12</v>
      </c>
      <c r="D1536" s="3" t="s">
        <v>362</v>
      </c>
      <c r="E1536" s="2" t="s">
        <v>194</v>
      </c>
      <c r="F1536" s="2" t="s">
        <v>223</v>
      </c>
      <c r="G1536" s="3" t="s">
        <v>22</v>
      </c>
      <c r="H1536" s="4" t="n">
        <v>10742.33</v>
      </c>
      <c r="I1536" s="5" t="n">
        <v>15</v>
      </c>
      <c r="J1536" s="2" t="s">
        <v>17</v>
      </c>
    </row>
    <row r="1537" customFormat="false" ht="15" hidden="false" customHeight="false" outlineLevel="0" collapsed="false">
      <c r="A1537" s="6" t="s">
        <v>3362</v>
      </c>
      <c r="B1537" s="6" t="s">
        <v>3363</v>
      </c>
      <c r="C1537" s="6" t="s">
        <v>31</v>
      </c>
      <c r="D1537" s="7" t="s">
        <v>71</v>
      </c>
      <c r="E1537" s="6" t="s">
        <v>106</v>
      </c>
      <c r="F1537" s="6" t="s">
        <v>764</v>
      </c>
      <c r="G1537" s="7" t="s">
        <v>138</v>
      </c>
      <c r="H1537" s="8" t="n">
        <v>14140.21</v>
      </c>
      <c r="I1537" s="9" t="n">
        <v>30</v>
      </c>
      <c r="J1537" s="6" t="s">
        <v>68</v>
      </c>
    </row>
    <row r="1538" customFormat="false" ht="15" hidden="false" customHeight="false" outlineLevel="0" collapsed="false">
      <c r="A1538" s="2" t="s">
        <v>3364</v>
      </c>
      <c r="B1538" s="2" t="s">
        <v>2272</v>
      </c>
      <c r="C1538" s="2" t="s">
        <v>12</v>
      </c>
      <c r="D1538" s="3" t="s">
        <v>50</v>
      </c>
      <c r="E1538" s="2" t="s">
        <v>994</v>
      </c>
      <c r="F1538" s="2" t="s">
        <v>647</v>
      </c>
      <c r="G1538" s="3" t="s">
        <v>138</v>
      </c>
      <c r="H1538" s="4" t="n">
        <v>3300.82</v>
      </c>
      <c r="I1538" s="5" t="n">
        <v>15</v>
      </c>
      <c r="J1538" s="2" t="s">
        <v>17</v>
      </c>
    </row>
    <row r="1539" customFormat="false" ht="15" hidden="false" customHeight="false" outlineLevel="0" collapsed="false">
      <c r="A1539" s="6" t="s">
        <v>3365</v>
      </c>
      <c r="B1539" s="6" t="s">
        <v>1545</v>
      </c>
      <c r="C1539" s="6" t="s">
        <v>86</v>
      </c>
      <c r="D1539" s="7" t="s">
        <v>101</v>
      </c>
      <c r="E1539" s="6" t="s">
        <v>15</v>
      </c>
      <c r="F1539" s="6" t="s">
        <v>294</v>
      </c>
      <c r="G1539" s="7" t="s">
        <v>74</v>
      </c>
      <c r="H1539" s="8" t="n">
        <v>6995.07</v>
      </c>
      <c r="I1539" s="9" t="n">
        <v>30</v>
      </c>
      <c r="J1539" s="6" t="s">
        <v>68</v>
      </c>
    </row>
    <row r="1540" customFormat="false" ht="15" hidden="false" customHeight="false" outlineLevel="0" collapsed="false">
      <c r="A1540" s="2" t="s">
        <v>3366</v>
      </c>
      <c r="B1540" s="2" t="s">
        <v>729</v>
      </c>
      <c r="C1540" s="2" t="s">
        <v>31</v>
      </c>
      <c r="D1540" s="3" t="s">
        <v>131</v>
      </c>
      <c r="E1540" s="2" t="s">
        <v>884</v>
      </c>
      <c r="F1540" s="2" t="s">
        <v>276</v>
      </c>
      <c r="G1540" s="3" t="s">
        <v>138</v>
      </c>
      <c r="H1540" s="4" t="n">
        <v>3230.93</v>
      </c>
      <c r="I1540" s="5" t="n">
        <v>15</v>
      </c>
      <c r="J1540" s="2" t="s">
        <v>68</v>
      </c>
    </row>
    <row r="1541" customFormat="false" ht="15" hidden="false" customHeight="false" outlineLevel="0" collapsed="false">
      <c r="A1541" s="6" t="s">
        <v>3367</v>
      </c>
      <c r="B1541" s="6" t="s">
        <v>3368</v>
      </c>
      <c r="C1541" s="6" t="s">
        <v>86</v>
      </c>
      <c r="D1541" s="7" t="s">
        <v>524</v>
      </c>
      <c r="E1541" s="6" t="s">
        <v>413</v>
      </c>
      <c r="F1541" s="6" t="s">
        <v>171</v>
      </c>
      <c r="G1541" s="7" t="s">
        <v>22</v>
      </c>
      <c r="H1541" s="8" t="n">
        <v>1818.83</v>
      </c>
      <c r="I1541" s="9" t="n">
        <v>20</v>
      </c>
      <c r="J1541" s="6" t="s">
        <v>17</v>
      </c>
    </row>
    <row r="1542" customFormat="false" ht="15" hidden="false" customHeight="false" outlineLevel="0" collapsed="false">
      <c r="A1542" s="2" t="s">
        <v>3369</v>
      </c>
      <c r="B1542" s="2" t="s">
        <v>495</v>
      </c>
      <c r="C1542" s="2" t="s">
        <v>12</v>
      </c>
      <c r="D1542" s="3" t="s">
        <v>110</v>
      </c>
      <c r="E1542" s="2" t="s">
        <v>367</v>
      </c>
      <c r="F1542" s="2" t="s">
        <v>469</v>
      </c>
      <c r="G1542" s="3" t="s">
        <v>28</v>
      </c>
      <c r="H1542" s="4" t="n">
        <v>5144.59</v>
      </c>
      <c r="I1542" s="5" t="n">
        <v>10</v>
      </c>
      <c r="J1542" s="2" t="s">
        <v>17</v>
      </c>
    </row>
    <row r="1543" customFormat="false" ht="15" hidden="false" customHeight="false" outlineLevel="0" collapsed="false">
      <c r="A1543" s="6" t="s">
        <v>3370</v>
      </c>
      <c r="B1543" s="6" t="s">
        <v>3371</v>
      </c>
      <c r="C1543" s="6" t="s">
        <v>12</v>
      </c>
      <c r="D1543" s="7" t="s">
        <v>37</v>
      </c>
      <c r="E1543" s="6" t="s">
        <v>107</v>
      </c>
      <c r="F1543" s="6" t="s">
        <v>521</v>
      </c>
      <c r="G1543" s="7" t="s">
        <v>22</v>
      </c>
      <c r="H1543" s="8" t="n">
        <v>7622.97</v>
      </c>
      <c r="I1543" s="9" t="n">
        <v>0</v>
      </c>
      <c r="J1543" s="6" t="s">
        <v>17</v>
      </c>
    </row>
    <row r="1544" customFormat="false" ht="15" hidden="false" customHeight="false" outlineLevel="0" collapsed="false">
      <c r="A1544" s="2" t="s">
        <v>3372</v>
      </c>
      <c r="B1544" s="2" t="s">
        <v>3373</v>
      </c>
      <c r="C1544" s="2" t="s">
        <v>12</v>
      </c>
      <c r="D1544" s="3" t="s">
        <v>179</v>
      </c>
      <c r="E1544" s="2" t="s">
        <v>565</v>
      </c>
      <c r="F1544" s="2" t="s">
        <v>635</v>
      </c>
      <c r="G1544" s="3" t="s">
        <v>16</v>
      </c>
      <c r="H1544" s="4" t="n">
        <v>1299.18</v>
      </c>
      <c r="I1544" s="5" t="n">
        <v>25</v>
      </c>
      <c r="J1544" s="2" t="s">
        <v>68</v>
      </c>
    </row>
    <row r="1545" customFormat="false" ht="15" hidden="false" customHeight="false" outlineLevel="0" collapsed="false">
      <c r="A1545" s="6" t="s">
        <v>3374</v>
      </c>
      <c r="B1545" s="6" t="s">
        <v>3164</v>
      </c>
      <c r="C1545" s="6" t="s">
        <v>31</v>
      </c>
      <c r="D1545" s="7" t="s">
        <v>32</v>
      </c>
      <c r="E1545" s="6" t="s">
        <v>1249</v>
      </c>
      <c r="F1545" s="6" t="s">
        <v>1678</v>
      </c>
      <c r="G1545" s="7" t="s">
        <v>16</v>
      </c>
      <c r="H1545" s="8" t="n">
        <v>905.46</v>
      </c>
      <c r="I1545" s="9" t="n">
        <v>20</v>
      </c>
      <c r="J1545" s="6" t="s">
        <v>17</v>
      </c>
    </row>
    <row r="1546" customFormat="false" ht="15" hidden="false" customHeight="false" outlineLevel="0" collapsed="false">
      <c r="A1546" s="2" t="s">
        <v>3375</v>
      </c>
      <c r="B1546" s="2" t="s">
        <v>3376</v>
      </c>
      <c r="C1546" s="2" t="s">
        <v>31</v>
      </c>
      <c r="D1546" s="3" t="s">
        <v>122</v>
      </c>
      <c r="E1546" s="2" t="s">
        <v>150</v>
      </c>
      <c r="F1546" s="2" t="s">
        <v>1368</v>
      </c>
      <c r="G1546" s="3" t="s">
        <v>16</v>
      </c>
      <c r="H1546" s="4" t="n">
        <v>12813.7</v>
      </c>
      <c r="I1546" s="5" t="n">
        <v>20</v>
      </c>
      <c r="J1546" s="2" t="s">
        <v>17</v>
      </c>
    </row>
    <row r="1547" customFormat="false" ht="15" hidden="false" customHeight="false" outlineLevel="0" collapsed="false">
      <c r="A1547" s="6" t="s">
        <v>3377</v>
      </c>
      <c r="B1547" s="6" t="s">
        <v>3378</v>
      </c>
      <c r="C1547" s="6" t="s">
        <v>31</v>
      </c>
      <c r="D1547" s="7" t="s">
        <v>92</v>
      </c>
      <c r="E1547" s="6" t="s">
        <v>666</v>
      </c>
      <c r="F1547" s="6" t="s">
        <v>1736</v>
      </c>
      <c r="G1547" s="7" t="s">
        <v>74</v>
      </c>
      <c r="H1547" s="8" t="n">
        <v>5144.5</v>
      </c>
      <c r="I1547" s="9" t="n">
        <v>25</v>
      </c>
      <c r="J1547" s="6" t="s">
        <v>17</v>
      </c>
    </row>
    <row r="1548" customFormat="false" ht="15" hidden="false" customHeight="false" outlineLevel="0" collapsed="false">
      <c r="A1548" s="2" t="s">
        <v>3379</v>
      </c>
      <c r="B1548" s="2" t="s">
        <v>3380</v>
      </c>
      <c r="C1548" s="2" t="s">
        <v>31</v>
      </c>
      <c r="D1548" s="3" t="s">
        <v>122</v>
      </c>
      <c r="E1548" s="2" t="s">
        <v>517</v>
      </c>
      <c r="F1548" s="2" t="s">
        <v>712</v>
      </c>
      <c r="G1548" s="3" t="s">
        <v>22</v>
      </c>
      <c r="H1548" s="4" t="n">
        <v>2186.8</v>
      </c>
      <c r="I1548" s="5" t="n">
        <v>25</v>
      </c>
      <c r="J1548" s="2" t="s">
        <v>17</v>
      </c>
    </row>
    <row r="1549" customFormat="false" ht="15" hidden="false" customHeight="false" outlineLevel="0" collapsed="false">
      <c r="A1549" s="6" t="s">
        <v>3381</v>
      </c>
      <c r="B1549" s="6" t="s">
        <v>3382</v>
      </c>
      <c r="C1549" s="6" t="s">
        <v>86</v>
      </c>
      <c r="D1549" s="7" t="s">
        <v>507</v>
      </c>
      <c r="E1549" s="6" t="s">
        <v>55</v>
      </c>
      <c r="F1549" s="6" t="s">
        <v>884</v>
      </c>
      <c r="G1549" s="7" t="s">
        <v>74</v>
      </c>
      <c r="H1549" s="8" t="n">
        <v>13804.96</v>
      </c>
      <c r="I1549" s="9" t="n">
        <v>10</v>
      </c>
      <c r="J1549" s="6" t="s">
        <v>68</v>
      </c>
    </row>
    <row r="1550" customFormat="false" ht="15" hidden="false" customHeight="false" outlineLevel="0" collapsed="false">
      <c r="A1550" s="2" t="s">
        <v>3383</v>
      </c>
      <c r="B1550" s="2" t="s">
        <v>3384</v>
      </c>
      <c r="C1550" s="2" t="s">
        <v>12</v>
      </c>
      <c r="D1550" s="3" t="s">
        <v>179</v>
      </c>
      <c r="E1550" s="2" t="s">
        <v>680</v>
      </c>
      <c r="F1550" s="2" t="s">
        <v>1027</v>
      </c>
      <c r="G1550" s="3" t="s">
        <v>74</v>
      </c>
      <c r="H1550" s="4" t="n">
        <v>10365.74</v>
      </c>
      <c r="I1550" s="5" t="n">
        <v>15</v>
      </c>
      <c r="J1550" s="2" t="s">
        <v>17</v>
      </c>
    </row>
    <row r="1551" customFormat="false" ht="15" hidden="false" customHeight="false" outlineLevel="0" collapsed="false">
      <c r="A1551" s="6" t="s">
        <v>3385</v>
      </c>
      <c r="B1551" s="6" t="s">
        <v>3386</v>
      </c>
      <c r="C1551" s="6" t="s">
        <v>86</v>
      </c>
      <c r="D1551" s="7" t="s">
        <v>97</v>
      </c>
      <c r="E1551" s="6" t="s">
        <v>717</v>
      </c>
      <c r="F1551" s="6" t="s">
        <v>398</v>
      </c>
      <c r="G1551" s="7" t="s">
        <v>62</v>
      </c>
      <c r="H1551" s="8" t="n">
        <v>6530.37</v>
      </c>
      <c r="I1551" s="9" t="n">
        <v>0</v>
      </c>
      <c r="J1551" s="6" t="s">
        <v>17</v>
      </c>
    </row>
    <row r="1552" customFormat="false" ht="15" hidden="false" customHeight="false" outlineLevel="0" collapsed="false">
      <c r="A1552" s="2" t="s">
        <v>3387</v>
      </c>
      <c r="B1552" s="2" t="s">
        <v>3388</v>
      </c>
      <c r="C1552" s="2" t="s">
        <v>86</v>
      </c>
      <c r="D1552" s="3" t="s">
        <v>249</v>
      </c>
      <c r="E1552" s="2" t="s">
        <v>893</v>
      </c>
      <c r="F1552" s="2" t="s">
        <v>457</v>
      </c>
      <c r="G1552" s="3" t="s">
        <v>22</v>
      </c>
      <c r="H1552" s="4" t="n">
        <v>9584.79</v>
      </c>
      <c r="I1552" s="5" t="n">
        <v>0</v>
      </c>
      <c r="J1552" s="2" t="s">
        <v>17</v>
      </c>
    </row>
    <row r="1553" customFormat="false" ht="15" hidden="false" customHeight="false" outlineLevel="0" collapsed="false">
      <c r="A1553" s="6" t="s">
        <v>3389</v>
      </c>
      <c r="B1553" s="6" t="s">
        <v>3390</v>
      </c>
      <c r="C1553" s="6" t="s">
        <v>12</v>
      </c>
      <c r="D1553" s="7" t="s">
        <v>154</v>
      </c>
      <c r="E1553" s="6" t="s">
        <v>472</v>
      </c>
      <c r="F1553" s="6" t="s">
        <v>1082</v>
      </c>
      <c r="G1553" s="7" t="s">
        <v>22</v>
      </c>
      <c r="H1553" s="8" t="n">
        <v>2171.54</v>
      </c>
      <c r="I1553" s="9" t="n">
        <v>0</v>
      </c>
      <c r="J1553" s="6" t="s">
        <v>17</v>
      </c>
    </row>
    <row r="1554" customFormat="false" ht="15" hidden="false" customHeight="false" outlineLevel="0" collapsed="false">
      <c r="A1554" s="2" t="s">
        <v>3391</v>
      </c>
      <c r="B1554" s="2" t="s">
        <v>3392</v>
      </c>
      <c r="C1554" s="2" t="s">
        <v>86</v>
      </c>
      <c r="D1554" s="3" t="s">
        <v>97</v>
      </c>
      <c r="E1554" s="2" t="s">
        <v>457</v>
      </c>
      <c r="F1554" s="2" t="s">
        <v>276</v>
      </c>
      <c r="G1554" s="3" t="s">
        <v>138</v>
      </c>
      <c r="H1554" s="4" t="n">
        <v>13993.98</v>
      </c>
      <c r="I1554" s="5" t="n">
        <v>25</v>
      </c>
      <c r="J1554" s="2" t="s">
        <v>17</v>
      </c>
    </row>
    <row r="1555" customFormat="false" ht="15" hidden="false" customHeight="false" outlineLevel="0" collapsed="false">
      <c r="A1555" s="6" t="s">
        <v>3393</v>
      </c>
      <c r="B1555" s="6" t="s">
        <v>1421</v>
      </c>
      <c r="C1555" s="6" t="s">
        <v>31</v>
      </c>
      <c r="D1555" s="7" t="s">
        <v>175</v>
      </c>
      <c r="E1555" s="6" t="s">
        <v>103</v>
      </c>
      <c r="F1555" s="6" t="s">
        <v>943</v>
      </c>
      <c r="G1555" s="7" t="s">
        <v>62</v>
      </c>
      <c r="H1555" s="8" t="n">
        <v>14278.03</v>
      </c>
      <c r="I1555" s="9" t="n">
        <v>5</v>
      </c>
      <c r="J1555" s="6" t="s">
        <v>17</v>
      </c>
    </row>
    <row r="1556" customFormat="false" ht="15" hidden="false" customHeight="false" outlineLevel="0" collapsed="false">
      <c r="A1556" s="2" t="s">
        <v>3394</v>
      </c>
      <c r="B1556" s="2" t="s">
        <v>3395</v>
      </c>
      <c r="C1556" s="2" t="s">
        <v>86</v>
      </c>
      <c r="D1556" s="3" t="s">
        <v>249</v>
      </c>
      <c r="E1556" s="2" t="s">
        <v>52</v>
      </c>
      <c r="F1556" s="2" t="s">
        <v>275</v>
      </c>
      <c r="G1556" s="3" t="s">
        <v>62</v>
      </c>
      <c r="H1556" s="4" t="n">
        <v>3815.35</v>
      </c>
      <c r="I1556" s="5" t="n">
        <v>0</v>
      </c>
      <c r="J1556" s="2" t="s">
        <v>17</v>
      </c>
    </row>
    <row r="1557" customFormat="false" ht="15" hidden="false" customHeight="false" outlineLevel="0" collapsed="false">
      <c r="A1557" s="6" t="s">
        <v>3396</v>
      </c>
      <c r="B1557" s="6" t="s">
        <v>3397</v>
      </c>
      <c r="C1557" s="6" t="s">
        <v>31</v>
      </c>
      <c r="D1557" s="7" t="s">
        <v>65</v>
      </c>
      <c r="E1557" s="6" t="s">
        <v>156</v>
      </c>
      <c r="F1557" s="6" t="s">
        <v>1437</v>
      </c>
      <c r="G1557" s="7" t="s">
        <v>62</v>
      </c>
      <c r="H1557" s="8" t="n">
        <v>2570</v>
      </c>
      <c r="I1557" s="9" t="n">
        <v>25</v>
      </c>
      <c r="J1557" s="6" t="s">
        <v>17</v>
      </c>
    </row>
    <row r="1558" customFormat="false" ht="15" hidden="false" customHeight="false" outlineLevel="0" collapsed="false">
      <c r="A1558" s="2" t="s">
        <v>3398</v>
      </c>
      <c r="B1558" s="2" t="s">
        <v>3399</v>
      </c>
      <c r="C1558" s="2" t="s">
        <v>12</v>
      </c>
      <c r="D1558" s="3" t="s">
        <v>154</v>
      </c>
      <c r="E1558" s="2" t="s">
        <v>902</v>
      </c>
      <c r="F1558" s="2" t="s">
        <v>320</v>
      </c>
      <c r="G1558" s="3" t="s">
        <v>16</v>
      </c>
      <c r="H1558" s="4" t="n">
        <v>5109.86</v>
      </c>
      <c r="I1558" s="5" t="n">
        <v>25</v>
      </c>
      <c r="J1558" s="2" t="s">
        <v>68</v>
      </c>
    </row>
    <row r="1559" customFormat="false" ht="15" hidden="false" customHeight="false" outlineLevel="0" collapsed="false">
      <c r="A1559" s="6" t="s">
        <v>3400</v>
      </c>
      <c r="B1559" s="6" t="s">
        <v>3401</v>
      </c>
      <c r="C1559" s="6" t="s">
        <v>86</v>
      </c>
      <c r="D1559" s="7" t="s">
        <v>285</v>
      </c>
      <c r="E1559" s="6" t="s">
        <v>51</v>
      </c>
      <c r="F1559" s="6" t="s">
        <v>298</v>
      </c>
      <c r="G1559" s="7" t="s">
        <v>62</v>
      </c>
      <c r="H1559" s="8" t="n">
        <v>1318.21</v>
      </c>
      <c r="I1559" s="9" t="n">
        <v>25</v>
      </c>
      <c r="J1559" s="6" t="s">
        <v>17</v>
      </c>
    </row>
    <row r="1560" customFormat="false" ht="15" hidden="false" customHeight="false" outlineLevel="0" collapsed="false">
      <c r="A1560" s="2" t="s">
        <v>3402</v>
      </c>
      <c r="B1560" s="2" t="s">
        <v>3403</v>
      </c>
      <c r="C1560" s="2" t="s">
        <v>31</v>
      </c>
      <c r="D1560" s="3" t="s">
        <v>131</v>
      </c>
      <c r="E1560" s="2" t="s">
        <v>600</v>
      </c>
      <c r="F1560" s="2" t="s">
        <v>251</v>
      </c>
      <c r="G1560" s="3" t="s">
        <v>62</v>
      </c>
      <c r="H1560" s="4" t="n">
        <v>6863.64</v>
      </c>
      <c r="I1560" s="5" t="n">
        <v>25</v>
      </c>
      <c r="J1560" s="2" t="s">
        <v>17</v>
      </c>
    </row>
    <row r="1561" customFormat="false" ht="15" hidden="false" customHeight="false" outlineLevel="0" collapsed="false">
      <c r="A1561" s="6" t="s">
        <v>3404</v>
      </c>
      <c r="B1561" s="6" t="s">
        <v>3405</v>
      </c>
      <c r="C1561" s="6" t="s">
        <v>31</v>
      </c>
      <c r="D1561" s="7" t="s">
        <v>92</v>
      </c>
      <c r="E1561" s="6" t="s">
        <v>301</v>
      </c>
      <c r="F1561" s="6" t="s">
        <v>363</v>
      </c>
      <c r="G1561" s="7" t="s">
        <v>22</v>
      </c>
      <c r="H1561" s="8" t="n">
        <v>1322.34</v>
      </c>
      <c r="I1561" s="9" t="n">
        <v>10</v>
      </c>
      <c r="J1561" s="6" t="s">
        <v>17</v>
      </c>
    </row>
    <row r="1562" customFormat="false" ht="15" hidden="false" customHeight="false" outlineLevel="0" collapsed="false">
      <c r="A1562" s="2" t="s">
        <v>3406</v>
      </c>
      <c r="B1562" s="2" t="s">
        <v>3407</v>
      </c>
      <c r="C1562" s="2" t="s">
        <v>12</v>
      </c>
      <c r="D1562" s="3" t="s">
        <v>50</v>
      </c>
      <c r="E1562" s="2" t="s">
        <v>803</v>
      </c>
      <c r="F1562" s="2" t="s">
        <v>392</v>
      </c>
      <c r="G1562" s="3" t="s">
        <v>16</v>
      </c>
      <c r="H1562" s="4" t="n">
        <v>5870.4</v>
      </c>
      <c r="I1562" s="5" t="n">
        <v>10</v>
      </c>
      <c r="J1562" s="2" t="s">
        <v>17</v>
      </c>
    </row>
    <row r="1563" customFormat="false" ht="15" hidden="false" customHeight="false" outlineLevel="0" collapsed="false">
      <c r="A1563" s="6" t="s">
        <v>3408</v>
      </c>
      <c r="B1563" s="6" t="s">
        <v>3409</v>
      </c>
      <c r="C1563" s="6" t="s">
        <v>31</v>
      </c>
      <c r="D1563" s="7" t="s">
        <v>65</v>
      </c>
      <c r="E1563" s="6" t="s">
        <v>767</v>
      </c>
      <c r="F1563" s="6" t="s">
        <v>630</v>
      </c>
      <c r="G1563" s="7" t="s">
        <v>22</v>
      </c>
      <c r="H1563" s="8" t="n">
        <v>11646.08</v>
      </c>
      <c r="I1563" s="9" t="n">
        <v>15</v>
      </c>
      <c r="J1563" s="6" t="s">
        <v>17</v>
      </c>
    </row>
    <row r="1564" customFormat="false" ht="15" hidden="false" customHeight="false" outlineLevel="0" collapsed="false">
      <c r="A1564" s="2" t="s">
        <v>3410</v>
      </c>
      <c r="B1564" s="2" t="s">
        <v>3411</v>
      </c>
      <c r="C1564" s="2" t="s">
        <v>12</v>
      </c>
      <c r="D1564" s="3" t="s">
        <v>162</v>
      </c>
      <c r="E1564" s="2" t="s">
        <v>320</v>
      </c>
      <c r="F1564" s="2" t="s">
        <v>264</v>
      </c>
      <c r="G1564" s="3" t="s">
        <v>22</v>
      </c>
      <c r="H1564" s="4" t="n">
        <v>13706.77</v>
      </c>
      <c r="I1564" s="5" t="n">
        <v>30</v>
      </c>
      <c r="J1564" s="2" t="s">
        <v>17</v>
      </c>
    </row>
    <row r="1565" customFormat="false" ht="15" hidden="false" customHeight="false" outlineLevel="0" collapsed="false">
      <c r="A1565" s="6" t="s">
        <v>3412</v>
      </c>
      <c r="B1565" s="6" t="s">
        <v>3413</v>
      </c>
      <c r="C1565" s="6" t="s">
        <v>12</v>
      </c>
      <c r="D1565" s="7" t="s">
        <v>154</v>
      </c>
      <c r="E1565" s="6" t="s">
        <v>1874</v>
      </c>
      <c r="F1565" s="6" t="s">
        <v>254</v>
      </c>
      <c r="G1565" s="7" t="s">
        <v>16</v>
      </c>
      <c r="H1565" s="8" t="n">
        <v>4125.61</v>
      </c>
      <c r="I1565" s="9" t="n">
        <v>20</v>
      </c>
      <c r="J1565" s="6" t="s">
        <v>17</v>
      </c>
    </row>
    <row r="1566" customFormat="false" ht="15" hidden="false" customHeight="false" outlineLevel="0" collapsed="false">
      <c r="A1566" s="2" t="s">
        <v>3414</v>
      </c>
      <c r="B1566" s="2" t="s">
        <v>3415</v>
      </c>
      <c r="C1566" s="2" t="s">
        <v>12</v>
      </c>
      <c r="D1566" s="3" t="s">
        <v>81</v>
      </c>
      <c r="E1566" s="2" t="s">
        <v>222</v>
      </c>
      <c r="F1566" s="2" t="s">
        <v>128</v>
      </c>
      <c r="G1566" s="3" t="s">
        <v>22</v>
      </c>
      <c r="H1566" s="4" t="n">
        <v>9737.85</v>
      </c>
      <c r="I1566" s="5" t="n">
        <v>10</v>
      </c>
      <c r="J1566" s="2" t="s">
        <v>17</v>
      </c>
    </row>
    <row r="1567" customFormat="false" ht="15" hidden="false" customHeight="false" outlineLevel="0" collapsed="false">
      <c r="A1567" s="6" t="s">
        <v>3416</v>
      </c>
      <c r="B1567" s="6" t="s">
        <v>3417</v>
      </c>
      <c r="C1567" s="6" t="s">
        <v>86</v>
      </c>
      <c r="D1567" s="7" t="s">
        <v>285</v>
      </c>
      <c r="E1567" s="6" t="s">
        <v>803</v>
      </c>
      <c r="F1567" s="6" t="s">
        <v>359</v>
      </c>
      <c r="G1567" s="7" t="s">
        <v>16</v>
      </c>
      <c r="H1567" s="8" t="n">
        <v>12179.03</v>
      </c>
      <c r="I1567" s="9" t="n">
        <v>15</v>
      </c>
      <c r="J1567" s="6" t="s">
        <v>17</v>
      </c>
    </row>
    <row r="1568" customFormat="false" ht="15" hidden="false" customHeight="false" outlineLevel="0" collapsed="false">
      <c r="A1568" s="2" t="s">
        <v>3418</v>
      </c>
      <c r="B1568" s="2" t="s">
        <v>3419</v>
      </c>
      <c r="C1568" s="2" t="s">
        <v>86</v>
      </c>
      <c r="D1568" s="3" t="s">
        <v>507</v>
      </c>
      <c r="E1568" s="2" t="s">
        <v>276</v>
      </c>
      <c r="F1568" s="2" t="s">
        <v>397</v>
      </c>
      <c r="G1568" s="3" t="s">
        <v>22</v>
      </c>
      <c r="H1568" s="4" t="n">
        <v>5617.65</v>
      </c>
      <c r="I1568" s="5" t="n">
        <v>25</v>
      </c>
      <c r="J1568" s="2" t="s">
        <v>17</v>
      </c>
    </row>
    <row r="1569" customFormat="false" ht="15" hidden="false" customHeight="false" outlineLevel="0" collapsed="false">
      <c r="A1569" s="6" t="s">
        <v>3420</v>
      </c>
      <c r="B1569" s="6" t="s">
        <v>3421</v>
      </c>
      <c r="C1569" s="6" t="s">
        <v>12</v>
      </c>
      <c r="D1569" s="7" t="s">
        <v>37</v>
      </c>
      <c r="E1569" s="6" t="s">
        <v>1190</v>
      </c>
      <c r="F1569" s="6" t="s">
        <v>276</v>
      </c>
      <c r="G1569" s="7" t="s">
        <v>62</v>
      </c>
      <c r="H1569" s="8" t="n">
        <v>5227.16</v>
      </c>
      <c r="I1569" s="9" t="n">
        <v>10</v>
      </c>
      <c r="J1569" s="6" t="s">
        <v>17</v>
      </c>
    </row>
    <row r="1570" customFormat="false" ht="15" hidden="false" customHeight="false" outlineLevel="0" collapsed="false">
      <c r="A1570" s="2" t="s">
        <v>3422</v>
      </c>
      <c r="B1570" s="2" t="s">
        <v>3423</v>
      </c>
      <c r="C1570" s="2" t="s">
        <v>31</v>
      </c>
      <c r="D1570" s="3" t="s">
        <v>131</v>
      </c>
      <c r="E1570" s="2" t="s">
        <v>38</v>
      </c>
      <c r="F1570" s="2" t="s">
        <v>690</v>
      </c>
      <c r="G1570" s="3" t="s">
        <v>28</v>
      </c>
      <c r="H1570" s="4" t="n">
        <v>11074.95</v>
      </c>
      <c r="I1570" s="5" t="n">
        <v>30</v>
      </c>
      <c r="J1570" s="2" t="s">
        <v>17</v>
      </c>
    </row>
    <row r="1571" customFormat="false" ht="15" hidden="false" customHeight="false" outlineLevel="0" collapsed="false">
      <c r="A1571" s="6" t="s">
        <v>3424</v>
      </c>
      <c r="B1571" s="6" t="s">
        <v>3425</v>
      </c>
      <c r="C1571" s="6" t="s">
        <v>31</v>
      </c>
      <c r="D1571" s="7" t="s">
        <v>145</v>
      </c>
      <c r="E1571" s="6" t="s">
        <v>146</v>
      </c>
      <c r="F1571" s="6" t="s">
        <v>103</v>
      </c>
      <c r="G1571" s="7" t="s">
        <v>22</v>
      </c>
      <c r="H1571" s="8" t="n">
        <v>7318.37</v>
      </c>
      <c r="I1571" s="9" t="n">
        <v>5</v>
      </c>
      <c r="J1571" s="6" t="s">
        <v>17</v>
      </c>
    </row>
    <row r="1572" customFormat="false" ht="15" hidden="false" customHeight="false" outlineLevel="0" collapsed="false">
      <c r="A1572" s="2" t="s">
        <v>3426</v>
      </c>
      <c r="B1572" s="2" t="s">
        <v>3427</v>
      </c>
      <c r="C1572" s="2" t="s">
        <v>31</v>
      </c>
      <c r="D1572" s="3" t="s">
        <v>131</v>
      </c>
      <c r="E1572" s="2" t="s">
        <v>871</v>
      </c>
      <c r="F1572" s="2" t="s">
        <v>620</v>
      </c>
      <c r="G1572" s="3" t="s">
        <v>62</v>
      </c>
      <c r="H1572" s="4" t="n">
        <v>10064.95</v>
      </c>
      <c r="I1572" s="5" t="n">
        <v>5</v>
      </c>
      <c r="J1572" s="2" t="s">
        <v>17</v>
      </c>
    </row>
    <row r="1573" customFormat="false" ht="15" hidden="false" customHeight="false" outlineLevel="0" collapsed="false">
      <c r="A1573" s="6" t="s">
        <v>3428</v>
      </c>
      <c r="B1573" s="6" t="s">
        <v>3429</v>
      </c>
      <c r="C1573" s="6" t="s">
        <v>12</v>
      </c>
      <c r="D1573" s="7" t="s">
        <v>37</v>
      </c>
      <c r="E1573" s="6" t="s">
        <v>72</v>
      </c>
      <c r="F1573" s="6" t="s">
        <v>2190</v>
      </c>
      <c r="G1573" s="7" t="s">
        <v>28</v>
      </c>
      <c r="H1573" s="8" t="n">
        <v>4463.14</v>
      </c>
      <c r="I1573" s="9" t="n">
        <v>5</v>
      </c>
      <c r="J1573" s="6" t="s">
        <v>68</v>
      </c>
    </row>
    <row r="1574" customFormat="false" ht="15" hidden="false" customHeight="false" outlineLevel="0" collapsed="false">
      <c r="A1574" s="2" t="s">
        <v>3430</v>
      </c>
      <c r="B1574" s="2" t="s">
        <v>3431</v>
      </c>
      <c r="C1574" s="2" t="s">
        <v>12</v>
      </c>
      <c r="D1574" s="3" t="s">
        <v>154</v>
      </c>
      <c r="E1574" s="2" t="s">
        <v>294</v>
      </c>
      <c r="F1574" s="2" t="s">
        <v>359</v>
      </c>
      <c r="G1574" s="3" t="s">
        <v>22</v>
      </c>
      <c r="H1574" s="4" t="n">
        <v>7294.41</v>
      </c>
      <c r="I1574" s="5" t="n">
        <v>10</v>
      </c>
      <c r="J1574" s="2" t="s">
        <v>17</v>
      </c>
    </row>
    <row r="1575" customFormat="false" ht="15" hidden="false" customHeight="false" outlineLevel="0" collapsed="false">
      <c r="A1575" s="6" t="s">
        <v>3432</v>
      </c>
      <c r="B1575" s="6" t="s">
        <v>3433</v>
      </c>
      <c r="C1575" s="6" t="s">
        <v>12</v>
      </c>
      <c r="D1575" s="7" t="s">
        <v>13</v>
      </c>
      <c r="E1575" s="6" t="s">
        <v>1024</v>
      </c>
      <c r="F1575" s="6" t="s">
        <v>1199</v>
      </c>
      <c r="G1575" s="7" t="s">
        <v>16</v>
      </c>
      <c r="H1575" s="8" t="n">
        <v>1447.71</v>
      </c>
      <c r="I1575" s="9" t="n">
        <v>30</v>
      </c>
      <c r="J1575" s="6" t="s">
        <v>17</v>
      </c>
    </row>
    <row r="1576" customFormat="false" ht="15" hidden="false" customHeight="false" outlineLevel="0" collapsed="false">
      <c r="A1576" s="2" t="s">
        <v>3434</v>
      </c>
      <c r="B1576" s="2" t="s">
        <v>3435</v>
      </c>
      <c r="C1576" s="2" t="s">
        <v>31</v>
      </c>
      <c r="D1576" s="3" t="s">
        <v>175</v>
      </c>
      <c r="E1576" s="2" t="s">
        <v>246</v>
      </c>
      <c r="F1576" s="2" t="s">
        <v>194</v>
      </c>
      <c r="G1576" s="3" t="s">
        <v>62</v>
      </c>
      <c r="H1576" s="4" t="n">
        <v>3443.6</v>
      </c>
      <c r="I1576" s="5" t="n">
        <v>10</v>
      </c>
      <c r="J1576" s="2" t="s">
        <v>17</v>
      </c>
    </row>
    <row r="1577" customFormat="false" ht="15" hidden="false" customHeight="false" outlineLevel="0" collapsed="false">
      <c r="A1577" s="6" t="s">
        <v>3436</v>
      </c>
      <c r="B1577" s="6" t="s">
        <v>3437</v>
      </c>
      <c r="C1577" s="6" t="s">
        <v>31</v>
      </c>
      <c r="D1577" s="7" t="s">
        <v>32</v>
      </c>
      <c r="E1577" s="6" t="s">
        <v>111</v>
      </c>
      <c r="F1577" s="6" t="s">
        <v>326</v>
      </c>
      <c r="G1577" s="7" t="s">
        <v>28</v>
      </c>
      <c r="H1577" s="8" t="n">
        <v>6975.95</v>
      </c>
      <c r="I1577" s="9" t="n">
        <v>30</v>
      </c>
      <c r="J1577" s="6" t="s">
        <v>17</v>
      </c>
    </row>
    <row r="1578" customFormat="false" ht="15" hidden="false" customHeight="false" outlineLevel="0" collapsed="false">
      <c r="A1578" s="2" t="s">
        <v>3438</v>
      </c>
      <c r="B1578" s="2" t="s">
        <v>3439</v>
      </c>
      <c r="C1578" s="2" t="s">
        <v>86</v>
      </c>
      <c r="D1578" s="3" t="s">
        <v>87</v>
      </c>
      <c r="E1578" s="2" t="s">
        <v>332</v>
      </c>
      <c r="F1578" s="2" t="s">
        <v>294</v>
      </c>
      <c r="G1578" s="3" t="s">
        <v>138</v>
      </c>
      <c r="H1578" s="4" t="n">
        <v>2867.22</v>
      </c>
      <c r="I1578" s="5" t="n">
        <v>5</v>
      </c>
      <c r="J1578" s="2" t="s">
        <v>17</v>
      </c>
    </row>
    <row r="1579" customFormat="false" ht="15" hidden="false" customHeight="false" outlineLevel="0" collapsed="false">
      <c r="A1579" s="6" t="s">
        <v>3440</v>
      </c>
      <c r="B1579" s="6" t="s">
        <v>3441</v>
      </c>
      <c r="C1579" s="6" t="s">
        <v>12</v>
      </c>
      <c r="D1579" s="7" t="s">
        <v>25</v>
      </c>
      <c r="E1579" s="6" t="s">
        <v>67</v>
      </c>
      <c r="F1579" s="6" t="s">
        <v>890</v>
      </c>
      <c r="G1579" s="7" t="s">
        <v>16</v>
      </c>
      <c r="H1579" s="8" t="n">
        <v>10504.47</v>
      </c>
      <c r="I1579" s="9" t="n">
        <v>10</v>
      </c>
      <c r="J1579" s="6" t="s">
        <v>17</v>
      </c>
    </row>
    <row r="1580" customFormat="false" ht="15" hidden="false" customHeight="false" outlineLevel="0" collapsed="false">
      <c r="A1580" s="2" t="s">
        <v>3442</v>
      </c>
      <c r="B1580" s="2" t="s">
        <v>3443</v>
      </c>
      <c r="C1580" s="2" t="s">
        <v>86</v>
      </c>
      <c r="D1580" s="3" t="s">
        <v>135</v>
      </c>
      <c r="E1580" s="2" t="s">
        <v>405</v>
      </c>
      <c r="F1580" s="2" t="s">
        <v>1585</v>
      </c>
      <c r="G1580" s="3" t="s">
        <v>16</v>
      </c>
      <c r="H1580" s="4" t="n">
        <v>13263.36</v>
      </c>
      <c r="I1580" s="5" t="n">
        <v>5</v>
      </c>
      <c r="J1580" s="2" t="s">
        <v>68</v>
      </c>
    </row>
    <row r="1581" customFormat="false" ht="15" hidden="false" customHeight="false" outlineLevel="0" collapsed="false">
      <c r="A1581" s="6" t="s">
        <v>3444</v>
      </c>
      <c r="B1581" s="6" t="s">
        <v>1318</v>
      </c>
      <c r="C1581" s="6" t="s">
        <v>12</v>
      </c>
      <c r="D1581" s="7" t="s">
        <v>81</v>
      </c>
      <c r="E1581" s="6" t="s">
        <v>367</v>
      </c>
      <c r="F1581" s="6" t="s">
        <v>338</v>
      </c>
      <c r="G1581" s="7" t="s">
        <v>138</v>
      </c>
      <c r="H1581" s="8" t="n">
        <v>8792.7</v>
      </c>
      <c r="I1581" s="9" t="n">
        <v>20</v>
      </c>
      <c r="J1581" s="6" t="s">
        <v>17</v>
      </c>
    </row>
    <row r="1582" customFormat="false" ht="15" hidden="false" customHeight="false" outlineLevel="0" collapsed="false">
      <c r="A1582" s="2" t="s">
        <v>3445</v>
      </c>
      <c r="B1582" s="2" t="s">
        <v>3446</v>
      </c>
      <c r="C1582" s="2" t="s">
        <v>86</v>
      </c>
      <c r="D1582" s="3" t="s">
        <v>135</v>
      </c>
      <c r="E1582" s="2" t="s">
        <v>1951</v>
      </c>
      <c r="F1582" s="2" t="s">
        <v>560</v>
      </c>
      <c r="G1582" s="3" t="s">
        <v>74</v>
      </c>
      <c r="H1582" s="4" t="n">
        <v>3069.91</v>
      </c>
      <c r="I1582" s="5" t="n">
        <v>0</v>
      </c>
      <c r="J1582" s="2" t="s">
        <v>17</v>
      </c>
    </row>
    <row r="1583" customFormat="false" ht="15" hidden="false" customHeight="false" outlineLevel="0" collapsed="false">
      <c r="A1583" s="6" t="s">
        <v>3447</v>
      </c>
      <c r="B1583" s="6" t="s">
        <v>3448</v>
      </c>
      <c r="C1583" s="6" t="s">
        <v>31</v>
      </c>
      <c r="D1583" s="7" t="s">
        <v>131</v>
      </c>
      <c r="E1583" s="6" t="s">
        <v>98</v>
      </c>
      <c r="F1583" s="6" t="s">
        <v>785</v>
      </c>
      <c r="G1583" s="7" t="s">
        <v>138</v>
      </c>
      <c r="H1583" s="8" t="n">
        <v>4739.07</v>
      </c>
      <c r="I1583" s="9" t="n">
        <v>10</v>
      </c>
      <c r="J1583" s="6" t="s">
        <v>17</v>
      </c>
    </row>
    <row r="1584" customFormat="false" ht="15" hidden="false" customHeight="false" outlineLevel="0" collapsed="false">
      <c r="A1584" s="2" t="s">
        <v>3449</v>
      </c>
      <c r="B1584" s="2" t="s">
        <v>3450</v>
      </c>
      <c r="C1584" s="2" t="s">
        <v>31</v>
      </c>
      <c r="D1584" s="3" t="s">
        <v>65</v>
      </c>
      <c r="E1584" s="2" t="s">
        <v>430</v>
      </c>
      <c r="F1584" s="2" t="s">
        <v>119</v>
      </c>
      <c r="G1584" s="3" t="s">
        <v>62</v>
      </c>
      <c r="H1584" s="4" t="n">
        <v>5795.63</v>
      </c>
      <c r="I1584" s="5" t="n">
        <v>5</v>
      </c>
      <c r="J1584" s="2" t="s">
        <v>17</v>
      </c>
    </row>
    <row r="1585" customFormat="false" ht="15" hidden="false" customHeight="false" outlineLevel="0" collapsed="false">
      <c r="A1585" s="6" t="s">
        <v>3451</v>
      </c>
      <c r="B1585" s="6" t="s">
        <v>3452</v>
      </c>
      <c r="C1585" s="6" t="s">
        <v>86</v>
      </c>
      <c r="D1585" s="7" t="s">
        <v>384</v>
      </c>
      <c r="E1585" s="6" t="s">
        <v>1803</v>
      </c>
      <c r="F1585" s="6" t="s">
        <v>430</v>
      </c>
      <c r="G1585" s="7" t="s">
        <v>62</v>
      </c>
      <c r="H1585" s="8" t="n">
        <v>1254.16</v>
      </c>
      <c r="I1585" s="9" t="n">
        <v>5</v>
      </c>
      <c r="J1585" s="6" t="s">
        <v>17</v>
      </c>
    </row>
    <row r="1586" customFormat="false" ht="15" hidden="false" customHeight="false" outlineLevel="0" collapsed="false">
      <c r="A1586" s="2" t="s">
        <v>3453</v>
      </c>
      <c r="B1586" s="2" t="s">
        <v>1227</v>
      </c>
      <c r="C1586" s="2" t="s">
        <v>31</v>
      </c>
      <c r="D1586" s="3" t="s">
        <v>145</v>
      </c>
      <c r="E1586" s="2" t="s">
        <v>230</v>
      </c>
      <c r="F1586" s="2" t="s">
        <v>171</v>
      </c>
      <c r="G1586" s="3" t="s">
        <v>16</v>
      </c>
      <c r="H1586" s="4" t="n">
        <v>10022.05</v>
      </c>
      <c r="I1586" s="5" t="n">
        <v>30</v>
      </c>
      <c r="J1586" s="2" t="s">
        <v>17</v>
      </c>
    </row>
    <row r="1587" customFormat="false" ht="15" hidden="false" customHeight="false" outlineLevel="0" collapsed="false">
      <c r="A1587" s="6" t="s">
        <v>3454</v>
      </c>
      <c r="B1587" s="6" t="s">
        <v>1077</v>
      </c>
      <c r="C1587" s="6" t="s">
        <v>86</v>
      </c>
      <c r="D1587" s="7" t="s">
        <v>524</v>
      </c>
      <c r="E1587" s="6" t="s">
        <v>51</v>
      </c>
      <c r="F1587" s="6" t="s">
        <v>298</v>
      </c>
      <c r="G1587" s="7" t="s">
        <v>22</v>
      </c>
      <c r="H1587" s="8" t="n">
        <v>778.58</v>
      </c>
      <c r="I1587" s="9" t="n">
        <v>20</v>
      </c>
      <c r="J1587" s="6" t="s">
        <v>17</v>
      </c>
    </row>
    <row r="1588" customFormat="false" ht="15" hidden="false" customHeight="false" outlineLevel="0" collapsed="false">
      <c r="A1588" s="2" t="s">
        <v>3455</v>
      </c>
      <c r="B1588" s="2" t="s">
        <v>1146</v>
      </c>
      <c r="C1588" s="2" t="s">
        <v>31</v>
      </c>
      <c r="D1588" s="3" t="s">
        <v>145</v>
      </c>
      <c r="E1588" s="2" t="s">
        <v>151</v>
      </c>
      <c r="F1588" s="2" t="s">
        <v>806</v>
      </c>
      <c r="G1588" s="3" t="s">
        <v>16</v>
      </c>
      <c r="H1588" s="4" t="n">
        <v>5818.51</v>
      </c>
      <c r="I1588" s="5" t="n">
        <v>10</v>
      </c>
      <c r="J1588" s="2" t="s">
        <v>17</v>
      </c>
    </row>
    <row r="1589" customFormat="false" ht="15" hidden="false" customHeight="false" outlineLevel="0" collapsed="false">
      <c r="A1589" s="6" t="s">
        <v>3456</v>
      </c>
      <c r="B1589" s="6" t="s">
        <v>3457</v>
      </c>
      <c r="C1589" s="6" t="s">
        <v>12</v>
      </c>
      <c r="D1589" s="7" t="s">
        <v>50</v>
      </c>
      <c r="E1589" s="6" t="s">
        <v>1129</v>
      </c>
      <c r="F1589" s="6" t="s">
        <v>128</v>
      </c>
      <c r="G1589" s="7" t="s">
        <v>138</v>
      </c>
      <c r="H1589" s="8" t="n">
        <v>4293.03</v>
      </c>
      <c r="I1589" s="9" t="n">
        <v>25</v>
      </c>
      <c r="J1589" s="6" t="s">
        <v>17</v>
      </c>
    </row>
    <row r="1590" customFormat="false" ht="15" hidden="false" customHeight="false" outlineLevel="0" collapsed="false">
      <c r="A1590" s="2" t="s">
        <v>3458</v>
      </c>
      <c r="B1590" s="2" t="s">
        <v>3459</v>
      </c>
      <c r="C1590" s="2" t="s">
        <v>86</v>
      </c>
      <c r="D1590" s="3" t="s">
        <v>135</v>
      </c>
      <c r="E1590" s="2" t="s">
        <v>293</v>
      </c>
      <c r="F1590" s="2" t="s">
        <v>15</v>
      </c>
      <c r="G1590" s="3" t="s">
        <v>74</v>
      </c>
      <c r="H1590" s="4" t="n">
        <v>12991.45</v>
      </c>
      <c r="I1590" s="5" t="n">
        <v>10</v>
      </c>
      <c r="J1590" s="2" t="s">
        <v>68</v>
      </c>
    </row>
    <row r="1591" customFormat="false" ht="15" hidden="false" customHeight="false" outlineLevel="0" collapsed="false">
      <c r="A1591" s="6" t="s">
        <v>3460</v>
      </c>
      <c r="B1591" s="6" t="s">
        <v>183</v>
      </c>
      <c r="C1591" s="6" t="s">
        <v>31</v>
      </c>
      <c r="D1591" s="7" t="s">
        <v>92</v>
      </c>
      <c r="E1591" s="6" t="s">
        <v>2469</v>
      </c>
      <c r="F1591" s="6" t="s">
        <v>430</v>
      </c>
      <c r="G1591" s="7" t="s">
        <v>62</v>
      </c>
      <c r="H1591" s="8" t="n">
        <v>8792.68</v>
      </c>
      <c r="I1591" s="9" t="n">
        <v>5</v>
      </c>
      <c r="J1591" s="6" t="s">
        <v>17</v>
      </c>
    </row>
    <row r="1592" customFormat="false" ht="15" hidden="false" customHeight="false" outlineLevel="0" collapsed="false">
      <c r="A1592" s="2" t="s">
        <v>3461</v>
      </c>
      <c r="B1592" s="2" t="s">
        <v>3462</v>
      </c>
      <c r="C1592" s="2" t="s">
        <v>12</v>
      </c>
      <c r="D1592" s="3" t="s">
        <v>81</v>
      </c>
      <c r="E1592" s="2" t="s">
        <v>212</v>
      </c>
      <c r="F1592" s="2" t="s">
        <v>156</v>
      </c>
      <c r="G1592" s="3" t="s">
        <v>74</v>
      </c>
      <c r="H1592" s="4" t="n">
        <v>1520.55</v>
      </c>
      <c r="I1592" s="5" t="n">
        <v>20</v>
      </c>
      <c r="J1592" s="2" t="s">
        <v>17</v>
      </c>
    </row>
    <row r="1593" customFormat="false" ht="15" hidden="false" customHeight="false" outlineLevel="0" collapsed="false">
      <c r="A1593" s="6" t="s">
        <v>3463</v>
      </c>
      <c r="B1593" s="6" t="s">
        <v>3464</v>
      </c>
      <c r="C1593" s="6" t="s">
        <v>12</v>
      </c>
      <c r="D1593" s="7" t="s">
        <v>81</v>
      </c>
      <c r="E1593" s="6" t="s">
        <v>490</v>
      </c>
      <c r="F1593" s="6" t="s">
        <v>793</v>
      </c>
      <c r="G1593" s="7" t="s">
        <v>16</v>
      </c>
      <c r="H1593" s="8" t="n">
        <v>9382.2</v>
      </c>
      <c r="I1593" s="9" t="n">
        <v>0</v>
      </c>
      <c r="J1593" s="6" t="s">
        <v>17</v>
      </c>
    </row>
    <row r="1594" customFormat="false" ht="15" hidden="false" customHeight="false" outlineLevel="0" collapsed="false">
      <c r="A1594" s="2" t="s">
        <v>3465</v>
      </c>
      <c r="B1594" s="2" t="s">
        <v>3466</v>
      </c>
      <c r="C1594" s="2" t="s">
        <v>31</v>
      </c>
      <c r="D1594" s="3" t="s">
        <v>175</v>
      </c>
      <c r="E1594" s="2" t="s">
        <v>761</v>
      </c>
      <c r="F1594" s="2" t="s">
        <v>1556</v>
      </c>
      <c r="G1594" s="3" t="s">
        <v>22</v>
      </c>
      <c r="H1594" s="4" t="n">
        <v>10441.21</v>
      </c>
      <c r="I1594" s="5" t="n">
        <v>30</v>
      </c>
      <c r="J1594" s="2" t="s">
        <v>68</v>
      </c>
    </row>
    <row r="1595" customFormat="false" ht="15" hidden="false" customHeight="false" outlineLevel="0" collapsed="false">
      <c r="A1595" s="6" t="s">
        <v>3467</v>
      </c>
      <c r="B1595" s="6" t="s">
        <v>3468</v>
      </c>
      <c r="C1595" s="6" t="s">
        <v>12</v>
      </c>
      <c r="D1595" s="7" t="s">
        <v>154</v>
      </c>
      <c r="E1595" s="6" t="s">
        <v>972</v>
      </c>
      <c r="F1595" s="6" t="s">
        <v>724</v>
      </c>
      <c r="G1595" s="7" t="s">
        <v>62</v>
      </c>
      <c r="H1595" s="8" t="n">
        <v>10769.45</v>
      </c>
      <c r="I1595" s="9" t="n">
        <v>5</v>
      </c>
      <c r="J1595" s="6" t="s">
        <v>17</v>
      </c>
    </row>
    <row r="1596" customFormat="false" ht="15" hidden="false" customHeight="false" outlineLevel="0" collapsed="false">
      <c r="A1596" s="2" t="s">
        <v>3469</v>
      </c>
      <c r="B1596" s="2" t="s">
        <v>3470</v>
      </c>
      <c r="C1596" s="2" t="s">
        <v>12</v>
      </c>
      <c r="D1596" s="3" t="s">
        <v>362</v>
      </c>
      <c r="E1596" s="2" t="s">
        <v>724</v>
      </c>
      <c r="F1596" s="2" t="s">
        <v>150</v>
      </c>
      <c r="G1596" s="3" t="s">
        <v>74</v>
      </c>
      <c r="H1596" s="4" t="n">
        <v>6916.49</v>
      </c>
      <c r="I1596" s="5" t="n">
        <v>0</v>
      </c>
      <c r="J1596" s="2" t="s">
        <v>68</v>
      </c>
    </row>
    <row r="1597" customFormat="false" ht="15" hidden="false" customHeight="false" outlineLevel="0" collapsed="false">
      <c r="A1597" s="6" t="s">
        <v>3471</v>
      </c>
      <c r="B1597" s="6" t="s">
        <v>3472</v>
      </c>
      <c r="C1597" s="6" t="s">
        <v>31</v>
      </c>
      <c r="D1597" s="7" t="s">
        <v>215</v>
      </c>
      <c r="E1597" s="6" t="s">
        <v>781</v>
      </c>
      <c r="F1597" s="6" t="s">
        <v>1409</v>
      </c>
      <c r="G1597" s="7" t="s">
        <v>28</v>
      </c>
      <c r="H1597" s="8" t="n">
        <v>10649.52</v>
      </c>
      <c r="I1597" s="9" t="n">
        <v>5</v>
      </c>
      <c r="J1597" s="6" t="s">
        <v>17</v>
      </c>
    </row>
    <row r="1598" customFormat="false" ht="15" hidden="false" customHeight="false" outlineLevel="0" collapsed="false">
      <c r="A1598" s="2" t="s">
        <v>3473</v>
      </c>
      <c r="B1598" s="2" t="s">
        <v>3474</v>
      </c>
      <c r="C1598" s="2" t="s">
        <v>12</v>
      </c>
      <c r="D1598" s="3" t="s">
        <v>154</v>
      </c>
      <c r="E1598" s="2" t="s">
        <v>754</v>
      </c>
      <c r="F1598" s="2" t="s">
        <v>703</v>
      </c>
      <c r="G1598" s="3" t="s">
        <v>22</v>
      </c>
      <c r="H1598" s="4" t="n">
        <v>12622.59</v>
      </c>
      <c r="I1598" s="5" t="n">
        <v>25</v>
      </c>
      <c r="J1598" s="2" t="s">
        <v>17</v>
      </c>
    </row>
    <row r="1599" customFormat="false" ht="15" hidden="false" customHeight="false" outlineLevel="0" collapsed="false">
      <c r="A1599" s="6" t="s">
        <v>3475</v>
      </c>
      <c r="B1599" s="6" t="s">
        <v>3476</v>
      </c>
      <c r="C1599" s="6" t="s">
        <v>31</v>
      </c>
      <c r="D1599" s="7" t="s">
        <v>145</v>
      </c>
      <c r="E1599" s="6" t="s">
        <v>1300</v>
      </c>
      <c r="F1599" s="6" t="s">
        <v>1024</v>
      </c>
      <c r="G1599" s="7" t="s">
        <v>74</v>
      </c>
      <c r="H1599" s="8" t="n">
        <v>3991.18</v>
      </c>
      <c r="I1599" s="9" t="n">
        <v>25</v>
      </c>
      <c r="J1599" s="6" t="s">
        <v>17</v>
      </c>
    </row>
    <row r="1600" customFormat="false" ht="15" hidden="false" customHeight="false" outlineLevel="0" collapsed="false">
      <c r="A1600" s="2" t="s">
        <v>3477</v>
      </c>
      <c r="B1600" s="2" t="s">
        <v>3478</v>
      </c>
      <c r="C1600" s="2" t="s">
        <v>31</v>
      </c>
      <c r="D1600" s="3" t="s">
        <v>92</v>
      </c>
      <c r="E1600" s="2" t="s">
        <v>385</v>
      </c>
      <c r="F1600" s="2" t="s">
        <v>261</v>
      </c>
      <c r="G1600" s="3" t="s">
        <v>22</v>
      </c>
      <c r="H1600" s="4" t="n">
        <v>7661.88</v>
      </c>
      <c r="I1600" s="5" t="n">
        <v>0</v>
      </c>
      <c r="J1600" s="2" t="s">
        <v>17</v>
      </c>
    </row>
    <row r="1601" customFormat="false" ht="15" hidden="false" customHeight="false" outlineLevel="0" collapsed="false">
      <c r="A1601" s="6" t="s">
        <v>3479</v>
      </c>
      <c r="B1601" s="6" t="s">
        <v>3480</v>
      </c>
      <c r="C1601" s="6" t="s">
        <v>12</v>
      </c>
      <c r="D1601" s="7" t="s">
        <v>25</v>
      </c>
      <c r="E1601" s="6" t="s">
        <v>662</v>
      </c>
      <c r="F1601" s="6" t="s">
        <v>675</v>
      </c>
      <c r="G1601" s="7" t="s">
        <v>22</v>
      </c>
      <c r="H1601" s="8" t="n">
        <v>10280.27</v>
      </c>
      <c r="I1601" s="9" t="n">
        <v>25</v>
      </c>
      <c r="J1601" s="6" t="s">
        <v>17</v>
      </c>
    </row>
    <row r="1602" customFormat="false" ht="15" hidden="false" customHeight="false" outlineLevel="0" collapsed="false">
      <c r="A1602" s="2" t="s">
        <v>3481</v>
      </c>
      <c r="B1602" s="2" t="s">
        <v>729</v>
      </c>
      <c r="C1602" s="2" t="s">
        <v>12</v>
      </c>
      <c r="D1602" s="3" t="s">
        <v>362</v>
      </c>
      <c r="E1602" s="2" t="s">
        <v>662</v>
      </c>
      <c r="F1602" s="2" t="s">
        <v>578</v>
      </c>
      <c r="G1602" s="3" t="s">
        <v>16</v>
      </c>
      <c r="H1602" s="4" t="n">
        <v>8753.42</v>
      </c>
      <c r="I1602" s="5" t="n">
        <v>0</v>
      </c>
      <c r="J1602" s="2" t="s">
        <v>17</v>
      </c>
    </row>
    <row r="1603" customFormat="false" ht="15" hidden="false" customHeight="false" outlineLevel="0" collapsed="false">
      <c r="A1603" s="6" t="s">
        <v>3482</v>
      </c>
      <c r="B1603" s="6" t="s">
        <v>3483</v>
      </c>
      <c r="C1603" s="6" t="s">
        <v>31</v>
      </c>
      <c r="D1603" s="7" t="s">
        <v>145</v>
      </c>
      <c r="E1603" s="6" t="s">
        <v>127</v>
      </c>
      <c r="F1603" s="6" t="s">
        <v>195</v>
      </c>
      <c r="G1603" s="7" t="s">
        <v>16</v>
      </c>
      <c r="H1603" s="8" t="n">
        <v>8415.8</v>
      </c>
      <c r="I1603" s="9" t="n">
        <v>10</v>
      </c>
      <c r="J1603" s="6" t="s">
        <v>68</v>
      </c>
    </row>
    <row r="1604" customFormat="false" ht="15" hidden="false" customHeight="false" outlineLevel="0" collapsed="false">
      <c r="A1604" s="2" t="s">
        <v>3484</v>
      </c>
      <c r="B1604" s="2" t="s">
        <v>3485</v>
      </c>
      <c r="C1604" s="2" t="s">
        <v>12</v>
      </c>
      <c r="D1604" s="3" t="s">
        <v>25</v>
      </c>
      <c r="E1604" s="2" t="s">
        <v>884</v>
      </c>
      <c r="F1604" s="2" t="s">
        <v>717</v>
      </c>
      <c r="G1604" s="3" t="s">
        <v>62</v>
      </c>
      <c r="H1604" s="4" t="n">
        <v>12773.98</v>
      </c>
      <c r="I1604" s="5" t="n">
        <v>30</v>
      </c>
      <c r="J1604" s="2" t="s">
        <v>17</v>
      </c>
    </row>
    <row r="1605" customFormat="false" ht="15" hidden="false" customHeight="false" outlineLevel="0" collapsed="false">
      <c r="A1605" s="6" t="s">
        <v>3486</v>
      </c>
      <c r="B1605" s="6" t="s">
        <v>3487</v>
      </c>
      <c r="C1605" s="6" t="s">
        <v>31</v>
      </c>
      <c r="D1605" s="7" t="s">
        <v>122</v>
      </c>
      <c r="E1605" s="6" t="s">
        <v>674</v>
      </c>
      <c r="F1605" s="6" t="s">
        <v>699</v>
      </c>
      <c r="G1605" s="7" t="s">
        <v>62</v>
      </c>
      <c r="H1605" s="8" t="n">
        <v>13163.75</v>
      </c>
      <c r="I1605" s="9" t="n">
        <v>0</v>
      </c>
      <c r="J1605" s="6" t="s">
        <v>17</v>
      </c>
    </row>
    <row r="1606" customFormat="false" ht="15" hidden="false" customHeight="false" outlineLevel="0" collapsed="false">
      <c r="A1606" s="2" t="s">
        <v>3488</v>
      </c>
      <c r="B1606" s="2" t="s">
        <v>3489</v>
      </c>
      <c r="C1606" s="2" t="s">
        <v>31</v>
      </c>
      <c r="D1606" s="3" t="s">
        <v>71</v>
      </c>
      <c r="E1606" s="2" t="s">
        <v>27</v>
      </c>
      <c r="F1606" s="2" t="s">
        <v>486</v>
      </c>
      <c r="G1606" s="3" t="s">
        <v>62</v>
      </c>
      <c r="H1606" s="4" t="n">
        <v>10095.7</v>
      </c>
      <c r="I1606" s="5" t="n">
        <v>30</v>
      </c>
      <c r="J1606" s="2" t="s">
        <v>17</v>
      </c>
    </row>
    <row r="1607" customFormat="false" ht="15" hidden="false" customHeight="false" outlineLevel="0" collapsed="false">
      <c r="A1607" s="6" t="s">
        <v>3490</v>
      </c>
      <c r="B1607" s="6" t="s">
        <v>3491</v>
      </c>
      <c r="C1607" s="6" t="s">
        <v>31</v>
      </c>
      <c r="D1607" s="7" t="s">
        <v>122</v>
      </c>
      <c r="E1607" s="6" t="s">
        <v>1199</v>
      </c>
      <c r="F1607" s="6" t="s">
        <v>1200</v>
      </c>
      <c r="G1607" s="7" t="s">
        <v>62</v>
      </c>
      <c r="H1607" s="8" t="n">
        <v>5391.07</v>
      </c>
      <c r="I1607" s="9" t="n">
        <v>10</v>
      </c>
      <c r="J1607" s="6" t="s">
        <v>68</v>
      </c>
    </row>
    <row r="1608" customFormat="false" ht="15" hidden="false" customHeight="false" outlineLevel="0" collapsed="false">
      <c r="A1608" s="2" t="s">
        <v>3492</v>
      </c>
      <c r="B1608" s="2" t="s">
        <v>3493</v>
      </c>
      <c r="C1608" s="2" t="s">
        <v>31</v>
      </c>
      <c r="D1608" s="3" t="s">
        <v>59</v>
      </c>
      <c r="E1608" s="2" t="s">
        <v>26</v>
      </c>
      <c r="F1608" s="2" t="s">
        <v>377</v>
      </c>
      <c r="G1608" s="3" t="s">
        <v>28</v>
      </c>
      <c r="H1608" s="4" t="n">
        <v>6776.42</v>
      </c>
      <c r="I1608" s="5" t="n">
        <v>15</v>
      </c>
      <c r="J1608" s="2" t="s">
        <v>17</v>
      </c>
    </row>
    <row r="1609" customFormat="false" ht="15" hidden="false" customHeight="false" outlineLevel="0" collapsed="false">
      <c r="A1609" s="6" t="s">
        <v>3494</v>
      </c>
      <c r="B1609" s="6" t="s">
        <v>3495</v>
      </c>
      <c r="C1609" s="6" t="s">
        <v>86</v>
      </c>
      <c r="D1609" s="7" t="s">
        <v>135</v>
      </c>
      <c r="E1609" s="6" t="s">
        <v>517</v>
      </c>
      <c r="F1609" s="6" t="s">
        <v>754</v>
      </c>
      <c r="G1609" s="7" t="s">
        <v>138</v>
      </c>
      <c r="H1609" s="8" t="n">
        <v>7412.15</v>
      </c>
      <c r="I1609" s="9" t="n">
        <v>25</v>
      </c>
      <c r="J1609" s="6" t="s">
        <v>17</v>
      </c>
    </row>
    <row r="1610" customFormat="false" ht="15" hidden="false" customHeight="false" outlineLevel="0" collapsed="false">
      <c r="A1610" s="2" t="s">
        <v>3496</v>
      </c>
      <c r="B1610" s="2" t="s">
        <v>3497</v>
      </c>
      <c r="C1610" s="2" t="s">
        <v>86</v>
      </c>
      <c r="D1610" s="3" t="s">
        <v>507</v>
      </c>
      <c r="E1610" s="2" t="s">
        <v>111</v>
      </c>
      <c r="F1610" s="2" t="s">
        <v>326</v>
      </c>
      <c r="G1610" s="3" t="s">
        <v>62</v>
      </c>
      <c r="H1610" s="4" t="n">
        <v>9656.87</v>
      </c>
      <c r="I1610" s="5" t="n">
        <v>10</v>
      </c>
      <c r="J1610" s="2" t="s">
        <v>17</v>
      </c>
    </row>
    <row r="1611" customFormat="false" ht="15" hidden="false" customHeight="false" outlineLevel="0" collapsed="false">
      <c r="A1611" s="6" t="s">
        <v>3498</v>
      </c>
      <c r="B1611" s="6" t="s">
        <v>3499</v>
      </c>
      <c r="C1611" s="6" t="s">
        <v>12</v>
      </c>
      <c r="D1611" s="7" t="s">
        <v>362</v>
      </c>
      <c r="E1611" s="6" t="s">
        <v>624</v>
      </c>
      <c r="F1611" s="6" t="s">
        <v>1233</v>
      </c>
      <c r="G1611" s="7" t="s">
        <v>22</v>
      </c>
      <c r="H1611" s="8" t="n">
        <v>5445.91</v>
      </c>
      <c r="I1611" s="9" t="n">
        <v>10</v>
      </c>
      <c r="J1611" s="6" t="s">
        <v>17</v>
      </c>
    </row>
    <row r="1612" customFormat="false" ht="15" hidden="false" customHeight="false" outlineLevel="0" collapsed="false">
      <c r="A1612" s="2" t="s">
        <v>3500</v>
      </c>
      <c r="B1612" s="2" t="s">
        <v>3501</v>
      </c>
      <c r="C1612" s="2" t="s">
        <v>12</v>
      </c>
      <c r="D1612" s="3" t="s">
        <v>25</v>
      </c>
      <c r="E1612" s="2" t="s">
        <v>1628</v>
      </c>
      <c r="F1612" s="2" t="s">
        <v>430</v>
      </c>
      <c r="G1612" s="3" t="s">
        <v>22</v>
      </c>
      <c r="H1612" s="4" t="n">
        <v>5865.12</v>
      </c>
      <c r="I1612" s="5" t="n">
        <v>15</v>
      </c>
      <c r="J1612" s="2" t="s">
        <v>17</v>
      </c>
    </row>
    <row r="1613" customFormat="false" ht="15" hidden="false" customHeight="false" outlineLevel="0" collapsed="false">
      <c r="A1613" s="6" t="s">
        <v>3502</v>
      </c>
      <c r="B1613" s="6" t="s">
        <v>3503</v>
      </c>
      <c r="C1613" s="6" t="s">
        <v>86</v>
      </c>
      <c r="D1613" s="7" t="s">
        <v>285</v>
      </c>
      <c r="E1613" s="6" t="s">
        <v>103</v>
      </c>
      <c r="F1613" s="6" t="s">
        <v>901</v>
      </c>
      <c r="G1613" s="7" t="s">
        <v>28</v>
      </c>
      <c r="H1613" s="8" t="n">
        <v>11908.69</v>
      </c>
      <c r="I1613" s="9" t="n">
        <v>15</v>
      </c>
      <c r="J1613" s="6" t="s">
        <v>17</v>
      </c>
    </row>
    <row r="1614" customFormat="false" ht="15" hidden="false" customHeight="false" outlineLevel="0" collapsed="false">
      <c r="A1614" s="2" t="s">
        <v>3504</v>
      </c>
      <c r="B1614" s="2" t="s">
        <v>3505</v>
      </c>
      <c r="C1614" s="2" t="s">
        <v>86</v>
      </c>
      <c r="D1614" s="3" t="s">
        <v>285</v>
      </c>
      <c r="E1614" s="2" t="s">
        <v>2002</v>
      </c>
      <c r="F1614" s="2" t="s">
        <v>118</v>
      </c>
      <c r="G1614" s="3" t="s">
        <v>16</v>
      </c>
      <c r="H1614" s="4" t="n">
        <v>14581.47</v>
      </c>
      <c r="I1614" s="5" t="n">
        <v>20</v>
      </c>
      <c r="J1614" s="2" t="s">
        <v>17</v>
      </c>
    </row>
    <row r="1615" customFormat="false" ht="15" hidden="false" customHeight="false" outlineLevel="0" collapsed="false">
      <c r="A1615" s="6" t="s">
        <v>3506</v>
      </c>
      <c r="B1615" s="6" t="s">
        <v>3507</v>
      </c>
      <c r="C1615" s="6" t="s">
        <v>12</v>
      </c>
      <c r="D1615" s="7" t="s">
        <v>25</v>
      </c>
      <c r="E1615" s="6" t="s">
        <v>508</v>
      </c>
      <c r="F1615" s="6" t="s">
        <v>164</v>
      </c>
      <c r="G1615" s="7" t="s">
        <v>74</v>
      </c>
      <c r="H1615" s="8" t="n">
        <v>7908.93</v>
      </c>
      <c r="I1615" s="9" t="n">
        <v>10</v>
      </c>
      <c r="J1615" s="6" t="s">
        <v>68</v>
      </c>
    </row>
    <row r="1616" customFormat="false" ht="15" hidden="false" customHeight="false" outlineLevel="0" collapsed="false">
      <c r="A1616" s="2" t="s">
        <v>3508</v>
      </c>
      <c r="B1616" s="2" t="s">
        <v>3509</v>
      </c>
      <c r="C1616" s="2" t="s">
        <v>31</v>
      </c>
      <c r="D1616" s="3" t="s">
        <v>59</v>
      </c>
      <c r="E1616" s="2" t="s">
        <v>373</v>
      </c>
      <c r="F1616" s="2" t="s">
        <v>201</v>
      </c>
      <c r="G1616" s="3" t="s">
        <v>62</v>
      </c>
      <c r="H1616" s="4" t="n">
        <v>4357.11</v>
      </c>
      <c r="I1616" s="5" t="n">
        <v>25</v>
      </c>
      <c r="J1616" s="2" t="s">
        <v>17</v>
      </c>
    </row>
    <row r="1617" customFormat="false" ht="15" hidden="false" customHeight="false" outlineLevel="0" collapsed="false">
      <c r="A1617" s="6" t="s">
        <v>3510</v>
      </c>
      <c r="B1617" s="6" t="s">
        <v>3511</v>
      </c>
      <c r="C1617" s="6" t="s">
        <v>12</v>
      </c>
      <c r="D1617" s="7" t="s">
        <v>81</v>
      </c>
      <c r="E1617" s="6" t="s">
        <v>1162</v>
      </c>
      <c r="F1617" s="6" t="s">
        <v>2469</v>
      </c>
      <c r="G1617" s="7" t="s">
        <v>74</v>
      </c>
      <c r="H1617" s="8" t="n">
        <v>7369.33</v>
      </c>
      <c r="I1617" s="9" t="n">
        <v>0</v>
      </c>
      <c r="J1617" s="6" t="s">
        <v>17</v>
      </c>
    </row>
    <row r="1618" customFormat="false" ht="15" hidden="false" customHeight="false" outlineLevel="0" collapsed="false">
      <c r="A1618" s="2" t="s">
        <v>3512</v>
      </c>
      <c r="B1618" s="2" t="s">
        <v>3513</v>
      </c>
      <c r="C1618" s="2" t="s">
        <v>12</v>
      </c>
      <c r="D1618" s="3" t="s">
        <v>179</v>
      </c>
      <c r="E1618" s="2" t="s">
        <v>21</v>
      </c>
      <c r="F1618" s="2" t="s">
        <v>1951</v>
      </c>
      <c r="G1618" s="3" t="s">
        <v>138</v>
      </c>
      <c r="H1618" s="4" t="n">
        <v>14786.63</v>
      </c>
      <c r="I1618" s="5" t="n">
        <v>15</v>
      </c>
      <c r="J1618" s="2" t="s">
        <v>17</v>
      </c>
    </row>
    <row r="1619" customFormat="false" ht="15" hidden="false" customHeight="false" outlineLevel="0" collapsed="false">
      <c r="A1619" s="6" t="s">
        <v>3514</v>
      </c>
      <c r="B1619" s="6" t="s">
        <v>3515</v>
      </c>
      <c r="C1619" s="6" t="s">
        <v>86</v>
      </c>
      <c r="D1619" s="7" t="s">
        <v>524</v>
      </c>
      <c r="E1619" s="6" t="s">
        <v>593</v>
      </c>
      <c r="F1619" s="6" t="s">
        <v>216</v>
      </c>
      <c r="G1619" s="7" t="s">
        <v>28</v>
      </c>
      <c r="H1619" s="8" t="n">
        <v>11134.59</v>
      </c>
      <c r="I1619" s="9" t="n">
        <v>10</v>
      </c>
      <c r="J1619" s="6" t="s">
        <v>17</v>
      </c>
    </row>
    <row r="1620" customFormat="false" ht="15" hidden="false" customHeight="false" outlineLevel="0" collapsed="false">
      <c r="A1620" s="2" t="s">
        <v>3516</v>
      </c>
      <c r="B1620" s="2" t="s">
        <v>3517</v>
      </c>
      <c r="C1620" s="2" t="s">
        <v>12</v>
      </c>
      <c r="D1620" s="3" t="s">
        <v>37</v>
      </c>
      <c r="E1620" s="2" t="s">
        <v>1055</v>
      </c>
      <c r="F1620" s="2" t="s">
        <v>46</v>
      </c>
      <c r="G1620" s="3" t="s">
        <v>16</v>
      </c>
      <c r="H1620" s="4" t="n">
        <v>658.25</v>
      </c>
      <c r="I1620" s="5" t="n">
        <v>30</v>
      </c>
      <c r="J1620" s="2" t="s">
        <v>17</v>
      </c>
    </row>
    <row r="1621" customFormat="false" ht="15" hidden="false" customHeight="false" outlineLevel="0" collapsed="false">
      <c r="A1621" s="6" t="s">
        <v>3518</v>
      </c>
      <c r="B1621" s="6" t="s">
        <v>3122</v>
      </c>
      <c r="C1621" s="6" t="s">
        <v>12</v>
      </c>
      <c r="D1621" s="7" t="s">
        <v>37</v>
      </c>
      <c r="E1621" s="6" t="s">
        <v>233</v>
      </c>
      <c r="F1621" s="6" t="s">
        <v>167</v>
      </c>
      <c r="G1621" s="7" t="s">
        <v>22</v>
      </c>
      <c r="H1621" s="8" t="n">
        <v>11749.06</v>
      </c>
      <c r="I1621" s="9" t="n">
        <v>15</v>
      </c>
      <c r="J1621" s="6" t="s">
        <v>17</v>
      </c>
    </row>
    <row r="1622" customFormat="false" ht="15" hidden="false" customHeight="false" outlineLevel="0" collapsed="false">
      <c r="A1622" s="2" t="s">
        <v>3519</v>
      </c>
      <c r="B1622" s="2" t="s">
        <v>3520</v>
      </c>
      <c r="C1622" s="2" t="s">
        <v>12</v>
      </c>
      <c r="D1622" s="3" t="s">
        <v>81</v>
      </c>
      <c r="E1622" s="2" t="s">
        <v>1907</v>
      </c>
      <c r="F1622" s="2" t="s">
        <v>1556</v>
      </c>
      <c r="G1622" s="3" t="s">
        <v>22</v>
      </c>
      <c r="H1622" s="4" t="n">
        <v>7111.18</v>
      </c>
      <c r="I1622" s="5" t="n">
        <v>10</v>
      </c>
      <c r="J1622" s="2" t="s">
        <v>17</v>
      </c>
    </row>
    <row r="1623" customFormat="false" ht="15" hidden="false" customHeight="false" outlineLevel="0" collapsed="false">
      <c r="A1623" s="6" t="s">
        <v>3521</v>
      </c>
      <c r="B1623" s="6" t="s">
        <v>3522</v>
      </c>
      <c r="C1623" s="6" t="s">
        <v>12</v>
      </c>
      <c r="D1623" s="7" t="s">
        <v>81</v>
      </c>
      <c r="E1623" s="6" t="s">
        <v>699</v>
      </c>
      <c r="F1623" s="6" t="s">
        <v>111</v>
      </c>
      <c r="G1623" s="7" t="s">
        <v>138</v>
      </c>
      <c r="H1623" s="8" t="n">
        <v>1260.14</v>
      </c>
      <c r="I1623" s="9" t="n">
        <v>0</v>
      </c>
      <c r="J1623" s="6" t="s">
        <v>17</v>
      </c>
    </row>
    <row r="1624" customFormat="false" ht="15" hidden="false" customHeight="false" outlineLevel="0" collapsed="false">
      <c r="A1624" s="2" t="s">
        <v>3523</v>
      </c>
      <c r="B1624" s="2" t="s">
        <v>3524</v>
      </c>
      <c r="C1624" s="2" t="s">
        <v>86</v>
      </c>
      <c r="D1624" s="3" t="s">
        <v>507</v>
      </c>
      <c r="E1624" s="2" t="s">
        <v>1505</v>
      </c>
      <c r="F1624" s="2" t="s">
        <v>521</v>
      </c>
      <c r="G1624" s="3" t="s">
        <v>28</v>
      </c>
      <c r="H1624" s="4" t="n">
        <v>6796.76</v>
      </c>
      <c r="I1624" s="5" t="n">
        <v>25</v>
      </c>
      <c r="J1624" s="2" t="s">
        <v>17</v>
      </c>
    </row>
    <row r="1625" customFormat="false" ht="15" hidden="false" customHeight="false" outlineLevel="0" collapsed="false">
      <c r="A1625" s="6" t="s">
        <v>3525</v>
      </c>
      <c r="B1625" s="6" t="s">
        <v>3526</v>
      </c>
      <c r="C1625" s="6" t="s">
        <v>12</v>
      </c>
      <c r="D1625" s="7" t="s">
        <v>81</v>
      </c>
      <c r="E1625" s="6" t="s">
        <v>788</v>
      </c>
      <c r="F1625" s="6" t="s">
        <v>720</v>
      </c>
      <c r="G1625" s="7" t="s">
        <v>28</v>
      </c>
      <c r="H1625" s="8" t="n">
        <v>1071.03</v>
      </c>
      <c r="I1625" s="9" t="n">
        <v>20</v>
      </c>
      <c r="J1625" s="6" t="s">
        <v>17</v>
      </c>
    </row>
    <row r="1626" customFormat="false" ht="15" hidden="false" customHeight="false" outlineLevel="0" collapsed="false">
      <c r="A1626" s="2" t="s">
        <v>3527</v>
      </c>
      <c r="B1626" s="2" t="s">
        <v>3528</v>
      </c>
      <c r="C1626" s="2" t="s">
        <v>12</v>
      </c>
      <c r="D1626" s="3" t="s">
        <v>162</v>
      </c>
      <c r="E1626" s="2" t="s">
        <v>666</v>
      </c>
      <c r="F1626" s="2" t="s">
        <v>1303</v>
      </c>
      <c r="G1626" s="3" t="s">
        <v>22</v>
      </c>
      <c r="H1626" s="4" t="n">
        <v>8080.32</v>
      </c>
      <c r="I1626" s="5" t="n">
        <v>0</v>
      </c>
      <c r="J1626" s="2" t="s">
        <v>17</v>
      </c>
    </row>
    <row r="1627" customFormat="false" ht="15" hidden="false" customHeight="false" outlineLevel="0" collapsed="false">
      <c r="A1627" s="6" t="s">
        <v>3529</v>
      </c>
      <c r="B1627" s="6" t="s">
        <v>3530</v>
      </c>
      <c r="C1627" s="6" t="s">
        <v>31</v>
      </c>
      <c r="D1627" s="7" t="s">
        <v>122</v>
      </c>
      <c r="E1627" s="6" t="s">
        <v>147</v>
      </c>
      <c r="F1627" s="6" t="s">
        <v>102</v>
      </c>
      <c r="G1627" s="7" t="s">
        <v>62</v>
      </c>
      <c r="H1627" s="8" t="n">
        <v>7640.61</v>
      </c>
      <c r="I1627" s="9" t="n">
        <v>0</v>
      </c>
      <c r="J1627" s="6" t="s">
        <v>17</v>
      </c>
    </row>
    <row r="1628" customFormat="false" ht="15" hidden="false" customHeight="false" outlineLevel="0" collapsed="false">
      <c r="A1628" s="2" t="s">
        <v>3531</v>
      </c>
      <c r="B1628" s="2" t="s">
        <v>3532</v>
      </c>
      <c r="C1628" s="2" t="s">
        <v>12</v>
      </c>
      <c r="D1628" s="3" t="s">
        <v>110</v>
      </c>
      <c r="E1628" s="2" t="s">
        <v>26</v>
      </c>
      <c r="F1628" s="2" t="s">
        <v>308</v>
      </c>
      <c r="G1628" s="3" t="s">
        <v>74</v>
      </c>
      <c r="H1628" s="4" t="n">
        <v>3505.19</v>
      </c>
      <c r="I1628" s="5" t="n">
        <v>30</v>
      </c>
      <c r="J1628" s="2" t="s">
        <v>17</v>
      </c>
    </row>
    <row r="1629" customFormat="false" ht="15" hidden="false" customHeight="false" outlineLevel="0" collapsed="false">
      <c r="A1629" s="6" t="s">
        <v>3533</v>
      </c>
      <c r="B1629" s="6" t="s">
        <v>3534</v>
      </c>
      <c r="C1629" s="6" t="s">
        <v>31</v>
      </c>
      <c r="D1629" s="7" t="s">
        <v>71</v>
      </c>
      <c r="E1629" s="6" t="s">
        <v>181</v>
      </c>
      <c r="F1629" s="6" t="s">
        <v>525</v>
      </c>
      <c r="G1629" s="7" t="s">
        <v>28</v>
      </c>
      <c r="H1629" s="8" t="n">
        <v>851.27</v>
      </c>
      <c r="I1629" s="9" t="n">
        <v>20</v>
      </c>
      <c r="J1629" s="6" t="s">
        <v>17</v>
      </c>
    </row>
    <row r="1630" customFormat="false" ht="15" hidden="false" customHeight="false" outlineLevel="0" collapsed="false">
      <c r="A1630" s="2" t="s">
        <v>3535</v>
      </c>
      <c r="B1630" s="2" t="s">
        <v>2658</v>
      </c>
      <c r="C1630" s="2" t="s">
        <v>31</v>
      </c>
      <c r="D1630" s="3" t="s">
        <v>131</v>
      </c>
      <c r="E1630" s="2" t="s">
        <v>662</v>
      </c>
      <c r="F1630" s="2" t="s">
        <v>699</v>
      </c>
      <c r="G1630" s="3" t="s">
        <v>138</v>
      </c>
      <c r="H1630" s="4" t="n">
        <v>2496.26</v>
      </c>
      <c r="I1630" s="5" t="n">
        <v>30</v>
      </c>
      <c r="J1630" s="2" t="s">
        <v>17</v>
      </c>
    </row>
    <row r="1631" customFormat="false" ht="15" hidden="false" customHeight="false" outlineLevel="0" collapsed="false">
      <c r="A1631" s="6" t="s">
        <v>3536</v>
      </c>
      <c r="B1631" s="6" t="s">
        <v>3537</v>
      </c>
      <c r="C1631" s="6" t="s">
        <v>31</v>
      </c>
      <c r="D1631" s="7" t="s">
        <v>145</v>
      </c>
      <c r="E1631" s="6" t="s">
        <v>397</v>
      </c>
      <c r="F1631" s="6" t="s">
        <v>250</v>
      </c>
      <c r="G1631" s="7" t="s">
        <v>62</v>
      </c>
      <c r="H1631" s="8" t="n">
        <v>10863.76</v>
      </c>
      <c r="I1631" s="9" t="n">
        <v>25</v>
      </c>
      <c r="J1631" s="6" t="s">
        <v>68</v>
      </c>
    </row>
    <row r="1632" customFormat="false" ht="15" hidden="false" customHeight="false" outlineLevel="0" collapsed="false">
      <c r="A1632" s="2" t="s">
        <v>3538</v>
      </c>
      <c r="B1632" s="2" t="s">
        <v>1931</v>
      </c>
      <c r="C1632" s="2" t="s">
        <v>31</v>
      </c>
      <c r="D1632" s="3" t="s">
        <v>65</v>
      </c>
      <c r="E1632" s="2" t="s">
        <v>440</v>
      </c>
      <c r="F1632" s="2" t="s">
        <v>312</v>
      </c>
      <c r="G1632" s="3" t="s">
        <v>62</v>
      </c>
      <c r="H1632" s="4" t="n">
        <v>10676.45</v>
      </c>
      <c r="I1632" s="5" t="n">
        <v>10</v>
      </c>
      <c r="J1632" s="2" t="s">
        <v>17</v>
      </c>
    </row>
    <row r="1633" customFormat="false" ht="15" hidden="false" customHeight="false" outlineLevel="0" collapsed="false">
      <c r="A1633" s="6" t="s">
        <v>3539</v>
      </c>
      <c r="B1633" s="6" t="s">
        <v>1077</v>
      </c>
      <c r="C1633" s="6" t="s">
        <v>31</v>
      </c>
      <c r="D1633" s="7" t="s">
        <v>92</v>
      </c>
      <c r="E1633" s="6" t="s">
        <v>706</v>
      </c>
      <c r="F1633" s="6" t="s">
        <v>517</v>
      </c>
      <c r="G1633" s="7" t="s">
        <v>28</v>
      </c>
      <c r="H1633" s="8" t="n">
        <v>11291.68</v>
      </c>
      <c r="I1633" s="9" t="n">
        <v>25</v>
      </c>
      <c r="J1633" s="6" t="s">
        <v>17</v>
      </c>
    </row>
    <row r="1634" customFormat="false" ht="15" hidden="false" customHeight="false" outlineLevel="0" collapsed="false">
      <c r="A1634" s="2" t="s">
        <v>3540</v>
      </c>
      <c r="B1634" s="2" t="s">
        <v>3541</v>
      </c>
      <c r="C1634" s="2" t="s">
        <v>31</v>
      </c>
      <c r="D1634" s="3" t="s">
        <v>131</v>
      </c>
      <c r="E1634" s="2" t="s">
        <v>699</v>
      </c>
      <c r="F1634" s="2" t="s">
        <v>550</v>
      </c>
      <c r="G1634" s="3" t="s">
        <v>16</v>
      </c>
      <c r="H1634" s="4" t="n">
        <v>5350.04</v>
      </c>
      <c r="I1634" s="5" t="n">
        <v>10</v>
      </c>
      <c r="J1634" s="2" t="s">
        <v>17</v>
      </c>
    </row>
    <row r="1635" customFormat="false" ht="15" hidden="false" customHeight="false" outlineLevel="0" collapsed="false">
      <c r="A1635" s="6" t="s">
        <v>3542</v>
      </c>
      <c r="B1635" s="6" t="s">
        <v>1503</v>
      </c>
      <c r="C1635" s="6" t="s">
        <v>12</v>
      </c>
      <c r="D1635" s="7" t="s">
        <v>25</v>
      </c>
      <c r="E1635" s="6" t="s">
        <v>276</v>
      </c>
      <c r="F1635" s="6" t="s">
        <v>881</v>
      </c>
      <c r="G1635" s="7" t="s">
        <v>28</v>
      </c>
      <c r="H1635" s="8" t="n">
        <v>10241.77</v>
      </c>
      <c r="I1635" s="9" t="n">
        <v>25</v>
      </c>
      <c r="J1635" s="6" t="s">
        <v>68</v>
      </c>
    </row>
    <row r="1636" customFormat="false" ht="15" hidden="false" customHeight="false" outlineLevel="0" collapsed="false">
      <c r="A1636" s="2" t="s">
        <v>3543</v>
      </c>
      <c r="B1636" s="2" t="s">
        <v>3544</v>
      </c>
      <c r="C1636" s="2" t="s">
        <v>86</v>
      </c>
      <c r="D1636" s="3" t="s">
        <v>784</v>
      </c>
      <c r="E1636" s="2" t="s">
        <v>88</v>
      </c>
      <c r="F1636" s="2" t="s">
        <v>89</v>
      </c>
      <c r="G1636" s="3" t="s">
        <v>22</v>
      </c>
      <c r="H1636" s="4" t="n">
        <v>11167.69</v>
      </c>
      <c r="I1636" s="5" t="n">
        <v>20</v>
      </c>
      <c r="J1636" s="2" t="s">
        <v>17</v>
      </c>
    </row>
    <row r="1637" customFormat="false" ht="15" hidden="false" customHeight="false" outlineLevel="0" collapsed="false">
      <c r="A1637" s="6" t="s">
        <v>3545</v>
      </c>
      <c r="B1637" s="6" t="s">
        <v>2879</v>
      </c>
      <c r="C1637" s="6" t="s">
        <v>31</v>
      </c>
      <c r="D1637" s="7" t="s">
        <v>71</v>
      </c>
      <c r="E1637" s="6" t="s">
        <v>430</v>
      </c>
      <c r="F1637" s="6" t="s">
        <v>119</v>
      </c>
      <c r="G1637" s="7" t="s">
        <v>28</v>
      </c>
      <c r="H1637" s="8" t="n">
        <v>8719.28</v>
      </c>
      <c r="I1637" s="9" t="n">
        <v>5</v>
      </c>
      <c r="J1637" s="6" t="s">
        <v>68</v>
      </c>
    </row>
    <row r="1638" customFormat="false" ht="15" hidden="false" customHeight="false" outlineLevel="0" collapsed="false">
      <c r="A1638" s="2" t="s">
        <v>3546</v>
      </c>
      <c r="B1638" s="2" t="s">
        <v>3547</v>
      </c>
      <c r="C1638" s="2" t="s">
        <v>31</v>
      </c>
      <c r="D1638" s="3" t="s">
        <v>92</v>
      </c>
      <c r="E1638" s="2" t="s">
        <v>52</v>
      </c>
      <c r="F1638" s="2" t="s">
        <v>884</v>
      </c>
      <c r="G1638" s="3" t="s">
        <v>74</v>
      </c>
      <c r="H1638" s="4" t="n">
        <v>7744.09</v>
      </c>
      <c r="I1638" s="5" t="n">
        <v>5</v>
      </c>
      <c r="J1638" s="2" t="s">
        <v>17</v>
      </c>
    </row>
    <row r="1639" customFormat="false" ht="15" hidden="false" customHeight="false" outlineLevel="0" collapsed="false">
      <c r="A1639" s="6" t="s">
        <v>3548</v>
      </c>
      <c r="B1639" s="6" t="s">
        <v>3549</v>
      </c>
      <c r="C1639" s="6" t="s">
        <v>12</v>
      </c>
      <c r="D1639" s="7" t="s">
        <v>50</v>
      </c>
      <c r="E1639" s="6" t="s">
        <v>853</v>
      </c>
      <c r="F1639" s="6" t="s">
        <v>1249</v>
      </c>
      <c r="G1639" s="7" t="s">
        <v>138</v>
      </c>
      <c r="H1639" s="8" t="n">
        <v>8632.03</v>
      </c>
      <c r="I1639" s="9" t="n">
        <v>15</v>
      </c>
      <c r="J1639" s="6" t="s">
        <v>17</v>
      </c>
    </row>
    <row r="1640" customFormat="false" ht="15" hidden="false" customHeight="false" outlineLevel="0" collapsed="false">
      <c r="A1640" s="2" t="s">
        <v>3550</v>
      </c>
      <c r="B1640" s="2" t="s">
        <v>3551</v>
      </c>
      <c r="C1640" s="2" t="s">
        <v>31</v>
      </c>
      <c r="D1640" s="3" t="s">
        <v>175</v>
      </c>
      <c r="E1640" s="2" t="s">
        <v>443</v>
      </c>
      <c r="F1640" s="2" t="s">
        <v>793</v>
      </c>
      <c r="G1640" s="3" t="s">
        <v>74</v>
      </c>
      <c r="H1640" s="4" t="n">
        <v>952.4</v>
      </c>
      <c r="I1640" s="5" t="n">
        <v>30</v>
      </c>
      <c r="J1640" s="2" t="s">
        <v>17</v>
      </c>
    </row>
    <row r="1641" customFormat="false" ht="15" hidden="false" customHeight="false" outlineLevel="0" collapsed="false">
      <c r="A1641" s="6" t="s">
        <v>3552</v>
      </c>
      <c r="B1641" s="6" t="s">
        <v>3553</v>
      </c>
      <c r="C1641" s="6" t="s">
        <v>31</v>
      </c>
      <c r="D1641" s="7" t="s">
        <v>122</v>
      </c>
      <c r="E1641" s="6" t="s">
        <v>460</v>
      </c>
      <c r="F1641" s="6" t="s">
        <v>624</v>
      </c>
      <c r="G1641" s="7" t="s">
        <v>16</v>
      </c>
      <c r="H1641" s="8" t="n">
        <v>1909.87</v>
      </c>
      <c r="I1641" s="9" t="n">
        <v>5</v>
      </c>
      <c r="J1641" s="6" t="s">
        <v>17</v>
      </c>
    </row>
    <row r="1642" customFormat="false" ht="15" hidden="false" customHeight="false" outlineLevel="0" collapsed="false">
      <c r="A1642" s="2" t="s">
        <v>3554</v>
      </c>
      <c r="B1642" s="2" t="s">
        <v>3555</v>
      </c>
      <c r="C1642" s="2" t="s">
        <v>12</v>
      </c>
      <c r="D1642" s="3" t="s">
        <v>81</v>
      </c>
      <c r="E1642" s="2" t="s">
        <v>88</v>
      </c>
      <c r="F1642" s="2" t="s">
        <v>1678</v>
      </c>
      <c r="G1642" s="3" t="s">
        <v>22</v>
      </c>
      <c r="H1642" s="4" t="n">
        <v>9977.58</v>
      </c>
      <c r="I1642" s="5" t="n">
        <v>15</v>
      </c>
      <c r="J1642" s="2" t="s">
        <v>17</v>
      </c>
    </row>
    <row r="1643" customFormat="false" ht="15" hidden="false" customHeight="false" outlineLevel="0" collapsed="false">
      <c r="A1643" s="6" t="s">
        <v>3556</v>
      </c>
      <c r="B1643" s="6" t="s">
        <v>3557</v>
      </c>
      <c r="C1643" s="6" t="s">
        <v>31</v>
      </c>
      <c r="D1643" s="7" t="s">
        <v>59</v>
      </c>
      <c r="E1643" s="6" t="s">
        <v>767</v>
      </c>
      <c r="F1643" s="6" t="s">
        <v>358</v>
      </c>
      <c r="G1643" s="7" t="s">
        <v>138</v>
      </c>
      <c r="H1643" s="8" t="n">
        <v>13761.21</v>
      </c>
      <c r="I1643" s="9" t="n">
        <v>30</v>
      </c>
      <c r="J1643" s="6" t="s">
        <v>17</v>
      </c>
    </row>
    <row r="1644" customFormat="false" ht="15" hidden="false" customHeight="false" outlineLevel="0" collapsed="false">
      <c r="A1644" s="2" t="s">
        <v>3558</v>
      </c>
      <c r="B1644" s="2" t="s">
        <v>3559</v>
      </c>
      <c r="C1644" s="2" t="s">
        <v>86</v>
      </c>
      <c r="D1644" s="3" t="s">
        <v>249</v>
      </c>
      <c r="E1644" s="2" t="s">
        <v>420</v>
      </c>
      <c r="F1644" s="2" t="s">
        <v>426</v>
      </c>
      <c r="G1644" s="3" t="s">
        <v>22</v>
      </c>
      <c r="H1644" s="4" t="n">
        <v>1748.38</v>
      </c>
      <c r="I1644" s="5" t="n">
        <v>0</v>
      </c>
      <c r="J1644" s="2" t="s">
        <v>17</v>
      </c>
    </row>
    <row r="1645" customFormat="false" ht="15" hidden="false" customHeight="false" outlineLevel="0" collapsed="false">
      <c r="A1645" s="6" t="s">
        <v>3560</v>
      </c>
      <c r="B1645" s="6" t="s">
        <v>3561</v>
      </c>
      <c r="C1645" s="6" t="s">
        <v>31</v>
      </c>
      <c r="D1645" s="7" t="s">
        <v>65</v>
      </c>
      <c r="E1645" s="6" t="s">
        <v>1007</v>
      </c>
      <c r="F1645" s="6" t="s">
        <v>66</v>
      </c>
      <c r="G1645" s="7" t="s">
        <v>62</v>
      </c>
      <c r="H1645" s="8" t="n">
        <v>10531.12</v>
      </c>
      <c r="I1645" s="9" t="n">
        <v>25</v>
      </c>
      <c r="J1645" s="6" t="s">
        <v>17</v>
      </c>
    </row>
    <row r="1646" customFormat="false" ht="15" hidden="false" customHeight="false" outlineLevel="0" collapsed="false">
      <c r="A1646" s="2" t="s">
        <v>3562</v>
      </c>
      <c r="B1646" s="2" t="s">
        <v>3563</v>
      </c>
      <c r="C1646" s="2" t="s">
        <v>31</v>
      </c>
      <c r="D1646" s="3" t="s">
        <v>122</v>
      </c>
      <c r="E1646" s="2" t="s">
        <v>94</v>
      </c>
      <c r="F1646" s="2" t="s">
        <v>78</v>
      </c>
      <c r="G1646" s="3" t="s">
        <v>74</v>
      </c>
      <c r="H1646" s="4" t="n">
        <v>3037.83</v>
      </c>
      <c r="I1646" s="5" t="n">
        <v>15</v>
      </c>
      <c r="J1646" s="2" t="s">
        <v>68</v>
      </c>
    </row>
    <row r="1647" customFormat="false" ht="15" hidden="false" customHeight="false" outlineLevel="0" collapsed="false">
      <c r="A1647" s="6" t="s">
        <v>3564</v>
      </c>
      <c r="B1647" s="6" t="s">
        <v>3565</v>
      </c>
      <c r="C1647" s="6" t="s">
        <v>86</v>
      </c>
      <c r="D1647" s="7" t="s">
        <v>97</v>
      </c>
      <c r="E1647" s="6" t="s">
        <v>46</v>
      </c>
      <c r="F1647" s="6" t="s">
        <v>1308</v>
      </c>
      <c r="G1647" s="7" t="s">
        <v>16</v>
      </c>
      <c r="H1647" s="8" t="n">
        <v>7447.98</v>
      </c>
      <c r="I1647" s="9" t="n">
        <v>25</v>
      </c>
      <c r="J1647" s="6" t="s">
        <v>17</v>
      </c>
    </row>
    <row r="1648" customFormat="false" ht="15" hidden="false" customHeight="false" outlineLevel="0" collapsed="false">
      <c r="A1648" s="2" t="s">
        <v>3566</v>
      </c>
      <c r="B1648" s="2" t="s">
        <v>3567</v>
      </c>
      <c r="C1648" s="2" t="s">
        <v>31</v>
      </c>
      <c r="D1648" s="3" t="s">
        <v>59</v>
      </c>
      <c r="E1648" s="2" t="s">
        <v>901</v>
      </c>
      <c r="F1648" s="2" t="s">
        <v>440</v>
      </c>
      <c r="G1648" s="3" t="s">
        <v>74</v>
      </c>
      <c r="H1648" s="4" t="n">
        <v>1139.79</v>
      </c>
      <c r="I1648" s="5" t="n">
        <v>25</v>
      </c>
      <c r="J1648" s="2" t="s">
        <v>17</v>
      </c>
    </row>
    <row r="1649" customFormat="false" ht="15" hidden="false" customHeight="false" outlineLevel="0" collapsed="false">
      <c r="A1649" s="6" t="s">
        <v>3568</v>
      </c>
      <c r="B1649" s="6" t="s">
        <v>3569</v>
      </c>
      <c r="C1649" s="6" t="s">
        <v>12</v>
      </c>
      <c r="D1649" s="7" t="s">
        <v>13</v>
      </c>
      <c r="E1649" s="6" t="s">
        <v>2187</v>
      </c>
      <c r="F1649" s="6" t="s">
        <v>405</v>
      </c>
      <c r="G1649" s="7" t="s">
        <v>22</v>
      </c>
      <c r="H1649" s="8" t="n">
        <v>9171.71</v>
      </c>
      <c r="I1649" s="9" t="n">
        <v>0</v>
      </c>
      <c r="J1649" s="6" t="s">
        <v>17</v>
      </c>
    </row>
    <row r="1650" customFormat="false" ht="15" hidden="false" customHeight="false" outlineLevel="0" collapsed="false">
      <c r="A1650" s="2" t="s">
        <v>3570</v>
      </c>
      <c r="B1650" s="2" t="s">
        <v>3571</v>
      </c>
      <c r="C1650" s="2" t="s">
        <v>12</v>
      </c>
      <c r="D1650" s="3" t="s">
        <v>81</v>
      </c>
      <c r="E1650" s="2" t="s">
        <v>464</v>
      </c>
      <c r="F1650" s="2" t="s">
        <v>573</v>
      </c>
      <c r="G1650" s="3" t="s">
        <v>16</v>
      </c>
      <c r="H1650" s="4" t="n">
        <v>2612.59</v>
      </c>
      <c r="I1650" s="5" t="n">
        <v>20</v>
      </c>
      <c r="J1650" s="2" t="s">
        <v>68</v>
      </c>
    </row>
    <row r="1651" customFormat="false" ht="15" hidden="false" customHeight="false" outlineLevel="0" collapsed="false">
      <c r="A1651" s="6" t="s">
        <v>3572</v>
      </c>
      <c r="B1651" s="6" t="s">
        <v>3573</v>
      </c>
      <c r="C1651" s="6" t="s">
        <v>31</v>
      </c>
      <c r="D1651" s="7" t="s">
        <v>32</v>
      </c>
      <c r="E1651" s="6" t="s">
        <v>972</v>
      </c>
      <c r="F1651" s="6" t="s">
        <v>150</v>
      </c>
      <c r="G1651" s="7" t="s">
        <v>16</v>
      </c>
      <c r="H1651" s="8" t="n">
        <v>12306.3</v>
      </c>
      <c r="I1651" s="9" t="n">
        <v>5</v>
      </c>
      <c r="J1651" s="6" t="s">
        <v>17</v>
      </c>
    </row>
    <row r="1652" customFormat="false" ht="15" hidden="false" customHeight="false" outlineLevel="0" collapsed="false">
      <c r="A1652" s="2" t="s">
        <v>3574</v>
      </c>
      <c r="B1652" s="2" t="s">
        <v>3575</v>
      </c>
      <c r="C1652" s="2" t="s">
        <v>31</v>
      </c>
      <c r="D1652" s="3" t="s">
        <v>145</v>
      </c>
      <c r="E1652" s="2" t="s">
        <v>254</v>
      </c>
      <c r="F1652" s="2" t="s">
        <v>413</v>
      </c>
      <c r="G1652" s="3" t="s">
        <v>74</v>
      </c>
      <c r="H1652" s="4" t="n">
        <v>13908.43</v>
      </c>
      <c r="I1652" s="5" t="n">
        <v>10</v>
      </c>
      <c r="J1652" s="2" t="s">
        <v>17</v>
      </c>
    </row>
    <row r="1653" customFormat="false" ht="15" hidden="false" customHeight="false" outlineLevel="0" collapsed="false">
      <c r="A1653" s="6" t="s">
        <v>3576</v>
      </c>
      <c r="B1653" s="6" t="s">
        <v>3577</v>
      </c>
      <c r="C1653" s="6" t="s">
        <v>86</v>
      </c>
      <c r="D1653" s="7" t="s">
        <v>285</v>
      </c>
      <c r="E1653" s="6" t="s">
        <v>359</v>
      </c>
      <c r="F1653" s="6" t="s">
        <v>167</v>
      </c>
      <c r="G1653" s="7" t="s">
        <v>28</v>
      </c>
      <c r="H1653" s="8" t="n">
        <v>14749.35</v>
      </c>
      <c r="I1653" s="9" t="n">
        <v>30</v>
      </c>
      <c r="J1653" s="6" t="s">
        <v>17</v>
      </c>
    </row>
    <row r="1654" customFormat="false" ht="15" hidden="false" customHeight="false" outlineLevel="0" collapsed="false">
      <c r="A1654" s="2" t="s">
        <v>3578</v>
      </c>
      <c r="B1654" s="2" t="s">
        <v>3579</v>
      </c>
      <c r="C1654" s="2" t="s">
        <v>86</v>
      </c>
      <c r="D1654" s="3" t="s">
        <v>524</v>
      </c>
      <c r="E1654" s="2" t="s">
        <v>2190</v>
      </c>
      <c r="F1654" s="2" t="s">
        <v>781</v>
      </c>
      <c r="G1654" s="3" t="s">
        <v>22</v>
      </c>
      <c r="H1654" s="4" t="n">
        <v>11988.03</v>
      </c>
      <c r="I1654" s="5" t="n">
        <v>30</v>
      </c>
      <c r="J1654" s="2" t="s">
        <v>17</v>
      </c>
    </row>
    <row r="1655" customFormat="false" ht="15" hidden="false" customHeight="false" outlineLevel="0" collapsed="false">
      <c r="A1655" s="6" t="s">
        <v>3580</v>
      </c>
      <c r="B1655" s="6" t="s">
        <v>3581</v>
      </c>
      <c r="C1655" s="6" t="s">
        <v>86</v>
      </c>
      <c r="D1655" s="7" t="s">
        <v>101</v>
      </c>
      <c r="E1655" s="6" t="s">
        <v>922</v>
      </c>
      <c r="F1655" s="6" t="s">
        <v>205</v>
      </c>
      <c r="G1655" s="7" t="s">
        <v>22</v>
      </c>
      <c r="H1655" s="8" t="n">
        <v>8844.24</v>
      </c>
      <c r="I1655" s="9" t="n">
        <v>0</v>
      </c>
      <c r="J1655" s="6" t="s">
        <v>17</v>
      </c>
    </row>
    <row r="1656" customFormat="false" ht="15" hidden="false" customHeight="false" outlineLevel="0" collapsed="false">
      <c r="A1656" s="2" t="s">
        <v>3582</v>
      </c>
      <c r="B1656" s="2" t="s">
        <v>3583</v>
      </c>
      <c r="C1656" s="2" t="s">
        <v>12</v>
      </c>
      <c r="D1656" s="3" t="s">
        <v>81</v>
      </c>
      <c r="E1656" s="2" t="s">
        <v>624</v>
      </c>
      <c r="F1656" s="2" t="s">
        <v>298</v>
      </c>
      <c r="G1656" s="3" t="s">
        <v>62</v>
      </c>
      <c r="H1656" s="4" t="n">
        <v>11111.89</v>
      </c>
      <c r="I1656" s="5" t="n">
        <v>10</v>
      </c>
      <c r="J1656" s="2" t="s">
        <v>17</v>
      </c>
    </row>
    <row r="1657" customFormat="false" ht="15" hidden="false" customHeight="false" outlineLevel="0" collapsed="false">
      <c r="A1657" s="6" t="s">
        <v>3584</v>
      </c>
      <c r="B1657" s="6" t="s">
        <v>1460</v>
      </c>
      <c r="C1657" s="6" t="s">
        <v>31</v>
      </c>
      <c r="D1657" s="7" t="s">
        <v>32</v>
      </c>
      <c r="E1657" s="6" t="s">
        <v>241</v>
      </c>
      <c r="F1657" s="6" t="s">
        <v>585</v>
      </c>
      <c r="G1657" s="7" t="s">
        <v>16</v>
      </c>
      <c r="H1657" s="8" t="n">
        <v>11397.7</v>
      </c>
      <c r="I1657" s="9" t="n">
        <v>25</v>
      </c>
      <c r="J1657" s="6" t="s">
        <v>17</v>
      </c>
    </row>
    <row r="1658" customFormat="false" ht="15" hidden="false" customHeight="false" outlineLevel="0" collapsed="false">
      <c r="A1658" s="2" t="s">
        <v>3585</v>
      </c>
      <c r="B1658" s="2" t="s">
        <v>3586</v>
      </c>
      <c r="C1658" s="2" t="s">
        <v>86</v>
      </c>
      <c r="D1658" s="3" t="s">
        <v>784</v>
      </c>
      <c r="E1658" s="2" t="s">
        <v>493</v>
      </c>
      <c r="F1658" s="2" t="s">
        <v>767</v>
      </c>
      <c r="G1658" s="3" t="s">
        <v>16</v>
      </c>
      <c r="H1658" s="4" t="n">
        <v>14554.57</v>
      </c>
      <c r="I1658" s="5" t="n">
        <v>30</v>
      </c>
      <c r="J1658" s="2" t="s">
        <v>17</v>
      </c>
    </row>
    <row r="1659" customFormat="false" ht="15" hidden="false" customHeight="false" outlineLevel="0" collapsed="false">
      <c r="A1659" s="6" t="s">
        <v>3587</v>
      </c>
      <c r="B1659" s="6" t="s">
        <v>3588</v>
      </c>
      <c r="C1659" s="6" t="s">
        <v>31</v>
      </c>
      <c r="D1659" s="7" t="s">
        <v>122</v>
      </c>
      <c r="E1659" s="6" t="s">
        <v>381</v>
      </c>
      <c r="F1659" s="6" t="s">
        <v>242</v>
      </c>
      <c r="G1659" s="7" t="s">
        <v>62</v>
      </c>
      <c r="H1659" s="8" t="n">
        <v>8358.52</v>
      </c>
      <c r="I1659" s="9" t="n">
        <v>5</v>
      </c>
      <c r="J1659" s="6" t="s">
        <v>17</v>
      </c>
    </row>
    <row r="1660" customFormat="false" ht="15" hidden="false" customHeight="false" outlineLevel="0" collapsed="false">
      <c r="A1660" s="2" t="s">
        <v>3589</v>
      </c>
      <c r="B1660" s="2" t="s">
        <v>3590</v>
      </c>
      <c r="C1660" s="2" t="s">
        <v>31</v>
      </c>
      <c r="D1660" s="3" t="s">
        <v>175</v>
      </c>
      <c r="E1660" s="2" t="s">
        <v>115</v>
      </c>
      <c r="F1660" s="2" t="s">
        <v>1271</v>
      </c>
      <c r="G1660" s="3" t="s">
        <v>22</v>
      </c>
      <c r="H1660" s="4" t="n">
        <v>11752.98</v>
      </c>
      <c r="I1660" s="5" t="n">
        <v>30</v>
      </c>
      <c r="J1660" s="2" t="s">
        <v>17</v>
      </c>
    </row>
    <row r="1661" customFormat="false" ht="15" hidden="false" customHeight="false" outlineLevel="0" collapsed="false">
      <c r="A1661" s="6" t="s">
        <v>3591</v>
      </c>
      <c r="B1661" s="6" t="s">
        <v>3592</v>
      </c>
      <c r="C1661" s="6" t="s">
        <v>12</v>
      </c>
      <c r="D1661" s="7" t="s">
        <v>81</v>
      </c>
      <c r="E1661" s="6" t="s">
        <v>1195</v>
      </c>
      <c r="F1661" s="6" t="s">
        <v>703</v>
      </c>
      <c r="G1661" s="7" t="s">
        <v>16</v>
      </c>
      <c r="H1661" s="8" t="n">
        <v>10618.37</v>
      </c>
      <c r="I1661" s="9" t="n">
        <v>0</v>
      </c>
      <c r="J1661" s="6" t="s">
        <v>17</v>
      </c>
    </row>
    <row r="1662" customFormat="false" ht="15" hidden="false" customHeight="false" outlineLevel="0" collapsed="false">
      <c r="A1662" s="2" t="s">
        <v>3593</v>
      </c>
      <c r="B1662" s="2" t="s">
        <v>3594</v>
      </c>
      <c r="C1662" s="2" t="s">
        <v>12</v>
      </c>
      <c r="D1662" s="3" t="s">
        <v>362</v>
      </c>
      <c r="E1662" s="2" t="s">
        <v>565</v>
      </c>
      <c r="F1662" s="2" t="s">
        <v>490</v>
      </c>
      <c r="G1662" s="3" t="s">
        <v>138</v>
      </c>
      <c r="H1662" s="4" t="n">
        <v>9414.65</v>
      </c>
      <c r="I1662" s="5" t="n">
        <v>25</v>
      </c>
      <c r="J1662" s="2" t="s">
        <v>17</v>
      </c>
    </row>
    <row r="1663" customFormat="false" ht="15" hidden="false" customHeight="false" outlineLevel="0" collapsed="false">
      <c r="A1663" s="6" t="s">
        <v>3595</v>
      </c>
      <c r="B1663" s="6" t="s">
        <v>3596</v>
      </c>
      <c r="C1663" s="6" t="s">
        <v>31</v>
      </c>
      <c r="D1663" s="7" t="s">
        <v>71</v>
      </c>
      <c r="E1663" s="6" t="s">
        <v>650</v>
      </c>
      <c r="F1663" s="6" t="s">
        <v>1190</v>
      </c>
      <c r="G1663" s="7" t="s">
        <v>22</v>
      </c>
      <c r="H1663" s="8" t="n">
        <v>12987.04</v>
      </c>
      <c r="I1663" s="9" t="n">
        <v>15</v>
      </c>
      <c r="J1663" s="6" t="s">
        <v>17</v>
      </c>
    </row>
    <row r="1664" customFormat="false" ht="15" hidden="false" customHeight="false" outlineLevel="0" collapsed="false">
      <c r="A1664" s="2" t="s">
        <v>3597</v>
      </c>
      <c r="B1664" s="2" t="s">
        <v>3598</v>
      </c>
      <c r="C1664" s="2" t="s">
        <v>12</v>
      </c>
      <c r="D1664" s="3" t="s">
        <v>362</v>
      </c>
      <c r="E1664" s="2" t="s">
        <v>608</v>
      </c>
      <c r="F1664" s="2" t="s">
        <v>669</v>
      </c>
      <c r="G1664" s="3" t="s">
        <v>74</v>
      </c>
      <c r="H1664" s="4" t="n">
        <v>7609.47</v>
      </c>
      <c r="I1664" s="5" t="n">
        <v>25</v>
      </c>
      <c r="J1664" s="2" t="s">
        <v>17</v>
      </c>
    </row>
    <row r="1665" customFormat="false" ht="15" hidden="false" customHeight="false" outlineLevel="0" collapsed="false">
      <c r="A1665" s="6" t="s">
        <v>3599</v>
      </c>
      <c r="B1665" s="6" t="s">
        <v>3600</v>
      </c>
      <c r="C1665" s="6" t="s">
        <v>12</v>
      </c>
      <c r="D1665" s="7" t="s">
        <v>110</v>
      </c>
      <c r="E1665" s="6" t="s">
        <v>560</v>
      </c>
      <c r="F1665" s="6" t="s">
        <v>413</v>
      </c>
      <c r="G1665" s="7" t="s">
        <v>22</v>
      </c>
      <c r="H1665" s="8" t="n">
        <v>11002.04</v>
      </c>
      <c r="I1665" s="9" t="n">
        <v>5</v>
      </c>
      <c r="J1665" s="6" t="s">
        <v>17</v>
      </c>
    </row>
    <row r="1666" customFormat="false" ht="15" hidden="false" customHeight="false" outlineLevel="0" collapsed="false">
      <c r="A1666" s="2" t="s">
        <v>3601</v>
      </c>
      <c r="B1666" s="2" t="s">
        <v>3602</v>
      </c>
      <c r="C1666" s="2" t="s">
        <v>31</v>
      </c>
      <c r="D1666" s="3" t="s">
        <v>59</v>
      </c>
      <c r="E1666" s="2" t="s">
        <v>928</v>
      </c>
      <c r="F1666" s="2" t="s">
        <v>2450</v>
      </c>
      <c r="G1666" s="3" t="s">
        <v>22</v>
      </c>
      <c r="H1666" s="4" t="n">
        <v>8513.07</v>
      </c>
      <c r="I1666" s="5" t="n">
        <v>10</v>
      </c>
      <c r="J1666" s="2" t="s">
        <v>17</v>
      </c>
    </row>
    <row r="1667" customFormat="false" ht="15" hidden="false" customHeight="false" outlineLevel="0" collapsed="false">
      <c r="A1667" s="6" t="s">
        <v>3603</v>
      </c>
      <c r="B1667" s="6" t="s">
        <v>3604</v>
      </c>
      <c r="C1667" s="6" t="s">
        <v>31</v>
      </c>
      <c r="D1667" s="7" t="s">
        <v>92</v>
      </c>
      <c r="E1667" s="6" t="s">
        <v>724</v>
      </c>
      <c r="F1667" s="6" t="s">
        <v>871</v>
      </c>
      <c r="G1667" s="7" t="s">
        <v>28</v>
      </c>
      <c r="H1667" s="8" t="n">
        <v>11822.11</v>
      </c>
      <c r="I1667" s="9" t="n">
        <v>25</v>
      </c>
      <c r="J1667" s="6" t="s">
        <v>17</v>
      </c>
    </row>
    <row r="1668" customFormat="false" ht="15" hidden="false" customHeight="false" outlineLevel="0" collapsed="false">
      <c r="A1668" s="2" t="s">
        <v>3605</v>
      </c>
      <c r="B1668" s="2" t="s">
        <v>3606</v>
      </c>
      <c r="C1668" s="2" t="s">
        <v>31</v>
      </c>
      <c r="D1668" s="3" t="s">
        <v>65</v>
      </c>
      <c r="E1668" s="2" t="s">
        <v>635</v>
      </c>
      <c r="F1668" s="2" t="s">
        <v>490</v>
      </c>
      <c r="G1668" s="3" t="s">
        <v>62</v>
      </c>
      <c r="H1668" s="4" t="n">
        <v>9978.68</v>
      </c>
      <c r="I1668" s="5" t="n">
        <v>20</v>
      </c>
      <c r="J1668" s="2" t="s">
        <v>68</v>
      </c>
    </row>
    <row r="1669" customFormat="false" ht="15" hidden="false" customHeight="false" outlineLevel="0" collapsed="false">
      <c r="A1669" s="6" t="s">
        <v>3607</v>
      </c>
      <c r="B1669" s="6" t="s">
        <v>3608</v>
      </c>
      <c r="C1669" s="6" t="s">
        <v>12</v>
      </c>
      <c r="D1669" s="7" t="s">
        <v>25</v>
      </c>
      <c r="E1669" s="6" t="s">
        <v>312</v>
      </c>
      <c r="F1669" s="6" t="s">
        <v>501</v>
      </c>
      <c r="G1669" s="7" t="s">
        <v>22</v>
      </c>
      <c r="H1669" s="8" t="n">
        <v>1077.34</v>
      </c>
      <c r="I1669" s="9" t="n">
        <v>5</v>
      </c>
      <c r="J1669" s="6" t="s">
        <v>68</v>
      </c>
    </row>
    <row r="1670" customFormat="false" ht="15" hidden="false" customHeight="false" outlineLevel="0" collapsed="false">
      <c r="A1670" s="2" t="s">
        <v>3609</v>
      </c>
      <c r="B1670" s="2" t="s">
        <v>3610</v>
      </c>
      <c r="C1670" s="2" t="s">
        <v>86</v>
      </c>
      <c r="D1670" s="3" t="s">
        <v>135</v>
      </c>
      <c r="E1670" s="2" t="s">
        <v>52</v>
      </c>
      <c r="F1670" s="2" t="s">
        <v>884</v>
      </c>
      <c r="G1670" s="3" t="s">
        <v>22</v>
      </c>
      <c r="H1670" s="4" t="n">
        <v>4111.12</v>
      </c>
      <c r="I1670" s="5" t="n">
        <v>15</v>
      </c>
      <c r="J1670" s="2" t="s">
        <v>17</v>
      </c>
    </row>
    <row r="1671" customFormat="false" ht="15" hidden="false" customHeight="false" outlineLevel="0" collapsed="false">
      <c r="A1671" s="6" t="s">
        <v>3611</v>
      </c>
      <c r="B1671" s="6" t="s">
        <v>3147</v>
      </c>
      <c r="C1671" s="6" t="s">
        <v>12</v>
      </c>
      <c r="D1671" s="7" t="s">
        <v>13</v>
      </c>
      <c r="E1671" s="6" t="s">
        <v>272</v>
      </c>
      <c r="F1671" s="6" t="s">
        <v>417</v>
      </c>
      <c r="G1671" s="7" t="s">
        <v>62</v>
      </c>
      <c r="H1671" s="8" t="n">
        <v>5431.02</v>
      </c>
      <c r="I1671" s="9" t="n">
        <v>5</v>
      </c>
      <c r="J1671" s="6" t="s">
        <v>17</v>
      </c>
    </row>
    <row r="1672" customFormat="false" ht="15" hidden="false" customHeight="false" outlineLevel="0" collapsed="false">
      <c r="A1672" s="2" t="s">
        <v>3612</v>
      </c>
      <c r="B1672" s="2" t="s">
        <v>3613</v>
      </c>
      <c r="C1672" s="2" t="s">
        <v>86</v>
      </c>
      <c r="D1672" s="3" t="s">
        <v>135</v>
      </c>
      <c r="E1672" s="2" t="s">
        <v>21</v>
      </c>
      <c r="F1672" s="2" t="s">
        <v>850</v>
      </c>
      <c r="G1672" s="3" t="s">
        <v>22</v>
      </c>
      <c r="H1672" s="4" t="n">
        <v>2413.99</v>
      </c>
      <c r="I1672" s="5" t="n">
        <v>5</v>
      </c>
      <c r="J1672" s="2" t="s">
        <v>17</v>
      </c>
    </row>
    <row r="1673" customFormat="false" ht="15" hidden="false" customHeight="false" outlineLevel="0" collapsed="false">
      <c r="A1673" s="6" t="s">
        <v>3614</v>
      </c>
      <c r="B1673" s="6" t="s">
        <v>3615</v>
      </c>
      <c r="C1673" s="6" t="s">
        <v>12</v>
      </c>
      <c r="D1673" s="7" t="s">
        <v>37</v>
      </c>
      <c r="E1673" s="6" t="s">
        <v>460</v>
      </c>
      <c r="F1673" s="6" t="s">
        <v>461</v>
      </c>
      <c r="G1673" s="7" t="s">
        <v>22</v>
      </c>
      <c r="H1673" s="8" t="n">
        <v>13516.5</v>
      </c>
      <c r="I1673" s="9" t="n">
        <v>20</v>
      </c>
      <c r="J1673" s="6" t="s">
        <v>68</v>
      </c>
    </row>
    <row r="1674" customFormat="false" ht="15" hidden="false" customHeight="false" outlineLevel="0" collapsed="false">
      <c r="A1674" s="2" t="s">
        <v>3616</v>
      </c>
      <c r="B1674" s="2" t="s">
        <v>3617</v>
      </c>
      <c r="C1674" s="2" t="s">
        <v>31</v>
      </c>
      <c r="D1674" s="3" t="s">
        <v>122</v>
      </c>
      <c r="E1674" s="2" t="s">
        <v>1067</v>
      </c>
      <c r="F1674" s="2" t="s">
        <v>508</v>
      </c>
      <c r="G1674" s="3" t="s">
        <v>28</v>
      </c>
      <c r="H1674" s="4" t="n">
        <v>1470.61</v>
      </c>
      <c r="I1674" s="5" t="n">
        <v>15</v>
      </c>
      <c r="J1674" s="2" t="s">
        <v>17</v>
      </c>
    </row>
    <row r="1675" customFormat="false" ht="15" hidden="false" customHeight="false" outlineLevel="0" collapsed="false">
      <c r="A1675" s="6" t="s">
        <v>3618</v>
      </c>
      <c r="B1675" s="6" t="s">
        <v>3619</v>
      </c>
      <c r="C1675" s="6" t="s">
        <v>12</v>
      </c>
      <c r="D1675" s="7" t="s">
        <v>110</v>
      </c>
      <c r="E1675" s="6" t="s">
        <v>376</v>
      </c>
      <c r="F1675" s="6" t="s">
        <v>392</v>
      </c>
      <c r="G1675" s="7" t="s">
        <v>138</v>
      </c>
      <c r="H1675" s="8" t="n">
        <v>2254.66</v>
      </c>
      <c r="I1675" s="9" t="n">
        <v>5</v>
      </c>
      <c r="J1675" s="6" t="s">
        <v>17</v>
      </c>
    </row>
    <row r="1676" customFormat="false" ht="15" hidden="false" customHeight="false" outlineLevel="0" collapsed="false">
      <c r="A1676" s="2" t="s">
        <v>3620</v>
      </c>
      <c r="B1676" s="2" t="s">
        <v>3621</v>
      </c>
      <c r="C1676" s="2" t="s">
        <v>12</v>
      </c>
      <c r="D1676" s="3" t="s">
        <v>110</v>
      </c>
      <c r="E1676" s="2" t="s">
        <v>1246</v>
      </c>
      <c r="F1676" s="2" t="s">
        <v>171</v>
      </c>
      <c r="G1676" s="3" t="s">
        <v>62</v>
      </c>
      <c r="H1676" s="4" t="n">
        <v>7429.26</v>
      </c>
      <c r="I1676" s="5" t="n">
        <v>10</v>
      </c>
      <c r="J1676" s="2" t="s">
        <v>17</v>
      </c>
    </row>
    <row r="1677" customFormat="false" ht="15" hidden="false" customHeight="false" outlineLevel="0" collapsed="false">
      <c r="A1677" s="6" t="s">
        <v>3622</v>
      </c>
      <c r="B1677" s="6" t="s">
        <v>3623</v>
      </c>
      <c r="C1677" s="6" t="s">
        <v>31</v>
      </c>
      <c r="D1677" s="7" t="s">
        <v>92</v>
      </c>
      <c r="E1677" s="6" t="s">
        <v>77</v>
      </c>
      <c r="F1677" s="6" t="s">
        <v>1024</v>
      </c>
      <c r="G1677" s="7" t="s">
        <v>62</v>
      </c>
      <c r="H1677" s="8" t="n">
        <v>10671.37</v>
      </c>
      <c r="I1677" s="9" t="n">
        <v>25</v>
      </c>
      <c r="J1677" s="6" t="s">
        <v>17</v>
      </c>
    </row>
    <row r="1678" customFormat="false" ht="15" hidden="false" customHeight="false" outlineLevel="0" collapsed="false">
      <c r="A1678" s="2" t="s">
        <v>3624</v>
      </c>
      <c r="B1678" s="2" t="s">
        <v>3625</v>
      </c>
      <c r="C1678" s="2" t="s">
        <v>31</v>
      </c>
      <c r="D1678" s="3" t="s">
        <v>145</v>
      </c>
      <c r="E1678" s="2" t="s">
        <v>653</v>
      </c>
      <c r="F1678" s="2" t="s">
        <v>359</v>
      </c>
      <c r="G1678" s="3" t="s">
        <v>28</v>
      </c>
      <c r="H1678" s="4" t="n">
        <v>4898.49</v>
      </c>
      <c r="I1678" s="5" t="n">
        <v>0</v>
      </c>
      <c r="J1678" s="2" t="s">
        <v>17</v>
      </c>
    </row>
    <row r="1679" customFormat="false" ht="15" hidden="false" customHeight="false" outlineLevel="0" collapsed="false">
      <c r="A1679" s="6" t="s">
        <v>3626</v>
      </c>
      <c r="B1679" s="6" t="s">
        <v>2857</v>
      </c>
      <c r="C1679" s="6" t="s">
        <v>86</v>
      </c>
      <c r="D1679" s="7" t="s">
        <v>784</v>
      </c>
      <c r="E1679" s="6" t="s">
        <v>43</v>
      </c>
      <c r="F1679" s="6" t="s">
        <v>164</v>
      </c>
      <c r="G1679" s="7" t="s">
        <v>16</v>
      </c>
      <c r="H1679" s="8" t="n">
        <v>7441.65</v>
      </c>
      <c r="I1679" s="9" t="n">
        <v>15</v>
      </c>
      <c r="J1679" s="6" t="s">
        <v>17</v>
      </c>
    </row>
    <row r="1680" customFormat="false" ht="15" hidden="false" customHeight="false" outlineLevel="0" collapsed="false">
      <c r="A1680" s="2" t="s">
        <v>3627</v>
      </c>
      <c r="B1680" s="2" t="s">
        <v>3628</v>
      </c>
      <c r="C1680" s="2" t="s">
        <v>86</v>
      </c>
      <c r="D1680" s="3" t="s">
        <v>135</v>
      </c>
      <c r="E1680" s="2" t="s">
        <v>359</v>
      </c>
      <c r="F1680" s="2" t="s">
        <v>392</v>
      </c>
      <c r="G1680" s="3" t="s">
        <v>22</v>
      </c>
      <c r="H1680" s="4" t="n">
        <v>12938.76</v>
      </c>
      <c r="I1680" s="5" t="n">
        <v>5</v>
      </c>
      <c r="J1680" s="2" t="s">
        <v>68</v>
      </c>
    </row>
    <row r="1681" customFormat="false" ht="15" hidden="false" customHeight="false" outlineLevel="0" collapsed="false">
      <c r="A1681" s="6" t="s">
        <v>3629</v>
      </c>
      <c r="B1681" s="6" t="s">
        <v>3630</v>
      </c>
      <c r="C1681" s="6" t="s">
        <v>86</v>
      </c>
      <c r="D1681" s="7" t="s">
        <v>135</v>
      </c>
      <c r="E1681" s="6" t="s">
        <v>717</v>
      </c>
      <c r="F1681" s="6" t="s">
        <v>268</v>
      </c>
      <c r="G1681" s="7" t="s">
        <v>28</v>
      </c>
      <c r="H1681" s="8" t="n">
        <v>9590.64</v>
      </c>
      <c r="I1681" s="9" t="n">
        <v>5</v>
      </c>
      <c r="J1681" s="6" t="s">
        <v>17</v>
      </c>
    </row>
    <row r="1682" customFormat="false" ht="15" hidden="false" customHeight="false" outlineLevel="0" collapsed="false">
      <c r="A1682" s="2" t="s">
        <v>3631</v>
      </c>
      <c r="B1682" s="2" t="s">
        <v>3632</v>
      </c>
      <c r="C1682" s="2" t="s">
        <v>86</v>
      </c>
      <c r="D1682" s="3" t="s">
        <v>507</v>
      </c>
      <c r="E1682" s="2" t="s">
        <v>107</v>
      </c>
      <c r="F1682" s="2" t="s">
        <v>774</v>
      </c>
      <c r="G1682" s="3" t="s">
        <v>22</v>
      </c>
      <c r="H1682" s="4" t="n">
        <v>1122.18</v>
      </c>
      <c r="I1682" s="5" t="n">
        <v>15</v>
      </c>
      <c r="J1682" s="2" t="s">
        <v>68</v>
      </c>
    </row>
    <row r="1683" customFormat="false" ht="15" hidden="false" customHeight="false" outlineLevel="0" collapsed="false">
      <c r="A1683" s="6" t="s">
        <v>3633</v>
      </c>
      <c r="B1683" s="6" t="s">
        <v>3634</v>
      </c>
      <c r="C1683" s="6" t="s">
        <v>31</v>
      </c>
      <c r="D1683" s="7" t="s">
        <v>65</v>
      </c>
      <c r="E1683" s="6" t="s">
        <v>614</v>
      </c>
      <c r="F1683" s="6" t="s">
        <v>653</v>
      </c>
      <c r="G1683" s="7" t="s">
        <v>74</v>
      </c>
      <c r="H1683" s="8" t="n">
        <v>11354.82</v>
      </c>
      <c r="I1683" s="9" t="n">
        <v>5</v>
      </c>
      <c r="J1683" s="6" t="s">
        <v>17</v>
      </c>
    </row>
    <row r="1684" customFormat="false" ht="15" hidden="false" customHeight="false" outlineLevel="0" collapsed="false">
      <c r="A1684" s="2" t="s">
        <v>3635</v>
      </c>
      <c r="B1684" s="2" t="s">
        <v>3636</v>
      </c>
      <c r="C1684" s="2" t="s">
        <v>86</v>
      </c>
      <c r="D1684" s="3" t="s">
        <v>87</v>
      </c>
      <c r="E1684" s="2" t="s">
        <v>1271</v>
      </c>
      <c r="F1684" s="2" t="s">
        <v>342</v>
      </c>
      <c r="G1684" s="3" t="s">
        <v>22</v>
      </c>
      <c r="H1684" s="4" t="n">
        <v>4670.6</v>
      </c>
      <c r="I1684" s="5" t="n">
        <v>20</v>
      </c>
      <c r="J1684" s="2" t="s">
        <v>68</v>
      </c>
    </row>
    <row r="1685" customFormat="false" ht="15" hidden="false" customHeight="false" outlineLevel="0" collapsed="false">
      <c r="A1685" s="6" t="s">
        <v>3637</v>
      </c>
      <c r="B1685" s="6" t="s">
        <v>3638</v>
      </c>
      <c r="C1685" s="6" t="s">
        <v>12</v>
      </c>
      <c r="D1685" s="7" t="s">
        <v>50</v>
      </c>
      <c r="E1685" s="6" t="s">
        <v>275</v>
      </c>
      <c r="F1685" s="6" t="s">
        <v>55</v>
      </c>
      <c r="G1685" s="7" t="s">
        <v>16</v>
      </c>
      <c r="H1685" s="8" t="n">
        <v>5858.06</v>
      </c>
      <c r="I1685" s="9" t="n">
        <v>0</v>
      </c>
      <c r="J1685" s="6" t="s">
        <v>17</v>
      </c>
    </row>
    <row r="1686" customFormat="false" ht="15" hidden="false" customHeight="false" outlineLevel="0" collapsed="false">
      <c r="A1686" s="2" t="s">
        <v>3639</v>
      </c>
      <c r="B1686" s="2" t="s">
        <v>2227</v>
      </c>
      <c r="C1686" s="2" t="s">
        <v>31</v>
      </c>
      <c r="D1686" s="3" t="s">
        <v>215</v>
      </c>
      <c r="E1686" s="2" t="s">
        <v>338</v>
      </c>
      <c r="F1686" s="2" t="s">
        <v>1890</v>
      </c>
      <c r="G1686" s="3" t="s">
        <v>28</v>
      </c>
      <c r="H1686" s="4" t="n">
        <v>12902.99</v>
      </c>
      <c r="I1686" s="5" t="n">
        <v>10</v>
      </c>
      <c r="J1686" s="2" t="s">
        <v>17</v>
      </c>
    </row>
    <row r="1687" customFormat="false" ht="15" hidden="false" customHeight="false" outlineLevel="0" collapsed="false">
      <c r="A1687" s="6" t="s">
        <v>3640</v>
      </c>
      <c r="B1687" s="6" t="s">
        <v>3641</v>
      </c>
      <c r="C1687" s="6" t="s">
        <v>12</v>
      </c>
      <c r="D1687" s="7" t="s">
        <v>162</v>
      </c>
      <c r="E1687" s="6" t="s">
        <v>850</v>
      </c>
      <c r="F1687" s="6" t="s">
        <v>847</v>
      </c>
      <c r="G1687" s="7" t="s">
        <v>16</v>
      </c>
      <c r="H1687" s="8" t="n">
        <v>8224.72</v>
      </c>
      <c r="I1687" s="9" t="n">
        <v>10</v>
      </c>
      <c r="J1687" s="6" t="s">
        <v>17</v>
      </c>
    </row>
    <row r="1688" customFormat="false" ht="15" hidden="false" customHeight="false" outlineLevel="0" collapsed="false">
      <c r="A1688" s="2" t="s">
        <v>3642</v>
      </c>
      <c r="B1688" s="2" t="s">
        <v>3643</v>
      </c>
      <c r="C1688" s="2" t="s">
        <v>86</v>
      </c>
      <c r="D1688" s="3" t="s">
        <v>97</v>
      </c>
      <c r="E1688" s="2" t="s">
        <v>1505</v>
      </c>
      <c r="F1688" s="2" t="s">
        <v>33</v>
      </c>
      <c r="G1688" s="3" t="s">
        <v>28</v>
      </c>
      <c r="H1688" s="4" t="n">
        <v>5039.25</v>
      </c>
      <c r="I1688" s="5" t="n">
        <v>5</v>
      </c>
      <c r="J1688" s="2" t="s">
        <v>17</v>
      </c>
    </row>
    <row r="1689" customFormat="false" ht="15" hidden="false" customHeight="false" outlineLevel="0" collapsed="false">
      <c r="A1689" s="6" t="s">
        <v>3644</v>
      </c>
      <c r="B1689" s="6" t="s">
        <v>3645</v>
      </c>
      <c r="C1689" s="6" t="s">
        <v>86</v>
      </c>
      <c r="D1689" s="7" t="s">
        <v>784</v>
      </c>
      <c r="E1689" s="6" t="s">
        <v>205</v>
      </c>
      <c r="F1689" s="6" t="s">
        <v>853</v>
      </c>
      <c r="G1689" s="7" t="s">
        <v>74</v>
      </c>
      <c r="H1689" s="8" t="n">
        <v>10303.45</v>
      </c>
      <c r="I1689" s="9" t="n">
        <v>20</v>
      </c>
      <c r="J1689" s="6" t="s">
        <v>17</v>
      </c>
    </row>
    <row r="1690" customFormat="false" ht="15" hidden="false" customHeight="false" outlineLevel="0" collapsed="false">
      <c r="A1690" s="2" t="s">
        <v>3646</v>
      </c>
      <c r="B1690" s="2" t="s">
        <v>3647</v>
      </c>
      <c r="C1690" s="2" t="s">
        <v>12</v>
      </c>
      <c r="D1690" s="3" t="s">
        <v>50</v>
      </c>
      <c r="E1690" s="2" t="s">
        <v>812</v>
      </c>
      <c r="F1690" s="2" t="s">
        <v>665</v>
      </c>
      <c r="G1690" s="3" t="s">
        <v>74</v>
      </c>
      <c r="H1690" s="4" t="n">
        <v>4777.72</v>
      </c>
      <c r="I1690" s="5" t="n">
        <v>25</v>
      </c>
      <c r="J1690" s="2" t="s">
        <v>17</v>
      </c>
    </row>
    <row r="1691" customFormat="false" ht="15" hidden="false" customHeight="false" outlineLevel="0" collapsed="false">
      <c r="A1691" s="6" t="s">
        <v>3648</v>
      </c>
      <c r="B1691" s="6" t="s">
        <v>3600</v>
      </c>
      <c r="C1691" s="6" t="s">
        <v>31</v>
      </c>
      <c r="D1691" s="7" t="s">
        <v>59</v>
      </c>
      <c r="E1691" s="6" t="s">
        <v>712</v>
      </c>
      <c r="F1691" s="6" t="s">
        <v>642</v>
      </c>
      <c r="G1691" s="7" t="s">
        <v>28</v>
      </c>
      <c r="H1691" s="8" t="n">
        <v>2199.56</v>
      </c>
      <c r="I1691" s="9" t="n">
        <v>5</v>
      </c>
      <c r="J1691" s="6" t="s">
        <v>17</v>
      </c>
    </row>
    <row r="1692" customFormat="false" ht="15" hidden="false" customHeight="false" outlineLevel="0" collapsed="false">
      <c r="A1692" s="2" t="s">
        <v>3649</v>
      </c>
      <c r="B1692" s="2" t="s">
        <v>3650</v>
      </c>
      <c r="C1692" s="2" t="s">
        <v>31</v>
      </c>
      <c r="D1692" s="3" t="s">
        <v>59</v>
      </c>
      <c r="E1692" s="2" t="s">
        <v>61</v>
      </c>
      <c r="F1692" s="2" t="s">
        <v>707</v>
      </c>
      <c r="G1692" s="3" t="s">
        <v>62</v>
      </c>
      <c r="H1692" s="4" t="n">
        <v>7522.98</v>
      </c>
      <c r="I1692" s="5" t="n">
        <v>15</v>
      </c>
      <c r="J1692" s="2" t="s">
        <v>17</v>
      </c>
    </row>
    <row r="1693" customFormat="false" ht="15" hidden="false" customHeight="false" outlineLevel="0" collapsed="false">
      <c r="A1693" s="6" t="s">
        <v>3651</v>
      </c>
      <c r="B1693" s="6" t="s">
        <v>2024</v>
      </c>
      <c r="C1693" s="6" t="s">
        <v>31</v>
      </c>
      <c r="D1693" s="7" t="s">
        <v>65</v>
      </c>
      <c r="E1693" s="6" t="s">
        <v>102</v>
      </c>
      <c r="F1693" s="6" t="s">
        <v>557</v>
      </c>
      <c r="G1693" s="7" t="s">
        <v>22</v>
      </c>
      <c r="H1693" s="8" t="n">
        <v>14514.45</v>
      </c>
      <c r="I1693" s="9" t="n">
        <v>0</v>
      </c>
      <c r="J1693" s="6" t="s">
        <v>68</v>
      </c>
    </row>
    <row r="1694" customFormat="false" ht="15" hidden="false" customHeight="false" outlineLevel="0" collapsed="false">
      <c r="A1694" s="2" t="s">
        <v>3652</v>
      </c>
      <c r="B1694" s="2" t="s">
        <v>3653</v>
      </c>
      <c r="C1694" s="2" t="s">
        <v>86</v>
      </c>
      <c r="D1694" s="3" t="s">
        <v>97</v>
      </c>
      <c r="E1694" s="2" t="s">
        <v>102</v>
      </c>
      <c r="F1694" s="2" t="s">
        <v>942</v>
      </c>
      <c r="G1694" s="3" t="s">
        <v>138</v>
      </c>
      <c r="H1694" s="4" t="n">
        <v>14053.89</v>
      </c>
      <c r="I1694" s="5" t="n">
        <v>15</v>
      </c>
      <c r="J1694" s="2" t="s">
        <v>17</v>
      </c>
    </row>
    <row r="1695" customFormat="false" ht="15" hidden="false" customHeight="false" outlineLevel="0" collapsed="false">
      <c r="A1695" s="6" t="s">
        <v>3654</v>
      </c>
      <c r="B1695" s="6" t="s">
        <v>3655</v>
      </c>
      <c r="C1695" s="6" t="s">
        <v>31</v>
      </c>
      <c r="D1695" s="7" t="s">
        <v>71</v>
      </c>
      <c r="E1695" s="6" t="s">
        <v>155</v>
      </c>
      <c r="F1695" s="6" t="s">
        <v>410</v>
      </c>
      <c r="G1695" s="7" t="s">
        <v>138</v>
      </c>
      <c r="H1695" s="8" t="n">
        <v>14734.6</v>
      </c>
      <c r="I1695" s="9" t="n">
        <v>25</v>
      </c>
      <c r="J1695" s="6" t="s">
        <v>17</v>
      </c>
    </row>
    <row r="1696" customFormat="false" ht="15" hidden="false" customHeight="false" outlineLevel="0" collapsed="false">
      <c r="A1696" s="2" t="s">
        <v>3656</v>
      </c>
      <c r="B1696" s="2" t="s">
        <v>3657</v>
      </c>
      <c r="C1696" s="2" t="s">
        <v>31</v>
      </c>
      <c r="D1696" s="3" t="s">
        <v>92</v>
      </c>
      <c r="E1696" s="2" t="s">
        <v>123</v>
      </c>
      <c r="F1696" s="2" t="s">
        <v>490</v>
      </c>
      <c r="G1696" s="3" t="s">
        <v>22</v>
      </c>
      <c r="H1696" s="4" t="n">
        <v>12118.85</v>
      </c>
      <c r="I1696" s="5" t="n">
        <v>30</v>
      </c>
      <c r="J1696" s="2" t="s">
        <v>68</v>
      </c>
    </row>
    <row r="1697" customFormat="false" ht="15" hidden="false" customHeight="false" outlineLevel="0" collapsed="false">
      <c r="A1697" s="6" t="s">
        <v>3658</v>
      </c>
      <c r="B1697" s="6" t="s">
        <v>1959</v>
      </c>
      <c r="C1697" s="6" t="s">
        <v>12</v>
      </c>
      <c r="D1697" s="7" t="s">
        <v>179</v>
      </c>
      <c r="E1697" s="6" t="s">
        <v>812</v>
      </c>
      <c r="F1697" s="6" t="s">
        <v>237</v>
      </c>
      <c r="G1697" s="7" t="s">
        <v>22</v>
      </c>
      <c r="H1697" s="8" t="n">
        <v>13923.34</v>
      </c>
      <c r="I1697" s="9" t="n">
        <v>0</v>
      </c>
      <c r="J1697" s="6" t="s">
        <v>68</v>
      </c>
    </row>
    <row r="1698" customFormat="false" ht="15" hidden="false" customHeight="false" outlineLevel="0" collapsed="false">
      <c r="A1698" s="2" t="s">
        <v>3659</v>
      </c>
      <c r="B1698" s="2" t="s">
        <v>3262</v>
      </c>
      <c r="C1698" s="2" t="s">
        <v>31</v>
      </c>
      <c r="D1698" s="3" t="s">
        <v>32</v>
      </c>
      <c r="E1698" s="2" t="s">
        <v>268</v>
      </c>
      <c r="F1698" s="2" t="s">
        <v>437</v>
      </c>
      <c r="G1698" s="3" t="s">
        <v>138</v>
      </c>
      <c r="H1698" s="4" t="n">
        <v>4519.02</v>
      </c>
      <c r="I1698" s="5" t="n">
        <v>25</v>
      </c>
      <c r="J1698" s="2" t="s">
        <v>17</v>
      </c>
    </row>
    <row r="1699" customFormat="false" ht="15" hidden="false" customHeight="false" outlineLevel="0" collapsed="false">
      <c r="A1699" s="6" t="s">
        <v>3660</v>
      </c>
      <c r="B1699" s="6" t="s">
        <v>3661</v>
      </c>
      <c r="C1699" s="6" t="s">
        <v>86</v>
      </c>
      <c r="D1699" s="7" t="s">
        <v>285</v>
      </c>
      <c r="E1699" s="6" t="s">
        <v>264</v>
      </c>
      <c r="F1699" s="6" t="s">
        <v>311</v>
      </c>
      <c r="G1699" s="7" t="s">
        <v>74</v>
      </c>
      <c r="H1699" s="8" t="n">
        <v>832.83</v>
      </c>
      <c r="I1699" s="9" t="n">
        <v>5</v>
      </c>
      <c r="J1699" s="6" t="s">
        <v>17</v>
      </c>
    </row>
    <row r="1700" customFormat="false" ht="15" hidden="false" customHeight="false" outlineLevel="0" collapsed="false">
      <c r="A1700" s="2" t="s">
        <v>3662</v>
      </c>
      <c r="B1700" s="2" t="s">
        <v>3663</v>
      </c>
      <c r="C1700" s="2" t="s">
        <v>31</v>
      </c>
      <c r="D1700" s="3" t="s">
        <v>65</v>
      </c>
      <c r="E1700" s="2" t="s">
        <v>1075</v>
      </c>
      <c r="F1700" s="2" t="s">
        <v>1292</v>
      </c>
      <c r="G1700" s="3" t="s">
        <v>22</v>
      </c>
      <c r="H1700" s="4" t="n">
        <v>1822.08</v>
      </c>
      <c r="I1700" s="5" t="n">
        <v>5</v>
      </c>
      <c r="J1700" s="2" t="s">
        <v>17</v>
      </c>
    </row>
    <row r="1701" customFormat="false" ht="15" hidden="false" customHeight="false" outlineLevel="0" collapsed="false">
      <c r="A1701" s="6" t="s">
        <v>3664</v>
      </c>
      <c r="B1701" s="6" t="s">
        <v>1855</v>
      </c>
      <c r="C1701" s="6" t="s">
        <v>31</v>
      </c>
      <c r="D1701" s="7" t="s">
        <v>131</v>
      </c>
      <c r="E1701" s="6" t="s">
        <v>176</v>
      </c>
      <c r="F1701" s="6" t="s">
        <v>850</v>
      </c>
      <c r="G1701" s="7" t="s">
        <v>74</v>
      </c>
      <c r="H1701" s="8" t="n">
        <v>4009.36</v>
      </c>
      <c r="I1701" s="9" t="n">
        <v>5</v>
      </c>
      <c r="J1701" s="6" t="s">
        <v>68</v>
      </c>
    </row>
    <row r="1702" customFormat="false" ht="15" hidden="false" customHeight="false" outlineLevel="0" collapsed="false">
      <c r="A1702" s="2" t="s">
        <v>3665</v>
      </c>
      <c r="B1702" s="2" t="s">
        <v>428</v>
      </c>
      <c r="C1702" s="2" t="s">
        <v>31</v>
      </c>
      <c r="D1702" s="3" t="s">
        <v>71</v>
      </c>
      <c r="E1702" s="2" t="s">
        <v>312</v>
      </c>
      <c r="F1702" s="2" t="s">
        <v>38</v>
      </c>
      <c r="G1702" s="3" t="s">
        <v>22</v>
      </c>
      <c r="H1702" s="4" t="n">
        <v>6810.3</v>
      </c>
      <c r="I1702" s="5" t="n">
        <v>10</v>
      </c>
      <c r="J1702" s="2" t="s">
        <v>17</v>
      </c>
    </row>
    <row r="1703" customFormat="false" ht="15" hidden="false" customHeight="false" outlineLevel="0" collapsed="false">
      <c r="A1703" s="6" t="s">
        <v>3666</v>
      </c>
      <c r="B1703" s="6" t="s">
        <v>3667</v>
      </c>
      <c r="C1703" s="6" t="s">
        <v>31</v>
      </c>
      <c r="D1703" s="7" t="s">
        <v>175</v>
      </c>
      <c r="E1703" s="6" t="s">
        <v>650</v>
      </c>
      <c r="F1703" s="6" t="s">
        <v>884</v>
      </c>
      <c r="G1703" s="7" t="s">
        <v>62</v>
      </c>
      <c r="H1703" s="8" t="n">
        <v>6916.65</v>
      </c>
      <c r="I1703" s="9" t="n">
        <v>15</v>
      </c>
      <c r="J1703" s="6" t="s">
        <v>17</v>
      </c>
    </row>
    <row r="1704" customFormat="false" ht="15" hidden="false" customHeight="false" outlineLevel="0" collapsed="false">
      <c r="A1704" s="2" t="s">
        <v>3668</v>
      </c>
      <c r="B1704" s="2" t="s">
        <v>3669</v>
      </c>
      <c r="C1704" s="2" t="s">
        <v>12</v>
      </c>
      <c r="D1704" s="3" t="s">
        <v>179</v>
      </c>
      <c r="E1704" s="2" t="s">
        <v>725</v>
      </c>
      <c r="F1704" s="2" t="s">
        <v>806</v>
      </c>
      <c r="G1704" s="3" t="s">
        <v>22</v>
      </c>
      <c r="H1704" s="4" t="n">
        <v>7627.04</v>
      </c>
      <c r="I1704" s="5" t="n">
        <v>25</v>
      </c>
      <c r="J1704" s="2" t="s">
        <v>68</v>
      </c>
    </row>
    <row r="1705" customFormat="false" ht="15" hidden="false" customHeight="false" outlineLevel="0" collapsed="false">
      <c r="A1705" s="6" t="s">
        <v>3670</v>
      </c>
      <c r="B1705" s="6" t="s">
        <v>3671</v>
      </c>
      <c r="C1705" s="6" t="s">
        <v>12</v>
      </c>
      <c r="D1705" s="7" t="s">
        <v>25</v>
      </c>
      <c r="E1705" s="6" t="s">
        <v>1097</v>
      </c>
      <c r="F1705" s="6" t="s">
        <v>380</v>
      </c>
      <c r="G1705" s="7" t="s">
        <v>28</v>
      </c>
      <c r="H1705" s="8" t="n">
        <v>2595.48</v>
      </c>
      <c r="I1705" s="9" t="n">
        <v>10</v>
      </c>
      <c r="J1705" s="6" t="s">
        <v>17</v>
      </c>
    </row>
    <row r="1706" customFormat="false" ht="15" hidden="false" customHeight="false" outlineLevel="0" collapsed="false">
      <c r="A1706" s="2" t="s">
        <v>3672</v>
      </c>
      <c r="B1706" s="2" t="s">
        <v>3673</v>
      </c>
      <c r="C1706" s="2" t="s">
        <v>31</v>
      </c>
      <c r="D1706" s="3" t="s">
        <v>122</v>
      </c>
      <c r="E1706" s="2" t="s">
        <v>159</v>
      </c>
      <c r="F1706" s="2" t="s">
        <v>706</v>
      </c>
      <c r="G1706" s="3" t="s">
        <v>22</v>
      </c>
      <c r="H1706" s="4" t="n">
        <v>5622.35</v>
      </c>
      <c r="I1706" s="5" t="n">
        <v>10</v>
      </c>
      <c r="J1706" s="2" t="s">
        <v>17</v>
      </c>
    </row>
    <row r="1707" customFormat="false" ht="15" hidden="false" customHeight="false" outlineLevel="0" collapsed="false">
      <c r="A1707" s="6" t="s">
        <v>3674</v>
      </c>
      <c r="B1707" s="6" t="s">
        <v>3675</v>
      </c>
      <c r="C1707" s="6" t="s">
        <v>31</v>
      </c>
      <c r="D1707" s="7" t="s">
        <v>59</v>
      </c>
      <c r="E1707" s="6" t="s">
        <v>118</v>
      </c>
      <c r="F1707" s="6" t="s">
        <v>198</v>
      </c>
      <c r="G1707" s="7" t="s">
        <v>138</v>
      </c>
      <c r="H1707" s="8" t="n">
        <v>14061.35</v>
      </c>
      <c r="I1707" s="9" t="n">
        <v>25</v>
      </c>
      <c r="J1707" s="6" t="s">
        <v>68</v>
      </c>
    </row>
    <row r="1708" customFormat="false" ht="15" hidden="false" customHeight="false" outlineLevel="0" collapsed="false">
      <c r="A1708" s="2" t="s">
        <v>3676</v>
      </c>
      <c r="B1708" s="2" t="s">
        <v>506</v>
      </c>
      <c r="C1708" s="2" t="s">
        <v>31</v>
      </c>
      <c r="D1708" s="3" t="s">
        <v>32</v>
      </c>
      <c r="E1708" s="2" t="s">
        <v>1440</v>
      </c>
      <c r="F1708" s="2" t="s">
        <v>202</v>
      </c>
      <c r="G1708" s="3" t="s">
        <v>62</v>
      </c>
      <c r="H1708" s="4" t="n">
        <v>7618.88</v>
      </c>
      <c r="I1708" s="5" t="n">
        <v>0</v>
      </c>
      <c r="J1708" s="2" t="s">
        <v>68</v>
      </c>
    </row>
    <row r="1709" customFormat="false" ht="15" hidden="false" customHeight="false" outlineLevel="0" collapsed="false">
      <c r="A1709" s="6" t="s">
        <v>3677</v>
      </c>
      <c r="B1709" s="6" t="s">
        <v>3678</v>
      </c>
      <c r="C1709" s="6" t="s">
        <v>31</v>
      </c>
      <c r="D1709" s="7" t="s">
        <v>145</v>
      </c>
      <c r="E1709" s="6" t="s">
        <v>377</v>
      </c>
      <c r="F1709" s="6" t="s">
        <v>222</v>
      </c>
      <c r="G1709" s="7" t="s">
        <v>62</v>
      </c>
      <c r="H1709" s="8" t="n">
        <v>7438.7</v>
      </c>
      <c r="I1709" s="9" t="n">
        <v>10</v>
      </c>
      <c r="J1709" s="6" t="s">
        <v>17</v>
      </c>
    </row>
    <row r="1710" customFormat="false" ht="15" hidden="false" customHeight="false" outlineLevel="0" collapsed="false">
      <c r="A1710" s="2" t="s">
        <v>3679</v>
      </c>
      <c r="B1710" s="2" t="s">
        <v>3680</v>
      </c>
      <c r="C1710" s="2" t="s">
        <v>12</v>
      </c>
      <c r="D1710" s="3" t="s">
        <v>154</v>
      </c>
      <c r="E1710" s="2" t="s">
        <v>2002</v>
      </c>
      <c r="F1710" s="2" t="s">
        <v>483</v>
      </c>
      <c r="G1710" s="3" t="s">
        <v>74</v>
      </c>
      <c r="H1710" s="4" t="n">
        <v>5786.29</v>
      </c>
      <c r="I1710" s="5" t="n">
        <v>15</v>
      </c>
      <c r="J1710" s="2" t="s">
        <v>17</v>
      </c>
    </row>
    <row r="1711" customFormat="false" ht="15" hidden="false" customHeight="false" outlineLevel="0" collapsed="false">
      <c r="A1711" s="6" t="s">
        <v>3681</v>
      </c>
      <c r="B1711" s="6" t="s">
        <v>3682</v>
      </c>
      <c r="C1711" s="6" t="s">
        <v>12</v>
      </c>
      <c r="D1711" s="7" t="s">
        <v>110</v>
      </c>
      <c r="E1711" s="6" t="s">
        <v>922</v>
      </c>
      <c r="F1711" s="6" t="s">
        <v>60</v>
      </c>
      <c r="G1711" s="7" t="s">
        <v>22</v>
      </c>
      <c r="H1711" s="8" t="n">
        <v>8116.18</v>
      </c>
      <c r="I1711" s="9" t="n">
        <v>0</v>
      </c>
      <c r="J1711" s="6" t="s">
        <v>17</v>
      </c>
    </row>
    <row r="1712" customFormat="false" ht="15" hidden="false" customHeight="false" outlineLevel="0" collapsed="false">
      <c r="A1712" s="2" t="s">
        <v>3683</v>
      </c>
      <c r="B1712" s="2" t="s">
        <v>3684</v>
      </c>
      <c r="C1712" s="2" t="s">
        <v>31</v>
      </c>
      <c r="D1712" s="3" t="s">
        <v>92</v>
      </c>
      <c r="E1712" s="2" t="s">
        <v>124</v>
      </c>
      <c r="F1712" s="2" t="s">
        <v>1271</v>
      </c>
      <c r="G1712" s="3" t="s">
        <v>22</v>
      </c>
      <c r="H1712" s="4" t="n">
        <v>2916.12</v>
      </c>
      <c r="I1712" s="5" t="n">
        <v>10</v>
      </c>
      <c r="J1712" s="2" t="s">
        <v>68</v>
      </c>
    </row>
    <row r="1713" customFormat="false" ht="15" hidden="false" customHeight="false" outlineLevel="0" collapsed="false">
      <c r="A1713" s="6" t="s">
        <v>3685</v>
      </c>
      <c r="B1713" s="6" t="s">
        <v>3686</v>
      </c>
      <c r="C1713" s="6" t="s">
        <v>12</v>
      </c>
      <c r="D1713" s="7" t="s">
        <v>50</v>
      </c>
      <c r="E1713" s="6" t="s">
        <v>168</v>
      </c>
      <c r="F1713" s="6" t="s">
        <v>222</v>
      </c>
      <c r="G1713" s="7" t="s">
        <v>22</v>
      </c>
      <c r="H1713" s="8" t="n">
        <v>14159.23</v>
      </c>
      <c r="I1713" s="9" t="n">
        <v>15</v>
      </c>
      <c r="J1713" s="6" t="s">
        <v>17</v>
      </c>
    </row>
    <row r="1714" customFormat="false" ht="15" hidden="false" customHeight="false" outlineLevel="0" collapsed="false">
      <c r="A1714" s="2" t="s">
        <v>3687</v>
      </c>
      <c r="B1714" s="2" t="s">
        <v>3688</v>
      </c>
      <c r="C1714" s="2" t="s">
        <v>12</v>
      </c>
      <c r="D1714" s="3" t="s">
        <v>162</v>
      </c>
      <c r="E1714" s="2" t="s">
        <v>486</v>
      </c>
      <c r="F1714" s="2" t="s">
        <v>127</v>
      </c>
      <c r="G1714" s="3" t="s">
        <v>22</v>
      </c>
      <c r="H1714" s="4" t="n">
        <v>4401.14</v>
      </c>
      <c r="I1714" s="5" t="n">
        <v>0</v>
      </c>
      <c r="J1714" s="2" t="s">
        <v>17</v>
      </c>
    </row>
    <row r="1715" customFormat="false" ht="15" hidden="false" customHeight="false" outlineLevel="0" collapsed="false">
      <c r="A1715" s="6" t="s">
        <v>3689</v>
      </c>
      <c r="B1715" s="6" t="s">
        <v>3690</v>
      </c>
      <c r="C1715" s="6" t="s">
        <v>12</v>
      </c>
      <c r="D1715" s="7" t="s">
        <v>50</v>
      </c>
      <c r="E1715" s="6" t="s">
        <v>985</v>
      </c>
      <c r="F1715" s="6" t="s">
        <v>1475</v>
      </c>
      <c r="G1715" s="7" t="s">
        <v>28</v>
      </c>
      <c r="H1715" s="8" t="n">
        <v>4061.87</v>
      </c>
      <c r="I1715" s="9" t="n">
        <v>5</v>
      </c>
      <c r="J1715" s="6" t="s">
        <v>68</v>
      </c>
    </row>
    <row r="1716" customFormat="false" ht="15" hidden="false" customHeight="false" outlineLevel="0" collapsed="false">
      <c r="A1716" s="2" t="s">
        <v>3691</v>
      </c>
      <c r="B1716" s="2" t="s">
        <v>3692</v>
      </c>
      <c r="C1716" s="2" t="s">
        <v>12</v>
      </c>
      <c r="D1716" s="3" t="s">
        <v>13</v>
      </c>
      <c r="E1716" s="2" t="s">
        <v>168</v>
      </c>
      <c r="F1716" s="2" t="s">
        <v>377</v>
      </c>
      <c r="G1716" s="3" t="s">
        <v>28</v>
      </c>
      <c r="H1716" s="4" t="n">
        <v>6210.18</v>
      </c>
      <c r="I1716" s="5" t="n">
        <v>0</v>
      </c>
      <c r="J1716" s="2" t="s">
        <v>68</v>
      </c>
    </row>
    <row r="1717" customFormat="false" ht="15" hidden="false" customHeight="false" outlineLevel="0" collapsed="false">
      <c r="A1717" s="6" t="s">
        <v>3693</v>
      </c>
      <c r="B1717" s="6" t="s">
        <v>731</v>
      </c>
      <c r="C1717" s="6" t="s">
        <v>31</v>
      </c>
      <c r="D1717" s="7" t="s">
        <v>65</v>
      </c>
      <c r="E1717" s="6" t="s">
        <v>142</v>
      </c>
      <c r="F1717" s="6" t="s">
        <v>338</v>
      </c>
      <c r="G1717" s="7" t="s">
        <v>74</v>
      </c>
      <c r="H1717" s="8" t="n">
        <v>11855.78</v>
      </c>
      <c r="I1717" s="9" t="n">
        <v>20</v>
      </c>
      <c r="J1717" s="6" t="s">
        <v>68</v>
      </c>
    </row>
    <row r="1718" customFormat="false" ht="15" hidden="false" customHeight="false" outlineLevel="0" collapsed="false">
      <c r="A1718" s="2" t="s">
        <v>3694</v>
      </c>
      <c r="B1718" s="2" t="s">
        <v>3695</v>
      </c>
      <c r="C1718" s="2" t="s">
        <v>12</v>
      </c>
      <c r="D1718" s="3" t="s">
        <v>50</v>
      </c>
      <c r="E1718" s="2" t="s">
        <v>452</v>
      </c>
      <c r="F1718" s="2" t="s">
        <v>650</v>
      </c>
      <c r="G1718" s="3" t="s">
        <v>28</v>
      </c>
      <c r="H1718" s="4" t="n">
        <v>1112.97</v>
      </c>
      <c r="I1718" s="5" t="n">
        <v>30</v>
      </c>
      <c r="J1718" s="2" t="s">
        <v>17</v>
      </c>
    </row>
    <row r="1719" customFormat="false" ht="15" hidden="false" customHeight="false" outlineLevel="0" collapsed="false">
      <c r="A1719" s="6" t="s">
        <v>3696</v>
      </c>
      <c r="B1719" s="6" t="s">
        <v>3697</v>
      </c>
      <c r="C1719" s="6" t="s">
        <v>12</v>
      </c>
      <c r="D1719" s="7" t="s">
        <v>37</v>
      </c>
      <c r="E1719" s="6" t="s">
        <v>725</v>
      </c>
      <c r="F1719" s="6" t="s">
        <v>1203</v>
      </c>
      <c r="G1719" s="7" t="s">
        <v>28</v>
      </c>
      <c r="H1719" s="8" t="n">
        <v>6356.53</v>
      </c>
      <c r="I1719" s="9" t="n">
        <v>25</v>
      </c>
      <c r="J1719" s="6" t="s">
        <v>17</v>
      </c>
    </row>
    <row r="1720" customFormat="false" ht="15" hidden="false" customHeight="false" outlineLevel="0" collapsed="false">
      <c r="A1720" s="2" t="s">
        <v>3698</v>
      </c>
      <c r="B1720" s="2" t="s">
        <v>3699</v>
      </c>
      <c r="C1720" s="2" t="s">
        <v>31</v>
      </c>
      <c r="D1720" s="3" t="s">
        <v>65</v>
      </c>
      <c r="E1720" s="2" t="s">
        <v>323</v>
      </c>
      <c r="F1720" s="2" t="s">
        <v>1485</v>
      </c>
      <c r="G1720" s="3" t="s">
        <v>28</v>
      </c>
      <c r="H1720" s="4" t="n">
        <v>11365.48</v>
      </c>
      <c r="I1720" s="5" t="n">
        <v>30</v>
      </c>
      <c r="J1720" s="2" t="s">
        <v>17</v>
      </c>
    </row>
    <row r="1721" customFormat="false" ht="15" hidden="false" customHeight="false" outlineLevel="0" collapsed="false">
      <c r="A1721" s="6" t="s">
        <v>3700</v>
      </c>
      <c r="B1721" s="6" t="s">
        <v>3701</v>
      </c>
      <c r="C1721" s="6" t="s">
        <v>86</v>
      </c>
      <c r="D1721" s="7" t="s">
        <v>87</v>
      </c>
      <c r="E1721" s="6" t="s">
        <v>460</v>
      </c>
      <c r="F1721" s="6" t="s">
        <v>298</v>
      </c>
      <c r="G1721" s="7" t="s">
        <v>74</v>
      </c>
      <c r="H1721" s="8" t="n">
        <v>1564.55</v>
      </c>
      <c r="I1721" s="9" t="n">
        <v>5</v>
      </c>
      <c r="J1721" s="6" t="s">
        <v>68</v>
      </c>
    </row>
    <row r="1722" customFormat="false" ht="15" hidden="false" customHeight="false" outlineLevel="0" collapsed="false">
      <c r="A1722" s="2" t="s">
        <v>3702</v>
      </c>
      <c r="B1722" s="2" t="s">
        <v>3703</v>
      </c>
      <c r="C1722" s="2" t="s">
        <v>31</v>
      </c>
      <c r="D1722" s="3" t="s">
        <v>145</v>
      </c>
      <c r="E1722" s="2" t="s">
        <v>1475</v>
      </c>
      <c r="F1722" s="2" t="s">
        <v>1199</v>
      </c>
      <c r="G1722" s="3" t="s">
        <v>62</v>
      </c>
      <c r="H1722" s="4" t="n">
        <v>7564.71</v>
      </c>
      <c r="I1722" s="5" t="n">
        <v>10</v>
      </c>
      <c r="J1722" s="2" t="s">
        <v>17</v>
      </c>
    </row>
    <row r="1723" customFormat="false" ht="15" hidden="false" customHeight="false" outlineLevel="0" collapsed="false">
      <c r="A1723" s="6" t="s">
        <v>3704</v>
      </c>
      <c r="B1723" s="6" t="s">
        <v>3705</v>
      </c>
      <c r="C1723" s="6" t="s">
        <v>12</v>
      </c>
      <c r="D1723" s="7" t="s">
        <v>362</v>
      </c>
      <c r="E1723" s="6" t="s">
        <v>887</v>
      </c>
      <c r="F1723" s="6" t="s">
        <v>106</v>
      </c>
      <c r="G1723" s="7" t="s">
        <v>16</v>
      </c>
      <c r="H1723" s="8" t="n">
        <v>2527.75</v>
      </c>
      <c r="I1723" s="9" t="n">
        <v>25</v>
      </c>
      <c r="J1723" s="6" t="s">
        <v>68</v>
      </c>
    </row>
    <row r="1724" customFormat="false" ht="15" hidden="false" customHeight="false" outlineLevel="0" collapsed="false">
      <c r="A1724" s="2" t="s">
        <v>3706</v>
      </c>
      <c r="B1724" s="2" t="s">
        <v>3707</v>
      </c>
      <c r="C1724" s="2" t="s">
        <v>86</v>
      </c>
      <c r="D1724" s="3" t="s">
        <v>97</v>
      </c>
      <c r="E1724" s="2" t="s">
        <v>568</v>
      </c>
      <c r="F1724" s="2" t="s">
        <v>1233</v>
      </c>
      <c r="G1724" s="3" t="s">
        <v>62</v>
      </c>
      <c r="H1724" s="4" t="n">
        <v>10836.91</v>
      </c>
      <c r="I1724" s="5" t="n">
        <v>15</v>
      </c>
      <c r="J1724" s="2" t="s">
        <v>17</v>
      </c>
    </row>
    <row r="1725" customFormat="false" ht="15" hidden="false" customHeight="false" outlineLevel="0" collapsed="false">
      <c r="A1725" s="6" t="s">
        <v>3708</v>
      </c>
      <c r="B1725" s="6" t="s">
        <v>572</v>
      </c>
      <c r="C1725" s="6" t="s">
        <v>86</v>
      </c>
      <c r="D1725" s="7" t="s">
        <v>784</v>
      </c>
      <c r="E1725" s="6" t="s">
        <v>754</v>
      </c>
      <c r="F1725" s="6" t="s">
        <v>642</v>
      </c>
      <c r="G1725" s="7" t="s">
        <v>138</v>
      </c>
      <c r="H1725" s="8" t="n">
        <v>13879.83</v>
      </c>
      <c r="I1725" s="9" t="n">
        <v>25</v>
      </c>
      <c r="J1725" s="6" t="s">
        <v>17</v>
      </c>
    </row>
    <row r="1726" customFormat="false" ht="15" hidden="false" customHeight="false" outlineLevel="0" collapsed="false">
      <c r="A1726" s="2" t="s">
        <v>3709</v>
      </c>
      <c r="B1726" s="2" t="s">
        <v>3710</v>
      </c>
      <c r="C1726" s="2" t="s">
        <v>86</v>
      </c>
      <c r="D1726" s="3" t="s">
        <v>507</v>
      </c>
      <c r="E1726" s="2" t="s">
        <v>151</v>
      </c>
      <c r="F1726" s="2" t="s">
        <v>725</v>
      </c>
      <c r="G1726" s="3" t="s">
        <v>22</v>
      </c>
      <c r="H1726" s="4" t="n">
        <v>5644.23</v>
      </c>
      <c r="I1726" s="5" t="n">
        <v>10</v>
      </c>
      <c r="J1726" s="2" t="s">
        <v>68</v>
      </c>
    </row>
    <row r="1727" customFormat="false" ht="15" hidden="false" customHeight="false" outlineLevel="0" collapsed="false">
      <c r="A1727" s="6" t="s">
        <v>3711</v>
      </c>
      <c r="B1727" s="6" t="s">
        <v>3712</v>
      </c>
      <c r="C1727" s="6" t="s">
        <v>31</v>
      </c>
      <c r="D1727" s="7" t="s">
        <v>32</v>
      </c>
      <c r="E1727" s="6" t="s">
        <v>163</v>
      </c>
      <c r="F1727" s="6" t="s">
        <v>241</v>
      </c>
      <c r="G1727" s="7" t="s">
        <v>22</v>
      </c>
      <c r="H1727" s="8" t="n">
        <v>2906.21</v>
      </c>
      <c r="I1727" s="9" t="n">
        <v>20</v>
      </c>
      <c r="J1727" s="6" t="s">
        <v>17</v>
      </c>
    </row>
    <row r="1728" customFormat="false" ht="15" hidden="false" customHeight="false" outlineLevel="0" collapsed="false">
      <c r="A1728" s="2" t="s">
        <v>3713</v>
      </c>
      <c r="B1728" s="2" t="s">
        <v>3714</v>
      </c>
      <c r="C1728" s="2" t="s">
        <v>31</v>
      </c>
      <c r="D1728" s="3" t="s">
        <v>215</v>
      </c>
      <c r="E1728" s="2" t="s">
        <v>367</v>
      </c>
      <c r="F1728" s="2" t="s">
        <v>590</v>
      </c>
      <c r="G1728" s="3" t="s">
        <v>22</v>
      </c>
      <c r="H1728" s="4" t="n">
        <v>5883.36</v>
      </c>
      <c r="I1728" s="5" t="n">
        <v>20</v>
      </c>
      <c r="J1728" s="2" t="s">
        <v>17</v>
      </c>
    </row>
    <row r="1729" customFormat="false" ht="15" hidden="false" customHeight="false" outlineLevel="0" collapsed="false">
      <c r="A1729" s="6" t="s">
        <v>3715</v>
      </c>
      <c r="B1729" s="6" t="s">
        <v>3716</v>
      </c>
      <c r="C1729" s="6" t="s">
        <v>31</v>
      </c>
      <c r="D1729" s="7" t="s">
        <v>32</v>
      </c>
      <c r="E1729" s="6" t="s">
        <v>264</v>
      </c>
      <c r="F1729" s="6" t="s">
        <v>347</v>
      </c>
      <c r="G1729" s="7" t="s">
        <v>22</v>
      </c>
      <c r="H1729" s="8" t="n">
        <v>12117.75</v>
      </c>
      <c r="I1729" s="9" t="n">
        <v>0</v>
      </c>
      <c r="J1729" s="6" t="s">
        <v>17</v>
      </c>
    </row>
    <row r="1730" customFormat="false" ht="15" hidden="false" customHeight="false" outlineLevel="0" collapsed="false">
      <c r="A1730" s="2" t="s">
        <v>3717</v>
      </c>
      <c r="B1730" s="2" t="s">
        <v>3718</v>
      </c>
      <c r="C1730" s="2" t="s">
        <v>12</v>
      </c>
      <c r="D1730" s="3" t="s">
        <v>110</v>
      </c>
      <c r="E1730" s="2" t="s">
        <v>556</v>
      </c>
      <c r="F1730" s="2" t="s">
        <v>211</v>
      </c>
      <c r="G1730" s="3" t="s">
        <v>22</v>
      </c>
      <c r="H1730" s="4" t="n">
        <v>8445.85</v>
      </c>
      <c r="I1730" s="5" t="n">
        <v>30</v>
      </c>
      <c r="J1730" s="2" t="s">
        <v>17</v>
      </c>
    </row>
    <row r="1731" customFormat="false" ht="15" hidden="false" customHeight="false" outlineLevel="0" collapsed="false">
      <c r="A1731" s="6" t="s">
        <v>3719</v>
      </c>
      <c r="B1731" s="6" t="s">
        <v>3720</v>
      </c>
      <c r="C1731" s="6" t="s">
        <v>86</v>
      </c>
      <c r="D1731" s="7" t="s">
        <v>507</v>
      </c>
      <c r="E1731" s="6" t="s">
        <v>1874</v>
      </c>
      <c r="F1731" s="6" t="s">
        <v>181</v>
      </c>
      <c r="G1731" s="7" t="s">
        <v>62</v>
      </c>
      <c r="H1731" s="8" t="n">
        <v>6877.99</v>
      </c>
      <c r="I1731" s="9" t="n">
        <v>25</v>
      </c>
      <c r="J1731" s="6" t="s">
        <v>68</v>
      </c>
    </row>
    <row r="1732" customFormat="false" ht="15" hidden="false" customHeight="false" outlineLevel="0" collapsed="false">
      <c r="A1732" s="2" t="s">
        <v>3721</v>
      </c>
      <c r="B1732" s="2" t="s">
        <v>3722</v>
      </c>
      <c r="C1732" s="2" t="s">
        <v>31</v>
      </c>
      <c r="D1732" s="3" t="s">
        <v>122</v>
      </c>
      <c r="E1732" s="2" t="s">
        <v>1249</v>
      </c>
      <c r="F1732" s="2" t="s">
        <v>642</v>
      </c>
      <c r="G1732" s="3" t="s">
        <v>22</v>
      </c>
      <c r="H1732" s="4" t="n">
        <v>1107.43</v>
      </c>
      <c r="I1732" s="5" t="n">
        <v>5</v>
      </c>
      <c r="J1732" s="2" t="s">
        <v>68</v>
      </c>
    </row>
    <row r="1733" customFormat="false" ht="15" hidden="false" customHeight="false" outlineLevel="0" collapsed="false">
      <c r="A1733" s="6" t="s">
        <v>3723</v>
      </c>
      <c r="B1733" s="6" t="s">
        <v>3724</v>
      </c>
      <c r="C1733" s="6" t="s">
        <v>12</v>
      </c>
      <c r="D1733" s="7" t="s">
        <v>37</v>
      </c>
      <c r="E1733" s="6" t="s">
        <v>504</v>
      </c>
      <c r="F1733" s="6" t="s">
        <v>937</v>
      </c>
      <c r="G1733" s="7" t="s">
        <v>16</v>
      </c>
      <c r="H1733" s="8" t="n">
        <v>6690.22</v>
      </c>
      <c r="I1733" s="9" t="n">
        <v>5</v>
      </c>
      <c r="J1733" s="6" t="s">
        <v>17</v>
      </c>
    </row>
    <row r="1734" customFormat="false" ht="15" hidden="false" customHeight="false" outlineLevel="0" collapsed="false">
      <c r="A1734" s="2" t="s">
        <v>3725</v>
      </c>
      <c r="B1734" s="2" t="s">
        <v>3280</v>
      </c>
      <c r="C1734" s="2" t="s">
        <v>86</v>
      </c>
      <c r="D1734" s="3" t="s">
        <v>87</v>
      </c>
      <c r="E1734" s="2" t="s">
        <v>335</v>
      </c>
      <c r="F1734" s="2" t="s">
        <v>115</v>
      </c>
      <c r="G1734" s="3" t="s">
        <v>74</v>
      </c>
      <c r="H1734" s="4" t="n">
        <v>11044.95</v>
      </c>
      <c r="I1734" s="5" t="n">
        <v>10</v>
      </c>
      <c r="J1734" s="2" t="s">
        <v>17</v>
      </c>
    </row>
    <row r="1735" customFormat="false" ht="15" hidden="false" customHeight="false" outlineLevel="0" collapsed="false">
      <c r="A1735" s="6" t="s">
        <v>3726</v>
      </c>
      <c r="B1735" s="6" t="s">
        <v>3727</v>
      </c>
      <c r="C1735" s="6" t="s">
        <v>86</v>
      </c>
      <c r="D1735" s="7" t="s">
        <v>249</v>
      </c>
      <c r="E1735" s="6" t="s">
        <v>304</v>
      </c>
      <c r="F1735" s="6" t="s">
        <v>34</v>
      </c>
      <c r="G1735" s="7" t="s">
        <v>22</v>
      </c>
      <c r="H1735" s="8" t="n">
        <v>7164.29</v>
      </c>
      <c r="I1735" s="9" t="n">
        <v>25</v>
      </c>
      <c r="J1735" s="6" t="s">
        <v>17</v>
      </c>
    </row>
    <row r="1736" customFormat="false" ht="15" hidden="false" customHeight="false" outlineLevel="0" collapsed="false">
      <c r="A1736" s="2" t="s">
        <v>3728</v>
      </c>
      <c r="B1736" s="2" t="s">
        <v>3729</v>
      </c>
      <c r="C1736" s="2" t="s">
        <v>86</v>
      </c>
      <c r="D1736" s="3" t="s">
        <v>97</v>
      </c>
      <c r="E1736" s="2" t="s">
        <v>675</v>
      </c>
      <c r="F1736" s="2" t="s">
        <v>33</v>
      </c>
      <c r="G1736" s="3" t="s">
        <v>28</v>
      </c>
      <c r="H1736" s="4" t="n">
        <v>13392.97</v>
      </c>
      <c r="I1736" s="5" t="n">
        <v>20</v>
      </c>
      <c r="J1736" s="2" t="s">
        <v>17</v>
      </c>
    </row>
    <row r="1737" customFormat="false" ht="15" hidden="false" customHeight="false" outlineLevel="0" collapsed="false">
      <c r="A1737" s="6" t="s">
        <v>3730</v>
      </c>
      <c r="B1737" s="6" t="s">
        <v>3731</v>
      </c>
      <c r="C1737" s="6" t="s">
        <v>12</v>
      </c>
      <c r="D1737" s="7" t="s">
        <v>362</v>
      </c>
      <c r="E1737" s="6" t="s">
        <v>426</v>
      </c>
      <c r="F1737" s="6" t="s">
        <v>323</v>
      </c>
      <c r="G1737" s="7" t="s">
        <v>28</v>
      </c>
      <c r="H1737" s="8" t="n">
        <v>12189.74</v>
      </c>
      <c r="I1737" s="9" t="n">
        <v>10</v>
      </c>
      <c r="J1737" s="6" t="s">
        <v>68</v>
      </c>
    </row>
    <row r="1738" customFormat="false" ht="15" hidden="false" customHeight="false" outlineLevel="0" collapsed="false">
      <c r="A1738" s="2" t="s">
        <v>3732</v>
      </c>
      <c r="B1738" s="2" t="s">
        <v>3733</v>
      </c>
      <c r="C1738" s="2" t="s">
        <v>31</v>
      </c>
      <c r="D1738" s="3" t="s">
        <v>215</v>
      </c>
      <c r="E1738" s="2" t="s">
        <v>489</v>
      </c>
      <c r="F1738" s="2" t="s">
        <v>1097</v>
      </c>
      <c r="G1738" s="3" t="s">
        <v>62</v>
      </c>
      <c r="H1738" s="4" t="n">
        <v>14874.04</v>
      </c>
      <c r="I1738" s="5" t="n">
        <v>25</v>
      </c>
      <c r="J1738" s="2" t="s">
        <v>17</v>
      </c>
    </row>
    <row r="1739" customFormat="false" ht="15" hidden="false" customHeight="false" outlineLevel="0" collapsed="false">
      <c r="A1739" s="6" t="s">
        <v>3734</v>
      </c>
      <c r="B1739" s="6" t="s">
        <v>3304</v>
      </c>
      <c r="C1739" s="6" t="s">
        <v>31</v>
      </c>
      <c r="D1739" s="7" t="s">
        <v>92</v>
      </c>
      <c r="E1739" s="6" t="s">
        <v>67</v>
      </c>
      <c r="F1739" s="6" t="s">
        <v>119</v>
      </c>
      <c r="G1739" s="7" t="s">
        <v>28</v>
      </c>
      <c r="H1739" s="8" t="n">
        <v>11860.41</v>
      </c>
      <c r="I1739" s="9" t="n">
        <v>30</v>
      </c>
      <c r="J1739" s="6" t="s">
        <v>68</v>
      </c>
    </row>
    <row r="1740" customFormat="false" ht="15" hidden="false" customHeight="false" outlineLevel="0" collapsed="false">
      <c r="A1740" s="2" t="s">
        <v>3735</v>
      </c>
      <c r="B1740" s="2" t="s">
        <v>3736</v>
      </c>
      <c r="C1740" s="2" t="s">
        <v>12</v>
      </c>
      <c r="D1740" s="3" t="s">
        <v>110</v>
      </c>
      <c r="E1740" s="2" t="s">
        <v>504</v>
      </c>
      <c r="F1740" s="2" t="s">
        <v>937</v>
      </c>
      <c r="G1740" s="3" t="s">
        <v>62</v>
      </c>
      <c r="H1740" s="4" t="n">
        <v>6297.84</v>
      </c>
      <c r="I1740" s="5" t="n">
        <v>25</v>
      </c>
      <c r="J1740" s="2" t="s">
        <v>68</v>
      </c>
    </row>
    <row r="1741" customFormat="false" ht="15" hidden="false" customHeight="false" outlineLevel="0" collapsed="false">
      <c r="A1741" s="6" t="s">
        <v>3737</v>
      </c>
      <c r="B1741" s="6" t="s">
        <v>3738</v>
      </c>
      <c r="C1741" s="6" t="s">
        <v>12</v>
      </c>
      <c r="D1741" s="7" t="s">
        <v>162</v>
      </c>
      <c r="E1741" s="6" t="s">
        <v>366</v>
      </c>
      <c r="F1741" s="6" t="s">
        <v>437</v>
      </c>
      <c r="G1741" s="7" t="s">
        <v>16</v>
      </c>
      <c r="H1741" s="8" t="n">
        <v>6816.54</v>
      </c>
      <c r="I1741" s="9" t="n">
        <v>0</v>
      </c>
      <c r="J1741" s="6" t="s">
        <v>17</v>
      </c>
    </row>
    <row r="1742" customFormat="false" ht="15" hidden="false" customHeight="false" outlineLevel="0" collapsed="false">
      <c r="A1742" s="2" t="s">
        <v>3739</v>
      </c>
      <c r="B1742" s="2" t="s">
        <v>3740</v>
      </c>
      <c r="C1742" s="2" t="s">
        <v>31</v>
      </c>
      <c r="D1742" s="3" t="s">
        <v>32</v>
      </c>
      <c r="E1742" s="2" t="s">
        <v>658</v>
      </c>
      <c r="F1742" s="2" t="s">
        <v>720</v>
      </c>
      <c r="G1742" s="3" t="s">
        <v>22</v>
      </c>
      <c r="H1742" s="4" t="n">
        <v>7554.54</v>
      </c>
      <c r="I1742" s="5" t="n">
        <v>5</v>
      </c>
      <c r="J1742" s="2" t="s">
        <v>17</v>
      </c>
    </row>
    <row r="1743" customFormat="false" ht="15" hidden="false" customHeight="false" outlineLevel="0" collapsed="false">
      <c r="A1743" s="6" t="s">
        <v>3741</v>
      </c>
      <c r="B1743" s="6" t="s">
        <v>3742</v>
      </c>
      <c r="C1743" s="6" t="s">
        <v>12</v>
      </c>
      <c r="D1743" s="7" t="s">
        <v>154</v>
      </c>
      <c r="E1743" s="6" t="s">
        <v>774</v>
      </c>
      <c r="F1743" s="6" t="s">
        <v>304</v>
      </c>
      <c r="G1743" s="7" t="s">
        <v>22</v>
      </c>
      <c r="H1743" s="8" t="n">
        <v>12165.68</v>
      </c>
      <c r="I1743" s="9" t="n">
        <v>20</v>
      </c>
      <c r="J1743" s="6" t="s">
        <v>17</v>
      </c>
    </row>
    <row r="1744" customFormat="false" ht="15" hidden="false" customHeight="false" outlineLevel="0" collapsed="false">
      <c r="A1744" s="2" t="s">
        <v>3743</v>
      </c>
      <c r="B1744" s="2" t="s">
        <v>3744</v>
      </c>
      <c r="C1744" s="2" t="s">
        <v>86</v>
      </c>
      <c r="D1744" s="3" t="s">
        <v>135</v>
      </c>
      <c r="E1744" s="2" t="s">
        <v>234</v>
      </c>
      <c r="F1744" s="2" t="s">
        <v>376</v>
      </c>
      <c r="G1744" s="3" t="s">
        <v>22</v>
      </c>
      <c r="H1744" s="4" t="n">
        <v>11192.74</v>
      </c>
      <c r="I1744" s="5" t="n">
        <v>30</v>
      </c>
      <c r="J1744" s="2" t="s">
        <v>17</v>
      </c>
    </row>
    <row r="1745" customFormat="false" ht="15" hidden="false" customHeight="false" outlineLevel="0" collapsed="false">
      <c r="A1745" s="6" t="s">
        <v>3745</v>
      </c>
      <c r="B1745" s="6" t="s">
        <v>3746</v>
      </c>
      <c r="C1745" s="6" t="s">
        <v>86</v>
      </c>
      <c r="D1745" s="7" t="s">
        <v>87</v>
      </c>
      <c r="E1745" s="6" t="s">
        <v>809</v>
      </c>
      <c r="F1745" s="6" t="s">
        <v>757</v>
      </c>
      <c r="G1745" s="7" t="s">
        <v>138</v>
      </c>
      <c r="H1745" s="8" t="n">
        <v>7332.52</v>
      </c>
      <c r="I1745" s="9" t="n">
        <v>0</v>
      </c>
      <c r="J1745" s="6" t="s">
        <v>17</v>
      </c>
    </row>
    <row r="1746" customFormat="false" ht="15" hidden="false" customHeight="false" outlineLevel="0" collapsed="false">
      <c r="A1746" s="2" t="s">
        <v>3747</v>
      </c>
      <c r="B1746" s="2" t="s">
        <v>3748</v>
      </c>
      <c r="C1746" s="2" t="s">
        <v>12</v>
      </c>
      <c r="D1746" s="3" t="s">
        <v>81</v>
      </c>
      <c r="E1746" s="2" t="s">
        <v>520</v>
      </c>
      <c r="F1746" s="2" t="s">
        <v>674</v>
      </c>
      <c r="G1746" s="3" t="s">
        <v>16</v>
      </c>
      <c r="H1746" s="4" t="n">
        <v>1086.23</v>
      </c>
      <c r="I1746" s="5" t="n">
        <v>0</v>
      </c>
      <c r="J1746" s="2" t="s">
        <v>68</v>
      </c>
    </row>
    <row r="1747" customFormat="false" ht="15" hidden="false" customHeight="false" outlineLevel="0" collapsed="false">
      <c r="A1747" s="6" t="s">
        <v>3749</v>
      </c>
      <c r="B1747" s="6" t="s">
        <v>3750</v>
      </c>
      <c r="C1747" s="6" t="s">
        <v>86</v>
      </c>
      <c r="D1747" s="7" t="s">
        <v>524</v>
      </c>
      <c r="E1747" s="6" t="s">
        <v>1233</v>
      </c>
      <c r="F1747" s="6" t="s">
        <v>56</v>
      </c>
      <c r="G1747" s="7" t="s">
        <v>22</v>
      </c>
      <c r="H1747" s="8" t="n">
        <v>11948.37</v>
      </c>
      <c r="I1747" s="9" t="n">
        <v>5</v>
      </c>
      <c r="J1747" s="6" t="s">
        <v>17</v>
      </c>
    </row>
    <row r="1748" customFormat="false" ht="15" hidden="false" customHeight="false" outlineLevel="0" collapsed="false">
      <c r="A1748" s="2" t="s">
        <v>3751</v>
      </c>
      <c r="B1748" s="2" t="s">
        <v>3752</v>
      </c>
      <c r="C1748" s="2" t="s">
        <v>12</v>
      </c>
      <c r="D1748" s="3" t="s">
        <v>362</v>
      </c>
      <c r="E1748" s="2" t="s">
        <v>1325</v>
      </c>
      <c r="F1748" s="2" t="s">
        <v>517</v>
      </c>
      <c r="G1748" s="3" t="s">
        <v>74</v>
      </c>
      <c r="H1748" s="4" t="n">
        <v>12561.13</v>
      </c>
      <c r="I1748" s="5" t="n">
        <v>0</v>
      </c>
      <c r="J1748" s="2" t="s">
        <v>17</v>
      </c>
    </row>
    <row r="1749" customFormat="false" ht="15" hidden="false" customHeight="false" outlineLevel="0" collapsed="false">
      <c r="A1749" s="6" t="s">
        <v>3753</v>
      </c>
      <c r="B1749" s="6" t="s">
        <v>3754</v>
      </c>
      <c r="C1749" s="6" t="s">
        <v>31</v>
      </c>
      <c r="D1749" s="7" t="s">
        <v>215</v>
      </c>
      <c r="E1749" s="6" t="s">
        <v>1325</v>
      </c>
      <c r="F1749" s="6" t="s">
        <v>853</v>
      </c>
      <c r="G1749" s="7" t="s">
        <v>22</v>
      </c>
      <c r="H1749" s="8" t="n">
        <v>3744.98</v>
      </c>
      <c r="I1749" s="9" t="n">
        <v>20</v>
      </c>
      <c r="J1749" s="6" t="s">
        <v>17</v>
      </c>
    </row>
    <row r="1750" customFormat="false" ht="15" hidden="false" customHeight="false" outlineLevel="0" collapsed="false">
      <c r="A1750" s="2" t="s">
        <v>3755</v>
      </c>
      <c r="B1750" s="2" t="s">
        <v>3756</v>
      </c>
      <c r="C1750" s="2" t="s">
        <v>12</v>
      </c>
      <c r="D1750" s="3" t="s">
        <v>25</v>
      </c>
      <c r="E1750" s="2" t="s">
        <v>287</v>
      </c>
      <c r="F1750" s="2" t="s">
        <v>172</v>
      </c>
      <c r="G1750" s="3" t="s">
        <v>62</v>
      </c>
      <c r="H1750" s="4" t="n">
        <v>4942.78</v>
      </c>
      <c r="I1750" s="5" t="n">
        <v>20</v>
      </c>
      <c r="J1750" s="2" t="s">
        <v>17</v>
      </c>
    </row>
    <row r="1751" customFormat="false" ht="15" hidden="false" customHeight="false" outlineLevel="0" collapsed="false">
      <c r="A1751" s="6" t="s">
        <v>3757</v>
      </c>
      <c r="B1751" s="6" t="s">
        <v>3758</v>
      </c>
      <c r="C1751" s="6" t="s">
        <v>12</v>
      </c>
      <c r="D1751" s="7" t="s">
        <v>179</v>
      </c>
      <c r="E1751" s="6" t="s">
        <v>234</v>
      </c>
      <c r="F1751" s="6" t="s">
        <v>308</v>
      </c>
      <c r="G1751" s="7" t="s">
        <v>16</v>
      </c>
      <c r="H1751" s="8" t="n">
        <v>3989.88</v>
      </c>
      <c r="I1751" s="9" t="n">
        <v>5</v>
      </c>
      <c r="J1751" s="6" t="s">
        <v>68</v>
      </c>
    </row>
    <row r="1752" customFormat="false" ht="15" hidden="false" customHeight="false" outlineLevel="0" collapsed="false">
      <c r="A1752" s="2" t="s">
        <v>3759</v>
      </c>
      <c r="B1752" s="2" t="s">
        <v>3760</v>
      </c>
      <c r="C1752" s="2" t="s">
        <v>12</v>
      </c>
      <c r="D1752" s="3" t="s">
        <v>162</v>
      </c>
      <c r="E1752" s="2" t="s">
        <v>261</v>
      </c>
      <c r="F1752" s="2" t="s">
        <v>281</v>
      </c>
      <c r="G1752" s="3" t="s">
        <v>22</v>
      </c>
      <c r="H1752" s="4" t="n">
        <v>2328.59</v>
      </c>
      <c r="I1752" s="5" t="n">
        <v>15</v>
      </c>
      <c r="J1752" s="2" t="s">
        <v>17</v>
      </c>
    </row>
    <row r="1753" customFormat="false" ht="15" hidden="false" customHeight="false" outlineLevel="0" collapsed="false">
      <c r="A1753" s="6" t="s">
        <v>3761</v>
      </c>
      <c r="B1753" s="6" t="s">
        <v>166</v>
      </c>
      <c r="C1753" s="6" t="s">
        <v>12</v>
      </c>
      <c r="D1753" s="7" t="s">
        <v>25</v>
      </c>
      <c r="E1753" s="6" t="s">
        <v>271</v>
      </c>
      <c r="F1753" s="6" t="s">
        <v>417</v>
      </c>
      <c r="G1753" s="7" t="s">
        <v>62</v>
      </c>
      <c r="H1753" s="8" t="n">
        <v>13983.16</v>
      </c>
      <c r="I1753" s="9" t="n">
        <v>0</v>
      </c>
      <c r="J1753" s="6" t="s">
        <v>17</v>
      </c>
    </row>
    <row r="1754" customFormat="false" ht="15" hidden="false" customHeight="false" outlineLevel="0" collapsed="false">
      <c r="A1754" s="2" t="s">
        <v>3762</v>
      </c>
      <c r="B1754" s="2" t="s">
        <v>3763</v>
      </c>
      <c r="C1754" s="2" t="s">
        <v>86</v>
      </c>
      <c r="D1754" s="3" t="s">
        <v>784</v>
      </c>
      <c r="E1754" s="2" t="s">
        <v>167</v>
      </c>
      <c r="F1754" s="2" t="s">
        <v>168</v>
      </c>
      <c r="G1754" s="3" t="s">
        <v>74</v>
      </c>
      <c r="H1754" s="4" t="n">
        <v>990.62</v>
      </c>
      <c r="I1754" s="5" t="n">
        <v>25</v>
      </c>
      <c r="J1754" s="2" t="s">
        <v>17</v>
      </c>
    </row>
    <row r="1755" customFormat="false" ht="15" hidden="false" customHeight="false" outlineLevel="0" collapsed="false">
      <c r="A1755" s="6" t="s">
        <v>3764</v>
      </c>
      <c r="B1755" s="6" t="s">
        <v>3765</v>
      </c>
      <c r="C1755" s="6" t="s">
        <v>31</v>
      </c>
      <c r="D1755" s="7" t="s">
        <v>145</v>
      </c>
      <c r="E1755" s="6" t="s">
        <v>230</v>
      </c>
      <c r="F1755" s="6" t="s">
        <v>812</v>
      </c>
      <c r="G1755" s="7" t="s">
        <v>62</v>
      </c>
      <c r="H1755" s="8" t="n">
        <v>7715.45</v>
      </c>
      <c r="I1755" s="9" t="n">
        <v>30</v>
      </c>
      <c r="J1755" s="6" t="s">
        <v>17</v>
      </c>
    </row>
    <row r="1756" customFormat="false" ht="15" hidden="false" customHeight="false" outlineLevel="0" collapsed="false">
      <c r="A1756" s="2" t="s">
        <v>3766</v>
      </c>
      <c r="B1756" s="2" t="s">
        <v>3767</v>
      </c>
      <c r="C1756" s="2" t="s">
        <v>12</v>
      </c>
      <c r="D1756" s="3" t="s">
        <v>81</v>
      </c>
      <c r="E1756" s="2" t="s">
        <v>89</v>
      </c>
      <c r="F1756" s="2" t="s">
        <v>112</v>
      </c>
      <c r="G1756" s="3" t="s">
        <v>16</v>
      </c>
      <c r="H1756" s="4" t="n">
        <v>6624.05</v>
      </c>
      <c r="I1756" s="5" t="n">
        <v>25</v>
      </c>
      <c r="J1756" s="2" t="s">
        <v>17</v>
      </c>
    </row>
    <row r="1757" customFormat="false" ht="15" hidden="false" customHeight="false" outlineLevel="0" collapsed="false">
      <c r="A1757" s="6" t="s">
        <v>3768</v>
      </c>
      <c r="B1757" s="6" t="s">
        <v>3769</v>
      </c>
      <c r="C1757" s="6" t="s">
        <v>31</v>
      </c>
      <c r="D1757" s="7" t="s">
        <v>92</v>
      </c>
      <c r="E1757" s="6" t="s">
        <v>764</v>
      </c>
      <c r="F1757" s="6" t="s">
        <v>112</v>
      </c>
      <c r="G1757" s="7" t="s">
        <v>138</v>
      </c>
      <c r="H1757" s="8" t="n">
        <v>1851.64</v>
      </c>
      <c r="I1757" s="9" t="n">
        <v>15</v>
      </c>
      <c r="J1757" s="6" t="s">
        <v>17</v>
      </c>
    </row>
    <row r="1758" customFormat="false" ht="15" hidden="false" customHeight="false" outlineLevel="0" collapsed="false">
      <c r="A1758" s="2" t="s">
        <v>3770</v>
      </c>
      <c r="B1758" s="2" t="s">
        <v>3771</v>
      </c>
      <c r="C1758" s="2" t="s">
        <v>12</v>
      </c>
      <c r="D1758" s="3" t="s">
        <v>25</v>
      </c>
      <c r="E1758" s="2" t="s">
        <v>137</v>
      </c>
      <c r="F1758" s="2" t="s">
        <v>267</v>
      </c>
      <c r="G1758" s="3" t="s">
        <v>138</v>
      </c>
      <c r="H1758" s="4" t="n">
        <v>10951.37</v>
      </c>
      <c r="I1758" s="5" t="n">
        <v>5</v>
      </c>
      <c r="J1758" s="2" t="s">
        <v>68</v>
      </c>
    </row>
    <row r="1759" customFormat="false" ht="15" hidden="false" customHeight="false" outlineLevel="0" collapsed="false">
      <c r="A1759" s="6" t="s">
        <v>3772</v>
      </c>
      <c r="B1759" s="6" t="s">
        <v>3773</v>
      </c>
      <c r="C1759" s="6" t="s">
        <v>12</v>
      </c>
      <c r="D1759" s="7" t="s">
        <v>362</v>
      </c>
      <c r="E1759" s="6" t="s">
        <v>870</v>
      </c>
      <c r="F1759" s="6" t="s">
        <v>724</v>
      </c>
      <c r="G1759" s="7" t="s">
        <v>62</v>
      </c>
      <c r="H1759" s="8" t="n">
        <v>2016.66</v>
      </c>
      <c r="I1759" s="9" t="n">
        <v>0</v>
      </c>
      <c r="J1759" s="6" t="s">
        <v>68</v>
      </c>
    </row>
    <row r="1760" customFormat="false" ht="15" hidden="false" customHeight="false" outlineLevel="0" collapsed="false">
      <c r="A1760" s="2" t="s">
        <v>3774</v>
      </c>
      <c r="B1760" s="2" t="s">
        <v>3775</v>
      </c>
      <c r="C1760" s="2" t="s">
        <v>31</v>
      </c>
      <c r="D1760" s="3" t="s">
        <v>122</v>
      </c>
      <c r="E1760" s="2" t="s">
        <v>1437</v>
      </c>
      <c r="F1760" s="2" t="s">
        <v>38</v>
      </c>
      <c r="G1760" s="3" t="s">
        <v>74</v>
      </c>
      <c r="H1760" s="4" t="n">
        <v>9380.72</v>
      </c>
      <c r="I1760" s="5" t="n">
        <v>20</v>
      </c>
      <c r="J1760" s="2" t="s">
        <v>17</v>
      </c>
    </row>
    <row r="1761" customFormat="false" ht="15" hidden="false" customHeight="false" outlineLevel="0" collapsed="false">
      <c r="A1761" s="6" t="s">
        <v>3776</v>
      </c>
      <c r="B1761" s="6" t="s">
        <v>2509</v>
      </c>
      <c r="C1761" s="6" t="s">
        <v>12</v>
      </c>
      <c r="D1761" s="7" t="s">
        <v>362</v>
      </c>
      <c r="E1761" s="6" t="s">
        <v>2187</v>
      </c>
      <c r="F1761" s="6" t="s">
        <v>590</v>
      </c>
      <c r="G1761" s="7" t="s">
        <v>28</v>
      </c>
      <c r="H1761" s="8" t="n">
        <v>14953.46</v>
      </c>
      <c r="I1761" s="9" t="n">
        <v>20</v>
      </c>
      <c r="J1761" s="6" t="s">
        <v>17</v>
      </c>
    </row>
    <row r="1762" customFormat="false" ht="15" hidden="false" customHeight="false" outlineLevel="0" collapsed="false">
      <c r="A1762" s="2" t="s">
        <v>3777</v>
      </c>
      <c r="B1762" s="2" t="s">
        <v>3778</v>
      </c>
      <c r="C1762" s="2" t="s">
        <v>12</v>
      </c>
      <c r="D1762" s="3" t="s">
        <v>162</v>
      </c>
      <c r="E1762" s="2" t="s">
        <v>501</v>
      </c>
      <c r="F1762" s="2" t="s">
        <v>227</v>
      </c>
      <c r="G1762" s="3" t="s">
        <v>62</v>
      </c>
      <c r="H1762" s="4" t="n">
        <v>13971.2</v>
      </c>
      <c r="I1762" s="5" t="n">
        <v>15</v>
      </c>
      <c r="J1762" s="2" t="s">
        <v>17</v>
      </c>
    </row>
    <row r="1763" customFormat="false" ht="15" hidden="false" customHeight="false" outlineLevel="0" collapsed="false">
      <c r="A1763" s="6" t="s">
        <v>3779</v>
      </c>
      <c r="B1763" s="6" t="s">
        <v>3780</v>
      </c>
      <c r="C1763" s="6" t="s">
        <v>12</v>
      </c>
      <c r="D1763" s="7" t="s">
        <v>179</v>
      </c>
      <c r="E1763" s="6" t="s">
        <v>2002</v>
      </c>
      <c r="F1763" s="6" t="s">
        <v>118</v>
      </c>
      <c r="G1763" s="7" t="s">
        <v>74</v>
      </c>
      <c r="H1763" s="8" t="n">
        <v>1061.3</v>
      </c>
      <c r="I1763" s="9" t="n">
        <v>30</v>
      </c>
      <c r="J1763" s="6" t="s">
        <v>17</v>
      </c>
    </row>
    <row r="1764" customFormat="false" ht="15" hidden="false" customHeight="false" outlineLevel="0" collapsed="false">
      <c r="A1764" s="2" t="s">
        <v>3781</v>
      </c>
      <c r="B1764" s="2" t="s">
        <v>3782</v>
      </c>
      <c r="C1764" s="2" t="s">
        <v>31</v>
      </c>
      <c r="D1764" s="3" t="s">
        <v>215</v>
      </c>
      <c r="E1764" s="2" t="s">
        <v>373</v>
      </c>
      <c r="F1764" s="2" t="s">
        <v>590</v>
      </c>
      <c r="G1764" s="3" t="s">
        <v>22</v>
      </c>
      <c r="H1764" s="4" t="n">
        <v>14304.12</v>
      </c>
      <c r="I1764" s="5" t="n">
        <v>5</v>
      </c>
      <c r="J1764" s="2" t="s">
        <v>68</v>
      </c>
    </row>
    <row r="1765" customFormat="false" ht="15" hidden="false" customHeight="false" outlineLevel="0" collapsed="false">
      <c r="A1765" s="6" t="s">
        <v>3783</v>
      </c>
      <c r="B1765" s="6" t="s">
        <v>3784</v>
      </c>
      <c r="C1765" s="6" t="s">
        <v>86</v>
      </c>
      <c r="D1765" s="7" t="s">
        <v>97</v>
      </c>
      <c r="E1765" s="6" t="s">
        <v>1475</v>
      </c>
      <c r="F1765" s="6" t="s">
        <v>83</v>
      </c>
      <c r="G1765" s="7" t="s">
        <v>28</v>
      </c>
      <c r="H1765" s="8" t="n">
        <v>14128.8</v>
      </c>
      <c r="I1765" s="9" t="n">
        <v>20</v>
      </c>
      <c r="J1765" s="6" t="s">
        <v>17</v>
      </c>
    </row>
    <row r="1766" customFormat="false" ht="15" hidden="false" customHeight="false" outlineLevel="0" collapsed="false">
      <c r="A1766" s="2" t="s">
        <v>3785</v>
      </c>
      <c r="B1766" s="2" t="s">
        <v>3786</v>
      </c>
      <c r="C1766" s="2" t="s">
        <v>12</v>
      </c>
      <c r="D1766" s="3" t="s">
        <v>13</v>
      </c>
      <c r="E1766" s="2" t="s">
        <v>525</v>
      </c>
      <c r="F1766" s="2" t="s">
        <v>290</v>
      </c>
      <c r="G1766" s="3" t="s">
        <v>62</v>
      </c>
      <c r="H1766" s="4" t="n">
        <v>3594.51</v>
      </c>
      <c r="I1766" s="5" t="n">
        <v>20</v>
      </c>
      <c r="J1766" s="2" t="s">
        <v>17</v>
      </c>
    </row>
    <row r="1767" customFormat="false" ht="15" hidden="false" customHeight="false" outlineLevel="0" collapsed="false">
      <c r="A1767" s="6" t="s">
        <v>3787</v>
      </c>
      <c r="B1767" s="6" t="s">
        <v>3788</v>
      </c>
      <c r="C1767" s="6" t="s">
        <v>86</v>
      </c>
      <c r="D1767" s="7" t="s">
        <v>507</v>
      </c>
      <c r="E1767" s="6" t="s">
        <v>413</v>
      </c>
      <c r="F1767" s="6" t="s">
        <v>525</v>
      </c>
      <c r="G1767" s="7" t="s">
        <v>28</v>
      </c>
      <c r="H1767" s="8" t="n">
        <v>3069.93</v>
      </c>
      <c r="I1767" s="9" t="n">
        <v>10</v>
      </c>
      <c r="J1767" s="6" t="s">
        <v>17</v>
      </c>
    </row>
    <row r="1768" customFormat="false" ht="15" hidden="false" customHeight="false" outlineLevel="0" collapsed="false">
      <c r="A1768" s="2" t="s">
        <v>3789</v>
      </c>
      <c r="B1768" s="2" t="s">
        <v>3790</v>
      </c>
      <c r="C1768" s="2" t="s">
        <v>31</v>
      </c>
      <c r="D1768" s="3" t="s">
        <v>131</v>
      </c>
      <c r="E1768" s="2" t="s">
        <v>119</v>
      </c>
      <c r="F1768" s="2" t="s">
        <v>60</v>
      </c>
      <c r="G1768" s="3" t="s">
        <v>138</v>
      </c>
      <c r="H1768" s="4" t="n">
        <v>1942.17</v>
      </c>
      <c r="I1768" s="5" t="n">
        <v>0</v>
      </c>
      <c r="J1768" s="2" t="s">
        <v>17</v>
      </c>
    </row>
    <row r="1769" customFormat="false" ht="15" hidden="false" customHeight="false" outlineLevel="0" collapsed="false">
      <c r="A1769" s="6" t="s">
        <v>3791</v>
      </c>
      <c r="B1769" s="6" t="s">
        <v>3792</v>
      </c>
      <c r="C1769" s="6" t="s">
        <v>12</v>
      </c>
      <c r="D1769" s="7" t="s">
        <v>37</v>
      </c>
      <c r="E1769" s="6" t="s">
        <v>206</v>
      </c>
      <c r="F1769" s="6" t="s">
        <v>754</v>
      </c>
      <c r="G1769" s="7" t="s">
        <v>22</v>
      </c>
      <c r="H1769" s="8" t="n">
        <v>5740.73</v>
      </c>
      <c r="I1769" s="9" t="n">
        <v>5</v>
      </c>
      <c r="J1769" s="6" t="s">
        <v>17</v>
      </c>
    </row>
    <row r="1770" customFormat="false" ht="15" hidden="false" customHeight="false" outlineLevel="0" collapsed="false">
      <c r="A1770" s="2" t="s">
        <v>3793</v>
      </c>
      <c r="B1770" s="2" t="s">
        <v>3794</v>
      </c>
      <c r="C1770" s="2" t="s">
        <v>12</v>
      </c>
      <c r="D1770" s="3" t="s">
        <v>162</v>
      </c>
      <c r="E1770" s="2" t="s">
        <v>82</v>
      </c>
      <c r="F1770" s="2" t="s">
        <v>83</v>
      </c>
      <c r="G1770" s="3" t="s">
        <v>138</v>
      </c>
      <c r="H1770" s="4" t="n">
        <v>2260.89</v>
      </c>
      <c r="I1770" s="5" t="n">
        <v>30</v>
      </c>
      <c r="J1770" s="2" t="s">
        <v>68</v>
      </c>
    </row>
    <row r="1771" customFormat="false" ht="15" hidden="false" customHeight="false" outlineLevel="0" collapsed="false">
      <c r="A1771" s="6" t="s">
        <v>3795</v>
      </c>
      <c r="B1771" s="6" t="s">
        <v>3796</v>
      </c>
      <c r="C1771" s="6" t="s">
        <v>86</v>
      </c>
      <c r="D1771" s="7" t="s">
        <v>135</v>
      </c>
      <c r="E1771" s="6" t="s">
        <v>1203</v>
      </c>
      <c r="F1771" s="6" t="s">
        <v>960</v>
      </c>
      <c r="G1771" s="7" t="s">
        <v>16</v>
      </c>
      <c r="H1771" s="8" t="n">
        <v>2260.87</v>
      </c>
      <c r="I1771" s="9" t="n">
        <v>10</v>
      </c>
      <c r="J1771" s="6" t="s">
        <v>68</v>
      </c>
    </row>
    <row r="1772" customFormat="false" ht="15" hidden="false" customHeight="false" outlineLevel="0" collapsed="false">
      <c r="A1772" s="2" t="s">
        <v>3797</v>
      </c>
      <c r="B1772" s="2" t="s">
        <v>3798</v>
      </c>
      <c r="C1772" s="2" t="s">
        <v>12</v>
      </c>
      <c r="D1772" s="3" t="s">
        <v>81</v>
      </c>
      <c r="E1772" s="2" t="s">
        <v>223</v>
      </c>
      <c r="F1772" s="2" t="s">
        <v>925</v>
      </c>
      <c r="G1772" s="3" t="s">
        <v>16</v>
      </c>
      <c r="H1772" s="4" t="n">
        <v>3057.78</v>
      </c>
      <c r="I1772" s="5" t="n">
        <v>10</v>
      </c>
      <c r="J1772" s="2" t="s">
        <v>17</v>
      </c>
    </row>
    <row r="1773" customFormat="false" ht="15" hidden="false" customHeight="false" outlineLevel="0" collapsed="false">
      <c r="A1773" s="6" t="s">
        <v>3799</v>
      </c>
      <c r="B1773" s="6" t="s">
        <v>3800</v>
      </c>
      <c r="C1773" s="6" t="s">
        <v>86</v>
      </c>
      <c r="D1773" s="7" t="s">
        <v>524</v>
      </c>
      <c r="E1773" s="6" t="s">
        <v>260</v>
      </c>
      <c r="F1773" s="6" t="s">
        <v>793</v>
      </c>
      <c r="G1773" s="7" t="s">
        <v>74</v>
      </c>
      <c r="H1773" s="8" t="n">
        <v>11614.02</v>
      </c>
      <c r="I1773" s="9" t="n">
        <v>30</v>
      </c>
      <c r="J1773" s="6" t="s">
        <v>17</v>
      </c>
    </row>
    <row r="1774" customFormat="false" ht="15" hidden="false" customHeight="false" outlineLevel="0" collapsed="false">
      <c r="A1774" s="2" t="s">
        <v>3801</v>
      </c>
      <c r="B1774" s="2" t="s">
        <v>3802</v>
      </c>
      <c r="C1774" s="2" t="s">
        <v>86</v>
      </c>
      <c r="D1774" s="3" t="s">
        <v>101</v>
      </c>
      <c r="E1774" s="2" t="s">
        <v>1570</v>
      </c>
      <c r="F1774" s="2" t="s">
        <v>757</v>
      </c>
      <c r="G1774" s="3" t="s">
        <v>22</v>
      </c>
      <c r="H1774" s="4" t="n">
        <v>9657.77</v>
      </c>
      <c r="I1774" s="5" t="n">
        <v>30</v>
      </c>
      <c r="J1774" s="2" t="s">
        <v>17</v>
      </c>
    </row>
    <row r="1775" customFormat="false" ht="15" hidden="false" customHeight="false" outlineLevel="0" collapsed="false">
      <c r="A1775" s="6" t="s">
        <v>3803</v>
      </c>
      <c r="B1775" s="6" t="s">
        <v>3804</v>
      </c>
      <c r="C1775" s="6" t="s">
        <v>31</v>
      </c>
      <c r="D1775" s="7" t="s">
        <v>215</v>
      </c>
      <c r="E1775" s="6" t="s">
        <v>127</v>
      </c>
      <c r="F1775" s="6" t="s">
        <v>446</v>
      </c>
      <c r="G1775" s="7" t="s">
        <v>16</v>
      </c>
      <c r="H1775" s="8" t="n">
        <v>3579.22</v>
      </c>
      <c r="I1775" s="9" t="n">
        <v>15</v>
      </c>
      <c r="J1775" s="6" t="s">
        <v>17</v>
      </c>
    </row>
    <row r="1776" customFormat="false" ht="15" hidden="false" customHeight="false" outlineLevel="0" collapsed="false">
      <c r="A1776" s="2" t="s">
        <v>3805</v>
      </c>
      <c r="B1776" s="2" t="s">
        <v>3806</v>
      </c>
      <c r="C1776" s="2" t="s">
        <v>86</v>
      </c>
      <c r="D1776" s="3" t="s">
        <v>784</v>
      </c>
      <c r="E1776" s="2" t="s">
        <v>590</v>
      </c>
      <c r="F1776" s="2" t="s">
        <v>202</v>
      </c>
      <c r="G1776" s="3" t="s">
        <v>74</v>
      </c>
      <c r="H1776" s="4" t="n">
        <v>7668.44</v>
      </c>
      <c r="I1776" s="5" t="n">
        <v>30</v>
      </c>
      <c r="J1776" s="2" t="s">
        <v>17</v>
      </c>
    </row>
    <row r="1777" customFormat="false" ht="15" hidden="false" customHeight="false" outlineLevel="0" collapsed="false">
      <c r="A1777" s="6" t="s">
        <v>3807</v>
      </c>
      <c r="B1777" s="6" t="s">
        <v>1663</v>
      </c>
      <c r="C1777" s="6" t="s">
        <v>86</v>
      </c>
      <c r="D1777" s="7" t="s">
        <v>384</v>
      </c>
      <c r="E1777" s="6" t="s">
        <v>1475</v>
      </c>
      <c r="F1777" s="6" t="s">
        <v>688</v>
      </c>
      <c r="G1777" s="7" t="s">
        <v>62</v>
      </c>
      <c r="H1777" s="8" t="n">
        <v>8778.62</v>
      </c>
      <c r="I1777" s="9" t="n">
        <v>0</v>
      </c>
      <c r="J1777" s="6" t="s">
        <v>17</v>
      </c>
    </row>
    <row r="1778" customFormat="false" ht="15" hidden="false" customHeight="false" outlineLevel="0" collapsed="false">
      <c r="A1778" s="2" t="s">
        <v>3808</v>
      </c>
      <c r="B1778" s="2" t="s">
        <v>3809</v>
      </c>
      <c r="C1778" s="2" t="s">
        <v>12</v>
      </c>
      <c r="D1778" s="3" t="s">
        <v>13</v>
      </c>
      <c r="E1778" s="2" t="s">
        <v>245</v>
      </c>
      <c r="F1778" s="2" t="s">
        <v>246</v>
      </c>
      <c r="G1778" s="3" t="s">
        <v>138</v>
      </c>
      <c r="H1778" s="4" t="n">
        <v>7220.48</v>
      </c>
      <c r="I1778" s="5" t="n">
        <v>30</v>
      </c>
      <c r="J1778" s="2" t="s">
        <v>17</v>
      </c>
    </row>
    <row r="1779" customFormat="false" ht="15" hidden="false" customHeight="false" outlineLevel="0" collapsed="false">
      <c r="A1779" s="6" t="s">
        <v>3810</v>
      </c>
      <c r="B1779" s="6" t="s">
        <v>3811</v>
      </c>
      <c r="C1779" s="6" t="s">
        <v>12</v>
      </c>
      <c r="D1779" s="7" t="s">
        <v>25</v>
      </c>
      <c r="E1779" s="6" t="s">
        <v>112</v>
      </c>
      <c r="F1779" s="6" t="s">
        <v>33</v>
      </c>
      <c r="G1779" s="7" t="s">
        <v>62</v>
      </c>
      <c r="H1779" s="8" t="n">
        <v>11025.6</v>
      </c>
      <c r="I1779" s="9" t="n">
        <v>20</v>
      </c>
      <c r="J1779" s="6" t="s">
        <v>17</v>
      </c>
    </row>
    <row r="1780" customFormat="false" ht="15" hidden="false" customHeight="false" outlineLevel="0" collapsed="false">
      <c r="A1780" s="2" t="s">
        <v>3812</v>
      </c>
      <c r="B1780" s="2" t="s">
        <v>1869</v>
      </c>
      <c r="C1780" s="2" t="s">
        <v>31</v>
      </c>
      <c r="D1780" s="3" t="s">
        <v>215</v>
      </c>
      <c r="E1780" s="2" t="s">
        <v>241</v>
      </c>
      <c r="F1780" s="2" t="s">
        <v>423</v>
      </c>
      <c r="G1780" s="3" t="s">
        <v>74</v>
      </c>
      <c r="H1780" s="4" t="n">
        <v>1064.61</v>
      </c>
      <c r="I1780" s="5" t="n">
        <v>10</v>
      </c>
      <c r="J1780" s="2" t="s">
        <v>17</v>
      </c>
    </row>
    <row r="1781" customFormat="false" ht="15" hidden="false" customHeight="false" outlineLevel="0" collapsed="false">
      <c r="A1781" s="6" t="s">
        <v>3813</v>
      </c>
      <c r="B1781" s="6" t="s">
        <v>3814</v>
      </c>
      <c r="C1781" s="6" t="s">
        <v>12</v>
      </c>
      <c r="D1781" s="7" t="s">
        <v>37</v>
      </c>
      <c r="E1781" s="6" t="s">
        <v>881</v>
      </c>
      <c r="F1781" s="6" t="s">
        <v>600</v>
      </c>
      <c r="G1781" s="7" t="s">
        <v>138</v>
      </c>
      <c r="H1781" s="8" t="n">
        <v>5429.15</v>
      </c>
      <c r="I1781" s="9" t="n">
        <v>10</v>
      </c>
      <c r="J1781" s="6" t="s">
        <v>17</v>
      </c>
    </row>
    <row r="1782" customFormat="false" ht="15" hidden="false" customHeight="false" outlineLevel="0" collapsed="false">
      <c r="A1782" s="2" t="s">
        <v>3815</v>
      </c>
      <c r="B1782" s="2" t="s">
        <v>3816</v>
      </c>
      <c r="C1782" s="2" t="s">
        <v>31</v>
      </c>
      <c r="D1782" s="3" t="s">
        <v>145</v>
      </c>
      <c r="E1782" s="2" t="s">
        <v>1325</v>
      </c>
      <c r="F1782" s="2" t="s">
        <v>712</v>
      </c>
      <c r="G1782" s="3" t="s">
        <v>16</v>
      </c>
      <c r="H1782" s="4" t="n">
        <v>829.62</v>
      </c>
      <c r="I1782" s="5" t="n">
        <v>15</v>
      </c>
      <c r="J1782" s="2" t="s">
        <v>17</v>
      </c>
    </row>
    <row r="1783" customFormat="false" ht="15" hidden="false" customHeight="false" outlineLevel="0" collapsed="false">
      <c r="A1783" s="6" t="s">
        <v>3817</v>
      </c>
      <c r="B1783" s="6" t="s">
        <v>3818</v>
      </c>
      <c r="C1783" s="6" t="s">
        <v>86</v>
      </c>
      <c r="D1783" s="7" t="s">
        <v>524</v>
      </c>
      <c r="E1783" s="6" t="s">
        <v>508</v>
      </c>
      <c r="F1783" s="6" t="s">
        <v>242</v>
      </c>
      <c r="G1783" s="7" t="s">
        <v>28</v>
      </c>
      <c r="H1783" s="8" t="n">
        <v>5756.72</v>
      </c>
      <c r="I1783" s="9" t="n">
        <v>0</v>
      </c>
      <c r="J1783" s="6" t="s">
        <v>17</v>
      </c>
    </row>
    <row r="1784" customFormat="false" ht="15" hidden="false" customHeight="false" outlineLevel="0" collapsed="false">
      <c r="A1784" s="2" t="s">
        <v>3819</v>
      </c>
      <c r="B1784" s="2" t="s">
        <v>3820</v>
      </c>
      <c r="C1784" s="2" t="s">
        <v>86</v>
      </c>
      <c r="D1784" s="3" t="s">
        <v>87</v>
      </c>
      <c r="E1784" s="2" t="s">
        <v>1042</v>
      </c>
      <c r="F1784" s="2" t="s">
        <v>483</v>
      </c>
      <c r="G1784" s="3" t="s">
        <v>28</v>
      </c>
      <c r="H1784" s="4" t="n">
        <v>12105.39</v>
      </c>
      <c r="I1784" s="5" t="n">
        <v>20</v>
      </c>
      <c r="J1784" s="2" t="s">
        <v>17</v>
      </c>
    </row>
    <row r="1785" customFormat="false" ht="15" hidden="false" customHeight="false" outlineLevel="0" collapsed="false">
      <c r="A1785" s="6" t="s">
        <v>3821</v>
      </c>
      <c r="B1785" s="6" t="s">
        <v>3822</v>
      </c>
      <c r="C1785" s="6" t="s">
        <v>86</v>
      </c>
      <c r="D1785" s="7" t="s">
        <v>135</v>
      </c>
      <c r="E1785" s="6" t="s">
        <v>73</v>
      </c>
      <c r="F1785" s="6" t="s">
        <v>781</v>
      </c>
      <c r="G1785" s="7" t="s">
        <v>74</v>
      </c>
      <c r="H1785" s="8" t="n">
        <v>14060.53</v>
      </c>
      <c r="I1785" s="9" t="n">
        <v>20</v>
      </c>
      <c r="J1785" s="6" t="s">
        <v>17</v>
      </c>
    </row>
    <row r="1786" customFormat="false" ht="15" hidden="false" customHeight="false" outlineLevel="0" collapsed="false">
      <c r="A1786" s="2" t="s">
        <v>3823</v>
      </c>
      <c r="B1786" s="2" t="s">
        <v>3824</v>
      </c>
      <c r="C1786" s="2" t="s">
        <v>31</v>
      </c>
      <c r="D1786" s="3" t="s">
        <v>122</v>
      </c>
      <c r="E1786" s="2" t="s">
        <v>2151</v>
      </c>
      <c r="F1786" s="2" t="s">
        <v>436</v>
      </c>
      <c r="G1786" s="3" t="s">
        <v>16</v>
      </c>
      <c r="H1786" s="4" t="n">
        <v>5022.44</v>
      </c>
      <c r="I1786" s="5" t="n">
        <v>0</v>
      </c>
      <c r="J1786" s="2" t="s">
        <v>17</v>
      </c>
    </row>
    <row r="1787" customFormat="false" ht="15" hidden="false" customHeight="false" outlineLevel="0" collapsed="false">
      <c r="A1787" s="6" t="s">
        <v>3825</v>
      </c>
      <c r="B1787" s="6" t="s">
        <v>3826</v>
      </c>
      <c r="C1787" s="6" t="s">
        <v>31</v>
      </c>
      <c r="D1787" s="7" t="s">
        <v>175</v>
      </c>
      <c r="E1787" s="6" t="s">
        <v>352</v>
      </c>
      <c r="F1787" s="6" t="s">
        <v>339</v>
      </c>
      <c r="G1787" s="7" t="s">
        <v>138</v>
      </c>
      <c r="H1787" s="8" t="n">
        <v>558.14</v>
      </c>
      <c r="I1787" s="9" t="n">
        <v>20</v>
      </c>
      <c r="J1787" s="6" t="s">
        <v>17</v>
      </c>
    </row>
    <row r="1788" customFormat="false" ht="15" hidden="false" customHeight="false" outlineLevel="0" collapsed="false">
      <c r="A1788" s="2" t="s">
        <v>3827</v>
      </c>
      <c r="B1788" s="2" t="s">
        <v>3828</v>
      </c>
      <c r="C1788" s="2" t="s">
        <v>12</v>
      </c>
      <c r="D1788" s="3" t="s">
        <v>179</v>
      </c>
      <c r="E1788" s="2" t="s">
        <v>1628</v>
      </c>
      <c r="F1788" s="2" t="s">
        <v>323</v>
      </c>
      <c r="G1788" s="3" t="s">
        <v>22</v>
      </c>
      <c r="H1788" s="4" t="n">
        <v>13477.86</v>
      </c>
      <c r="I1788" s="5" t="n">
        <v>20</v>
      </c>
      <c r="J1788" s="2" t="s">
        <v>68</v>
      </c>
    </row>
    <row r="1789" customFormat="false" ht="15" hidden="false" customHeight="false" outlineLevel="0" collapsed="false">
      <c r="A1789" s="6" t="s">
        <v>3829</v>
      </c>
      <c r="B1789" s="6" t="s">
        <v>3830</v>
      </c>
      <c r="C1789" s="6" t="s">
        <v>12</v>
      </c>
      <c r="D1789" s="7" t="s">
        <v>13</v>
      </c>
      <c r="E1789" s="6" t="s">
        <v>377</v>
      </c>
      <c r="F1789" s="6" t="s">
        <v>647</v>
      </c>
      <c r="G1789" s="7" t="s">
        <v>62</v>
      </c>
      <c r="H1789" s="8" t="n">
        <v>10768.34</v>
      </c>
      <c r="I1789" s="9" t="n">
        <v>25</v>
      </c>
      <c r="J1789" s="6" t="s">
        <v>17</v>
      </c>
    </row>
    <row r="1790" customFormat="false" ht="15" hidden="false" customHeight="false" outlineLevel="0" collapsed="false">
      <c r="A1790" s="2" t="s">
        <v>3831</v>
      </c>
      <c r="B1790" s="2" t="s">
        <v>1251</v>
      </c>
      <c r="C1790" s="2" t="s">
        <v>31</v>
      </c>
      <c r="D1790" s="3" t="s">
        <v>122</v>
      </c>
      <c r="E1790" s="2" t="s">
        <v>211</v>
      </c>
      <c r="F1790" s="2" t="s">
        <v>155</v>
      </c>
      <c r="G1790" s="3" t="s">
        <v>22</v>
      </c>
      <c r="H1790" s="4" t="n">
        <v>13188.55</v>
      </c>
      <c r="I1790" s="5" t="n">
        <v>20</v>
      </c>
      <c r="J1790" s="2" t="s">
        <v>17</v>
      </c>
    </row>
    <row r="1791" customFormat="false" ht="15" hidden="false" customHeight="false" outlineLevel="0" collapsed="false">
      <c r="A1791" s="6" t="s">
        <v>3832</v>
      </c>
      <c r="B1791" s="6" t="s">
        <v>1689</v>
      </c>
      <c r="C1791" s="6" t="s">
        <v>12</v>
      </c>
      <c r="D1791" s="7" t="s">
        <v>154</v>
      </c>
      <c r="E1791" s="6" t="s">
        <v>52</v>
      </c>
      <c r="F1791" s="6" t="s">
        <v>275</v>
      </c>
      <c r="G1791" s="7" t="s">
        <v>22</v>
      </c>
      <c r="H1791" s="8" t="n">
        <v>9392.24</v>
      </c>
      <c r="I1791" s="9" t="n">
        <v>5</v>
      </c>
      <c r="J1791" s="6" t="s">
        <v>17</v>
      </c>
    </row>
    <row r="1792" customFormat="false" ht="15" hidden="false" customHeight="false" outlineLevel="0" collapsed="false">
      <c r="A1792" s="2" t="s">
        <v>3833</v>
      </c>
      <c r="B1792" s="2" t="s">
        <v>3834</v>
      </c>
      <c r="C1792" s="2" t="s">
        <v>31</v>
      </c>
      <c r="D1792" s="3" t="s">
        <v>65</v>
      </c>
      <c r="E1792" s="2" t="s">
        <v>67</v>
      </c>
      <c r="F1792" s="2" t="s">
        <v>1485</v>
      </c>
      <c r="G1792" s="3" t="s">
        <v>62</v>
      </c>
      <c r="H1792" s="4" t="n">
        <v>4671.11</v>
      </c>
      <c r="I1792" s="5" t="n">
        <v>20</v>
      </c>
      <c r="J1792" s="2" t="s">
        <v>17</v>
      </c>
    </row>
    <row r="1793" customFormat="false" ht="15" hidden="false" customHeight="false" outlineLevel="0" collapsed="false">
      <c r="A1793" s="6" t="s">
        <v>3835</v>
      </c>
      <c r="B1793" s="6" t="s">
        <v>3836</v>
      </c>
      <c r="C1793" s="6" t="s">
        <v>31</v>
      </c>
      <c r="D1793" s="7" t="s">
        <v>65</v>
      </c>
      <c r="E1793" s="6" t="s">
        <v>127</v>
      </c>
      <c r="F1793" s="6" t="s">
        <v>216</v>
      </c>
      <c r="G1793" s="7" t="s">
        <v>62</v>
      </c>
      <c r="H1793" s="8" t="n">
        <v>6380.4</v>
      </c>
      <c r="I1793" s="9" t="n">
        <v>0</v>
      </c>
      <c r="J1793" s="6" t="s">
        <v>17</v>
      </c>
    </row>
    <row r="1794" customFormat="false" ht="15" hidden="false" customHeight="false" outlineLevel="0" collapsed="false">
      <c r="A1794" s="2" t="s">
        <v>3837</v>
      </c>
      <c r="B1794" s="2" t="s">
        <v>3838</v>
      </c>
      <c r="C1794" s="2" t="s">
        <v>86</v>
      </c>
      <c r="D1794" s="3" t="s">
        <v>524</v>
      </c>
      <c r="E1794" s="2" t="s">
        <v>1330</v>
      </c>
      <c r="F1794" s="2" t="s">
        <v>666</v>
      </c>
      <c r="G1794" s="3" t="s">
        <v>22</v>
      </c>
      <c r="H1794" s="4" t="n">
        <v>4107.31</v>
      </c>
      <c r="I1794" s="5" t="n">
        <v>25</v>
      </c>
      <c r="J1794" s="2" t="s">
        <v>17</v>
      </c>
    </row>
    <row r="1795" customFormat="false" ht="15" hidden="false" customHeight="false" outlineLevel="0" collapsed="false">
      <c r="A1795" s="6" t="s">
        <v>3839</v>
      </c>
      <c r="B1795" s="6" t="s">
        <v>3840</v>
      </c>
      <c r="C1795" s="6" t="s">
        <v>12</v>
      </c>
      <c r="D1795" s="7" t="s">
        <v>37</v>
      </c>
      <c r="E1795" s="6" t="s">
        <v>585</v>
      </c>
      <c r="F1795" s="6" t="s">
        <v>543</v>
      </c>
      <c r="G1795" s="7" t="s">
        <v>22</v>
      </c>
      <c r="H1795" s="8" t="n">
        <v>4509.96</v>
      </c>
      <c r="I1795" s="9" t="n">
        <v>5</v>
      </c>
      <c r="J1795" s="6" t="s">
        <v>17</v>
      </c>
    </row>
    <row r="1796" customFormat="false" ht="15" hidden="false" customHeight="false" outlineLevel="0" collapsed="false">
      <c r="A1796" s="2" t="s">
        <v>3841</v>
      </c>
      <c r="B1796" s="2" t="s">
        <v>3842</v>
      </c>
      <c r="C1796" s="2" t="s">
        <v>86</v>
      </c>
      <c r="D1796" s="3" t="s">
        <v>384</v>
      </c>
      <c r="E1796" s="2" t="s">
        <v>803</v>
      </c>
      <c r="F1796" s="2" t="s">
        <v>234</v>
      </c>
      <c r="G1796" s="3" t="s">
        <v>62</v>
      </c>
      <c r="H1796" s="4" t="n">
        <v>3491.83</v>
      </c>
      <c r="I1796" s="5" t="n">
        <v>10</v>
      </c>
      <c r="J1796" s="2" t="s">
        <v>17</v>
      </c>
    </row>
    <row r="1797" customFormat="false" ht="15" hidden="false" customHeight="false" outlineLevel="0" collapsed="false">
      <c r="A1797" s="6" t="s">
        <v>3843</v>
      </c>
      <c r="B1797" s="6" t="s">
        <v>3844</v>
      </c>
      <c r="C1797" s="6" t="s">
        <v>86</v>
      </c>
      <c r="D1797" s="7" t="s">
        <v>285</v>
      </c>
      <c r="E1797" s="6" t="s">
        <v>72</v>
      </c>
      <c r="F1797" s="6" t="s">
        <v>363</v>
      </c>
      <c r="G1797" s="7" t="s">
        <v>138</v>
      </c>
      <c r="H1797" s="8" t="n">
        <v>10063.04</v>
      </c>
      <c r="I1797" s="9" t="n">
        <v>15</v>
      </c>
      <c r="J1797" s="6" t="s">
        <v>17</v>
      </c>
    </row>
    <row r="1798" customFormat="false" ht="15" hidden="false" customHeight="false" outlineLevel="0" collapsed="false">
      <c r="A1798" s="2" t="s">
        <v>3845</v>
      </c>
      <c r="B1798" s="2" t="s">
        <v>3846</v>
      </c>
      <c r="C1798" s="2" t="s">
        <v>31</v>
      </c>
      <c r="D1798" s="3" t="s">
        <v>32</v>
      </c>
      <c r="E1798" s="2" t="s">
        <v>171</v>
      </c>
      <c r="F1798" s="2" t="s">
        <v>191</v>
      </c>
      <c r="G1798" s="3" t="s">
        <v>22</v>
      </c>
      <c r="H1798" s="4" t="n">
        <v>12942.65</v>
      </c>
      <c r="I1798" s="5" t="n">
        <v>25</v>
      </c>
      <c r="J1798" s="2" t="s">
        <v>17</v>
      </c>
    </row>
    <row r="1799" customFormat="false" ht="15" hidden="false" customHeight="false" outlineLevel="0" collapsed="false">
      <c r="A1799" s="6" t="s">
        <v>3847</v>
      </c>
      <c r="B1799" s="6" t="s">
        <v>3848</v>
      </c>
      <c r="C1799" s="6" t="s">
        <v>12</v>
      </c>
      <c r="D1799" s="7" t="s">
        <v>179</v>
      </c>
      <c r="E1799" s="6" t="s">
        <v>385</v>
      </c>
      <c r="F1799" s="6" t="s">
        <v>1271</v>
      </c>
      <c r="G1799" s="7" t="s">
        <v>22</v>
      </c>
      <c r="H1799" s="8" t="n">
        <v>2799.77</v>
      </c>
      <c r="I1799" s="9" t="n">
        <v>15</v>
      </c>
      <c r="J1799" s="6" t="s">
        <v>17</v>
      </c>
    </row>
    <row r="1800" customFormat="false" ht="15" hidden="false" customHeight="false" outlineLevel="0" collapsed="false">
      <c r="A1800" s="2" t="s">
        <v>3849</v>
      </c>
      <c r="B1800" s="2" t="s">
        <v>3239</v>
      </c>
      <c r="C1800" s="2" t="s">
        <v>12</v>
      </c>
      <c r="D1800" s="3" t="s">
        <v>179</v>
      </c>
      <c r="E1800" s="2" t="s">
        <v>2425</v>
      </c>
      <c r="F1800" s="2" t="s">
        <v>78</v>
      </c>
      <c r="G1800" s="3" t="s">
        <v>22</v>
      </c>
      <c r="H1800" s="4" t="n">
        <v>3067.37</v>
      </c>
      <c r="I1800" s="5" t="n">
        <v>10</v>
      </c>
      <c r="J1800" s="2" t="s">
        <v>17</v>
      </c>
    </row>
    <row r="1801" customFormat="false" ht="15" hidden="false" customHeight="false" outlineLevel="0" collapsed="false">
      <c r="A1801" s="6" t="s">
        <v>3850</v>
      </c>
      <c r="B1801" s="6" t="s">
        <v>3851</v>
      </c>
      <c r="C1801" s="6" t="s">
        <v>12</v>
      </c>
      <c r="D1801" s="7" t="s">
        <v>81</v>
      </c>
      <c r="E1801" s="6" t="s">
        <v>363</v>
      </c>
      <c r="F1801" s="6" t="s">
        <v>898</v>
      </c>
      <c r="G1801" s="7" t="s">
        <v>62</v>
      </c>
      <c r="H1801" s="8" t="n">
        <v>7015.47</v>
      </c>
      <c r="I1801" s="9" t="n">
        <v>5</v>
      </c>
      <c r="J1801" s="6" t="s">
        <v>17</v>
      </c>
    </row>
    <row r="1802" customFormat="false" ht="15" hidden="false" customHeight="false" outlineLevel="0" collapsed="false">
      <c r="A1802" s="2" t="s">
        <v>3852</v>
      </c>
      <c r="B1802" s="2" t="s">
        <v>3830</v>
      </c>
      <c r="C1802" s="2" t="s">
        <v>31</v>
      </c>
      <c r="D1802" s="3" t="s">
        <v>59</v>
      </c>
      <c r="E1802" s="2" t="s">
        <v>420</v>
      </c>
      <c r="F1802" s="2" t="s">
        <v>67</v>
      </c>
      <c r="G1802" s="3" t="s">
        <v>22</v>
      </c>
      <c r="H1802" s="4" t="n">
        <v>748.61</v>
      </c>
      <c r="I1802" s="5" t="n">
        <v>5</v>
      </c>
      <c r="J1802" s="2" t="s">
        <v>17</v>
      </c>
    </row>
    <row r="1803" customFormat="false" ht="15" hidden="false" customHeight="false" outlineLevel="0" collapsed="false">
      <c r="A1803" s="6" t="s">
        <v>3853</v>
      </c>
      <c r="B1803" s="6" t="s">
        <v>3854</v>
      </c>
      <c r="C1803" s="6" t="s">
        <v>12</v>
      </c>
      <c r="D1803" s="7" t="s">
        <v>50</v>
      </c>
      <c r="E1803" s="6" t="s">
        <v>922</v>
      </c>
      <c r="F1803" s="6" t="s">
        <v>1308</v>
      </c>
      <c r="G1803" s="7" t="s">
        <v>22</v>
      </c>
      <c r="H1803" s="8" t="n">
        <v>5877.09</v>
      </c>
      <c r="I1803" s="9" t="n">
        <v>25</v>
      </c>
      <c r="J1803" s="6" t="s">
        <v>17</v>
      </c>
    </row>
    <row r="1804" customFormat="false" ht="15" hidden="false" customHeight="false" outlineLevel="0" collapsed="false">
      <c r="A1804" s="2" t="s">
        <v>3855</v>
      </c>
      <c r="B1804" s="2" t="s">
        <v>3856</v>
      </c>
      <c r="C1804" s="2" t="s">
        <v>12</v>
      </c>
      <c r="D1804" s="3" t="s">
        <v>37</v>
      </c>
      <c r="E1804" s="2" t="s">
        <v>241</v>
      </c>
      <c r="F1804" s="2" t="s">
        <v>293</v>
      </c>
      <c r="G1804" s="3" t="s">
        <v>22</v>
      </c>
      <c r="H1804" s="4" t="n">
        <v>14378.73</v>
      </c>
      <c r="I1804" s="5" t="n">
        <v>20</v>
      </c>
      <c r="J1804" s="2" t="s">
        <v>17</v>
      </c>
    </row>
    <row r="1805" customFormat="false" ht="15" hidden="false" customHeight="false" outlineLevel="0" collapsed="false">
      <c r="A1805" s="6" t="s">
        <v>3857</v>
      </c>
      <c r="B1805" s="6" t="s">
        <v>3858</v>
      </c>
      <c r="C1805" s="6" t="s">
        <v>12</v>
      </c>
      <c r="D1805" s="7" t="s">
        <v>110</v>
      </c>
      <c r="E1805" s="6" t="s">
        <v>967</v>
      </c>
      <c r="F1805" s="6" t="s">
        <v>132</v>
      </c>
      <c r="G1805" s="7" t="s">
        <v>74</v>
      </c>
      <c r="H1805" s="8" t="n">
        <v>12085.42</v>
      </c>
      <c r="I1805" s="9" t="n">
        <v>20</v>
      </c>
      <c r="J1805" s="6" t="s">
        <v>17</v>
      </c>
    </row>
    <row r="1806" customFormat="false" ht="15" hidden="false" customHeight="false" outlineLevel="0" collapsed="false">
      <c r="A1806" s="2" t="s">
        <v>3859</v>
      </c>
      <c r="B1806" s="2" t="s">
        <v>3860</v>
      </c>
      <c r="C1806" s="2" t="s">
        <v>31</v>
      </c>
      <c r="D1806" s="3" t="s">
        <v>71</v>
      </c>
      <c r="E1806" s="2" t="s">
        <v>267</v>
      </c>
      <c r="F1806" s="2" t="s">
        <v>268</v>
      </c>
      <c r="G1806" s="3" t="s">
        <v>62</v>
      </c>
      <c r="H1806" s="4" t="n">
        <v>11660.45</v>
      </c>
      <c r="I1806" s="5" t="n">
        <v>25</v>
      </c>
      <c r="J1806" s="2" t="s">
        <v>68</v>
      </c>
    </row>
    <row r="1807" customFormat="false" ht="15" hidden="false" customHeight="false" outlineLevel="0" collapsed="false">
      <c r="A1807" s="6" t="s">
        <v>3861</v>
      </c>
      <c r="B1807" s="6" t="s">
        <v>3862</v>
      </c>
      <c r="C1807" s="6" t="s">
        <v>31</v>
      </c>
      <c r="D1807" s="7" t="s">
        <v>145</v>
      </c>
      <c r="E1807" s="6" t="s">
        <v>257</v>
      </c>
      <c r="F1807" s="6" t="s">
        <v>1325</v>
      </c>
      <c r="G1807" s="7" t="s">
        <v>16</v>
      </c>
      <c r="H1807" s="8" t="n">
        <v>4141.93</v>
      </c>
      <c r="I1807" s="9" t="n">
        <v>15</v>
      </c>
      <c r="J1807" s="6" t="s">
        <v>17</v>
      </c>
    </row>
    <row r="1808" customFormat="false" ht="15" hidden="false" customHeight="false" outlineLevel="0" collapsed="false">
      <c r="A1808" s="2" t="s">
        <v>3863</v>
      </c>
      <c r="B1808" s="2" t="s">
        <v>1727</v>
      </c>
      <c r="C1808" s="2" t="s">
        <v>31</v>
      </c>
      <c r="D1808" s="3" t="s">
        <v>59</v>
      </c>
      <c r="E1808" s="2" t="s">
        <v>774</v>
      </c>
      <c r="F1808" s="2" t="s">
        <v>579</v>
      </c>
      <c r="G1808" s="3" t="s">
        <v>28</v>
      </c>
      <c r="H1808" s="4" t="n">
        <v>5208.37</v>
      </c>
      <c r="I1808" s="5" t="n">
        <v>5</v>
      </c>
      <c r="J1808" s="2" t="s">
        <v>17</v>
      </c>
    </row>
    <row r="1809" customFormat="false" ht="15" hidden="false" customHeight="false" outlineLevel="0" collapsed="false">
      <c r="A1809" s="6" t="s">
        <v>3864</v>
      </c>
      <c r="B1809" s="6" t="s">
        <v>3865</v>
      </c>
      <c r="C1809" s="6" t="s">
        <v>31</v>
      </c>
      <c r="D1809" s="7" t="s">
        <v>131</v>
      </c>
      <c r="E1809" s="6" t="s">
        <v>1097</v>
      </c>
      <c r="F1809" s="6" t="s">
        <v>281</v>
      </c>
      <c r="G1809" s="7" t="s">
        <v>62</v>
      </c>
      <c r="H1809" s="8" t="n">
        <v>738.25</v>
      </c>
      <c r="I1809" s="9" t="n">
        <v>20</v>
      </c>
      <c r="J1809" s="6" t="s">
        <v>17</v>
      </c>
    </row>
    <row r="1810" customFormat="false" ht="15" hidden="false" customHeight="false" outlineLevel="0" collapsed="false">
      <c r="A1810" s="2" t="s">
        <v>3866</v>
      </c>
      <c r="B1810" s="2" t="s">
        <v>3867</v>
      </c>
      <c r="C1810" s="2" t="s">
        <v>12</v>
      </c>
      <c r="D1810" s="3" t="s">
        <v>13</v>
      </c>
      <c r="E1810" s="2" t="s">
        <v>261</v>
      </c>
      <c r="F1810" s="2" t="s">
        <v>1097</v>
      </c>
      <c r="G1810" s="3" t="s">
        <v>22</v>
      </c>
      <c r="H1810" s="4" t="n">
        <v>8257.22</v>
      </c>
      <c r="I1810" s="5" t="n">
        <v>15</v>
      </c>
      <c r="J1810" s="2" t="s">
        <v>17</v>
      </c>
    </row>
    <row r="1811" customFormat="false" ht="15" hidden="false" customHeight="false" outlineLevel="0" collapsed="false">
      <c r="A1811" s="6" t="s">
        <v>3868</v>
      </c>
      <c r="B1811" s="6" t="s">
        <v>3869</v>
      </c>
      <c r="C1811" s="6" t="s">
        <v>12</v>
      </c>
      <c r="D1811" s="7" t="s">
        <v>50</v>
      </c>
      <c r="E1811" s="6" t="s">
        <v>381</v>
      </c>
      <c r="F1811" s="6" t="s">
        <v>43</v>
      </c>
      <c r="G1811" s="7" t="s">
        <v>22</v>
      </c>
      <c r="H1811" s="8" t="n">
        <v>3667.82</v>
      </c>
      <c r="I1811" s="9" t="n">
        <v>5</v>
      </c>
      <c r="J1811" s="6" t="s">
        <v>68</v>
      </c>
    </row>
    <row r="1812" customFormat="false" ht="15" hidden="false" customHeight="false" outlineLevel="0" collapsed="false">
      <c r="A1812" s="2" t="s">
        <v>3870</v>
      </c>
      <c r="B1812" s="2" t="s">
        <v>3871</v>
      </c>
      <c r="C1812" s="2" t="s">
        <v>31</v>
      </c>
      <c r="D1812" s="3" t="s">
        <v>145</v>
      </c>
      <c r="E1812" s="2" t="s">
        <v>785</v>
      </c>
      <c r="F1812" s="2" t="s">
        <v>163</v>
      </c>
      <c r="G1812" s="3" t="s">
        <v>28</v>
      </c>
      <c r="H1812" s="4" t="n">
        <v>13449.99</v>
      </c>
      <c r="I1812" s="5" t="n">
        <v>15</v>
      </c>
      <c r="J1812" s="2" t="s">
        <v>17</v>
      </c>
    </row>
    <row r="1813" customFormat="false" ht="15" hidden="false" customHeight="false" outlineLevel="0" collapsed="false">
      <c r="A1813" s="6" t="s">
        <v>3872</v>
      </c>
      <c r="B1813" s="6" t="s">
        <v>3873</v>
      </c>
      <c r="C1813" s="6" t="s">
        <v>31</v>
      </c>
      <c r="D1813" s="7" t="s">
        <v>145</v>
      </c>
      <c r="E1813" s="6" t="s">
        <v>429</v>
      </c>
      <c r="F1813" s="6" t="s">
        <v>118</v>
      </c>
      <c r="G1813" s="7" t="s">
        <v>16</v>
      </c>
      <c r="H1813" s="8" t="n">
        <v>11323.06</v>
      </c>
      <c r="I1813" s="9" t="n">
        <v>20</v>
      </c>
      <c r="J1813" s="6" t="s">
        <v>17</v>
      </c>
    </row>
    <row r="1814" customFormat="false" ht="15" hidden="false" customHeight="false" outlineLevel="0" collapsed="false">
      <c r="A1814" s="2" t="s">
        <v>3874</v>
      </c>
      <c r="B1814" s="2" t="s">
        <v>3875</v>
      </c>
      <c r="C1814" s="2" t="s">
        <v>31</v>
      </c>
      <c r="D1814" s="3" t="s">
        <v>71</v>
      </c>
      <c r="E1814" s="2" t="s">
        <v>1007</v>
      </c>
      <c r="F1814" s="2" t="s">
        <v>483</v>
      </c>
      <c r="G1814" s="3" t="s">
        <v>138</v>
      </c>
      <c r="H1814" s="4" t="n">
        <v>12347.45</v>
      </c>
      <c r="I1814" s="5" t="n">
        <v>15</v>
      </c>
      <c r="J1814" s="2" t="s">
        <v>17</v>
      </c>
    </row>
    <row r="1815" customFormat="false" ht="15" hidden="false" customHeight="false" outlineLevel="0" collapsed="false">
      <c r="A1815" s="6" t="s">
        <v>3876</v>
      </c>
      <c r="B1815" s="6" t="s">
        <v>3877</v>
      </c>
      <c r="C1815" s="6" t="s">
        <v>31</v>
      </c>
      <c r="D1815" s="7" t="s">
        <v>65</v>
      </c>
      <c r="E1815" s="6" t="s">
        <v>250</v>
      </c>
      <c r="F1815" s="6" t="s">
        <v>600</v>
      </c>
      <c r="G1815" s="7" t="s">
        <v>22</v>
      </c>
      <c r="H1815" s="8" t="n">
        <v>4526.21</v>
      </c>
      <c r="I1815" s="9" t="n">
        <v>20</v>
      </c>
      <c r="J1815" s="6" t="s">
        <v>17</v>
      </c>
    </row>
    <row r="1816" customFormat="false" ht="15" hidden="false" customHeight="false" outlineLevel="0" collapsed="false">
      <c r="A1816" s="2" t="s">
        <v>3878</v>
      </c>
      <c r="B1816" s="2" t="s">
        <v>3879</v>
      </c>
      <c r="C1816" s="2" t="s">
        <v>12</v>
      </c>
      <c r="D1816" s="3" t="s">
        <v>50</v>
      </c>
      <c r="E1816" s="2" t="s">
        <v>320</v>
      </c>
      <c r="F1816" s="2" t="s">
        <v>943</v>
      </c>
      <c r="G1816" s="3" t="s">
        <v>22</v>
      </c>
      <c r="H1816" s="4" t="n">
        <v>14720.22</v>
      </c>
      <c r="I1816" s="5" t="n">
        <v>0</v>
      </c>
      <c r="J1816" s="2" t="s">
        <v>17</v>
      </c>
    </row>
    <row r="1817" customFormat="false" ht="15" hidden="false" customHeight="false" outlineLevel="0" collapsed="false">
      <c r="A1817" s="6" t="s">
        <v>3880</v>
      </c>
      <c r="B1817" s="6" t="s">
        <v>3881</v>
      </c>
      <c r="C1817" s="6" t="s">
        <v>86</v>
      </c>
      <c r="D1817" s="7" t="s">
        <v>784</v>
      </c>
      <c r="E1817" s="6" t="s">
        <v>761</v>
      </c>
      <c r="F1817" s="6" t="s">
        <v>1007</v>
      </c>
      <c r="G1817" s="7" t="s">
        <v>16</v>
      </c>
      <c r="H1817" s="8" t="n">
        <v>3101.18</v>
      </c>
      <c r="I1817" s="9" t="n">
        <v>25</v>
      </c>
      <c r="J1817" s="6" t="s">
        <v>17</v>
      </c>
    </row>
    <row r="1818" customFormat="false" ht="15" hidden="false" customHeight="false" outlineLevel="0" collapsed="false">
      <c r="A1818" s="2" t="s">
        <v>3882</v>
      </c>
      <c r="B1818" s="2" t="s">
        <v>3883</v>
      </c>
      <c r="C1818" s="2" t="s">
        <v>12</v>
      </c>
      <c r="D1818" s="3" t="s">
        <v>154</v>
      </c>
      <c r="E1818" s="2" t="s">
        <v>446</v>
      </c>
      <c r="F1818" s="2" t="s">
        <v>734</v>
      </c>
      <c r="G1818" s="3" t="s">
        <v>28</v>
      </c>
      <c r="H1818" s="4" t="n">
        <v>2209.21</v>
      </c>
      <c r="I1818" s="5" t="n">
        <v>0</v>
      </c>
      <c r="J1818" s="2" t="s">
        <v>17</v>
      </c>
    </row>
    <row r="1819" customFormat="false" ht="15" hidden="false" customHeight="false" outlineLevel="0" collapsed="false">
      <c r="A1819" s="6" t="s">
        <v>3884</v>
      </c>
      <c r="B1819" s="6" t="s">
        <v>3885</v>
      </c>
      <c r="C1819" s="6" t="s">
        <v>86</v>
      </c>
      <c r="D1819" s="7" t="s">
        <v>507</v>
      </c>
      <c r="E1819" s="6" t="s">
        <v>26</v>
      </c>
      <c r="F1819" s="6" t="s">
        <v>377</v>
      </c>
      <c r="G1819" s="7" t="s">
        <v>22</v>
      </c>
      <c r="H1819" s="8" t="n">
        <v>12587.49</v>
      </c>
      <c r="I1819" s="9" t="n">
        <v>0</v>
      </c>
      <c r="J1819" s="6" t="s">
        <v>68</v>
      </c>
    </row>
    <row r="1820" customFormat="false" ht="15" hidden="false" customHeight="false" outlineLevel="0" collapsed="false">
      <c r="A1820" s="2" t="s">
        <v>3886</v>
      </c>
      <c r="B1820" s="2" t="s">
        <v>2593</v>
      </c>
      <c r="C1820" s="2" t="s">
        <v>31</v>
      </c>
      <c r="D1820" s="3" t="s">
        <v>92</v>
      </c>
      <c r="E1820" s="2" t="s">
        <v>167</v>
      </c>
      <c r="F1820" s="2" t="s">
        <v>308</v>
      </c>
      <c r="G1820" s="3" t="s">
        <v>16</v>
      </c>
      <c r="H1820" s="4" t="n">
        <v>2073.6</v>
      </c>
      <c r="I1820" s="5" t="n">
        <v>15</v>
      </c>
      <c r="J1820" s="2" t="s">
        <v>68</v>
      </c>
    </row>
    <row r="1821" customFormat="false" ht="15" hidden="false" customHeight="false" outlineLevel="0" collapsed="false">
      <c r="A1821" s="6" t="s">
        <v>3887</v>
      </c>
      <c r="B1821" s="6" t="s">
        <v>3888</v>
      </c>
      <c r="C1821" s="6" t="s">
        <v>12</v>
      </c>
      <c r="D1821" s="7" t="s">
        <v>50</v>
      </c>
      <c r="E1821" s="6" t="s">
        <v>219</v>
      </c>
      <c r="F1821" s="6" t="s">
        <v>363</v>
      </c>
      <c r="G1821" s="7" t="s">
        <v>22</v>
      </c>
      <c r="H1821" s="8" t="n">
        <v>10848.97</v>
      </c>
      <c r="I1821" s="9" t="n">
        <v>20</v>
      </c>
      <c r="J1821" s="6" t="s">
        <v>17</v>
      </c>
    </row>
    <row r="1822" customFormat="false" ht="15" hidden="false" customHeight="false" outlineLevel="0" collapsed="false">
      <c r="A1822" s="2" t="s">
        <v>3889</v>
      </c>
      <c r="B1822" s="2" t="s">
        <v>3890</v>
      </c>
      <c r="C1822" s="2" t="s">
        <v>86</v>
      </c>
      <c r="D1822" s="3" t="s">
        <v>87</v>
      </c>
      <c r="E1822" s="2" t="s">
        <v>504</v>
      </c>
      <c r="F1822" s="2" t="s">
        <v>943</v>
      </c>
      <c r="G1822" s="3" t="s">
        <v>74</v>
      </c>
      <c r="H1822" s="4" t="n">
        <v>8226.29</v>
      </c>
      <c r="I1822" s="5" t="n">
        <v>20</v>
      </c>
      <c r="J1822" s="2" t="s">
        <v>17</v>
      </c>
    </row>
    <row r="1823" customFormat="false" ht="15" hidden="false" customHeight="false" outlineLevel="0" collapsed="false">
      <c r="A1823" s="6" t="s">
        <v>3891</v>
      </c>
      <c r="B1823" s="6" t="s">
        <v>3892</v>
      </c>
      <c r="C1823" s="6" t="s">
        <v>12</v>
      </c>
      <c r="D1823" s="7" t="s">
        <v>25</v>
      </c>
      <c r="E1823" s="6" t="s">
        <v>1024</v>
      </c>
      <c r="F1823" s="6" t="s">
        <v>608</v>
      </c>
      <c r="G1823" s="7" t="s">
        <v>22</v>
      </c>
      <c r="H1823" s="8" t="n">
        <v>9291.08</v>
      </c>
      <c r="I1823" s="9" t="n">
        <v>10</v>
      </c>
      <c r="J1823" s="6" t="s">
        <v>17</v>
      </c>
    </row>
    <row r="1824" customFormat="false" ht="15" hidden="false" customHeight="false" outlineLevel="0" collapsed="false">
      <c r="A1824" s="2" t="s">
        <v>3893</v>
      </c>
      <c r="B1824" s="2" t="s">
        <v>3894</v>
      </c>
      <c r="C1824" s="2" t="s">
        <v>12</v>
      </c>
      <c r="D1824" s="3" t="s">
        <v>162</v>
      </c>
      <c r="E1824" s="2" t="s">
        <v>611</v>
      </c>
      <c r="F1824" s="2" t="s">
        <v>233</v>
      </c>
      <c r="G1824" s="3" t="s">
        <v>74</v>
      </c>
      <c r="H1824" s="4" t="n">
        <v>12050.73</v>
      </c>
      <c r="I1824" s="5" t="n">
        <v>0</v>
      </c>
      <c r="J1824" s="2" t="s">
        <v>17</v>
      </c>
    </row>
    <row r="1825" customFormat="false" ht="15" hidden="false" customHeight="false" outlineLevel="0" collapsed="false">
      <c r="A1825" s="6" t="s">
        <v>3895</v>
      </c>
      <c r="B1825" s="6" t="s">
        <v>1923</v>
      </c>
      <c r="C1825" s="6" t="s">
        <v>86</v>
      </c>
      <c r="D1825" s="7" t="s">
        <v>135</v>
      </c>
      <c r="E1825" s="6" t="s">
        <v>440</v>
      </c>
      <c r="F1825" s="6" t="s">
        <v>156</v>
      </c>
      <c r="G1825" s="7" t="s">
        <v>28</v>
      </c>
      <c r="H1825" s="8" t="n">
        <v>13685.33</v>
      </c>
      <c r="I1825" s="9" t="n">
        <v>15</v>
      </c>
      <c r="J1825" s="6" t="s">
        <v>17</v>
      </c>
    </row>
    <row r="1826" customFormat="false" ht="15" hidden="false" customHeight="false" outlineLevel="0" collapsed="false">
      <c r="A1826" s="2" t="s">
        <v>3896</v>
      </c>
      <c r="B1826" s="2" t="s">
        <v>3897</v>
      </c>
      <c r="C1826" s="2" t="s">
        <v>12</v>
      </c>
      <c r="D1826" s="3" t="s">
        <v>110</v>
      </c>
      <c r="E1826" s="2" t="s">
        <v>443</v>
      </c>
      <c r="F1826" s="2" t="s">
        <v>496</v>
      </c>
      <c r="G1826" s="3" t="s">
        <v>74</v>
      </c>
      <c r="H1826" s="4" t="n">
        <v>2333.19</v>
      </c>
      <c r="I1826" s="5" t="n">
        <v>30</v>
      </c>
      <c r="J1826" s="2" t="s">
        <v>17</v>
      </c>
    </row>
    <row r="1827" customFormat="false" ht="15" hidden="false" customHeight="false" outlineLevel="0" collapsed="false">
      <c r="A1827" s="6" t="s">
        <v>3898</v>
      </c>
      <c r="B1827" s="6" t="s">
        <v>3899</v>
      </c>
      <c r="C1827" s="6" t="s">
        <v>31</v>
      </c>
      <c r="D1827" s="7" t="s">
        <v>215</v>
      </c>
      <c r="E1827" s="6" t="s">
        <v>119</v>
      </c>
      <c r="F1827" s="6" t="s">
        <v>46</v>
      </c>
      <c r="G1827" s="7" t="s">
        <v>22</v>
      </c>
      <c r="H1827" s="8" t="n">
        <v>8294.71</v>
      </c>
      <c r="I1827" s="9" t="n">
        <v>20</v>
      </c>
      <c r="J1827" s="6" t="s">
        <v>17</v>
      </c>
    </row>
    <row r="1828" customFormat="false" ht="15" hidden="false" customHeight="false" outlineLevel="0" collapsed="false">
      <c r="A1828" s="2" t="s">
        <v>3900</v>
      </c>
      <c r="B1828" s="2" t="s">
        <v>3901</v>
      </c>
      <c r="C1828" s="2" t="s">
        <v>31</v>
      </c>
      <c r="D1828" s="3" t="s">
        <v>59</v>
      </c>
      <c r="E1828" s="2" t="s">
        <v>66</v>
      </c>
      <c r="F1828" s="2" t="s">
        <v>483</v>
      </c>
      <c r="G1828" s="3" t="s">
        <v>74</v>
      </c>
      <c r="H1828" s="4" t="n">
        <v>2525.83</v>
      </c>
      <c r="I1828" s="5" t="n">
        <v>5</v>
      </c>
      <c r="J1828" s="2" t="s">
        <v>68</v>
      </c>
    </row>
    <row r="1829" customFormat="false" ht="15" hidden="false" customHeight="false" outlineLevel="0" collapsed="false">
      <c r="A1829" s="6" t="s">
        <v>3902</v>
      </c>
      <c r="B1829" s="6" t="s">
        <v>3903</v>
      </c>
      <c r="C1829" s="6" t="s">
        <v>12</v>
      </c>
      <c r="D1829" s="7" t="s">
        <v>162</v>
      </c>
      <c r="E1829" s="6" t="s">
        <v>107</v>
      </c>
      <c r="F1829" s="6" t="s">
        <v>675</v>
      </c>
      <c r="G1829" s="7" t="s">
        <v>62</v>
      </c>
      <c r="H1829" s="8" t="n">
        <v>8427.53</v>
      </c>
      <c r="I1829" s="9" t="n">
        <v>25</v>
      </c>
      <c r="J1829" s="6" t="s">
        <v>17</v>
      </c>
    </row>
    <row r="1830" customFormat="false" ht="15" hidden="false" customHeight="false" outlineLevel="0" collapsed="false">
      <c r="A1830" s="2" t="s">
        <v>3904</v>
      </c>
      <c r="B1830" s="2" t="s">
        <v>2974</v>
      </c>
      <c r="C1830" s="2" t="s">
        <v>31</v>
      </c>
      <c r="D1830" s="3" t="s">
        <v>71</v>
      </c>
      <c r="E1830" s="2" t="s">
        <v>78</v>
      </c>
      <c r="F1830" s="2" t="s">
        <v>1297</v>
      </c>
      <c r="G1830" s="3" t="s">
        <v>16</v>
      </c>
      <c r="H1830" s="4" t="n">
        <v>10140.79</v>
      </c>
      <c r="I1830" s="5" t="n">
        <v>30</v>
      </c>
      <c r="J1830" s="2" t="s">
        <v>17</v>
      </c>
    </row>
    <row r="1831" customFormat="false" ht="15" hidden="false" customHeight="false" outlineLevel="0" collapsed="false">
      <c r="A1831" s="6" t="s">
        <v>3905</v>
      </c>
      <c r="B1831" s="6" t="s">
        <v>3906</v>
      </c>
      <c r="C1831" s="6" t="s">
        <v>31</v>
      </c>
      <c r="D1831" s="7" t="s">
        <v>65</v>
      </c>
      <c r="E1831" s="6" t="s">
        <v>43</v>
      </c>
      <c r="F1831" s="6" t="s">
        <v>493</v>
      </c>
      <c r="G1831" s="7" t="s">
        <v>22</v>
      </c>
      <c r="H1831" s="8" t="n">
        <v>3261.12</v>
      </c>
      <c r="I1831" s="9" t="n">
        <v>25</v>
      </c>
      <c r="J1831" s="6" t="s">
        <v>17</v>
      </c>
    </row>
    <row r="1832" customFormat="false" ht="15" hidden="false" customHeight="false" outlineLevel="0" collapsed="false">
      <c r="A1832" s="2" t="s">
        <v>3907</v>
      </c>
      <c r="B1832" s="2" t="s">
        <v>3908</v>
      </c>
      <c r="C1832" s="2" t="s">
        <v>31</v>
      </c>
      <c r="D1832" s="3" t="s">
        <v>65</v>
      </c>
      <c r="E1832" s="2" t="s">
        <v>1678</v>
      </c>
      <c r="F1832" s="2" t="s">
        <v>1505</v>
      </c>
      <c r="G1832" s="3" t="s">
        <v>22</v>
      </c>
      <c r="H1832" s="4" t="n">
        <v>14831.84</v>
      </c>
      <c r="I1832" s="5" t="n">
        <v>5</v>
      </c>
      <c r="J1832" s="2" t="s">
        <v>68</v>
      </c>
    </row>
    <row r="1833" customFormat="false" ht="15" hidden="false" customHeight="false" outlineLevel="0" collapsed="false">
      <c r="A1833" s="6" t="s">
        <v>3909</v>
      </c>
      <c r="B1833" s="6" t="s">
        <v>2745</v>
      </c>
      <c r="C1833" s="6" t="s">
        <v>12</v>
      </c>
      <c r="D1833" s="7" t="s">
        <v>179</v>
      </c>
      <c r="E1833" s="6" t="s">
        <v>233</v>
      </c>
      <c r="F1833" s="6" t="s">
        <v>26</v>
      </c>
      <c r="G1833" s="7" t="s">
        <v>22</v>
      </c>
      <c r="H1833" s="8" t="n">
        <v>8413.74</v>
      </c>
      <c r="I1833" s="9" t="n">
        <v>0</v>
      </c>
      <c r="J1833" s="6" t="s">
        <v>17</v>
      </c>
    </row>
    <row r="1834" customFormat="false" ht="15" hidden="false" customHeight="false" outlineLevel="0" collapsed="false">
      <c r="A1834" s="2" t="s">
        <v>3910</v>
      </c>
      <c r="B1834" s="2" t="s">
        <v>3911</v>
      </c>
      <c r="C1834" s="2" t="s">
        <v>31</v>
      </c>
      <c r="D1834" s="3" t="s">
        <v>215</v>
      </c>
      <c r="E1834" s="2" t="s">
        <v>206</v>
      </c>
      <c r="F1834" s="2" t="s">
        <v>1195</v>
      </c>
      <c r="G1834" s="3" t="s">
        <v>138</v>
      </c>
      <c r="H1834" s="4" t="n">
        <v>2683.37</v>
      </c>
      <c r="I1834" s="5" t="n">
        <v>0</v>
      </c>
      <c r="J1834" s="2" t="s">
        <v>17</v>
      </c>
    </row>
    <row r="1835" customFormat="false" ht="15" hidden="false" customHeight="false" outlineLevel="0" collapsed="false">
      <c r="A1835" s="6" t="s">
        <v>3912</v>
      </c>
      <c r="B1835" s="6" t="s">
        <v>3913</v>
      </c>
      <c r="C1835" s="6" t="s">
        <v>31</v>
      </c>
      <c r="D1835" s="7" t="s">
        <v>71</v>
      </c>
      <c r="E1835" s="6" t="s">
        <v>410</v>
      </c>
      <c r="F1835" s="6" t="s">
        <v>312</v>
      </c>
      <c r="G1835" s="7" t="s">
        <v>28</v>
      </c>
      <c r="H1835" s="8" t="n">
        <v>880.64</v>
      </c>
      <c r="I1835" s="9" t="n">
        <v>15</v>
      </c>
      <c r="J1835" s="6" t="s">
        <v>17</v>
      </c>
    </row>
    <row r="1836" customFormat="false" ht="15" hidden="false" customHeight="false" outlineLevel="0" collapsed="false">
      <c r="A1836" s="2" t="s">
        <v>3914</v>
      </c>
      <c r="B1836" s="2" t="s">
        <v>2095</v>
      </c>
      <c r="C1836" s="2" t="s">
        <v>31</v>
      </c>
      <c r="D1836" s="3" t="s">
        <v>32</v>
      </c>
      <c r="E1836" s="2" t="s">
        <v>967</v>
      </c>
      <c r="F1836" s="2" t="s">
        <v>1641</v>
      </c>
      <c r="G1836" s="3" t="s">
        <v>22</v>
      </c>
      <c r="H1836" s="4" t="n">
        <v>7980.42</v>
      </c>
      <c r="I1836" s="5" t="n">
        <v>25</v>
      </c>
      <c r="J1836" s="2" t="s">
        <v>17</v>
      </c>
    </row>
    <row r="1837" customFormat="false" ht="15" hidden="false" customHeight="false" outlineLevel="0" collapsed="false">
      <c r="A1837" s="6" t="s">
        <v>3915</v>
      </c>
      <c r="B1837" s="6" t="s">
        <v>3916</v>
      </c>
      <c r="C1837" s="6" t="s">
        <v>31</v>
      </c>
      <c r="D1837" s="7" t="s">
        <v>92</v>
      </c>
      <c r="E1837" s="6" t="s">
        <v>107</v>
      </c>
      <c r="F1837" s="6" t="s">
        <v>675</v>
      </c>
      <c r="G1837" s="7" t="s">
        <v>16</v>
      </c>
      <c r="H1837" s="8" t="n">
        <v>3803.75</v>
      </c>
      <c r="I1837" s="9" t="n">
        <v>20</v>
      </c>
      <c r="J1837" s="6" t="s">
        <v>68</v>
      </c>
    </row>
    <row r="1838" customFormat="false" ht="15" hidden="false" customHeight="false" outlineLevel="0" collapsed="false">
      <c r="A1838" s="2" t="s">
        <v>3917</v>
      </c>
      <c r="B1838" s="2" t="s">
        <v>3918</v>
      </c>
      <c r="C1838" s="2" t="s">
        <v>86</v>
      </c>
      <c r="D1838" s="3" t="s">
        <v>524</v>
      </c>
      <c r="E1838" s="2" t="s">
        <v>1348</v>
      </c>
      <c r="F1838" s="2" t="s">
        <v>123</v>
      </c>
      <c r="G1838" s="3" t="s">
        <v>62</v>
      </c>
      <c r="H1838" s="4" t="n">
        <v>8511.88</v>
      </c>
      <c r="I1838" s="5" t="n">
        <v>0</v>
      </c>
      <c r="J1838" s="2" t="s">
        <v>68</v>
      </c>
    </row>
    <row r="1839" customFormat="false" ht="15" hidden="false" customHeight="false" outlineLevel="0" collapsed="false">
      <c r="A1839" s="6" t="s">
        <v>3919</v>
      </c>
      <c r="B1839" s="6" t="s">
        <v>3920</v>
      </c>
      <c r="C1839" s="6" t="s">
        <v>31</v>
      </c>
      <c r="D1839" s="7" t="s">
        <v>65</v>
      </c>
      <c r="E1839" s="6" t="s">
        <v>533</v>
      </c>
      <c r="F1839" s="6" t="s">
        <v>955</v>
      </c>
      <c r="G1839" s="7" t="s">
        <v>74</v>
      </c>
      <c r="H1839" s="8" t="n">
        <v>7170.34</v>
      </c>
      <c r="I1839" s="9" t="n">
        <v>20</v>
      </c>
      <c r="J1839" s="6" t="s">
        <v>68</v>
      </c>
    </row>
    <row r="1840" customFormat="false" ht="15" hidden="false" customHeight="false" outlineLevel="0" collapsed="false">
      <c r="A1840" s="2" t="s">
        <v>3921</v>
      </c>
      <c r="B1840" s="2" t="s">
        <v>3922</v>
      </c>
      <c r="C1840" s="2" t="s">
        <v>31</v>
      </c>
      <c r="D1840" s="3" t="s">
        <v>175</v>
      </c>
      <c r="E1840" s="2" t="s">
        <v>242</v>
      </c>
      <c r="F1840" s="2" t="s">
        <v>358</v>
      </c>
      <c r="G1840" s="3" t="s">
        <v>22</v>
      </c>
      <c r="H1840" s="4" t="n">
        <v>1181.31</v>
      </c>
      <c r="I1840" s="5" t="n">
        <v>30</v>
      </c>
      <c r="J1840" s="2" t="s">
        <v>17</v>
      </c>
    </row>
    <row r="1841" customFormat="false" ht="15" hidden="false" customHeight="false" outlineLevel="0" collapsed="false">
      <c r="A1841" s="6" t="s">
        <v>3923</v>
      </c>
      <c r="B1841" s="6" t="s">
        <v>3924</v>
      </c>
      <c r="C1841" s="6" t="s">
        <v>31</v>
      </c>
      <c r="D1841" s="7" t="s">
        <v>215</v>
      </c>
      <c r="E1841" s="6" t="s">
        <v>355</v>
      </c>
      <c r="F1841" s="6" t="s">
        <v>1292</v>
      </c>
      <c r="G1841" s="7" t="s">
        <v>138</v>
      </c>
      <c r="H1841" s="8" t="n">
        <v>572.09</v>
      </c>
      <c r="I1841" s="9" t="n">
        <v>25</v>
      </c>
      <c r="J1841" s="6" t="s">
        <v>17</v>
      </c>
    </row>
    <row r="1842" customFormat="false" ht="15" hidden="false" customHeight="false" outlineLevel="0" collapsed="false">
      <c r="A1842" s="2" t="s">
        <v>3925</v>
      </c>
      <c r="B1842" s="2" t="s">
        <v>3926</v>
      </c>
      <c r="C1842" s="2" t="s">
        <v>12</v>
      </c>
      <c r="D1842" s="3" t="s">
        <v>25</v>
      </c>
      <c r="E1842" s="2" t="s">
        <v>452</v>
      </c>
      <c r="F1842" s="2" t="s">
        <v>275</v>
      </c>
      <c r="G1842" s="3" t="s">
        <v>62</v>
      </c>
      <c r="H1842" s="4" t="n">
        <v>7977.12</v>
      </c>
      <c r="I1842" s="5" t="n">
        <v>5</v>
      </c>
      <c r="J1842" s="2" t="s">
        <v>17</v>
      </c>
    </row>
    <row r="1843" customFormat="false" ht="15" hidden="false" customHeight="false" outlineLevel="0" collapsed="false">
      <c r="A1843" s="6" t="s">
        <v>3927</v>
      </c>
      <c r="B1843" s="6" t="s">
        <v>3928</v>
      </c>
      <c r="C1843" s="6" t="s">
        <v>31</v>
      </c>
      <c r="D1843" s="7" t="s">
        <v>131</v>
      </c>
      <c r="E1843" s="6" t="s">
        <v>1190</v>
      </c>
      <c r="F1843" s="6" t="s">
        <v>717</v>
      </c>
      <c r="G1843" s="7" t="s">
        <v>22</v>
      </c>
      <c r="H1843" s="8" t="n">
        <v>2551.76</v>
      </c>
      <c r="I1843" s="9" t="n">
        <v>0</v>
      </c>
      <c r="J1843" s="6" t="s">
        <v>17</v>
      </c>
    </row>
    <row r="1844" customFormat="false" ht="15" hidden="false" customHeight="false" outlineLevel="0" collapsed="false">
      <c r="A1844" s="2" t="s">
        <v>3929</v>
      </c>
      <c r="B1844" s="2" t="s">
        <v>3858</v>
      </c>
      <c r="C1844" s="2" t="s">
        <v>12</v>
      </c>
      <c r="D1844" s="3" t="s">
        <v>179</v>
      </c>
      <c r="E1844" s="2" t="s">
        <v>267</v>
      </c>
      <c r="F1844" s="2" t="s">
        <v>862</v>
      </c>
      <c r="G1844" s="3" t="s">
        <v>62</v>
      </c>
      <c r="H1844" s="4" t="n">
        <v>800.29</v>
      </c>
      <c r="I1844" s="5" t="n">
        <v>5</v>
      </c>
      <c r="J1844" s="2" t="s">
        <v>68</v>
      </c>
    </row>
    <row r="1845" customFormat="false" ht="15" hidden="false" customHeight="false" outlineLevel="0" collapsed="false">
      <c r="A1845" s="6" t="s">
        <v>3930</v>
      </c>
      <c r="B1845" s="6" t="s">
        <v>3931</v>
      </c>
      <c r="C1845" s="6" t="s">
        <v>12</v>
      </c>
      <c r="D1845" s="7" t="s">
        <v>162</v>
      </c>
      <c r="E1845" s="6" t="s">
        <v>142</v>
      </c>
      <c r="F1845" s="6" t="s">
        <v>1890</v>
      </c>
      <c r="G1845" s="7" t="s">
        <v>62</v>
      </c>
      <c r="H1845" s="8" t="n">
        <v>4151.82</v>
      </c>
      <c r="I1845" s="9" t="n">
        <v>30</v>
      </c>
      <c r="J1845" s="6" t="s">
        <v>17</v>
      </c>
    </row>
    <row r="1846" customFormat="false" ht="15" hidden="false" customHeight="false" outlineLevel="0" collapsed="false">
      <c r="A1846" s="2" t="s">
        <v>3932</v>
      </c>
      <c r="B1846" s="2" t="s">
        <v>2997</v>
      </c>
      <c r="C1846" s="2" t="s">
        <v>86</v>
      </c>
      <c r="D1846" s="3" t="s">
        <v>507</v>
      </c>
      <c r="E1846" s="2" t="s">
        <v>517</v>
      </c>
      <c r="F1846" s="2" t="s">
        <v>520</v>
      </c>
      <c r="G1846" s="3" t="s">
        <v>22</v>
      </c>
      <c r="H1846" s="4" t="n">
        <v>5918.14</v>
      </c>
      <c r="I1846" s="5" t="n">
        <v>30</v>
      </c>
      <c r="J1846" s="2" t="s">
        <v>68</v>
      </c>
    </row>
    <row r="1847" customFormat="false" ht="15" hidden="false" customHeight="false" outlineLevel="0" collapsed="false">
      <c r="A1847" s="6" t="s">
        <v>3933</v>
      </c>
      <c r="B1847" s="6" t="s">
        <v>3934</v>
      </c>
      <c r="C1847" s="6" t="s">
        <v>12</v>
      </c>
      <c r="D1847" s="7" t="s">
        <v>81</v>
      </c>
      <c r="E1847" s="6" t="s">
        <v>1129</v>
      </c>
      <c r="F1847" s="6" t="s">
        <v>1000</v>
      </c>
      <c r="G1847" s="7" t="s">
        <v>62</v>
      </c>
      <c r="H1847" s="8" t="n">
        <v>3210.85</v>
      </c>
      <c r="I1847" s="9" t="n">
        <v>25</v>
      </c>
      <c r="J1847" s="6" t="s">
        <v>17</v>
      </c>
    </row>
    <row r="1848" customFormat="false" ht="15" hidden="false" customHeight="false" outlineLevel="0" collapsed="false">
      <c r="A1848" s="2" t="s">
        <v>3935</v>
      </c>
      <c r="B1848" s="2" t="s">
        <v>3936</v>
      </c>
      <c r="C1848" s="2" t="s">
        <v>12</v>
      </c>
      <c r="D1848" s="3" t="s">
        <v>25</v>
      </c>
      <c r="E1848" s="2" t="s">
        <v>517</v>
      </c>
      <c r="F1848" s="2" t="s">
        <v>887</v>
      </c>
      <c r="G1848" s="3" t="s">
        <v>62</v>
      </c>
      <c r="H1848" s="4" t="n">
        <v>11985.36</v>
      </c>
      <c r="I1848" s="5" t="n">
        <v>15</v>
      </c>
      <c r="J1848" s="2" t="s">
        <v>17</v>
      </c>
    </row>
    <row r="1849" customFormat="false" ht="15" hidden="false" customHeight="false" outlineLevel="0" collapsed="false">
      <c r="A1849" s="6" t="s">
        <v>3937</v>
      </c>
      <c r="B1849" s="6" t="s">
        <v>3938</v>
      </c>
      <c r="C1849" s="6" t="s">
        <v>12</v>
      </c>
      <c r="D1849" s="7" t="s">
        <v>13</v>
      </c>
      <c r="E1849" s="6" t="s">
        <v>429</v>
      </c>
      <c r="F1849" s="6" t="s">
        <v>430</v>
      </c>
      <c r="G1849" s="7" t="s">
        <v>16</v>
      </c>
      <c r="H1849" s="8" t="n">
        <v>2080</v>
      </c>
      <c r="I1849" s="9" t="n">
        <v>25</v>
      </c>
      <c r="J1849" s="6" t="s">
        <v>17</v>
      </c>
    </row>
    <row r="1850" customFormat="false" ht="15" hidden="false" customHeight="false" outlineLevel="0" collapsed="false">
      <c r="A1850" s="2" t="s">
        <v>3939</v>
      </c>
      <c r="B1850" s="2" t="s">
        <v>3940</v>
      </c>
      <c r="C1850" s="2" t="s">
        <v>86</v>
      </c>
      <c r="D1850" s="3" t="s">
        <v>97</v>
      </c>
      <c r="E1850" s="2" t="s">
        <v>237</v>
      </c>
      <c r="F1850" s="2" t="s">
        <v>665</v>
      </c>
      <c r="G1850" s="3" t="s">
        <v>62</v>
      </c>
      <c r="H1850" s="4" t="n">
        <v>7252.4</v>
      </c>
      <c r="I1850" s="5" t="n">
        <v>5</v>
      </c>
      <c r="J1850" s="2" t="s">
        <v>17</v>
      </c>
    </row>
    <row r="1851" customFormat="false" ht="15" hidden="false" customHeight="false" outlineLevel="0" collapsed="false">
      <c r="A1851" s="6" t="s">
        <v>3941</v>
      </c>
      <c r="B1851" s="6" t="s">
        <v>3942</v>
      </c>
      <c r="C1851" s="6" t="s">
        <v>31</v>
      </c>
      <c r="D1851" s="7" t="s">
        <v>71</v>
      </c>
      <c r="E1851" s="6" t="s">
        <v>1007</v>
      </c>
      <c r="F1851" s="6" t="s">
        <v>1725</v>
      </c>
      <c r="G1851" s="7" t="s">
        <v>138</v>
      </c>
      <c r="H1851" s="8" t="n">
        <v>3962.85</v>
      </c>
      <c r="I1851" s="9" t="n">
        <v>10</v>
      </c>
      <c r="J1851" s="6" t="s">
        <v>17</v>
      </c>
    </row>
    <row r="1852" customFormat="false" ht="15" hidden="false" customHeight="false" outlineLevel="0" collapsed="false">
      <c r="A1852" s="2" t="s">
        <v>3943</v>
      </c>
      <c r="B1852" s="2" t="s">
        <v>1316</v>
      </c>
      <c r="C1852" s="2" t="s">
        <v>31</v>
      </c>
      <c r="D1852" s="3" t="s">
        <v>215</v>
      </c>
      <c r="E1852" s="2" t="s">
        <v>242</v>
      </c>
      <c r="F1852" s="2" t="s">
        <v>1030</v>
      </c>
      <c r="G1852" s="3" t="s">
        <v>22</v>
      </c>
      <c r="H1852" s="4" t="n">
        <v>13310.46</v>
      </c>
      <c r="I1852" s="5" t="n">
        <v>10</v>
      </c>
      <c r="J1852" s="2" t="s">
        <v>17</v>
      </c>
    </row>
    <row r="1853" customFormat="false" ht="15" hidden="false" customHeight="false" outlineLevel="0" collapsed="false">
      <c r="A1853" s="6" t="s">
        <v>3944</v>
      </c>
      <c r="B1853" s="6" t="s">
        <v>3945</v>
      </c>
      <c r="C1853" s="6" t="s">
        <v>86</v>
      </c>
      <c r="D1853" s="7" t="s">
        <v>135</v>
      </c>
      <c r="E1853" s="6" t="s">
        <v>433</v>
      </c>
      <c r="F1853" s="6" t="s">
        <v>1890</v>
      </c>
      <c r="G1853" s="7" t="s">
        <v>22</v>
      </c>
      <c r="H1853" s="8" t="n">
        <v>7093.79</v>
      </c>
      <c r="I1853" s="9" t="n">
        <v>20</v>
      </c>
      <c r="J1853" s="6" t="s">
        <v>17</v>
      </c>
    </row>
    <row r="1854" customFormat="false" ht="15" hidden="false" customHeight="false" outlineLevel="0" collapsed="false">
      <c r="A1854" s="2" t="s">
        <v>3946</v>
      </c>
      <c r="B1854" s="2" t="s">
        <v>3947</v>
      </c>
      <c r="C1854" s="2" t="s">
        <v>31</v>
      </c>
      <c r="D1854" s="3" t="s">
        <v>131</v>
      </c>
      <c r="E1854" s="2" t="s">
        <v>1907</v>
      </c>
      <c r="F1854" s="2" t="s">
        <v>761</v>
      </c>
      <c r="G1854" s="3" t="s">
        <v>22</v>
      </c>
      <c r="H1854" s="4" t="n">
        <v>9647.67</v>
      </c>
      <c r="I1854" s="5" t="n">
        <v>0</v>
      </c>
      <c r="J1854" s="2" t="s">
        <v>68</v>
      </c>
    </row>
    <row r="1855" customFormat="false" ht="15" hidden="false" customHeight="false" outlineLevel="0" collapsed="false">
      <c r="A1855" s="6" t="s">
        <v>3948</v>
      </c>
      <c r="B1855" s="6" t="s">
        <v>3949</v>
      </c>
      <c r="C1855" s="6" t="s">
        <v>86</v>
      </c>
      <c r="D1855" s="7" t="s">
        <v>384</v>
      </c>
      <c r="E1855" s="6" t="s">
        <v>1097</v>
      </c>
      <c r="F1855" s="6" t="s">
        <v>14</v>
      </c>
      <c r="G1855" s="7" t="s">
        <v>74</v>
      </c>
      <c r="H1855" s="8" t="n">
        <v>1003.98</v>
      </c>
      <c r="I1855" s="9" t="n">
        <v>30</v>
      </c>
      <c r="J1855" s="6" t="s">
        <v>17</v>
      </c>
    </row>
    <row r="1856" customFormat="false" ht="15" hidden="false" customHeight="false" outlineLevel="0" collapsed="false">
      <c r="A1856" s="2" t="s">
        <v>3950</v>
      </c>
      <c r="B1856" s="2" t="s">
        <v>3951</v>
      </c>
      <c r="C1856" s="2" t="s">
        <v>12</v>
      </c>
      <c r="D1856" s="3" t="s">
        <v>81</v>
      </c>
      <c r="E1856" s="2" t="s">
        <v>870</v>
      </c>
      <c r="F1856" s="2" t="s">
        <v>721</v>
      </c>
      <c r="G1856" s="3" t="s">
        <v>138</v>
      </c>
      <c r="H1856" s="4" t="n">
        <v>7194.84</v>
      </c>
      <c r="I1856" s="5" t="n">
        <v>0</v>
      </c>
      <c r="J1856" s="2" t="s">
        <v>17</v>
      </c>
    </row>
    <row r="1857" customFormat="false" ht="15" hidden="false" customHeight="false" outlineLevel="0" collapsed="false">
      <c r="A1857" s="6" t="s">
        <v>3952</v>
      </c>
      <c r="B1857" s="6" t="s">
        <v>3953</v>
      </c>
      <c r="C1857" s="6" t="s">
        <v>86</v>
      </c>
      <c r="D1857" s="7" t="s">
        <v>384</v>
      </c>
      <c r="E1857" s="6" t="s">
        <v>1570</v>
      </c>
      <c r="F1857" s="6" t="s">
        <v>565</v>
      </c>
      <c r="G1857" s="7" t="s">
        <v>138</v>
      </c>
      <c r="H1857" s="8" t="n">
        <v>12395.06</v>
      </c>
      <c r="I1857" s="9" t="n">
        <v>5</v>
      </c>
      <c r="J1857" s="6" t="s">
        <v>17</v>
      </c>
    </row>
    <row r="1858" customFormat="false" ht="15" hidden="false" customHeight="false" outlineLevel="0" collapsed="false">
      <c r="A1858" s="2" t="s">
        <v>3954</v>
      </c>
      <c r="B1858" s="2" t="s">
        <v>3955</v>
      </c>
      <c r="C1858" s="2" t="s">
        <v>31</v>
      </c>
      <c r="D1858" s="3" t="s">
        <v>92</v>
      </c>
      <c r="E1858" s="2" t="s">
        <v>426</v>
      </c>
      <c r="F1858" s="2" t="s">
        <v>119</v>
      </c>
      <c r="G1858" s="3" t="s">
        <v>74</v>
      </c>
      <c r="H1858" s="4" t="n">
        <v>13902.73</v>
      </c>
      <c r="I1858" s="5" t="n">
        <v>20</v>
      </c>
      <c r="J1858" s="2" t="s">
        <v>17</v>
      </c>
    </row>
    <row r="1859" customFormat="false" ht="15" hidden="false" customHeight="false" outlineLevel="0" collapsed="false">
      <c r="A1859" s="6" t="s">
        <v>3956</v>
      </c>
      <c r="B1859" s="6" t="s">
        <v>2110</v>
      </c>
      <c r="C1859" s="6" t="s">
        <v>31</v>
      </c>
      <c r="D1859" s="7" t="s">
        <v>145</v>
      </c>
      <c r="E1859" s="6" t="s">
        <v>397</v>
      </c>
      <c r="F1859" s="6" t="s">
        <v>372</v>
      </c>
      <c r="G1859" s="7" t="s">
        <v>74</v>
      </c>
      <c r="H1859" s="8" t="n">
        <v>2235.66</v>
      </c>
      <c r="I1859" s="9" t="n">
        <v>20</v>
      </c>
      <c r="J1859" s="6" t="s">
        <v>17</v>
      </c>
    </row>
    <row r="1860" customFormat="false" ht="15" hidden="false" customHeight="false" outlineLevel="0" collapsed="false">
      <c r="A1860" s="2" t="s">
        <v>3957</v>
      </c>
      <c r="B1860" s="2" t="s">
        <v>1253</v>
      </c>
      <c r="C1860" s="2" t="s">
        <v>31</v>
      </c>
      <c r="D1860" s="3" t="s">
        <v>65</v>
      </c>
      <c r="E1860" s="2" t="s">
        <v>1097</v>
      </c>
      <c r="F1860" s="2" t="s">
        <v>342</v>
      </c>
      <c r="G1860" s="3" t="s">
        <v>16</v>
      </c>
      <c r="H1860" s="4" t="n">
        <v>13345.32</v>
      </c>
      <c r="I1860" s="5" t="n">
        <v>5</v>
      </c>
      <c r="J1860" s="2" t="s">
        <v>68</v>
      </c>
    </row>
    <row r="1861" customFormat="false" ht="15" hidden="false" customHeight="false" outlineLevel="0" collapsed="false">
      <c r="A1861" s="6" t="s">
        <v>3958</v>
      </c>
      <c r="B1861" s="6" t="s">
        <v>3959</v>
      </c>
      <c r="C1861" s="6" t="s">
        <v>86</v>
      </c>
      <c r="D1861" s="7" t="s">
        <v>524</v>
      </c>
      <c r="E1861" s="6" t="s">
        <v>1042</v>
      </c>
      <c r="F1861" s="6" t="s">
        <v>429</v>
      </c>
      <c r="G1861" s="7" t="s">
        <v>22</v>
      </c>
      <c r="H1861" s="8" t="n">
        <v>4737.53</v>
      </c>
      <c r="I1861" s="9" t="n">
        <v>20</v>
      </c>
      <c r="J1861" s="6" t="s">
        <v>17</v>
      </c>
    </row>
    <row r="1862" customFormat="false" ht="15" hidden="false" customHeight="false" outlineLevel="0" collapsed="false">
      <c r="A1862" s="2" t="s">
        <v>3960</v>
      </c>
      <c r="B1862" s="2" t="s">
        <v>3961</v>
      </c>
      <c r="C1862" s="2" t="s">
        <v>12</v>
      </c>
      <c r="D1862" s="3" t="s">
        <v>37</v>
      </c>
      <c r="E1862" s="2" t="s">
        <v>1007</v>
      </c>
      <c r="F1862" s="2" t="s">
        <v>946</v>
      </c>
      <c r="G1862" s="3" t="s">
        <v>22</v>
      </c>
      <c r="H1862" s="4" t="n">
        <v>10982.83</v>
      </c>
      <c r="I1862" s="5" t="n">
        <v>30</v>
      </c>
      <c r="J1862" s="2" t="s">
        <v>17</v>
      </c>
    </row>
    <row r="1863" customFormat="false" ht="15" hidden="false" customHeight="false" outlineLevel="0" collapsed="false">
      <c r="A1863" s="6" t="s">
        <v>3962</v>
      </c>
      <c r="B1863" s="6" t="s">
        <v>3963</v>
      </c>
      <c r="C1863" s="6" t="s">
        <v>31</v>
      </c>
      <c r="D1863" s="7" t="s">
        <v>145</v>
      </c>
      <c r="E1863" s="6" t="s">
        <v>922</v>
      </c>
      <c r="F1863" s="6" t="s">
        <v>205</v>
      </c>
      <c r="G1863" s="7" t="s">
        <v>62</v>
      </c>
      <c r="H1863" s="8" t="n">
        <v>1612.8</v>
      </c>
      <c r="I1863" s="9" t="n">
        <v>15</v>
      </c>
      <c r="J1863" s="6" t="s">
        <v>17</v>
      </c>
    </row>
    <row r="1864" customFormat="false" ht="15" hidden="false" customHeight="false" outlineLevel="0" collapsed="false">
      <c r="A1864" s="2" t="s">
        <v>3964</v>
      </c>
      <c r="B1864" s="2" t="s">
        <v>278</v>
      </c>
      <c r="C1864" s="2" t="s">
        <v>31</v>
      </c>
      <c r="D1864" s="3" t="s">
        <v>215</v>
      </c>
      <c r="E1864" s="2" t="s">
        <v>327</v>
      </c>
      <c r="F1864" s="2" t="s">
        <v>51</v>
      </c>
      <c r="G1864" s="3" t="s">
        <v>62</v>
      </c>
      <c r="H1864" s="4" t="n">
        <v>1121.37</v>
      </c>
      <c r="I1864" s="5" t="n">
        <v>25</v>
      </c>
      <c r="J1864" s="2" t="s">
        <v>17</v>
      </c>
    </row>
    <row r="1865" customFormat="false" ht="15" hidden="false" customHeight="false" outlineLevel="0" collapsed="false">
      <c r="A1865" s="6" t="s">
        <v>3965</v>
      </c>
      <c r="B1865" s="6" t="s">
        <v>3966</v>
      </c>
      <c r="C1865" s="6" t="s">
        <v>31</v>
      </c>
      <c r="D1865" s="7" t="s">
        <v>122</v>
      </c>
      <c r="E1865" s="6" t="s">
        <v>1368</v>
      </c>
      <c r="F1865" s="6" t="s">
        <v>806</v>
      </c>
      <c r="G1865" s="7" t="s">
        <v>62</v>
      </c>
      <c r="H1865" s="8" t="n">
        <v>11284.48</v>
      </c>
      <c r="I1865" s="9" t="n">
        <v>30</v>
      </c>
      <c r="J1865" s="6" t="s">
        <v>68</v>
      </c>
    </row>
    <row r="1866" customFormat="false" ht="15" hidden="false" customHeight="false" outlineLevel="0" collapsed="false">
      <c r="A1866" s="2" t="s">
        <v>3967</v>
      </c>
      <c r="B1866" s="2" t="s">
        <v>3851</v>
      </c>
      <c r="C1866" s="2" t="s">
        <v>12</v>
      </c>
      <c r="D1866" s="3" t="s">
        <v>13</v>
      </c>
      <c r="E1866" s="2" t="s">
        <v>490</v>
      </c>
      <c r="F1866" s="2" t="s">
        <v>124</v>
      </c>
      <c r="G1866" s="3" t="s">
        <v>138</v>
      </c>
      <c r="H1866" s="4" t="n">
        <v>13185.02</v>
      </c>
      <c r="I1866" s="5" t="n">
        <v>5</v>
      </c>
      <c r="J1866" s="2" t="s">
        <v>17</v>
      </c>
    </row>
    <row r="1867" customFormat="false" ht="15" hidden="false" customHeight="false" outlineLevel="0" collapsed="false">
      <c r="A1867" s="6" t="s">
        <v>3968</v>
      </c>
      <c r="B1867" s="6" t="s">
        <v>3466</v>
      </c>
      <c r="C1867" s="6" t="s">
        <v>31</v>
      </c>
      <c r="D1867" s="7" t="s">
        <v>65</v>
      </c>
      <c r="E1867" s="6" t="s">
        <v>298</v>
      </c>
      <c r="F1867" s="6" t="s">
        <v>1233</v>
      </c>
      <c r="G1867" s="7" t="s">
        <v>22</v>
      </c>
      <c r="H1867" s="8" t="n">
        <v>11559.67</v>
      </c>
      <c r="I1867" s="9" t="n">
        <v>30</v>
      </c>
      <c r="J1867" s="6" t="s">
        <v>17</v>
      </c>
    </row>
    <row r="1868" customFormat="false" ht="15" hidden="false" customHeight="false" outlineLevel="0" collapsed="false">
      <c r="A1868" s="2" t="s">
        <v>3969</v>
      </c>
      <c r="B1868" s="2" t="s">
        <v>3970</v>
      </c>
      <c r="C1868" s="2" t="s">
        <v>86</v>
      </c>
      <c r="D1868" s="3" t="s">
        <v>784</v>
      </c>
      <c r="E1868" s="2" t="s">
        <v>922</v>
      </c>
      <c r="F1868" s="2" t="s">
        <v>890</v>
      </c>
      <c r="G1868" s="3" t="s">
        <v>22</v>
      </c>
      <c r="H1868" s="4" t="n">
        <v>11630.12</v>
      </c>
      <c r="I1868" s="5" t="n">
        <v>5</v>
      </c>
      <c r="J1868" s="2" t="s">
        <v>17</v>
      </c>
    </row>
    <row r="1869" customFormat="false" ht="15" hidden="false" customHeight="false" outlineLevel="0" collapsed="false">
      <c r="A1869" s="6" t="s">
        <v>3971</v>
      </c>
      <c r="B1869" s="6" t="s">
        <v>2552</v>
      </c>
      <c r="C1869" s="6" t="s">
        <v>12</v>
      </c>
      <c r="D1869" s="7" t="s">
        <v>50</v>
      </c>
      <c r="E1869" s="6" t="s">
        <v>836</v>
      </c>
      <c r="F1869" s="6" t="s">
        <v>972</v>
      </c>
      <c r="G1869" s="7" t="s">
        <v>62</v>
      </c>
      <c r="H1869" s="8" t="n">
        <v>7538.1</v>
      </c>
      <c r="I1869" s="9" t="n">
        <v>0</v>
      </c>
      <c r="J1869" s="6" t="s">
        <v>17</v>
      </c>
    </row>
    <row r="1870" customFormat="false" ht="15" hidden="false" customHeight="false" outlineLevel="0" collapsed="false">
      <c r="A1870" s="2" t="s">
        <v>3972</v>
      </c>
      <c r="B1870" s="2" t="s">
        <v>3973</v>
      </c>
      <c r="C1870" s="2" t="s">
        <v>12</v>
      </c>
      <c r="D1870" s="3" t="s">
        <v>110</v>
      </c>
      <c r="E1870" s="2" t="s">
        <v>1348</v>
      </c>
      <c r="F1870" s="2" t="s">
        <v>1297</v>
      </c>
      <c r="G1870" s="3" t="s">
        <v>74</v>
      </c>
      <c r="H1870" s="4" t="n">
        <v>11370.12</v>
      </c>
      <c r="I1870" s="5" t="n">
        <v>10</v>
      </c>
      <c r="J1870" s="2" t="s">
        <v>17</v>
      </c>
    </row>
    <row r="1871" customFormat="false" ht="15" hidden="false" customHeight="false" outlineLevel="0" collapsed="false">
      <c r="A1871" s="6" t="s">
        <v>3974</v>
      </c>
      <c r="B1871" s="6" t="s">
        <v>3922</v>
      </c>
      <c r="C1871" s="6" t="s">
        <v>12</v>
      </c>
      <c r="D1871" s="7" t="s">
        <v>25</v>
      </c>
      <c r="E1871" s="6" t="s">
        <v>352</v>
      </c>
      <c r="F1871" s="6" t="s">
        <v>659</v>
      </c>
      <c r="G1871" s="7" t="s">
        <v>16</v>
      </c>
      <c r="H1871" s="8" t="n">
        <v>4827.38</v>
      </c>
      <c r="I1871" s="9" t="n">
        <v>10</v>
      </c>
      <c r="J1871" s="6" t="s">
        <v>17</v>
      </c>
    </row>
    <row r="1872" customFormat="false" ht="15" hidden="false" customHeight="false" outlineLevel="0" collapsed="false">
      <c r="A1872" s="2" t="s">
        <v>3975</v>
      </c>
      <c r="B1872" s="2" t="s">
        <v>2268</v>
      </c>
      <c r="C1872" s="2" t="s">
        <v>31</v>
      </c>
      <c r="D1872" s="3" t="s">
        <v>71</v>
      </c>
      <c r="E1872" s="2" t="s">
        <v>543</v>
      </c>
      <c r="F1872" s="2" t="s">
        <v>614</v>
      </c>
      <c r="G1872" s="3" t="s">
        <v>22</v>
      </c>
      <c r="H1872" s="4" t="n">
        <v>5927.39</v>
      </c>
      <c r="I1872" s="5" t="n">
        <v>25</v>
      </c>
      <c r="J1872" s="2" t="s">
        <v>17</v>
      </c>
    </row>
    <row r="1873" customFormat="false" ht="15" hidden="false" customHeight="false" outlineLevel="0" collapsed="false">
      <c r="A1873" s="6" t="s">
        <v>3976</v>
      </c>
      <c r="B1873" s="6" t="s">
        <v>3977</v>
      </c>
      <c r="C1873" s="6" t="s">
        <v>12</v>
      </c>
      <c r="D1873" s="7" t="s">
        <v>13</v>
      </c>
      <c r="E1873" s="6" t="s">
        <v>556</v>
      </c>
      <c r="F1873" s="6" t="s">
        <v>211</v>
      </c>
      <c r="G1873" s="7" t="s">
        <v>28</v>
      </c>
      <c r="H1873" s="8" t="n">
        <v>7857.29</v>
      </c>
      <c r="I1873" s="9" t="n">
        <v>0</v>
      </c>
      <c r="J1873" s="6" t="s">
        <v>68</v>
      </c>
    </row>
    <row r="1874" customFormat="false" ht="15" hidden="false" customHeight="false" outlineLevel="0" collapsed="false">
      <c r="A1874" s="2" t="s">
        <v>3978</v>
      </c>
      <c r="B1874" s="2" t="s">
        <v>3979</v>
      </c>
      <c r="C1874" s="2" t="s">
        <v>31</v>
      </c>
      <c r="D1874" s="3" t="s">
        <v>92</v>
      </c>
      <c r="E1874" s="2" t="s">
        <v>922</v>
      </c>
      <c r="F1874" s="2" t="s">
        <v>46</v>
      </c>
      <c r="G1874" s="3" t="s">
        <v>138</v>
      </c>
      <c r="H1874" s="4" t="n">
        <v>14932.77</v>
      </c>
      <c r="I1874" s="5" t="n">
        <v>25</v>
      </c>
      <c r="J1874" s="2" t="s">
        <v>68</v>
      </c>
    </row>
    <row r="1875" customFormat="false" ht="15" hidden="false" customHeight="false" outlineLevel="0" collapsed="false">
      <c r="A1875" s="6" t="s">
        <v>3980</v>
      </c>
      <c r="B1875" s="6" t="s">
        <v>3981</v>
      </c>
      <c r="C1875" s="6" t="s">
        <v>12</v>
      </c>
      <c r="D1875" s="7" t="s">
        <v>362</v>
      </c>
      <c r="E1875" s="6" t="s">
        <v>754</v>
      </c>
      <c r="F1875" s="6" t="s">
        <v>1678</v>
      </c>
      <c r="G1875" s="7" t="s">
        <v>74</v>
      </c>
      <c r="H1875" s="8" t="n">
        <v>11817.52</v>
      </c>
      <c r="I1875" s="9" t="n">
        <v>30</v>
      </c>
      <c r="J1875" s="6" t="s">
        <v>17</v>
      </c>
    </row>
    <row r="1876" customFormat="false" ht="15" hidden="false" customHeight="false" outlineLevel="0" collapsed="false">
      <c r="A1876" s="2" t="s">
        <v>3982</v>
      </c>
      <c r="B1876" s="2" t="s">
        <v>3515</v>
      </c>
      <c r="C1876" s="2" t="s">
        <v>31</v>
      </c>
      <c r="D1876" s="3" t="s">
        <v>215</v>
      </c>
      <c r="E1876" s="2" t="s">
        <v>557</v>
      </c>
      <c r="F1876" s="2" t="s">
        <v>347</v>
      </c>
      <c r="G1876" s="3" t="s">
        <v>22</v>
      </c>
      <c r="H1876" s="4" t="n">
        <v>11861.2</v>
      </c>
      <c r="I1876" s="5" t="n">
        <v>20</v>
      </c>
      <c r="J1876" s="2" t="s">
        <v>17</v>
      </c>
    </row>
    <row r="1877" customFormat="false" ht="15" hidden="false" customHeight="false" outlineLevel="0" collapsed="false">
      <c r="A1877" s="6" t="s">
        <v>3983</v>
      </c>
      <c r="B1877" s="6" t="s">
        <v>2223</v>
      </c>
      <c r="C1877" s="6" t="s">
        <v>31</v>
      </c>
      <c r="D1877" s="7" t="s">
        <v>65</v>
      </c>
      <c r="E1877" s="6" t="s">
        <v>520</v>
      </c>
      <c r="F1877" s="6" t="s">
        <v>107</v>
      </c>
      <c r="G1877" s="7" t="s">
        <v>22</v>
      </c>
      <c r="H1877" s="8" t="n">
        <v>11698.34</v>
      </c>
      <c r="I1877" s="9" t="n">
        <v>0</v>
      </c>
      <c r="J1877" s="6" t="s">
        <v>17</v>
      </c>
    </row>
    <row r="1878" customFormat="false" ht="15" hidden="false" customHeight="false" outlineLevel="0" collapsed="false">
      <c r="A1878" s="2" t="s">
        <v>3984</v>
      </c>
      <c r="B1878" s="2" t="s">
        <v>3985</v>
      </c>
      <c r="C1878" s="2" t="s">
        <v>86</v>
      </c>
      <c r="D1878" s="3" t="s">
        <v>784</v>
      </c>
      <c r="E1878" s="2" t="s">
        <v>1162</v>
      </c>
      <c r="F1878" s="2" t="s">
        <v>1042</v>
      </c>
      <c r="G1878" s="3" t="s">
        <v>22</v>
      </c>
      <c r="H1878" s="4" t="n">
        <v>11814.86</v>
      </c>
      <c r="I1878" s="5" t="n">
        <v>30</v>
      </c>
      <c r="J1878" s="2" t="s">
        <v>68</v>
      </c>
    </row>
    <row r="1879" customFormat="false" ht="15" hidden="false" customHeight="false" outlineLevel="0" collapsed="false">
      <c r="A1879" s="6" t="s">
        <v>3986</v>
      </c>
      <c r="B1879" s="6" t="s">
        <v>3987</v>
      </c>
      <c r="C1879" s="6" t="s">
        <v>12</v>
      </c>
      <c r="D1879" s="7" t="s">
        <v>110</v>
      </c>
      <c r="E1879" s="6" t="s">
        <v>665</v>
      </c>
      <c r="F1879" s="6" t="s">
        <v>781</v>
      </c>
      <c r="G1879" s="7" t="s">
        <v>138</v>
      </c>
      <c r="H1879" s="8" t="n">
        <v>6413.38</v>
      </c>
      <c r="I1879" s="9" t="n">
        <v>0</v>
      </c>
      <c r="J1879" s="6" t="s">
        <v>17</v>
      </c>
    </row>
    <row r="1880" customFormat="false" ht="15" hidden="false" customHeight="false" outlineLevel="0" collapsed="false">
      <c r="A1880" s="2" t="s">
        <v>3988</v>
      </c>
      <c r="B1880" s="2" t="s">
        <v>1513</v>
      </c>
      <c r="C1880" s="2" t="s">
        <v>31</v>
      </c>
      <c r="D1880" s="3" t="s">
        <v>175</v>
      </c>
      <c r="E1880" s="2" t="s">
        <v>1570</v>
      </c>
      <c r="F1880" s="2" t="s">
        <v>1297</v>
      </c>
      <c r="G1880" s="3" t="s">
        <v>62</v>
      </c>
      <c r="H1880" s="4" t="n">
        <v>14598.97</v>
      </c>
      <c r="I1880" s="5" t="n">
        <v>15</v>
      </c>
      <c r="J1880" s="2" t="s">
        <v>68</v>
      </c>
    </row>
    <row r="1881" customFormat="false" ht="15" hidden="false" customHeight="false" outlineLevel="0" collapsed="false">
      <c r="A1881" s="6" t="s">
        <v>3989</v>
      </c>
      <c r="B1881" s="6" t="s">
        <v>3990</v>
      </c>
      <c r="C1881" s="6" t="s">
        <v>31</v>
      </c>
      <c r="D1881" s="7" t="s">
        <v>131</v>
      </c>
      <c r="E1881" s="6" t="s">
        <v>171</v>
      </c>
      <c r="F1881" s="6" t="s">
        <v>416</v>
      </c>
      <c r="G1881" s="7" t="s">
        <v>28</v>
      </c>
      <c r="H1881" s="8" t="n">
        <v>5223.78</v>
      </c>
      <c r="I1881" s="9" t="n">
        <v>5</v>
      </c>
      <c r="J1881" s="6" t="s">
        <v>17</v>
      </c>
    </row>
    <row r="1882" customFormat="false" ht="15" hidden="false" customHeight="false" outlineLevel="0" collapsed="false">
      <c r="A1882" s="2" t="s">
        <v>3991</v>
      </c>
      <c r="B1882" s="2" t="s">
        <v>3992</v>
      </c>
      <c r="C1882" s="2" t="s">
        <v>86</v>
      </c>
      <c r="D1882" s="3" t="s">
        <v>101</v>
      </c>
      <c r="E1882" s="2" t="s">
        <v>1325</v>
      </c>
      <c r="F1882" s="2" t="s">
        <v>887</v>
      </c>
      <c r="G1882" s="3" t="s">
        <v>22</v>
      </c>
      <c r="H1882" s="4" t="n">
        <v>11476.68</v>
      </c>
      <c r="I1882" s="5" t="n">
        <v>20</v>
      </c>
      <c r="J1882" s="2" t="s">
        <v>17</v>
      </c>
    </row>
    <row r="1883" customFormat="false" ht="15" hidden="false" customHeight="false" outlineLevel="0" collapsed="false">
      <c r="A1883" s="6" t="s">
        <v>3993</v>
      </c>
      <c r="B1883" s="6" t="s">
        <v>3994</v>
      </c>
      <c r="C1883" s="6" t="s">
        <v>86</v>
      </c>
      <c r="D1883" s="7" t="s">
        <v>135</v>
      </c>
      <c r="E1883" s="6" t="s">
        <v>862</v>
      </c>
      <c r="F1883" s="6" t="s">
        <v>184</v>
      </c>
      <c r="G1883" s="7" t="s">
        <v>138</v>
      </c>
      <c r="H1883" s="8" t="n">
        <v>8710.88</v>
      </c>
      <c r="I1883" s="9" t="n">
        <v>25</v>
      </c>
      <c r="J1883" s="6" t="s">
        <v>17</v>
      </c>
    </row>
    <row r="1884" customFormat="false" ht="15" hidden="false" customHeight="false" outlineLevel="0" collapsed="false">
      <c r="A1884" s="2" t="s">
        <v>3995</v>
      </c>
      <c r="B1884" s="2" t="s">
        <v>3996</v>
      </c>
      <c r="C1884" s="2" t="s">
        <v>12</v>
      </c>
      <c r="D1884" s="3" t="s">
        <v>81</v>
      </c>
      <c r="E1884" s="2" t="s">
        <v>46</v>
      </c>
      <c r="F1884" s="2" t="s">
        <v>61</v>
      </c>
      <c r="G1884" s="3" t="s">
        <v>28</v>
      </c>
      <c r="H1884" s="4" t="n">
        <v>6795.11</v>
      </c>
      <c r="I1884" s="5" t="n">
        <v>5</v>
      </c>
      <c r="J1884" s="2" t="s">
        <v>17</v>
      </c>
    </row>
    <row r="1885" customFormat="false" ht="15" hidden="false" customHeight="false" outlineLevel="0" collapsed="false">
      <c r="A1885" s="6" t="s">
        <v>3997</v>
      </c>
      <c r="B1885" s="6" t="s">
        <v>3998</v>
      </c>
      <c r="C1885" s="6" t="s">
        <v>31</v>
      </c>
      <c r="D1885" s="7" t="s">
        <v>175</v>
      </c>
      <c r="E1885" s="6" t="s">
        <v>1890</v>
      </c>
      <c r="F1885" s="6" t="s">
        <v>1919</v>
      </c>
      <c r="G1885" s="7" t="s">
        <v>138</v>
      </c>
      <c r="H1885" s="8" t="n">
        <v>716.53</v>
      </c>
      <c r="I1885" s="9" t="n">
        <v>5</v>
      </c>
      <c r="J1885" s="6" t="s">
        <v>68</v>
      </c>
    </row>
    <row r="1886" customFormat="false" ht="15" hidden="false" customHeight="false" outlineLevel="0" collapsed="false">
      <c r="A1886" s="2" t="s">
        <v>3999</v>
      </c>
      <c r="B1886" s="2" t="s">
        <v>4000</v>
      </c>
      <c r="C1886" s="2" t="s">
        <v>12</v>
      </c>
      <c r="D1886" s="3" t="s">
        <v>110</v>
      </c>
      <c r="E1886" s="2" t="s">
        <v>767</v>
      </c>
      <c r="F1886" s="2" t="s">
        <v>614</v>
      </c>
      <c r="G1886" s="3" t="s">
        <v>62</v>
      </c>
      <c r="H1886" s="4" t="n">
        <v>14716.87</v>
      </c>
      <c r="I1886" s="5" t="n">
        <v>10</v>
      </c>
      <c r="J1886" s="2" t="s">
        <v>17</v>
      </c>
    </row>
    <row r="1887" customFormat="false" ht="15" hidden="false" customHeight="false" outlineLevel="0" collapsed="false">
      <c r="A1887" s="6" t="s">
        <v>4001</v>
      </c>
      <c r="B1887" s="6" t="s">
        <v>4002</v>
      </c>
      <c r="C1887" s="6" t="s">
        <v>31</v>
      </c>
      <c r="D1887" s="7" t="s">
        <v>92</v>
      </c>
      <c r="E1887" s="6" t="s">
        <v>150</v>
      </c>
      <c r="F1887" s="6" t="s">
        <v>871</v>
      </c>
      <c r="G1887" s="7" t="s">
        <v>22</v>
      </c>
      <c r="H1887" s="8" t="n">
        <v>11710.6</v>
      </c>
      <c r="I1887" s="9" t="n">
        <v>30</v>
      </c>
      <c r="J1887" s="6" t="s">
        <v>17</v>
      </c>
    </row>
    <row r="1888" customFormat="false" ht="15" hidden="false" customHeight="false" outlineLevel="0" collapsed="false">
      <c r="A1888" s="2" t="s">
        <v>4003</v>
      </c>
      <c r="B1888" s="2" t="s">
        <v>4004</v>
      </c>
      <c r="C1888" s="2" t="s">
        <v>86</v>
      </c>
      <c r="D1888" s="3" t="s">
        <v>87</v>
      </c>
      <c r="E1888" s="2" t="s">
        <v>172</v>
      </c>
      <c r="F1888" s="2" t="s">
        <v>812</v>
      </c>
      <c r="G1888" s="3" t="s">
        <v>62</v>
      </c>
      <c r="H1888" s="4" t="n">
        <v>514.18</v>
      </c>
      <c r="I1888" s="5" t="n">
        <v>5</v>
      </c>
      <c r="J1888" s="2" t="s">
        <v>17</v>
      </c>
    </row>
    <row r="1889" customFormat="false" ht="15" hidden="false" customHeight="false" outlineLevel="0" collapsed="false">
      <c r="A1889" s="6" t="s">
        <v>4005</v>
      </c>
      <c r="B1889" s="6" t="s">
        <v>4006</v>
      </c>
      <c r="C1889" s="6" t="s">
        <v>86</v>
      </c>
      <c r="D1889" s="7" t="s">
        <v>507</v>
      </c>
      <c r="E1889" s="6" t="s">
        <v>52</v>
      </c>
      <c r="F1889" s="6" t="s">
        <v>1190</v>
      </c>
      <c r="G1889" s="7" t="s">
        <v>22</v>
      </c>
      <c r="H1889" s="8" t="n">
        <v>2193.37</v>
      </c>
      <c r="I1889" s="9" t="n">
        <v>0</v>
      </c>
      <c r="J1889" s="6" t="s">
        <v>68</v>
      </c>
    </row>
    <row r="1890" customFormat="false" ht="15" hidden="false" customHeight="false" outlineLevel="0" collapsed="false">
      <c r="A1890" s="2" t="s">
        <v>4007</v>
      </c>
      <c r="B1890" s="2" t="s">
        <v>1638</v>
      </c>
      <c r="C1890" s="2" t="s">
        <v>86</v>
      </c>
      <c r="D1890" s="3" t="s">
        <v>285</v>
      </c>
      <c r="E1890" s="2" t="s">
        <v>635</v>
      </c>
      <c r="F1890" s="2" t="s">
        <v>261</v>
      </c>
      <c r="G1890" s="3" t="s">
        <v>74</v>
      </c>
      <c r="H1890" s="4" t="n">
        <v>12889.52</v>
      </c>
      <c r="I1890" s="5" t="n">
        <v>30</v>
      </c>
      <c r="J1890" s="2" t="s">
        <v>17</v>
      </c>
    </row>
    <row r="1891" customFormat="false" ht="15" hidden="false" customHeight="false" outlineLevel="0" collapsed="false">
      <c r="A1891" s="6" t="s">
        <v>4008</v>
      </c>
      <c r="B1891" s="6" t="s">
        <v>4009</v>
      </c>
      <c r="C1891" s="6" t="s">
        <v>12</v>
      </c>
      <c r="D1891" s="7" t="s">
        <v>179</v>
      </c>
      <c r="E1891" s="6" t="s">
        <v>107</v>
      </c>
      <c r="F1891" s="6" t="s">
        <v>528</v>
      </c>
      <c r="G1891" s="7" t="s">
        <v>22</v>
      </c>
      <c r="H1891" s="8" t="n">
        <v>9294.74</v>
      </c>
      <c r="I1891" s="9" t="n">
        <v>25</v>
      </c>
      <c r="J1891" s="6" t="s">
        <v>17</v>
      </c>
    </row>
    <row r="1892" customFormat="false" ht="15" hidden="false" customHeight="false" outlineLevel="0" collapsed="false">
      <c r="A1892" s="2" t="s">
        <v>4010</v>
      </c>
      <c r="B1892" s="2" t="s">
        <v>4011</v>
      </c>
      <c r="C1892" s="2" t="s">
        <v>86</v>
      </c>
      <c r="D1892" s="3" t="s">
        <v>101</v>
      </c>
      <c r="E1892" s="2" t="s">
        <v>1292</v>
      </c>
      <c r="F1892" s="2" t="s">
        <v>286</v>
      </c>
      <c r="G1892" s="3" t="s">
        <v>22</v>
      </c>
      <c r="H1892" s="4" t="n">
        <v>14266.64</v>
      </c>
      <c r="I1892" s="5" t="n">
        <v>20</v>
      </c>
      <c r="J1892" s="2" t="s">
        <v>68</v>
      </c>
    </row>
    <row r="1893" customFormat="false" ht="15" hidden="false" customHeight="false" outlineLevel="0" collapsed="false">
      <c r="A1893" s="6" t="s">
        <v>4012</v>
      </c>
      <c r="B1893" s="6" t="s">
        <v>4013</v>
      </c>
      <c r="C1893" s="6" t="s">
        <v>31</v>
      </c>
      <c r="D1893" s="7" t="s">
        <v>145</v>
      </c>
      <c r="E1893" s="6" t="s">
        <v>410</v>
      </c>
      <c r="F1893" s="6" t="s">
        <v>226</v>
      </c>
      <c r="G1893" s="7" t="s">
        <v>22</v>
      </c>
      <c r="H1893" s="8" t="n">
        <v>6889.42</v>
      </c>
      <c r="I1893" s="9" t="n">
        <v>15</v>
      </c>
      <c r="J1893" s="6" t="s">
        <v>68</v>
      </c>
    </row>
    <row r="1894" customFormat="false" ht="15" hidden="false" customHeight="false" outlineLevel="0" collapsed="false">
      <c r="A1894" s="2" t="s">
        <v>4014</v>
      </c>
      <c r="B1894" s="2" t="s">
        <v>4015</v>
      </c>
      <c r="C1894" s="2" t="s">
        <v>86</v>
      </c>
      <c r="D1894" s="3" t="s">
        <v>507</v>
      </c>
      <c r="E1894" s="2" t="s">
        <v>156</v>
      </c>
      <c r="F1894" s="2" t="s">
        <v>20</v>
      </c>
      <c r="G1894" s="3" t="s">
        <v>16</v>
      </c>
      <c r="H1894" s="4" t="n">
        <v>10235.2</v>
      </c>
      <c r="I1894" s="5" t="n">
        <v>15</v>
      </c>
      <c r="J1894" s="2" t="s">
        <v>68</v>
      </c>
    </row>
    <row r="1895" customFormat="false" ht="15" hidden="false" customHeight="false" outlineLevel="0" collapsed="false">
      <c r="A1895" s="6" t="s">
        <v>4016</v>
      </c>
      <c r="B1895" s="6" t="s">
        <v>4017</v>
      </c>
      <c r="C1895" s="6" t="s">
        <v>12</v>
      </c>
      <c r="D1895" s="7" t="s">
        <v>25</v>
      </c>
      <c r="E1895" s="6" t="s">
        <v>650</v>
      </c>
      <c r="F1895" s="6" t="s">
        <v>136</v>
      </c>
      <c r="G1895" s="7" t="s">
        <v>16</v>
      </c>
      <c r="H1895" s="8" t="n">
        <v>7375.02</v>
      </c>
      <c r="I1895" s="9" t="n">
        <v>30</v>
      </c>
      <c r="J1895" s="6" t="s">
        <v>17</v>
      </c>
    </row>
    <row r="1896" customFormat="false" ht="15" hidden="false" customHeight="false" outlineLevel="0" collapsed="false">
      <c r="A1896" s="2" t="s">
        <v>4018</v>
      </c>
      <c r="B1896" s="2" t="s">
        <v>1772</v>
      </c>
      <c r="C1896" s="2" t="s">
        <v>12</v>
      </c>
      <c r="D1896" s="3" t="s">
        <v>179</v>
      </c>
      <c r="E1896" s="2" t="s">
        <v>1485</v>
      </c>
      <c r="F1896" s="2" t="s">
        <v>46</v>
      </c>
      <c r="G1896" s="3" t="s">
        <v>22</v>
      </c>
      <c r="H1896" s="4" t="n">
        <v>10282.17</v>
      </c>
      <c r="I1896" s="5" t="n">
        <v>20</v>
      </c>
      <c r="J1896" s="2" t="s">
        <v>17</v>
      </c>
    </row>
    <row r="1897" customFormat="false" ht="15" hidden="false" customHeight="false" outlineLevel="0" collapsed="false">
      <c r="A1897" s="6" t="s">
        <v>4019</v>
      </c>
      <c r="B1897" s="6" t="s">
        <v>4020</v>
      </c>
      <c r="C1897" s="6" t="s">
        <v>12</v>
      </c>
      <c r="D1897" s="7" t="s">
        <v>162</v>
      </c>
      <c r="E1897" s="6" t="s">
        <v>1117</v>
      </c>
      <c r="F1897" s="6" t="s">
        <v>194</v>
      </c>
      <c r="G1897" s="7" t="s">
        <v>138</v>
      </c>
      <c r="H1897" s="8" t="n">
        <v>5689.24</v>
      </c>
      <c r="I1897" s="9" t="n">
        <v>10</v>
      </c>
      <c r="J1897" s="6" t="s">
        <v>17</v>
      </c>
    </row>
    <row r="1898" customFormat="false" ht="15" hidden="false" customHeight="false" outlineLevel="0" collapsed="false">
      <c r="A1898" s="2" t="s">
        <v>4021</v>
      </c>
      <c r="B1898" s="2" t="s">
        <v>4022</v>
      </c>
      <c r="C1898" s="2" t="s">
        <v>31</v>
      </c>
      <c r="D1898" s="3" t="s">
        <v>215</v>
      </c>
      <c r="E1898" s="2" t="s">
        <v>392</v>
      </c>
      <c r="F1898" s="2" t="s">
        <v>486</v>
      </c>
      <c r="G1898" s="3" t="s">
        <v>138</v>
      </c>
      <c r="H1898" s="4" t="n">
        <v>654.3</v>
      </c>
      <c r="I1898" s="5" t="n">
        <v>15</v>
      </c>
      <c r="J1898" s="2" t="s">
        <v>68</v>
      </c>
    </row>
    <row r="1899" customFormat="false" ht="15" hidden="false" customHeight="false" outlineLevel="0" collapsed="false">
      <c r="A1899" s="6" t="s">
        <v>4023</v>
      </c>
      <c r="B1899" s="6" t="s">
        <v>4024</v>
      </c>
      <c r="C1899" s="6" t="s">
        <v>31</v>
      </c>
      <c r="D1899" s="7" t="s">
        <v>175</v>
      </c>
      <c r="E1899" s="6" t="s">
        <v>151</v>
      </c>
      <c r="F1899" s="6" t="s">
        <v>1111</v>
      </c>
      <c r="G1899" s="7" t="s">
        <v>22</v>
      </c>
      <c r="H1899" s="8" t="n">
        <v>3950.61</v>
      </c>
      <c r="I1899" s="9" t="n">
        <v>15</v>
      </c>
      <c r="J1899" s="6" t="s">
        <v>17</v>
      </c>
    </row>
    <row r="1900" customFormat="false" ht="15" hidden="false" customHeight="false" outlineLevel="0" collapsed="false">
      <c r="A1900" s="2" t="s">
        <v>4025</v>
      </c>
      <c r="B1900" s="2" t="s">
        <v>4026</v>
      </c>
      <c r="C1900" s="2" t="s">
        <v>12</v>
      </c>
      <c r="D1900" s="3" t="s">
        <v>362</v>
      </c>
      <c r="E1900" s="2" t="s">
        <v>1000</v>
      </c>
      <c r="F1900" s="2" t="s">
        <v>946</v>
      </c>
      <c r="G1900" s="3" t="s">
        <v>138</v>
      </c>
      <c r="H1900" s="4" t="n">
        <v>2258.33</v>
      </c>
      <c r="I1900" s="5" t="n">
        <v>15</v>
      </c>
      <c r="J1900" s="2" t="s">
        <v>17</v>
      </c>
    </row>
    <row r="1901" customFormat="false" ht="15" hidden="false" customHeight="false" outlineLevel="0" collapsed="false">
      <c r="A1901" s="6" t="s">
        <v>4027</v>
      </c>
      <c r="B1901" s="6" t="s">
        <v>4028</v>
      </c>
      <c r="C1901" s="6" t="s">
        <v>31</v>
      </c>
      <c r="D1901" s="7" t="s">
        <v>145</v>
      </c>
      <c r="E1901" s="6" t="s">
        <v>557</v>
      </c>
      <c r="F1901" s="6" t="s">
        <v>1518</v>
      </c>
      <c r="G1901" s="7" t="s">
        <v>28</v>
      </c>
      <c r="H1901" s="8" t="n">
        <v>14437.95</v>
      </c>
      <c r="I1901" s="9" t="n">
        <v>25</v>
      </c>
      <c r="J1901" s="6" t="s">
        <v>68</v>
      </c>
    </row>
    <row r="1902" customFormat="false" ht="15" hidden="false" customHeight="false" outlineLevel="0" collapsed="false">
      <c r="A1902" s="2" t="s">
        <v>4029</v>
      </c>
      <c r="B1902" s="2" t="s">
        <v>3384</v>
      </c>
      <c r="C1902" s="2" t="s">
        <v>31</v>
      </c>
      <c r="D1902" s="3" t="s">
        <v>71</v>
      </c>
      <c r="E1902" s="2" t="s">
        <v>1325</v>
      </c>
      <c r="F1902" s="2" t="s">
        <v>1678</v>
      </c>
      <c r="G1902" s="3" t="s">
        <v>138</v>
      </c>
      <c r="H1902" s="4" t="n">
        <v>6751.82</v>
      </c>
      <c r="I1902" s="5" t="n">
        <v>0</v>
      </c>
      <c r="J1902" s="2" t="s">
        <v>17</v>
      </c>
    </row>
    <row r="1903" customFormat="false" ht="15" hidden="false" customHeight="false" outlineLevel="0" collapsed="false">
      <c r="A1903" s="6" t="s">
        <v>4030</v>
      </c>
      <c r="B1903" s="6" t="s">
        <v>4031</v>
      </c>
      <c r="C1903" s="6" t="s">
        <v>12</v>
      </c>
      <c r="D1903" s="7" t="s">
        <v>162</v>
      </c>
      <c r="E1903" s="6" t="s">
        <v>358</v>
      </c>
      <c r="F1903" s="6" t="s">
        <v>308</v>
      </c>
      <c r="G1903" s="7" t="s">
        <v>62</v>
      </c>
      <c r="H1903" s="8" t="n">
        <v>2070.1</v>
      </c>
      <c r="I1903" s="9" t="n">
        <v>20</v>
      </c>
      <c r="J1903" s="6" t="s">
        <v>17</v>
      </c>
    </row>
    <row r="1904" customFormat="false" ht="15" hidden="false" customHeight="false" outlineLevel="0" collapsed="false">
      <c r="A1904" s="2" t="s">
        <v>4032</v>
      </c>
      <c r="B1904" s="2" t="s">
        <v>204</v>
      </c>
      <c r="C1904" s="2" t="s">
        <v>12</v>
      </c>
      <c r="D1904" s="3" t="s">
        <v>50</v>
      </c>
      <c r="E1904" s="2" t="s">
        <v>376</v>
      </c>
      <c r="F1904" s="2" t="s">
        <v>222</v>
      </c>
      <c r="G1904" s="3" t="s">
        <v>138</v>
      </c>
      <c r="H1904" s="4" t="n">
        <v>703.2</v>
      </c>
      <c r="I1904" s="5" t="n">
        <v>0</v>
      </c>
      <c r="J1904" s="2" t="s">
        <v>17</v>
      </c>
    </row>
    <row r="1905" customFormat="false" ht="15" hidden="false" customHeight="false" outlineLevel="0" collapsed="false">
      <c r="A1905" s="6" t="s">
        <v>4033</v>
      </c>
      <c r="B1905" s="6" t="s">
        <v>2514</v>
      </c>
      <c r="C1905" s="6" t="s">
        <v>86</v>
      </c>
      <c r="D1905" s="7" t="s">
        <v>135</v>
      </c>
      <c r="E1905" s="6" t="s">
        <v>267</v>
      </c>
      <c r="F1905" s="6" t="s">
        <v>436</v>
      </c>
      <c r="G1905" s="7" t="s">
        <v>28</v>
      </c>
      <c r="H1905" s="8" t="n">
        <v>8031.66</v>
      </c>
      <c r="I1905" s="9" t="n">
        <v>10</v>
      </c>
      <c r="J1905" s="6" t="s">
        <v>17</v>
      </c>
    </row>
    <row r="1906" customFormat="false" ht="15" hidden="false" customHeight="false" outlineLevel="0" collapsed="false">
      <c r="A1906" s="2" t="s">
        <v>4034</v>
      </c>
      <c r="B1906" s="2" t="s">
        <v>4035</v>
      </c>
      <c r="C1906" s="2" t="s">
        <v>12</v>
      </c>
      <c r="D1906" s="3" t="s">
        <v>362</v>
      </c>
      <c r="E1906" s="2" t="s">
        <v>1042</v>
      </c>
      <c r="F1906" s="2" t="s">
        <v>323</v>
      </c>
      <c r="G1906" s="3" t="s">
        <v>62</v>
      </c>
      <c r="H1906" s="4" t="n">
        <v>6677.3</v>
      </c>
      <c r="I1906" s="5" t="n">
        <v>30</v>
      </c>
      <c r="J1906" s="2" t="s">
        <v>17</v>
      </c>
    </row>
    <row r="1907" customFormat="false" ht="15" hidden="false" customHeight="false" outlineLevel="0" collapsed="false">
      <c r="A1907" s="6" t="s">
        <v>4036</v>
      </c>
      <c r="B1907" s="6" t="s">
        <v>4037</v>
      </c>
      <c r="C1907" s="6" t="s">
        <v>86</v>
      </c>
      <c r="D1907" s="7" t="s">
        <v>87</v>
      </c>
      <c r="E1907" s="6" t="s">
        <v>111</v>
      </c>
      <c r="F1907" s="6" t="s">
        <v>33</v>
      </c>
      <c r="G1907" s="7" t="s">
        <v>28</v>
      </c>
      <c r="H1907" s="8" t="n">
        <v>6422.16</v>
      </c>
      <c r="I1907" s="9" t="n">
        <v>10</v>
      </c>
      <c r="J1907" s="6" t="s">
        <v>17</v>
      </c>
    </row>
    <row r="1908" customFormat="false" ht="15" hidden="false" customHeight="false" outlineLevel="0" collapsed="false">
      <c r="A1908" s="2" t="s">
        <v>4038</v>
      </c>
      <c r="B1908" s="2" t="s">
        <v>1419</v>
      </c>
      <c r="C1908" s="2" t="s">
        <v>12</v>
      </c>
      <c r="D1908" s="3" t="s">
        <v>362</v>
      </c>
      <c r="E1908" s="2" t="s">
        <v>72</v>
      </c>
      <c r="F1908" s="2" t="s">
        <v>928</v>
      </c>
      <c r="G1908" s="3" t="s">
        <v>28</v>
      </c>
      <c r="H1908" s="4" t="n">
        <v>6715.99</v>
      </c>
      <c r="I1908" s="5" t="n">
        <v>25</v>
      </c>
      <c r="J1908" s="2" t="s">
        <v>68</v>
      </c>
    </row>
    <row r="1909" customFormat="false" ht="15" hidden="false" customHeight="false" outlineLevel="0" collapsed="false">
      <c r="A1909" s="6" t="s">
        <v>4039</v>
      </c>
      <c r="B1909" s="6" t="s">
        <v>4040</v>
      </c>
      <c r="C1909" s="6" t="s">
        <v>12</v>
      </c>
      <c r="D1909" s="7" t="s">
        <v>37</v>
      </c>
      <c r="E1909" s="6" t="s">
        <v>276</v>
      </c>
      <c r="F1909" s="6" t="s">
        <v>137</v>
      </c>
      <c r="G1909" s="7" t="s">
        <v>74</v>
      </c>
      <c r="H1909" s="8" t="n">
        <v>3921.27</v>
      </c>
      <c r="I1909" s="9" t="n">
        <v>15</v>
      </c>
      <c r="J1909" s="6" t="s">
        <v>17</v>
      </c>
    </row>
    <row r="1910" customFormat="false" ht="15" hidden="false" customHeight="false" outlineLevel="0" collapsed="false">
      <c r="A1910" s="2" t="s">
        <v>4041</v>
      </c>
      <c r="B1910" s="2" t="s">
        <v>4042</v>
      </c>
      <c r="C1910" s="2" t="s">
        <v>31</v>
      </c>
      <c r="D1910" s="3" t="s">
        <v>71</v>
      </c>
      <c r="E1910" s="2" t="s">
        <v>1117</v>
      </c>
      <c r="F1910" s="2" t="s">
        <v>194</v>
      </c>
      <c r="G1910" s="3" t="s">
        <v>62</v>
      </c>
      <c r="H1910" s="4" t="n">
        <v>1723.11</v>
      </c>
      <c r="I1910" s="5" t="n">
        <v>5</v>
      </c>
      <c r="J1910" s="2" t="s">
        <v>17</v>
      </c>
    </row>
    <row r="1911" customFormat="false" ht="15" hidden="false" customHeight="false" outlineLevel="0" collapsed="false">
      <c r="A1911" s="6" t="s">
        <v>4043</v>
      </c>
      <c r="B1911" s="6" t="s">
        <v>4044</v>
      </c>
      <c r="C1911" s="6" t="s">
        <v>12</v>
      </c>
      <c r="D1911" s="7" t="s">
        <v>162</v>
      </c>
      <c r="E1911" s="6" t="s">
        <v>327</v>
      </c>
      <c r="F1911" s="6" t="s">
        <v>460</v>
      </c>
      <c r="G1911" s="7" t="s">
        <v>138</v>
      </c>
      <c r="H1911" s="8" t="n">
        <v>13165.04</v>
      </c>
      <c r="I1911" s="9" t="n">
        <v>25</v>
      </c>
      <c r="J1911" s="6" t="s">
        <v>17</v>
      </c>
    </row>
    <row r="1912" customFormat="false" ht="15" hidden="false" customHeight="false" outlineLevel="0" collapsed="false">
      <c r="A1912" s="2" t="s">
        <v>4045</v>
      </c>
      <c r="B1912" s="2" t="s">
        <v>4046</v>
      </c>
      <c r="C1912" s="2" t="s">
        <v>86</v>
      </c>
      <c r="D1912" s="3" t="s">
        <v>97</v>
      </c>
      <c r="E1912" s="2" t="s">
        <v>1806</v>
      </c>
      <c r="F1912" s="2" t="s">
        <v>1641</v>
      </c>
      <c r="G1912" s="3" t="s">
        <v>62</v>
      </c>
      <c r="H1912" s="4" t="n">
        <v>11121.1</v>
      </c>
      <c r="I1912" s="5" t="n">
        <v>5</v>
      </c>
      <c r="J1912" s="2" t="s">
        <v>17</v>
      </c>
    </row>
    <row r="1913" customFormat="false" ht="15" hidden="false" customHeight="false" outlineLevel="0" collapsed="false">
      <c r="A1913" s="6" t="s">
        <v>4047</v>
      </c>
      <c r="B1913" s="6" t="s">
        <v>1643</v>
      </c>
      <c r="C1913" s="6" t="s">
        <v>86</v>
      </c>
      <c r="D1913" s="7" t="s">
        <v>87</v>
      </c>
      <c r="E1913" s="6" t="s">
        <v>155</v>
      </c>
      <c r="F1913" s="6" t="s">
        <v>227</v>
      </c>
      <c r="G1913" s="7" t="s">
        <v>62</v>
      </c>
      <c r="H1913" s="8" t="n">
        <v>14549.29</v>
      </c>
      <c r="I1913" s="9" t="n">
        <v>15</v>
      </c>
      <c r="J1913" s="6" t="s">
        <v>17</v>
      </c>
    </row>
    <row r="1914" customFormat="false" ht="15" hidden="false" customHeight="false" outlineLevel="0" collapsed="false">
      <c r="A1914" s="2" t="s">
        <v>4048</v>
      </c>
      <c r="B1914" s="2" t="s">
        <v>4049</v>
      </c>
      <c r="C1914" s="2" t="s">
        <v>12</v>
      </c>
      <c r="D1914" s="3" t="s">
        <v>179</v>
      </c>
      <c r="E1914" s="2" t="s">
        <v>206</v>
      </c>
      <c r="F1914" s="2" t="s">
        <v>1249</v>
      </c>
      <c r="G1914" s="3" t="s">
        <v>22</v>
      </c>
      <c r="H1914" s="4" t="n">
        <v>9329.94</v>
      </c>
      <c r="I1914" s="5" t="n">
        <v>20</v>
      </c>
      <c r="J1914" s="2" t="s">
        <v>17</v>
      </c>
    </row>
    <row r="1915" customFormat="false" ht="15" hidden="false" customHeight="false" outlineLevel="0" collapsed="false">
      <c r="A1915" s="6" t="s">
        <v>4050</v>
      </c>
      <c r="B1915" s="6" t="s">
        <v>4051</v>
      </c>
      <c r="C1915" s="6" t="s">
        <v>31</v>
      </c>
      <c r="D1915" s="7" t="s">
        <v>71</v>
      </c>
      <c r="E1915" s="6" t="s">
        <v>21</v>
      </c>
      <c r="F1915" s="6" t="s">
        <v>38</v>
      </c>
      <c r="G1915" s="7" t="s">
        <v>74</v>
      </c>
      <c r="H1915" s="8" t="n">
        <v>991.71</v>
      </c>
      <c r="I1915" s="9" t="n">
        <v>30</v>
      </c>
      <c r="J1915" s="6" t="s">
        <v>17</v>
      </c>
    </row>
    <row r="1916" customFormat="false" ht="15" hidden="false" customHeight="false" outlineLevel="0" collapsed="false">
      <c r="A1916" s="2" t="s">
        <v>4052</v>
      </c>
      <c r="B1916" s="2" t="s">
        <v>971</v>
      </c>
      <c r="C1916" s="2" t="s">
        <v>12</v>
      </c>
      <c r="D1916" s="3" t="s">
        <v>362</v>
      </c>
      <c r="E1916" s="2" t="s">
        <v>712</v>
      </c>
      <c r="F1916" s="2" t="s">
        <v>642</v>
      </c>
      <c r="G1916" s="3" t="s">
        <v>16</v>
      </c>
      <c r="H1916" s="4" t="n">
        <v>7856.74</v>
      </c>
      <c r="I1916" s="5" t="n">
        <v>10</v>
      </c>
      <c r="J1916" s="2" t="s">
        <v>17</v>
      </c>
    </row>
    <row r="1917" customFormat="false" ht="15" hidden="false" customHeight="false" outlineLevel="0" collapsed="false">
      <c r="A1917" s="6" t="s">
        <v>4053</v>
      </c>
      <c r="B1917" s="6" t="s">
        <v>4054</v>
      </c>
      <c r="C1917" s="6" t="s">
        <v>86</v>
      </c>
      <c r="D1917" s="7" t="s">
        <v>524</v>
      </c>
      <c r="E1917" s="6" t="s">
        <v>342</v>
      </c>
      <c r="F1917" s="6" t="s">
        <v>785</v>
      </c>
      <c r="G1917" s="7" t="s">
        <v>28</v>
      </c>
      <c r="H1917" s="8" t="n">
        <v>1457.25</v>
      </c>
      <c r="I1917" s="9" t="n">
        <v>25</v>
      </c>
      <c r="J1917" s="6" t="s">
        <v>17</v>
      </c>
    </row>
    <row r="1918" customFormat="false" ht="15" hidden="false" customHeight="false" outlineLevel="0" collapsed="false">
      <c r="A1918" s="2" t="s">
        <v>4055</v>
      </c>
      <c r="B1918" s="2" t="s">
        <v>4056</v>
      </c>
      <c r="C1918" s="2" t="s">
        <v>12</v>
      </c>
      <c r="D1918" s="3" t="s">
        <v>13</v>
      </c>
      <c r="E1918" s="2" t="s">
        <v>486</v>
      </c>
      <c r="F1918" s="2" t="s">
        <v>760</v>
      </c>
      <c r="G1918" s="3" t="s">
        <v>16</v>
      </c>
      <c r="H1918" s="4" t="n">
        <v>1829.15</v>
      </c>
      <c r="I1918" s="5" t="n">
        <v>15</v>
      </c>
      <c r="J1918" s="2" t="s">
        <v>17</v>
      </c>
    </row>
    <row r="1919" customFormat="false" ht="15" hidden="false" customHeight="false" outlineLevel="0" collapsed="false">
      <c r="A1919" s="6" t="s">
        <v>4057</v>
      </c>
      <c r="B1919" s="6" t="s">
        <v>4058</v>
      </c>
      <c r="C1919" s="6" t="s">
        <v>31</v>
      </c>
      <c r="D1919" s="7" t="s">
        <v>131</v>
      </c>
      <c r="E1919" s="6" t="s">
        <v>850</v>
      </c>
      <c r="F1919" s="6" t="s">
        <v>355</v>
      </c>
      <c r="G1919" s="7" t="s">
        <v>28</v>
      </c>
      <c r="H1919" s="8" t="n">
        <v>3208.04</v>
      </c>
      <c r="I1919" s="9" t="n">
        <v>25</v>
      </c>
      <c r="J1919" s="6" t="s">
        <v>17</v>
      </c>
    </row>
    <row r="1920" customFormat="false" ht="15" hidden="false" customHeight="false" outlineLevel="0" collapsed="false">
      <c r="A1920" s="2" t="s">
        <v>4059</v>
      </c>
      <c r="B1920" s="2" t="s">
        <v>4060</v>
      </c>
      <c r="C1920" s="2" t="s">
        <v>86</v>
      </c>
      <c r="D1920" s="3" t="s">
        <v>135</v>
      </c>
      <c r="E1920" s="2" t="s">
        <v>972</v>
      </c>
      <c r="F1920" s="2" t="s">
        <v>150</v>
      </c>
      <c r="G1920" s="3" t="s">
        <v>16</v>
      </c>
      <c r="H1920" s="4" t="n">
        <v>14613.68</v>
      </c>
      <c r="I1920" s="5" t="n">
        <v>25</v>
      </c>
      <c r="J1920" s="2" t="s">
        <v>17</v>
      </c>
    </row>
    <row r="1921" customFormat="false" ht="15" hidden="false" customHeight="false" outlineLevel="0" collapsed="false">
      <c r="A1921" s="6" t="s">
        <v>4061</v>
      </c>
      <c r="B1921" s="6" t="s">
        <v>1651</v>
      </c>
      <c r="C1921" s="6" t="s">
        <v>31</v>
      </c>
      <c r="D1921" s="7" t="s">
        <v>65</v>
      </c>
      <c r="E1921" s="6" t="s">
        <v>307</v>
      </c>
      <c r="F1921" s="6" t="s">
        <v>1117</v>
      </c>
      <c r="G1921" s="7" t="s">
        <v>28</v>
      </c>
      <c r="H1921" s="8" t="n">
        <v>7834.18</v>
      </c>
      <c r="I1921" s="9" t="n">
        <v>15</v>
      </c>
      <c r="J1921" s="6" t="s">
        <v>68</v>
      </c>
    </row>
    <row r="1922" customFormat="false" ht="15" hidden="false" customHeight="false" outlineLevel="0" collapsed="false">
      <c r="A1922" s="2" t="s">
        <v>4062</v>
      </c>
      <c r="B1922" s="2" t="s">
        <v>4063</v>
      </c>
      <c r="C1922" s="2" t="s">
        <v>12</v>
      </c>
      <c r="D1922" s="3" t="s">
        <v>25</v>
      </c>
      <c r="E1922" s="2" t="s">
        <v>806</v>
      </c>
      <c r="F1922" s="2" t="s">
        <v>1111</v>
      </c>
      <c r="G1922" s="3" t="s">
        <v>138</v>
      </c>
      <c r="H1922" s="4" t="n">
        <v>11962.66</v>
      </c>
      <c r="I1922" s="5" t="n">
        <v>0</v>
      </c>
      <c r="J1922" s="2" t="s">
        <v>17</v>
      </c>
    </row>
    <row r="1923" customFormat="false" ht="15" hidden="false" customHeight="false" outlineLevel="0" collapsed="false">
      <c r="A1923" s="6" t="s">
        <v>4064</v>
      </c>
      <c r="B1923" s="6" t="s">
        <v>4065</v>
      </c>
      <c r="C1923" s="6" t="s">
        <v>12</v>
      </c>
      <c r="D1923" s="7" t="s">
        <v>154</v>
      </c>
      <c r="E1923" s="6" t="s">
        <v>1570</v>
      </c>
      <c r="F1923" s="6" t="s">
        <v>1297</v>
      </c>
      <c r="G1923" s="7" t="s">
        <v>62</v>
      </c>
      <c r="H1923" s="8" t="n">
        <v>4405.24</v>
      </c>
      <c r="I1923" s="9" t="n">
        <v>25</v>
      </c>
      <c r="J1923" s="6" t="s">
        <v>17</v>
      </c>
    </row>
    <row r="1924" customFormat="false" ht="15" hidden="false" customHeight="false" outlineLevel="0" collapsed="false">
      <c r="A1924" s="2" t="s">
        <v>4066</v>
      </c>
      <c r="B1924" s="2" t="s">
        <v>4067</v>
      </c>
      <c r="C1924" s="2" t="s">
        <v>31</v>
      </c>
      <c r="D1924" s="3" t="s">
        <v>65</v>
      </c>
      <c r="E1924" s="2" t="s">
        <v>1570</v>
      </c>
      <c r="F1924" s="2" t="s">
        <v>1297</v>
      </c>
      <c r="G1924" s="3" t="s">
        <v>62</v>
      </c>
      <c r="H1924" s="4" t="n">
        <v>8753.31</v>
      </c>
      <c r="I1924" s="5" t="n">
        <v>15</v>
      </c>
      <c r="J1924" s="2" t="s">
        <v>68</v>
      </c>
    </row>
    <row r="1925" customFormat="false" ht="15" hidden="false" customHeight="false" outlineLevel="0" collapsed="false">
      <c r="A1925" s="6" t="s">
        <v>4068</v>
      </c>
      <c r="B1925" s="6" t="s">
        <v>4069</v>
      </c>
      <c r="C1925" s="6" t="s">
        <v>31</v>
      </c>
      <c r="D1925" s="7" t="s">
        <v>32</v>
      </c>
      <c r="E1925" s="6" t="s">
        <v>725</v>
      </c>
      <c r="F1925" s="6" t="s">
        <v>1203</v>
      </c>
      <c r="G1925" s="7" t="s">
        <v>74</v>
      </c>
      <c r="H1925" s="8" t="n">
        <v>4142.48</v>
      </c>
      <c r="I1925" s="9" t="n">
        <v>10</v>
      </c>
      <c r="J1925" s="6" t="s">
        <v>17</v>
      </c>
    </row>
    <row r="1926" customFormat="false" ht="15" hidden="false" customHeight="false" outlineLevel="0" collapsed="false">
      <c r="A1926" s="2" t="s">
        <v>4070</v>
      </c>
      <c r="B1926" s="2" t="s">
        <v>4071</v>
      </c>
      <c r="C1926" s="2" t="s">
        <v>31</v>
      </c>
      <c r="D1926" s="3" t="s">
        <v>65</v>
      </c>
      <c r="E1926" s="2" t="s">
        <v>245</v>
      </c>
      <c r="F1926" s="2" t="s">
        <v>233</v>
      </c>
      <c r="G1926" s="3" t="s">
        <v>22</v>
      </c>
      <c r="H1926" s="4" t="n">
        <v>4076.06</v>
      </c>
      <c r="I1926" s="5" t="n">
        <v>25</v>
      </c>
      <c r="J1926" s="2" t="s">
        <v>17</v>
      </c>
    </row>
    <row r="1927" customFormat="false" ht="15" hidden="false" customHeight="false" outlineLevel="0" collapsed="false">
      <c r="A1927" s="6" t="s">
        <v>4072</v>
      </c>
      <c r="B1927" s="6" t="s">
        <v>4073</v>
      </c>
      <c r="C1927" s="6" t="s">
        <v>12</v>
      </c>
      <c r="D1927" s="7" t="s">
        <v>154</v>
      </c>
      <c r="E1927" s="6" t="s">
        <v>943</v>
      </c>
      <c r="F1927" s="6" t="s">
        <v>156</v>
      </c>
      <c r="G1927" s="7" t="s">
        <v>74</v>
      </c>
      <c r="H1927" s="8" t="n">
        <v>8419.64</v>
      </c>
      <c r="I1927" s="9" t="n">
        <v>5</v>
      </c>
      <c r="J1927" s="6" t="s">
        <v>17</v>
      </c>
    </row>
    <row r="1928" customFormat="false" ht="15" hidden="false" customHeight="false" outlineLevel="0" collapsed="false">
      <c r="A1928" s="2" t="s">
        <v>4074</v>
      </c>
      <c r="B1928" s="2" t="s">
        <v>4075</v>
      </c>
      <c r="C1928" s="2" t="s">
        <v>31</v>
      </c>
      <c r="D1928" s="3" t="s">
        <v>32</v>
      </c>
      <c r="E1928" s="2" t="s">
        <v>1585</v>
      </c>
      <c r="F1928" s="2" t="s">
        <v>472</v>
      </c>
      <c r="G1928" s="3" t="s">
        <v>22</v>
      </c>
      <c r="H1928" s="4" t="n">
        <v>5399.38</v>
      </c>
      <c r="I1928" s="5" t="n">
        <v>30</v>
      </c>
      <c r="J1928" s="2" t="s">
        <v>17</v>
      </c>
    </row>
    <row r="1929" customFormat="false" ht="15" hidden="false" customHeight="false" outlineLevel="0" collapsed="false">
      <c r="A1929" s="6" t="s">
        <v>4076</v>
      </c>
      <c r="B1929" s="6" t="s">
        <v>4077</v>
      </c>
      <c r="C1929" s="6" t="s">
        <v>31</v>
      </c>
      <c r="D1929" s="7" t="s">
        <v>65</v>
      </c>
      <c r="E1929" s="6" t="s">
        <v>417</v>
      </c>
      <c r="F1929" s="6" t="s">
        <v>665</v>
      </c>
      <c r="G1929" s="7" t="s">
        <v>22</v>
      </c>
      <c r="H1929" s="8" t="n">
        <v>3713.96</v>
      </c>
      <c r="I1929" s="9" t="n">
        <v>20</v>
      </c>
      <c r="J1929" s="6" t="s">
        <v>17</v>
      </c>
    </row>
    <row r="1930" customFormat="false" ht="15" hidden="false" customHeight="false" outlineLevel="0" collapsed="false">
      <c r="A1930" s="2" t="s">
        <v>4078</v>
      </c>
      <c r="B1930" s="2" t="s">
        <v>2662</v>
      </c>
      <c r="C1930" s="2" t="s">
        <v>31</v>
      </c>
      <c r="D1930" s="3" t="s">
        <v>215</v>
      </c>
      <c r="E1930" s="2" t="s">
        <v>327</v>
      </c>
      <c r="F1930" s="2" t="s">
        <v>460</v>
      </c>
      <c r="G1930" s="3" t="s">
        <v>22</v>
      </c>
      <c r="H1930" s="4" t="n">
        <v>6172.68</v>
      </c>
      <c r="I1930" s="5" t="n">
        <v>25</v>
      </c>
      <c r="J1930" s="2" t="s">
        <v>17</v>
      </c>
    </row>
    <row r="1931" customFormat="false" ht="15" hidden="false" customHeight="false" outlineLevel="0" collapsed="false">
      <c r="A1931" s="6" t="s">
        <v>4079</v>
      </c>
      <c r="B1931" s="6" t="s">
        <v>4080</v>
      </c>
      <c r="C1931" s="6" t="s">
        <v>31</v>
      </c>
      <c r="D1931" s="7" t="s">
        <v>122</v>
      </c>
      <c r="E1931" s="6" t="s">
        <v>176</v>
      </c>
      <c r="F1931" s="6" t="s">
        <v>38</v>
      </c>
      <c r="G1931" s="7" t="s">
        <v>138</v>
      </c>
      <c r="H1931" s="8" t="n">
        <v>5203.46</v>
      </c>
      <c r="I1931" s="9" t="n">
        <v>20</v>
      </c>
      <c r="J1931" s="6" t="s">
        <v>17</v>
      </c>
    </row>
    <row r="1932" customFormat="false" ht="15" hidden="false" customHeight="false" outlineLevel="0" collapsed="false">
      <c r="A1932" s="2" t="s">
        <v>4081</v>
      </c>
      <c r="B1932" s="2" t="s">
        <v>1279</v>
      </c>
      <c r="C1932" s="2" t="s">
        <v>86</v>
      </c>
      <c r="D1932" s="3" t="s">
        <v>784</v>
      </c>
      <c r="E1932" s="2" t="s">
        <v>767</v>
      </c>
      <c r="F1932" s="2" t="s">
        <v>630</v>
      </c>
      <c r="G1932" s="3" t="s">
        <v>22</v>
      </c>
      <c r="H1932" s="4" t="n">
        <v>9607.85</v>
      </c>
      <c r="I1932" s="5" t="n">
        <v>10</v>
      </c>
      <c r="J1932" s="2" t="s">
        <v>17</v>
      </c>
    </row>
    <row r="1933" customFormat="false" ht="15" hidden="false" customHeight="false" outlineLevel="0" collapsed="false">
      <c r="A1933" s="6" t="s">
        <v>4082</v>
      </c>
      <c r="B1933" s="6" t="s">
        <v>4083</v>
      </c>
      <c r="C1933" s="6" t="s">
        <v>86</v>
      </c>
      <c r="D1933" s="7" t="s">
        <v>135</v>
      </c>
      <c r="E1933" s="6" t="s">
        <v>635</v>
      </c>
      <c r="F1933" s="6" t="s">
        <v>123</v>
      </c>
      <c r="G1933" s="7" t="s">
        <v>138</v>
      </c>
      <c r="H1933" s="8" t="n">
        <v>7521.61</v>
      </c>
      <c r="I1933" s="9" t="n">
        <v>20</v>
      </c>
      <c r="J1933" s="6" t="s">
        <v>17</v>
      </c>
    </row>
    <row r="1934" customFormat="false" ht="15" hidden="false" customHeight="false" outlineLevel="0" collapsed="false">
      <c r="A1934" s="2" t="s">
        <v>4084</v>
      </c>
      <c r="B1934" s="2" t="s">
        <v>4085</v>
      </c>
      <c r="C1934" s="2" t="s">
        <v>12</v>
      </c>
      <c r="D1934" s="3" t="s">
        <v>179</v>
      </c>
      <c r="E1934" s="2" t="s">
        <v>761</v>
      </c>
      <c r="F1934" s="2" t="s">
        <v>66</v>
      </c>
      <c r="G1934" s="3" t="s">
        <v>16</v>
      </c>
      <c r="H1934" s="4" t="n">
        <v>12659.16</v>
      </c>
      <c r="I1934" s="5" t="n">
        <v>0</v>
      </c>
      <c r="J1934" s="2" t="s">
        <v>68</v>
      </c>
    </row>
    <row r="1935" customFormat="false" ht="15" hidden="false" customHeight="false" outlineLevel="0" collapsed="false">
      <c r="A1935" s="6" t="s">
        <v>4086</v>
      </c>
      <c r="B1935" s="6" t="s">
        <v>4087</v>
      </c>
      <c r="C1935" s="6" t="s">
        <v>12</v>
      </c>
      <c r="D1935" s="7" t="s">
        <v>81</v>
      </c>
      <c r="E1935" s="6" t="s">
        <v>27</v>
      </c>
      <c r="F1935" s="6" t="s">
        <v>1394</v>
      </c>
      <c r="G1935" s="7" t="s">
        <v>74</v>
      </c>
      <c r="H1935" s="8" t="n">
        <v>2054.72</v>
      </c>
      <c r="I1935" s="9" t="n">
        <v>5</v>
      </c>
      <c r="J1935" s="6" t="s">
        <v>17</v>
      </c>
    </row>
    <row r="1936" customFormat="false" ht="15" hidden="false" customHeight="false" outlineLevel="0" collapsed="false">
      <c r="A1936" s="2" t="s">
        <v>4088</v>
      </c>
      <c r="B1936" s="2" t="s">
        <v>4089</v>
      </c>
      <c r="C1936" s="2" t="s">
        <v>12</v>
      </c>
      <c r="D1936" s="3" t="s">
        <v>110</v>
      </c>
      <c r="E1936" s="2" t="s">
        <v>674</v>
      </c>
      <c r="F1936" s="2" t="s">
        <v>662</v>
      </c>
      <c r="G1936" s="3" t="s">
        <v>22</v>
      </c>
      <c r="H1936" s="4" t="n">
        <v>6680.63</v>
      </c>
      <c r="I1936" s="5" t="n">
        <v>30</v>
      </c>
      <c r="J1936" s="2" t="s">
        <v>17</v>
      </c>
    </row>
    <row r="1937" customFormat="false" ht="15" hidden="false" customHeight="false" outlineLevel="0" collapsed="false">
      <c r="A1937" s="6" t="s">
        <v>4090</v>
      </c>
      <c r="B1937" s="6" t="s">
        <v>3409</v>
      </c>
      <c r="C1937" s="6" t="s">
        <v>86</v>
      </c>
      <c r="D1937" s="7" t="s">
        <v>87</v>
      </c>
      <c r="E1937" s="6" t="s">
        <v>1325</v>
      </c>
      <c r="F1937" s="6" t="s">
        <v>520</v>
      </c>
      <c r="G1937" s="7" t="s">
        <v>16</v>
      </c>
      <c r="H1937" s="8" t="n">
        <v>12134.55</v>
      </c>
      <c r="I1937" s="9" t="n">
        <v>25</v>
      </c>
      <c r="J1937" s="6" t="s">
        <v>17</v>
      </c>
    </row>
    <row r="1938" customFormat="false" ht="15" hidden="false" customHeight="false" outlineLevel="0" collapsed="false">
      <c r="A1938" s="2" t="s">
        <v>4091</v>
      </c>
      <c r="B1938" s="2" t="s">
        <v>4092</v>
      </c>
      <c r="C1938" s="2" t="s">
        <v>12</v>
      </c>
      <c r="D1938" s="3" t="s">
        <v>50</v>
      </c>
      <c r="E1938" s="2" t="s">
        <v>242</v>
      </c>
      <c r="F1938" s="2" t="s">
        <v>627</v>
      </c>
      <c r="G1938" s="3" t="s">
        <v>62</v>
      </c>
      <c r="H1938" s="4" t="n">
        <v>8173.58</v>
      </c>
      <c r="I1938" s="5" t="n">
        <v>20</v>
      </c>
      <c r="J1938" s="2" t="s">
        <v>17</v>
      </c>
    </row>
    <row r="1939" customFormat="false" ht="15" hidden="false" customHeight="false" outlineLevel="0" collapsed="false">
      <c r="A1939" s="6" t="s">
        <v>4093</v>
      </c>
      <c r="B1939" s="6" t="s">
        <v>4094</v>
      </c>
      <c r="C1939" s="6" t="s">
        <v>12</v>
      </c>
      <c r="D1939" s="7" t="s">
        <v>50</v>
      </c>
      <c r="E1939" s="6" t="s">
        <v>294</v>
      </c>
      <c r="F1939" s="6" t="s">
        <v>653</v>
      </c>
      <c r="G1939" s="7" t="s">
        <v>16</v>
      </c>
      <c r="H1939" s="8" t="n">
        <v>4439.39</v>
      </c>
      <c r="I1939" s="9" t="n">
        <v>0</v>
      </c>
      <c r="J1939" s="6" t="s">
        <v>17</v>
      </c>
    </row>
    <row r="1940" customFormat="false" ht="15" hidden="false" customHeight="false" outlineLevel="0" collapsed="false">
      <c r="A1940" s="2" t="s">
        <v>4095</v>
      </c>
      <c r="B1940" s="2" t="s">
        <v>4096</v>
      </c>
      <c r="C1940" s="2" t="s">
        <v>12</v>
      </c>
      <c r="D1940" s="3" t="s">
        <v>50</v>
      </c>
      <c r="E1940" s="2" t="s">
        <v>617</v>
      </c>
      <c r="F1940" s="2" t="s">
        <v>437</v>
      </c>
      <c r="G1940" s="3" t="s">
        <v>138</v>
      </c>
      <c r="H1940" s="4" t="n">
        <v>12231.92</v>
      </c>
      <c r="I1940" s="5" t="n">
        <v>20</v>
      </c>
      <c r="J1940" s="2" t="s">
        <v>17</v>
      </c>
    </row>
    <row r="1941" customFormat="false" ht="15" hidden="false" customHeight="false" outlineLevel="0" collapsed="false">
      <c r="A1941" s="6" t="s">
        <v>4097</v>
      </c>
      <c r="B1941" s="6" t="s">
        <v>4098</v>
      </c>
      <c r="C1941" s="6" t="s">
        <v>12</v>
      </c>
      <c r="D1941" s="7" t="s">
        <v>25</v>
      </c>
      <c r="E1941" s="6" t="s">
        <v>168</v>
      </c>
      <c r="F1941" s="6" t="s">
        <v>27</v>
      </c>
      <c r="G1941" s="7" t="s">
        <v>28</v>
      </c>
      <c r="H1941" s="8" t="n">
        <v>4830.43</v>
      </c>
      <c r="I1941" s="9" t="n">
        <v>10</v>
      </c>
      <c r="J1941" s="6" t="s">
        <v>17</v>
      </c>
    </row>
    <row r="1942" customFormat="false" ht="15" hidden="false" customHeight="false" outlineLevel="0" collapsed="false">
      <c r="A1942" s="2" t="s">
        <v>4099</v>
      </c>
      <c r="B1942" s="2" t="s">
        <v>4100</v>
      </c>
      <c r="C1942" s="2" t="s">
        <v>31</v>
      </c>
      <c r="D1942" s="3" t="s">
        <v>145</v>
      </c>
      <c r="E1942" s="2" t="s">
        <v>398</v>
      </c>
      <c r="F1942" s="2" t="s">
        <v>373</v>
      </c>
      <c r="G1942" s="3" t="s">
        <v>28</v>
      </c>
      <c r="H1942" s="4" t="n">
        <v>11126.87</v>
      </c>
      <c r="I1942" s="5" t="n">
        <v>10</v>
      </c>
      <c r="J1942" s="2" t="s">
        <v>17</v>
      </c>
    </row>
    <row r="1943" customFormat="false" ht="15" hidden="false" customHeight="false" outlineLevel="0" collapsed="false">
      <c r="A1943" s="6" t="s">
        <v>4101</v>
      </c>
      <c r="B1943" s="6" t="s">
        <v>2204</v>
      </c>
      <c r="C1943" s="6" t="s">
        <v>12</v>
      </c>
      <c r="D1943" s="7" t="s">
        <v>362</v>
      </c>
      <c r="E1943" s="6" t="s">
        <v>1075</v>
      </c>
      <c r="F1943" s="6" t="s">
        <v>1874</v>
      </c>
      <c r="G1943" s="7" t="s">
        <v>22</v>
      </c>
      <c r="H1943" s="8" t="n">
        <v>2369</v>
      </c>
      <c r="I1943" s="9" t="n">
        <v>20</v>
      </c>
      <c r="J1943" s="6" t="s">
        <v>17</v>
      </c>
    </row>
    <row r="1944" customFormat="false" ht="15" hidden="false" customHeight="false" outlineLevel="0" collapsed="false">
      <c r="A1944" s="2" t="s">
        <v>4102</v>
      </c>
      <c r="B1944" s="2" t="s">
        <v>4103</v>
      </c>
      <c r="C1944" s="2" t="s">
        <v>86</v>
      </c>
      <c r="D1944" s="3" t="s">
        <v>384</v>
      </c>
      <c r="E1944" s="2" t="s">
        <v>1348</v>
      </c>
      <c r="F1944" s="2" t="s">
        <v>565</v>
      </c>
      <c r="G1944" s="3" t="s">
        <v>22</v>
      </c>
      <c r="H1944" s="4" t="n">
        <v>590.73</v>
      </c>
      <c r="I1944" s="5" t="n">
        <v>30</v>
      </c>
      <c r="J1944" s="2" t="s">
        <v>17</v>
      </c>
    </row>
    <row r="1945" customFormat="false" ht="15" hidden="false" customHeight="false" outlineLevel="0" collapsed="false">
      <c r="A1945" s="6" t="s">
        <v>4104</v>
      </c>
      <c r="B1945" s="6" t="s">
        <v>4105</v>
      </c>
      <c r="C1945" s="6" t="s">
        <v>12</v>
      </c>
      <c r="D1945" s="7" t="s">
        <v>362</v>
      </c>
      <c r="E1945" s="6" t="s">
        <v>2469</v>
      </c>
      <c r="F1945" s="6" t="s">
        <v>118</v>
      </c>
      <c r="G1945" s="7" t="s">
        <v>28</v>
      </c>
      <c r="H1945" s="8" t="n">
        <v>1554.85</v>
      </c>
      <c r="I1945" s="9" t="n">
        <v>5</v>
      </c>
      <c r="J1945" s="6" t="s">
        <v>17</v>
      </c>
    </row>
    <row r="1946" customFormat="false" ht="15" hidden="false" customHeight="false" outlineLevel="0" collapsed="false">
      <c r="A1946" s="2" t="s">
        <v>4106</v>
      </c>
      <c r="B1946" s="2" t="s">
        <v>4107</v>
      </c>
      <c r="C1946" s="2" t="s">
        <v>12</v>
      </c>
      <c r="D1946" s="3" t="s">
        <v>81</v>
      </c>
      <c r="E1946" s="2" t="s">
        <v>1890</v>
      </c>
      <c r="F1946" s="2" t="s">
        <v>1585</v>
      </c>
      <c r="G1946" s="3" t="s">
        <v>22</v>
      </c>
      <c r="H1946" s="4" t="n">
        <v>5197.66</v>
      </c>
      <c r="I1946" s="5" t="n">
        <v>0</v>
      </c>
      <c r="J1946" s="2" t="s">
        <v>17</v>
      </c>
    </row>
    <row r="1947" customFormat="false" ht="15" hidden="false" customHeight="false" outlineLevel="0" collapsed="false">
      <c r="A1947" s="6" t="s">
        <v>4108</v>
      </c>
      <c r="B1947" s="6" t="s">
        <v>4109</v>
      </c>
      <c r="C1947" s="6" t="s">
        <v>12</v>
      </c>
      <c r="D1947" s="7" t="s">
        <v>50</v>
      </c>
      <c r="E1947" s="6" t="s">
        <v>721</v>
      </c>
      <c r="F1947" s="6" t="s">
        <v>806</v>
      </c>
      <c r="G1947" s="7" t="s">
        <v>16</v>
      </c>
      <c r="H1947" s="8" t="n">
        <v>4897.31</v>
      </c>
      <c r="I1947" s="9" t="n">
        <v>10</v>
      </c>
      <c r="J1947" s="6" t="s">
        <v>17</v>
      </c>
    </row>
    <row r="1948" customFormat="false" ht="15" hidden="false" customHeight="false" outlineLevel="0" collapsed="false">
      <c r="A1948" s="2" t="s">
        <v>4110</v>
      </c>
      <c r="B1948" s="2" t="s">
        <v>1035</v>
      </c>
      <c r="C1948" s="2" t="s">
        <v>31</v>
      </c>
      <c r="D1948" s="3" t="s">
        <v>131</v>
      </c>
      <c r="E1948" s="2" t="s">
        <v>712</v>
      </c>
      <c r="F1948" s="2" t="s">
        <v>642</v>
      </c>
      <c r="G1948" s="3" t="s">
        <v>62</v>
      </c>
      <c r="H1948" s="4" t="n">
        <v>11938</v>
      </c>
      <c r="I1948" s="5" t="n">
        <v>25</v>
      </c>
      <c r="J1948" s="2" t="s">
        <v>68</v>
      </c>
    </row>
    <row r="1949" customFormat="false" ht="15" hidden="false" customHeight="false" outlineLevel="0" collapsed="false">
      <c r="A1949" s="6" t="s">
        <v>4111</v>
      </c>
      <c r="B1949" s="6" t="s">
        <v>1683</v>
      </c>
      <c r="C1949" s="6" t="s">
        <v>31</v>
      </c>
      <c r="D1949" s="7" t="s">
        <v>215</v>
      </c>
      <c r="E1949" s="6" t="s">
        <v>460</v>
      </c>
      <c r="F1949" s="6" t="s">
        <v>297</v>
      </c>
      <c r="G1949" s="7" t="s">
        <v>138</v>
      </c>
      <c r="H1949" s="8" t="n">
        <v>2931.78</v>
      </c>
      <c r="I1949" s="9" t="n">
        <v>25</v>
      </c>
      <c r="J1949" s="6" t="s">
        <v>17</v>
      </c>
    </row>
    <row r="1950" customFormat="false" ht="15" hidden="false" customHeight="false" outlineLevel="0" collapsed="false">
      <c r="A1950" s="2" t="s">
        <v>4112</v>
      </c>
      <c r="B1950" s="2" t="s">
        <v>4113</v>
      </c>
      <c r="C1950" s="2" t="s">
        <v>12</v>
      </c>
      <c r="D1950" s="3" t="s">
        <v>50</v>
      </c>
      <c r="E1950" s="2" t="s">
        <v>245</v>
      </c>
      <c r="F1950" s="2" t="s">
        <v>630</v>
      </c>
      <c r="G1950" s="3" t="s">
        <v>16</v>
      </c>
      <c r="H1950" s="4" t="n">
        <v>12337.16</v>
      </c>
      <c r="I1950" s="5" t="n">
        <v>30</v>
      </c>
      <c r="J1950" s="2" t="s">
        <v>68</v>
      </c>
    </row>
    <row r="1951" customFormat="false" ht="15" hidden="false" customHeight="false" outlineLevel="0" collapsed="false">
      <c r="A1951" s="6" t="s">
        <v>4114</v>
      </c>
      <c r="B1951" s="6" t="s">
        <v>4115</v>
      </c>
      <c r="C1951" s="6" t="s">
        <v>12</v>
      </c>
      <c r="D1951" s="7" t="s">
        <v>13</v>
      </c>
      <c r="E1951" s="6" t="s">
        <v>452</v>
      </c>
      <c r="F1951" s="6" t="s">
        <v>275</v>
      </c>
      <c r="G1951" s="7" t="s">
        <v>28</v>
      </c>
      <c r="H1951" s="8" t="n">
        <v>1842.76</v>
      </c>
      <c r="I1951" s="9" t="n">
        <v>20</v>
      </c>
      <c r="J1951" s="6" t="s">
        <v>17</v>
      </c>
    </row>
    <row r="1952" customFormat="false" ht="15" hidden="false" customHeight="false" outlineLevel="0" collapsed="false">
      <c r="A1952" s="2" t="s">
        <v>4116</v>
      </c>
      <c r="B1952" s="2" t="s">
        <v>4117</v>
      </c>
      <c r="C1952" s="2" t="s">
        <v>31</v>
      </c>
      <c r="D1952" s="3" t="s">
        <v>145</v>
      </c>
      <c r="E1952" s="2" t="s">
        <v>469</v>
      </c>
      <c r="F1952" s="2" t="s">
        <v>798</v>
      </c>
      <c r="G1952" s="3" t="s">
        <v>62</v>
      </c>
      <c r="H1952" s="4" t="n">
        <v>10904.4</v>
      </c>
      <c r="I1952" s="5" t="n">
        <v>5</v>
      </c>
      <c r="J1952" s="2" t="s">
        <v>17</v>
      </c>
    </row>
    <row r="1953" customFormat="false" ht="15" hidden="false" customHeight="false" outlineLevel="0" collapsed="false">
      <c r="A1953" s="6" t="s">
        <v>4118</v>
      </c>
      <c r="B1953" s="6" t="s">
        <v>4119</v>
      </c>
      <c r="C1953" s="6" t="s">
        <v>12</v>
      </c>
      <c r="D1953" s="7" t="s">
        <v>162</v>
      </c>
      <c r="E1953" s="6" t="s">
        <v>700</v>
      </c>
      <c r="F1953" s="6" t="s">
        <v>980</v>
      </c>
      <c r="G1953" s="7" t="s">
        <v>16</v>
      </c>
      <c r="H1953" s="8" t="n">
        <v>11910.38</v>
      </c>
      <c r="I1953" s="9" t="n">
        <v>5</v>
      </c>
      <c r="J1953" s="6" t="s">
        <v>17</v>
      </c>
    </row>
    <row r="1954" customFormat="false" ht="15" hidden="false" customHeight="false" outlineLevel="0" collapsed="false">
      <c r="A1954" s="2" t="s">
        <v>4120</v>
      </c>
      <c r="B1954" s="2" t="s">
        <v>4121</v>
      </c>
      <c r="C1954" s="2" t="s">
        <v>12</v>
      </c>
      <c r="D1954" s="3" t="s">
        <v>179</v>
      </c>
      <c r="E1954" s="2" t="s">
        <v>320</v>
      </c>
      <c r="F1954" s="2" t="s">
        <v>156</v>
      </c>
      <c r="G1954" s="3" t="s">
        <v>62</v>
      </c>
      <c r="H1954" s="4" t="n">
        <v>2743.95</v>
      </c>
      <c r="I1954" s="5" t="n">
        <v>15</v>
      </c>
      <c r="J1954" s="2" t="s">
        <v>17</v>
      </c>
    </row>
    <row r="1955" customFormat="false" ht="15" hidden="false" customHeight="false" outlineLevel="0" collapsed="false">
      <c r="A1955" s="6" t="s">
        <v>4122</v>
      </c>
      <c r="B1955" s="6" t="s">
        <v>4123</v>
      </c>
      <c r="C1955" s="6" t="s">
        <v>12</v>
      </c>
      <c r="D1955" s="7" t="s">
        <v>25</v>
      </c>
      <c r="E1955" s="6" t="s">
        <v>14</v>
      </c>
      <c r="F1955" s="6" t="s">
        <v>585</v>
      </c>
      <c r="G1955" s="7" t="s">
        <v>62</v>
      </c>
      <c r="H1955" s="8" t="n">
        <v>8530.1</v>
      </c>
      <c r="I1955" s="9" t="n">
        <v>25</v>
      </c>
      <c r="J1955" s="6" t="s">
        <v>17</v>
      </c>
    </row>
    <row r="1956" customFormat="false" ht="15" hidden="false" customHeight="false" outlineLevel="0" collapsed="false">
      <c r="A1956" s="2" t="s">
        <v>4124</v>
      </c>
      <c r="B1956" s="2" t="s">
        <v>3230</v>
      </c>
      <c r="C1956" s="2" t="s">
        <v>12</v>
      </c>
      <c r="D1956" s="3" t="s">
        <v>162</v>
      </c>
      <c r="E1956" s="2" t="s">
        <v>812</v>
      </c>
      <c r="F1956" s="2" t="s">
        <v>2190</v>
      </c>
      <c r="G1956" s="3" t="s">
        <v>28</v>
      </c>
      <c r="H1956" s="4" t="n">
        <v>1418.17</v>
      </c>
      <c r="I1956" s="5" t="n">
        <v>5</v>
      </c>
      <c r="J1956" s="2" t="s">
        <v>17</v>
      </c>
    </row>
    <row r="1957" customFormat="false" ht="15" hidden="false" customHeight="false" outlineLevel="0" collapsed="false">
      <c r="A1957" s="6" t="s">
        <v>4125</v>
      </c>
      <c r="B1957" s="6" t="s">
        <v>2634</v>
      </c>
      <c r="C1957" s="6" t="s">
        <v>86</v>
      </c>
      <c r="D1957" s="7" t="s">
        <v>524</v>
      </c>
      <c r="E1957" s="6" t="s">
        <v>528</v>
      </c>
      <c r="F1957" s="6" t="s">
        <v>675</v>
      </c>
      <c r="G1957" s="7" t="s">
        <v>138</v>
      </c>
      <c r="H1957" s="8" t="n">
        <v>13928.26</v>
      </c>
      <c r="I1957" s="9" t="n">
        <v>30</v>
      </c>
      <c r="J1957" s="6" t="s">
        <v>68</v>
      </c>
    </row>
    <row r="1958" customFormat="false" ht="15" hidden="false" customHeight="false" outlineLevel="0" collapsed="false">
      <c r="A1958" s="2" t="s">
        <v>4126</v>
      </c>
      <c r="B1958" s="2" t="s">
        <v>4127</v>
      </c>
      <c r="C1958" s="2" t="s">
        <v>12</v>
      </c>
      <c r="D1958" s="3" t="s">
        <v>50</v>
      </c>
      <c r="E1958" s="2" t="s">
        <v>699</v>
      </c>
      <c r="F1958" s="2" t="s">
        <v>112</v>
      </c>
      <c r="G1958" s="3" t="s">
        <v>138</v>
      </c>
      <c r="H1958" s="4" t="n">
        <v>6692.95</v>
      </c>
      <c r="I1958" s="5" t="n">
        <v>25</v>
      </c>
      <c r="J1958" s="2" t="s">
        <v>17</v>
      </c>
    </row>
    <row r="1959" customFormat="false" ht="15" hidden="false" customHeight="false" outlineLevel="0" collapsed="false">
      <c r="A1959" s="6" t="s">
        <v>4128</v>
      </c>
      <c r="B1959" s="6" t="s">
        <v>468</v>
      </c>
      <c r="C1959" s="6" t="s">
        <v>31</v>
      </c>
      <c r="D1959" s="7" t="s">
        <v>215</v>
      </c>
      <c r="E1959" s="6" t="s">
        <v>449</v>
      </c>
      <c r="F1959" s="6" t="s">
        <v>452</v>
      </c>
      <c r="G1959" s="7" t="s">
        <v>22</v>
      </c>
      <c r="H1959" s="8" t="n">
        <v>5213.99</v>
      </c>
      <c r="I1959" s="9" t="n">
        <v>5</v>
      </c>
      <c r="J1959" s="6" t="s">
        <v>17</v>
      </c>
    </row>
    <row r="1960" customFormat="false" ht="15" hidden="false" customHeight="false" outlineLevel="0" collapsed="false">
      <c r="A1960" s="2" t="s">
        <v>4129</v>
      </c>
      <c r="B1960" s="2" t="s">
        <v>4130</v>
      </c>
      <c r="C1960" s="2" t="s">
        <v>31</v>
      </c>
      <c r="D1960" s="3" t="s">
        <v>215</v>
      </c>
      <c r="E1960" s="2" t="s">
        <v>472</v>
      </c>
      <c r="F1960" s="2" t="s">
        <v>787</v>
      </c>
      <c r="G1960" s="3" t="s">
        <v>138</v>
      </c>
      <c r="H1960" s="4" t="n">
        <v>6559.19</v>
      </c>
      <c r="I1960" s="5" t="n">
        <v>10</v>
      </c>
      <c r="J1960" s="2" t="s">
        <v>17</v>
      </c>
    </row>
    <row r="1961" customFormat="false" ht="15" hidden="false" customHeight="false" outlineLevel="0" collapsed="false">
      <c r="A1961" s="6" t="s">
        <v>4131</v>
      </c>
      <c r="B1961" s="6" t="s">
        <v>4132</v>
      </c>
      <c r="C1961" s="6" t="s">
        <v>31</v>
      </c>
      <c r="D1961" s="7" t="s">
        <v>122</v>
      </c>
      <c r="E1961" s="6" t="s">
        <v>1055</v>
      </c>
      <c r="F1961" s="6" t="s">
        <v>47</v>
      </c>
      <c r="G1961" s="7" t="s">
        <v>22</v>
      </c>
      <c r="H1961" s="8" t="n">
        <v>8780.13</v>
      </c>
      <c r="I1961" s="9" t="n">
        <v>0</v>
      </c>
      <c r="J1961" s="6" t="s">
        <v>17</v>
      </c>
    </row>
    <row r="1962" customFormat="false" ht="15" hidden="false" customHeight="false" outlineLevel="0" collapsed="false">
      <c r="A1962" s="2" t="s">
        <v>4133</v>
      </c>
      <c r="B1962" s="2" t="s">
        <v>4134</v>
      </c>
      <c r="C1962" s="2" t="s">
        <v>12</v>
      </c>
      <c r="D1962" s="3" t="s">
        <v>162</v>
      </c>
      <c r="E1962" s="2" t="s">
        <v>212</v>
      </c>
      <c r="F1962" s="2" t="s">
        <v>311</v>
      </c>
      <c r="G1962" s="3" t="s">
        <v>22</v>
      </c>
      <c r="H1962" s="4" t="n">
        <v>9252.31</v>
      </c>
      <c r="I1962" s="5" t="n">
        <v>15</v>
      </c>
      <c r="J1962" s="2" t="s">
        <v>17</v>
      </c>
    </row>
    <row r="1963" customFormat="false" ht="15" hidden="false" customHeight="false" outlineLevel="0" collapsed="false">
      <c r="A1963" s="6" t="s">
        <v>4135</v>
      </c>
      <c r="B1963" s="6" t="s">
        <v>4136</v>
      </c>
      <c r="C1963" s="6" t="s">
        <v>12</v>
      </c>
      <c r="D1963" s="7" t="s">
        <v>50</v>
      </c>
      <c r="E1963" s="6" t="s">
        <v>156</v>
      </c>
      <c r="F1963" s="6" t="s">
        <v>226</v>
      </c>
      <c r="G1963" s="7" t="s">
        <v>22</v>
      </c>
      <c r="H1963" s="8" t="n">
        <v>10167.45</v>
      </c>
      <c r="I1963" s="9" t="n">
        <v>5</v>
      </c>
      <c r="J1963" s="6" t="s">
        <v>17</v>
      </c>
    </row>
    <row r="1964" customFormat="false" ht="15" hidden="false" customHeight="false" outlineLevel="0" collapsed="false">
      <c r="A1964" s="2" t="s">
        <v>4137</v>
      </c>
      <c r="B1964" s="2" t="s">
        <v>2662</v>
      </c>
      <c r="C1964" s="2" t="s">
        <v>12</v>
      </c>
      <c r="D1964" s="3" t="s">
        <v>154</v>
      </c>
      <c r="E1964" s="2" t="s">
        <v>557</v>
      </c>
      <c r="F1964" s="2" t="s">
        <v>21</v>
      </c>
      <c r="G1964" s="3" t="s">
        <v>62</v>
      </c>
      <c r="H1964" s="4" t="n">
        <v>5239.71</v>
      </c>
      <c r="I1964" s="5" t="n">
        <v>30</v>
      </c>
      <c r="J1964" s="2" t="s">
        <v>17</v>
      </c>
    </row>
    <row r="1965" customFormat="false" ht="15" hidden="false" customHeight="false" outlineLevel="0" collapsed="false">
      <c r="A1965" s="6" t="s">
        <v>4138</v>
      </c>
      <c r="B1965" s="6" t="s">
        <v>4139</v>
      </c>
      <c r="C1965" s="6" t="s">
        <v>31</v>
      </c>
      <c r="D1965" s="7" t="s">
        <v>92</v>
      </c>
      <c r="E1965" s="6" t="s">
        <v>43</v>
      </c>
      <c r="F1965" s="6" t="s">
        <v>164</v>
      </c>
      <c r="G1965" s="7" t="s">
        <v>22</v>
      </c>
      <c r="H1965" s="8" t="n">
        <v>11414.86</v>
      </c>
      <c r="I1965" s="9" t="n">
        <v>25</v>
      </c>
      <c r="J1965" s="6" t="s">
        <v>17</v>
      </c>
    </row>
    <row r="1966" customFormat="false" ht="15" hidden="false" customHeight="false" outlineLevel="0" collapsed="false">
      <c r="A1966" s="2" t="s">
        <v>4140</v>
      </c>
      <c r="B1966" s="2" t="s">
        <v>4141</v>
      </c>
      <c r="C1966" s="2" t="s">
        <v>12</v>
      </c>
      <c r="D1966" s="3" t="s">
        <v>50</v>
      </c>
      <c r="E1966" s="2" t="s">
        <v>132</v>
      </c>
      <c r="F1966" s="2" t="s">
        <v>901</v>
      </c>
      <c r="G1966" s="3" t="s">
        <v>22</v>
      </c>
      <c r="H1966" s="4" t="n">
        <v>4347.02</v>
      </c>
      <c r="I1966" s="5" t="n">
        <v>0</v>
      </c>
      <c r="J1966" s="2" t="s">
        <v>17</v>
      </c>
    </row>
    <row r="1967" customFormat="false" ht="15" hidden="false" customHeight="false" outlineLevel="0" collapsed="false">
      <c r="A1967" s="6" t="s">
        <v>4142</v>
      </c>
      <c r="B1967" s="6" t="s">
        <v>4143</v>
      </c>
      <c r="C1967" s="6" t="s">
        <v>12</v>
      </c>
      <c r="D1967" s="7" t="s">
        <v>110</v>
      </c>
      <c r="E1967" s="6" t="s">
        <v>761</v>
      </c>
      <c r="F1967" s="6" t="s">
        <v>1162</v>
      </c>
      <c r="G1967" s="7" t="s">
        <v>74</v>
      </c>
      <c r="H1967" s="8" t="n">
        <v>5565.04</v>
      </c>
      <c r="I1967" s="9" t="n">
        <v>15</v>
      </c>
      <c r="J1967" s="6" t="s">
        <v>17</v>
      </c>
    </row>
    <row r="1968" customFormat="false" ht="15" hidden="false" customHeight="false" outlineLevel="0" collapsed="false">
      <c r="A1968" s="2" t="s">
        <v>4144</v>
      </c>
      <c r="B1968" s="2" t="s">
        <v>4145</v>
      </c>
      <c r="C1968" s="2" t="s">
        <v>12</v>
      </c>
      <c r="D1968" s="3" t="s">
        <v>81</v>
      </c>
      <c r="E1968" s="2" t="s">
        <v>496</v>
      </c>
      <c r="F1968" s="2" t="s">
        <v>42</v>
      </c>
      <c r="G1968" s="3" t="s">
        <v>22</v>
      </c>
      <c r="H1968" s="4" t="n">
        <v>8257.35</v>
      </c>
      <c r="I1968" s="5" t="n">
        <v>25</v>
      </c>
      <c r="J1968" s="2" t="s">
        <v>17</v>
      </c>
    </row>
    <row r="1969" customFormat="false" ht="15" hidden="false" customHeight="false" outlineLevel="0" collapsed="false">
      <c r="A1969" s="6" t="s">
        <v>4146</v>
      </c>
      <c r="B1969" s="6" t="s">
        <v>4147</v>
      </c>
      <c r="C1969" s="6" t="s">
        <v>31</v>
      </c>
      <c r="D1969" s="7" t="s">
        <v>145</v>
      </c>
      <c r="E1969" s="6" t="s">
        <v>254</v>
      </c>
      <c r="F1969" s="6" t="s">
        <v>997</v>
      </c>
      <c r="G1969" s="7" t="s">
        <v>138</v>
      </c>
      <c r="H1969" s="8" t="n">
        <v>13876.9</v>
      </c>
      <c r="I1969" s="9" t="n">
        <v>5</v>
      </c>
      <c r="J1969" s="6" t="s">
        <v>17</v>
      </c>
    </row>
    <row r="1970" customFormat="false" ht="15" hidden="false" customHeight="false" outlineLevel="0" collapsed="false">
      <c r="A1970" s="2" t="s">
        <v>4148</v>
      </c>
      <c r="B1970" s="2" t="s">
        <v>4149</v>
      </c>
      <c r="C1970" s="2" t="s">
        <v>31</v>
      </c>
      <c r="D1970" s="3" t="s">
        <v>175</v>
      </c>
      <c r="E1970" s="2" t="s">
        <v>761</v>
      </c>
      <c r="F1970" s="2" t="s">
        <v>2002</v>
      </c>
      <c r="G1970" s="3" t="s">
        <v>62</v>
      </c>
      <c r="H1970" s="4" t="n">
        <v>2863.57</v>
      </c>
      <c r="I1970" s="5" t="n">
        <v>30</v>
      </c>
      <c r="J1970" s="2" t="s">
        <v>17</v>
      </c>
    </row>
    <row r="1971" customFormat="false" ht="15" hidden="false" customHeight="false" outlineLevel="0" collapsed="false">
      <c r="A1971" s="6" t="s">
        <v>4150</v>
      </c>
      <c r="B1971" s="6" t="s">
        <v>4151</v>
      </c>
      <c r="C1971" s="6" t="s">
        <v>31</v>
      </c>
      <c r="D1971" s="7" t="s">
        <v>92</v>
      </c>
      <c r="E1971" s="6" t="s">
        <v>1518</v>
      </c>
      <c r="F1971" s="6" t="s">
        <v>20</v>
      </c>
      <c r="G1971" s="7" t="s">
        <v>28</v>
      </c>
      <c r="H1971" s="8" t="n">
        <v>11798.7</v>
      </c>
      <c r="I1971" s="9" t="n">
        <v>5</v>
      </c>
      <c r="J1971" s="6" t="s">
        <v>17</v>
      </c>
    </row>
    <row r="1972" customFormat="false" ht="15" hidden="false" customHeight="false" outlineLevel="0" collapsed="false">
      <c r="A1972" s="2" t="s">
        <v>4152</v>
      </c>
      <c r="B1972" s="2" t="s">
        <v>2714</v>
      </c>
      <c r="C1972" s="2" t="s">
        <v>31</v>
      </c>
      <c r="D1972" s="3" t="s">
        <v>59</v>
      </c>
      <c r="E1972" s="2" t="s">
        <v>1129</v>
      </c>
      <c r="F1972" s="2" t="s">
        <v>195</v>
      </c>
      <c r="G1972" s="3" t="s">
        <v>22</v>
      </c>
      <c r="H1972" s="4" t="n">
        <v>11156.37</v>
      </c>
      <c r="I1972" s="5" t="n">
        <v>30</v>
      </c>
      <c r="J1972" s="2" t="s">
        <v>17</v>
      </c>
    </row>
    <row r="1973" customFormat="false" ht="15" hidden="false" customHeight="false" outlineLevel="0" collapsed="false">
      <c r="A1973" s="6" t="s">
        <v>4153</v>
      </c>
      <c r="B1973" s="6" t="s">
        <v>4154</v>
      </c>
      <c r="C1973" s="6" t="s">
        <v>12</v>
      </c>
      <c r="D1973" s="7" t="s">
        <v>25</v>
      </c>
      <c r="E1973" s="6" t="s">
        <v>785</v>
      </c>
      <c r="F1973" s="6" t="s">
        <v>164</v>
      </c>
      <c r="G1973" s="7" t="s">
        <v>22</v>
      </c>
      <c r="H1973" s="8" t="n">
        <v>9105.53</v>
      </c>
      <c r="I1973" s="9" t="n">
        <v>25</v>
      </c>
      <c r="J1973" s="6" t="s">
        <v>68</v>
      </c>
    </row>
    <row r="1974" customFormat="false" ht="15" hidden="false" customHeight="false" outlineLevel="0" collapsed="false">
      <c r="A1974" s="2" t="s">
        <v>4155</v>
      </c>
      <c r="B1974" s="2" t="s">
        <v>4156</v>
      </c>
      <c r="C1974" s="2" t="s">
        <v>31</v>
      </c>
      <c r="D1974" s="3" t="s">
        <v>92</v>
      </c>
      <c r="E1974" s="2" t="s">
        <v>332</v>
      </c>
      <c r="F1974" s="2" t="s">
        <v>653</v>
      </c>
      <c r="G1974" s="3" t="s">
        <v>16</v>
      </c>
      <c r="H1974" s="4" t="n">
        <v>3505.06</v>
      </c>
      <c r="I1974" s="5" t="n">
        <v>0</v>
      </c>
      <c r="J1974" s="2" t="s">
        <v>17</v>
      </c>
    </row>
    <row r="1975" customFormat="false" ht="15" hidden="false" customHeight="false" outlineLevel="0" collapsed="false">
      <c r="A1975" s="6" t="s">
        <v>4157</v>
      </c>
      <c r="B1975" s="6" t="s">
        <v>4158</v>
      </c>
      <c r="C1975" s="6" t="s">
        <v>12</v>
      </c>
      <c r="D1975" s="7" t="s">
        <v>50</v>
      </c>
      <c r="E1975" s="6" t="s">
        <v>290</v>
      </c>
      <c r="F1975" s="6" t="s">
        <v>219</v>
      </c>
      <c r="G1975" s="7" t="s">
        <v>22</v>
      </c>
      <c r="H1975" s="8" t="n">
        <v>11684.97</v>
      </c>
      <c r="I1975" s="9" t="n">
        <v>20</v>
      </c>
      <c r="J1975" s="6" t="s">
        <v>68</v>
      </c>
    </row>
    <row r="1976" customFormat="false" ht="15" hidden="false" customHeight="false" outlineLevel="0" collapsed="false">
      <c r="A1976" s="2" t="s">
        <v>4159</v>
      </c>
      <c r="B1976" s="2" t="s">
        <v>4160</v>
      </c>
      <c r="C1976" s="2" t="s">
        <v>31</v>
      </c>
      <c r="D1976" s="3" t="s">
        <v>92</v>
      </c>
      <c r="E1976" s="2" t="s">
        <v>1440</v>
      </c>
      <c r="F1976" s="2" t="s">
        <v>919</v>
      </c>
      <c r="G1976" s="3" t="s">
        <v>22</v>
      </c>
      <c r="H1976" s="4" t="n">
        <v>10964.22</v>
      </c>
      <c r="I1976" s="5" t="n">
        <v>20</v>
      </c>
      <c r="J1976" s="2" t="s">
        <v>17</v>
      </c>
    </row>
    <row r="1977" customFormat="false" ht="15" hidden="false" customHeight="false" outlineLevel="0" collapsed="false">
      <c r="A1977" s="6" t="s">
        <v>4161</v>
      </c>
      <c r="B1977" s="6" t="s">
        <v>4162</v>
      </c>
      <c r="C1977" s="6" t="s">
        <v>12</v>
      </c>
      <c r="D1977" s="7" t="s">
        <v>154</v>
      </c>
      <c r="E1977" s="6" t="s">
        <v>734</v>
      </c>
      <c r="F1977" s="6" t="s">
        <v>1007</v>
      </c>
      <c r="G1977" s="7" t="s">
        <v>22</v>
      </c>
      <c r="H1977" s="8" t="n">
        <v>11328.21</v>
      </c>
      <c r="I1977" s="9" t="n">
        <v>20</v>
      </c>
      <c r="J1977" s="6" t="s">
        <v>17</v>
      </c>
    </row>
    <row r="1978" customFormat="false" ht="15" hidden="false" customHeight="false" outlineLevel="0" collapsed="false">
      <c r="A1978" s="2" t="s">
        <v>4163</v>
      </c>
      <c r="B1978" s="2" t="s">
        <v>4164</v>
      </c>
      <c r="C1978" s="2" t="s">
        <v>31</v>
      </c>
      <c r="D1978" s="3" t="s">
        <v>131</v>
      </c>
      <c r="E1978" s="2" t="s">
        <v>286</v>
      </c>
      <c r="F1978" s="2" t="s">
        <v>191</v>
      </c>
      <c r="G1978" s="3" t="s">
        <v>28</v>
      </c>
      <c r="H1978" s="4" t="n">
        <v>3093.15</v>
      </c>
      <c r="I1978" s="5" t="n">
        <v>25</v>
      </c>
      <c r="J1978" s="2" t="s">
        <v>17</v>
      </c>
    </row>
    <row r="1979" customFormat="false" ht="15" hidden="false" customHeight="false" outlineLevel="0" collapsed="false">
      <c r="A1979" s="6" t="s">
        <v>4165</v>
      </c>
      <c r="B1979" s="6" t="s">
        <v>4166</v>
      </c>
      <c r="C1979" s="6" t="s">
        <v>31</v>
      </c>
      <c r="D1979" s="7" t="s">
        <v>145</v>
      </c>
      <c r="E1979" s="6" t="s">
        <v>188</v>
      </c>
      <c r="F1979" s="6" t="s">
        <v>320</v>
      </c>
      <c r="G1979" s="7" t="s">
        <v>22</v>
      </c>
      <c r="H1979" s="8" t="n">
        <v>4624.53</v>
      </c>
      <c r="I1979" s="9" t="n">
        <v>0</v>
      </c>
      <c r="J1979" s="6" t="s">
        <v>17</v>
      </c>
    </row>
    <row r="1980" customFormat="false" ht="15" hidden="false" customHeight="false" outlineLevel="0" collapsed="false">
      <c r="A1980" s="2" t="s">
        <v>4167</v>
      </c>
      <c r="B1980" s="2" t="s">
        <v>4168</v>
      </c>
      <c r="C1980" s="2" t="s">
        <v>86</v>
      </c>
      <c r="D1980" s="3" t="s">
        <v>384</v>
      </c>
      <c r="E1980" s="2" t="s">
        <v>234</v>
      </c>
      <c r="F1980" s="2" t="s">
        <v>376</v>
      </c>
      <c r="G1980" s="3" t="s">
        <v>28</v>
      </c>
      <c r="H1980" s="4" t="n">
        <v>14738.77</v>
      </c>
      <c r="I1980" s="5" t="n">
        <v>10</v>
      </c>
      <c r="J1980" s="2" t="s">
        <v>17</v>
      </c>
    </row>
    <row r="1981" customFormat="false" ht="15" hidden="false" customHeight="false" outlineLevel="0" collapsed="false">
      <c r="A1981" s="6" t="s">
        <v>4169</v>
      </c>
      <c r="B1981" s="6" t="s">
        <v>3435</v>
      </c>
      <c r="C1981" s="6" t="s">
        <v>86</v>
      </c>
      <c r="D1981" s="7" t="s">
        <v>524</v>
      </c>
      <c r="E1981" s="6" t="s">
        <v>700</v>
      </c>
      <c r="F1981" s="6" t="s">
        <v>327</v>
      </c>
      <c r="G1981" s="7" t="s">
        <v>22</v>
      </c>
      <c r="H1981" s="8" t="n">
        <v>5817.54</v>
      </c>
      <c r="I1981" s="9" t="n">
        <v>30</v>
      </c>
      <c r="J1981" s="6" t="s">
        <v>17</v>
      </c>
    </row>
    <row r="1982" customFormat="false" ht="15" hidden="false" customHeight="false" outlineLevel="0" collapsed="false">
      <c r="A1982" s="2" t="s">
        <v>4170</v>
      </c>
      <c r="B1982" s="2" t="s">
        <v>4171</v>
      </c>
      <c r="C1982" s="2" t="s">
        <v>86</v>
      </c>
      <c r="D1982" s="3" t="s">
        <v>384</v>
      </c>
      <c r="E1982" s="2" t="s">
        <v>902</v>
      </c>
      <c r="F1982" s="2" t="s">
        <v>440</v>
      </c>
      <c r="G1982" s="3" t="s">
        <v>74</v>
      </c>
      <c r="H1982" s="4" t="n">
        <v>10877.26</v>
      </c>
      <c r="I1982" s="5" t="n">
        <v>5</v>
      </c>
      <c r="J1982" s="2" t="s">
        <v>68</v>
      </c>
    </row>
    <row r="1983" customFormat="false" ht="15" hidden="false" customHeight="false" outlineLevel="0" collapsed="false">
      <c r="A1983" s="6" t="s">
        <v>4172</v>
      </c>
      <c r="B1983" s="6" t="s">
        <v>4173</v>
      </c>
      <c r="C1983" s="6" t="s">
        <v>86</v>
      </c>
      <c r="D1983" s="7" t="s">
        <v>135</v>
      </c>
      <c r="E1983" s="6" t="s">
        <v>890</v>
      </c>
      <c r="F1983" s="6" t="s">
        <v>706</v>
      </c>
      <c r="G1983" s="7" t="s">
        <v>22</v>
      </c>
      <c r="H1983" s="8" t="n">
        <v>2220.43</v>
      </c>
      <c r="I1983" s="9" t="n">
        <v>15</v>
      </c>
      <c r="J1983" s="6" t="s">
        <v>17</v>
      </c>
    </row>
    <row r="1984" customFormat="false" ht="15" hidden="false" customHeight="false" outlineLevel="0" collapsed="false">
      <c r="A1984" s="2" t="s">
        <v>4174</v>
      </c>
      <c r="B1984" s="2" t="s">
        <v>4175</v>
      </c>
      <c r="C1984" s="2" t="s">
        <v>12</v>
      </c>
      <c r="D1984" s="3" t="s">
        <v>37</v>
      </c>
      <c r="E1984" s="2" t="s">
        <v>608</v>
      </c>
      <c r="F1984" s="2" t="s">
        <v>1200</v>
      </c>
      <c r="G1984" s="3" t="s">
        <v>62</v>
      </c>
      <c r="H1984" s="4" t="n">
        <v>3574.18</v>
      </c>
      <c r="I1984" s="5" t="n">
        <v>5</v>
      </c>
      <c r="J1984" s="2" t="s">
        <v>68</v>
      </c>
    </row>
    <row r="1985" customFormat="false" ht="15" hidden="false" customHeight="false" outlineLevel="0" collapsed="false">
      <c r="A1985" s="6" t="s">
        <v>4176</v>
      </c>
      <c r="B1985" s="6" t="s">
        <v>4177</v>
      </c>
      <c r="C1985" s="6" t="s">
        <v>31</v>
      </c>
      <c r="D1985" s="7" t="s">
        <v>59</v>
      </c>
      <c r="E1985" s="6" t="s">
        <v>1075</v>
      </c>
      <c r="F1985" s="6" t="s">
        <v>227</v>
      </c>
      <c r="G1985" s="7" t="s">
        <v>138</v>
      </c>
      <c r="H1985" s="8" t="n">
        <v>2285.14</v>
      </c>
      <c r="I1985" s="9" t="n">
        <v>15</v>
      </c>
      <c r="J1985" s="6" t="s">
        <v>17</v>
      </c>
    </row>
    <row r="1986" customFormat="false" ht="15" hidden="false" customHeight="false" outlineLevel="0" collapsed="false">
      <c r="A1986" s="2" t="s">
        <v>4178</v>
      </c>
      <c r="B1986" s="2" t="s">
        <v>4179</v>
      </c>
      <c r="C1986" s="2" t="s">
        <v>31</v>
      </c>
      <c r="D1986" s="3" t="s">
        <v>92</v>
      </c>
      <c r="E1986" s="2" t="s">
        <v>342</v>
      </c>
      <c r="F1986" s="2" t="s">
        <v>508</v>
      </c>
      <c r="G1986" s="3" t="s">
        <v>28</v>
      </c>
      <c r="H1986" s="4" t="n">
        <v>6925.16</v>
      </c>
      <c r="I1986" s="5" t="n">
        <v>0</v>
      </c>
      <c r="J1986" s="2" t="s">
        <v>17</v>
      </c>
    </row>
    <row r="1987" customFormat="false" ht="15" hidden="false" customHeight="false" outlineLevel="0" collapsed="false">
      <c r="A1987" s="6" t="s">
        <v>4180</v>
      </c>
      <c r="B1987" s="6" t="s">
        <v>1482</v>
      </c>
      <c r="C1987" s="6" t="s">
        <v>12</v>
      </c>
      <c r="D1987" s="7" t="s">
        <v>50</v>
      </c>
      <c r="E1987" s="6" t="s">
        <v>241</v>
      </c>
      <c r="F1987" s="6" t="s">
        <v>293</v>
      </c>
      <c r="G1987" s="7" t="s">
        <v>22</v>
      </c>
      <c r="H1987" s="8" t="n">
        <v>8200.18</v>
      </c>
      <c r="I1987" s="9" t="n">
        <v>10</v>
      </c>
      <c r="J1987" s="6" t="s">
        <v>17</v>
      </c>
    </row>
    <row r="1988" customFormat="false" ht="15" hidden="false" customHeight="false" outlineLevel="0" collapsed="false">
      <c r="A1988" s="2" t="s">
        <v>4181</v>
      </c>
      <c r="B1988" s="2" t="s">
        <v>4119</v>
      </c>
      <c r="C1988" s="2" t="s">
        <v>86</v>
      </c>
      <c r="D1988" s="3" t="s">
        <v>384</v>
      </c>
      <c r="E1988" s="2" t="s">
        <v>809</v>
      </c>
      <c r="F1988" s="2" t="s">
        <v>1348</v>
      </c>
      <c r="G1988" s="3" t="s">
        <v>22</v>
      </c>
      <c r="H1988" s="4" t="n">
        <v>13063.59</v>
      </c>
      <c r="I1988" s="5" t="n">
        <v>25</v>
      </c>
      <c r="J1988" s="2" t="s">
        <v>68</v>
      </c>
    </row>
    <row r="1989" customFormat="false" ht="15" hidden="false" customHeight="false" outlineLevel="0" collapsed="false">
      <c r="A1989" s="6" t="s">
        <v>4182</v>
      </c>
      <c r="B1989" s="6" t="s">
        <v>186</v>
      </c>
      <c r="C1989" s="6" t="s">
        <v>86</v>
      </c>
      <c r="D1989" s="7" t="s">
        <v>507</v>
      </c>
      <c r="E1989" s="6" t="s">
        <v>464</v>
      </c>
      <c r="F1989" s="6" t="s">
        <v>997</v>
      </c>
      <c r="G1989" s="7" t="s">
        <v>138</v>
      </c>
      <c r="H1989" s="8" t="n">
        <v>13756</v>
      </c>
      <c r="I1989" s="9" t="n">
        <v>20</v>
      </c>
      <c r="J1989" s="6" t="s">
        <v>17</v>
      </c>
    </row>
    <row r="1990" customFormat="false" ht="15" hidden="false" customHeight="false" outlineLevel="0" collapsed="false">
      <c r="A1990" s="2" t="s">
        <v>4183</v>
      </c>
      <c r="B1990" s="2" t="s">
        <v>4184</v>
      </c>
      <c r="C1990" s="2" t="s">
        <v>12</v>
      </c>
      <c r="D1990" s="3" t="s">
        <v>81</v>
      </c>
      <c r="E1990" s="2" t="s">
        <v>550</v>
      </c>
      <c r="F1990" s="2" t="s">
        <v>551</v>
      </c>
      <c r="G1990" s="3" t="s">
        <v>62</v>
      </c>
      <c r="H1990" s="4" t="n">
        <v>11786.51</v>
      </c>
      <c r="I1990" s="5" t="n">
        <v>25</v>
      </c>
      <c r="J1990" s="2" t="s">
        <v>17</v>
      </c>
    </row>
    <row r="1991" customFormat="false" ht="15" hidden="false" customHeight="false" outlineLevel="0" collapsed="false">
      <c r="A1991" s="6" t="s">
        <v>4185</v>
      </c>
      <c r="B1991" s="6" t="s">
        <v>4186</v>
      </c>
      <c r="C1991" s="6" t="s">
        <v>86</v>
      </c>
      <c r="D1991" s="7" t="s">
        <v>97</v>
      </c>
      <c r="E1991" s="6" t="s">
        <v>323</v>
      </c>
      <c r="F1991" s="6" t="s">
        <v>1055</v>
      </c>
      <c r="G1991" s="7" t="s">
        <v>62</v>
      </c>
      <c r="H1991" s="8" t="n">
        <v>2484.46</v>
      </c>
      <c r="I1991" s="9" t="n">
        <v>0</v>
      </c>
      <c r="J1991" s="6" t="s">
        <v>68</v>
      </c>
    </row>
    <row r="1992" customFormat="false" ht="15" hidden="false" customHeight="false" outlineLevel="0" collapsed="false">
      <c r="A1992" s="2" t="s">
        <v>4187</v>
      </c>
      <c r="B1992" s="2" t="s">
        <v>4188</v>
      </c>
      <c r="C1992" s="2" t="s">
        <v>12</v>
      </c>
      <c r="D1992" s="3" t="s">
        <v>162</v>
      </c>
      <c r="E1992" s="2" t="s">
        <v>1051</v>
      </c>
      <c r="F1992" s="2" t="s">
        <v>761</v>
      </c>
      <c r="G1992" s="3" t="s">
        <v>16</v>
      </c>
      <c r="H1992" s="4" t="n">
        <v>2278.23</v>
      </c>
      <c r="I1992" s="5" t="n">
        <v>20</v>
      </c>
      <c r="J1992" s="2" t="s">
        <v>17</v>
      </c>
    </row>
    <row r="1993" customFormat="false" ht="15" hidden="false" customHeight="false" outlineLevel="0" collapsed="false">
      <c r="A1993" s="6" t="s">
        <v>4189</v>
      </c>
      <c r="B1993" s="6" t="s">
        <v>4190</v>
      </c>
      <c r="C1993" s="6" t="s">
        <v>12</v>
      </c>
      <c r="D1993" s="7" t="s">
        <v>162</v>
      </c>
      <c r="E1993" s="6" t="s">
        <v>282</v>
      </c>
      <c r="F1993" s="6" t="s">
        <v>163</v>
      </c>
      <c r="G1993" s="7" t="s">
        <v>62</v>
      </c>
      <c r="H1993" s="8" t="n">
        <v>11569.94</v>
      </c>
      <c r="I1993" s="9" t="n">
        <v>10</v>
      </c>
      <c r="J1993" s="6" t="s">
        <v>17</v>
      </c>
    </row>
    <row r="1994" customFormat="false" ht="15" hidden="false" customHeight="false" outlineLevel="0" collapsed="false">
      <c r="A1994" s="2" t="s">
        <v>4191</v>
      </c>
      <c r="B1994" s="2" t="s">
        <v>4192</v>
      </c>
      <c r="C1994" s="2" t="s">
        <v>12</v>
      </c>
      <c r="D1994" s="3" t="s">
        <v>110</v>
      </c>
      <c r="E1994" s="2" t="s">
        <v>367</v>
      </c>
      <c r="F1994" s="2" t="s">
        <v>919</v>
      </c>
      <c r="G1994" s="3" t="s">
        <v>22</v>
      </c>
      <c r="H1994" s="4" t="n">
        <v>10217.82</v>
      </c>
      <c r="I1994" s="5" t="n">
        <v>25</v>
      </c>
      <c r="J1994" s="2" t="s">
        <v>17</v>
      </c>
    </row>
    <row r="1995" customFormat="false" ht="15" hidden="false" customHeight="false" outlineLevel="0" collapsed="false">
      <c r="A1995" s="6" t="s">
        <v>4193</v>
      </c>
      <c r="B1995" s="6" t="s">
        <v>4194</v>
      </c>
      <c r="C1995" s="6" t="s">
        <v>86</v>
      </c>
      <c r="D1995" s="7" t="s">
        <v>384</v>
      </c>
      <c r="E1995" s="6" t="s">
        <v>56</v>
      </c>
      <c r="F1995" s="6" t="s">
        <v>267</v>
      </c>
      <c r="G1995" s="7" t="s">
        <v>62</v>
      </c>
      <c r="H1995" s="8" t="n">
        <v>7871.26</v>
      </c>
      <c r="I1995" s="9" t="n">
        <v>5</v>
      </c>
      <c r="J1995" s="6" t="s">
        <v>17</v>
      </c>
    </row>
    <row r="1996" customFormat="false" ht="15" hidden="false" customHeight="false" outlineLevel="0" collapsed="false">
      <c r="A1996" s="2" t="s">
        <v>4195</v>
      </c>
      <c r="B1996" s="2" t="s">
        <v>4196</v>
      </c>
      <c r="C1996" s="2" t="s">
        <v>12</v>
      </c>
      <c r="D1996" s="3" t="s">
        <v>81</v>
      </c>
      <c r="E1996" s="2" t="s">
        <v>206</v>
      </c>
      <c r="F1996" s="2" t="s">
        <v>88</v>
      </c>
      <c r="G1996" s="3" t="s">
        <v>22</v>
      </c>
      <c r="H1996" s="4" t="n">
        <v>12288.46</v>
      </c>
      <c r="I1996" s="5" t="n">
        <v>0</v>
      </c>
      <c r="J1996" s="2" t="s">
        <v>17</v>
      </c>
    </row>
    <row r="1997" customFormat="false" ht="15" hidden="false" customHeight="false" outlineLevel="0" collapsed="false">
      <c r="A1997" s="6" t="s">
        <v>4197</v>
      </c>
      <c r="B1997" s="6" t="s">
        <v>4198</v>
      </c>
      <c r="C1997" s="6" t="s">
        <v>12</v>
      </c>
      <c r="D1997" s="7" t="s">
        <v>154</v>
      </c>
      <c r="E1997" s="6" t="s">
        <v>195</v>
      </c>
      <c r="F1997" s="6" t="s">
        <v>1907</v>
      </c>
      <c r="G1997" s="7" t="s">
        <v>74</v>
      </c>
      <c r="H1997" s="8" t="n">
        <v>2155.98</v>
      </c>
      <c r="I1997" s="9" t="n">
        <v>5</v>
      </c>
      <c r="J1997" s="6" t="s">
        <v>17</v>
      </c>
    </row>
    <row r="1998" customFormat="false" ht="15" hidden="false" customHeight="false" outlineLevel="0" collapsed="false">
      <c r="A1998" s="2" t="s">
        <v>4199</v>
      </c>
      <c r="B1998" s="2" t="s">
        <v>4200</v>
      </c>
      <c r="C1998" s="2" t="s">
        <v>31</v>
      </c>
      <c r="D1998" s="3" t="s">
        <v>215</v>
      </c>
      <c r="E1998" s="2" t="s">
        <v>617</v>
      </c>
      <c r="F1998" s="2" t="s">
        <v>600</v>
      </c>
      <c r="G1998" s="3" t="s">
        <v>16</v>
      </c>
      <c r="H1998" s="4" t="n">
        <v>6675.67</v>
      </c>
      <c r="I1998" s="5" t="n">
        <v>15</v>
      </c>
      <c r="J1998" s="2" t="s">
        <v>17</v>
      </c>
    </row>
    <row r="1999" customFormat="false" ht="15" hidden="false" customHeight="false" outlineLevel="0" collapsed="false">
      <c r="A1999" s="6" t="s">
        <v>4201</v>
      </c>
      <c r="B1999" s="6" t="s">
        <v>4202</v>
      </c>
      <c r="C1999" s="6" t="s">
        <v>31</v>
      </c>
      <c r="D1999" s="7" t="s">
        <v>71</v>
      </c>
      <c r="E1999" s="6" t="s">
        <v>925</v>
      </c>
      <c r="F1999" s="6" t="s">
        <v>1556</v>
      </c>
      <c r="G1999" s="7" t="s">
        <v>62</v>
      </c>
      <c r="H1999" s="8" t="n">
        <v>12152.97</v>
      </c>
      <c r="I1999" s="9" t="n">
        <v>25</v>
      </c>
      <c r="J1999" s="6" t="s">
        <v>68</v>
      </c>
    </row>
    <row r="2000" customFormat="false" ht="15" hidden="false" customHeight="false" outlineLevel="0" collapsed="false">
      <c r="A2000" s="2" t="s">
        <v>4203</v>
      </c>
      <c r="B2000" s="2" t="s">
        <v>4204</v>
      </c>
      <c r="C2000" s="2" t="s">
        <v>86</v>
      </c>
      <c r="D2000" s="3" t="s">
        <v>507</v>
      </c>
      <c r="E2000" s="2" t="s">
        <v>42</v>
      </c>
      <c r="F2000" s="2" t="s">
        <v>380</v>
      </c>
      <c r="G2000" s="3" t="s">
        <v>74</v>
      </c>
      <c r="H2000" s="4" t="n">
        <v>12436.3</v>
      </c>
      <c r="I2000" s="5" t="n">
        <v>15</v>
      </c>
      <c r="J2000" s="2" t="s">
        <v>68</v>
      </c>
    </row>
    <row r="2001" customFormat="false" ht="15" hidden="false" customHeight="false" outlineLevel="0" collapsed="false">
      <c r="A2001" s="6" t="s">
        <v>4205</v>
      </c>
      <c r="B2001" s="6" t="s">
        <v>4206</v>
      </c>
      <c r="C2001" s="6" t="s">
        <v>86</v>
      </c>
      <c r="D2001" s="7" t="s">
        <v>249</v>
      </c>
      <c r="E2001" s="6" t="s">
        <v>884</v>
      </c>
      <c r="F2001" s="6" t="s">
        <v>717</v>
      </c>
      <c r="G2001" s="7" t="s">
        <v>22</v>
      </c>
      <c r="H2001" s="8" t="n">
        <v>14707.43</v>
      </c>
      <c r="I2001" s="9" t="n">
        <v>0</v>
      </c>
      <c r="J2001" s="6" t="s">
        <v>68</v>
      </c>
    </row>
    <row r="2002" customFormat="false" ht="15" hidden="false" customHeight="false" outlineLevel="0" collapsed="false">
      <c r="A2002" s="2" t="s">
        <v>4207</v>
      </c>
      <c r="B2002" s="2" t="s">
        <v>4208</v>
      </c>
      <c r="C2002" s="2" t="s">
        <v>12</v>
      </c>
      <c r="D2002" s="3" t="s">
        <v>13</v>
      </c>
      <c r="E2002" s="2" t="s">
        <v>1440</v>
      </c>
      <c r="F2002" s="2" t="s">
        <v>590</v>
      </c>
      <c r="G2002" s="3" t="s">
        <v>16</v>
      </c>
      <c r="H2002" s="4" t="n">
        <v>2188.95</v>
      </c>
      <c r="I2002" s="5" t="n">
        <v>30</v>
      </c>
      <c r="J2002" s="2" t="s">
        <v>17</v>
      </c>
    </row>
    <row r="2003" customFormat="false" ht="15" hidden="false" customHeight="false" outlineLevel="0" collapsed="false">
      <c r="A2003" s="6" t="s">
        <v>4209</v>
      </c>
      <c r="B2003" s="6" t="s">
        <v>149</v>
      </c>
      <c r="C2003" s="6" t="s">
        <v>86</v>
      </c>
      <c r="D2003" s="7" t="s">
        <v>384</v>
      </c>
      <c r="E2003" s="6" t="s">
        <v>420</v>
      </c>
      <c r="F2003" s="6" t="s">
        <v>1628</v>
      </c>
      <c r="G2003" s="7" t="s">
        <v>22</v>
      </c>
      <c r="H2003" s="8" t="n">
        <v>4309.07</v>
      </c>
      <c r="I2003" s="9" t="n">
        <v>25</v>
      </c>
      <c r="J2003" s="6" t="s">
        <v>17</v>
      </c>
    </row>
    <row r="2004" customFormat="false" ht="15" hidden="false" customHeight="false" outlineLevel="0" collapsed="false">
      <c r="A2004" s="2" t="s">
        <v>4210</v>
      </c>
      <c r="B2004" s="2" t="s">
        <v>4211</v>
      </c>
      <c r="C2004" s="2" t="s">
        <v>86</v>
      </c>
      <c r="D2004" s="3" t="s">
        <v>524</v>
      </c>
      <c r="E2004" s="2" t="s">
        <v>237</v>
      </c>
      <c r="F2004" s="2" t="s">
        <v>928</v>
      </c>
      <c r="G2004" s="3" t="s">
        <v>16</v>
      </c>
      <c r="H2004" s="4" t="n">
        <v>10758.86</v>
      </c>
      <c r="I2004" s="5" t="n">
        <v>30</v>
      </c>
      <c r="J2004" s="2" t="s">
        <v>68</v>
      </c>
    </row>
    <row r="2005" customFormat="false" ht="15" hidden="false" customHeight="false" outlineLevel="0" collapsed="false">
      <c r="A2005" s="6" t="s">
        <v>4212</v>
      </c>
      <c r="B2005" s="6" t="s">
        <v>2057</v>
      </c>
      <c r="C2005" s="6" t="s">
        <v>12</v>
      </c>
      <c r="D2005" s="7" t="s">
        <v>162</v>
      </c>
      <c r="E2005" s="6" t="s">
        <v>176</v>
      </c>
      <c r="F2005" s="6" t="s">
        <v>1661</v>
      </c>
      <c r="G2005" s="7" t="s">
        <v>62</v>
      </c>
      <c r="H2005" s="8" t="n">
        <v>1113.31</v>
      </c>
      <c r="I2005" s="9" t="n">
        <v>5</v>
      </c>
      <c r="J2005" s="6" t="s">
        <v>68</v>
      </c>
    </row>
    <row r="2006" customFormat="false" ht="15" hidden="false" customHeight="false" outlineLevel="0" collapsed="false">
      <c r="A2006" s="2" t="s">
        <v>4213</v>
      </c>
      <c r="B2006" s="2" t="s">
        <v>4214</v>
      </c>
      <c r="C2006" s="2" t="s">
        <v>12</v>
      </c>
      <c r="D2006" s="3" t="s">
        <v>362</v>
      </c>
      <c r="E2006" s="2" t="s">
        <v>1208</v>
      </c>
      <c r="F2006" s="2" t="s">
        <v>188</v>
      </c>
      <c r="G2006" s="3" t="s">
        <v>74</v>
      </c>
      <c r="H2006" s="4" t="n">
        <v>11858.23</v>
      </c>
      <c r="I2006" s="5" t="n">
        <v>15</v>
      </c>
      <c r="J2006" s="2" t="s">
        <v>17</v>
      </c>
    </row>
    <row r="2007" customFormat="false" ht="15" hidden="false" customHeight="false" outlineLevel="0" collapsed="false">
      <c r="A2007" s="6" t="s">
        <v>4215</v>
      </c>
      <c r="B2007" s="6" t="s">
        <v>4216</v>
      </c>
      <c r="C2007" s="6" t="s">
        <v>31</v>
      </c>
      <c r="D2007" s="7" t="s">
        <v>65</v>
      </c>
      <c r="E2007" s="6" t="s">
        <v>461</v>
      </c>
      <c r="F2007" s="6" t="s">
        <v>275</v>
      </c>
      <c r="G2007" s="7" t="s">
        <v>62</v>
      </c>
      <c r="H2007" s="8" t="n">
        <v>12298.15</v>
      </c>
      <c r="I2007" s="9" t="n">
        <v>0</v>
      </c>
      <c r="J2007" s="6" t="s">
        <v>17</v>
      </c>
    </row>
    <row r="2008" customFormat="false" ht="15" hidden="false" customHeight="false" outlineLevel="0" collapsed="false">
      <c r="A2008" s="2" t="s">
        <v>4217</v>
      </c>
      <c r="B2008" s="2" t="s">
        <v>4218</v>
      </c>
      <c r="C2008" s="2" t="s">
        <v>12</v>
      </c>
      <c r="D2008" s="3" t="s">
        <v>37</v>
      </c>
      <c r="E2008" s="2" t="s">
        <v>853</v>
      </c>
      <c r="F2008" s="2" t="s">
        <v>106</v>
      </c>
      <c r="G2008" s="3" t="s">
        <v>138</v>
      </c>
      <c r="H2008" s="4" t="n">
        <v>3636.11</v>
      </c>
      <c r="I2008" s="5" t="n">
        <v>5</v>
      </c>
      <c r="J2008" s="2" t="s">
        <v>17</v>
      </c>
    </row>
    <row r="2009" customFormat="false" ht="15" hidden="false" customHeight="false" outlineLevel="0" collapsed="false">
      <c r="A2009" s="6" t="s">
        <v>4219</v>
      </c>
      <c r="B2009" s="6" t="s">
        <v>4220</v>
      </c>
      <c r="C2009" s="6" t="s">
        <v>31</v>
      </c>
      <c r="D2009" s="7" t="s">
        <v>92</v>
      </c>
      <c r="E2009" s="6" t="s">
        <v>363</v>
      </c>
      <c r="F2009" s="6" t="s">
        <v>681</v>
      </c>
      <c r="G2009" s="7" t="s">
        <v>16</v>
      </c>
      <c r="H2009" s="8" t="n">
        <v>3153.72</v>
      </c>
      <c r="I2009" s="9" t="n">
        <v>15</v>
      </c>
      <c r="J2009" s="6" t="s">
        <v>17</v>
      </c>
    </row>
    <row r="2010" customFormat="false" ht="15" hidden="false" customHeight="false" outlineLevel="0" collapsed="false">
      <c r="A2010" s="2" t="s">
        <v>4221</v>
      </c>
      <c r="B2010" s="2" t="s">
        <v>4222</v>
      </c>
      <c r="C2010" s="2" t="s">
        <v>12</v>
      </c>
      <c r="D2010" s="3" t="s">
        <v>162</v>
      </c>
      <c r="E2010" s="2" t="s">
        <v>124</v>
      </c>
      <c r="F2010" s="2" t="s">
        <v>98</v>
      </c>
      <c r="G2010" s="3" t="s">
        <v>138</v>
      </c>
      <c r="H2010" s="4" t="n">
        <v>12201.69</v>
      </c>
      <c r="I2010" s="5" t="n">
        <v>15</v>
      </c>
      <c r="J2010" s="2" t="s">
        <v>17</v>
      </c>
    </row>
    <row r="2011" customFormat="false" ht="15" hidden="false" customHeight="false" outlineLevel="0" collapsed="false">
      <c r="A2011" s="6" t="s">
        <v>4223</v>
      </c>
      <c r="B2011" s="6" t="s">
        <v>4224</v>
      </c>
      <c r="C2011" s="6" t="s">
        <v>86</v>
      </c>
      <c r="D2011" s="7" t="s">
        <v>87</v>
      </c>
      <c r="E2011" s="6" t="s">
        <v>201</v>
      </c>
      <c r="F2011" s="6" t="s">
        <v>352</v>
      </c>
      <c r="G2011" s="7" t="s">
        <v>22</v>
      </c>
      <c r="H2011" s="8" t="n">
        <v>1239.22</v>
      </c>
      <c r="I2011" s="9" t="n">
        <v>15</v>
      </c>
      <c r="J2011" s="6" t="s">
        <v>17</v>
      </c>
    </row>
    <row r="2012" customFormat="false" ht="15" hidden="false" customHeight="false" outlineLevel="0" collapsed="false">
      <c r="A2012" s="2" t="s">
        <v>4225</v>
      </c>
      <c r="B2012" s="2" t="s">
        <v>4226</v>
      </c>
      <c r="C2012" s="2" t="s">
        <v>31</v>
      </c>
      <c r="D2012" s="3" t="s">
        <v>122</v>
      </c>
      <c r="E2012" s="2" t="s">
        <v>230</v>
      </c>
      <c r="F2012" s="2" t="s">
        <v>525</v>
      </c>
      <c r="G2012" s="3" t="s">
        <v>22</v>
      </c>
      <c r="H2012" s="4" t="n">
        <v>10080.96</v>
      </c>
      <c r="I2012" s="5" t="n">
        <v>5</v>
      </c>
      <c r="J2012" s="2" t="s">
        <v>17</v>
      </c>
    </row>
    <row r="2013" customFormat="false" ht="15" hidden="false" customHeight="false" outlineLevel="0" collapsed="false">
      <c r="A2013" s="6" t="s">
        <v>4227</v>
      </c>
      <c r="B2013" s="6" t="s">
        <v>4228</v>
      </c>
      <c r="C2013" s="6" t="s">
        <v>31</v>
      </c>
      <c r="D2013" s="7" t="s">
        <v>215</v>
      </c>
      <c r="E2013" s="6" t="s">
        <v>955</v>
      </c>
      <c r="F2013" s="6" t="s">
        <v>650</v>
      </c>
      <c r="G2013" s="7" t="s">
        <v>138</v>
      </c>
      <c r="H2013" s="8" t="n">
        <v>1713.48</v>
      </c>
      <c r="I2013" s="9" t="n">
        <v>30</v>
      </c>
      <c r="J2013" s="6" t="s">
        <v>17</v>
      </c>
    </row>
    <row r="2014" customFormat="false" ht="15" hidden="false" customHeight="false" outlineLevel="0" collapsed="false">
      <c r="A2014" s="2" t="s">
        <v>4229</v>
      </c>
      <c r="B2014" s="2" t="s">
        <v>780</v>
      </c>
      <c r="C2014" s="2" t="s">
        <v>12</v>
      </c>
      <c r="D2014" s="3" t="s">
        <v>362</v>
      </c>
      <c r="E2014" s="2" t="s">
        <v>98</v>
      </c>
      <c r="F2014" s="2" t="s">
        <v>423</v>
      </c>
      <c r="G2014" s="3" t="s">
        <v>62</v>
      </c>
      <c r="H2014" s="4" t="n">
        <v>13512.98</v>
      </c>
      <c r="I2014" s="5" t="n">
        <v>5</v>
      </c>
      <c r="J2014" s="2" t="s">
        <v>17</v>
      </c>
    </row>
    <row r="2015" customFormat="false" ht="15" hidden="false" customHeight="false" outlineLevel="0" collapsed="false">
      <c r="A2015" s="6" t="s">
        <v>4230</v>
      </c>
      <c r="B2015" s="6" t="s">
        <v>4231</v>
      </c>
      <c r="C2015" s="6" t="s">
        <v>12</v>
      </c>
      <c r="D2015" s="7" t="s">
        <v>362</v>
      </c>
      <c r="E2015" s="6" t="s">
        <v>115</v>
      </c>
      <c r="F2015" s="6" t="s">
        <v>43</v>
      </c>
      <c r="G2015" s="7" t="s">
        <v>138</v>
      </c>
      <c r="H2015" s="8" t="n">
        <v>7869.15</v>
      </c>
      <c r="I2015" s="9" t="n">
        <v>25</v>
      </c>
      <c r="J2015" s="6" t="s">
        <v>17</v>
      </c>
    </row>
    <row r="2016" customFormat="false" ht="15" hidden="false" customHeight="false" outlineLevel="0" collapsed="false">
      <c r="A2016" s="2" t="s">
        <v>4232</v>
      </c>
      <c r="B2016" s="2" t="s">
        <v>4233</v>
      </c>
      <c r="C2016" s="2" t="s">
        <v>31</v>
      </c>
      <c r="D2016" s="3" t="s">
        <v>92</v>
      </c>
      <c r="E2016" s="2" t="s">
        <v>34</v>
      </c>
      <c r="F2016" s="2" t="s">
        <v>460</v>
      </c>
      <c r="G2016" s="3" t="s">
        <v>22</v>
      </c>
      <c r="H2016" s="4" t="n">
        <v>7043.72</v>
      </c>
      <c r="I2016" s="5" t="n">
        <v>0</v>
      </c>
      <c r="J2016" s="2" t="s">
        <v>17</v>
      </c>
    </row>
    <row r="2017" customFormat="false" ht="15" hidden="false" customHeight="false" outlineLevel="0" collapsed="false">
      <c r="A2017" s="6" t="s">
        <v>4234</v>
      </c>
      <c r="B2017" s="6" t="s">
        <v>4235</v>
      </c>
      <c r="C2017" s="6" t="s">
        <v>12</v>
      </c>
      <c r="D2017" s="7" t="s">
        <v>25</v>
      </c>
      <c r="E2017" s="6" t="s">
        <v>77</v>
      </c>
      <c r="F2017" s="6" t="s">
        <v>1199</v>
      </c>
      <c r="G2017" s="7" t="s">
        <v>138</v>
      </c>
      <c r="H2017" s="8" t="n">
        <v>6846.18</v>
      </c>
      <c r="I2017" s="9" t="n">
        <v>10</v>
      </c>
      <c r="J2017" s="6" t="s">
        <v>68</v>
      </c>
    </row>
    <row r="2018" customFormat="false" ht="15" hidden="false" customHeight="false" outlineLevel="0" collapsed="false">
      <c r="A2018" s="2" t="s">
        <v>4236</v>
      </c>
      <c r="B2018" s="2" t="s">
        <v>2024</v>
      </c>
      <c r="C2018" s="2" t="s">
        <v>31</v>
      </c>
      <c r="D2018" s="3" t="s">
        <v>71</v>
      </c>
      <c r="E2018" s="2" t="s">
        <v>785</v>
      </c>
      <c r="F2018" s="2" t="s">
        <v>423</v>
      </c>
      <c r="G2018" s="3" t="s">
        <v>62</v>
      </c>
      <c r="H2018" s="4" t="n">
        <v>7362.49</v>
      </c>
      <c r="I2018" s="5" t="n">
        <v>10</v>
      </c>
      <c r="J2018" s="2" t="s">
        <v>68</v>
      </c>
    </row>
    <row r="2019" customFormat="false" ht="15" hidden="false" customHeight="false" outlineLevel="0" collapsed="false">
      <c r="A2019" s="6" t="s">
        <v>4237</v>
      </c>
      <c r="B2019" s="6" t="s">
        <v>3276</v>
      </c>
      <c r="C2019" s="6" t="s">
        <v>31</v>
      </c>
      <c r="D2019" s="7" t="s">
        <v>175</v>
      </c>
      <c r="E2019" s="6" t="s">
        <v>573</v>
      </c>
      <c r="F2019" s="6" t="s">
        <v>525</v>
      </c>
      <c r="G2019" s="7" t="s">
        <v>22</v>
      </c>
      <c r="H2019" s="8" t="n">
        <v>1826.8</v>
      </c>
      <c r="I2019" s="9" t="n">
        <v>15</v>
      </c>
      <c r="J2019" s="6" t="s">
        <v>17</v>
      </c>
    </row>
    <row r="2020" customFormat="false" ht="15" hidden="false" customHeight="false" outlineLevel="0" collapsed="false">
      <c r="A2020" s="2" t="s">
        <v>4238</v>
      </c>
      <c r="B2020" s="2" t="s">
        <v>4239</v>
      </c>
      <c r="C2020" s="2" t="s">
        <v>86</v>
      </c>
      <c r="D2020" s="3" t="s">
        <v>524</v>
      </c>
      <c r="E2020" s="2" t="s">
        <v>398</v>
      </c>
      <c r="F2020" s="2" t="s">
        <v>862</v>
      </c>
      <c r="G2020" s="3" t="s">
        <v>22</v>
      </c>
      <c r="H2020" s="4" t="n">
        <v>9198.57</v>
      </c>
      <c r="I2020" s="5" t="n">
        <v>5</v>
      </c>
      <c r="J2020" s="2" t="s">
        <v>17</v>
      </c>
    </row>
    <row r="2021" customFormat="false" ht="15" hidden="false" customHeight="false" outlineLevel="0" collapsed="false">
      <c r="A2021" s="6" t="s">
        <v>4240</v>
      </c>
      <c r="B2021" s="6" t="s">
        <v>4241</v>
      </c>
      <c r="C2021" s="6" t="s">
        <v>12</v>
      </c>
      <c r="D2021" s="7" t="s">
        <v>37</v>
      </c>
      <c r="E2021" s="6" t="s">
        <v>352</v>
      </c>
      <c r="F2021" s="6" t="s">
        <v>658</v>
      </c>
      <c r="G2021" s="7" t="s">
        <v>28</v>
      </c>
      <c r="H2021" s="8" t="n">
        <v>13988.12</v>
      </c>
      <c r="I2021" s="9" t="n">
        <v>25</v>
      </c>
      <c r="J2021" s="6" t="s">
        <v>68</v>
      </c>
    </row>
    <row r="2022" customFormat="false" ht="15" hidden="false" customHeight="false" outlineLevel="0" collapsed="false">
      <c r="A2022" s="2" t="s">
        <v>4242</v>
      </c>
      <c r="B2022" s="2" t="s">
        <v>4243</v>
      </c>
      <c r="C2022" s="2" t="s">
        <v>12</v>
      </c>
      <c r="D2022" s="3" t="s">
        <v>154</v>
      </c>
      <c r="E2022" s="2" t="s">
        <v>380</v>
      </c>
      <c r="F2022" s="2" t="s">
        <v>241</v>
      </c>
      <c r="G2022" s="3" t="s">
        <v>16</v>
      </c>
      <c r="H2022" s="4" t="n">
        <v>13618.46</v>
      </c>
      <c r="I2022" s="5" t="n">
        <v>10</v>
      </c>
      <c r="J2022" s="2" t="s">
        <v>17</v>
      </c>
    </row>
    <row r="2023" customFormat="false" ht="15" hidden="false" customHeight="false" outlineLevel="0" collapsed="false">
      <c r="A2023" s="6" t="s">
        <v>4244</v>
      </c>
      <c r="B2023" s="6" t="s">
        <v>4245</v>
      </c>
      <c r="C2023" s="6" t="s">
        <v>12</v>
      </c>
      <c r="D2023" s="7" t="s">
        <v>25</v>
      </c>
      <c r="E2023" s="6" t="s">
        <v>406</v>
      </c>
      <c r="F2023" s="6" t="s">
        <v>972</v>
      </c>
      <c r="G2023" s="7" t="s">
        <v>74</v>
      </c>
      <c r="H2023" s="8" t="n">
        <v>4097.62</v>
      </c>
      <c r="I2023" s="9" t="n">
        <v>25</v>
      </c>
      <c r="J2023" s="6" t="s">
        <v>17</v>
      </c>
    </row>
    <row r="2024" customFormat="false" ht="15" hidden="false" customHeight="false" outlineLevel="0" collapsed="false">
      <c r="A2024" s="2" t="s">
        <v>4246</v>
      </c>
      <c r="B2024" s="2" t="s">
        <v>3073</v>
      </c>
      <c r="C2024" s="2" t="s">
        <v>31</v>
      </c>
      <c r="D2024" s="3" t="s">
        <v>122</v>
      </c>
      <c r="E2024" s="2" t="s">
        <v>440</v>
      </c>
      <c r="F2024" s="2" t="s">
        <v>410</v>
      </c>
      <c r="G2024" s="3" t="s">
        <v>62</v>
      </c>
      <c r="H2024" s="4" t="n">
        <v>13999.65</v>
      </c>
      <c r="I2024" s="5" t="n">
        <v>30</v>
      </c>
      <c r="J2024" s="2" t="s">
        <v>17</v>
      </c>
    </row>
    <row r="2025" customFormat="false" ht="15" hidden="false" customHeight="false" outlineLevel="0" collapsed="false">
      <c r="A2025" s="6" t="s">
        <v>4247</v>
      </c>
      <c r="B2025" s="6" t="s">
        <v>4248</v>
      </c>
      <c r="C2025" s="6" t="s">
        <v>31</v>
      </c>
      <c r="D2025" s="7" t="s">
        <v>71</v>
      </c>
      <c r="E2025" s="6" t="s">
        <v>706</v>
      </c>
      <c r="F2025" s="6" t="s">
        <v>1195</v>
      </c>
      <c r="G2025" s="7" t="s">
        <v>74</v>
      </c>
      <c r="H2025" s="8" t="n">
        <v>10679.16</v>
      </c>
      <c r="I2025" s="9" t="n">
        <v>15</v>
      </c>
      <c r="J2025" s="6" t="s">
        <v>17</v>
      </c>
    </row>
    <row r="2026" customFormat="false" ht="15" hidden="false" customHeight="false" outlineLevel="0" collapsed="false">
      <c r="A2026" s="2" t="s">
        <v>4249</v>
      </c>
      <c r="B2026" s="2" t="s">
        <v>4250</v>
      </c>
      <c r="C2026" s="2" t="s">
        <v>31</v>
      </c>
      <c r="D2026" s="3" t="s">
        <v>145</v>
      </c>
      <c r="E2026" s="2" t="s">
        <v>919</v>
      </c>
      <c r="F2026" s="2" t="s">
        <v>469</v>
      </c>
      <c r="G2026" s="3" t="s">
        <v>138</v>
      </c>
      <c r="H2026" s="4" t="n">
        <v>871.51</v>
      </c>
      <c r="I2026" s="5" t="n">
        <v>15</v>
      </c>
      <c r="J2026" s="2" t="s">
        <v>68</v>
      </c>
    </row>
    <row r="2027" customFormat="false" ht="15" hidden="false" customHeight="false" outlineLevel="0" collapsed="false">
      <c r="A2027" s="6" t="s">
        <v>4251</v>
      </c>
      <c r="B2027" s="6" t="s">
        <v>4252</v>
      </c>
      <c r="C2027" s="6" t="s">
        <v>31</v>
      </c>
      <c r="D2027" s="7" t="s">
        <v>215</v>
      </c>
      <c r="E2027" s="6" t="s">
        <v>34</v>
      </c>
      <c r="F2027" s="6" t="s">
        <v>460</v>
      </c>
      <c r="G2027" s="7" t="s">
        <v>62</v>
      </c>
      <c r="H2027" s="8" t="n">
        <v>2563.93</v>
      </c>
      <c r="I2027" s="9" t="n">
        <v>15</v>
      </c>
      <c r="J2027" s="6" t="s">
        <v>17</v>
      </c>
    </row>
    <row r="2028" customFormat="false" ht="15" hidden="false" customHeight="false" outlineLevel="0" collapsed="false">
      <c r="A2028" s="2" t="s">
        <v>4253</v>
      </c>
      <c r="B2028" s="2" t="s">
        <v>4254</v>
      </c>
      <c r="C2028" s="2" t="s">
        <v>31</v>
      </c>
      <c r="D2028" s="3" t="s">
        <v>215</v>
      </c>
      <c r="E2028" s="2" t="s">
        <v>1725</v>
      </c>
      <c r="F2028" s="2" t="s">
        <v>2002</v>
      </c>
      <c r="G2028" s="3" t="s">
        <v>22</v>
      </c>
      <c r="H2028" s="4" t="n">
        <v>14531.09</v>
      </c>
      <c r="I2028" s="5" t="n">
        <v>20</v>
      </c>
      <c r="J2028" s="2" t="s">
        <v>17</v>
      </c>
    </row>
    <row r="2029" customFormat="false" ht="15" hidden="false" customHeight="false" outlineLevel="0" collapsed="false">
      <c r="A2029" s="6" t="s">
        <v>4255</v>
      </c>
      <c r="B2029" s="6" t="s">
        <v>4256</v>
      </c>
      <c r="C2029" s="6" t="s">
        <v>31</v>
      </c>
      <c r="D2029" s="7" t="s">
        <v>71</v>
      </c>
      <c r="E2029" s="6" t="s">
        <v>893</v>
      </c>
      <c r="F2029" s="6" t="s">
        <v>276</v>
      </c>
      <c r="G2029" s="7" t="s">
        <v>74</v>
      </c>
      <c r="H2029" s="8" t="n">
        <v>14782.68</v>
      </c>
      <c r="I2029" s="9" t="n">
        <v>5</v>
      </c>
      <c r="J2029" s="6" t="s">
        <v>17</v>
      </c>
    </row>
    <row r="2030" customFormat="false" ht="15" hidden="false" customHeight="false" outlineLevel="0" collapsed="false">
      <c r="A2030" s="2" t="s">
        <v>4257</v>
      </c>
      <c r="B2030" s="2" t="s">
        <v>4258</v>
      </c>
      <c r="C2030" s="2" t="s">
        <v>12</v>
      </c>
      <c r="D2030" s="3" t="s">
        <v>362</v>
      </c>
      <c r="E2030" s="2" t="s">
        <v>260</v>
      </c>
      <c r="F2030" s="2" t="s">
        <v>124</v>
      </c>
      <c r="G2030" s="3" t="s">
        <v>22</v>
      </c>
      <c r="H2030" s="4" t="n">
        <v>9536.97</v>
      </c>
      <c r="I2030" s="5" t="n">
        <v>0</v>
      </c>
      <c r="J2030" s="2" t="s">
        <v>68</v>
      </c>
    </row>
    <row r="2031" customFormat="false" ht="15" hidden="false" customHeight="false" outlineLevel="0" collapsed="false">
      <c r="A2031" s="6" t="s">
        <v>4259</v>
      </c>
      <c r="B2031" s="6" t="s">
        <v>4200</v>
      </c>
      <c r="C2031" s="6" t="s">
        <v>12</v>
      </c>
      <c r="D2031" s="7" t="s">
        <v>154</v>
      </c>
      <c r="E2031" s="6" t="s">
        <v>464</v>
      </c>
      <c r="F2031" s="6" t="s">
        <v>1246</v>
      </c>
      <c r="G2031" s="7" t="s">
        <v>62</v>
      </c>
      <c r="H2031" s="8" t="n">
        <v>14813.47</v>
      </c>
      <c r="I2031" s="9" t="n">
        <v>30</v>
      </c>
      <c r="J2031" s="6" t="s">
        <v>17</v>
      </c>
    </row>
    <row r="2032" customFormat="false" ht="15" hidden="false" customHeight="false" outlineLevel="0" collapsed="false">
      <c r="A2032" s="2" t="s">
        <v>4260</v>
      </c>
      <c r="B2032" s="2" t="s">
        <v>4261</v>
      </c>
      <c r="C2032" s="2" t="s">
        <v>12</v>
      </c>
      <c r="D2032" s="3" t="s">
        <v>162</v>
      </c>
      <c r="E2032" s="2" t="s">
        <v>93</v>
      </c>
      <c r="F2032" s="2" t="s">
        <v>985</v>
      </c>
      <c r="G2032" s="3" t="s">
        <v>22</v>
      </c>
      <c r="H2032" s="4" t="n">
        <v>10935.86</v>
      </c>
      <c r="I2032" s="5" t="n">
        <v>15</v>
      </c>
      <c r="J2032" s="2" t="s">
        <v>17</v>
      </c>
    </row>
    <row r="2033" customFormat="false" ht="15" hidden="false" customHeight="false" outlineLevel="0" collapsed="false">
      <c r="A2033" s="6" t="s">
        <v>4262</v>
      </c>
      <c r="B2033" s="6" t="s">
        <v>4263</v>
      </c>
      <c r="C2033" s="6" t="s">
        <v>86</v>
      </c>
      <c r="D2033" s="7" t="s">
        <v>285</v>
      </c>
      <c r="E2033" s="6" t="s">
        <v>665</v>
      </c>
      <c r="F2033" s="6" t="s">
        <v>781</v>
      </c>
      <c r="G2033" s="7" t="s">
        <v>28</v>
      </c>
      <c r="H2033" s="8" t="n">
        <v>6308.82</v>
      </c>
      <c r="I2033" s="9" t="n">
        <v>0</v>
      </c>
      <c r="J2033" s="6" t="s">
        <v>68</v>
      </c>
    </row>
    <row r="2034" customFormat="false" ht="15" hidden="false" customHeight="false" outlineLevel="0" collapsed="false">
      <c r="A2034" s="2" t="s">
        <v>4264</v>
      </c>
      <c r="B2034" s="2" t="s">
        <v>4265</v>
      </c>
      <c r="C2034" s="2" t="s">
        <v>12</v>
      </c>
      <c r="D2034" s="3" t="s">
        <v>25</v>
      </c>
      <c r="E2034" s="2" t="s">
        <v>617</v>
      </c>
      <c r="F2034" s="2" t="s">
        <v>372</v>
      </c>
      <c r="G2034" s="3" t="s">
        <v>22</v>
      </c>
      <c r="H2034" s="4" t="n">
        <v>9436.05</v>
      </c>
      <c r="I2034" s="5" t="n">
        <v>0</v>
      </c>
      <c r="J2034" s="2" t="s">
        <v>68</v>
      </c>
    </row>
    <row r="2035" customFormat="false" ht="15" hidden="false" customHeight="false" outlineLevel="0" collapsed="false">
      <c r="A2035" s="6" t="s">
        <v>4266</v>
      </c>
      <c r="B2035" s="6" t="s">
        <v>2595</v>
      </c>
      <c r="C2035" s="6" t="s">
        <v>12</v>
      </c>
      <c r="D2035" s="7" t="s">
        <v>179</v>
      </c>
      <c r="E2035" s="6" t="s">
        <v>260</v>
      </c>
      <c r="F2035" s="6" t="s">
        <v>261</v>
      </c>
      <c r="G2035" s="7" t="s">
        <v>22</v>
      </c>
      <c r="H2035" s="8" t="n">
        <v>6537.67</v>
      </c>
      <c r="I2035" s="9" t="n">
        <v>20</v>
      </c>
      <c r="J2035" s="6" t="s">
        <v>17</v>
      </c>
    </row>
    <row r="2036" customFormat="false" ht="15" hidden="false" customHeight="false" outlineLevel="0" collapsed="false">
      <c r="A2036" s="2" t="s">
        <v>4267</v>
      </c>
      <c r="B2036" s="2" t="s">
        <v>482</v>
      </c>
      <c r="C2036" s="2" t="s">
        <v>12</v>
      </c>
      <c r="D2036" s="3" t="s">
        <v>50</v>
      </c>
      <c r="E2036" s="2" t="s">
        <v>147</v>
      </c>
      <c r="F2036" s="2" t="s">
        <v>829</v>
      </c>
      <c r="G2036" s="3" t="s">
        <v>16</v>
      </c>
      <c r="H2036" s="4" t="n">
        <v>8304.48</v>
      </c>
      <c r="I2036" s="5" t="n">
        <v>20</v>
      </c>
      <c r="J2036" s="2" t="s">
        <v>17</v>
      </c>
    </row>
    <row r="2037" customFormat="false" ht="15" hidden="false" customHeight="false" outlineLevel="0" collapsed="false">
      <c r="A2037" s="6" t="s">
        <v>4268</v>
      </c>
      <c r="B2037" s="6" t="s">
        <v>4269</v>
      </c>
      <c r="C2037" s="6" t="s">
        <v>86</v>
      </c>
      <c r="D2037" s="7" t="s">
        <v>249</v>
      </c>
      <c r="E2037" s="6" t="s">
        <v>42</v>
      </c>
      <c r="F2037" s="6" t="s">
        <v>380</v>
      </c>
      <c r="G2037" s="7" t="s">
        <v>74</v>
      </c>
      <c r="H2037" s="8" t="n">
        <v>1905.02</v>
      </c>
      <c r="I2037" s="9" t="n">
        <v>5</v>
      </c>
      <c r="J2037" s="6" t="s">
        <v>17</v>
      </c>
    </row>
    <row r="2038" customFormat="false" ht="15" hidden="false" customHeight="false" outlineLevel="0" collapsed="false">
      <c r="A2038" s="2" t="s">
        <v>4270</v>
      </c>
      <c r="B2038" s="2" t="s">
        <v>1436</v>
      </c>
      <c r="C2038" s="2" t="s">
        <v>12</v>
      </c>
      <c r="D2038" s="3" t="s">
        <v>81</v>
      </c>
      <c r="E2038" s="2" t="s">
        <v>60</v>
      </c>
      <c r="F2038" s="2" t="s">
        <v>890</v>
      </c>
      <c r="G2038" s="3" t="s">
        <v>28</v>
      </c>
      <c r="H2038" s="4" t="n">
        <v>9585.56</v>
      </c>
      <c r="I2038" s="5" t="n">
        <v>15</v>
      </c>
      <c r="J2038" s="2" t="s">
        <v>17</v>
      </c>
    </row>
    <row r="2039" customFormat="false" ht="15" hidden="false" customHeight="false" outlineLevel="0" collapsed="false">
      <c r="A2039" s="6" t="s">
        <v>4271</v>
      </c>
      <c r="B2039" s="6" t="s">
        <v>2885</v>
      </c>
      <c r="C2039" s="6" t="s">
        <v>12</v>
      </c>
      <c r="D2039" s="7" t="s">
        <v>154</v>
      </c>
      <c r="E2039" s="6" t="s">
        <v>38</v>
      </c>
      <c r="F2039" s="6" t="s">
        <v>847</v>
      </c>
      <c r="G2039" s="7" t="s">
        <v>16</v>
      </c>
      <c r="H2039" s="8" t="n">
        <v>6239.5</v>
      </c>
      <c r="I2039" s="9" t="n">
        <v>20</v>
      </c>
      <c r="J2039" s="6" t="s">
        <v>17</v>
      </c>
    </row>
    <row r="2040" customFormat="false" ht="15" hidden="false" customHeight="false" outlineLevel="0" collapsed="false">
      <c r="A2040" s="2" t="s">
        <v>4272</v>
      </c>
      <c r="B2040" s="2" t="s">
        <v>4273</v>
      </c>
      <c r="C2040" s="2" t="s">
        <v>31</v>
      </c>
      <c r="D2040" s="3" t="s">
        <v>145</v>
      </c>
      <c r="E2040" s="2" t="s">
        <v>112</v>
      </c>
      <c r="F2040" s="2" t="s">
        <v>326</v>
      </c>
      <c r="G2040" s="3" t="s">
        <v>16</v>
      </c>
      <c r="H2040" s="4" t="n">
        <v>1809.29</v>
      </c>
      <c r="I2040" s="5" t="n">
        <v>30</v>
      </c>
      <c r="J2040" s="2" t="s">
        <v>17</v>
      </c>
    </row>
    <row r="2041" customFormat="false" ht="15" hidden="false" customHeight="false" outlineLevel="0" collapsed="false">
      <c r="A2041" s="6" t="s">
        <v>4274</v>
      </c>
      <c r="B2041" s="6" t="s">
        <v>4275</v>
      </c>
      <c r="C2041" s="6" t="s">
        <v>31</v>
      </c>
      <c r="D2041" s="7" t="s">
        <v>65</v>
      </c>
      <c r="E2041" s="6" t="s">
        <v>536</v>
      </c>
      <c r="F2041" s="6" t="s">
        <v>1271</v>
      </c>
      <c r="G2041" s="7" t="s">
        <v>22</v>
      </c>
      <c r="H2041" s="8" t="n">
        <v>10353.08</v>
      </c>
      <c r="I2041" s="9" t="n">
        <v>20</v>
      </c>
      <c r="J2041" s="6" t="s">
        <v>17</v>
      </c>
    </row>
    <row r="2042" customFormat="false" ht="15" hidden="false" customHeight="false" outlineLevel="0" collapsed="false">
      <c r="A2042" s="2" t="s">
        <v>4276</v>
      </c>
      <c r="B2042" s="2" t="s">
        <v>2396</v>
      </c>
      <c r="C2042" s="2" t="s">
        <v>31</v>
      </c>
      <c r="D2042" s="3" t="s">
        <v>122</v>
      </c>
      <c r="E2042" s="2" t="s">
        <v>115</v>
      </c>
      <c r="F2042" s="2" t="s">
        <v>281</v>
      </c>
      <c r="G2042" s="3" t="s">
        <v>74</v>
      </c>
      <c r="H2042" s="4" t="n">
        <v>5593.29</v>
      </c>
      <c r="I2042" s="5" t="n">
        <v>0</v>
      </c>
      <c r="J2042" s="2" t="s">
        <v>17</v>
      </c>
    </row>
    <row r="2043" customFormat="false" ht="15" hidden="false" customHeight="false" outlineLevel="0" collapsed="false">
      <c r="A2043" s="6" t="s">
        <v>4277</v>
      </c>
      <c r="B2043" s="6" t="s">
        <v>4278</v>
      </c>
      <c r="C2043" s="6" t="s">
        <v>31</v>
      </c>
      <c r="D2043" s="7" t="s">
        <v>65</v>
      </c>
      <c r="E2043" s="6" t="s">
        <v>893</v>
      </c>
      <c r="F2043" s="6" t="s">
        <v>55</v>
      </c>
      <c r="G2043" s="7" t="s">
        <v>28</v>
      </c>
      <c r="H2043" s="8" t="n">
        <v>8550.97</v>
      </c>
      <c r="I2043" s="9" t="n">
        <v>30</v>
      </c>
      <c r="J2043" s="6" t="s">
        <v>17</v>
      </c>
    </row>
    <row r="2044" customFormat="false" ht="15" hidden="false" customHeight="false" outlineLevel="0" collapsed="false">
      <c r="A2044" s="2" t="s">
        <v>4279</v>
      </c>
      <c r="B2044" s="2" t="s">
        <v>4280</v>
      </c>
      <c r="C2044" s="2" t="s">
        <v>86</v>
      </c>
      <c r="D2044" s="3" t="s">
        <v>87</v>
      </c>
      <c r="E2044" s="2" t="s">
        <v>568</v>
      </c>
      <c r="F2044" s="2" t="s">
        <v>650</v>
      </c>
      <c r="G2044" s="3" t="s">
        <v>22</v>
      </c>
      <c r="H2044" s="4" t="n">
        <v>4268.63</v>
      </c>
      <c r="I2044" s="5" t="n">
        <v>20</v>
      </c>
      <c r="J2044" s="2" t="s">
        <v>17</v>
      </c>
    </row>
    <row r="2045" customFormat="false" ht="15" hidden="false" customHeight="false" outlineLevel="0" collapsed="false">
      <c r="A2045" s="6" t="s">
        <v>4281</v>
      </c>
      <c r="B2045" s="6" t="s">
        <v>4282</v>
      </c>
      <c r="C2045" s="6" t="s">
        <v>31</v>
      </c>
      <c r="D2045" s="7" t="s">
        <v>65</v>
      </c>
      <c r="E2045" s="6" t="s">
        <v>627</v>
      </c>
      <c r="F2045" s="6" t="s">
        <v>803</v>
      </c>
      <c r="G2045" s="7" t="s">
        <v>16</v>
      </c>
      <c r="H2045" s="8" t="n">
        <v>4866.43</v>
      </c>
      <c r="I2045" s="9" t="n">
        <v>20</v>
      </c>
      <c r="J2045" s="6" t="s">
        <v>17</v>
      </c>
    </row>
    <row r="2046" customFormat="false" ht="15" hidden="false" customHeight="false" outlineLevel="0" collapsed="false">
      <c r="A2046" s="2" t="s">
        <v>4283</v>
      </c>
      <c r="B2046" s="2" t="s">
        <v>4284</v>
      </c>
      <c r="C2046" s="2" t="s">
        <v>31</v>
      </c>
      <c r="D2046" s="3" t="s">
        <v>145</v>
      </c>
      <c r="E2046" s="2" t="s">
        <v>159</v>
      </c>
      <c r="F2046" s="2" t="s">
        <v>517</v>
      </c>
      <c r="G2046" s="3" t="s">
        <v>138</v>
      </c>
      <c r="H2046" s="4" t="n">
        <v>10394.92</v>
      </c>
      <c r="I2046" s="5" t="n">
        <v>15</v>
      </c>
      <c r="J2046" s="2" t="s">
        <v>17</v>
      </c>
    </row>
    <row r="2047" customFormat="false" ht="15" hidden="false" customHeight="false" outlineLevel="0" collapsed="false">
      <c r="A2047" s="6" t="s">
        <v>4285</v>
      </c>
      <c r="B2047" s="6" t="s">
        <v>4286</v>
      </c>
      <c r="C2047" s="6" t="s">
        <v>12</v>
      </c>
      <c r="D2047" s="7" t="s">
        <v>37</v>
      </c>
      <c r="E2047" s="6" t="s">
        <v>376</v>
      </c>
      <c r="F2047" s="6" t="s">
        <v>308</v>
      </c>
      <c r="G2047" s="7" t="s">
        <v>22</v>
      </c>
      <c r="H2047" s="8" t="n">
        <v>6819.16</v>
      </c>
      <c r="I2047" s="9" t="n">
        <v>30</v>
      </c>
      <c r="J2047" s="6" t="s">
        <v>17</v>
      </c>
    </row>
    <row r="2048" customFormat="false" ht="15" hidden="false" customHeight="false" outlineLevel="0" collapsed="false">
      <c r="A2048" s="2" t="s">
        <v>4287</v>
      </c>
      <c r="B2048" s="2" t="s">
        <v>3226</v>
      </c>
      <c r="C2048" s="2" t="s">
        <v>31</v>
      </c>
      <c r="D2048" s="3" t="s">
        <v>32</v>
      </c>
      <c r="E2048" s="2" t="s">
        <v>83</v>
      </c>
      <c r="F2048" s="2" t="s">
        <v>1348</v>
      </c>
      <c r="G2048" s="3" t="s">
        <v>62</v>
      </c>
      <c r="H2048" s="4" t="n">
        <v>5428.79</v>
      </c>
      <c r="I2048" s="5" t="n">
        <v>15</v>
      </c>
      <c r="J2048" s="2" t="s">
        <v>17</v>
      </c>
    </row>
    <row r="2049" customFormat="false" ht="15" hidden="false" customHeight="false" outlineLevel="0" collapsed="false">
      <c r="A2049" s="6" t="s">
        <v>4288</v>
      </c>
      <c r="B2049" s="6" t="s">
        <v>3499</v>
      </c>
      <c r="C2049" s="6" t="s">
        <v>12</v>
      </c>
      <c r="D2049" s="7" t="s">
        <v>154</v>
      </c>
      <c r="E2049" s="6" t="s">
        <v>83</v>
      </c>
      <c r="F2049" s="6" t="s">
        <v>757</v>
      </c>
      <c r="G2049" s="7" t="s">
        <v>22</v>
      </c>
      <c r="H2049" s="8" t="n">
        <v>12176.34</v>
      </c>
      <c r="I2049" s="9" t="n">
        <v>20</v>
      </c>
      <c r="J2049" s="6" t="s">
        <v>17</v>
      </c>
    </row>
    <row r="2050" customFormat="false" ht="15" hidden="false" customHeight="false" outlineLevel="0" collapsed="false">
      <c r="A2050" s="2" t="s">
        <v>4289</v>
      </c>
      <c r="B2050" s="2" t="s">
        <v>4290</v>
      </c>
      <c r="C2050" s="2" t="s">
        <v>31</v>
      </c>
      <c r="D2050" s="3" t="s">
        <v>122</v>
      </c>
      <c r="E2050" s="2" t="s">
        <v>180</v>
      </c>
      <c r="F2050" s="2" t="s">
        <v>464</v>
      </c>
      <c r="G2050" s="3" t="s">
        <v>74</v>
      </c>
      <c r="H2050" s="4" t="n">
        <v>2396.69</v>
      </c>
      <c r="I2050" s="5" t="n">
        <v>30</v>
      </c>
      <c r="J2050" s="2" t="s">
        <v>17</v>
      </c>
    </row>
    <row r="2051" customFormat="false" ht="15" hidden="false" customHeight="false" outlineLevel="0" collapsed="false">
      <c r="A2051" s="6" t="s">
        <v>4291</v>
      </c>
      <c r="B2051" s="6" t="s">
        <v>4292</v>
      </c>
      <c r="C2051" s="6" t="s">
        <v>31</v>
      </c>
      <c r="D2051" s="7" t="s">
        <v>122</v>
      </c>
      <c r="E2051" s="6" t="s">
        <v>2002</v>
      </c>
      <c r="F2051" s="6" t="s">
        <v>430</v>
      </c>
      <c r="G2051" s="7" t="s">
        <v>28</v>
      </c>
      <c r="H2051" s="8" t="n">
        <v>9319.48</v>
      </c>
      <c r="I2051" s="9" t="n">
        <v>20</v>
      </c>
      <c r="J2051" s="6" t="s">
        <v>68</v>
      </c>
    </row>
    <row r="2052" customFormat="false" ht="15" hidden="false" customHeight="false" outlineLevel="0" collapsed="false">
      <c r="A2052" s="2" t="s">
        <v>4293</v>
      </c>
      <c r="B2052" s="2" t="s">
        <v>4294</v>
      </c>
      <c r="C2052" s="2" t="s">
        <v>31</v>
      </c>
      <c r="D2052" s="3" t="s">
        <v>92</v>
      </c>
      <c r="E2052" s="2" t="s">
        <v>919</v>
      </c>
      <c r="F2052" s="2" t="s">
        <v>142</v>
      </c>
      <c r="G2052" s="3" t="s">
        <v>22</v>
      </c>
      <c r="H2052" s="4" t="n">
        <v>4764.63</v>
      </c>
      <c r="I2052" s="5" t="n">
        <v>5</v>
      </c>
      <c r="J2052" s="2" t="s">
        <v>17</v>
      </c>
    </row>
    <row r="2053" customFormat="false" ht="15" hidden="false" customHeight="false" outlineLevel="0" collapsed="false">
      <c r="A2053" s="6" t="s">
        <v>4295</v>
      </c>
      <c r="B2053" s="6" t="s">
        <v>4296</v>
      </c>
      <c r="C2053" s="6" t="s">
        <v>31</v>
      </c>
      <c r="D2053" s="7" t="s">
        <v>92</v>
      </c>
      <c r="E2053" s="6" t="s">
        <v>83</v>
      </c>
      <c r="F2053" s="6" t="s">
        <v>809</v>
      </c>
      <c r="G2053" s="7" t="s">
        <v>16</v>
      </c>
      <c r="H2053" s="8" t="n">
        <v>1476.32</v>
      </c>
      <c r="I2053" s="9" t="n">
        <v>20</v>
      </c>
      <c r="J2053" s="6" t="s">
        <v>68</v>
      </c>
    </row>
    <row r="2054" customFormat="false" ht="15" hidden="false" customHeight="false" outlineLevel="0" collapsed="false">
      <c r="A2054" s="2" t="s">
        <v>4297</v>
      </c>
      <c r="B2054" s="2" t="s">
        <v>4298</v>
      </c>
      <c r="C2054" s="2" t="s">
        <v>31</v>
      </c>
      <c r="D2054" s="3" t="s">
        <v>215</v>
      </c>
      <c r="E2054" s="2" t="s">
        <v>871</v>
      </c>
      <c r="F2054" s="2" t="s">
        <v>967</v>
      </c>
      <c r="G2054" s="3" t="s">
        <v>74</v>
      </c>
      <c r="H2054" s="4" t="n">
        <v>8234.43</v>
      </c>
      <c r="I2054" s="5" t="n">
        <v>10</v>
      </c>
      <c r="J2054" s="2" t="s">
        <v>17</v>
      </c>
    </row>
    <row r="2055" customFormat="false" ht="15" hidden="false" customHeight="false" outlineLevel="0" collapsed="false">
      <c r="A2055" s="6" t="s">
        <v>4299</v>
      </c>
      <c r="B2055" s="6" t="s">
        <v>4300</v>
      </c>
      <c r="C2055" s="6" t="s">
        <v>12</v>
      </c>
      <c r="D2055" s="7" t="s">
        <v>110</v>
      </c>
      <c r="E2055" s="6" t="s">
        <v>893</v>
      </c>
      <c r="F2055" s="6" t="s">
        <v>276</v>
      </c>
      <c r="G2055" s="7" t="s">
        <v>22</v>
      </c>
      <c r="H2055" s="8" t="n">
        <v>9037.74</v>
      </c>
      <c r="I2055" s="9" t="n">
        <v>15</v>
      </c>
      <c r="J2055" s="6" t="s">
        <v>17</v>
      </c>
    </row>
    <row r="2056" customFormat="false" ht="15" hidden="false" customHeight="false" outlineLevel="0" collapsed="false">
      <c r="A2056" s="2" t="s">
        <v>4301</v>
      </c>
      <c r="B2056" s="2" t="s">
        <v>4302</v>
      </c>
      <c r="C2056" s="2" t="s">
        <v>31</v>
      </c>
      <c r="D2056" s="3" t="s">
        <v>175</v>
      </c>
      <c r="E2056" s="2" t="s">
        <v>551</v>
      </c>
      <c r="F2056" s="2" t="s">
        <v>460</v>
      </c>
      <c r="G2056" s="3" t="s">
        <v>22</v>
      </c>
      <c r="H2056" s="4" t="n">
        <v>13295.94</v>
      </c>
      <c r="I2056" s="5" t="n">
        <v>20</v>
      </c>
      <c r="J2056" s="2" t="s">
        <v>17</v>
      </c>
    </row>
    <row r="2057" customFormat="false" ht="15" hidden="false" customHeight="false" outlineLevel="0" collapsed="false">
      <c r="A2057" s="6" t="s">
        <v>4303</v>
      </c>
      <c r="B2057" s="6" t="s">
        <v>4304</v>
      </c>
      <c r="C2057" s="6" t="s">
        <v>86</v>
      </c>
      <c r="D2057" s="7" t="s">
        <v>97</v>
      </c>
      <c r="E2057" s="6" t="s">
        <v>1485</v>
      </c>
      <c r="F2057" s="6" t="s">
        <v>706</v>
      </c>
      <c r="G2057" s="7" t="s">
        <v>62</v>
      </c>
      <c r="H2057" s="8" t="n">
        <v>6423.96</v>
      </c>
      <c r="I2057" s="9" t="n">
        <v>25</v>
      </c>
      <c r="J2057" s="6" t="s">
        <v>17</v>
      </c>
    </row>
    <row r="2058" customFormat="false" ht="15" hidden="false" customHeight="false" outlineLevel="0" collapsed="false">
      <c r="A2058" s="2" t="s">
        <v>4305</v>
      </c>
      <c r="B2058" s="2" t="s">
        <v>4306</v>
      </c>
      <c r="C2058" s="2" t="s">
        <v>31</v>
      </c>
      <c r="D2058" s="3" t="s">
        <v>175</v>
      </c>
      <c r="E2058" s="2" t="s">
        <v>323</v>
      </c>
      <c r="F2058" s="2" t="s">
        <v>198</v>
      </c>
      <c r="G2058" s="3" t="s">
        <v>138</v>
      </c>
      <c r="H2058" s="4" t="n">
        <v>3456.42</v>
      </c>
      <c r="I2058" s="5" t="n">
        <v>0</v>
      </c>
      <c r="J2058" s="2" t="s">
        <v>17</v>
      </c>
    </row>
    <row r="2059" customFormat="false" ht="15" hidden="false" customHeight="false" outlineLevel="0" collapsed="false">
      <c r="A2059" s="6" t="s">
        <v>4307</v>
      </c>
      <c r="B2059" s="6" t="s">
        <v>4308</v>
      </c>
      <c r="C2059" s="6" t="s">
        <v>31</v>
      </c>
      <c r="D2059" s="7" t="s">
        <v>122</v>
      </c>
      <c r="E2059" s="6" t="s">
        <v>806</v>
      </c>
      <c r="F2059" s="6" t="s">
        <v>1203</v>
      </c>
      <c r="G2059" s="7" t="s">
        <v>62</v>
      </c>
      <c r="H2059" s="8" t="n">
        <v>11077.7</v>
      </c>
      <c r="I2059" s="9" t="n">
        <v>20</v>
      </c>
      <c r="J2059" s="6" t="s">
        <v>17</v>
      </c>
    </row>
    <row r="2060" customFormat="false" ht="15" hidden="false" customHeight="false" outlineLevel="0" collapsed="false">
      <c r="A2060" s="2" t="s">
        <v>4309</v>
      </c>
      <c r="B2060" s="2" t="s">
        <v>4310</v>
      </c>
      <c r="C2060" s="2" t="s">
        <v>31</v>
      </c>
      <c r="D2060" s="3" t="s">
        <v>145</v>
      </c>
      <c r="E2060" s="2" t="s">
        <v>543</v>
      </c>
      <c r="F2060" s="2" t="s">
        <v>653</v>
      </c>
      <c r="G2060" s="3" t="s">
        <v>138</v>
      </c>
      <c r="H2060" s="4" t="n">
        <v>4991.56</v>
      </c>
      <c r="I2060" s="5" t="n">
        <v>5</v>
      </c>
      <c r="J2060" s="2" t="s">
        <v>17</v>
      </c>
    </row>
    <row r="2061" customFormat="false" ht="15" hidden="false" customHeight="false" outlineLevel="0" collapsed="false">
      <c r="A2061" s="6" t="s">
        <v>4311</v>
      </c>
      <c r="B2061" s="6" t="s">
        <v>4312</v>
      </c>
      <c r="C2061" s="6" t="s">
        <v>12</v>
      </c>
      <c r="D2061" s="7" t="s">
        <v>179</v>
      </c>
      <c r="E2061" s="6" t="s">
        <v>1308</v>
      </c>
      <c r="F2061" s="6" t="s">
        <v>61</v>
      </c>
      <c r="G2061" s="7" t="s">
        <v>62</v>
      </c>
      <c r="H2061" s="8" t="n">
        <v>14709.25</v>
      </c>
      <c r="I2061" s="9" t="n">
        <v>30</v>
      </c>
      <c r="J2061" s="6" t="s">
        <v>17</v>
      </c>
    </row>
    <row r="2062" customFormat="false" ht="15" hidden="false" customHeight="false" outlineLevel="0" collapsed="false">
      <c r="A2062" s="2" t="s">
        <v>4313</v>
      </c>
      <c r="B2062" s="2" t="s">
        <v>4314</v>
      </c>
      <c r="C2062" s="2" t="s">
        <v>31</v>
      </c>
      <c r="D2062" s="3" t="s">
        <v>32</v>
      </c>
      <c r="E2062" s="2" t="s">
        <v>359</v>
      </c>
      <c r="F2062" s="2" t="s">
        <v>392</v>
      </c>
      <c r="G2062" s="3" t="s">
        <v>22</v>
      </c>
      <c r="H2062" s="4" t="n">
        <v>5408.82</v>
      </c>
      <c r="I2062" s="5" t="n">
        <v>15</v>
      </c>
      <c r="J2062" s="2" t="s">
        <v>17</v>
      </c>
    </row>
    <row r="2063" customFormat="false" ht="15" hidden="false" customHeight="false" outlineLevel="0" collapsed="false">
      <c r="A2063" s="6" t="s">
        <v>4315</v>
      </c>
      <c r="B2063" s="6" t="s">
        <v>4316</v>
      </c>
      <c r="C2063" s="6" t="s">
        <v>31</v>
      </c>
      <c r="D2063" s="7" t="s">
        <v>131</v>
      </c>
      <c r="E2063" s="6" t="s">
        <v>853</v>
      </c>
      <c r="F2063" s="6" t="s">
        <v>887</v>
      </c>
      <c r="G2063" s="7" t="s">
        <v>22</v>
      </c>
      <c r="H2063" s="8" t="n">
        <v>14778.52</v>
      </c>
      <c r="I2063" s="9" t="n">
        <v>25</v>
      </c>
      <c r="J2063" s="6" t="s">
        <v>17</v>
      </c>
    </row>
    <row r="2064" customFormat="false" ht="15" hidden="false" customHeight="false" outlineLevel="0" collapsed="false">
      <c r="A2064" s="2" t="s">
        <v>4317</v>
      </c>
      <c r="B2064" s="2" t="s">
        <v>4318</v>
      </c>
      <c r="C2064" s="2" t="s">
        <v>12</v>
      </c>
      <c r="D2064" s="3" t="s">
        <v>362</v>
      </c>
      <c r="E2064" s="2" t="s">
        <v>457</v>
      </c>
      <c r="F2064" s="2" t="s">
        <v>717</v>
      </c>
      <c r="G2064" s="3" t="s">
        <v>16</v>
      </c>
      <c r="H2064" s="4" t="n">
        <v>7035.88</v>
      </c>
      <c r="I2064" s="5" t="n">
        <v>0</v>
      </c>
      <c r="J2064" s="2" t="s">
        <v>17</v>
      </c>
    </row>
    <row r="2065" customFormat="false" ht="15" hidden="false" customHeight="false" outlineLevel="0" collapsed="false">
      <c r="A2065" s="6" t="s">
        <v>4319</v>
      </c>
      <c r="B2065" s="6" t="s">
        <v>4320</v>
      </c>
      <c r="C2065" s="6" t="s">
        <v>12</v>
      </c>
      <c r="D2065" s="7" t="s">
        <v>50</v>
      </c>
      <c r="E2065" s="6" t="s">
        <v>103</v>
      </c>
      <c r="F2065" s="6" t="s">
        <v>504</v>
      </c>
      <c r="G2065" s="7" t="s">
        <v>62</v>
      </c>
      <c r="H2065" s="8" t="n">
        <v>3278.61</v>
      </c>
      <c r="I2065" s="9" t="n">
        <v>0</v>
      </c>
      <c r="J2065" s="6" t="s">
        <v>17</v>
      </c>
    </row>
    <row r="2066" customFormat="false" ht="15" hidden="false" customHeight="false" outlineLevel="0" collapsed="false">
      <c r="A2066" s="2" t="s">
        <v>4321</v>
      </c>
      <c r="B2066" s="2" t="s">
        <v>4322</v>
      </c>
      <c r="C2066" s="2" t="s">
        <v>86</v>
      </c>
      <c r="D2066" s="3" t="s">
        <v>285</v>
      </c>
      <c r="E2066" s="2" t="s">
        <v>124</v>
      </c>
      <c r="F2066" s="2" t="s">
        <v>42</v>
      </c>
      <c r="G2066" s="3" t="s">
        <v>16</v>
      </c>
      <c r="H2066" s="4" t="n">
        <v>8372.08</v>
      </c>
      <c r="I2066" s="5" t="n">
        <v>25</v>
      </c>
      <c r="J2066" s="2" t="s">
        <v>17</v>
      </c>
    </row>
    <row r="2067" customFormat="false" ht="15" hidden="false" customHeight="false" outlineLevel="0" collapsed="false">
      <c r="A2067" s="6" t="s">
        <v>4323</v>
      </c>
      <c r="B2067" s="6" t="s">
        <v>4324</v>
      </c>
      <c r="C2067" s="6" t="s">
        <v>86</v>
      </c>
      <c r="D2067" s="7" t="s">
        <v>97</v>
      </c>
      <c r="E2067" s="6" t="s">
        <v>298</v>
      </c>
      <c r="F2067" s="6" t="s">
        <v>457</v>
      </c>
      <c r="G2067" s="7" t="s">
        <v>62</v>
      </c>
      <c r="H2067" s="8" t="n">
        <v>3318.25</v>
      </c>
      <c r="I2067" s="9" t="n">
        <v>25</v>
      </c>
      <c r="J2067" s="6" t="s">
        <v>17</v>
      </c>
    </row>
    <row r="2068" customFormat="false" ht="15" hidden="false" customHeight="false" outlineLevel="0" collapsed="false">
      <c r="A2068" s="2" t="s">
        <v>4325</v>
      </c>
      <c r="B2068" s="2" t="s">
        <v>4326</v>
      </c>
      <c r="C2068" s="2" t="s">
        <v>31</v>
      </c>
      <c r="D2068" s="3" t="s">
        <v>215</v>
      </c>
      <c r="E2068" s="2" t="s">
        <v>2002</v>
      </c>
      <c r="F2068" s="2" t="s">
        <v>2469</v>
      </c>
      <c r="G2068" s="3" t="s">
        <v>28</v>
      </c>
      <c r="H2068" s="4" t="n">
        <v>4368.1</v>
      </c>
      <c r="I2068" s="5" t="n">
        <v>5</v>
      </c>
      <c r="J2068" s="2" t="s">
        <v>17</v>
      </c>
    </row>
    <row r="2069" customFormat="false" ht="15" hidden="false" customHeight="false" outlineLevel="0" collapsed="false">
      <c r="A2069" s="6" t="s">
        <v>4327</v>
      </c>
      <c r="B2069" s="6" t="s">
        <v>1824</v>
      </c>
      <c r="C2069" s="6" t="s">
        <v>31</v>
      </c>
      <c r="D2069" s="7" t="s">
        <v>175</v>
      </c>
      <c r="E2069" s="6" t="s">
        <v>600</v>
      </c>
      <c r="F2069" s="6" t="s">
        <v>373</v>
      </c>
      <c r="G2069" s="7" t="s">
        <v>28</v>
      </c>
      <c r="H2069" s="8" t="n">
        <v>13152.51</v>
      </c>
      <c r="I2069" s="9" t="n">
        <v>25</v>
      </c>
      <c r="J2069" s="6" t="s">
        <v>17</v>
      </c>
    </row>
    <row r="2070" customFormat="false" ht="15" hidden="false" customHeight="false" outlineLevel="0" collapsed="false">
      <c r="A2070" s="2" t="s">
        <v>4328</v>
      </c>
      <c r="B2070" s="2" t="s">
        <v>4329</v>
      </c>
      <c r="C2070" s="2" t="s">
        <v>86</v>
      </c>
      <c r="D2070" s="3" t="s">
        <v>285</v>
      </c>
      <c r="E2070" s="2" t="s">
        <v>191</v>
      </c>
      <c r="F2070" s="2" t="s">
        <v>237</v>
      </c>
      <c r="G2070" s="3" t="s">
        <v>138</v>
      </c>
      <c r="H2070" s="4" t="n">
        <v>4184.49</v>
      </c>
      <c r="I2070" s="5" t="n">
        <v>10</v>
      </c>
      <c r="J2070" s="2" t="s">
        <v>17</v>
      </c>
    </row>
    <row r="2071" customFormat="false" ht="15" hidden="false" customHeight="false" outlineLevel="0" collapsed="false">
      <c r="A2071" s="6" t="s">
        <v>4330</v>
      </c>
      <c r="B2071" s="6" t="s">
        <v>4331</v>
      </c>
      <c r="C2071" s="6" t="s">
        <v>31</v>
      </c>
      <c r="D2071" s="7" t="s">
        <v>215</v>
      </c>
      <c r="E2071" s="6" t="s">
        <v>363</v>
      </c>
      <c r="F2071" s="6" t="s">
        <v>2190</v>
      </c>
      <c r="G2071" s="7" t="s">
        <v>22</v>
      </c>
      <c r="H2071" s="8" t="n">
        <v>13245.62</v>
      </c>
      <c r="I2071" s="9" t="n">
        <v>20</v>
      </c>
      <c r="J2071" s="6" t="s">
        <v>17</v>
      </c>
    </row>
    <row r="2072" customFormat="false" ht="15" hidden="false" customHeight="false" outlineLevel="0" collapsed="false">
      <c r="A2072" s="2" t="s">
        <v>4332</v>
      </c>
      <c r="B2072" s="2" t="s">
        <v>4333</v>
      </c>
      <c r="C2072" s="2" t="s">
        <v>12</v>
      </c>
      <c r="D2072" s="3" t="s">
        <v>110</v>
      </c>
      <c r="E2072" s="2" t="s">
        <v>271</v>
      </c>
      <c r="F2072" s="2" t="s">
        <v>219</v>
      </c>
      <c r="G2072" s="3" t="s">
        <v>22</v>
      </c>
      <c r="H2072" s="4" t="n">
        <v>10450.49</v>
      </c>
      <c r="I2072" s="5" t="n">
        <v>25</v>
      </c>
      <c r="J2072" s="2" t="s">
        <v>17</v>
      </c>
    </row>
    <row r="2073" customFormat="false" ht="15" hidden="false" customHeight="false" outlineLevel="0" collapsed="false">
      <c r="A2073" s="6" t="s">
        <v>4334</v>
      </c>
      <c r="B2073" s="6" t="s">
        <v>4335</v>
      </c>
      <c r="C2073" s="6" t="s">
        <v>31</v>
      </c>
      <c r="D2073" s="7" t="s">
        <v>59</v>
      </c>
      <c r="E2073" s="6" t="s">
        <v>621</v>
      </c>
      <c r="F2073" s="6" t="s">
        <v>132</v>
      </c>
      <c r="G2073" s="7" t="s">
        <v>138</v>
      </c>
      <c r="H2073" s="8" t="n">
        <v>10085.52</v>
      </c>
      <c r="I2073" s="9" t="n">
        <v>20</v>
      </c>
      <c r="J2073" s="6" t="s">
        <v>17</v>
      </c>
    </row>
    <row r="2074" customFormat="false" ht="15" hidden="false" customHeight="false" outlineLevel="0" collapsed="false">
      <c r="A2074" s="2" t="s">
        <v>4336</v>
      </c>
      <c r="B2074" s="2" t="s">
        <v>4337</v>
      </c>
      <c r="C2074" s="2" t="s">
        <v>86</v>
      </c>
      <c r="D2074" s="3" t="s">
        <v>101</v>
      </c>
      <c r="E2074" s="2" t="s">
        <v>73</v>
      </c>
      <c r="F2074" s="2" t="s">
        <v>781</v>
      </c>
      <c r="G2074" s="3" t="s">
        <v>28</v>
      </c>
      <c r="H2074" s="4" t="n">
        <v>13329.59</v>
      </c>
      <c r="I2074" s="5" t="n">
        <v>5</v>
      </c>
      <c r="J2074" s="2" t="s">
        <v>17</v>
      </c>
    </row>
    <row r="2075" customFormat="false" ht="15" hidden="false" customHeight="false" outlineLevel="0" collapsed="false">
      <c r="A2075" s="6" t="s">
        <v>4338</v>
      </c>
      <c r="B2075" s="6" t="s">
        <v>4310</v>
      </c>
      <c r="C2075" s="6" t="s">
        <v>12</v>
      </c>
      <c r="D2075" s="7" t="s">
        <v>50</v>
      </c>
      <c r="E2075" s="6" t="s">
        <v>373</v>
      </c>
      <c r="F2075" s="6" t="s">
        <v>469</v>
      </c>
      <c r="G2075" s="7" t="s">
        <v>74</v>
      </c>
      <c r="H2075" s="8" t="n">
        <v>4476.49</v>
      </c>
      <c r="I2075" s="9" t="n">
        <v>0</v>
      </c>
      <c r="J2075" s="6" t="s">
        <v>17</v>
      </c>
    </row>
    <row r="2076" customFormat="false" ht="15" hidden="false" customHeight="false" outlineLevel="0" collapsed="false">
      <c r="A2076" s="2" t="s">
        <v>4339</v>
      </c>
      <c r="B2076" s="2" t="s">
        <v>4340</v>
      </c>
      <c r="C2076" s="2" t="s">
        <v>31</v>
      </c>
      <c r="D2076" s="3" t="s">
        <v>175</v>
      </c>
      <c r="E2076" s="2" t="s">
        <v>461</v>
      </c>
      <c r="F2076" s="2" t="s">
        <v>457</v>
      </c>
      <c r="G2076" s="3" t="s">
        <v>74</v>
      </c>
      <c r="H2076" s="4" t="n">
        <v>8336.48</v>
      </c>
      <c r="I2076" s="5" t="n">
        <v>20</v>
      </c>
      <c r="J2076" s="2" t="s">
        <v>68</v>
      </c>
    </row>
    <row r="2077" customFormat="false" ht="15" hidden="false" customHeight="false" outlineLevel="0" collapsed="false">
      <c r="A2077" s="6" t="s">
        <v>4341</v>
      </c>
      <c r="B2077" s="6" t="s">
        <v>987</v>
      </c>
      <c r="C2077" s="6" t="s">
        <v>86</v>
      </c>
      <c r="D2077" s="7" t="s">
        <v>101</v>
      </c>
      <c r="E2077" s="6" t="s">
        <v>721</v>
      </c>
      <c r="F2077" s="6" t="s">
        <v>1208</v>
      </c>
      <c r="G2077" s="7" t="s">
        <v>28</v>
      </c>
      <c r="H2077" s="8" t="n">
        <v>7018.19</v>
      </c>
      <c r="I2077" s="9" t="n">
        <v>20</v>
      </c>
      <c r="J2077" s="6" t="s">
        <v>17</v>
      </c>
    </row>
    <row r="2078" customFormat="false" ht="15" hidden="false" customHeight="false" outlineLevel="0" collapsed="false">
      <c r="A2078" s="2" t="s">
        <v>4342</v>
      </c>
      <c r="B2078" s="2" t="s">
        <v>4343</v>
      </c>
      <c r="C2078" s="2" t="s">
        <v>31</v>
      </c>
      <c r="D2078" s="3" t="s">
        <v>175</v>
      </c>
      <c r="E2078" s="2" t="s">
        <v>1570</v>
      </c>
      <c r="F2078" s="2" t="s">
        <v>1348</v>
      </c>
      <c r="G2078" s="3" t="s">
        <v>138</v>
      </c>
      <c r="H2078" s="4" t="n">
        <v>8470.73</v>
      </c>
      <c r="I2078" s="5" t="n">
        <v>25</v>
      </c>
      <c r="J2078" s="2" t="s">
        <v>17</v>
      </c>
    </row>
    <row r="2079" customFormat="false" ht="15" hidden="false" customHeight="false" outlineLevel="0" collapsed="false">
      <c r="A2079" s="6" t="s">
        <v>4344</v>
      </c>
      <c r="B2079" s="6" t="s">
        <v>4345</v>
      </c>
      <c r="C2079" s="6" t="s">
        <v>86</v>
      </c>
      <c r="D2079" s="7" t="s">
        <v>101</v>
      </c>
      <c r="E2079" s="6" t="s">
        <v>188</v>
      </c>
      <c r="F2079" s="6" t="s">
        <v>440</v>
      </c>
      <c r="G2079" s="7" t="s">
        <v>74</v>
      </c>
      <c r="H2079" s="8" t="n">
        <v>10819.51</v>
      </c>
      <c r="I2079" s="9" t="n">
        <v>0</v>
      </c>
      <c r="J2079" s="6" t="s">
        <v>68</v>
      </c>
    </row>
    <row r="2080" customFormat="false" ht="15" hidden="false" customHeight="false" outlineLevel="0" collapsed="false">
      <c r="A2080" s="2" t="s">
        <v>4346</v>
      </c>
      <c r="B2080" s="2" t="s">
        <v>4347</v>
      </c>
      <c r="C2080" s="2" t="s">
        <v>31</v>
      </c>
      <c r="D2080" s="3" t="s">
        <v>175</v>
      </c>
      <c r="E2080" s="2" t="s">
        <v>82</v>
      </c>
      <c r="F2080" s="2" t="s">
        <v>607</v>
      </c>
      <c r="G2080" s="3" t="s">
        <v>22</v>
      </c>
      <c r="H2080" s="4" t="n">
        <v>3048.07</v>
      </c>
      <c r="I2080" s="5" t="n">
        <v>5</v>
      </c>
      <c r="J2080" s="2" t="s">
        <v>17</v>
      </c>
    </row>
    <row r="2081" customFormat="false" ht="15" hidden="false" customHeight="false" outlineLevel="0" collapsed="false">
      <c r="A2081" s="6" t="s">
        <v>4348</v>
      </c>
      <c r="B2081" s="6" t="s">
        <v>4349</v>
      </c>
      <c r="C2081" s="6" t="s">
        <v>12</v>
      </c>
      <c r="D2081" s="7" t="s">
        <v>37</v>
      </c>
      <c r="E2081" s="6" t="s">
        <v>560</v>
      </c>
      <c r="F2081" s="6" t="s">
        <v>181</v>
      </c>
      <c r="G2081" s="7" t="s">
        <v>22</v>
      </c>
      <c r="H2081" s="8" t="n">
        <v>7864.89</v>
      </c>
      <c r="I2081" s="9" t="n">
        <v>0</v>
      </c>
      <c r="J2081" s="6" t="s">
        <v>17</v>
      </c>
    </row>
    <row r="2082" customFormat="false" ht="15" hidden="false" customHeight="false" outlineLevel="0" collapsed="false">
      <c r="A2082" s="2" t="s">
        <v>4350</v>
      </c>
      <c r="B2082" s="2" t="s">
        <v>4351</v>
      </c>
      <c r="C2082" s="2" t="s">
        <v>12</v>
      </c>
      <c r="D2082" s="3" t="s">
        <v>162</v>
      </c>
      <c r="E2082" s="2" t="s">
        <v>223</v>
      </c>
      <c r="F2082" s="2" t="s">
        <v>1907</v>
      </c>
      <c r="G2082" s="3" t="s">
        <v>22</v>
      </c>
      <c r="H2082" s="4" t="n">
        <v>12358.53</v>
      </c>
      <c r="I2082" s="5" t="n">
        <v>0</v>
      </c>
      <c r="J2082" s="2" t="s">
        <v>17</v>
      </c>
    </row>
    <row r="2083" customFormat="false" ht="15" hidden="false" customHeight="false" outlineLevel="0" collapsed="false">
      <c r="A2083" s="6" t="s">
        <v>4352</v>
      </c>
      <c r="B2083" s="6" t="s">
        <v>4353</v>
      </c>
      <c r="C2083" s="6" t="s">
        <v>31</v>
      </c>
      <c r="D2083" s="7" t="s">
        <v>131</v>
      </c>
      <c r="E2083" s="6" t="s">
        <v>997</v>
      </c>
      <c r="F2083" s="6" t="s">
        <v>1246</v>
      </c>
      <c r="G2083" s="7" t="s">
        <v>74</v>
      </c>
      <c r="H2083" s="8" t="n">
        <v>13964.06</v>
      </c>
      <c r="I2083" s="9" t="n">
        <v>10</v>
      </c>
      <c r="J2083" s="6" t="s">
        <v>17</v>
      </c>
    </row>
    <row r="2084" customFormat="false" ht="15" hidden="false" customHeight="false" outlineLevel="0" collapsed="false">
      <c r="A2084" s="2" t="s">
        <v>4354</v>
      </c>
      <c r="B2084" s="2" t="s">
        <v>4355</v>
      </c>
      <c r="C2084" s="2" t="s">
        <v>12</v>
      </c>
      <c r="D2084" s="3" t="s">
        <v>25</v>
      </c>
      <c r="E2084" s="2" t="s">
        <v>102</v>
      </c>
      <c r="F2084" s="2" t="s">
        <v>901</v>
      </c>
      <c r="G2084" s="3" t="s">
        <v>22</v>
      </c>
      <c r="H2084" s="4" t="n">
        <v>11390.59</v>
      </c>
      <c r="I2084" s="5" t="n">
        <v>30</v>
      </c>
      <c r="J2084" s="2" t="s">
        <v>17</v>
      </c>
    </row>
    <row r="2085" customFormat="false" ht="15" hidden="false" customHeight="false" outlineLevel="0" collapsed="false">
      <c r="A2085" s="6" t="s">
        <v>4356</v>
      </c>
      <c r="B2085" s="6" t="s">
        <v>4357</v>
      </c>
      <c r="C2085" s="6" t="s">
        <v>12</v>
      </c>
      <c r="D2085" s="7" t="s">
        <v>362</v>
      </c>
      <c r="E2085" s="6" t="s">
        <v>1200</v>
      </c>
      <c r="F2085" s="6" t="s">
        <v>669</v>
      </c>
      <c r="G2085" s="7" t="s">
        <v>62</v>
      </c>
      <c r="H2085" s="8" t="n">
        <v>11956.53</v>
      </c>
      <c r="I2085" s="9" t="n">
        <v>25</v>
      </c>
      <c r="J2085" s="6" t="s">
        <v>17</v>
      </c>
    </row>
    <row r="2086" customFormat="false" ht="15" hidden="false" customHeight="false" outlineLevel="0" collapsed="false">
      <c r="A2086" s="2" t="s">
        <v>4358</v>
      </c>
      <c r="B2086" s="2" t="s">
        <v>4359</v>
      </c>
      <c r="C2086" s="2" t="s">
        <v>12</v>
      </c>
      <c r="D2086" s="3" t="s">
        <v>37</v>
      </c>
      <c r="E2086" s="2" t="s">
        <v>205</v>
      </c>
      <c r="F2086" s="2" t="s">
        <v>1249</v>
      </c>
      <c r="G2086" s="3" t="s">
        <v>138</v>
      </c>
      <c r="H2086" s="4" t="n">
        <v>5865.85</v>
      </c>
      <c r="I2086" s="5" t="n">
        <v>0</v>
      </c>
      <c r="J2086" s="2" t="s">
        <v>17</v>
      </c>
    </row>
    <row r="2087" customFormat="false" ht="15" hidden="false" customHeight="false" outlineLevel="0" collapsed="false">
      <c r="A2087" s="6" t="s">
        <v>4360</v>
      </c>
      <c r="B2087" s="6" t="s">
        <v>4361</v>
      </c>
      <c r="C2087" s="6" t="s">
        <v>12</v>
      </c>
      <c r="D2087" s="7" t="s">
        <v>162</v>
      </c>
      <c r="E2087" s="6" t="s">
        <v>366</v>
      </c>
      <c r="F2087" s="6" t="s">
        <v>201</v>
      </c>
      <c r="G2087" s="7" t="s">
        <v>62</v>
      </c>
      <c r="H2087" s="8" t="n">
        <v>1168.12</v>
      </c>
      <c r="I2087" s="9" t="n">
        <v>25</v>
      </c>
      <c r="J2087" s="6" t="s">
        <v>17</v>
      </c>
    </row>
    <row r="2088" customFormat="false" ht="15" hidden="false" customHeight="false" outlineLevel="0" collapsed="false">
      <c r="A2088" s="2" t="s">
        <v>4362</v>
      </c>
      <c r="B2088" s="2" t="s">
        <v>562</v>
      </c>
      <c r="C2088" s="2" t="s">
        <v>31</v>
      </c>
      <c r="D2088" s="3" t="s">
        <v>175</v>
      </c>
      <c r="E2088" s="2" t="s">
        <v>955</v>
      </c>
      <c r="F2088" s="2" t="s">
        <v>452</v>
      </c>
      <c r="G2088" s="3" t="s">
        <v>22</v>
      </c>
      <c r="H2088" s="4" t="n">
        <v>6198.32</v>
      </c>
      <c r="I2088" s="5" t="n">
        <v>25</v>
      </c>
      <c r="J2088" s="2" t="s">
        <v>68</v>
      </c>
    </row>
    <row r="2089" customFormat="false" ht="15" hidden="false" customHeight="false" outlineLevel="0" collapsed="false">
      <c r="A2089" s="6" t="s">
        <v>4363</v>
      </c>
      <c r="B2089" s="6" t="s">
        <v>4364</v>
      </c>
      <c r="C2089" s="6" t="s">
        <v>12</v>
      </c>
      <c r="D2089" s="7" t="s">
        <v>154</v>
      </c>
      <c r="E2089" s="6" t="s">
        <v>146</v>
      </c>
      <c r="F2089" s="6" t="s">
        <v>102</v>
      </c>
      <c r="G2089" s="7" t="s">
        <v>138</v>
      </c>
      <c r="H2089" s="8" t="n">
        <v>12212.56</v>
      </c>
      <c r="I2089" s="9" t="n">
        <v>0</v>
      </c>
      <c r="J2089" s="6" t="s">
        <v>17</v>
      </c>
    </row>
    <row r="2090" customFormat="false" ht="15" hidden="false" customHeight="false" outlineLevel="0" collapsed="false">
      <c r="A2090" s="2" t="s">
        <v>4365</v>
      </c>
      <c r="B2090" s="2" t="s">
        <v>4366</v>
      </c>
      <c r="C2090" s="2" t="s">
        <v>12</v>
      </c>
      <c r="D2090" s="3" t="s">
        <v>25</v>
      </c>
      <c r="E2090" s="2" t="s">
        <v>942</v>
      </c>
      <c r="F2090" s="2" t="s">
        <v>211</v>
      </c>
      <c r="G2090" s="3" t="s">
        <v>22</v>
      </c>
      <c r="H2090" s="4" t="n">
        <v>718.14</v>
      </c>
      <c r="I2090" s="5" t="n">
        <v>20</v>
      </c>
      <c r="J2090" s="2" t="s">
        <v>17</v>
      </c>
    </row>
    <row r="2091" customFormat="false" ht="15" hidden="false" customHeight="false" outlineLevel="0" collapsed="false">
      <c r="A2091" s="6" t="s">
        <v>4367</v>
      </c>
      <c r="B2091" s="6" t="s">
        <v>4368</v>
      </c>
      <c r="C2091" s="6" t="s">
        <v>31</v>
      </c>
      <c r="D2091" s="7" t="s">
        <v>215</v>
      </c>
      <c r="E2091" s="6" t="s">
        <v>556</v>
      </c>
      <c r="F2091" s="6" t="s">
        <v>557</v>
      </c>
      <c r="G2091" s="7" t="s">
        <v>22</v>
      </c>
      <c r="H2091" s="8" t="n">
        <v>11021.43</v>
      </c>
      <c r="I2091" s="9" t="n">
        <v>20</v>
      </c>
      <c r="J2091" s="6" t="s">
        <v>68</v>
      </c>
    </row>
    <row r="2092" customFormat="false" ht="15" hidden="false" customHeight="false" outlineLevel="0" collapsed="false">
      <c r="A2092" s="2" t="s">
        <v>4369</v>
      </c>
      <c r="B2092" s="2" t="s">
        <v>4370</v>
      </c>
      <c r="C2092" s="2" t="s">
        <v>12</v>
      </c>
      <c r="D2092" s="3" t="s">
        <v>110</v>
      </c>
      <c r="E2092" s="2" t="s">
        <v>721</v>
      </c>
      <c r="F2092" s="2" t="s">
        <v>146</v>
      </c>
      <c r="G2092" s="3" t="s">
        <v>22</v>
      </c>
      <c r="H2092" s="4" t="n">
        <v>8591.44</v>
      </c>
      <c r="I2092" s="5" t="n">
        <v>15</v>
      </c>
      <c r="J2092" s="2" t="s">
        <v>17</v>
      </c>
    </row>
    <row r="2093" customFormat="false" ht="15" hidden="false" customHeight="false" outlineLevel="0" collapsed="false">
      <c r="A2093" s="6" t="s">
        <v>4371</v>
      </c>
      <c r="B2093" s="6" t="s">
        <v>4372</v>
      </c>
      <c r="C2093" s="6" t="s">
        <v>12</v>
      </c>
      <c r="D2093" s="7" t="s">
        <v>25</v>
      </c>
      <c r="E2093" s="6" t="s">
        <v>955</v>
      </c>
      <c r="F2093" s="6" t="s">
        <v>52</v>
      </c>
      <c r="G2093" s="7" t="s">
        <v>16</v>
      </c>
      <c r="H2093" s="8" t="n">
        <v>5779.22</v>
      </c>
      <c r="I2093" s="9" t="n">
        <v>0</v>
      </c>
      <c r="J2093" s="6" t="s">
        <v>17</v>
      </c>
    </row>
    <row r="2094" customFormat="false" ht="15" hidden="false" customHeight="false" outlineLevel="0" collapsed="false">
      <c r="A2094" s="2" t="s">
        <v>4373</v>
      </c>
      <c r="B2094" s="2" t="s">
        <v>4374</v>
      </c>
      <c r="C2094" s="2" t="s">
        <v>12</v>
      </c>
      <c r="D2094" s="3" t="s">
        <v>162</v>
      </c>
      <c r="E2094" s="2" t="s">
        <v>155</v>
      </c>
      <c r="F2094" s="2" t="s">
        <v>20</v>
      </c>
      <c r="G2094" s="3" t="s">
        <v>28</v>
      </c>
      <c r="H2094" s="4" t="n">
        <v>838.92</v>
      </c>
      <c r="I2094" s="5" t="n">
        <v>15</v>
      </c>
      <c r="J2094" s="2" t="s">
        <v>68</v>
      </c>
    </row>
    <row r="2095" customFormat="false" ht="15" hidden="false" customHeight="false" outlineLevel="0" collapsed="false">
      <c r="A2095" s="6" t="s">
        <v>4375</v>
      </c>
      <c r="B2095" s="6" t="s">
        <v>4376</v>
      </c>
      <c r="C2095" s="6" t="s">
        <v>31</v>
      </c>
      <c r="D2095" s="7" t="s">
        <v>32</v>
      </c>
      <c r="E2095" s="6" t="s">
        <v>829</v>
      </c>
      <c r="F2095" s="6" t="s">
        <v>211</v>
      </c>
      <c r="G2095" s="7" t="s">
        <v>62</v>
      </c>
      <c r="H2095" s="8" t="n">
        <v>8068.66</v>
      </c>
      <c r="I2095" s="9" t="n">
        <v>25</v>
      </c>
      <c r="J2095" s="6" t="s">
        <v>17</v>
      </c>
    </row>
    <row r="2096" customFormat="false" ht="15" hidden="false" customHeight="false" outlineLevel="0" collapsed="false">
      <c r="A2096" s="2" t="s">
        <v>4377</v>
      </c>
      <c r="B2096" s="2" t="s">
        <v>4378</v>
      </c>
      <c r="C2096" s="2" t="s">
        <v>31</v>
      </c>
      <c r="D2096" s="3" t="s">
        <v>175</v>
      </c>
      <c r="E2096" s="2" t="s">
        <v>320</v>
      </c>
      <c r="F2096" s="2" t="s">
        <v>440</v>
      </c>
      <c r="G2096" s="3" t="s">
        <v>28</v>
      </c>
      <c r="H2096" s="4" t="n">
        <v>11535.26</v>
      </c>
      <c r="I2096" s="5" t="n">
        <v>0</v>
      </c>
      <c r="J2096" s="2" t="s">
        <v>68</v>
      </c>
    </row>
    <row r="2097" customFormat="false" ht="15" hidden="false" customHeight="false" outlineLevel="0" collapsed="false">
      <c r="A2097" s="6" t="s">
        <v>4379</v>
      </c>
      <c r="B2097" s="6" t="s">
        <v>4121</v>
      </c>
      <c r="C2097" s="6" t="s">
        <v>12</v>
      </c>
      <c r="D2097" s="7" t="s">
        <v>81</v>
      </c>
      <c r="E2097" s="6" t="s">
        <v>332</v>
      </c>
      <c r="F2097" s="6" t="s">
        <v>614</v>
      </c>
      <c r="G2097" s="7" t="s">
        <v>62</v>
      </c>
      <c r="H2097" s="8" t="n">
        <v>14586.97</v>
      </c>
      <c r="I2097" s="9" t="n">
        <v>10</v>
      </c>
      <c r="J2097" s="6" t="s">
        <v>17</v>
      </c>
    </row>
    <row r="2098" customFormat="false" ht="15" hidden="false" customHeight="false" outlineLevel="0" collapsed="false">
      <c r="A2098" s="2" t="s">
        <v>4380</v>
      </c>
      <c r="B2098" s="2" t="s">
        <v>4381</v>
      </c>
      <c r="C2098" s="2" t="s">
        <v>12</v>
      </c>
      <c r="D2098" s="3" t="s">
        <v>50</v>
      </c>
      <c r="E2098" s="2" t="s">
        <v>1271</v>
      </c>
      <c r="F2098" s="2" t="s">
        <v>42</v>
      </c>
      <c r="G2098" s="3" t="s">
        <v>62</v>
      </c>
      <c r="H2098" s="4" t="n">
        <v>9230.79</v>
      </c>
      <c r="I2098" s="5" t="n">
        <v>15</v>
      </c>
      <c r="J2098" s="2" t="s">
        <v>17</v>
      </c>
    </row>
    <row r="2099" customFormat="false" ht="15" hidden="false" customHeight="false" outlineLevel="0" collapsed="false">
      <c r="A2099" s="6" t="s">
        <v>4382</v>
      </c>
      <c r="B2099" s="6" t="s">
        <v>4383</v>
      </c>
      <c r="C2099" s="6" t="s">
        <v>31</v>
      </c>
      <c r="D2099" s="7" t="s">
        <v>65</v>
      </c>
      <c r="E2099" s="6" t="s">
        <v>372</v>
      </c>
      <c r="F2099" s="6" t="s">
        <v>251</v>
      </c>
      <c r="G2099" s="7" t="s">
        <v>16</v>
      </c>
      <c r="H2099" s="8" t="n">
        <v>14129.5</v>
      </c>
      <c r="I2099" s="9" t="n">
        <v>15</v>
      </c>
      <c r="J2099" s="6" t="s">
        <v>68</v>
      </c>
    </row>
    <row r="2100" customFormat="false" ht="15" hidden="false" customHeight="false" outlineLevel="0" collapsed="false">
      <c r="A2100" s="2" t="s">
        <v>4384</v>
      </c>
      <c r="B2100" s="2" t="s">
        <v>3526</v>
      </c>
      <c r="C2100" s="2" t="s">
        <v>31</v>
      </c>
      <c r="D2100" s="3" t="s">
        <v>65</v>
      </c>
      <c r="E2100" s="2" t="s">
        <v>60</v>
      </c>
      <c r="F2100" s="2" t="s">
        <v>47</v>
      </c>
      <c r="G2100" s="3" t="s">
        <v>22</v>
      </c>
      <c r="H2100" s="4" t="n">
        <v>12261.86</v>
      </c>
      <c r="I2100" s="5" t="n">
        <v>0</v>
      </c>
      <c r="J2100" s="2" t="s">
        <v>17</v>
      </c>
    </row>
    <row r="2101" customFormat="false" ht="15" hidden="false" customHeight="false" outlineLevel="0" collapsed="false">
      <c r="A2101" s="6" t="s">
        <v>4385</v>
      </c>
      <c r="B2101" s="6" t="s">
        <v>4386</v>
      </c>
      <c r="C2101" s="6" t="s">
        <v>31</v>
      </c>
      <c r="D2101" s="7" t="s">
        <v>215</v>
      </c>
      <c r="E2101" s="6" t="s">
        <v>688</v>
      </c>
      <c r="F2101" s="6" t="s">
        <v>123</v>
      </c>
      <c r="G2101" s="7" t="s">
        <v>62</v>
      </c>
      <c r="H2101" s="8" t="n">
        <v>5906.3</v>
      </c>
      <c r="I2101" s="9" t="n">
        <v>10</v>
      </c>
      <c r="J2101" s="6" t="s">
        <v>17</v>
      </c>
    </row>
    <row r="2102" customFormat="false" ht="15" hidden="false" customHeight="false" outlineLevel="0" collapsed="false">
      <c r="A2102" s="2" t="s">
        <v>4387</v>
      </c>
      <c r="B2102" s="2" t="s">
        <v>4388</v>
      </c>
      <c r="C2102" s="2" t="s">
        <v>31</v>
      </c>
      <c r="D2102" s="3" t="s">
        <v>65</v>
      </c>
      <c r="E2102" s="2" t="s">
        <v>659</v>
      </c>
      <c r="F2102" s="2" t="s">
        <v>720</v>
      </c>
      <c r="G2102" s="3" t="s">
        <v>22</v>
      </c>
      <c r="H2102" s="4" t="n">
        <v>13109.83</v>
      </c>
      <c r="I2102" s="5" t="n">
        <v>30</v>
      </c>
      <c r="J2102" s="2" t="s">
        <v>17</v>
      </c>
    </row>
    <row r="2103" customFormat="false" ht="15" hidden="false" customHeight="false" outlineLevel="0" collapsed="false">
      <c r="A2103" s="6" t="s">
        <v>4389</v>
      </c>
      <c r="B2103" s="6" t="s">
        <v>1923</v>
      </c>
      <c r="C2103" s="6" t="s">
        <v>86</v>
      </c>
      <c r="D2103" s="7" t="s">
        <v>384</v>
      </c>
      <c r="E2103" s="6" t="s">
        <v>928</v>
      </c>
      <c r="F2103" s="6" t="s">
        <v>2538</v>
      </c>
      <c r="G2103" s="7" t="s">
        <v>22</v>
      </c>
      <c r="H2103" s="8" t="n">
        <v>3683.58</v>
      </c>
      <c r="I2103" s="9" t="n">
        <v>15</v>
      </c>
      <c r="J2103" s="6" t="s">
        <v>17</v>
      </c>
    </row>
    <row r="2104" customFormat="false" ht="15" hidden="false" customHeight="false" outlineLevel="0" collapsed="false">
      <c r="A2104" s="2" t="s">
        <v>4390</v>
      </c>
      <c r="B2104" s="2" t="s">
        <v>4391</v>
      </c>
      <c r="C2104" s="2" t="s">
        <v>12</v>
      </c>
      <c r="D2104" s="3" t="s">
        <v>154</v>
      </c>
      <c r="E2104" s="2" t="s">
        <v>338</v>
      </c>
      <c r="F2104" s="2" t="s">
        <v>1919</v>
      </c>
      <c r="G2104" s="3" t="s">
        <v>74</v>
      </c>
      <c r="H2104" s="4" t="n">
        <v>12790.47</v>
      </c>
      <c r="I2104" s="5" t="n">
        <v>10</v>
      </c>
      <c r="J2104" s="2" t="s">
        <v>17</v>
      </c>
    </row>
    <row r="2105" customFormat="false" ht="15" hidden="false" customHeight="false" outlineLevel="0" collapsed="false">
      <c r="A2105" s="6" t="s">
        <v>4392</v>
      </c>
      <c r="B2105" s="6" t="s">
        <v>1411</v>
      </c>
      <c r="C2105" s="6" t="s">
        <v>86</v>
      </c>
      <c r="D2105" s="7" t="s">
        <v>97</v>
      </c>
      <c r="E2105" s="6" t="s">
        <v>286</v>
      </c>
      <c r="F2105" s="6" t="s">
        <v>219</v>
      </c>
      <c r="G2105" s="7" t="s">
        <v>22</v>
      </c>
      <c r="H2105" s="8" t="n">
        <v>7539.38</v>
      </c>
      <c r="I2105" s="9" t="n">
        <v>0</v>
      </c>
      <c r="J2105" s="6" t="s">
        <v>17</v>
      </c>
    </row>
    <row r="2106" customFormat="false" ht="15" hidden="false" customHeight="false" outlineLevel="0" collapsed="false">
      <c r="A2106" s="2" t="s">
        <v>4393</v>
      </c>
      <c r="B2106" s="2" t="s">
        <v>4051</v>
      </c>
      <c r="C2106" s="2" t="s">
        <v>31</v>
      </c>
      <c r="D2106" s="3" t="s">
        <v>145</v>
      </c>
      <c r="E2106" s="2" t="s">
        <v>267</v>
      </c>
      <c r="F2106" s="2" t="s">
        <v>398</v>
      </c>
      <c r="G2106" s="3" t="s">
        <v>16</v>
      </c>
      <c r="H2106" s="4" t="n">
        <v>1806.3</v>
      </c>
      <c r="I2106" s="5" t="n">
        <v>5</v>
      </c>
      <c r="J2106" s="2" t="s">
        <v>17</v>
      </c>
    </row>
    <row r="2107" customFormat="false" ht="15" hidden="false" customHeight="false" outlineLevel="0" collapsed="false">
      <c r="A2107" s="6" t="s">
        <v>4394</v>
      </c>
      <c r="B2107" s="6" t="s">
        <v>4395</v>
      </c>
      <c r="C2107" s="6" t="s">
        <v>86</v>
      </c>
      <c r="D2107" s="7" t="s">
        <v>285</v>
      </c>
      <c r="E2107" s="6" t="s">
        <v>700</v>
      </c>
      <c r="F2107" s="6" t="s">
        <v>297</v>
      </c>
      <c r="G2107" s="7" t="s">
        <v>22</v>
      </c>
      <c r="H2107" s="8" t="n">
        <v>1354.3</v>
      </c>
      <c r="I2107" s="9" t="n">
        <v>0</v>
      </c>
      <c r="J2107" s="6" t="s">
        <v>17</v>
      </c>
    </row>
    <row r="2108" customFormat="false" ht="15" hidden="false" customHeight="false" outlineLevel="0" collapsed="false">
      <c r="A2108" s="2" t="s">
        <v>4396</v>
      </c>
      <c r="B2108" s="2" t="s">
        <v>4397</v>
      </c>
      <c r="C2108" s="2" t="s">
        <v>31</v>
      </c>
      <c r="D2108" s="3" t="s">
        <v>65</v>
      </c>
      <c r="E2108" s="2" t="s">
        <v>469</v>
      </c>
      <c r="F2108" s="2" t="s">
        <v>1585</v>
      </c>
      <c r="G2108" s="3" t="s">
        <v>62</v>
      </c>
      <c r="H2108" s="4" t="n">
        <v>9351.07</v>
      </c>
      <c r="I2108" s="5" t="n">
        <v>0</v>
      </c>
      <c r="J2108" s="2" t="s">
        <v>68</v>
      </c>
    </row>
    <row r="2109" customFormat="false" ht="15" hidden="false" customHeight="false" outlineLevel="0" collapsed="false">
      <c r="A2109" s="6" t="s">
        <v>4398</v>
      </c>
      <c r="B2109" s="6" t="s">
        <v>592</v>
      </c>
      <c r="C2109" s="6" t="s">
        <v>31</v>
      </c>
      <c r="D2109" s="7" t="s">
        <v>122</v>
      </c>
      <c r="E2109" s="6" t="s">
        <v>946</v>
      </c>
      <c r="F2109" s="6" t="s">
        <v>430</v>
      </c>
      <c r="G2109" s="7" t="s">
        <v>22</v>
      </c>
      <c r="H2109" s="8" t="n">
        <v>11286.09</v>
      </c>
      <c r="I2109" s="9" t="n">
        <v>0</v>
      </c>
      <c r="J2109" s="6" t="s">
        <v>17</v>
      </c>
    </row>
    <row r="2110" customFormat="false" ht="15" hidden="false" customHeight="false" outlineLevel="0" collapsed="false">
      <c r="A2110" s="2" t="s">
        <v>4399</v>
      </c>
      <c r="B2110" s="2" t="s">
        <v>4376</v>
      </c>
      <c r="C2110" s="2" t="s">
        <v>31</v>
      </c>
      <c r="D2110" s="3" t="s">
        <v>65</v>
      </c>
      <c r="E2110" s="2" t="s">
        <v>115</v>
      </c>
      <c r="F2110" s="2" t="s">
        <v>380</v>
      </c>
      <c r="G2110" s="3" t="s">
        <v>22</v>
      </c>
      <c r="H2110" s="4" t="n">
        <v>976.01</v>
      </c>
      <c r="I2110" s="5" t="n">
        <v>0</v>
      </c>
      <c r="J2110" s="2" t="s">
        <v>17</v>
      </c>
    </row>
    <row r="2111" customFormat="false" ht="15" hidden="false" customHeight="false" outlineLevel="0" collapsed="false">
      <c r="A2111" s="6" t="s">
        <v>4400</v>
      </c>
      <c r="B2111" s="6" t="s">
        <v>4401</v>
      </c>
      <c r="C2111" s="6" t="s">
        <v>31</v>
      </c>
      <c r="D2111" s="7" t="s">
        <v>59</v>
      </c>
      <c r="E2111" s="6" t="s">
        <v>287</v>
      </c>
      <c r="F2111" s="6" t="s">
        <v>1246</v>
      </c>
      <c r="G2111" s="7" t="s">
        <v>22</v>
      </c>
      <c r="H2111" s="8" t="n">
        <v>12534.67</v>
      </c>
      <c r="I2111" s="9" t="n">
        <v>25</v>
      </c>
      <c r="J2111" s="6" t="s">
        <v>17</v>
      </c>
    </row>
    <row r="2112" customFormat="false" ht="15" hidden="false" customHeight="false" outlineLevel="0" collapsed="false">
      <c r="A2112" s="2" t="s">
        <v>4402</v>
      </c>
      <c r="B2112" s="2" t="s">
        <v>2170</v>
      </c>
      <c r="C2112" s="2" t="s">
        <v>12</v>
      </c>
      <c r="D2112" s="3" t="s">
        <v>81</v>
      </c>
      <c r="E2112" s="2" t="s">
        <v>358</v>
      </c>
      <c r="F2112" s="2" t="s">
        <v>26</v>
      </c>
      <c r="G2112" s="3" t="s">
        <v>16</v>
      </c>
      <c r="H2112" s="4" t="n">
        <v>12255.56</v>
      </c>
      <c r="I2112" s="5" t="n">
        <v>5</v>
      </c>
      <c r="J2112" s="2" t="s">
        <v>17</v>
      </c>
    </row>
    <row r="2113" customFormat="false" ht="15" hidden="false" customHeight="false" outlineLevel="0" collapsed="false">
      <c r="A2113" s="6" t="s">
        <v>4403</v>
      </c>
      <c r="B2113" s="6" t="s">
        <v>4404</v>
      </c>
      <c r="C2113" s="6" t="s">
        <v>12</v>
      </c>
      <c r="D2113" s="7" t="s">
        <v>362</v>
      </c>
      <c r="E2113" s="6" t="s">
        <v>1030</v>
      </c>
      <c r="F2113" s="6" t="s">
        <v>803</v>
      </c>
      <c r="G2113" s="7" t="s">
        <v>22</v>
      </c>
      <c r="H2113" s="8" t="n">
        <v>6475.81</v>
      </c>
      <c r="I2113" s="9" t="n">
        <v>30</v>
      </c>
      <c r="J2113" s="6" t="s">
        <v>17</v>
      </c>
    </row>
    <row r="2114" customFormat="false" ht="15" hidden="false" customHeight="false" outlineLevel="0" collapsed="false">
      <c r="A2114" s="2" t="s">
        <v>4405</v>
      </c>
      <c r="B2114" s="2" t="s">
        <v>3282</v>
      </c>
      <c r="C2114" s="2" t="s">
        <v>12</v>
      </c>
      <c r="D2114" s="3" t="s">
        <v>37</v>
      </c>
      <c r="E2114" s="2" t="s">
        <v>720</v>
      </c>
      <c r="F2114" s="2" t="s">
        <v>621</v>
      </c>
      <c r="G2114" s="3" t="s">
        <v>74</v>
      </c>
      <c r="H2114" s="4" t="n">
        <v>14410.37</v>
      </c>
      <c r="I2114" s="5" t="n">
        <v>0</v>
      </c>
      <c r="J2114" s="2" t="s">
        <v>17</v>
      </c>
    </row>
    <row r="2115" customFormat="false" ht="15" hidden="false" customHeight="false" outlineLevel="0" collapsed="false">
      <c r="A2115" s="6" t="s">
        <v>4406</v>
      </c>
      <c r="B2115" s="6" t="s">
        <v>4407</v>
      </c>
      <c r="C2115" s="6" t="s">
        <v>86</v>
      </c>
      <c r="D2115" s="7" t="s">
        <v>101</v>
      </c>
      <c r="E2115" s="6" t="s">
        <v>115</v>
      </c>
      <c r="F2115" s="6" t="s">
        <v>261</v>
      </c>
      <c r="G2115" s="7" t="s">
        <v>22</v>
      </c>
      <c r="H2115" s="8" t="n">
        <v>11017.62</v>
      </c>
      <c r="I2115" s="9" t="n">
        <v>30</v>
      </c>
      <c r="J2115" s="6" t="s">
        <v>17</v>
      </c>
    </row>
    <row r="2116" customFormat="false" ht="15" hidden="false" customHeight="false" outlineLevel="0" collapsed="false">
      <c r="A2116" s="2" t="s">
        <v>4408</v>
      </c>
      <c r="B2116" s="2" t="s">
        <v>4409</v>
      </c>
      <c r="C2116" s="2" t="s">
        <v>31</v>
      </c>
      <c r="D2116" s="3" t="s">
        <v>215</v>
      </c>
      <c r="E2116" s="2" t="s">
        <v>1394</v>
      </c>
      <c r="F2116" s="2" t="s">
        <v>760</v>
      </c>
      <c r="G2116" s="3" t="s">
        <v>16</v>
      </c>
      <c r="H2116" s="4" t="n">
        <v>3715.8</v>
      </c>
      <c r="I2116" s="5" t="n">
        <v>15</v>
      </c>
      <c r="J2116" s="2" t="s">
        <v>17</v>
      </c>
    </row>
    <row r="2117" customFormat="false" ht="15" hidden="false" customHeight="false" outlineLevel="0" collapsed="false">
      <c r="A2117" s="6" t="s">
        <v>4410</v>
      </c>
      <c r="B2117" s="6" t="s">
        <v>4411</v>
      </c>
      <c r="C2117" s="6" t="s">
        <v>86</v>
      </c>
      <c r="D2117" s="7" t="s">
        <v>285</v>
      </c>
      <c r="E2117" s="6" t="s">
        <v>429</v>
      </c>
      <c r="F2117" s="6" t="s">
        <v>67</v>
      </c>
      <c r="G2117" s="7" t="s">
        <v>62</v>
      </c>
      <c r="H2117" s="8" t="n">
        <v>11577.14</v>
      </c>
      <c r="I2117" s="9" t="n">
        <v>20</v>
      </c>
      <c r="J2117" s="6" t="s">
        <v>17</v>
      </c>
    </row>
    <row r="2118" customFormat="false" ht="15" hidden="false" customHeight="false" outlineLevel="0" collapsed="false">
      <c r="A2118" s="2" t="s">
        <v>4412</v>
      </c>
      <c r="B2118" s="2" t="s">
        <v>1072</v>
      </c>
      <c r="C2118" s="2" t="s">
        <v>12</v>
      </c>
      <c r="D2118" s="3" t="s">
        <v>37</v>
      </c>
      <c r="E2118" s="2" t="s">
        <v>617</v>
      </c>
      <c r="F2118" s="2" t="s">
        <v>437</v>
      </c>
      <c r="G2118" s="3" t="s">
        <v>74</v>
      </c>
      <c r="H2118" s="4" t="n">
        <v>6813.61</v>
      </c>
      <c r="I2118" s="5" t="n">
        <v>20</v>
      </c>
      <c r="J2118" s="2" t="s">
        <v>17</v>
      </c>
    </row>
    <row r="2119" customFormat="false" ht="15" hidden="false" customHeight="false" outlineLevel="0" collapsed="false">
      <c r="A2119" s="6" t="s">
        <v>4413</v>
      </c>
      <c r="B2119" s="6" t="s">
        <v>4414</v>
      </c>
      <c r="C2119" s="6" t="s">
        <v>86</v>
      </c>
      <c r="D2119" s="7" t="s">
        <v>97</v>
      </c>
      <c r="E2119" s="6" t="s">
        <v>1112</v>
      </c>
      <c r="F2119" s="6" t="s">
        <v>103</v>
      </c>
      <c r="G2119" s="7" t="s">
        <v>74</v>
      </c>
      <c r="H2119" s="8" t="n">
        <v>7799.01</v>
      </c>
      <c r="I2119" s="9" t="n">
        <v>20</v>
      </c>
      <c r="J2119" s="6" t="s">
        <v>68</v>
      </c>
    </row>
    <row r="2120" customFormat="false" ht="15" hidden="false" customHeight="false" outlineLevel="0" collapsed="false">
      <c r="A2120" s="2" t="s">
        <v>4415</v>
      </c>
      <c r="B2120" s="2" t="s">
        <v>4416</v>
      </c>
      <c r="C2120" s="2" t="s">
        <v>31</v>
      </c>
      <c r="D2120" s="3" t="s">
        <v>145</v>
      </c>
      <c r="E2120" s="2" t="s">
        <v>675</v>
      </c>
      <c r="F2120" s="2" t="s">
        <v>111</v>
      </c>
      <c r="G2120" s="3" t="s">
        <v>62</v>
      </c>
      <c r="H2120" s="4" t="n">
        <v>8332.79</v>
      </c>
      <c r="I2120" s="5" t="n">
        <v>5</v>
      </c>
      <c r="J2120" s="2" t="s">
        <v>17</v>
      </c>
    </row>
    <row r="2121" customFormat="false" ht="15" hidden="false" customHeight="false" outlineLevel="0" collapsed="false">
      <c r="A2121" s="6" t="s">
        <v>4417</v>
      </c>
      <c r="B2121" s="6" t="s">
        <v>3577</v>
      </c>
      <c r="C2121" s="6" t="s">
        <v>86</v>
      </c>
      <c r="D2121" s="7" t="s">
        <v>384</v>
      </c>
      <c r="E2121" s="6" t="s">
        <v>326</v>
      </c>
      <c r="F2121" s="6" t="s">
        <v>34</v>
      </c>
      <c r="G2121" s="7" t="s">
        <v>62</v>
      </c>
      <c r="H2121" s="8" t="n">
        <v>9488.18</v>
      </c>
      <c r="I2121" s="9" t="n">
        <v>15</v>
      </c>
      <c r="J2121" s="6" t="s">
        <v>17</v>
      </c>
    </row>
    <row r="2122" customFormat="false" ht="15" hidden="false" customHeight="false" outlineLevel="0" collapsed="false">
      <c r="A2122" s="2" t="s">
        <v>4418</v>
      </c>
      <c r="B2122" s="2" t="s">
        <v>4419</v>
      </c>
      <c r="C2122" s="2" t="s">
        <v>31</v>
      </c>
      <c r="D2122" s="3" t="s">
        <v>92</v>
      </c>
      <c r="E2122" s="2" t="s">
        <v>1111</v>
      </c>
      <c r="F2122" s="2" t="s">
        <v>901</v>
      </c>
      <c r="G2122" s="3" t="s">
        <v>16</v>
      </c>
      <c r="H2122" s="4" t="n">
        <v>9113.97</v>
      </c>
      <c r="I2122" s="5" t="n">
        <v>0</v>
      </c>
      <c r="J2122" s="2" t="s">
        <v>17</v>
      </c>
    </row>
    <row r="2123" customFormat="false" ht="15" hidden="false" customHeight="false" outlineLevel="0" collapsed="false">
      <c r="A2123" s="6" t="s">
        <v>4420</v>
      </c>
      <c r="B2123" s="6" t="s">
        <v>4421</v>
      </c>
      <c r="C2123" s="6" t="s">
        <v>31</v>
      </c>
      <c r="D2123" s="7" t="s">
        <v>59</v>
      </c>
      <c r="E2123" s="6" t="s">
        <v>172</v>
      </c>
      <c r="F2123" s="6" t="s">
        <v>237</v>
      </c>
      <c r="G2123" s="7" t="s">
        <v>28</v>
      </c>
      <c r="H2123" s="8" t="n">
        <v>11093.99</v>
      </c>
      <c r="I2123" s="9" t="n">
        <v>10</v>
      </c>
      <c r="J2123" s="6" t="s">
        <v>68</v>
      </c>
    </row>
    <row r="2124" customFormat="false" ht="15" hidden="false" customHeight="false" outlineLevel="0" collapsed="false">
      <c r="A2124" s="2" t="s">
        <v>4422</v>
      </c>
      <c r="B2124" s="2" t="s">
        <v>4423</v>
      </c>
      <c r="C2124" s="2" t="s">
        <v>31</v>
      </c>
      <c r="D2124" s="3" t="s">
        <v>175</v>
      </c>
      <c r="E2124" s="2" t="s">
        <v>52</v>
      </c>
      <c r="F2124" s="2" t="s">
        <v>1233</v>
      </c>
      <c r="G2124" s="3" t="s">
        <v>138</v>
      </c>
      <c r="H2124" s="4" t="n">
        <v>11794.18</v>
      </c>
      <c r="I2124" s="5" t="n">
        <v>15</v>
      </c>
      <c r="J2124" s="2" t="s">
        <v>17</v>
      </c>
    </row>
    <row r="2125" customFormat="false" ht="15" hidden="false" customHeight="false" outlineLevel="0" collapsed="false">
      <c r="A2125" s="6" t="s">
        <v>4424</v>
      </c>
      <c r="B2125" s="6" t="s">
        <v>4425</v>
      </c>
      <c r="C2125" s="6" t="s">
        <v>31</v>
      </c>
      <c r="D2125" s="7" t="s">
        <v>145</v>
      </c>
      <c r="E2125" s="6" t="s">
        <v>123</v>
      </c>
      <c r="F2125" s="6" t="s">
        <v>124</v>
      </c>
      <c r="G2125" s="7" t="s">
        <v>16</v>
      </c>
      <c r="H2125" s="8" t="n">
        <v>10388.67</v>
      </c>
      <c r="I2125" s="9" t="n">
        <v>15</v>
      </c>
      <c r="J2125" s="6" t="s">
        <v>68</v>
      </c>
    </row>
    <row r="2126" customFormat="false" ht="15" hidden="false" customHeight="false" outlineLevel="0" collapsed="false">
      <c r="A2126" s="2" t="s">
        <v>4426</v>
      </c>
      <c r="B2126" s="2" t="s">
        <v>4427</v>
      </c>
      <c r="C2126" s="2" t="s">
        <v>12</v>
      </c>
      <c r="D2126" s="3" t="s">
        <v>362</v>
      </c>
      <c r="E2126" s="2" t="s">
        <v>1308</v>
      </c>
      <c r="F2126" s="2" t="s">
        <v>706</v>
      </c>
      <c r="G2126" s="3" t="s">
        <v>62</v>
      </c>
      <c r="H2126" s="4" t="n">
        <v>5069.34</v>
      </c>
      <c r="I2126" s="5" t="n">
        <v>5</v>
      </c>
      <c r="J2126" s="2" t="s">
        <v>68</v>
      </c>
    </row>
    <row r="2127" customFormat="false" ht="15" hidden="false" customHeight="false" outlineLevel="0" collapsed="false">
      <c r="A2127" s="6" t="s">
        <v>4428</v>
      </c>
      <c r="B2127" s="6" t="s">
        <v>4429</v>
      </c>
      <c r="C2127" s="6" t="s">
        <v>86</v>
      </c>
      <c r="D2127" s="7" t="s">
        <v>135</v>
      </c>
      <c r="E2127" s="6" t="s">
        <v>1678</v>
      </c>
      <c r="F2127" s="6" t="s">
        <v>578</v>
      </c>
      <c r="G2127" s="7" t="s">
        <v>16</v>
      </c>
      <c r="H2127" s="8" t="n">
        <v>6847.19</v>
      </c>
      <c r="I2127" s="9" t="n">
        <v>5</v>
      </c>
      <c r="J2127" s="6" t="s">
        <v>17</v>
      </c>
    </row>
    <row r="2128" customFormat="false" ht="15" hidden="false" customHeight="false" outlineLevel="0" collapsed="false">
      <c r="A2128" s="2" t="s">
        <v>4430</v>
      </c>
      <c r="B2128" s="2" t="s">
        <v>4431</v>
      </c>
      <c r="C2128" s="2" t="s">
        <v>86</v>
      </c>
      <c r="D2128" s="3" t="s">
        <v>384</v>
      </c>
      <c r="E2128" s="2" t="s">
        <v>665</v>
      </c>
      <c r="F2128" s="2" t="s">
        <v>1303</v>
      </c>
      <c r="G2128" s="3" t="s">
        <v>22</v>
      </c>
      <c r="H2128" s="4" t="n">
        <v>6556.37</v>
      </c>
      <c r="I2128" s="5" t="n">
        <v>30</v>
      </c>
      <c r="J2128" s="2" t="s">
        <v>68</v>
      </c>
    </row>
    <row r="2129" customFormat="false" ht="15" hidden="false" customHeight="false" outlineLevel="0" collapsed="false">
      <c r="A2129" s="6" t="s">
        <v>4432</v>
      </c>
      <c r="B2129" s="6" t="s">
        <v>4433</v>
      </c>
      <c r="C2129" s="6" t="s">
        <v>31</v>
      </c>
      <c r="D2129" s="7" t="s">
        <v>92</v>
      </c>
      <c r="E2129" s="6" t="s">
        <v>413</v>
      </c>
      <c r="F2129" s="6" t="s">
        <v>271</v>
      </c>
      <c r="G2129" s="7" t="s">
        <v>138</v>
      </c>
      <c r="H2129" s="8" t="n">
        <v>14515.88</v>
      </c>
      <c r="I2129" s="9" t="n">
        <v>10</v>
      </c>
      <c r="J2129" s="6" t="s">
        <v>17</v>
      </c>
    </row>
    <row r="2130" customFormat="false" ht="15" hidden="false" customHeight="false" outlineLevel="0" collapsed="false">
      <c r="A2130" s="2" t="s">
        <v>4434</v>
      </c>
      <c r="B2130" s="2" t="s">
        <v>4435</v>
      </c>
      <c r="C2130" s="2" t="s">
        <v>12</v>
      </c>
      <c r="D2130" s="3" t="s">
        <v>362</v>
      </c>
      <c r="E2130" s="2" t="s">
        <v>1082</v>
      </c>
      <c r="F2130" s="2" t="s">
        <v>659</v>
      </c>
      <c r="G2130" s="3" t="s">
        <v>62</v>
      </c>
      <c r="H2130" s="4" t="n">
        <v>4596.53</v>
      </c>
      <c r="I2130" s="5" t="n">
        <v>15</v>
      </c>
      <c r="J2130" s="2" t="s">
        <v>17</v>
      </c>
    </row>
    <row r="2131" customFormat="false" ht="15" hidden="false" customHeight="false" outlineLevel="0" collapsed="false">
      <c r="A2131" s="6" t="s">
        <v>4436</v>
      </c>
      <c r="B2131" s="6" t="s">
        <v>4437</v>
      </c>
      <c r="C2131" s="6" t="s">
        <v>86</v>
      </c>
      <c r="D2131" s="7" t="s">
        <v>249</v>
      </c>
      <c r="E2131" s="6" t="s">
        <v>898</v>
      </c>
      <c r="F2131" s="6" t="s">
        <v>2450</v>
      </c>
      <c r="G2131" s="7" t="s">
        <v>28</v>
      </c>
      <c r="H2131" s="8" t="n">
        <v>13995.88</v>
      </c>
      <c r="I2131" s="9" t="n">
        <v>0</v>
      </c>
      <c r="J2131" s="6" t="s">
        <v>17</v>
      </c>
    </row>
    <row r="2132" customFormat="false" ht="15" hidden="false" customHeight="false" outlineLevel="0" collapsed="false">
      <c r="A2132" s="2" t="s">
        <v>4438</v>
      </c>
      <c r="B2132" s="2" t="s">
        <v>3623</v>
      </c>
      <c r="C2132" s="2" t="s">
        <v>86</v>
      </c>
      <c r="D2132" s="3" t="s">
        <v>135</v>
      </c>
      <c r="E2132" s="2" t="s">
        <v>219</v>
      </c>
      <c r="F2132" s="2" t="s">
        <v>73</v>
      </c>
      <c r="G2132" s="3" t="s">
        <v>22</v>
      </c>
      <c r="H2132" s="4" t="n">
        <v>4673.76</v>
      </c>
      <c r="I2132" s="5" t="n">
        <v>15</v>
      </c>
      <c r="J2132" s="2" t="s">
        <v>17</v>
      </c>
    </row>
    <row r="2133" customFormat="false" ht="15" hidden="false" customHeight="false" outlineLevel="0" collapsed="false">
      <c r="A2133" s="6" t="s">
        <v>4439</v>
      </c>
      <c r="B2133" s="6" t="s">
        <v>4440</v>
      </c>
      <c r="C2133" s="6" t="s">
        <v>31</v>
      </c>
      <c r="D2133" s="7" t="s">
        <v>65</v>
      </c>
      <c r="E2133" s="6" t="s">
        <v>809</v>
      </c>
      <c r="F2133" s="6" t="s">
        <v>489</v>
      </c>
      <c r="G2133" s="7" t="s">
        <v>22</v>
      </c>
      <c r="H2133" s="8" t="n">
        <v>5549.04</v>
      </c>
      <c r="I2133" s="9" t="n">
        <v>10</v>
      </c>
      <c r="J2133" s="6" t="s">
        <v>17</v>
      </c>
    </row>
    <row r="2134" customFormat="false" ht="15" hidden="false" customHeight="false" outlineLevel="0" collapsed="false">
      <c r="A2134" s="2" t="s">
        <v>4441</v>
      </c>
      <c r="B2134" s="2" t="s">
        <v>4442</v>
      </c>
      <c r="C2134" s="2" t="s">
        <v>12</v>
      </c>
      <c r="D2134" s="3" t="s">
        <v>179</v>
      </c>
      <c r="E2134" s="2" t="s">
        <v>1075</v>
      </c>
      <c r="F2134" s="2" t="s">
        <v>1874</v>
      </c>
      <c r="G2134" s="3" t="s">
        <v>22</v>
      </c>
      <c r="H2134" s="4" t="n">
        <v>4848.43</v>
      </c>
      <c r="I2134" s="5" t="n">
        <v>20</v>
      </c>
      <c r="J2134" s="2" t="s">
        <v>17</v>
      </c>
    </row>
    <row r="2135" customFormat="false" ht="15" hidden="false" customHeight="false" outlineLevel="0" collapsed="false">
      <c r="A2135" s="6" t="s">
        <v>4443</v>
      </c>
      <c r="B2135" s="6" t="s">
        <v>4444</v>
      </c>
      <c r="C2135" s="6" t="s">
        <v>86</v>
      </c>
      <c r="D2135" s="7" t="s">
        <v>524</v>
      </c>
      <c r="E2135" s="6" t="s">
        <v>118</v>
      </c>
      <c r="F2135" s="6" t="s">
        <v>60</v>
      </c>
      <c r="G2135" s="7" t="s">
        <v>74</v>
      </c>
      <c r="H2135" s="8" t="n">
        <v>5708.03</v>
      </c>
      <c r="I2135" s="9" t="n">
        <v>20</v>
      </c>
      <c r="J2135" s="6" t="s">
        <v>17</v>
      </c>
    </row>
    <row r="2136" customFormat="false" ht="15" hidden="false" customHeight="false" outlineLevel="0" collapsed="false">
      <c r="A2136" s="2" t="s">
        <v>4445</v>
      </c>
      <c r="B2136" s="2" t="s">
        <v>4446</v>
      </c>
      <c r="C2136" s="2" t="s">
        <v>31</v>
      </c>
      <c r="D2136" s="3" t="s">
        <v>32</v>
      </c>
      <c r="E2136" s="2" t="s">
        <v>406</v>
      </c>
      <c r="F2136" s="2" t="s">
        <v>1919</v>
      </c>
      <c r="G2136" s="3" t="s">
        <v>62</v>
      </c>
      <c r="H2136" s="4" t="n">
        <v>1360.21</v>
      </c>
      <c r="I2136" s="5" t="n">
        <v>0</v>
      </c>
      <c r="J2136" s="2" t="s">
        <v>17</v>
      </c>
    </row>
    <row r="2137" customFormat="false" ht="15" hidden="false" customHeight="false" outlineLevel="0" collapsed="false">
      <c r="A2137" s="6" t="s">
        <v>4447</v>
      </c>
      <c r="B2137" s="6" t="s">
        <v>4383</v>
      </c>
      <c r="C2137" s="6" t="s">
        <v>31</v>
      </c>
      <c r="D2137" s="7" t="s">
        <v>122</v>
      </c>
      <c r="E2137" s="6" t="s">
        <v>261</v>
      </c>
      <c r="F2137" s="6" t="s">
        <v>342</v>
      </c>
      <c r="G2137" s="7" t="s">
        <v>138</v>
      </c>
      <c r="H2137" s="8" t="n">
        <v>8438.72</v>
      </c>
      <c r="I2137" s="9" t="n">
        <v>30</v>
      </c>
      <c r="J2137" s="6" t="s">
        <v>17</v>
      </c>
    </row>
    <row r="2138" customFormat="false" ht="15" hidden="false" customHeight="false" outlineLevel="0" collapsed="false">
      <c r="A2138" s="2" t="s">
        <v>4448</v>
      </c>
      <c r="B2138" s="2" t="s">
        <v>4449</v>
      </c>
      <c r="C2138" s="2" t="s">
        <v>31</v>
      </c>
      <c r="D2138" s="3" t="s">
        <v>131</v>
      </c>
      <c r="E2138" s="2" t="s">
        <v>72</v>
      </c>
      <c r="F2138" s="2" t="s">
        <v>301</v>
      </c>
      <c r="G2138" s="3" t="s">
        <v>138</v>
      </c>
      <c r="H2138" s="4" t="n">
        <v>4372.31</v>
      </c>
      <c r="I2138" s="5" t="n">
        <v>20</v>
      </c>
      <c r="J2138" s="2" t="s">
        <v>17</v>
      </c>
    </row>
    <row r="2139" customFormat="false" ht="15" hidden="false" customHeight="false" outlineLevel="0" collapsed="false">
      <c r="A2139" s="6" t="s">
        <v>4450</v>
      </c>
      <c r="B2139" s="6" t="s">
        <v>4451</v>
      </c>
      <c r="C2139" s="6" t="s">
        <v>12</v>
      </c>
      <c r="D2139" s="7" t="s">
        <v>362</v>
      </c>
      <c r="E2139" s="6" t="s">
        <v>624</v>
      </c>
      <c r="F2139" s="6" t="s">
        <v>275</v>
      </c>
      <c r="G2139" s="7" t="s">
        <v>74</v>
      </c>
      <c r="H2139" s="8" t="n">
        <v>8925.27</v>
      </c>
      <c r="I2139" s="9" t="n">
        <v>10</v>
      </c>
      <c r="J2139" s="6" t="s">
        <v>68</v>
      </c>
    </row>
    <row r="2140" customFormat="false" ht="15" hidden="false" customHeight="false" outlineLevel="0" collapsed="false">
      <c r="A2140" s="2" t="s">
        <v>4452</v>
      </c>
      <c r="B2140" s="2" t="s">
        <v>4453</v>
      </c>
      <c r="C2140" s="2" t="s">
        <v>12</v>
      </c>
      <c r="D2140" s="3" t="s">
        <v>37</v>
      </c>
      <c r="E2140" s="2" t="s">
        <v>699</v>
      </c>
      <c r="F2140" s="2" t="s">
        <v>578</v>
      </c>
      <c r="G2140" s="3" t="s">
        <v>16</v>
      </c>
      <c r="H2140" s="4" t="n">
        <v>2779.05</v>
      </c>
      <c r="I2140" s="5" t="n">
        <v>30</v>
      </c>
      <c r="J2140" s="2" t="s">
        <v>68</v>
      </c>
    </row>
    <row r="2141" customFormat="false" ht="15" hidden="false" customHeight="false" outlineLevel="0" collapsed="false">
      <c r="A2141" s="6" t="s">
        <v>4454</v>
      </c>
      <c r="B2141" s="6" t="s">
        <v>4455</v>
      </c>
      <c r="C2141" s="6" t="s">
        <v>86</v>
      </c>
      <c r="D2141" s="7" t="s">
        <v>135</v>
      </c>
      <c r="E2141" s="6" t="s">
        <v>294</v>
      </c>
      <c r="F2141" s="6" t="s">
        <v>246</v>
      </c>
      <c r="G2141" s="7" t="s">
        <v>62</v>
      </c>
      <c r="H2141" s="8" t="n">
        <v>5040</v>
      </c>
      <c r="I2141" s="9" t="n">
        <v>15</v>
      </c>
      <c r="J2141" s="6" t="s">
        <v>17</v>
      </c>
    </row>
    <row r="2142" customFormat="false" ht="15" hidden="false" customHeight="false" outlineLevel="0" collapsed="false">
      <c r="A2142" s="2" t="s">
        <v>4456</v>
      </c>
      <c r="B2142" s="2" t="s">
        <v>4457</v>
      </c>
      <c r="C2142" s="2" t="s">
        <v>12</v>
      </c>
      <c r="D2142" s="3" t="s">
        <v>179</v>
      </c>
      <c r="E2142" s="2" t="s">
        <v>525</v>
      </c>
      <c r="F2142" s="2" t="s">
        <v>812</v>
      </c>
      <c r="G2142" s="3" t="s">
        <v>22</v>
      </c>
      <c r="H2142" s="4" t="n">
        <v>9602.18</v>
      </c>
      <c r="I2142" s="5" t="n">
        <v>0</v>
      </c>
      <c r="J2142" s="2" t="s">
        <v>17</v>
      </c>
    </row>
    <row r="2143" customFormat="false" ht="15" hidden="false" customHeight="false" outlineLevel="0" collapsed="false">
      <c r="A2143" s="6" t="s">
        <v>4458</v>
      </c>
      <c r="B2143" s="6" t="s">
        <v>4459</v>
      </c>
      <c r="C2143" s="6" t="s">
        <v>31</v>
      </c>
      <c r="D2143" s="7" t="s">
        <v>131</v>
      </c>
      <c r="E2143" s="6" t="s">
        <v>2425</v>
      </c>
      <c r="F2143" s="6" t="s">
        <v>1570</v>
      </c>
      <c r="G2143" s="7" t="s">
        <v>62</v>
      </c>
      <c r="H2143" s="8" t="n">
        <v>1881.11</v>
      </c>
      <c r="I2143" s="9" t="n">
        <v>30</v>
      </c>
      <c r="J2143" s="6" t="s">
        <v>68</v>
      </c>
    </row>
    <row r="2144" customFormat="false" ht="15" hidden="false" customHeight="false" outlineLevel="0" collapsed="false">
      <c r="A2144" s="2" t="s">
        <v>4460</v>
      </c>
      <c r="B2144" s="2" t="s">
        <v>1630</v>
      </c>
      <c r="C2144" s="2" t="s">
        <v>12</v>
      </c>
      <c r="D2144" s="3" t="s">
        <v>37</v>
      </c>
      <c r="E2144" s="2" t="s">
        <v>607</v>
      </c>
      <c r="F2144" s="2" t="s">
        <v>1070</v>
      </c>
      <c r="G2144" s="3" t="s">
        <v>74</v>
      </c>
      <c r="H2144" s="4" t="n">
        <v>5664.46</v>
      </c>
      <c r="I2144" s="5" t="n">
        <v>0</v>
      </c>
      <c r="J2144" s="2" t="s">
        <v>17</v>
      </c>
    </row>
    <row r="2145" customFormat="false" ht="15" hidden="false" customHeight="false" outlineLevel="0" collapsed="false">
      <c r="A2145" s="6" t="s">
        <v>4461</v>
      </c>
      <c r="B2145" s="6" t="s">
        <v>4462</v>
      </c>
      <c r="C2145" s="6" t="s">
        <v>12</v>
      </c>
      <c r="D2145" s="7" t="s">
        <v>154</v>
      </c>
      <c r="E2145" s="6" t="s">
        <v>275</v>
      </c>
      <c r="F2145" s="6" t="s">
        <v>884</v>
      </c>
      <c r="G2145" s="7" t="s">
        <v>22</v>
      </c>
      <c r="H2145" s="8" t="n">
        <v>1781.6</v>
      </c>
      <c r="I2145" s="9" t="n">
        <v>0</v>
      </c>
      <c r="J2145" s="6" t="s">
        <v>17</v>
      </c>
    </row>
    <row r="2146" customFormat="false" ht="15" hidden="false" customHeight="false" outlineLevel="0" collapsed="false">
      <c r="A2146" s="2" t="s">
        <v>4463</v>
      </c>
      <c r="B2146" s="2" t="s">
        <v>599</v>
      </c>
      <c r="C2146" s="2" t="s">
        <v>31</v>
      </c>
      <c r="D2146" s="3" t="s">
        <v>32</v>
      </c>
      <c r="E2146" s="2" t="s">
        <v>901</v>
      </c>
      <c r="F2146" s="2" t="s">
        <v>937</v>
      </c>
      <c r="G2146" s="3" t="s">
        <v>138</v>
      </c>
      <c r="H2146" s="4" t="n">
        <v>5344.2</v>
      </c>
      <c r="I2146" s="5" t="n">
        <v>15</v>
      </c>
      <c r="J2146" s="2" t="s">
        <v>17</v>
      </c>
    </row>
    <row r="2147" customFormat="false" ht="15" hidden="false" customHeight="false" outlineLevel="0" collapsed="false">
      <c r="A2147" s="6" t="s">
        <v>4464</v>
      </c>
      <c r="B2147" s="6" t="s">
        <v>4465</v>
      </c>
      <c r="C2147" s="6" t="s">
        <v>31</v>
      </c>
      <c r="D2147" s="7" t="s">
        <v>65</v>
      </c>
      <c r="E2147" s="6" t="s">
        <v>311</v>
      </c>
      <c r="F2147" s="6" t="s">
        <v>501</v>
      </c>
      <c r="G2147" s="7" t="s">
        <v>74</v>
      </c>
      <c r="H2147" s="8" t="n">
        <v>2979.38</v>
      </c>
      <c r="I2147" s="9" t="n">
        <v>0</v>
      </c>
      <c r="J2147" s="6" t="s">
        <v>17</v>
      </c>
    </row>
    <row r="2148" customFormat="false" ht="15" hidden="false" customHeight="false" outlineLevel="0" collapsed="false">
      <c r="A2148" s="2" t="s">
        <v>4466</v>
      </c>
      <c r="B2148" s="2" t="s">
        <v>4077</v>
      </c>
      <c r="C2148" s="2" t="s">
        <v>31</v>
      </c>
      <c r="D2148" s="3" t="s">
        <v>131</v>
      </c>
      <c r="E2148" s="2" t="s">
        <v>985</v>
      </c>
      <c r="F2148" s="2" t="s">
        <v>83</v>
      </c>
      <c r="G2148" s="3" t="s">
        <v>62</v>
      </c>
      <c r="H2148" s="4" t="n">
        <v>13293.43</v>
      </c>
      <c r="I2148" s="5" t="n">
        <v>30</v>
      </c>
      <c r="J2148" s="2" t="s">
        <v>68</v>
      </c>
    </row>
    <row r="2149" customFormat="false" ht="15" hidden="false" customHeight="false" outlineLevel="0" collapsed="false">
      <c r="A2149" s="6" t="s">
        <v>4467</v>
      </c>
      <c r="B2149" s="6" t="s">
        <v>4468</v>
      </c>
      <c r="C2149" s="6" t="s">
        <v>31</v>
      </c>
      <c r="D2149" s="7" t="s">
        <v>92</v>
      </c>
      <c r="E2149" s="6" t="s">
        <v>78</v>
      </c>
      <c r="F2149" s="6" t="s">
        <v>757</v>
      </c>
      <c r="G2149" s="7" t="s">
        <v>22</v>
      </c>
      <c r="H2149" s="8" t="n">
        <v>14757.9</v>
      </c>
      <c r="I2149" s="9" t="n">
        <v>15</v>
      </c>
      <c r="J2149" s="6" t="s">
        <v>68</v>
      </c>
    </row>
    <row r="2150" customFormat="false" ht="15" hidden="false" customHeight="false" outlineLevel="0" collapsed="false">
      <c r="A2150" s="2" t="s">
        <v>4469</v>
      </c>
      <c r="B2150" s="2" t="s">
        <v>4470</v>
      </c>
      <c r="C2150" s="2" t="s">
        <v>31</v>
      </c>
      <c r="D2150" s="3" t="s">
        <v>32</v>
      </c>
      <c r="E2150" s="2" t="s">
        <v>102</v>
      </c>
      <c r="F2150" s="2" t="s">
        <v>187</v>
      </c>
      <c r="G2150" s="3" t="s">
        <v>74</v>
      </c>
      <c r="H2150" s="4" t="n">
        <v>10848.57</v>
      </c>
      <c r="I2150" s="5" t="n">
        <v>5</v>
      </c>
      <c r="J2150" s="2" t="s">
        <v>17</v>
      </c>
    </row>
    <row r="2151" customFormat="false" ht="15" hidden="false" customHeight="false" outlineLevel="0" collapsed="false">
      <c r="A2151" s="6" t="s">
        <v>4471</v>
      </c>
      <c r="B2151" s="6" t="s">
        <v>4472</v>
      </c>
      <c r="C2151" s="6" t="s">
        <v>31</v>
      </c>
      <c r="D2151" s="7" t="s">
        <v>65</v>
      </c>
      <c r="E2151" s="6" t="s">
        <v>725</v>
      </c>
      <c r="F2151" s="6" t="s">
        <v>1111</v>
      </c>
      <c r="G2151" s="7" t="s">
        <v>16</v>
      </c>
      <c r="H2151" s="8" t="n">
        <v>1479.11</v>
      </c>
      <c r="I2151" s="9" t="n">
        <v>5</v>
      </c>
      <c r="J2151" s="6" t="s">
        <v>17</v>
      </c>
    </row>
    <row r="2152" customFormat="false" ht="15" hidden="false" customHeight="false" outlineLevel="0" collapsed="false">
      <c r="A2152" s="2" t="s">
        <v>4473</v>
      </c>
      <c r="B2152" s="2" t="s">
        <v>4474</v>
      </c>
      <c r="C2152" s="2" t="s">
        <v>12</v>
      </c>
      <c r="D2152" s="3" t="s">
        <v>81</v>
      </c>
      <c r="E2152" s="2" t="s">
        <v>585</v>
      </c>
      <c r="F2152" s="2" t="s">
        <v>543</v>
      </c>
      <c r="G2152" s="3" t="s">
        <v>28</v>
      </c>
      <c r="H2152" s="4" t="n">
        <v>2043.03</v>
      </c>
      <c r="I2152" s="5" t="n">
        <v>15</v>
      </c>
      <c r="J2152" s="2" t="s">
        <v>17</v>
      </c>
    </row>
    <row r="2153" customFormat="false" ht="15" hidden="false" customHeight="false" outlineLevel="0" collapsed="false">
      <c r="A2153" s="6" t="s">
        <v>4475</v>
      </c>
      <c r="B2153" s="6" t="s">
        <v>4476</v>
      </c>
      <c r="C2153" s="6" t="s">
        <v>31</v>
      </c>
      <c r="D2153" s="7" t="s">
        <v>215</v>
      </c>
      <c r="E2153" s="6" t="s">
        <v>902</v>
      </c>
      <c r="F2153" s="6" t="s">
        <v>264</v>
      </c>
      <c r="G2153" s="7" t="s">
        <v>22</v>
      </c>
      <c r="H2153" s="8" t="n">
        <v>13270.51</v>
      </c>
      <c r="I2153" s="9" t="n">
        <v>20</v>
      </c>
      <c r="J2153" s="6" t="s">
        <v>17</v>
      </c>
    </row>
    <row r="2154" customFormat="false" ht="15" hidden="false" customHeight="false" outlineLevel="0" collapsed="false">
      <c r="A2154" s="2" t="s">
        <v>4477</v>
      </c>
      <c r="B2154" s="2" t="s">
        <v>4478</v>
      </c>
      <c r="C2154" s="2" t="s">
        <v>31</v>
      </c>
      <c r="D2154" s="3" t="s">
        <v>175</v>
      </c>
      <c r="E2154" s="2" t="s">
        <v>443</v>
      </c>
      <c r="F2154" s="2" t="s">
        <v>335</v>
      </c>
      <c r="G2154" s="3" t="s">
        <v>62</v>
      </c>
      <c r="H2154" s="4" t="n">
        <v>1144.63</v>
      </c>
      <c r="I2154" s="5" t="n">
        <v>20</v>
      </c>
      <c r="J2154" s="2" t="s">
        <v>17</v>
      </c>
    </row>
    <row r="2155" customFormat="false" ht="15" hidden="false" customHeight="false" outlineLevel="0" collapsed="false">
      <c r="A2155" s="6" t="s">
        <v>4479</v>
      </c>
      <c r="B2155" s="6" t="s">
        <v>4480</v>
      </c>
      <c r="C2155" s="6" t="s">
        <v>12</v>
      </c>
      <c r="D2155" s="7" t="s">
        <v>362</v>
      </c>
      <c r="E2155" s="6" t="s">
        <v>297</v>
      </c>
      <c r="F2155" s="6" t="s">
        <v>52</v>
      </c>
      <c r="G2155" s="7" t="s">
        <v>74</v>
      </c>
      <c r="H2155" s="8" t="n">
        <v>8438.59</v>
      </c>
      <c r="I2155" s="9" t="n">
        <v>0</v>
      </c>
      <c r="J2155" s="6" t="s">
        <v>68</v>
      </c>
    </row>
    <row r="2156" customFormat="false" ht="15" hidden="false" customHeight="false" outlineLevel="0" collapsed="false">
      <c r="A2156" s="2" t="s">
        <v>4481</v>
      </c>
      <c r="B2156" s="2" t="s">
        <v>4482</v>
      </c>
      <c r="C2156" s="2" t="s">
        <v>86</v>
      </c>
      <c r="D2156" s="3" t="s">
        <v>101</v>
      </c>
      <c r="E2156" s="2" t="s">
        <v>1246</v>
      </c>
      <c r="F2156" s="2" t="s">
        <v>525</v>
      </c>
      <c r="G2156" s="3" t="s">
        <v>22</v>
      </c>
      <c r="H2156" s="4" t="n">
        <v>13060.37</v>
      </c>
      <c r="I2156" s="5" t="n">
        <v>10</v>
      </c>
      <c r="J2156" s="2" t="s">
        <v>17</v>
      </c>
    </row>
    <row r="2157" customFormat="false" ht="15" hidden="false" customHeight="false" outlineLevel="0" collapsed="false">
      <c r="A2157" s="6" t="s">
        <v>4483</v>
      </c>
      <c r="B2157" s="6" t="s">
        <v>4484</v>
      </c>
      <c r="C2157" s="6" t="s">
        <v>12</v>
      </c>
      <c r="D2157" s="7" t="s">
        <v>25</v>
      </c>
      <c r="E2157" s="6" t="s">
        <v>734</v>
      </c>
      <c r="F2157" s="6" t="s">
        <v>946</v>
      </c>
      <c r="G2157" s="7" t="s">
        <v>22</v>
      </c>
      <c r="H2157" s="8" t="n">
        <v>3075.67</v>
      </c>
      <c r="I2157" s="9" t="n">
        <v>0</v>
      </c>
      <c r="J2157" s="6" t="s">
        <v>17</v>
      </c>
    </row>
    <row r="2158" customFormat="false" ht="15" hidden="false" customHeight="false" outlineLevel="0" collapsed="false">
      <c r="A2158" s="2" t="s">
        <v>4485</v>
      </c>
      <c r="B2158" s="2" t="s">
        <v>4486</v>
      </c>
      <c r="C2158" s="2" t="s">
        <v>31</v>
      </c>
      <c r="D2158" s="3" t="s">
        <v>92</v>
      </c>
      <c r="E2158" s="2" t="s">
        <v>406</v>
      </c>
      <c r="F2158" s="2" t="s">
        <v>871</v>
      </c>
      <c r="G2158" s="3" t="s">
        <v>22</v>
      </c>
      <c r="H2158" s="4" t="n">
        <v>4522.65</v>
      </c>
      <c r="I2158" s="5" t="n">
        <v>0</v>
      </c>
      <c r="J2158" s="2" t="s">
        <v>17</v>
      </c>
    </row>
    <row r="2159" customFormat="false" ht="15" hidden="false" customHeight="false" outlineLevel="0" collapsed="false">
      <c r="A2159" s="6" t="s">
        <v>4487</v>
      </c>
      <c r="B2159" s="6" t="s">
        <v>4488</v>
      </c>
      <c r="C2159" s="6" t="s">
        <v>86</v>
      </c>
      <c r="D2159" s="7" t="s">
        <v>101</v>
      </c>
      <c r="E2159" s="6" t="s">
        <v>980</v>
      </c>
      <c r="F2159" s="6" t="s">
        <v>568</v>
      </c>
      <c r="G2159" s="7" t="s">
        <v>16</v>
      </c>
      <c r="H2159" s="8" t="n">
        <v>6611.17</v>
      </c>
      <c r="I2159" s="9" t="n">
        <v>0</v>
      </c>
      <c r="J2159" s="6" t="s">
        <v>17</v>
      </c>
    </row>
    <row r="2160" customFormat="false" ht="15" hidden="false" customHeight="false" outlineLevel="0" collapsed="false">
      <c r="A2160" s="2" t="s">
        <v>4489</v>
      </c>
      <c r="B2160" s="2" t="s">
        <v>4490</v>
      </c>
      <c r="C2160" s="2" t="s">
        <v>12</v>
      </c>
      <c r="D2160" s="3" t="s">
        <v>13</v>
      </c>
      <c r="E2160" s="2" t="s">
        <v>443</v>
      </c>
      <c r="F2160" s="2" t="s">
        <v>536</v>
      </c>
      <c r="G2160" s="3" t="s">
        <v>22</v>
      </c>
      <c r="H2160" s="4" t="n">
        <v>3513.94</v>
      </c>
      <c r="I2160" s="5" t="n">
        <v>25</v>
      </c>
      <c r="J2160" s="2" t="s">
        <v>17</v>
      </c>
    </row>
    <row r="2161" customFormat="false" ht="15" hidden="false" customHeight="false" outlineLevel="0" collapsed="false">
      <c r="A2161" s="6" t="s">
        <v>4491</v>
      </c>
      <c r="B2161" s="6" t="s">
        <v>2114</v>
      </c>
      <c r="C2161" s="6" t="s">
        <v>31</v>
      </c>
      <c r="D2161" s="7" t="s">
        <v>92</v>
      </c>
      <c r="E2161" s="6" t="s">
        <v>614</v>
      </c>
      <c r="F2161" s="6" t="s">
        <v>358</v>
      </c>
      <c r="G2161" s="7" t="s">
        <v>22</v>
      </c>
      <c r="H2161" s="8" t="n">
        <v>7721.39</v>
      </c>
      <c r="I2161" s="9" t="n">
        <v>15</v>
      </c>
      <c r="J2161" s="6" t="s">
        <v>68</v>
      </c>
    </row>
    <row r="2162" customFormat="false" ht="15" hidden="false" customHeight="false" outlineLevel="0" collapsed="false">
      <c r="A2162" s="2" t="s">
        <v>4492</v>
      </c>
      <c r="B2162" s="2" t="s">
        <v>4493</v>
      </c>
      <c r="C2162" s="2" t="s">
        <v>12</v>
      </c>
      <c r="D2162" s="3" t="s">
        <v>13</v>
      </c>
      <c r="E2162" s="2" t="s">
        <v>785</v>
      </c>
      <c r="F2162" s="2" t="s">
        <v>14</v>
      </c>
      <c r="G2162" s="3" t="s">
        <v>74</v>
      </c>
      <c r="H2162" s="4" t="n">
        <v>2394.32</v>
      </c>
      <c r="I2162" s="5" t="n">
        <v>30</v>
      </c>
      <c r="J2162" s="2" t="s">
        <v>17</v>
      </c>
    </row>
    <row r="2163" customFormat="false" ht="15" hidden="false" customHeight="false" outlineLevel="0" collapsed="false">
      <c r="A2163" s="6" t="s">
        <v>4494</v>
      </c>
      <c r="B2163" s="6" t="s">
        <v>4495</v>
      </c>
      <c r="C2163" s="6" t="s">
        <v>31</v>
      </c>
      <c r="D2163" s="7" t="s">
        <v>131</v>
      </c>
      <c r="E2163" s="6" t="s">
        <v>155</v>
      </c>
      <c r="F2163" s="6" t="s">
        <v>20</v>
      </c>
      <c r="G2163" s="7" t="s">
        <v>22</v>
      </c>
      <c r="H2163" s="8" t="n">
        <v>1332.9</v>
      </c>
      <c r="I2163" s="9" t="n">
        <v>30</v>
      </c>
      <c r="J2163" s="6" t="s">
        <v>17</v>
      </c>
    </row>
    <row r="2164" customFormat="false" ht="15" hidden="false" customHeight="false" outlineLevel="0" collapsed="false">
      <c r="A2164" s="2" t="s">
        <v>4496</v>
      </c>
      <c r="B2164" s="2" t="s">
        <v>4037</v>
      </c>
      <c r="C2164" s="2" t="s">
        <v>12</v>
      </c>
      <c r="D2164" s="3" t="s">
        <v>37</v>
      </c>
      <c r="E2164" s="2" t="s">
        <v>1162</v>
      </c>
      <c r="F2164" s="2" t="s">
        <v>2002</v>
      </c>
      <c r="G2164" s="3" t="s">
        <v>138</v>
      </c>
      <c r="H2164" s="4" t="n">
        <v>9361.03</v>
      </c>
      <c r="I2164" s="5" t="n">
        <v>0</v>
      </c>
      <c r="J2164" s="2" t="s">
        <v>68</v>
      </c>
    </row>
    <row r="2165" customFormat="false" ht="15" hidden="false" customHeight="false" outlineLevel="0" collapsed="false">
      <c r="A2165" s="6" t="s">
        <v>4497</v>
      </c>
      <c r="B2165" s="6" t="s">
        <v>4498</v>
      </c>
      <c r="C2165" s="6" t="s">
        <v>12</v>
      </c>
      <c r="D2165" s="7" t="s">
        <v>362</v>
      </c>
      <c r="E2165" s="6" t="s">
        <v>812</v>
      </c>
      <c r="F2165" s="6" t="s">
        <v>666</v>
      </c>
      <c r="G2165" s="7" t="s">
        <v>22</v>
      </c>
      <c r="H2165" s="8" t="n">
        <v>13310.18</v>
      </c>
      <c r="I2165" s="9" t="n">
        <v>25</v>
      </c>
      <c r="J2165" s="6" t="s">
        <v>68</v>
      </c>
    </row>
    <row r="2166" customFormat="false" ht="15" hidden="false" customHeight="false" outlineLevel="0" collapsed="false">
      <c r="A2166" s="2" t="s">
        <v>4499</v>
      </c>
      <c r="B2166" s="2" t="s">
        <v>1634</v>
      </c>
      <c r="C2166" s="2" t="s">
        <v>31</v>
      </c>
      <c r="D2166" s="3" t="s">
        <v>65</v>
      </c>
      <c r="E2166" s="2" t="s">
        <v>967</v>
      </c>
      <c r="F2166" s="2" t="s">
        <v>1641</v>
      </c>
      <c r="G2166" s="3" t="s">
        <v>22</v>
      </c>
      <c r="H2166" s="4" t="n">
        <v>8939.58</v>
      </c>
      <c r="I2166" s="5" t="n">
        <v>5</v>
      </c>
      <c r="J2166" s="2" t="s">
        <v>17</v>
      </c>
    </row>
    <row r="2167" customFormat="false" ht="15" hidden="false" customHeight="false" outlineLevel="0" collapsed="false">
      <c r="A2167" s="6" t="s">
        <v>4500</v>
      </c>
      <c r="B2167" s="6" t="s">
        <v>4501</v>
      </c>
      <c r="C2167" s="6" t="s">
        <v>31</v>
      </c>
      <c r="D2167" s="7" t="s">
        <v>215</v>
      </c>
      <c r="E2167" s="6" t="s">
        <v>1233</v>
      </c>
      <c r="F2167" s="6" t="s">
        <v>457</v>
      </c>
      <c r="G2167" s="7" t="s">
        <v>74</v>
      </c>
      <c r="H2167" s="8" t="n">
        <v>9491.29</v>
      </c>
      <c r="I2167" s="9" t="n">
        <v>0</v>
      </c>
      <c r="J2167" s="6" t="s">
        <v>17</v>
      </c>
    </row>
    <row r="2168" customFormat="false" ht="15" hidden="false" customHeight="false" outlineLevel="0" collapsed="false">
      <c r="A2168" s="2" t="s">
        <v>4502</v>
      </c>
      <c r="B2168" s="2" t="s">
        <v>4503</v>
      </c>
      <c r="C2168" s="2" t="s">
        <v>86</v>
      </c>
      <c r="D2168" s="3" t="s">
        <v>507</v>
      </c>
      <c r="E2168" s="2" t="s">
        <v>276</v>
      </c>
      <c r="F2168" s="2" t="s">
        <v>137</v>
      </c>
      <c r="G2168" s="3" t="s">
        <v>62</v>
      </c>
      <c r="H2168" s="4" t="n">
        <v>1310.22</v>
      </c>
      <c r="I2168" s="5" t="n">
        <v>20</v>
      </c>
      <c r="J2168" s="2" t="s">
        <v>17</v>
      </c>
    </row>
    <row r="2169" customFormat="false" ht="15" hidden="false" customHeight="false" outlineLevel="0" collapsed="false">
      <c r="A2169" s="6" t="s">
        <v>4504</v>
      </c>
      <c r="B2169" s="6" t="s">
        <v>4505</v>
      </c>
      <c r="C2169" s="6" t="s">
        <v>86</v>
      </c>
      <c r="D2169" s="7" t="s">
        <v>507</v>
      </c>
      <c r="E2169" s="6" t="s">
        <v>1348</v>
      </c>
      <c r="F2169" s="6" t="s">
        <v>443</v>
      </c>
      <c r="G2169" s="7" t="s">
        <v>62</v>
      </c>
      <c r="H2169" s="8" t="n">
        <v>13216.69</v>
      </c>
      <c r="I2169" s="9" t="n">
        <v>30</v>
      </c>
      <c r="J2169" s="6" t="s">
        <v>17</v>
      </c>
    </row>
    <row r="2170" customFormat="false" ht="15" hidden="false" customHeight="false" outlineLevel="0" collapsed="false">
      <c r="A2170" s="2" t="s">
        <v>4506</v>
      </c>
      <c r="B2170" s="2" t="s">
        <v>4507</v>
      </c>
      <c r="C2170" s="2" t="s">
        <v>31</v>
      </c>
      <c r="D2170" s="3" t="s">
        <v>215</v>
      </c>
      <c r="E2170" s="2" t="s">
        <v>1249</v>
      </c>
      <c r="F2170" s="2" t="s">
        <v>89</v>
      </c>
      <c r="G2170" s="3" t="s">
        <v>74</v>
      </c>
      <c r="H2170" s="4" t="n">
        <v>5744.22</v>
      </c>
      <c r="I2170" s="5" t="n">
        <v>10</v>
      </c>
      <c r="J2170" s="2" t="s">
        <v>17</v>
      </c>
    </row>
    <row r="2171" customFormat="false" ht="15" hidden="false" customHeight="false" outlineLevel="0" collapsed="false">
      <c r="A2171" s="6" t="s">
        <v>4508</v>
      </c>
      <c r="B2171" s="6" t="s">
        <v>4509</v>
      </c>
      <c r="C2171" s="6" t="s">
        <v>31</v>
      </c>
      <c r="D2171" s="7" t="s">
        <v>71</v>
      </c>
      <c r="E2171" s="6" t="s">
        <v>195</v>
      </c>
      <c r="F2171" s="6" t="s">
        <v>761</v>
      </c>
      <c r="G2171" s="7" t="s">
        <v>62</v>
      </c>
      <c r="H2171" s="8" t="n">
        <v>6176.99</v>
      </c>
      <c r="I2171" s="9" t="n">
        <v>15</v>
      </c>
      <c r="J2171" s="6" t="s">
        <v>17</v>
      </c>
    </row>
    <row r="2172" customFormat="false" ht="15" hidden="false" customHeight="false" outlineLevel="0" collapsed="false">
      <c r="A2172" s="2" t="s">
        <v>4510</v>
      </c>
      <c r="B2172" s="2" t="s">
        <v>2840</v>
      </c>
      <c r="C2172" s="2" t="s">
        <v>12</v>
      </c>
      <c r="D2172" s="3" t="s">
        <v>362</v>
      </c>
      <c r="E2172" s="2" t="s">
        <v>21</v>
      </c>
      <c r="F2172" s="2" t="s">
        <v>1075</v>
      </c>
      <c r="G2172" s="3" t="s">
        <v>62</v>
      </c>
      <c r="H2172" s="4" t="n">
        <v>4883.36</v>
      </c>
      <c r="I2172" s="5" t="n">
        <v>0</v>
      </c>
      <c r="J2172" s="2" t="s">
        <v>17</v>
      </c>
    </row>
    <row r="2173" customFormat="false" ht="15" hidden="false" customHeight="false" outlineLevel="0" collapsed="false">
      <c r="A2173" s="6" t="s">
        <v>4511</v>
      </c>
      <c r="B2173" s="6" t="s">
        <v>4512</v>
      </c>
      <c r="C2173" s="6" t="s">
        <v>86</v>
      </c>
      <c r="D2173" s="7" t="s">
        <v>507</v>
      </c>
      <c r="E2173" s="6" t="s">
        <v>754</v>
      </c>
      <c r="F2173" s="6" t="s">
        <v>1505</v>
      </c>
      <c r="G2173" s="7" t="s">
        <v>22</v>
      </c>
      <c r="H2173" s="8" t="n">
        <v>2203.33</v>
      </c>
      <c r="I2173" s="9" t="n">
        <v>30</v>
      </c>
      <c r="J2173" s="6" t="s">
        <v>17</v>
      </c>
    </row>
    <row r="2174" customFormat="false" ht="15" hidden="false" customHeight="false" outlineLevel="0" collapsed="false">
      <c r="A2174" s="2" t="s">
        <v>4513</v>
      </c>
      <c r="B2174" s="2" t="s">
        <v>4514</v>
      </c>
      <c r="C2174" s="2" t="s">
        <v>12</v>
      </c>
      <c r="D2174" s="3" t="s">
        <v>81</v>
      </c>
      <c r="E2174" s="2" t="s">
        <v>46</v>
      </c>
      <c r="F2174" s="2" t="s">
        <v>47</v>
      </c>
      <c r="G2174" s="3" t="s">
        <v>138</v>
      </c>
      <c r="H2174" s="4" t="n">
        <v>10583.68</v>
      </c>
      <c r="I2174" s="5" t="n">
        <v>20</v>
      </c>
      <c r="J2174" s="2" t="s">
        <v>68</v>
      </c>
    </row>
    <row r="2175" customFormat="false" ht="15" hidden="false" customHeight="false" outlineLevel="0" collapsed="false">
      <c r="A2175" s="6" t="s">
        <v>4515</v>
      </c>
      <c r="B2175" s="6" t="s">
        <v>4516</v>
      </c>
      <c r="C2175" s="6" t="s">
        <v>86</v>
      </c>
      <c r="D2175" s="7" t="s">
        <v>384</v>
      </c>
      <c r="E2175" s="6" t="s">
        <v>155</v>
      </c>
      <c r="F2175" s="6" t="s">
        <v>227</v>
      </c>
      <c r="G2175" s="7" t="s">
        <v>28</v>
      </c>
      <c r="H2175" s="8" t="n">
        <v>14262.58</v>
      </c>
      <c r="I2175" s="9" t="n">
        <v>15</v>
      </c>
      <c r="J2175" s="6" t="s">
        <v>17</v>
      </c>
    </row>
    <row r="2176" customFormat="false" ht="15" hidden="false" customHeight="false" outlineLevel="0" collapsed="false">
      <c r="A2176" s="2" t="s">
        <v>4517</v>
      </c>
      <c r="B2176" s="2" t="s">
        <v>4518</v>
      </c>
      <c r="C2176" s="2" t="s">
        <v>31</v>
      </c>
      <c r="D2176" s="3" t="s">
        <v>131</v>
      </c>
      <c r="E2176" s="2" t="s">
        <v>1246</v>
      </c>
      <c r="F2176" s="2" t="s">
        <v>271</v>
      </c>
      <c r="G2176" s="3" t="s">
        <v>16</v>
      </c>
      <c r="H2176" s="4" t="n">
        <v>10812.63</v>
      </c>
      <c r="I2176" s="5" t="n">
        <v>30</v>
      </c>
      <c r="J2176" s="2" t="s">
        <v>17</v>
      </c>
    </row>
    <row r="2177" customFormat="false" ht="15" hidden="false" customHeight="false" outlineLevel="0" collapsed="false">
      <c r="A2177" s="6" t="s">
        <v>4519</v>
      </c>
      <c r="B2177" s="6" t="s">
        <v>4520</v>
      </c>
      <c r="C2177" s="6" t="s">
        <v>31</v>
      </c>
      <c r="D2177" s="7" t="s">
        <v>215</v>
      </c>
      <c r="E2177" s="6" t="s">
        <v>706</v>
      </c>
      <c r="F2177" s="6" t="s">
        <v>703</v>
      </c>
      <c r="G2177" s="7" t="s">
        <v>62</v>
      </c>
      <c r="H2177" s="8" t="n">
        <v>13366.74</v>
      </c>
      <c r="I2177" s="9" t="n">
        <v>5</v>
      </c>
      <c r="J2177" s="6" t="s">
        <v>17</v>
      </c>
    </row>
    <row r="2178" customFormat="false" ht="15" hidden="false" customHeight="false" outlineLevel="0" collapsed="false">
      <c r="A2178" s="2" t="s">
        <v>4521</v>
      </c>
      <c r="B2178" s="2" t="s">
        <v>4522</v>
      </c>
      <c r="C2178" s="2" t="s">
        <v>86</v>
      </c>
      <c r="D2178" s="3" t="s">
        <v>384</v>
      </c>
      <c r="E2178" s="2" t="s">
        <v>1055</v>
      </c>
      <c r="F2178" s="2" t="s">
        <v>853</v>
      </c>
      <c r="G2178" s="3" t="s">
        <v>62</v>
      </c>
      <c r="H2178" s="4" t="n">
        <v>3761.24</v>
      </c>
      <c r="I2178" s="5" t="n">
        <v>5</v>
      </c>
      <c r="J2178" s="2" t="s">
        <v>17</v>
      </c>
    </row>
    <row r="2179" customFormat="false" ht="15" hidden="false" customHeight="false" outlineLevel="0" collapsed="false">
      <c r="A2179" s="6" t="s">
        <v>4523</v>
      </c>
      <c r="B2179" s="6" t="s">
        <v>2959</v>
      </c>
      <c r="C2179" s="6" t="s">
        <v>86</v>
      </c>
      <c r="D2179" s="7" t="s">
        <v>784</v>
      </c>
      <c r="E2179" s="6" t="s">
        <v>271</v>
      </c>
      <c r="F2179" s="6" t="s">
        <v>72</v>
      </c>
      <c r="G2179" s="7" t="s">
        <v>22</v>
      </c>
      <c r="H2179" s="8" t="n">
        <v>12599.58</v>
      </c>
      <c r="I2179" s="9" t="n">
        <v>25</v>
      </c>
      <c r="J2179" s="6" t="s">
        <v>17</v>
      </c>
    </row>
    <row r="2180" customFormat="false" ht="15" hidden="false" customHeight="false" outlineLevel="0" collapsed="false">
      <c r="A2180" s="2" t="s">
        <v>4524</v>
      </c>
      <c r="B2180" s="2" t="s">
        <v>1121</v>
      </c>
      <c r="C2180" s="2" t="s">
        <v>86</v>
      </c>
      <c r="D2180" s="3" t="s">
        <v>97</v>
      </c>
      <c r="E2180" s="2" t="s">
        <v>1453</v>
      </c>
      <c r="F2180" s="2" t="s">
        <v>881</v>
      </c>
      <c r="G2180" s="3" t="s">
        <v>62</v>
      </c>
      <c r="H2180" s="4" t="n">
        <v>11786.25</v>
      </c>
      <c r="I2180" s="5" t="n">
        <v>15</v>
      </c>
      <c r="J2180" s="2" t="s">
        <v>17</v>
      </c>
    </row>
    <row r="2181" customFormat="false" ht="15" hidden="false" customHeight="false" outlineLevel="0" collapsed="false">
      <c r="A2181" s="6" t="s">
        <v>4525</v>
      </c>
      <c r="B2181" s="6" t="s">
        <v>4526</v>
      </c>
      <c r="C2181" s="6" t="s">
        <v>12</v>
      </c>
      <c r="D2181" s="7" t="s">
        <v>25</v>
      </c>
      <c r="E2181" s="6" t="s">
        <v>1308</v>
      </c>
      <c r="F2181" s="6" t="s">
        <v>1325</v>
      </c>
      <c r="G2181" s="7" t="s">
        <v>62</v>
      </c>
      <c r="H2181" s="8" t="n">
        <v>13476.26</v>
      </c>
      <c r="I2181" s="9" t="n">
        <v>25</v>
      </c>
      <c r="J2181" s="6" t="s">
        <v>17</v>
      </c>
    </row>
    <row r="2182" customFormat="false" ht="15" hidden="false" customHeight="false" outlineLevel="0" collapsed="false">
      <c r="A2182" s="2" t="s">
        <v>4527</v>
      </c>
      <c r="B2182" s="2" t="s">
        <v>4528</v>
      </c>
      <c r="C2182" s="2" t="s">
        <v>86</v>
      </c>
      <c r="D2182" s="3" t="s">
        <v>285</v>
      </c>
      <c r="E2182" s="2" t="s">
        <v>798</v>
      </c>
      <c r="F2182" s="2" t="s">
        <v>870</v>
      </c>
      <c r="G2182" s="3" t="s">
        <v>138</v>
      </c>
      <c r="H2182" s="4" t="n">
        <v>5875.42</v>
      </c>
      <c r="I2182" s="5" t="n">
        <v>15</v>
      </c>
      <c r="J2182" s="2" t="s">
        <v>17</v>
      </c>
    </row>
    <row r="2183" customFormat="false" ht="15" hidden="false" customHeight="false" outlineLevel="0" collapsed="false">
      <c r="A2183" s="6" t="s">
        <v>4529</v>
      </c>
      <c r="B2183" s="6" t="s">
        <v>4530</v>
      </c>
      <c r="C2183" s="6" t="s">
        <v>86</v>
      </c>
      <c r="D2183" s="7" t="s">
        <v>524</v>
      </c>
      <c r="E2183" s="6" t="s">
        <v>260</v>
      </c>
      <c r="F2183" s="6" t="s">
        <v>261</v>
      </c>
      <c r="G2183" s="7" t="s">
        <v>16</v>
      </c>
      <c r="H2183" s="8" t="n">
        <v>14452.99</v>
      </c>
      <c r="I2183" s="9" t="n">
        <v>15</v>
      </c>
      <c r="J2183" s="6" t="s">
        <v>17</v>
      </c>
    </row>
    <row r="2184" customFormat="false" ht="15" hidden="false" customHeight="false" outlineLevel="0" collapsed="false">
      <c r="A2184" s="2" t="s">
        <v>4531</v>
      </c>
      <c r="B2184" s="2" t="s">
        <v>4532</v>
      </c>
      <c r="C2184" s="2" t="s">
        <v>31</v>
      </c>
      <c r="D2184" s="3" t="s">
        <v>32</v>
      </c>
      <c r="E2184" s="2" t="s">
        <v>985</v>
      </c>
      <c r="F2184" s="2" t="s">
        <v>1024</v>
      </c>
      <c r="G2184" s="3" t="s">
        <v>22</v>
      </c>
      <c r="H2184" s="4" t="n">
        <v>8264.55</v>
      </c>
      <c r="I2184" s="5" t="n">
        <v>0</v>
      </c>
      <c r="J2184" s="2" t="s">
        <v>17</v>
      </c>
    </row>
    <row r="2185" customFormat="false" ht="15" hidden="false" customHeight="false" outlineLevel="0" collapsed="false">
      <c r="A2185" s="6" t="s">
        <v>4533</v>
      </c>
      <c r="B2185" s="6" t="s">
        <v>4534</v>
      </c>
      <c r="C2185" s="6" t="s">
        <v>12</v>
      </c>
      <c r="D2185" s="7" t="s">
        <v>81</v>
      </c>
      <c r="E2185" s="6" t="s">
        <v>1505</v>
      </c>
      <c r="F2185" s="6" t="s">
        <v>111</v>
      </c>
      <c r="G2185" s="7" t="s">
        <v>22</v>
      </c>
      <c r="H2185" s="8" t="n">
        <v>9141.2</v>
      </c>
      <c r="I2185" s="9" t="n">
        <v>15</v>
      </c>
      <c r="J2185" s="6" t="s">
        <v>17</v>
      </c>
    </row>
    <row r="2186" customFormat="false" ht="15" hidden="false" customHeight="false" outlineLevel="0" collapsed="false">
      <c r="A2186" s="2" t="s">
        <v>4535</v>
      </c>
      <c r="B2186" s="2" t="s">
        <v>4536</v>
      </c>
      <c r="C2186" s="2" t="s">
        <v>31</v>
      </c>
      <c r="D2186" s="3" t="s">
        <v>59</v>
      </c>
      <c r="E2186" s="2" t="s">
        <v>94</v>
      </c>
      <c r="F2186" s="2" t="s">
        <v>1199</v>
      </c>
      <c r="G2186" s="3" t="s">
        <v>22</v>
      </c>
      <c r="H2186" s="4" t="n">
        <v>13878.25</v>
      </c>
      <c r="I2186" s="5" t="n">
        <v>30</v>
      </c>
      <c r="J2186" s="2" t="s">
        <v>17</v>
      </c>
    </row>
    <row r="2187" customFormat="false" ht="15" hidden="false" customHeight="false" outlineLevel="0" collapsed="false">
      <c r="A2187" s="6" t="s">
        <v>4537</v>
      </c>
      <c r="B2187" s="6" t="s">
        <v>4538</v>
      </c>
      <c r="C2187" s="6" t="s">
        <v>31</v>
      </c>
      <c r="D2187" s="7" t="s">
        <v>65</v>
      </c>
      <c r="E2187" s="6" t="s">
        <v>242</v>
      </c>
      <c r="F2187" s="6" t="s">
        <v>359</v>
      </c>
      <c r="G2187" s="7" t="s">
        <v>138</v>
      </c>
      <c r="H2187" s="8" t="n">
        <v>3133.09</v>
      </c>
      <c r="I2187" s="9" t="n">
        <v>10</v>
      </c>
      <c r="J2187" s="6" t="s">
        <v>17</v>
      </c>
    </row>
    <row r="2188" customFormat="false" ht="15" hidden="false" customHeight="false" outlineLevel="0" collapsed="false">
      <c r="A2188" s="2" t="s">
        <v>4539</v>
      </c>
      <c r="B2188" s="2" t="s">
        <v>4540</v>
      </c>
      <c r="C2188" s="2" t="s">
        <v>12</v>
      </c>
      <c r="D2188" s="3" t="s">
        <v>362</v>
      </c>
      <c r="E2188" s="2" t="s">
        <v>397</v>
      </c>
      <c r="F2188" s="2" t="s">
        <v>366</v>
      </c>
      <c r="G2188" s="3" t="s">
        <v>22</v>
      </c>
      <c r="H2188" s="4" t="n">
        <v>13510.28</v>
      </c>
      <c r="I2188" s="5" t="n">
        <v>30</v>
      </c>
      <c r="J2188" s="2" t="s">
        <v>17</v>
      </c>
    </row>
    <row r="2189" customFormat="false" ht="15" hidden="false" customHeight="false" outlineLevel="0" collapsed="false">
      <c r="A2189" s="6" t="s">
        <v>4541</v>
      </c>
      <c r="B2189" s="6" t="s">
        <v>4542</v>
      </c>
      <c r="C2189" s="6" t="s">
        <v>86</v>
      </c>
      <c r="D2189" s="7" t="s">
        <v>784</v>
      </c>
      <c r="E2189" s="6" t="s">
        <v>717</v>
      </c>
      <c r="F2189" s="6" t="s">
        <v>267</v>
      </c>
      <c r="G2189" s="7" t="s">
        <v>16</v>
      </c>
      <c r="H2189" s="8" t="n">
        <v>7065.68</v>
      </c>
      <c r="I2189" s="9" t="n">
        <v>0</v>
      </c>
      <c r="J2189" s="6" t="s">
        <v>17</v>
      </c>
    </row>
    <row r="2190" customFormat="false" ht="15" hidden="false" customHeight="false" outlineLevel="0" collapsed="false">
      <c r="A2190" s="2" t="s">
        <v>4543</v>
      </c>
      <c r="B2190" s="2" t="s">
        <v>4544</v>
      </c>
      <c r="C2190" s="2" t="s">
        <v>31</v>
      </c>
      <c r="D2190" s="3" t="s">
        <v>71</v>
      </c>
      <c r="E2190" s="2" t="s">
        <v>242</v>
      </c>
      <c r="F2190" s="2" t="s">
        <v>245</v>
      </c>
      <c r="G2190" s="3" t="s">
        <v>22</v>
      </c>
      <c r="H2190" s="4" t="n">
        <v>10450.75</v>
      </c>
      <c r="I2190" s="5" t="n">
        <v>25</v>
      </c>
      <c r="J2190" s="2" t="s">
        <v>17</v>
      </c>
    </row>
    <row r="2191" customFormat="false" ht="15" hidden="false" customHeight="false" outlineLevel="0" collapsed="false">
      <c r="A2191" s="6" t="s">
        <v>4545</v>
      </c>
      <c r="B2191" s="6" t="s">
        <v>4546</v>
      </c>
      <c r="C2191" s="6" t="s">
        <v>86</v>
      </c>
      <c r="D2191" s="7" t="s">
        <v>87</v>
      </c>
      <c r="E2191" s="6" t="s">
        <v>102</v>
      </c>
      <c r="F2191" s="6" t="s">
        <v>829</v>
      </c>
      <c r="G2191" s="7" t="s">
        <v>138</v>
      </c>
      <c r="H2191" s="8" t="n">
        <v>5841.22</v>
      </c>
      <c r="I2191" s="9" t="n">
        <v>0</v>
      </c>
      <c r="J2191" s="6" t="s">
        <v>17</v>
      </c>
    </row>
    <row r="2192" customFormat="false" ht="15" hidden="false" customHeight="false" outlineLevel="0" collapsed="false">
      <c r="A2192" s="2" t="s">
        <v>4547</v>
      </c>
      <c r="B2192" s="2" t="s">
        <v>3107</v>
      </c>
      <c r="C2192" s="2" t="s">
        <v>31</v>
      </c>
      <c r="D2192" s="3" t="s">
        <v>131</v>
      </c>
      <c r="E2192" s="2" t="s">
        <v>194</v>
      </c>
      <c r="F2192" s="2" t="s">
        <v>760</v>
      </c>
      <c r="G2192" s="3" t="s">
        <v>62</v>
      </c>
      <c r="H2192" s="4" t="n">
        <v>4550.72</v>
      </c>
      <c r="I2192" s="5" t="n">
        <v>25</v>
      </c>
      <c r="J2192" s="2" t="s">
        <v>17</v>
      </c>
    </row>
    <row r="2193" customFormat="false" ht="15" hidden="false" customHeight="false" outlineLevel="0" collapsed="false">
      <c r="A2193" s="6" t="s">
        <v>4548</v>
      </c>
      <c r="B2193" s="6" t="s">
        <v>4549</v>
      </c>
      <c r="C2193" s="6" t="s">
        <v>31</v>
      </c>
      <c r="D2193" s="7" t="s">
        <v>59</v>
      </c>
      <c r="E2193" s="6" t="s">
        <v>308</v>
      </c>
      <c r="F2193" s="6" t="s">
        <v>1394</v>
      </c>
      <c r="G2193" s="7" t="s">
        <v>22</v>
      </c>
      <c r="H2193" s="8" t="n">
        <v>3312.94</v>
      </c>
      <c r="I2193" s="9" t="n">
        <v>15</v>
      </c>
      <c r="J2193" s="6" t="s">
        <v>17</v>
      </c>
    </row>
    <row r="2194" customFormat="false" ht="15" hidden="false" customHeight="false" outlineLevel="0" collapsed="false">
      <c r="A2194" s="2" t="s">
        <v>4550</v>
      </c>
      <c r="B2194" s="2" t="s">
        <v>4551</v>
      </c>
      <c r="C2194" s="2" t="s">
        <v>12</v>
      </c>
      <c r="D2194" s="3" t="s">
        <v>37</v>
      </c>
      <c r="E2194" s="2" t="s">
        <v>1725</v>
      </c>
      <c r="F2194" s="2" t="s">
        <v>118</v>
      </c>
      <c r="G2194" s="3" t="s">
        <v>16</v>
      </c>
      <c r="H2194" s="4" t="n">
        <v>12395.16</v>
      </c>
      <c r="I2194" s="5" t="n">
        <v>25</v>
      </c>
      <c r="J2194" s="2" t="s">
        <v>17</v>
      </c>
    </row>
    <row r="2195" customFormat="false" ht="15" hidden="false" customHeight="false" outlineLevel="0" collapsed="false">
      <c r="A2195" s="6" t="s">
        <v>4552</v>
      </c>
      <c r="B2195" s="6" t="s">
        <v>4553</v>
      </c>
      <c r="C2195" s="6" t="s">
        <v>12</v>
      </c>
      <c r="D2195" s="7" t="s">
        <v>37</v>
      </c>
      <c r="E2195" s="6" t="s">
        <v>202</v>
      </c>
      <c r="F2195" s="6" t="s">
        <v>338</v>
      </c>
      <c r="G2195" s="7" t="s">
        <v>16</v>
      </c>
      <c r="H2195" s="8" t="n">
        <v>3230.35</v>
      </c>
      <c r="I2195" s="9" t="n">
        <v>15</v>
      </c>
      <c r="J2195" s="6" t="s">
        <v>17</v>
      </c>
    </row>
    <row r="2196" customFormat="false" ht="15" hidden="false" customHeight="false" outlineLevel="0" collapsed="false">
      <c r="A2196" s="2" t="s">
        <v>4554</v>
      </c>
      <c r="B2196" s="2" t="s">
        <v>4555</v>
      </c>
      <c r="C2196" s="2" t="s">
        <v>12</v>
      </c>
      <c r="D2196" s="3" t="s">
        <v>13</v>
      </c>
      <c r="E2196" s="2" t="s">
        <v>307</v>
      </c>
      <c r="F2196" s="2" t="s">
        <v>1117</v>
      </c>
      <c r="G2196" s="3" t="s">
        <v>138</v>
      </c>
      <c r="H2196" s="4" t="n">
        <v>10653.86</v>
      </c>
      <c r="I2196" s="5" t="n">
        <v>25</v>
      </c>
      <c r="J2196" s="2" t="s">
        <v>17</v>
      </c>
    </row>
    <row r="2197" customFormat="false" ht="15" hidden="false" customHeight="false" outlineLevel="0" collapsed="false">
      <c r="A2197" s="6" t="s">
        <v>4556</v>
      </c>
      <c r="B2197" s="6" t="s">
        <v>4557</v>
      </c>
      <c r="C2197" s="6" t="s">
        <v>31</v>
      </c>
      <c r="D2197" s="7" t="s">
        <v>32</v>
      </c>
      <c r="E2197" s="6" t="s">
        <v>688</v>
      </c>
      <c r="F2197" s="6" t="s">
        <v>635</v>
      </c>
      <c r="G2197" s="7" t="s">
        <v>62</v>
      </c>
      <c r="H2197" s="8" t="n">
        <v>10045.14</v>
      </c>
      <c r="I2197" s="9" t="n">
        <v>20</v>
      </c>
      <c r="J2197" s="6" t="s">
        <v>17</v>
      </c>
    </row>
    <row r="2198" customFormat="false" ht="15" hidden="false" customHeight="false" outlineLevel="0" collapsed="false">
      <c r="A2198" s="2" t="s">
        <v>4558</v>
      </c>
      <c r="B2198" s="2" t="s">
        <v>4559</v>
      </c>
      <c r="C2198" s="2" t="s">
        <v>86</v>
      </c>
      <c r="D2198" s="3" t="s">
        <v>87</v>
      </c>
      <c r="E2198" s="2" t="s">
        <v>662</v>
      </c>
      <c r="F2198" s="2" t="s">
        <v>578</v>
      </c>
      <c r="G2198" s="3" t="s">
        <v>16</v>
      </c>
      <c r="H2198" s="4" t="n">
        <v>4983.24</v>
      </c>
      <c r="I2198" s="5" t="n">
        <v>0</v>
      </c>
      <c r="J2198" s="2" t="s">
        <v>17</v>
      </c>
    </row>
    <row r="2199" customFormat="false" ht="15" hidden="false" customHeight="false" outlineLevel="0" collapsed="false">
      <c r="A2199" s="6" t="s">
        <v>4560</v>
      </c>
      <c r="B2199" s="6" t="s">
        <v>4561</v>
      </c>
      <c r="C2199" s="6" t="s">
        <v>31</v>
      </c>
      <c r="D2199" s="7" t="s">
        <v>71</v>
      </c>
      <c r="E2199" s="6" t="s">
        <v>2190</v>
      </c>
      <c r="F2199" s="6" t="s">
        <v>680</v>
      </c>
      <c r="G2199" s="7" t="s">
        <v>28</v>
      </c>
      <c r="H2199" s="8" t="n">
        <v>14531.06</v>
      </c>
      <c r="I2199" s="9" t="n">
        <v>5</v>
      </c>
      <c r="J2199" s="6" t="s">
        <v>17</v>
      </c>
    </row>
    <row r="2200" customFormat="false" ht="15" hidden="false" customHeight="false" outlineLevel="0" collapsed="false">
      <c r="A2200" s="2" t="s">
        <v>4562</v>
      </c>
      <c r="B2200" s="2" t="s">
        <v>4563</v>
      </c>
      <c r="C2200" s="2" t="s">
        <v>12</v>
      </c>
      <c r="D2200" s="3" t="s">
        <v>110</v>
      </c>
      <c r="E2200" s="2" t="s">
        <v>392</v>
      </c>
      <c r="F2200" s="2" t="s">
        <v>760</v>
      </c>
      <c r="G2200" s="3" t="s">
        <v>74</v>
      </c>
      <c r="H2200" s="4" t="n">
        <v>1759.25</v>
      </c>
      <c r="I2200" s="5" t="n">
        <v>25</v>
      </c>
      <c r="J2200" s="2" t="s">
        <v>17</v>
      </c>
    </row>
    <row r="2201" customFormat="false" ht="15" hidden="false" customHeight="false" outlineLevel="0" collapsed="false">
      <c r="A2201" s="6" t="s">
        <v>4564</v>
      </c>
      <c r="B2201" s="6" t="s">
        <v>4565</v>
      </c>
      <c r="C2201" s="6" t="s">
        <v>31</v>
      </c>
      <c r="D2201" s="7" t="s">
        <v>32</v>
      </c>
      <c r="E2201" s="6" t="s">
        <v>1233</v>
      </c>
      <c r="F2201" s="6" t="s">
        <v>457</v>
      </c>
      <c r="G2201" s="7" t="s">
        <v>62</v>
      </c>
      <c r="H2201" s="8" t="n">
        <v>8012.41</v>
      </c>
      <c r="I2201" s="9" t="n">
        <v>5</v>
      </c>
      <c r="J2201" s="6" t="s">
        <v>17</v>
      </c>
    </row>
    <row r="2202" customFormat="false" ht="15" hidden="false" customHeight="false" outlineLevel="0" collapsed="false">
      <c r="A2202" s="2" t="s">
        <v>4566</v>
      </c>
      <c r="B2202" s="2" t="s">
        <v>1774</v>
      </c>
      <c r="C2202" s="2" t="s">
        <v>12</v>
      </c>
      <c r="D2202" s="3" t="s">
        <v>25</v>
      </c>
      <c r="E2202" s="2" t="s">
        <v>624</v>
      </c>
      <c r="F2202" s="2" t="s">
        <v>55</v>
      </c>
      <c r="G2202" s="3" t="s">
        <v>16</v>
      </c>
      <c r="H2202" s="4" t="n">
        <v>2353.4</v>
      </c>
      <c r="I2202" s="5" t="n">
        <v>10</v>
      </c>
      <c r="J2202" s="2" t="s">
        <v>17</v>
      </c>
    </row>
    <row r="2203" customFormat="false" ht="15" hidden="false" customHeight="false" outlineLevel="0" collapsed="false">
      <c r="A2203" s="6" t="s">
        <v>4567</v>
      </c>
      <c r="B2203" s="6" t="s">
        <v>4568</v>
      </c>
      <c r="C2203" s="6" t="s">
        <v>86</v>
      </c>
      <c r="D2203" s="7" t="s">
        <v>87</v>
      </c>
      <c r="E2203" s="6" t="s">
        <v>184</v>
      </c>
      <c r="F2203" s="6" t="s">
        <v>367</v>
      </c>
      <c r="G2203" s="7" t="s">
        <v>22</v>
      </c>
      <c r="H2203" s="8" t="n">
        <v>10551.76</v>
      </c>
      <c r="I2203" s="9" t="n">
        <v>25</v>
      </c>
      <c r="J2203" s="6" t="s">
        <v>17</v>
      </c>
    </row>
    <row r="2204" customFormat="false" ht="15" hidden="false" customHeight="false" outlineLevel="0" collapsed="false">
      <c r="A2204" s="2" t="s">
        <v>4569</v>
      </c>
      <c r="B2204" s="2" t="s">
        <v>4570</v>
      </c>
      <c r="C2204" s="2" t="s">
        <v>12</v>
      </c>
      <c r="D2204" s="3" t="s">
        <v>50</v>
      </c>
      <c r="E2204" s="2" t="s">
        <v>73</v>
      </c>
      <c r="F2204" s="2" t="s">
        <v>928</v>
      </c>
      <c r="G2204" s="3" t="s">
        <v>22</v>
      </c>
      <c r="H2204" s="4" t="n">
        <v>12866.53</v>
      </c>
      <c r="I2204" s="5" t="n">
        <v>10</v>
      </c>
      <c r="J2204" s="2" t="s">
        <v>17</v>
      </c>
    </row>
    <row r="2205" customFormat="false" ht="15" hidden="false" customHeight="false" outlineLevel="0" collapsed="false">
      <c r="A2205" s="6" t="s">
        <v>4571</v>
      </c>
      <c r="B2205" s="6" t="s">
        <v>4572</v>
      </c>
      <c r="C2205" s="6" t="s">
        <v>12</v>
      </c>
      <c r="D2205" s="7" t="s">
        <v>154</v>
      </c>
      <c r="E2205" s="6" t="s">
        <v>724</v>
      </c>
      <c r="F2205" s="6" t="s">
        <v>871</v>
      </c>
      <c r="G2205" s="7" t="s">
        <v>22</v>
      </c>
      <c r="H2205" s="8" t="n">
        <v>6688.91</v>
      </c>
      <c r="I2205" s="9" t="n">
        <v>15</v>
      </c>
      <c r="J2205" s="6" t="s">
        <v>68</v>
      </c>
    </row>
    <row r="2206" customFormat="false" ht="15" hidden="false" customHeight="false" outlineLevel="0" collapsed="false">
      <c r="A2206" s="2" t="s">
        <v>4573</v>
      </c>
      <c r="B2206" s="2" t="s">
        <v>4574</v>
      </c>
      <c r="C2206" s="2" t="s">
        <v>31</v>
      </c>
      <c r="D2206" s="3" t="s">
        <v>71</v>
      </c>
      <c r="E2206" s="2" t="s">
        <v>760</v>
      </c>
      <c r="F2206" s="2" t="s">
        <v>195</v>
      </c>
      <c r="G2206" s="3" t="s">
        <v>28</v>
      </c>
      <c r="H2206" s="4" t="n">
        <v>1160.64</v>
      </c>
      <c r="I2206" s="5" t="n">
        <v>15</v>
      </c>
      <c r="J2206" s="2" t="s">
        <v>17</v>
      </c>
    </row>
    <row r="2207" customFormat="false" ht="15" hidden="false" customHeight="false" outlineLevel="0" collapsed="false">
      <c r="A2207" s="6" t="s">
        <v>4575</v>
      </c>
      <c r="B2207" s="6" t="s">
        <v>4576</v>
      </c>
      <c r="C2207" s="6" t="s">
        <v>12</v>
      </c>
      <c r="D2207" s="7" t="s">
        <v>50</v>
      </c>
      <c r="E2207" s="6" t="s">
        <v>43</v>
      </c>
      <c r="F2207" s="6" t="s">
        <v>163</v>
      </c>
      <c r="G2207" s="7" t="s">
        <v>74</v>
      </c>
      <c r="H2207" s="8" t="n">
        <v>6026.43</v>
      </c>
      <c r="I2207" s="9" t="n">
        <v>5</v>
      </c>
      <c r="J2207" s="6" t="s">
        <v>68</v>
      </c>
    </row>
    <row r="2208" customFormat="false" ht="15" hidden="false" customHeight="false" outlineLevel="0" collapsed="false">
      <c r="A2208" s="2" t="s">
        <v>4577</v>
      </c>
      <c r="B2208" s="2" t="s">
        <v>4578</v>
      </c>
      <c r="C2208" s="2" t="s">
        <v>31</v>
      </c>
      <c r="D2208" s="3" t="s">
        <v>215</v>
      </c>
      <c r="E2208" s="2" t="s">
        <v>560</v>
      </c>
      <c r="F2208" s="2" t="s">
        <v>230</v>
      </c>
      <c r="G2208" s="3" t="s">
        <v>22</v>
      </c>
      <c r="H2208" s="4" t="n">
        <v>10327.68</v>
      </c>
      <c r="I2208" s="5" t="n">
        <v>20</v>
      </c>
      <c r="J2208" s="2" t="s">
        <v>17</v>
      </c>
    </row>
    <row r="2209" customFormat="false" ht="15" hidden="false" customHeight="false" outlineLevel="0" collapsed="false">
      <c r="A2209" s="6" t="s">
        <v>4579</v>
      </c>
      <c r="B2209" s="6" t="s">
        <v>4580</v>
      </c>
      <c r="C2209" s="6" t="s">
        <v>12</v>
      </c>
      <c r="D2209" s="7" t="s">
        <v>37</v>
      </c>
      <c r="E2209" s="6" t="s">
        <v>119</v>
      </c>
      <c r="F2209" s="6" t="s">
        <v>159</v>
      </c>
      <c r="G2209" s="7" t="s">
        <v>138</v>
      </c>
      <c r="H2209" s="8" t="n">
        <v>4301.01</v>
      </c>
      <c r="I2209" s="9" t="n">
        <v>30</v>
      </c>
      <c r="J2209" s="6" t="s">
        <v>17</v>
      </c>
    </row>
    <row r="2210" customFormat="false" ht="15" hidden="false" customHeight="false" outlineLevel="0" collapsed="false">
      <c r="A2210" s="2" t="s">
        <v>4581</v>
      </c>
      <c r="B2210" s="2" t="s">
        <v>1086</v>
      </c>
      <c r="C2210" s="2" t="s">
        <v>12</v>
      </c>
      <c r="D2210" s="3" t="s">
        <v>179</v>
      </c>
      <c r="E2210" s="2" t="s">
        <v>1007</v>
      </c>
      <c r="F2210" s="2" t="s">
        <v>426</v>
      </c>
      <c r="G2210" s="3" t="s">
        <v>22</v>
      </c>
      <c r="H2210" s="4" t="n">
        <v>14705.33</v>
      </c>
      <c r="I2210" s="5" t="n">
        <v>5</v>
      </c>
      <c r="J2210" s="2" t="s">
        <v>17</v>
      </c>
    </row>
    <row r="2211" customFormat="false" ht="15" hidden="false" customHeight="false" outlineLevel="0" collapsed="false">
      <c r="A2211" s="6" t="s">
        <v>4582</v>
      </c>
      <c r="B2211" s="6" t="s">
        <v>876</v>
      </c>
      <c r="C2211" s="6" t="s">
        <v>86</v>
      </c>
      <c r="D2211" s="7" t="s">
        <v>101</v>
      </c>
      <c r="E2211" s="6" t="s">
        <v>712</v>
      </c>
      <c r="F2211" s="6" t="s">
        <v>1195</v>
      </c>
      <c r="G2211" s="7" t="s">
        <v>22</v>
      </c>
      <c r="H2211" s="8" t="n">
        <v>11438.53</v>
      </c>
      <c r="I2211" s="9" t="n">
        <v>0</v>
      </c>
      <c r="J2211" s="6" t="s">
        <v>68</v>
      </c>
    </row>
    <row r="2212" customFormat="false" ht="15" hidden="false" customHeight="false" outlineLevel="0" collapsed="false">
      <c r="A2212" s="2" t="s">
        <v>4583</v>
      </c>
      <c r="B2212" s="2" t="s">
        <v>840</v>
      </c>
      <c r="C2212" s="2" t="s">
        <v>12</v>
      </c>
      <c r="D2212" s="3" t="s">
        <v>50</v>
      </c>
      <c r="E2212" s="2" t="s">
        <v>452</v>
      </c>
      <c r="F2212" s="2" t="s">
        <v>650</v>
      </c>
      <c r="G2212" s="3" t="s">
        <v>22</v>
      </c>
      <c r="H2212" s="4" t="n">
        <v>6372.9</v>
      </c>
      <c r="I2212" s="5" t="n">
        <v>10</v>
      </c>
      <c r="J2212" s="2" t="s">
        <v>17</v>
      </c>
    </row>
    <row r="2213" customFormat="false" ht="15" hidden="false" customHeight="false" outlineLevel="0" collapsed="false">
      <c r="A2213" s="6" t="s">
        <v>4584</v>
      </c>
      <c r="B2213" s="6" t="s">
        <v>4585</v>
      </c>
      <c r="C2213" s="6" t="s">
        <v>31</v>
      </c>
      <c r="D2213" s="7" t="s">
        <v>71</v>
      </c>
      <c r="E2213" s="6" t="s">
        <v>1874</v>
      </c>
      <c r="F2213" s="6" t="s">
        <v>287</v>
      </c>
      <c r="G2213" s="7" t="s">
        <v>138</v>
      </c>
      <c r="H2213" s="8" t="n">
        <v>12580.18</v>
      </c>
      <c r="I2213" s="9" t="n">
        <v>5</v>
      </c>
      <c r="J2213" s="6" t="s">
        <v>17</v>
      </c>
    </row>
    <row r="2214" customFormat="false" ht="15" hidden="false" customHeight="false" outlineLevel="0" collapsed="false">
      <c r="A2214" s="2" t="s">
        <v>4586</v>
      </c>
      <c r="B2214" s="2" t="s">
        <v>4587</v>
      </c>
      <c r="C2214" s="2" t="s">
        <v>31</v>
      </c>
      <c r="D2214" s="3" t="s">
        <v>175</v>
      </c>
      <c r="E2214" s="2" t="s">
        <v>658</v>
      </c>
      <c r="F2214" s="2" t="s">
        <v>1919</v>
      </c>
      <c r="G2214" s="3" t="s">
        <v>28</v>
      </c>
      <c r="H2214" s="4" t="n">
        <v>6253.89</v>
      </c>
      <c r="I2214" s="5" t="n">
        <v>10</v>
      </c>
      <c r="J2214" s="2" t="s">
        <v>17</v>
      </c>
    </row>
    <row r="2215" customFormat="false" ht="15" hidden="false" customHeight="false" outlineLevel="0" collapsed="false">
      <c r="A2215" s="6" t="s">
        <v>4588</v>
      </c>
      <c r="B2215" s="6" t="s">
        <v>4589</v>
      </c>
      <c r="C2215" s="6" t="s">
        <v>12</v>
      </c>
      <c r="D2215" s="7" t="s">
        <v>81</v>
      </c>
      <c r="E2215" s="6" t="s">
        <v>242</v>
      </c>
      <c r="F2215" s="6" t="s">
        <v>627</v>
      </c>
      <c r="G2215" s="7" t="s">
        <v>22</v>
      </c>
      <c r="H2215" s="8" t="n">
        <v>14271.78</v>
      </c>
      <c r="I2215" s="9" t="n">
        <v>20</v>
      </c>
      <c r="J2215" s="6" t="s">
        <v>17</v>
      </c>
    </row>
    <row r="2216" customFormat="false" ht="15" hidden="false" customHeight="false" outlineLevel="0" collapsed="false">
      <c r="A2216" s="2" t="s">
        <v>4590</v>
      </c>
      <c r="B2216" s="2" t="s">
        <v>4591</v>
      </c>
      <c r="C2216" s="2" t="s">
        <v>86</v>
      </c>
      <c r="D2216" s="3" t="s">
        <v>135</v>
      </c>
      <c r="E2216" s="2" t="s">
        <v>525</v>
      </c>
      <c r="F2216" s="2" t="s">
        <v>1138</v>
      </c>
      <c r="G2216" s="3" t="s">
        <v>22</v>
      </c>
      <c r="H2216" s="4" t="n">
        <v>3030.46</v>
      </c>
      <c r="I2216" s="5" t="n">
        <v>15</v>
      </c>
      <c r="J2216" s="2" t="s">
        <v>17</v>
      </c>
    </row>
    <row r="2217" customFormat="false" ht="15" hidden="false" customHeight="false" outlineLevel="0" collapsed="false">
      <c r="A2217" s="6" t="s">
        <v>4592</v>
      </c>
      <c r="B2217" s="6" t="s">
        <v>4593</v>
      </c>
      <c r="C2217" s="6" t="s">
        <v>31</v>
      </c>
      <c r="D2217" s="7" t="s">
        <v>59</v>
      </c>
      <c r="E2217" s="6" t="s">
        <v>890</v>
      </c>
      <c r="F2217" s="6" t="s">
        <v>707</v>
      </c>
      <c r="G2217" s="7" t="s">
        <v>16</v>
      </c>
      <c r="H2217" s="8" t="n">
        <v>1417.23</v>
      </c>
      <c r="I2217" s="9" t="n">
        <v>15</v>
      </c>
      <c r="J2217" s="6" t="s">
        <v>68</v>
      </c>
    </row>
    <row r="2218" customFormat="false" ht="15" hidden="false" customHeight="false" outlineLevel="0" collapsed="false">
      <c r="A2218" s="2" t="s">
        <v>4594</v>
      </c>
      <c r="B2218" s="2" t="s">
        <v>4595</v>
      </c>
      <c r="C2218" s="2" t="s">
        <v>31</v>
      </c>
      <c r="D2218" s="3" t="s">
        <v>175</v>
      </c>
      <c r="E2218" s="2" t="s">
        <v>460</v>
      </c>
      <c r="F2218" s="2" t="s">
        <v>568</v>
      </c>
      <c r="G2218" s="3" t="s">
        <v>16</v>
      </c>
      <c r="H2218" s="4" t="n">
        <v>10065.48</v>
      </c>
      <c r="I2218" s="5" t="n">
        <v>25</v>
      </c>
      <c r="J2218" s="2" t="s">
        <v>17</v>
      </c>
    </row>
    <row r="2219" customFormat="false" ht="15" hidden="false" customHeight="false" outlineLevel="0" collapsed="false">
      <c r="A2219" s="6" t="s">
        <v>4596</v>
      </c>
      <c r="B2219" s="6" t="s">
        <v>3003</v>
      </c>
      <c r="C2219" s="6" t="s">
        <v>31</v>
      </c>
      <c r="D2219" s="7" t="s">
        <v>65</v>
      </c>
      <c r="E2219" s="6" t="s">
        <v>617</v>
      </c>
      <c r="F2219" s="6" t="s">
        <v>372</v>
      </c>
      <c r="G2219" s="7" t="s">
        <v>16</v>
      </c>
      <c r="H2219" s="8" t="n">
        <v>5462.2</v>
      </c>
      <c r="I2219" s="9" t="n">
        <v>25</v>
      </c>
      <c r="J2219" s="6" t="s">
        <v>17</v>
      </c>
    </row>
    <row r="2220" customFormat="false" ht="15" hidden="false" customHeight="false" outlineLevel="0" collapsed="false">
      <c r="A2220" s="2" t="s">
        <v>4597</v>
      </c>
      <c r="B2220" s="2" t="s">
        <v>4598</v>
      </c>
      <c r="C2220" s="2" t="s">
        <v>12</v>
      </c>
      <c r="D2220" s="3" t="s">
        <v>37</v>
      </c>
      <c r="E2220" s="2" t="s">
        <v>373</v>
      </c>
      <c r="F2220" s="2" t="s">
        <v>142</v>
      </c>
      <c r="G2220" s="3" t="s">
        <v>28</v>
      </c>
      <c r="H2220" s="4" t="n">
        <v>9068.55</v>
      </c>
      <c r="I2220" s="5" t="n">
        <v>5</v>
      </c>
      <c r="J2220" s="2" t="s">
        <v>17</v>
      </c>
    </row>
    <row r="2221" customFormat="false" ht="15" hidden="false" customHeight="false" outlineLevel="0" collapsed="false">
      <c r="A2221" s="6" t="s">
        <v>4599</v>
      </c>
      <c r="B2221" s="6" t="s">
        <v>4600</v>
      </c>
      <c r="C2221" s="6" t="s">
        <v>31</v>
      </c>
      <c r="D2221" s="7" t="s">
        <v>71</v>
      </c>
      <c r="E2221" s="6" t="s">
        <v>862</v>
      </c>
      <c r="F2221" s="6" t="s">
        <v>142</v>
      </c>
      <c r="G2221" s="7" t="s">
        <v>74</v>
      </c>
      <c r="H2221" s="8" t="n">
        <v>4177.5</v>
      </c>
      <c r="I2221" s="9" t="n">
        <v>0</v>
      </c>
      <c r="J2221" s="6" t="s">
        <v>17</v>
      </c>
    </row>
    <row r="2222" customFormat="false" ht="15" hidden="false" customHeight="false" outlineLevel="0" collapsed="false">
      <c r="A2222" s="2" t="s">
        <v>4601</v>
      </c>
      <c r="B2222" s="2" t="s">
        <v>4602</v>
      </c>
      <c r="C2222" s="2" t="s">
        <v>12</v>
      </c>
      <c r="D2222" s="3" t="s">
        <v>25</v>
      </c>
      <c r="E2222" s="2" t="s">
        <v>234</v>
      </c>
      <c r="F2222" s="2" t="s">
        <v>167</v>
      </c>
      <c r="G2222" s="3" t="s">
        <v>22</v>
      </c>
      <c r="H2222" s="4" t="n">
        <v>10093.67</v>
      </c>
      <c r="I2222" s="5" t="n">
        <v>25</v>
      </c>
      <c r="J2222" s="2" t="s">
        <v>17</v>
      </c>
    </row>
    <row r="2223" customFormat="false" ht="15" hidden="false" customHeight="false" outlineLevel="0" collapsed="false">
      <c r="A2223" s="6" t="s">
        <v>4603</v>
      </c>
      <c r="B2223" s="6" t="s">
        <v>4604</v>
      </c>
      <c r="C2223" s="6" t="s">
        <v>12</v>
      </c>
      <c r="D2223" s="7" t="s">
        <v>37</v>
      </c>
      <c r="E2223" s="6" t="s">
        <v>806</v>
      </c>
      <c r="F2223" s="6" t="s">
        <v>960</v>
      </c>
      <c r="G2223" s="7" t="s">
        <v>138</v>
      </c>
      <c r="H2223" s="8" t="n">
        <v>6351.24</v>
      </c>
      <c r="I2223" s="9" t="n">
        <v>20</v>
      </c>
      <c r="J2223" s="6" t="s">
        <v>17</v>
      </c>
    </row>
    <row r="2224" customFormat="false" ht="15" hidden="false" customHeight="false" outlineLevel="0" collapsed="false">
      <c r="A2224" s="2" t="s">
        <v>4605</v>
      </c>
      <c r="B2224" s="2" t="s">
        <v>4606</v>
      </c>
      <c r="C2224" s="2" t="s">
        <v>12</v>
      </c>
      <c r="D2224" s="3" t="s">
        <v>110</v>
      </c>
      <c r="E2224" s="2" t="s">
        <v>658</v>
      </c>
      <c r="F2224" s="2" t="s">
        <v>151</v>
      </c>
      <c r="G2224" s="3" t="s">
        <v>62</v>
      </c>
      <c r="H2224" s="4" t="n">
        <v>2892.12</v>
      </c>
      <c r="I2224" s="5" t="n">
        <v>0</v>
      </c>
      <c r="J2224" s="2" t="s">
        <v>17</v>
      </c>
    </row>
    <row r="2225" customFormat="false" ht="15" hidden="false" customHeight="false" outlineLevel="0" collapsed="false">
      <c r="A2225" s="6" t="s">
        <v>4607</v>
      </c>
      <c r="B2225" s="6" t="s">
        <v>4608</v>
      </c>
      <c r="C2225" s="6" t="s">
        <v>31</v>
      </c>
      <c r="D2225" s="7" t="s">
        <v>122</v>
      </c>
      <c r="E2225" s="6" t="s">
        <v>111</v>
      </c>
      <c r="F2225" s="6" t="s">
        <v>326</v>
      </c>
      <c r="G2225" s="7" t="s">
        <v>16</v>
      </c>
      <c r="H2225" s="8" t="n">
        <v>7175.54</v>
      </c>
      <c r="I2225" s="9" t="n">
        <v>0</v>
      </c>
      <c r="J2225" s="6" t="s">
        <v>17</v>
      </c>
    </row>
    <row r="2226" customFormat="false" ht="15" hidden="false" customHeight="false" outlineLevel="0" collapsed="false">
      <c r="A2226" s="2" t="s">
        <v>4609</v>
      </c>
      <c r="B2226" s="2" t="s">
        <v>4610</v>
      </c>
      <c r="C2226" s="2" t="s">
        <v>12</v>
      </c>
      <c r="D2226" s="3" t="s">
        <v>110</v>
      </c>
      <c r="E2226" s="2" t="s">
        <v>1051</v>
      </c>
      <c r="F2226" s="2" t="s">
        <v>483</v>
      </c>
      <c r="G2226" s="3" t="s">
        <v>62</v>
      </c>
      <c r="H2226" s="4" t="n">
        <v>12689.57</v>
      </c>
      <c r="I2226" s="5" t="n">
        <v>5</v>
      </c>
      <c r="J2226" s="2" t="s">
        <v>17</v>
      </c>
    </row>
    <row r="2227" customFormat="false" ht="15" hidden="false" customHeight="false" outlineLevel="0" collapsed="false">
      <c r="A2227" s="6" t="s">
        <v>4611</v>
      </c>
      <c r="B2227" s="6" t="s">
        <v>4612</v>
      </c>
      <c r="C2227" s="6" t="s">
        <v>31</v>
      </c>
      <c r="D2227" s="7" t="s">
        <v>65</v>
      </c>
      <c r="E2227" s="6" t="s">
        <v>520</v>
      </c>
      <c r="F2227" s="6" t="s">
        <v>89</v>
      </c>
      <c r="G2227" s="7" t="s">
        <v>22</v>
      </c>
      <c r="H2227" s="8" t="n">
        <v>6042.35</v>
      </c>
      <c r="I2227" s="9" t="n">
        <v>30</v>
      </c>
      <c r="J2227" s="6" t="s">
        <v>17</v>
      </c>
    </row>
    <row r="2228" customFormat="false" ht="15" hidden="false" customHeight="false" outlineLevel="0" collapsed="false">
      <c r="A2228" s="2" t="s">
        <v>4613</v>
      </c>
      <c r="B2228" s="2" t="s">
        <v>4614</v>
      </c>
      <c r="C2228" s="2" t="s">
        <v>31</v>
      </c>
      <c r="D2228" s="3" t="s">
        <v>175</v>
      </c>
      <c r="E2228" s="2" t="s">
        <v>793</v>
      </c>
      <c r="F2228" s="2" t="s">
        <v>42</v>
      </c>
      <c r="G2228" s="3" t="s">
        <v>22</v>
      </c>
      <c r="H2228" s="4" t="n">
        <v>2255.25</v>
      </c>
      <c r="I2228" s="5" t="n">
        <v>5</v>
      </c>
      <c r="J2228" s="2" t="s">
        <v>68</v>
      </c>
    </row>
    <row r="2229" customFormat="false" ht="15" hidden="false" customHeight="false" outlineLevel="0" collapsed="false">
      <c r="A2229" s="6" t="s">
        <v>4615</v>
      </c>
      <c r="B2229" s="6" t="s">
        <v>4616</v>
      </c>
      <c r="C2229" s="6" t="s">
        <v>12</v>
      </c>
      <c r="D2229" s="7" t="s">
        <v>37</v>
      </c>
      <c r="E2229" s="6" t="s">
        <v>2187</v>
      </c>
      <c r="F2229" s="6" t="s">
        <v>405</v>
      </c>
      <c r="G2229" s="7" t="s">
        <v>22</v>
      </c>
      <c r="H2229" s="8" t="n">
        <v>8664.09</v>
      </c>
      <c r="I2229" s="9" t="n">
        <v>10</v>
      </c>
      <c r="J2229" s="6" t="s">
        <v>17</v>
      </c>
    </row>
    <row r="2230" customFormat="false" ht="15" hidden="false" customHeight="false" outlineLevel="0" collapsed="false">
      <c r="A2230" s="2" t="s">
        <v>4617</v>
      </c>
      <c r="B2230" s="2" t="s">
        <v>4618</v>
      </c>
      <c r="C2230" s="2" t="s">
        <v>12</v>
      </c>
      <c r="D2230" s="3" t="s">
        <v>13</v>
      </c>
      <c r="E2230" s="2" t="s">
        <v>642</v>
      </c>
      <c r="F2230" s="2" t="s">
        <v>1678</v>
      </c>
      <c r="G2230" s="3" t="s">
        <v>22</v>
      </c>
      <c r="H2230" s="4" t="n">
        <v>7231.87</v>
      </c>
      <c r="I2230" s="5" t="n">
        <v>20</v>
      </c>
      <c r="J2230" s="2" t="s">
        <v>17</v>
      </c>
    </row>
    <row r="2231" customFormat="false" ht="15" hidden="false" customHeight="false" outlineLevel="0" collapsed="false">
      <c r="A2231" s="6" t="s">
        <v>4619</v>
      </c>
      <c r="B2231" s="6" t="s">
        <v>4620</v>
      </c>
      <c r="C2231" s="6" t="s">
        <v>12</v>
      </c>
      <c r="D2231" s="7" t="s">
        <v>179</v>
      </c>
      <c r="E2231" s="6" t="s">
        <v>520</v>
      </c>
      <c r="F2231" s="6" t="s">
        <v>578</v>
      </c>
      <c r="G2231" s="7" t="s">
        <v>28</v>
      </c>
      <c r="H2231" s="8" t="n">
        <v>7027.01</v>
      </c>
      <c r="I2231" s="9" t="n">
        <v>20</v>
      </c>
      <c r="J2231" s="6" t="s">
        <v>68</v>
      </c>
    </row>
    <row r="2232" customFormat="false" ht="15" hidden="false" customHeight="false" outlineLevel="0" collapsed="false">
      <c r="A2232" s="2" t="s">
        <v>4621</v>
      </c>
      <c r="B2232" s="2" t="s">
        <v>2722</v>
      </c>
      <c r="C2232" s="2" t="s">
        <v>31</v>
      </c>
      <c r="D2232" s="3" t="s">
        <v>32</v>
      </c>
      <c r="E2232" s="2" t="s">
        <v>675</v>
      </c>
      <c r="F2232" s="2" t="s">
        <v>521</v>
      </c>
      <c r="G2232" s="3" t="s">
        <v>62</v>
      </c>
      <c r="H2232" s="4" t="n">
        <v>4225.51</v>
      </c>
      <c r="I2232" s="5" t="n">
        <v>0</v>
      </c>
      <c r="J2232" s="2" t="s">
        <v>17</v>
      </c>
    </row>
    <row r="2233" customFormat="false" ht="15" hidden="false" customHeight="false" outlineLevel="0" collapsed="false">
      <c r="A2233" s="6" t="s">
        <v>4622</v>
      </c>
      <c r="B2233" s="6" t="s">
        <v>4565</v>
      </c>
      <c r="C2233" s="6" t="s">
        <v>31</v>
      </c>
      <c r="D2233" s="7" t="s">
        <v>131</v>
      </c>
      <c r="E2233" s="6" t="s">
        <v>298</v>
      </c>
      <c r="F2233" s="6" t="s">
        <v>717</v>
      </c>
      <c r="G2233" s="7" t="s">
        <v>62</v>
      </c>
      <c r="H2233" s="8" t="n">
        <v>9038.52</v>
      </c>
      <c r="I2233" s="9" t="n">
        <v>0</v>
      </c>
      <c r="J2233" s="6" t="s">
        <v>17</v>
      </c>
    </row>
    <row r="2234" customFormat="false" ht="15" hidden="false" customHeight="false" outlineLevel="0" collapsed="false">
      <c r="A2234" s="2" t="s">
        <v>4623</v>
      </c>
      <c r="B2234" s="2" t="s">
        <v>4624</v>
      </c>
      <c r="C2234" s="2" t="s">
        <v>86</v>
      </c>
      <c r="D2234" s="3" t="s">
        <v>249</v>
      </c>
      <c r="E2234" s="2" t="s">
        <v>551</v>
      </c>
      <c r="F2234" s="2" t="s">
        <v>449</v>
      </c>
      <c r="G2234" s="3" t="s">
        <v>22</v>
      </c>
      <c r="H2234" s="4" t="n">
        <v>8698.77</v>
      </c>
      <c r="I2234" s="5" t="n">
        <v>25</v>
      </c>
      <c r="J2234" s="2" t="s">
        <v>17</v>
      </c>
    </row>
    <row r="2235" customFormat="false" ht="15" hidden="false" customHeight="false" outlineLevel="0" collapsed="false">
      <c r="A2235" s="6" t="s">
        <v>4625</v>
      </c>
      <c r="B2235" s="6" t="s">
        <v>4626</v>
      </c>
      <c r="C2235" s="6" t="s">
        <v>31</v>
      </c>
      <c r="D2235" s="7" t="s">
        <v>71</v>
      </c>
      <c r="E2235" s="6" t="s">
        <v>985</v>
      </c>
      <c r="F2235" s="6" t="s">
        <v>2425</v>
      </c>
      <c r="G2235" s="7" t="s">
        <v>16</v>
      </c>
      <c r="H2235" s="8" t="n">
        <v>7256.3</v>
      </c>
      <c r="I2235" s="9" t="n">
        <v>20</v>
      </c>
      <c r="J2235" s="6" t="s">
        <v>17</v>
      </c>
    </row>
    <row r="2236" customFormat="false" ht="15" hidden="false" customHeight="false" outlineLevel="0" collapsed="false">
      <c r="A2236" s="2" t="s">
        <v>4627</v>
      </c>
      <c r="B2236" s="2" t="s">
        <v>4628</v>
      </c>
      <c r="C2236" s="2" t="s">
        <v>12</v>
      </c>
      <c r="D2236" s="3" t="s">
        <v>25</v>
      </c>
      <c r="E2236" s="2" t="s">
        <v>420</v>
      </c>
      <c r="F2236" s="2" t="s">
        <v>60</v>
      </c>
      <c r="G2236" s="3" t="s">
        <v>62</v>
      </c>
      <c r="H2236" s="4" t="n">
        <v>6685.21</v>
      </c>
      <c r="I2236" s="5" t="n">
        <v>5</v>
      </c>
      <c r="J2236" s="2" t="s">
        <v>17</v>
      </c>
    </row>
    <row r="2237" customFormat="false" ht="15" hidden="false" customHeight="false" outlineLevel="0" collapsed="false">
      <c r="A2237" s="6" t="s">
        <v>4629</v>
      </c>
      <c r="B2237" s="6" t="s">
        <v>4630</v>
      </c>
      <c r="C2237" s="6" t="s">
        <v>86</v>
      </c>
      <c r="D2237" s="7" t="s">
        <v>524</v>
      </c>
      <c r="E2237" s="6" t="s">
        <v>764</v>
      </c>
      <c r="F2237" s="6" t="s">
        <v>550</v>
      </c>
      <c r="G2237" s="7" t="s">
        <v>74</v>
      </c>
      <c r="H2237" s="8" t="n">
        <v>8763.79</v>
      </c>
      <c r="I2237" s="9" t="n">
        <v>30</v>
      </c>
      <c r="J2237" s="6" t="s">
        <v>17</v>
      </c>
    </row>
    <row r="2238" customFormat="false" ht="15" hidden="false" customHeight="false" outlineLevel="0" collapsed="false">
      <c r="A2238" s="2" t="s">
        <v>4631</v>
      </c>
      <c r="B2238" s="2" t="s">
        <v>2887</v>
      </c>
      <c r="C2238" s="2" t="s">
        <v>12</v>
      </c>
      <c r="D2238" s="3" t="s">
        <v>37</v>
      </c>
      <c r="E2238" s="2" t="s">
        <v>712</v>
      </c>
      <c r="F2238" s="2" t="s">
        <v>703</v>
      </c>
      <c r="G2238" s="3" t="s">
        <v>22</v>
      </c>
      <c r="H2238" s="4" t="n">
        <v>11428.93</v>
      </c>
      <c r="I2238" s="5" t="n">
        <v>10</v>
      </c>
      <c r="J2238" s="2" t="s">
        <v>17</v>
      </c>
    </row>
    <row r="2239" customFormat="false" ht="15" hidden="false" customHeight="false" outlineLevel="0" collapsed="false">
      <c r="A2239" s="6" t="s">
        <v>4632</v>
      </c>
      <c r="B2239" s="6" t="s">
        <v>4633</v>
      </c>
      <c r="C2239" s="6" t="s">
        <v>12</v>
      </c>
      <c r="D2239" s="7" t="s">
        <v>179</v>
      </c>
      <c r="E2239" s="6" t="s">
        <v>20</v>
      </c>
      <c r="F2239" s="6" t="s">
        <v>1075</v>
      </c>
      <c r="G2239" s="7" t="s">
        <v>28</v>
      </c>
      <c r="H2239" s="8" t="n">
        <v>8756.09</v>
      </c>
      <c r="I2239" s="9" t="n">
        <v>15</v>
      </c>
      <c r="J2239" s="6" t="s">
        <v>17</v>
      </c>
    </row>
    <row r="2240" customFormat="false" ht="15" hidden="false" customHeight="false" outlineLevel="0" collapsed="false">
      <c r="A2240" s="2" t="s">
        <v>4634</v>
      </c>
      <c r="B2240" s="2" t="s">
        <v>4635</v>
      </c>
      <c r="C2240" s="2" t="s">
        <v>86</v>
      </c>
      <c r="D2240" s="3" t="s">
        <v>97</v>
      </c>
      <c r="E2240" s="2" t="s">
        <v>937</v>
      </c>
      <c r="F2240" s="2" t="s">
        <v>155</v>
      </c>
      <c r="G2240" s="3" t="s">
        <v>22</v>
      </c>
      <c r="H2240" s="4" t="n">
        <v>4633.79</v>
      </c>
      <c r="I2240" s="5" t="n">
        <v>15</v>
      </c>
      <c r="J2240" s="2" t="s">
        <v>17</v>
      </c>
    </row>
    <row r="2241" customFormat="false" ht="15" hidden="false" customHeight="false" outlineLevel="0" collapsed="false">
      <c r="A2241" s="6" t="s">
        <v>4636</v>
      </c>
      <c r="B2241" s="6" t="s">
        <v>4637</v>
      </c>
      <c r="C2241" s="6" t="s">
        <v>31</v>
      </c>
      <c r="D2241" s="7" t="s">
        <v>215</v>
      </c>
      <c r="E2241" s="6" t="s">
        <v>578</v>
      </c>
      <c r="F2241" s="6" t="s">
        <v>112</v>
      </c>
      <c r="G2241" s="7" t="s">
        <v>22</v>
      </c>
      <c r="H2241" s="8" t="n">
        <v>1192.29</v>
      </c>
      <c r="I2241" s="9" t="n">
        <v>5</v>
      </c>
      <c r="J2241" s="6" t="s">
        <v>68</v>
      </c>
    </row>
    <row r="2242" customFormat="false" ht="15" hidden="false" customHeight="false" outlineLevel="0" collapsed="false">
      <c r="A2242" s="2" t="s">
        <v>4638</v>
      </c>
      <c r="B2242" s="2" t="s">
        <v>3712</v>
      </c>
      <c r="C2242" s="2" t="s">
        <v>12</v>
      </c>
      <c r="D2242" s="3" t="s">
        <v>154</v>
      </c>
      <c r="E2242" s="2" t="s">
        <v>1292</v>
      </c>
      <c r="F2242" s="2" t="s">
        <v>1246</v>
      </c>
      <c r="G2242" s="3" t="s">
        <v>138</v>
      </c>
      <c r="H2242" s="4" t="n">
        <v>12354.8</v>
      </c>
      <c r="I2242" s="5" t="n">
        <v>25</v>
      </c>
      <c r="J2242" s="2" t="s">
        <v>17</v>
      </c>
    </row>
    <row r="2243" customFormat="false" ht="15" hidden="false" customHeight="false" outlineLevel="0" collapsed="false">
      <c r="A2243" s="6" t="s">
        <v>4639</v>
      </c>
      <c r="B2243" s="6" t="s">
        <v>4640</v>
      </c>
      <c r="C2243" s="6" t="s">
        <v>31</v>
      </c>
      <c r="D2243" s="7" t="s">
        <v>92</v>
      </c>
      <c r="E2243" s="6" t="s">
        <v>320</v>
      </c>
      <c r="F2243" s="6" t="s">
        <v>440</v>
      </c>
      <c r="G2243" s="7" t="s">
        <v>22</v>
      </c>
      <c r="H2243" s="8" t="n">
        <v>14966.74</v>
      </c>
      <c r="I2243" s="9" t="n">
        <v>0</v>
      </c>
      <c r="J2243" s="6" t="s">
        <v>68</v>
      </c>
    </row>
    <row r="2244" customFormat="false" ht="15" hidden="false" customHeight="false" outlineLevel="0" collapsed="false">
      <c r="A2244" s="2" t="s">
        <v>4641</v>
      </c>
      <c r="B2244" s="2" t="s">
        <v>4642</v>
      </c>
      <c r="C2244" s="2" t="s">
        <v>31</v>
      </c>
      <c r="D2244" s="3" t="s">
        <v>59</v>
      </c>
      <c r="E2244" s="2" t="s">
        <v>1368</v>
      </c>
      <c r="F2244" s="2" t="s">
        <v>620</v>
      </c>
      <c r="G2244" s="3" t="s">
        <v>16</v>
      </c>
      <c r="H2244" s="4" t="n">
        <v>5238.94</v>
      </c>
      <c r="I2244" s="5" t="n">
        <v>15</v>
      </c>
      <c r="J2244" s="2" t="s">
        <v>17</v>
      </c>
    </row>
    <row r="2245" customFormat="false" ht="15" hidden="false" customHeight="false" outlineLevel="0" collapsed="false">
      <c r="A2245" s="6" t="s">
        <v>4643</v>
      </c>
      <c r="B2245" s="6" t="s">
        <v>1088</v>
      </c>
      <c r="C2245" s="6" t="s">
        <v>31</v>
      </c>
      <c r="D2245" s="7" t="s">
        <v>59</v>
      </c>
      <c r="E2245" s="6" t="s">
        <v>611</v>
      </c>
      <c r="F2245" s="6" t="s">
        <v>614</v>
      </c>
      <c r="G2245" s="7" t="s">
        <v>74</v>
      </c>
      <c r="H2245" s="8" t="n">
        <v>12957.58</v>
      </c>
      <c r="I2245" s="9" t="n">
        <v>5</v>
      </c>
      <c r="J2245" s="6" t="s">
        <v>68</v>
      </c>
    </row>
    <row r="2246" customFormat="false" ht="15" hidden="false" customHeight="false" outlineLevel="0" collapsed="false">
      <c r="A2246" s="2" t="s">
        <v>4644</v>
      </c>
      <c r="B2246" s="2" t="s">
        <v>1232</v>
      </c>
      <c r="C2246" s="2" t="s">
        <v>31</v>
      </c>
      <c r="D2246" s="3" t="s">
        <v>122</v>
      </c>
      <c r="E2246" s="2" t="s">
        <v>233</v>
      </c>
      <c r="F2246" s="2" t="s">
        <v>308</v>
      </c>
      <c r="G2246" s="3" t="s">
        <v>74</v>
      </c>
      <c r="H2246" s="4" t="n">
        <v>13969.06</v>
      </c>
      <c r="I2246" s="5" t="n">
        <v>15</v>
      </c>
      <c r="J2246" s="2" t="s">
        <v>17</v>
      </c>
    </row>
    <row r="2247" customFormat="false" ht="15" hidden="false" customHeight="false" outlineLevel="0" collapsed="false">
      <c r="A2247" s="6" t="s">
        <v>4645</v>
      </c>
      <c r="B2247" s="6" t="s">
        <v>4646</v>
      </c>
      <c r="C2247" s="6" t="s">
        <v>86</v>
      </c>
      <c r="D2247" s="7" t="s">
        <v>87</v>
      </c>
      <c r="E2247" s="6" t="s">
        <v>627</v>
      </c>
      <c r="F2247" s="6" t="s">
        <v>246</v>
      </c>
      <c r="G2247" s="7" t="s">
        <v>74</v>
      </c>
      <c r="H2247" s="8" t="n">
        <v>5658.69</v>
      </c>
      <c r="I2247" s="9" t="n">
        <v>30</v>
      </c>
      <c r="J2247" s="6" t="s">
        <v>17</v>
      </c>
    </row>
    <row r="2248" customFormat="false" ht="15" hidden="false" customHeight="false" outlineLevel="0" collapsed="false">
      <c r="A2248" s="2" t="s">
        <v>4647</v>
      </c>
      <c r="B2248" s="2" t="s">
        <v>4648</v>
      </c>
      <c r="C2248" s="2" t="s">
        <v>31</v>
      </c>
      <c r="D2248" s="3" t="s">
        <v>122</v>
      </c>
      <c r="E2248" s="2" t="s">
        <v>1233</v>
      </c>
      <c r="F2248" s="2" t="s">
        <v>457</v>
      </c>
      <c r="G2248" s="3" t="s">
        <v>74</v>
      </c>
      <c r="H2248" s="4" t="n">
        <v>10751.19</v>
      </c>
      <c r="I2248" s="5" t="n">
        <v>20</v>
      </c>
      <c r="J2248" s="2" t="s">
        <v>17</v>
      </c>
    </row>
    <row r="2249" customFormat="false" ht="15" hidden="false" customHeight="false" outlineLevel="0" collapsed="false">
      <c r="A2249" s="6" t="s">
        <v>4649</v>
      </c>
      <c r="B2249" s="6" t="s">
        <v>4650</v>
      </c>
      <c r="C2249" s="6" t="s">
        <v>86</v>
      </c>
      <c r="D2249" s="7" t="s">
        <v>101</v>
      </c>
      <c r="E2249" s="6" t="s">
        <v>943</v>
      </c>
      <c r="F2249" s="6" t="s">
        <v>264</v>
      </c>
      <c r="G2249" s="7" t="s">
        <v>138</v>
      </c>
      <c r="H2249" s="8" t="n">
        <v>1643.78</v>
      </c>
      <c r="I2249" s="9" t="n">
        <v>30</v>
      </c>
      <c r="J2249" s="6" t="s">
        <v>17</v>
      </c>
    </row>
    <row r="2250" customFormat="false" ht="15" hidden="false" customHeight="false" outlineLevel="0" collapsed="false">
      <c r="A2250" s="2" t="s">
        <v>4651</v>
      </c>
      <c r="B2250" s="2" t="s">
        <v>4652</v>
      </c>
      <c r="C2250" s="2" t="s">
        <v>12</v>
      </c>
      <c r="D2250" s="3" t="s">
        <v>110</v>
      </c>
      <c r="E2250" s="2" t="s">
        <v>457</v>
      </c>
      <c r="F2250" s="2" t="s">
        <v>136</v>
      </c>
      <c r="G2250" s="3" t="s">
        <v>22</v>
      </c>
      <c r="H2250" s="4" t="n">
        <v>10588.56</v>
      </c>
      <c r="I2250" s="5" t="n">
        <v>10</v>
      </c>
      <c r="J2250" s="2" t="s">
        <v>68</v>
      </c>
    </row>
    <row r="2251" customFormat="false" ht="15" hidden="false" customHeight="false" outlineLevel="0" collapsed="false">
      <c r="A2251" s="6" t="s">
        <v>4653</v>
      </c>
      <c r="B2251" s="6" t="s">
        <v>4654</v>
      </c>
      <c r="C2251" s="6" t="s">
        <v>86</v>
      </c>
      <c r="D2251" s="7" t="s">
        <v>101</v>
      </c>
      <c r="E2251" s="6" t="s">
        <v>1394</v>
      </c>
      <c r="F2251" s="6" t="s">
        <v>223</v>
      </c>
      <c r="G2251" s="7" t="s">
        <v>62</v>
      </c>
      <c r="H2251" s="8" t="n">
        <v>4801.04</v>
      </c>
      <c r="I2251" s="9" t="n">
        <v>5</v>
      </c>
      <c r="J2251" s="6" t="s">
        <v>17</v>
      </c>
    </row>
    <row r="2252" customFormat="false" ht="15" hidden="false" customHeight="false" outlineLevel="0" collapsed="false">
      <c r="A2252" s="2" t="s">
        <v>4655</v>
      </c>
      <c r="B2252" s="2" t="s">
        <v>1501</v>
      </c>
      <c r="C2252" s="2" t="s">
        <v>31</v>
      </c>
      <c r="D2252" s="3" t="s">
        <v>131</v>
      </c>
      <c r="E2252" s="2" t="s">
        <v>60</v>
      </c>
      <c r="F2252" s="2" t="s">
        <v>159</v>
      </c>
      <c r="G2252" s="3" t="s">
        <v>22</v>
      </c>
      <c r="H2252" s="4" t="n">
        <v>4744.95</v>
      </c>
      <c r="I2252" s="5" t="n">
        <v>15</v>
      </c>
      <c r="J2252" s="2" t="s">
        <v>17</v>
      </c>
    </row>
    <row r="2253" customFormat="false" ht="15" hidden="false" customHeight="false" outlineLevel="0" collapsed="false">
      <c r="A2253" s="6" t="s">
        <v>4656</v>
      </c>
      <c r="B2253" s="6" t="s">
        <v>4657</v>
      </c>
      <c r="C2253" s="6" t="s">
        <v>31</v>
      </c>
      <c r="D2253" s="7" t="s">
        <v>59</v>
      </c>
      <c r="E2253" s="6" t="s">
        <v>2190</v>
      </c>
      <c r="F2253" s="6" t="s">
        <v>238</v>
      </c>
      <c r="G2253" s="7" t="s">
        <v>16</v>
      </c>
      <c r="H2253" s="8" t="n">
        <v>7814.3</v>
      </c>
      <c r="I2253" s="9" t="n">
        <v>15</v>
      </c>
      <c r="J2253" s="6" t="s">
        <v>17</v>
      </c>
    </row>
    <row r="2254" customFormat="false" ht="15" hidden="false" customHeight="false" outlineLevel="0" collapsed="false">
      <c r="A2254" s="2" t="s">
        <v>4658</v>
      </c>
      <c r="B2254" s="2" t="s">
        <v>1800</v>
      </c>
      <c r="C2254" s="2" t="s">
        <v>86</v>
      </c>
      <c r="D2254" s="3" t="s">
        <v>384</v>
      </c>
      <c r="E2254" s="2" t="s">
        <v>898</v>
      </c>
      <c r="F2254" s="2" t="s">
        <v>1027</v>
      </c>
      <c r="G2254" s="3" t="s">
        <v>28</v>
      </c>
      <c r="H2254" s="4" t="n">
        <v>5049.99</v>
      </c>
      <c r="I2254" s="5" t="n">
        <v>25</v>
      </c>
      <c r="J2254" s="2" t="s">
        <v>17</v>
      </c>
    </row>
    <row r="2255" customFormat="false" ht="15" hidden="false" customHeight="false" outlineLevel="0" collapsed="false">
      <c r="A2255" s="6" t="s">
        <v>4659</v>
      </c>
      <c r="B2255" s="6" t="s">
        <v>4660</v>
      </c>
      <c r="C2255" s="6" t="s">
        <v>31</v>
      </c>
      <c r="D2255" s="7" t="s">
        <v>65</v>
      </c>
      <c r="E2255" s="6" t="s">
        <v>287</v>
      </c>
      <c r="F2255" s="6" t="s">
        <v>1246</v>
      </c>
      <c r="G2255" s="7" t="s">
        <v>138</v>
      </c>
      <c r="H2255" s="8" t="n">
        <v>13348.75</v>
      </c>
      <c r="I2255" s="9" t="n">
        <v>5</v>
      </c>
      <c r="J2255" s="6" t="s">
        <v>17</v>
      </c>
    </row>
    <row r="2256" customFormat="false" ht="15" hidden="false" customHeight="false" outlineLevel="0" collapsed="false">
      <c r="A2256" s="2" t="s">
        <v>4661</v>
      </c>
      <c r="B2256" s="2" t="s">
        <v>4662</v>
      </c>
      <c r="C2256" s="2" t="s">
        <v>12</v>
      </c>
      <c r="D2256" s="3" t="s">
        <v>179</v>
      </c>
      <c r="E2256" s="2" t="s">
        <v>757</v>
      </c>
      <c r="F2256" s="2" t="s">
        <v>688</v>
      </c>
      <c r="G2256" s="3" t="s">
        <v>22</v>
      </c>
      <c r="H2256" s="4" t="n">
        <v>3230.69</v>
      </c>
      <c r="I2256" s="5" t="n">
        <v>10</v>
      </c>
      <c r="J2256" s="2" t="s">
        <v>17</v>
      </c>
    </row>
    <row r="2257" customFormat="false" ht="15" hidden="false" customHeight="false" outlineLevel="0" collapsed="false">
      <c r="A2257" s="6" t="s">
        <v>4663</v>
      </c>
      <c r="B2257" s="6" t="s">
        <v>4664</v>
      </c>
      <c r="C2257" s="6" t="s">
        <v>31</v>
      </c>
      <c r="D2257" s="7" t="s">
        <v>215</v>
      </c>
      <c r="E2257" s="6" t="s">
        <v>635</v>
      </c>
      <c r="F2257" s="6" t="s">
        <v>123</v>
      </c>
      <c r="G2257" s="7" t="s">
        <v>16</v>
      </c>
      <c r="H2257" s="8" t="n">
        <v>5815.88</v>
      </c>
      <c r="I2257" s="9" t="n">
        <v>30</v>
      </c>
      <c r="J2257" s="6" t="s">
        <v>17</v>
      </c>
    </row>
    <row r="2258" customFormat="false" ht="15" hidden="false" customHeight="false" outlineLevel="0" collapsed="false">
      <c r="A2258" s="2" t="s">
        <v>4665</v>
      </c>
      <c r="B2258" s="2" t="s">
        <v>4666</v>
      </c>
      <c r="C2258" s="2" t="s">
        <v>12</v>
      </c>
      <c r="D2258" s="3" t="s">
        <v>81</v>
      </c>
      <c r="E2258" s="2" t="s">
        <v>26</v>
      </c>
      <c r="F2258" s="2" t="s">
        <v>392</v>
      </c>
      <c r="G2258" s="3" t="s">
        <v>22</v>
      </c>
      <c r="H2258" s="4" t="n">
        <v>5383.22</v>
      </c>
      <c r="I2258" s="5" t="n">
        <v>30</v>
      </c>
      <c r="J2258" s="2" t="s">
        <v>68</v>
      </c>
    </row>
    <row r="2259" customFormat="false" ht="15" hidden="false" customHeight="false" outlineLevel="0" collapsed="false">
      <c r="A2259" s="6" t="s">
        <v>4667</v>
      </c>
      <c r="B2259" s="6" t="s">
        <v>4668</v>
      </c>
      <c r="C2259" s="6" t="s">
        <v>12</v>
      </c>
      <c r="D2259" s="7" t="s">
        <v>154</v>
      </c>
      <c r="E2259" s="6" t="s">
        <v>55</v>
      </c>
      <c r="F2259" s="6" t="s">
        <v>717</v>
      </c>
      <c r="G2259" s="7" t="s">
        <v>22</v>
      </c>
      <c r="H2259" s="8" t="n">
        <v>2449.41</v>
      </c>
      <c r="I2259" s="9" t="n">
        <v>0</v>
      </c>
      <c r="J2259" s="6" t="s">
        <v>68</v>
      </c>
    </row>
    <row r="2260" customFormat="false" ht="15" hidden="false" customHeight="false" outlineLevel="0" collapsed="false">
      <c r="A2260" s="2" t="s">
        <v>4669</v>
      </c>
      <c r="B2260" s="2" t="s">
        <v>4670</v>
      </c>
      <c r="C2260" s="2" t="s">
        <v>86</v>
      </c>
      <c r="D2260" s="3" t="s">
        <v>784</v>
      </c>
      <c r="E2260" s="2" t="s">
        <v>202</v>
      </c>
      <c r="F2260" s="2" t="s">
        <v>352</v>
      </c>
      <c r="G2260" s="3" t="s">
        <v>22</v>
      </c>
      <c r="H2260" s="4" t="n">
        <v>4177.76</v>
      </c>
      <c r="I2260" s="5" t="n">
        <v>5</v>
      </c>
      <c r="J2260" s="2" t="s">
        <v>17</v>
      </c>
    </row>
    <row r="2261" customFormat="false" ht="15" hidden="false" customHeight="false" outlineLevel="0" collapsed="false">
      <c r="A2261" s="6" t="s">
        <v>4671</v>
      </c>
      <c r="B2261" s="6" t="s">
        <v>4672</v>
      </c>
      <c r="C2261" s="6" t="s">
        <v>12</v>
      </c>
      <c r="D2261" s="7" t="s">
        <v>37</v>
      </c>
      <c r="E2261" s="6" t="s">
        <v>77</v>
      </c>
      <c r="F2261" s="6" t="s">
        <v>1024</v>
      </c>
      <c r="G2261" s="7" t="s">
        <v>16</v>
      </c>
      <c r="H2261" s="8" t="n">
        <v>14025.81</v>
      </c>
      <c r="I2261" s="9" t="n">
        <v>10</v>
      </c>
      <c r="J2261" s="6" t="s">
        <v>17</v>
      </c>
    </row>
    <row r="2262" customFormat="false" ht="15" hidden="false" customHeight="false" outlineLevel="0" collapsed="false">
      <c r="A2262" s="2" t="s">
        <v>4673</v>
      </c>
      <c r="B2262" s="2" t="s">
        <v>4674</v>
      </c>
      <c r="C2262" s="2" t="s">
        <v>12</v>
      </c>
      <c r="D2262" s="3" t="s">
        <v>81</v>
      </c>
      <c r="E2262" s="2" t="s">
        <v>536</v>
      </c>
      <c r="F2262" s="2" t="s">
        <v>260</v>
      </c>
      <c r="G2262" s="3" t="s">
        <v>16</v>
      </c>
      <c r="H2262" s="4" t="n">
        <v>4112.29</v>
      </c>
      <c r="I2262" s="5" t="n">
        <v>10</v>
      </c>
      <c r="J2262" s="2" t="s">
        <v>17</v>
      </c>
    </row>
    <row r="2263" customFormat="false" ht="15" hidden="false" customHeight="false" outlineLevel="0" collapsed="false">
      <c r="A2263" s="6" t="s">
        <v>4675</v>
      </c>
      <c r="B2263" s="6" t="s">
        <v>4676</v>
      </c>
      <c r="C2263" s="6" t="s">
        <v>31</v>
      </c>
      <c r="D2263" s="7" t="s">
        <v>92</v>
      </c>
      <c r="E2263" s="6" t="s">
        <v>119</v>
      </c>
      <c r="F2263" s="6" t="s">
        <v>890</v>
      </c>
      <c r="G2263" s="7" t="s">
        <v>138</v>
      </c>
      <c r="H2263" s="8" t="n">
        <v>8934.96</v>
      </c>
      <c r="I2263" s="9" t="n">
        <v>25</v>
      </c>
      <c r="J2263" s="6" t="s">
        <v>68</v>
      </c>
    </row>
    <row r="2264" customFormat="false" ht="15" hidden="false" customHeight="false" outlineLevel="0" collapsed="false">
      <c r="A2264" s="2" t="s">
        <v>4677</v>
      </c>
      <c r="B2264" s="2" t="s">
        <v>4678</v>
      </c>
      <c r="C2264" s="2" t="s">
        <v>31</v>
      </c>
      <c r="D2264" s="3" t="s">
        <v>92</v>
      </c>
      <c r="E2264" s="2" t="s">
        <v>124</v>
      </c>
      <c r="F2264" s="2" t="s">
        <v>785</v>
      </c>
      <c r="G2264" s="3" t="s">
        <v>22</v>
      </c>
      <c r="H2264" s="4" t="n">
        <v>4792.07</v>
      </c>
      <c r="I2264" s="5" t="n">
        <v>20</v>
      </c>
      <c r="J2264" s="2" t="s">
        <v>17</v>
      </c>
    </row>
    <row r="2265" customFormat="false" ht="15" hidden="false" customHeight="false" outlineLevel="0" collapsed="false">
      <c r="A2265" s="6" t="s">
        <v>4679</v>
      </c>
      <c r="B2265" s="6" t="s">
        <v>4680</v>
      </c>
      <c r="C2265" s="6" t="s">
        <v>31</v>
      </c>
      <c r="D2265" s="7" t="s">
        <v>92</v>
      </c>
      <c r="E2265" s="6" t="s">
        <v>712</v>
      </c>
      <c r="F2265" s="6" t="s">
        <v>754</v>
      </c>
      <c r="G2265" s="7" t="s">
        <v>138</v>
      </c>
      <c r="H2265" s="8" t="n">
        <v>12057.5</v>
      </c>
      <c r="I2265" s="9" t="n">
        <v>25</v>
      </c>
      <c r="J2265" s="6" t="s">
        <v>17</v>
      </c>
    </row>
    <row r="2266" customFormat="false" ht="15" hidden="false" customHeight="false" outlineLevel="0" collapsed="false">
      <c r="A2266" s="2" t="s">
        <v>4681</v>
      </c>
      <c r="B2266" s="2" t="s">
        <v>4682</v>
      </c>
      <c r="C2266" s="2" t="s">
        <v>86</v>
      </c>
      <c r="D2266" s="3" t="s">
        <v>507</v>
      </c>
      <c r="E2266" s="2" t="s">
        <v>147</v>
      </c>
      <c r="F2266" s="2" t="s">
        <v>103</v>
      </c>
      <c r="G2266" s="3" t="s">
        <v>138</v>
      </c>
      <c r="H2266" s="4" t="n">
        <v>10078.03</v>
      </c>
      <c r="I2266" s="5" t="n">
        <v>10</v>
      </c>
      <c r="J2266" s="2" t="s">
        <v>17</v>
      </c>
    </row>
    <row r="2267" customFormat="false" ht="15" hidden="false" customHeight="false" outlineLevel="0" collapsed="false">
      <c r="A2267" s="6" t="s">
        <v>4683</v>
      </c>
      <c r="B2267" s="6" t="s">
        <v>4684</v>
      </c>
      <c r="C2267" s="6" t="s">
        <v>86</v>
      </c>
      <c r="D2267" s="7" t="s">
        <v>249</v>
      </c>
      <c r="E2267" s="6" t="s">
        <v>1055</v>
      </c>
      <c r="F2267" s="6" t="s">
        <v>61</v>
      </c>
      <c r="G2267" s="7" t="s">
        <v>28</v>
      </c>
      <c r="H2267" s="8" t="n">
        <v>7680.29</v>
      </c>
      <c r="I2267" s="9" t="n">
        <v>25</v>
      </c>
      <c r="J2267" s="6" t="s">
        <v>17</v>
      </c>
    </row>
    <row r="2268" customFormat="false" ht="15" hidden="false" customHeight="false" outlineLevel="0" collapsed="false">
      <c r="A2268" s="2" t="s">
        <v>4685</v>
      </c>
      <c r="B2268" s="2" t="s">
        <v>4686</v>
      </c>
      <c r="C2268" s="2" t="s">
        <v>86</v>
      </c>
      <c r="D2268" s="3" t="s">
        <v>384</v>
      </c>
      <c r="E2268" s="2" t="s">
        <v>1641</v>
      </c>
      <c r="F2268" s="2" t="s">
        <v>103</v>
      </c>
      <c r="G2268" s="3" t="s">
        <v>62</v>
      </c>
      <c r="H2268" s="4" t="n">
        <v>8353.55</v>
      </c>
      <c r="I2268" s="5" t="n">
        <v>25</v>
      </c>
      <c r="J2268" s="2" t="s">
        <v>17</v>
      </c>
    </row>
    <row r="2269" customFormat="false" ht="15" hidden="false" customHeight="false" outlineLevel="0" collapsed="false">
      <c r="A2269" s="6" t="s">
        <v>4687</v>
      </c>
      <c r="B2269" s="6" t="s">
        <v>4688</v>
      </c>
      <c r="C2269" s="6" t="s">
        <v>12</v>
      </c>
      <c r="D2269" s="7" t="s">
        <v>81</v>
      </c>
      <c r="E2269" s="6" t="s">
        <v>674</v>
      </c>
      <c r="F2269" s="6" t="s">
        <v>578</v>
      </c>
      <c r="G2269" s="7" t="s">
        <v>28</v>
      </c>
      <c r="H2269" s="8" t="n">
        <v>3108.24</v>
      </c>
      <c r="I2269" s="9" t="n">
        <v>0</v>
      </c>
      <c r="J2269" s="6" t="s">
        <v>17</v>
      </c>
    </row>
    <row r="2270" customFormat="false" ht="15" hidden="false" customHeight="false" outlineLevel="0" collapsed="false">
      <c r="A2270" s="2" t="s">
        <v>4689</v>
      </c>
      <c r="B2270" s="2" t="s">
        <v>4690</v>
      </c>
      <c r="C2270" s="2" t="s">
        <v>31</v>
      </c>
      <c r="D2270" s="3" t="s">
        <v>215</v>
      </c>
      <c r="E2270" s="2" t="s">
        <v>233</v>
      </c>
      <c r="F2270" s="2" t="s">
        <v>27</v>
      </c>
      <c r="G2270" s="3" t="s">
        <v>22</v>
      </c>
      <c r="H2270" s="4" t="n">
        <v>13765.44</v>
      </c>
      <c r="I2270" s="5" t="n">
        <v>10</v>
      </c>
      <c r="J2270" s="2" t="s">
        <v>17</v>
      </c>
    </row>
    <row r="2271" customFormat="false" ht="15" hidden="false" customHeight="false" outlineLevel="0" collapsed="false">
      <c r="A2271" s="6" t="s">
        <v>4691</v>
      </c>
      <c r="B2271" s="6" t="s">
        <v>4692</v>
      </c>
      <c r="C2271" s="6" t="s">
        <v>12</v>
      </c>
      <c r="D2271" s="7" t="s">
        <v>162</v>
      </c>
      <c r="E2271" s="6" t="s">
        <v>1067</v>
      </c>
      <c r="F2271" s="6" t="s">
        <v>293</v>
      </c>
      <c r="G2271" s="7" t="s">
        <v>16</v>
      </c>
      <c r="H2271" s="8" t="n">
        <v>2384.87</v>
      </c>
      <c r="I2271" s="9" t="n">
        <v>0</v>
      </c>
      <c r="J2271" s="6" t="s">
        <v>68</v>
      </c>
    </row>
    <row r="2272" customFormat="false" ht="15" hidden="false" customHeight="false" outlineLevel="0" collapsed="false">
      <c r="A2272" s="2" t="s">
        <v>4693</v>
      </c>
      <c r="B2272" s="2" t="s">
        <v>4694</v>
      </c>
      <c r="C2272" s="2" t="s">
        <v>86</v>
      </c>
      <c r="D2272" s="3" t="s">
        <v>384</v>
      </c>
      <c r="E2272" s="2" t="s">
        <v>132</v>
      </c>
      <c r="F2272" s="2" t="s">
        <v>901</v>
      </c>
      <c r="G2272" s="3" t="s">
        <v>22</v>
      </c>
      <c r="H2272" s="4" t="n">
        <v>14746.54</v>
      </c>
      <c r="I2272" s="5" t="n">
        <v>10</v>
      </c>
      <c r="J2272" s="2" t="s">
        <v>17</v>
      </c>
    </row>
    <row r="2273" customFormat="false" ht="15" hidden="false" customHeight="false" outlineLevel="0" collapsed="false">
      <c r="A2273" s="6" t="s">
        <v>4695</v>
      </c>
      <c r="B2273" s="6" t="s">
        <v>1103</v>
      </c>
      <c r="C2273" s="6" t="s">
        <v>12</v>
      </c>
      <c r="D2273" s="7" t="s">
        <v>162</v>
      </c>
      <c r="E2273" s="6" t="s">
        <v>836</v>
      </c>
      <c r="F2273" s="6" t="s">
        <v>1082</v>
      </c>
      <c r="G2273" s="7" t="s">
        <v>62</v>
      </c>
      <c r="H2273" s="8" t="n">
        <v>13012.83</v>
      </c>
      <c r="I2273" s="9" t="n">
        <v>0</v>
      </c>
      <c r="J2273" s="6" t="s">
        <v>68</v>
      </c>
    </row>
    <row r="2274" customFormat="false" ht="15" hidden="false" customHeight="false" outlineLevel="0" collapsed="false">
      <c r="A2274" s="2" t="s">
        <v>4696</v>
      </c>
      <c r="B2274" s="2" t="s">
        <v>4697</v>
      </c>
      <c r="C2274" s="2" t="s">
        <v>12</v>
      </c>
      <c r="D2274" s="3" t="s">
        <v>81</v>
      </c>
      <c r="E2274" s="2" t="s">
        <v>417</v>
      </c>
      <c r="F2274" s="2" t="s">
        <v>928</v>
      </c>
      <c r="G2274" s="3" t="s">
        <v>22</v>
      </c>
      <c r="H2274" s="4" t="n">
        <v>9450.13</v>
      </c>
      <c r="I2274" s="5" t="n">
        <v>20</v>
      </c>
      <c r="J2274" s="2" t="s">
        <v>17</v>
      </c>
    </row>
    <row r="2275" customFormat="false" ht="15" hidden="false" customHeight="false" outlineLevel="0" collapsed="false">
      <c r="A2275" s="6" t="s">
        <v>4698</v>
      </c>
      <c r="B2275" s="6" t="s">
        <v>4699</v>
      </c>
      <c r="C2275" s="6" t="s">
        <v>12</v>
      </c>
      <c r="D2275" s="7" t="s">
        <v>50</v>
      </c>
      <c r="E2275" s="6" t="s">
        <v>922</v>
      </c>
      <c r="F2275" s="6" t="s">
        <v>1485</v>
      </c>
      <c r="G2275" s="7" t="s">
        <v>22</v>
      </c>
      <c r="H2275" s="8" t="n">
        <v>14207.52</v>
      </c>
      <c r="I2275" s="9" t="n">
        <v>15</v>
      </c>
      <c r="J2275" s="6" t="s">
        <v>17</v>
      </c>
    </row>
    <row r="2276" customFormat="false" ht="15" hidden="false" customHeight="false" outlineLevel="0" collapsed="false">
      <c r="A2276" s="2" t="s">
        <v>4700</v>
      </c>
      <c r="B2276" s="2" t="s">
        <v>4701</v>
      </c>
      <c r="C2276" s="2" t="s">
        <v>31</v>
      </c>
      <c r="D2276" s="3" t="s">
        <v>32</v>
      </c>
      <c r="E2276" s="2" t="s">
        <v>297</v>
      </c>
      <c r="F2276" s="2" t="s">
        <v>461</v>
      </c>
      <c r="G2276" s="3" t="s">
        <v>74</v>
      </c>
      <c r="H2276" s="4" t="n">
        <v>2592.96</v>
      </c>
      <c r="I2276" s="5" t="n">
        <v>5</v>
      </c>
      <c r="J2276" s="2" t="s">
        <v>17</v>
      </c>
    </row>
    <row r="2277" customFormat="false" ht="15" hidden="false" customHeight="false" outlineLevel="0" collapsed="false">
      <c r="A2277" s="6" t="s">
        <v>4702</v>
      </c>
      <c r="B2277" s="6" t="s">
        <v>4703</v>
      </c>
      <c r="C2277" s="6" t="s">
        <v>12</v>
      </c>
      <c r="D2277" s="7" t="s">
        <v>37</v>
      </c>
      <c r="E2277" s="6" t="s">
        <v>93</v>
      </c>
      <c r="F2277" s="6" t="s">
        <v>2425</v>
      </c>
      <c r="G2277" s="7" t="s">
        <v>74</v>
      </c>
      <c r="H2277" s="8" t="n">
        <v>13677.19</v>
      </c>
      <c r="I2277" s="9" t="n">
        <v>5</v>
      </c>
      <c r="J2277" s="6" t="s">
        <v>17</v>
      </c>
    </row>
    <row r="2278" customFormat="false" ht="15" hidden="false" customHeight="false" outlineLevel="0" collapsed="false">
      <c r="A2278" s="2" t="s">
        <v>4704</v>
      </c>
      <c r="B2278" s="2" t="s">
        <v>4705</v>
      </c>
      <c r="C2278" s="2" t="s">
        <v>86</v>
      </c>
      <c r="D2278" s="3" t="s">
        <v>97</v>
      </c>
      <c r="E2278" s="2" t="s">
        <v>473</v>
      </c>
      <c r="F2278" s="2" t="s">
        <v>721</v>
      </c>
      <c r="G2278" s="3" t="s">
        <v>62</v>
      </c>
      <c r="H2278" s="4" t="n">
        <v>768.56</v>
      </c>
      <c r="I2278" s="5" t="n">
        <v>30</v>
      </c>
      <c r="J2278" s="2" t="s">
        <v>17</v>
      </c>
    </row>
    <row r="2279" customFormat="false" ht="15" hidden="false" customHeight="false" outlineLevel="0" collapsed="false">
      <c r="A2279" s="6" t="s">
        <v>4706</v>
      </c>
      <c r="B2279" s="6" t="s">
        <v>4707</v>
      </c>
      <c r="C2279" s="6" t="s">
        <v>31</v>
      </c>
      <c r="D2279" s="7" t="s">
        <v>59</v>
      </c>
      <c r="E2279" s="6" t="s">
        <v>624</v>
      </c>
      <c r="F2279" s="6" t="s">
        <v>52</v>
      </c>
      <c r="G2279" s="7" t="s">
        <v>22</v>
      </c>
      <c r="H2279" s="8" t="n">
        <v>649.7</v>
      </c>
      <c r="I2279" s="9" t="n">
        <v>5</v>
      </c>
      <c r="J2279" s="6" t="s">
        <v>17</v>
      </c>
    </row>
    <row r="2280" customFormat="false" ht="15" hidden="false" customHeight="false" outlineLevel="0" collapsed="false">
      <c r="A2280" s="2" t="s">
        <v>4708</v>
      </c>
      <c r="B2280" s="2" t="s">
        <v>4123</v>
      </c>
      <c r="C2280" s="2" t="s">
        <v>12</v>
      </c>
      <c r="D2280" s="3" t="s">
        <v>162</v>
      </c>
      <c r="E2280" s="2" t="s">
        <v>272</v>
      </c>
      <c r="F2280" s="2" t="s">
        <v>2190</v>
      </c>
      <c r="G2280" s="3" t="s">
        <v>28</v>
      </c>
      <c r="H2280" s="4" t="n">
        <v>5041.72</v>
      </c>
      <c r="I2280" s="5" t="n">
        <v>30</v>
      </c>
      <c r="J2280" s="2" t="s">
        <v>17</v>
      </c>
    </row>
    <row r="2281" customFormat="false" ht="15" hidden="false" customHeight="false" outlineLevel="0" collapsed="false">
      <c r="A2281" s="6" t="s">
        <v>4709</v>
      </c>
      <c r="B2281" s="6" t="s">
        <v>4710</v>
      </c>
      <c r="C2281" s="6" t="s">
        <v>31</v>
      </c>
      <c r="D2281" s="7" t="s">
        <v>131</v>
      </c>
      <c r="E2281" s="6" t="s">
        <v>397</v>
      </c>
      <c r="F2281" s="6" t="s">
        <v>398</v>
      </c>
      <c r="G2281" s="7" t="s">
        <v>22</v>
      </c>
      <c r="H2281" s="8" t="n">
        <v>11245.67</v>
      </c>
      <c r="I2281" s="9" t="n">
        <v>20</v>
      </c>
      <c r="J2281" s="6" t="s">
        <v>17</v>
      </c>
    </row>
    <row r="2282" customFormat="false" ht="15" hidden="false" customHeight="false" outlineLevel="0" collapsed="false">
      <c r="A2282" s="2" t="s">
        <v>4711</v>
      </c>
      <c r="B2282" s="2" t="s">
        <v>4712</v>
      </c>
      <c r="C2282" s="2" t="s">
        <v>12</v>
      </c>
      <c r="D2282" s="3" t="s">
        <v>50</v>
      </c>
      <c r="E2282" s="2" t="s">
        <v>1475</v>
      </c>
      <c r="F2282" s="2" t="s">
        <v>608</v>
      </c>
      <c r="G2282" s="3" t="s">
        <v>22</v>
      </c>
      <c r="H2282" s="4" t="n">
        <v>8724.96</v>
      </c>
      <c r="I2282" s="5" t="n">
        <v>10</v>
      </c>
      <c r="J2282" s="2" t="s">
        <v>17</v>
      </c>
    </row>
    <row r="2283" customFormat="false" ht="15" hidden="false" customHeight="false" outlineLevel="0" collapsed="false">
      <c r="A2283" s="6" t="s">
        <v>4713</v>
      </c>
      <c r="B2283" s="6" t="s">
        <v>4714</v>
      </c>
      <c r="C2283" s="6" t="s">
        <v>12</v>
      </c>
      <c r="D2283" s="7" t="s">
        <v>50</v>
      </c>
      <c r="E2283" s="6" t="s">
        <v>460</v>
      </c>
      <c r="F2283" s="6" t="s">
        <v>51</v>
      </c>
      <c r="G2283" s="7" t="s">
        <v>74</v>
      </c>
      <c r="H2283" s="8" t="n">
        <v>902.77</v>
      </c>
      <c r="I2283" s="9" t="n">
        <v>5</v>
      </c>
      <c r="J2283" s="6" t="s">
        <v>17</v>
      </c>
    </row>
    <row r="2284" customFormat="false" ht="15" hidden="false" customHeight="false" outlineLevel="0" collapsed="false">
      <c r="A2284" s="2" t="s">
        <v>4715</v>
      </c>
      <c r="B2284" s="2" t="s">
        <v>4716</v>
      </c>
      <c r="C2284" s="2" t="s">
        <v>12</v>
      </c>
      <c r="D2284" s="3" t="s">
        <v>162</v>
      </c>
      <c r="E2284" s="2" t="s">
        <v>881</v>
      </c>
      <c r="F2284" s="2" t="s">
        <v>137</v>
      </c>
      <c r="G2284" s="3" t="s">
        <v>22</v>
      </c>
      <c r="H2284" s="4" t="n">
        <v>14348.23</v>
      </c>
      <c r="I2284" s="5" t="n">
        <v>30</v>
      </c>
      <c r="J2284" s="2" t="s">
        <v>68</v>
      </c>
    </row>
    <row r="2285" customFormat="false" ht="15" hidden="false" customHeight="false" outlineLevel="0" collapsed="false">
      <c r="A2285" s="6" t="s">
        <v>4717</v>
      </c>
      <c r="B2285" s="6" t="s">
        <v>1587</v>
      </c>
      <c r="C2285" s="6" t="s">
        <v>31</v>
      </c>
      <c r="D2285" s="7" t="s">
        <v>65</v>
      </c>
      <c r="E2285" s="6" t="s">
        <v>271</v>
      </c>
      <c r="F2285" s="6" t="s">
        <v>301</v>
      </c>
      <c r="G2285" s="7" t="s">
        <v>62</v>
      </c>
      <c r="H2285" s="8" t="n">
        <v>4043.27</v>
      </c>
      <c r="I2285" s="9" t="n">
        <v>15</v>
      </c>
      <c r="J2285" s="6" t="s">
        <v>68</v>
      </c>
    </row>
    <row r="2286" customFormat="false" ht="15" hidden="false" customHeight="false" outlineLevel="0" collapsed="false">
      <c r="A2286" s="2" t="s">
        <v>4718</v>
      </c>
      <c r="B2286" s="2" t="s">
        <v>4719</v>
      </c>
      <c r="C2286" s="2" t="s">
        <v>31</v>
      </c>
      <c r="D2286" s="3" t="s">
        <v>65</v>
      </c>
      <c r="E2286" s="2" t="s">
        <v>582</v>
      </c>
      <c r="F2286" s="2" t="s">
        <v>1394</v>
      </c>
      <c r="G2286" s="3" t="s">
        <v>16</v>
      </c>
      <c r="H2286" s="4" t="n">
        <v>11577.21</v>
      </c>
      <c r="I2286" s="5" t="n">
        <v>25</v>
      </c>
      <c r="J2286" s="2" t="s">
        <v>17</v>
      </c>
    </row>
    <row r="2287" customFormat="false" ht="15" hidden="false" customHeight="false" outlineLevel="0" collapsed="false">
      <c r="A2287" s="6" t="s">
        <v>4720</v>
      </c>
      <c r="B2287" s="6" t="s">
        <v>4721</v>
      </c>
      <c r="C2287" s="6" t="s">
        <v>12</v>
      </c>
      <c r="D2287" s="7" t="s">
        <v>362</v>
      </c>
      <c r="E2287" s="6" t="s">
        <v>111</v>
      </c>
      <c r="F2287" s="6" t="s">
        <v>304</v>
      </c>
      <c r="G2287" s="7" t="s">
        <v>28</v>
      </c>
      <c r="H2287" s="8" t="n">
        <v>10197.94</v>
      </c>
      <c r="I2287" s="9" t="n">
        <v>25</v>
      </c>
      <c r="J2287" s="6" t="s">
        <v>17</v>
      </c>
    </row>
    <row r="2288" customFormat="false" ht="15" hidden="false" customHeight="false" outlineLevel="0" collapsed="false">
      <c r="A2288" s="2" t="s">
        <v>4722</v>
      </c>
      <c r="B2288" s="2" t="s">
        <v>4723</v>
      </c>
      <c r="C2288" s="2" t="s">
        <v>31</v>
      </c>
      <c r="D2288" s="3" t="s">
        <v>215</v>
      </c>
      <c r="E2288" s="2" t="s">
        <v>943</v>
      </c>
      <c r="F2288" s="2" t="s">
        <v>264</v>
      </c>
      <c r="G2288" s="3" t="s">
        <v>16</v>
      </c>
      <c r="H2288" s="4" t="n">
        <v>1132.34</v>
      </c>
      <c r="I2288" s="5" t="n">
        <v>0</v>
      </c>
      <c r="J2288" s="2" t="s">
        <v>17</v>
      </c>
    </row>
    <row r="2289" customFormat="false" ht="15" hidden="false" customHeight="false" outlineLevel="0" collapsed="false">
      <c r="A2289" s="6" t="s">
        <v>4724</v>
      </c>
      <c r="B2289" s="6" t="s">
        <v>4725</v>
      </c>
      <c r="C2289" s="6" t="s">
        <v>31</v>
      </c>
      <c r="D2289" s="7" t="s">
        <v>175</v>
      </c>
      <c r="E2289" s="6" t="s">
        <v>27</v>
      </c>
      <c r="F2289" s="6" t="s">
        <v>223</v>
      </c>
      <c r="G2289" s="7" t="s">
        <v>22</v>
      </c>
      <c r="H2289" s="8" t="n">
        <v>1868.24</v>
      </c>
      <c r="I2289" s="9" t="n">
        <v>5</v>
      </c>
      <c r="J2289" s="6" t="s">
        <v>17</v>
      </c>
    </row>
    <row r="2290" customFormat="false" ht="15" hidden="false" customHeight="false" outlineLevel="0" collapsed="false">
      <c r="A2290" s="2" t="s">
        <v>4726</v>
      </c>
      <c r="B2290" s="2" t="s">
        <v>4727</v>
      </c>
      <c r="C2290" s="2" t="s">
        <v>12</v>
      </c>
      <c r="D2290" s="3" t="s">
        <v>162</v>
      </c>
      <c r="E2290" s="2" t="s">
        <v>862</v>
      </c>
      <c r="F2290" s="2" t="s">
        <v>1440</v>
      </c>
      <c r="G2290" s="3" t="s">
        <v>16</v>
      </c>
      <c r="H2290" s="4" t="n">
        <v>2727.98</v>
      </c>
      <c r="I2290" s="5" t="n">
        <v>20</v>
      </c>
      <c r="J2290" s="2" t="s">
        <v>17</v>
      </c>
    </row>
    <row r="2291" customFormat="false" ht="15" hidden="false" customHeight="false" outlineLevel="0" collapsed="false">
      <c r="A2291" s="6" t="s">
        <v>4728</v>
      </c>
      <c r="B2291" s="6" t="s">
        <v>4729</v>
      </c>
      <c r="C2291" s="6" t="s">
        <v>31</v>
      </c>
      <c r="D2291" s="7" t="s">
        <v>71</v>
      </c>
      <c r="E2291" s="6" t="s">
        <v>699</v>
      </c>
      <c r="F2291" s="6" t="s">
        <v>764</v>
      </c>
      <c r="G2291" s="7" t="s">
        <v>22</v>
      </c>
      <c r="H2291" s="8" t="n">
        <v>2091.16</v>
      </c>
      <c r="I2291" s="9" t="n">
        <v>20</v>
      </c>
      <c r="J2291" s="6" t="s">
        <v>17</v>
      </c>
    </row>
    <row r="2292" customFormat="false" ht="15" hidden="false" customHeight="false" outlineLevel="0" collapsed="false">
      <c r="A2292" s="2" t="s">
        <v>4730</v>
      </c>
      <c r="B2292" s="2" t="s">
        <v>4731</v>
      </c>
      <c r="C2292" s="2" t="s">
        <v>31</v>
      </c>
      <c r="D2292" s="3" t="s">
        <v>145</v>
      </c>
      <c r="E2292" s="2" t="s">
        <v>93</v>
      </c>
      <c r="F2292" s="2" t="s">
        <v>82</v>
      </c>
      <c r="G2292" s="3" t="s">
        <v>16</v>
      </c>
      <c r="H2292" s="4" t="n">
        <v>12633.89</v>
      </c>
      <c r="I2292" s="5" t="n">
        <v>30</v>
      </c>
      <c r="J2292" s="2" t="s">
        <v>17</v>
      </c>
    </row>
    <row r="2293" customFormat="false" ht="15" hidden="false" customHeight="false" outlineLevel="0" collapsed="false">
      <c r="A2293" s="6" t="s">
        <v>4732</v>
      </c>
      <c r="B2293" s="6" t="s">
        <v>4733</v>
      </c>
      <c r="C2293" s="6" t="s">
        <v>86</v>
      </c>
      <c r="D2293" s="7" t="s">
        <v>249</v>
      </c>
      <c r="E2293" s="6" t="s">
        <v>1678</v>
      </c>
      <c r="F2293" s="6" t="s">
        <v>528</v>
      </c>
      <c r="G2293" s="7" t="s">
        <v>62</v>
      </c>
      <c r="H2293" s="8" t="n">
        <v>7466.4</v>
      </c>
      <c r="I2293" s="9" t="n">
        <v>20</v>
      </c>
      <c r="J2293" s="6" t="s">
        <v>17</v>
      </c>
    </row>
    <row r="2294" customFormat="false" ht="15" hidden="false" customHeight="false" outlineLevel="0" collapsed="false">
      <c r="A2294" s="2" t="s">
        <v>4734</v>
      </c>
      <c r="B2294" s="2" t="s">
        <v>4735</v>
      </c>
      <c r="C2294" s="2" t="s">
        <v>12</v>
      </c>
      <c r="D2294" s="3" t="s">
        <v>179</v>
      </c>
      <c r="E2294" s="2" t="s">
        <v>332</v>
      </c>
      <c r="F2294" s="2" t="s">
        <v>294</v>
      </c>
      <c r="G2294" s="3" t="s">
        <v>138</v>
      </c>
      <c r="H2294" s="4" t="n">
        <v>11359.55</v>
      </c>
      <c r="I2294" s="5" t="n">
        <v>15</v>
      </c>
      <c r="J2294" s="2" t="s">
        <v>17</v>
      </c>
    </row>
    <row r="2295" customFormat="false" ht="15" hidden="false" customHeight="false" outlineLevel="0" collapsed="false">
      <c r="A2295" s="6" t="s">
        <v>4736</v>
      </c>
      <c r="B2295" s="6" t="s">
        <v>4006</v>
      </c>
      <c r="C2295" s="6" t="s">
        <v>31</v>
      </c>
      <c r="D2295" s="7" t="s">
        <v>92</v>
      </c>
      <c r="E2295" s="6" t="s">
        <v>372</v>
      </c>
      <c r="F2295" s="6" t="s">
        <v>141</v>
      </c>
      <c r="G2295" s="7" t="s">
        <v>22</v>
      </c>
      <c r="H2295" s="8" t="n">
        <v>10865.46</v>
      </c>
      <c r="I2295" s="9" t="n">
        <v>5</v>
      </c>
      <c r="J2295" s="6" t="s">
        <v>68</v>
      </c>
    </row>
    <row r="2296" customFormat="false" ht="15" hidden="false" customHeight="false" outlineLevel="0" collapsed="false">
      <c r="A2296" s="2" t="s">
        <v>4737</v>
      </c>
      <c r="B2296" s="2" t="s">
        <v>4738</v>
      </c>
      <c r="C2296" s="2" t="s">
        <v>31</v>
      </c>
      <c r="D2296" s="3" t="s">
        <v>145</v>
      </c>
      <c r="E2296" s="2" t="s">
        <v>1437</v>
      </c>
      <c r="F2296" s="2" t="s">
        <v>227</v>
      </c>
      <c r="G2296" s="3" t="s">
        <v>16</v>
      </c>
      <c r="H2296" s="4" t="n">
        <v>4622.67</v>
      </c>
      <c r="I2296" s="5" t="n">
        <v>0</v>
      </c>
      <c r="J2296" s="2" t="s">
        <v>17</v>
      </c>
    </row>
    <row r="2297" customFormat="false" ht="15" hidden="false" customHeight="false" outlineLevel="0" collapsed="false">
      <c r="A2297" s="6" t="s">
        <v>4739</v>
      </c>
      <c r="B2297" s="6" t="s">
        <v>4740</v>
      </c>
      <c r="C2297" s="6" t="s">
        <v>31</v>
      </c>
      <c r="D2297" s="7" t="s">
        <v>59</v>
      </c>
      <c r="E2297" s="6" t="s">
        <v>665</v>
      </c>
      <c r="F2297" s="6" t="s">
        <v>1736</v>
      </c>
      <c r="G2297" s="7" t="s">
        <v>138</v>
      </c>
      <c r="H2297" s="8" t="n">
        <v>11701.04</v>
      </c>
      <c r="I2297" s="9" t="n">
        <v>20</v>
      </c>
      <c r="J2297" s="6" t="s">
        <v>68</v>
      </c>
    </row>
    <row r="2298" customFormat="false" ht="15" hidden="false" customHeight="false" outlineLevel="0" collapsed="false">
      <c r="A2298" s="2" t="s">
        <v>4741</v>
      </c>
      <c r="B2298" s="2" t="s">
        <v>4742</v>
      </c>
      <c r="C2298" s="2" t="s">
        <v>31</v>
      </c>
      <c r="D2298" s="3" t="s">
        <v>122</v>
      </c>
      <c r="E2298" s="2" t="s">
        <v>205</v>
      </c>
      <c r="F2298" s="2" t="s">
        <v>517</v>
      </c>
      <c r="G2298" s="3" t="s">
        <v>28</v>
      </c>
      <c r="H2298" s="4" t="n">
        <v>14663.08</v>
      </c>
      <c r="I2298" s="5" t="n">
        <v>20</v>
      </c>
      <c r="J2298" s="2" t="s">
        <v>17</v>
      </c>
    </row>
    <row r="2299" customFormat="false" ht="15" hidden="false" customHeight="false" outlineLevel="0" collapsed="false">
      <c r="A2299" s="6" t="s">
        <v>4743</v>
      </c>
      <c r="B2299" s="6" t="s">
        <v>4744</v>
      </c>
      <c r="C2299" s="6" t="s">
        <v>12</v>
      </c>
      <c r="D2299" s="7" t="s">
        <v>154</v>
      </c>
      <c r="E2299" s="6" t="s">
        <v>66</v>
      </c>
      <c r="F2299" s="6" t="s">
        <v>1803</v>
      </c>
      <c r="G2299" s="7" t="s">
        <v>22</v>
      </c>
      <c r="H2299" s="8" t="n">
        <v>788.58</v>
      </c>
      <c r="I2299" s="9" t="n">
        <v>20</v>
      </c>
      <c r="J2299" s="6" t="s">
        <v>17</v>
      </c>
    </row>
    <row r="2300" customFormat="false" ht="15" hidden="false" customHeight="false" outlineLevel="0" collapsed="false">
      <c r="A2300" s="2" t="s">
        <v>4745</v>
      </c>
      <c r="B2300" s="2" t="s">
        <v>3860</v>
      </c>
      <c r="C2300" s="2" t="s">
        <v>12</v>
      </c>
      <c r="D2300" s="3" t="s">
        <v>50</v>
      </c>
      <c r="E2300" s="2" t="s">
        <v>195</v>
      </c>
      <c r="F2300" s="2" t="s">
        <v>1556</v>
      </c>
      <c r="G2300" s="3" t="s">
        <v>16</v>
      </c>
      <c r="H2300" s="4" t="n">
        <v>578.05</v>
      </c>
      <c r="I2300" s="5" t="n">
        <v>0</v>
      </c>
      <c r="J2300" s="2" t="s">
        <v>17</v>
      </c>
    </row>
    <row r="2301" customFormat="false" ht="15" hidden="false" customHeight="false" outlineLevel="0" collapsed="false">
      <c r="A2301" s="6" t="s">
        <v>4746</v>
      </c>
      <c r="B2301" s="6" t="s">
        <v>3856</v>
      </c>
      <c r="C2301" s="6" t="s">
        <v>12</v>
      </c>
      <c r="D2301" s="7" t="s">
        <v>154</v>
      </c>
      <c r="E2301" s="6" t="s">
        <v>688</v>
      </c>
      <c r="F2301" s="6" t="s">
        <v>123</v>
      </c>
      <c r="G2301" s="7" t="s">
        <v>74</v>
      </c>
      <c r="H2301" s="8" t="n">
        <v>5165.6</v>
      </c>
      <c r="I2301" s="9" t="n">
        <v>0</v>
      </c>
      <c r="J2301" s="6" t="s">
        <v>68</v>
      </c>
    </row>
    <row r="2302" customFormat="false" ht="15" hidden="false" customHeight="false" outlineLevel="0" collapsed="false">
      <c r="A2302" s="2" t="s">
        <v>4747</v>
      </c>
      <c r="B2302" s="2" t="s">
        <v>4748</v>
      </c>
      <c r="C2302" s="2" t="s">
        <v>86</v>
      </c>
      <c r="D2302" s="3" t="s">
        <v>784</v>
      </c>
      <c r="E2302" s="2" t="s">
        <v>132</v>
      </c>
      <c r="F2302" s="2" t="s">
        <v>504</v>
      </c>
      <c r="G2302" s="3" t="s">
        <v>28</v>
      </c>
      <c r="H2302" s="4" t="n">
        <v>14062.1</v>
      </c>
      <c r="I2302" s="5" t="n">
        <v>0</v>
      </c>
      <c r="J2302" s="2" t="s">
        <v>17</v>
      </c>
    </row>
    <row r="2303" customFormat="false" ht="15" hidden="false" customHeight="false" outlineLevel="0" collapsed="false">
      <c r="A2303" s="6" t="s">
        <v>4749</v>
      </c>
      <c r="B2303" s="6" t="s">
        <v>4750</v>
      </c>
      <c r="C2303" s="6" t="s">
        <v>12</v>
      </c>
      <c r="D2303" s="7" t="s">
        <v>362</v>
      </c>
      <c r="E2303" s="6" t="s">
        <v>457</v>
      </c>
      <c r="F2303" s="6" t="s">
        <v>56</v>
      </c>
      <c r="G2303" s="7" t="s">
        <v>16</v>
      </c>
      <c r="H2303" s="8" t="n">
        <v>1364.8</v>
      </c>
      <c r="I2303" s="9" t="n">
        <v>0</v>
      </c>
      <c r="J2303" s="6" t="s">
        <v>17</v>
      </c>
    </row>
    <row r="2304" customFormat="false" ht="15" hidden="false" customHeight="false" outlineLevel="0" collapsed="false">
      <c r="A2304" s="2" t="s">
        <v>4751</v>
      </c>
      <c r="B2304" s="2" t="s">
        <v>3138</v>
      </c>
      <c r="C2304" s="2" t="s">
        <v>12</v>
      </c>
      <c r="D2304" s="3" t="s">
        <v>154</v>
      </c>
      <c r="E2304" s="2" t="s">
        <v>216</v>
      </c>
      <c r="F2304" s="2" t="s">
        <v>741</v>
      </c>
      <c r="G2304" s="3" t="s">
        <v>74</v>
      </c>
      <c r="H2304" s="4" t="n">
        <v>12735.63</v>
      </c>
      <c r="I2304" s="5" t="n">
        <v>5</v>
      </c>
      <c r="J2304" s="2" t="s">
        <v>17</v>
      </c>
    </row>
    <row r="2305" customFormat="false" ht="15" hidden="false" customHeight="false" outlineLevel="0" collapsed="false">
      <c r="A2305" s="6" t="s">
        <v>4752</v>
      </c>
      <c r="B2305" s="6" t="s">
        <v>4753</v>
      </c>
      <c r="C2305" s="6" t="s">
        <v>12</v>
      </c>
      <c r="D2305" s="7" t="s">
        <v>154</v>
      </c>
      <c r="E2305" s="6" t="s">
        <v>98</v>
      </c>
      <c r="F2305" s="6" t="s">
        <v>508</v>
      </c>
      <c r="G2305" s="7" t="s">
        <v>22</v>
      </c>
      <c r="H2305" s="8" t="n">
        <v>6408.88</v>
      </c>
      <c r="I2305" s="9" t="n">
        <v>15</v>
      </c>
      <c r="J2305" s="6" t="s">
        <v>17</v>
      </c>
    </row>
    <row r="2306" customFormat="false" ht="15" hidden="false" customHeight="false" outlineLevel="0" collapsed="false">
      <c r="A2306" s="2" t="s">
        <v>4754</v>
      </c>
      <c r="B2306" s="2" t="s">
        <v>4755</v>
      </c>
      <c r="C2306" s="2" t="s">
        <v>86</v>
      </c>
      <c r="D2306" s="3" t="s">
        <v>507</v>
      </c>
      <c r="E2306" s="2" t="s">
        <v>862</v>
      </c>
      <c r="F2306" s="2" t="s">
        <v>1440</v>
      </c>
      <c r="G2306" s="3" t="s">
        <v>22</v>
      </c>
      <c r="H2306" s="4" t="n">
        <v>2018.95</v>
      </c>
      <c r="I2306" s="5" t="n">
        <v>15</v>
      </c>
      <c r="J2306" s="2" t="s">
        <v>17</v>
      </c>
    </row>
    <row r="2307" customFormat="false" ht="15" hidden="false" customHeight="false" outlineLevel="0" collapsed="false">
      <c r="A2307" s="6" t="s">
        <v>4756</v>
      </c>
      <c r="B2307" s="6" t="s">
        <v>2685</v>
      </c>
      <c r="C2307" s="6" t="s">
        <v>31</v>
      </c>
      <c r="D2307" s="7" t="s">
        <v>175</v>
      </c>
      <c r="E2307" s="6" t="s">
        <v>167</v>
      </c>
      <c r="F2307" s="6" t="s">
        <v>308</v>
      </c>
      <c r="G2307" s="7" t="s">
        <v>22</v>
      </c>
      <c r="H2307" s="8" t="n">
        <v>7834.7</v>
      </c>
      <c r="I2307" s="9" t="n">
        <v>25</v>
      </c>
      <c r="J2307" s="6" t="s">
        <v>17</v>
      </c>
    </row>
    <row r="2308" customFormat="false" ht="15" hidden="false" customHeight="false" outlineLevel="0" collapsed="false">
      <c r="A2308" s="2" t="s">
        <v>4757</v>
      </c>
      <c r="B2308" s="2" t="s">
        <v>4758</v>
      </c>
      <c r="C2308" s="2" t="s">
        <v>31</v>
      </c>
      <c r="D2308" s="3" t="s">
        <v>215</v>
      </c>
      <c r="E2308" s="2" t="s">
        <v>550</v>
      </c>
      <c r="F2308" s="2" t="s">
        <v>955</v>
      </c>
      <c r="G2308" s="3" t="s">
        <v>74</v>
      </c>
      <c r="H2308" s="4" t="n">
        <v>14576.84</v>
      </c>
      <c r="I2308" s="5" t="n">
        <v>25</v>
      </c>
      <c r="J2308" s="2" t="s">
        <v>17</v>
      </c>
    </row>
    <row r="2309" customFormat="false" ht="15" hidden="false" customHeight="false" outlineLevel="0" collapsed="false">
      <c r="A2309" s="6" t="s">
        <v>4759</v>
      </c>
      <c r="B2309" s="6" t="s">
        <v>4760</v>
      </c>
      <c r="C2309" s="6" t="s">
        <v>12</v>
      </c>
      <c r="D2309" s="7" t="s">
        <v>81</v>
      </c>
      <c r="E2309" s="6" t="s">
        <v>665</v>
      </c>
      <c r="F2309" s="6" t="s">
        <v>781</v>
      </c>
      <c r="G2309" s="7" t="s">
        <v>16</v>
      </c>
      <c r="H2309" s="8" t="n">
        <v>11176.11</v>
      </c>
      <c r="I2309" s="9" t="n">
        <v>30</v>
      </c>
      <c r="J2309" s="6" t="s">
        <v>17</v>
      </c>
    </row>
    <row r="2310" customFormat="false" ht="15" hidden="false" customHeight="false" outlineLevel="0" collapsed="false">
      <c r="A2310" s="2" t="s">
        <v>4761</v>
      </c>
      <c r="B2310" s="2" t="s">
        <v>2441</v>
      </c>
      <c r="C2310" s="2" t="s">
        <v>12</v>
      </c>
      <c r="D2310" s="3" t="s">
        <v>162</v>
      </c>
      <c r="E2310" s="2" t="s">
        <v>955</v>
      </c>
      <c r="F2310" s="2" t="s">
        <v>52</v>
      </c>
      <c r="G2310" s="3" t="s">
        <v>16</v>
      </c>
      <c r="H2310" s="4" t="n">
        <v>11455.01</v>
      </c>
      <c r="I2310" s="5" t="n">
        <v>15</v>
      </c>
      <c r="J2310" s="2" t="s">
        <v>68</v>
      </c>
    </row>
    <row r="2311" customFormat="false" ht="15" hidden="false" customHeight="false" outlineLevel="0" collapsed="false">
      <c r="A2311" s="6" t="s">
        <v>4762</v>
      </c>
      <c r="B2311" s="6" t="s">
        <v>4763</v>
      </c>
      <c r="C2311" s="6" t="s">
        <v>12</v>
      </c>
      <c r="D2311" s="7" t="s">
        <v>179</v>
      </c>
      <c r="E2311" s="6" t="s">
        <v>202</v>
      </c>
      <c r="F2311" s="6" t="s">
        <v>339</v>
      </c>
      <c r="G2311" s="7" t="s">
        <v>22</v>
      </c>
      <c r="H2311" s="8" t="n">
        <v>9506.96</v>
      </c>
      <c r="I2311" s="9" t="n">
        <v>0</v>
      </c>
      <c r="J2311" s="6" t="s">
        <v>17</v>
      </c>
    </row>
    <row r="2312" customFormat="false" ht="15" hidden="false" customHeight="false" outlineLevel="0" collapsed="false">
      <c r="A2312" s="2" t="s">
        <v>4764</v>
      </c>
      <c r="B2312" s="2" t="s">
        <v>4765</v>
      </c>
      <c r="C2312" s="2" t="s">
        <v>12</v>
      </c>
      <c r="D2312" s="3" t="s">
        <v>110</v>
      </c>
      <c r="E2312" s="2" t="s">
        <v>267</v>
      </c>
      <c r="F2312" s="2" t="s">
        <v>268</v>
      </c>
      <c r="G2312" s="3" t="s">
        <v>16</v>
      </c>
      <c r="H2312" s="4" t="n">
        <v>14564.09</v>
      </c>
      <c r="I2312" s="5" t="n">
        <v>10</v>
      </c>
      <c r="J2312" s="2" t="s">
        <v>17</v>
      </c>
    </row>
    <row r="2313" customFormat="false" ht="15" hidden="false" customHeight="false" outlineLevel="0" collapsed="false">
      <c r="A2313" s="6" t="s">
        <v>4766</v>
      </c>
      <c r="B2313" s="6" t="s">
        <v>4767</v>
      </c>
      <c r="C2313" s="6" t="s">
        <v>12</v>
      </c>
      <c r="D2313" s="7" t="s">
        <v>179</v>
      </c>
      <c r="E2313" s="6" t="s">
        <v>416</v>
      </c>
      <c r="F2313" s="6" t="s">
        <v>219</v>
      </c>
      <c r="G2313" s="7" t="s">
        <v>62</v>
      </c>
      <c r="H2313" s="8" t="n">
        <v>3083.83</v>
      </c>
      <c r="I2313" s="9" t="n">
        <v>15</v>
      </c>
      <c r="J2313" s="6" t="s">
        <v>17</v>
      </c>
    </row>
    <row r="2314" customFormat="false" ht="15" hidden="false" customHeight="false" outlineLevel="0" collapsed="false">
      <c r="A2314" s="2" t="s">
        <v>4768</v>
      </c>
      <c r="B2314" s="2" t="s">
        <v>4769</v>
      </c>
      <c r="C2314" s="2" t="s">
        <v>12</v>
      </c>
      <c r="D2314" s="3" t="s">
        <v>37</v>
      </c>
      <c r="E2314" s="2" t="s">
        <v>650</v>
      </c>
      <c r="F2314" s="2" t="s">
        <v>1190</v>
      </c>
      <c r="G2314" s="3" t="s">
        <v>62</v>
      </c>
      <c r="H2314" s="4" t="n">
        <v>6289.18</v>
      </c>
      <c r="I2314" s="5" t="n">
        <v>30</v>
      </c>
      <c r="J2314" s="2" t="s">
        <v>17</v>
      </c>
    </row>
    <row r="2315" customFormat="false" ht="15" hidden="false" customHeight="false" outlineLevel="0" collapsed="false">
      <c r="A2315" s="6" t="s">
        <v>4770</v>
      </c>
      <c r="B2315" s="6" t="s">
        <v>4771</v>
      </c>
      <c r="C2315" s="6" t="s">
        <v>12</v>
      </c>
      <c r="D2315" s="7" t="s">
        <v>162</v>
      </c>
      <c r="E2315" s="6" t="s">
        <v>850</v>
      </c>
      <c r="F2315" s="6" t="s">
        <v>690</v>
      </c>
      <c r="G2315" s="7" t="s">
        <v>22</v>
      </c>
      <c r="H2315" s="8" t="n">
        <v>3460.03</v>
      </c>
      <c r="I2315" s="9" t="n">
        <v>15</v>
      </c>
      <c r="J2315" s="6" t="s">
        <v>17</v>
      </c>
    </row>
    <row r="2316" customFormat="false" ht="15" hidden="false" customHeight="false" outlineLevel="0" collapsed="false">
      <c r="A2316" s="2" t="s">
        <v>4772</v>
      </c>
      <c r="B2316" s="2" t="s">
        <v>4773</v>
      </c>
      <c r="C2316" s="2" t="s">
        <v>31</v>
      </c>
      <c r="D2316" s="3" t="s">
        <v>131</v>
      </c>
      <c r="E2316" s="2" t="s">
        <v>1874</v>
      </c>
      <c r="F2316" s="2" t="s">
        <v>39</v>
      </c>
      <c r="G2316" s="3" t="s">
        <v>28</v>
      </c>
      <c r="H2316" s="4" t="n">
        <v>6809.75</v>
      </c>
      <c r="I2316" s="5" t="n">
        <v>25</v>
      </c>
      <c r="J2316" s="2" t="s">
        <v>17</v>
      </c>
    </row>
    <row r="2317" customFormat="false" ht="15" hidden="false" customHeight="false" outlineLevel="0" collapsed="false">
      <c r="A2317" s="6" t="s">
        <v>4774</v>
      </c>
      <c r="B2317" s="6" t="s">
        <v>4775</v>
      </c>
      <c r="C2317" s="6" t="s">
        <v>86</v>
      </c>
      <c r="D2317" s="7" t="s">
        <v>524</v>
      </c>
      <c r="E2317" s="6" t="s">
        <v>690</v>
      </c>
      <c r="F2317" s="6" t="s">
        <v>39</v>
      </c>
      <c r="G2317" s="7" t="s">
        <v>74</v>
      </c>
      <c r="H2317" s="8" t="n">
        <v>6953.25</v>
      </c>
      <c r="I2317" s="9" t="n">
        <v>0</v>
      </c>
      <c r="J2317" s="6" t="s">
        <v>17</v>
      </c>
    </row>
    <row r="2318" customFormat="false" ht="15" hidden="false" customHeight="false" outlineLevel="0" collapsed="false">
      <c r="A2318" s="2" t="s">
        <v>4776</v>
      </c>
      <c r="B2318" s="2" t="s">
        <v>4777</v>
      </c>
      <c r="C2318" s="2" t="s">
        <v>12</v>
      </c>
      <c r="D2318" s="3" t="s">
        <v>179</v>
      </c>
      <c r="E2318" s="2" t="s">
        <v>893</v>
      </c>
      <c r="F2318" s="2" t="s">
        <v>276</v>
      </c>
      <c r="G2318" s="3" t="s">
        <v>22</v>
      </c>
      <c r="H2318" s="4" t="n">
        <v>8824.37</v>
      </c>
      <c r="I2318" s="5" t="n">
        <v>15</v>
      </c>
      <c r="J2318" s="2" t="s">
        <v>17</v>
      </c>
    </row>
    <row r="2319" customFormat="false" ht="15" hidden="false" customHeight="false" outlineLevel="0" collapsed="false">
      <c r="A2319" s="6" t="s">
        <v>4778</v>
      </c>
      <c r="B2319" s="6" t="s">
        <v>4779</v>
      </c>
      <c r="C2319" s="6" t="s">
        <v>31</v>
      </c>
      <c r="D2319" s="7" t="s">
        <v>59</v>
      </c>
      <c r="E2319" s="6" t="s">
        <v>320</v>
      </c>
      <c r="F2319" s="6" t="s">
        <v>557</v>
      </c>
      <c r="G2319" s="7" t="s">
        <v>22</v>
      </c>
      <c r="H2319" s="8" t="n">
        <v>10440.97</v>
      </c>
      <c r="I2319" s="9" t="n">
        <v>10</v>
      </c>
      <c r="J2319" s="6" t="s">
        <v>17</v>
      </c>
    </row>
    <row r="2320" customFormat="false" ht="15" hidden="false" customHeight="false" outlineLevel="0" collapsed="false">
      <c r="A2320" s="2" t="s">
        <v>4780</v>
      </c>
      <c r="B2320" s="2" t="s">
        <v>4781</v>
      </c>
      <c r="C2320" s="2" t="s">
        <v>31</v>
      </c>
      <c r="D2320" s="3" t="s">
        <v>65</v>
      </c>
      <c r="E2320" s="2" t="s">
        <v>881</v>
      </c>
      <c r="F2320" s="2" t="s">
        <v>2151</v>
      </c>
      <c r="G2320" s="3" t="s">
        <v>74</v>
      </c>
      <c r="H2320" s="4" t="n">
        <v>4882.9</v>
      </c>
      <c r="I2320" s="5" t="n">
        <v>30</v>
      </c>
      <c r="J2320" s="2" t="s">
        <v>17</v>
      </c>
    </row>
    <row r="2321" customFormat="false" ht="15" hidden="false" customHeight="false" outlineLevel="0" collapsed="false">
      <c r="A2321" s="6" t="s">
        <v>4782</v>
      </c>
      <c r="B2321" s="6" t="s">
        <v>4783</v>
      </c>
      <c r="C2321" s="6" t="s">
        <v>12</v>
      </c>
      <c r="D2321" s="7" t="s">
        <v>81</v>
      </c>
      <c r="E2321" s="6" t="s">
        <v>1203</v>
      </c>
      <c r="F2321" s="6" t="s">
        <v>621</v>
      </c>
      <c r="G2321" s="7" t="s">
        <v>22</v>
      </c>
      <c r="H2321" s="8" t="n">
        <v>8932.11</v>
      </c>
      <c r="I2321" s="9" t="n">
        <v>25</v>
      </c>
      <c r="J2321" s="6" t="s">
        <v>17</v>
      </c>
    </row>
    <row r="2322" customFormat="false" ht="15" hidden="false" customHeight="false" outlineLevel="0" collapsed="false">
      <c r="A2322" s="2" t="s">
        <v>4784</v>
      </c>
      <c r="B2322" s="2" t="s">
        <v>4785</v>
      </c>
      <c r="C2322" s="2" t="s">
        <v>31</v>
      </c>
      <c r="D2322" s="3" t="s">
        <v>145</v>
      </c>
      <c r="E2322" s="2" t="s">
        <v>171</v>
      </c>
      <c r="F2322" s="2" t="s">
        <v>219</v>
      </c>
      <c r="G2322" s="3" t="s">
        <v>62</v>
      </c>
      <c r="H2322" s="4" t="n">
        <v>9271.46</v>
      </c>
      <c r="I2322" s="5" t="n">
        <v>30</v>
      </c>
      <c r="J2322" s="2" t="s">
        <v>17</v>
      </c>
    </row>
    <row r="2323" customFormat="false" ht="15" hidden="false" customHeight="false" outlineLevel="0" collapsed="false">
      <c r="A2323" s="6" t="s">
        <v>4786</v>
      </c>
      <c r="B2323" s="6" t="s">
        <v>4787</v>
      </c>
      <c r="C2323" s="6" t="s">
        <v>31</v>
      </c>
      <c r="D2323" s="7" t="s">
        <v>92</v>
      </c>
      <c r="E2323" s="6" t="s">
        <v>630</v>
      </c>
      <c r="F2323" s="6" t="s">
        <v>168</v>
      </c>
      <c r="G2323" s="7" t="s">
        <v>22</v>
      </c>
      <c r="H2323" s="8" t="n">
        <v>2878.38</v>
      </c>
      <c r="I2323" s="9" t="n">
        <v>0</v>
      </c>
      <c r="J2323" s="6" t="s">
        <v>68</v>
      </c>
    </row>
    <row r="2324" customFormat="false" ht="15" hidden="false" customHeight="false" outlineLevel="0" collapsed="false">
      <c r="A2324" s="2" t="s">
        <v>4788</v>
      </c>
      <c r="B2324" s="2" t="s">
        <v>4789</v>
      </c>
      <c r="C2324" s="2" t="s">
        <v>31</v>
      </c>
      <c r="D2324" s="3" t="s">
        <v>65</v>
      </c>
      <c r="E2324" s="2" t="s">
        <v>486</v>
      </c>
      <c r="F2324" s="2" t="s">
        <v>760</v>
      </c>
      <c r="G2324" s="3" t="s">
        <v>138</v>
      </c>
      <c r="H2324" s="4" t="n">
        <v>12678.08</v>
      </c>
      <c r="I2324" s="5" t="n">
        <v>0</v>
      </c>
      <c r="J2324" s="2" t="s">
        <v>17</v>
      </c>
    </row>
    <row r="2325" customFormat="false" ht="15" hidden="false" customHeight="false" outlineLevel="0" collapsed="false">
      <c r="A2325" s="6" t="s">
        <v>4790</v>
      </c>
      <c r="B2325" s="6" t="s">
        <v>4791</v>
      </c>
      <c r="C2325" s="6" t="s">
        <v>12</v>
      </c>
      <c r="D2325" s="7" t="s">
        <v>154</v>
      </c>
      <c r="E2325" s="6" t="s">
        <v>127</v>
      </c>
      <c r="F2325" s="6" t="s">
        <v>761</v>
      </c>
      <c r="G2325" s="7" t="s">
        <v>22</v>
      </c>
      <c r="H2325" s="8" t="n">
        <v>8810.45</v>
      </c>
      <c r="I2325" s="9" t="n">
        <v>20</v>
      </c>
      <c r="J2325" s="6" t="s">
        <v>17</v>
      </c>
    </row>
    <row r="2326" customFormat="false" ht="15" hidden="false" customHeight="false" outlineLevel="0" collapsed="false">
      <c r="A2326" s="2" t="s">
        <v>4792</v>
      </c>
      <c r="B2326" s="2" t="s">
        <v>4793</v>
      </c>
      <c r="C2326" s="2" t="s">
        <v>12</v>
      </c>
      <c r="D2326" s="3" t="s">
        <v>110</v>
      </c>
      <c r="E2326" s="2" t="s">
        <v>405</v>
      </c>
      <c r="F2326" s="2" t="s">
        <v>1890</v>
      </c>
      <c r="G2326" s="3" t="s">
        <v>28</v>
      </c>
      <c r="H2326" s="4" t="n">
        <v>9127.56</v>
      </c>
      <c r="I2326" s="5" t="n">
        <v>20</v>
      </c>
      <c r="J2326" s="2" t="s">
        <v>17</v>
      </c>
    </row>
    <row r="2327" customFormat="false" ht="15" hidden="false" customHeight="false" outlineLevel="0" collapsed="false">
      <c r="A2327" s="6" t="s">
        <v>4794</v>
      </c>
      <c r="B2327" s="6" t="s">
        <v>4795</v>
      </c>
      <c r="C2327" s="6" t="s">
        <v>12</v>
      </c>
      <c r="D2327" s="7" t="s">
        <v>37</v>
      </c>
      <c r="E2327" s="6" t="s">
        <v>1440</v>
      </c>
      <c r="F2327" s="6" t="s">
        <v>142</v>
      </c>
      <c r="G2327" s="7" t="s">
        <v>138</v>
      </c>
      <c r="H2327" s="8" t="n">
        <v>711.25</v>
      </c>
      <c r="I2327" s="9" t="n">
        <v>5</v>
      </c>
      <c r="J2327" s="6" t="s">
        <v>17</v>
      </c>
    </row>
    <row r="2328" customFormat="false" ht="15" hidden="false" customHeight="false" outlineLevel="0" collapsed="false">
      <c r="A2328" s="2" t="s">
        <v>4796</v>
      </c>
      <c r="B2328" s="2" t="s">
        <v>4797</v>
      </c>
      <c r="C2328" s="2" t="s">
        <v>31</v>
      </c>
      <c r="D2328" s="3" t="s">
        <v>71</v>
      </c>
      <c r="E2328" s="2" t="s">
        <v>315</v>
      </c>
      <c r="F2328" s="2" t="s">
        <v>363</v>
      </c>
      <c r="G2328" s="3" t="s">
        <v>16</v>
      </c>
      <c r="H2328" s="4" t="n">
        <v>6160.47</v>
      </c>
      <c r="I2328" s="5" t="n">
        <v>25</v>
      </c>
      <c r="J2328" s="2" t="s">
        <v>17</v>
      </c>
    </row>
    <row r="2329" customFormat="false" ht="15" hidden="false" customHeight="false" outlineLevel="0" collapsed="false">
      <c r="A2329" s="6" t="s">
        <v>4798</v>
      </c>
      <c r="B2329" s="6" t="s">
        <v>1903</v>
      </c>
      <c r="C2329" s="6" t="s">
        <v>12</v>
      </c>
      <c r="D2329" s="7" t="s">
        <v>13</v>
      </c>
      <c r="E2329" s="6" t="s">
        <v>381</v>
      </c>
      <c r="F2329" s="6" t="s">
        <v>493</v>
      </c>
      <c r="G2329" s="7" t="s">
        <v>138</v>
      </c>
      <c r="H2329" s="8" t="n">
        <v>6117.34</v>
      </c>
      <c r="I2329" s="9" t="n">
        <v>10</v>
      </c>
      <c r="J2329" s="6" t="s">
        <v>17</v>
      </c>
    </row>
    <row r="2330" customFormat="false" ht="15" hidden="false" customHeight="false" outlineLevel="0" collapsed="false">
      <c r="A2330" s="2" t="s">
        <v>4799</v>
      </c>
      <c r="B2330" s="2" t="s">
        <v>4800</v>
      </c>
      <c r="C2330" s="2" t="s">
        <v>86</v>
      </c>
      <c r="D2330" s="3" t="s">
        <v>101</v>
      </c>
      <c r="E2330" s="2" t="s">
        <v>902</v>
      </c>
      <c r="F2330" s="2" t="s">
        <v>943</v>
      </c>
      <c r="G2330" s="3" t="s">
        <v>16</v>
      </c>
      <c r="H2330" s="4" t="n">
        <v>6763.9</v>
      </c>
      <c r="I2330" s="5" t="n">
        <v>10</v>
      </c>
      <c r="J2330" s="2" t="s">
        <v>17</v>
      </c>
    </row>
    <row r="2331" customFormat="false" ht="15" hidden="false" customHeight="false" outlineLevel="0" collapsed="false">
      <c r="A2331" s="6" t="s">
        <v>4801</v>
      </c>
      <c r="B2331" s="6" t="s">
        <v>4802</v>
      </c>
      <c r="C2331" s="6" t="s">
        <v>12</v>
      </c>
      <c r="D2331" s="7" t="s">
        <v>110</v>
      </c>
      <c r="E2331" s="6" t="s">
        <v>1200</v>
      </c>
      <c r="F2331" s="6" t="s">
        <v>669</v>
      </c>
      <c r="G2331" s="7" t="s">
        <v>62</v>
      </c>
      <c r="H2331" s="8" t="n">
        <v>13233.71</v>
      </c>
      <c r="I2331" s="9" t="n">
        <v>15</v>
      </c>
      <c r="J2331" s="6" t="s">
        <v>17</v>
      </c>
    </row>
    <row r="2332" customFormat="false" ht="15" hidden="false" customHeight="false" outlineLevel="0" collapsed="false">
      <c r="A2332" s="2" t="s">
        <v>4803</v>
      </c>
      <c r="B2332" s="2" t="s">
        <v>4804</v>
      </c>
      <c r="C2332" s="2" t="s">
        <v>12</v>
      </c>
      <c r="D2332" s="3" t="s">
        <v>162</v>
      </c>
      <c r="E2332" s="2" t="s">
        <v>1249</v>
      </c>
      <c r="F2332" s="2" t="s">
        <v>578</v>
      </c>
      <c r="G2332" s="3" t="s">
        <v>22</v>
      </c>
      <c r="H2332" s="4" t="n">
        <v>13824.54</v>
      </c>
      <c r="I2332" s="5" t="n">
        <v>10</v>
      </c>
      <c r="J2332" s="2" t="s">
        <v>17</v>
      </c>
    </row>
    <row r="2333" customFormat="false" ht="15" hidden="false" customHeight="false" outlineLevel="0" collapsed="false">
      <c r="A2333" s="6" t="s">
        <v>4805</v>
      </c>
      <c r="B2333" s="6" t="s">
        <v>4806</v>
      </c>
      <c r="C2333" s="6" t="s">
        <v>31</v>
      </c>
      <c r="D2333" s="7" t="s">
        <v>145</v>
      </c>
      <c r="E2333" s="6" t="s">
        <v>55</v>
      </c>
      <c r="F2333" s="6" t="s">
        <v>267</v>
      </c>
      <c r="G2333" s="7" t="s">
        <v>16</v>
      </c>
      <c r="H2333" s="8" t="n">
        <v>8600.08</v>
      </c>
      <c r="I2333" s="9" t="n">
        <v>15</v>
      </c>
      <c r="J2333" s="6" t="s">
        <v>17</v>
      </c>
    </row>
    <row r="2334" customFormat="false" ht="15" hidden="false" customHeight="false" outlineLevel="0" collapsed="false">
      <c r="A2334" s="2" t="s">
        <v>4807</v>
      </c>
      <c r="B2334" s="2" t="s">
        <v>4808</v>
      </c>
      <c r="C2334" s="2" t="s">
        <v>86</v>
      </c>
      <c r="D2334" s="3" t="s">
        <v>507</v>
      </c>
      <c r="E2334" s="2" t="s">
        <v>1505</v>
      </c>
      <c r="F2334" s="2" t="s">
        <v>33</v>
      </c>
      <c r="G2334" s="3" t="s">
        <v>22</v>
      </c>
      <c r="H2334" s="4" t="n">
        <v>2327.67</v>
      </c>
      <c r="I2334" s="5" t="n">
        <v>30</v>
      </c>
      <c r="J2334" s="2" t="s">
        <v>17</v>
      </c>
    </row>
    <row r="2335" customFormat="false" ht="15" hidden="false" customHeight="false" outlineLevel="0" collapsed="false">
      <c r="A2335" s="6" t="s">
        <v>4809</v>
      </c>
      <c r="B2335" s="6" t="s">
        <v>3050</v>
      </c>
      <c r="C2335" s="6" t="s">
        <v>86</v>
      </c>
      <c r="D2335" s="7" t="s">
        <v>87</v>
      </c>
      <c r="E2335" s="6" t="s">
        <v>647</v>
      </c>
      <c r="F2335" s="6" t="s">
        <v>1051</v>
      </c>
      <c r="G2335" s="7" t="s">
        <v>62</v>
      </c>
      <c r="H2335" s="8" t="n">
        <v>11637.72</v>
      </c>
      <c r="I2335" s="9" t="n">
        <v>15</v>
      </c>
      <c r="J2335" s="6" t="s">
        <v>17</v>
      </c>
    </row>
    <row r="2336" customFormat="false" ht="15" hidden="false" customHeight="false" outlineLevel="0" collapsed="false">
      <c r="A2336" s="2" t="s">
        <v>4810</v>
      </c>
      <c r="B2336" s="2" t="s">
        <v>4811</v>
      </c>
      <c r="C2336" s="2" t="s">
        <v>31</v>
      </c>
      <c r="D2336" s="3" t="s">
        <v>131</v>
      </c>
      <c r="E2336" s="2" t="s">
        <v>600</v>
      </c>
      <c r="F2336" s="2" t="s">
        <v>590</v>
      </c>
      <c r="G2336" s="3" t="s">
        <v>138</v>
      </c>
      <c r="H2336" s="4" t="n">
        <v>10068.64</v>
      </c>
      <c r="I2336" s="5" t="n">
        <v>25</v>
      </c>
      <c r="J2336" s="2" t="s">
        <v>17</v>
      </c>
    </row>
    <row r="2337" customFormat="false" ht="15" hidden="false" customHeight="false" outlineLevel="0" collapsed="false">
      <c r="A2337" s="6" t="s">
        <v>4812</v>
      </c>
      <c r="B2337" s="6" t="s">
        <v>4813</v>
      </c>
      <c r="C2337" s="6" t="s">
        <v>12</v>
      </c>
      <c r="D2337" s="7" t="s">
        <v>37</v>
      </c>
      <c r="E2337" s="6" t="s">
        <v>528</v>
      </c>
      <c r="F2337" s="6" t="s">
        <v>764</v>
      </c>
      <c r="G2337" s="7" t="s">
        <v>62</v>
      </c>
      <c r="H2337" s="8" t="n">
        <v>10428.65</v>
      </c>
      <c r="I2337" s="9" t="n">
        <v>10</v>
      </c>
      <c r="J2337" s="6" t="s">
        <v>17</v>
      </c>
    </row>
    <row r="2338" customFormat="false" ht="15" hidden="false" customHeight="false" outlineLevel="0" collapsed="false">
      <c r="A2338" s="2" t="s">
        <v>4814</v>
      </c>
      <c r="B2338" s="2" t="s">
        <v>2192</v>
      </c>
      <c r="C2338" s="2" t="s">
        <v>31</v>
      </c>
      <c r="D2338" s="3" t="s">
        <v>175</v>
      </c>
      <c r="E2338" s="2" t="s">
        <v>741</v>
      </c>
      <c r="F2338" s="2" t="s">
        <v>483</v>
      </c>
      <c r="G2338" s="3" t="s">
        <v>74</v>
      </c>
      <c r="H2338" s="4" t="n">
        <v>3860.52</v>
      </c>
      <c r="I2338" s="5" t="n">
        <v>30</v>
      </c>
      <c r="J2338" s="2" t="s">
        <v>17</v>
      </c>
    </row>
    <row r="2339" customFormat="false" ht="15" hidden="false" customHeight="false" outlineLevel="0" collapsed="false">
      <c r="A2339" s="6" t="s">
        <v>4815</v>
      </c>
      <c r="B2339" s="6" t="s">
        <v>4816</v>
      </c>
      <c r="C2339" s="6" t="s">
        <v>86</v>
      </c>
      <c r="D2339" s="7" t="s">
        <v>97</v>
      </c>
      <c r="E2339" s="6" t="s">
        <v>168</v>
      </c>
      <c r="F2339" s="6" t="s">
        <v>582</v>
      </c>
      <c r="G2339" s="7" t="s">
        <v>62</v>
      </c>
      <c r="H2339" s="8" t="n">
        <v>3663.34</v>
      </c>
      <c r="I2339" s="9" t="n">
        <v>10</v>
      </c>
      <c r="J2339" s="6" t="s">
        <v>17</v>
      </c>
    </row>
    <row r="2340" customFormat="false" ht="15" hidden="false" customHeight="false" outlineLevel="0" collapsed="false">
      <c r="A2340" s="2" t="s">
        <v>4817</v>
      </c>
      <c r="B2340" s="2" t="s">
        <v>4818</v>
      </c>
      <c r="C2340" s="2" t="s">
        <v>31</v>
      </c>
      <c r="D2340" s="3" t="s">
        <v>131</v>
      </c>
      <c r="E2340" s="2" t="s">
        <v>282</v>
      </c>
      <c r="F2340" s="2" t="s">
        <v>293</v>
      </c>
      <c r="G2340" s="3" t="s">
        <v>62</v>
      </c>
      <c r="H2340" s="4" t="n">
        <v>3180.11</v>
      </c>
      <c r="I2340" s="5" t="n">
        <v>25</v>
      </c>
      <c r="J2340" s="2" t="s">
        <v>68</v>
      </c>
    </row>
    <row r="2341" customFormat="false" ht="15" hidden="false" customHeight="false" outlineLevel="0" collapsed="false">
      <c r="A2341" s="6" t="s">
        <v>4819</v>
      </c>
      <c r="B2341" s="6" t="s">
        <v>4820</v>
      </c>
      <c r="C2341" s="6" t="s">
        <v>31</v>
      </c>
      <c r="D2341" s="7" t="s">
        <v>92</v>
      </c>
      <c r="E2341" s="6" t="s">
        <v>436</v>
      </c>
      <c r="F2341" s="6" t="s">
        <v>600</v>
      </c>
      <c r="G2341" s="7" t="s">
        <v>28</v>
      </c>
      <c r="H2341" s="8" t="n">
        <v>7672.48</v>
      </c>
      <c r="I2341" s="9" t="n">
        <v>15</v>
      </c>
      <c r="J2341" s="6" t="s">
        <v>17</v>
      </c>
    </row>
    <row r="2342" customFormat="false" ht="15" hidden="false" customHeight="false" outlineLevel="0" collapsed="false">
      <c r="A2342" s="2" t="s">
        <v>4821</v>
      </c>
      <c r="B2342" s="2" t="s">
        <v>4822</v>
      </c>
      <c r="C2342" s="2" t="s">
        <v>12</v>
      </c>
      <c r="D2342" s="3" t="s">
        <v>362</v>
      </c>
      <c r="E2342" s="2" t="s">
        <v>107</v>
      </c>
      <c r="F2342" s="2" t="s">
        <v>521</v>
      </c>
      <c r="G2342" s="3" t="s">
        <v>62</v>
      </c>
      <c r="H2342" s="4" t="n">
        <v>10829.3</v>
      </c>
      <c r="I2342" s="5" t="n">
        <v>10</v>
      </c>
      <c r="J2342" s="2" t="s">
        <v>68</v>
      </c>
    </row>
    <row r="2343" customFormat="false" ht="15" hidden="false" customHeight="false" outlineLevel="0" collapsed="false">
      <c r="A2343" s="6" t="s">
        <v>4823</v>
      </c>
      <c r="B2343" s="6" t="s">
        <v>2424</v>
      </c>
      <c r="C2343" s="6" t="s">
        <v>31</v>
      </c>
      <c r="D2343" s="7" t="s">
        <v>32</v>
      </c>
      <c r="E2343" s="6" t="s">
        <v>276</v>
      </c>
      <c r="F2343" s="6" t="s">
        <v>56</v>
      </c>
      <c r="G2343" s="7" t="s">
        <v>22</v>
      </c>
      <c r="H2343" s="8" t="n">
        <v>5033.1</v>
      </c>
      <c r="I2343" s="9" t="n">
        <v>30</v>
      </c>
      <c r="J2343" s="6" t="s">
        <v>17</v>
      </c>
    </row>
    <row r="2344" customFormat="false" ht="15" hidden="false" customHeight="false" outlineLevel="0" collapsed="false">
      <c r="A2344" s="2" t="s">
        <v>4824</v>
      </c>
      <c r="B2344" s="2" t="s">
        <v>4825</v>
      </c>
      <c r="C2344" s="2" t="s">
        <v>31</v>
      </c>
      <c r="D2344" s="3" t="s">
        <v>175</v>
      </c>
      <c r="E2344" s="2" t="s">
        <v>489</v>
      </c>
      <c r="F2344" s="2" t="s">
        <v>260</v>
      </c>
      <c r="G2344" s="3" t="s">
        <v>62</v>
      </c>
      <c r="H2344" s="4" t="n">
        <v>5371.83</v>
      </c>
      <c r="I2344" s="5" t="n">
        <v>0</v>
      </c>
      <c r="J2344" s="2" t="s">
        <v>17</v>
      </c>
    </row>
    <row r="2345" customFormat="false" ht="15" hidden="false" customHeight="false" outlineLevel="0" collapsed="false">
      <c r="A2345" s="6" t="s">
        <v>4826</v>
      </c>
      <c r="B2345" s="6" t="s">
        <v>4827</v>
      </c>
      <c r="C2345" s="6" t="s">
        <v>31</v>
      </c>
      <c r="D2345" s="7" t="s">
        <v>175</v>
      </c>
      <c r="E2345" s="6" t="s">
        <v>798</v>
      </c>
      <c r="F2345" s="6" t="s">
        <v>339</v>
      </c>
      <c r="G2345" s="7" t="s">
        <v>22</v>
      </c>
      <c r="H2345" s="8" t="n">
        <v>4955.22</v>
      </c>
      <c r="I2345" s="9" t="n">
        <v>15</v>
      </c>
      <c r="J2345" s="6" t="s">
        <v>17</v>
      </c>
    </row>
    <row r="2346" customFormat="false" ht="15" hidden="false" customHeight="false" outlineLevel="0" collapsed="false">
      <c r="A2346" s="2" t="s">
        <v>4828</v>
      </c>
      <c r="B2346" s="2" t="s">
        <v>4829</v>
      </c>
      <c r="C2346" s="2" t="s">
        <v>31</v>
      </c>
      <c r="D2346" s="3" t="s">
        <v>92</v>
      </c>
      <c r="E2346" s="2" t="s">
        <v>754</v>
      </c>
      <c r="F2346" s="2" t="s">
        <v>1195</v>
      </c>
      <c r="G2346" s="3" t="s">
        <v>22</v>
      </c>
      <c r="H2346" s="4" t="n">
        <v>8169.4</v>
      </c>
      <c r="I2346" s="5" t="n">
        <v>30</v>
      </c>
      <c r="J2346" s="2" t="s">
        <v>17</v>
      </c>
    </row>
    <row r="2347" customFormat="false" ht="15" hidden="false" customHeight="false" outlineLevel="0" collapsed="false">
      <c r="A2347" s="6" t="s">
        <v>4830</v>
      </c>
      <c r="B2347" s="6" t="s">
        <v>835</v>
      </c>
      <c r="C2347" s="6" t="s">
        <v>31</v>
      </c>
      <c r="D2347" s="7" t="s">
        <v>65</v>
      </c>
      <c r="E2347" s="6" t="s">
        <v>201</v>
      </c>
      <c r="F2347" s="6" t="s">
        <v>433</v>
      </c>
      <c r="G2347" s="7" t="s">
        <v>62</v>
      </c>
      <c r="H2347" s="8" t="n">
        <v>14709.74</v>
      </c>
      <c r="I2347" s="9" t="n">
        <v>30</v>
      </c>
      <c r="J2347" s="6" t="s">
        <v>17</v>
      </c>
    </row>
    <row r="2348" customFormat="false" ht="15" hidden="false" customHeight="false" outlineLevel="0" collapsed="false">
      <c r="A2348" s="2" t="s">
        <v>4831</v>
      </c>
      <c r="B2348" s="2" t="s">
        <v>4832</v>
      </c>
      <c r="C2348" s="2" t="s">
        <v>31</v>
      </c>
      <c r="D2348" s="3" t="s">
        <v>131</v>
      </c>
      <c r="E2348" s="2" t="s">
        <v>593</v>
      </c>
      <c r="F2348" s="2" t="s">
        <v>1907</v>
      </c>
      <c r="G2348" s="3" t="s">
        <v>62</v>
      </c>
      <c r="H2348" s="4" t="n">
        <v>939.13</v>
      </c>
      <c r="I2348" s="5" t="n">
        <v>20</v>
      </c>
      <c r="J2348" s="2" t="s">
        <v>17</v>
      </c>
    </row>
    <row r="2349" customFormat="false" ht="15" hidden="false" customHeight="false" outlineLevel="0" collapsed="false">
      <c r="A2349" s="6" t="s">
        <v>4833</v>
      </c>
      <c r="B2349" s="6" t="s">
        <v>1517</v>
      </c>
      <c r="C2349" s="6" t="s">
        <v>86</v>
      </c>
      <c r="D2349" s="7" t="s">
        <v>135</v>
      </c>
      <c r="E2349" s="6" t="s">
        <v>721</v>
      </c>
      <c r="F2349" s="6" t="s">
        <v>146</v>
      </c>
      <c r="G2349" s="7" t="s">
        <v>16</v>
      </c>
      <c r="H2349" s="8" t="n">
        <v>12469.73</v>
      </c>
      <c r="I2349" s="9" t="n">
        <v>5</v>
      </c>
      <c r="J2349" s="6" t="s">
        <v>17</v>
      </c>
    </row>
    <row r="2350" customFormat="false" ht="15" hidden="false" customHeight="false" outlineLevel="0" collapsed="false">
      <c r="A2350" s="2" t="s">
        <v>4834</v>
      </c>
      <c r="B2350" s="2" t="s">
        <v>4835</v>
      </c>
      <c r="C2350" s="2" t="s">
        <v>86</v>
      </c>
      <c r="D2350" s="3" t="s">
        <v>101</v>
      </c>
      <c r="E2350" s="2" t="s">
        <v>188</v>
      </c>
      <c r="F2350" s="2" t="s">
        <v>942</v>
      </c>
      <c r="G2350" s="3" t="s">
        <v>62</v>
      </c>
      <c r="H2350" s="4" t="n">
        <v>13399.55</v>
      </c>
      <c r="I2350" s="5" t="n">
        <v>20</v>
      </c>
      <c r="J2350" s="2" t="s">
        <v>17</v>
      </c>
    </row>
    <row r="2351" customFormat="false" ht="15" hidden="false" customHeight="false" outlineLevel="0" collapsed="false">
      <c r="A2351" s="6" t="s">
        <v>4836</v>
      </c>
      <c r="B2351" s="6" t="s">
        <v>4837</v>
      </c>
      <c r="C2351" s="6" t="s">
        <v>12</v>
      </c>
      <c r="D2351" s="7" t="s">
        <v>154</v>
      </c>
      <c r="E2351" s="6" t="s">
        <v>647</v>
      </c>
      <c r="F2351" s="6" t="s">
        <v>1129</v>
      </c>
      <c r="G2351" s="7" t="s">
        <v>22</v>
      </c>
      <c r="H2351" s="8" t="n">
        <v>8545.35</v>
      </c>
      <c r="I2351" s="9" t="n">
        <v>30</v>
      </c>
      <c r="J2351" s="6" t="s">
        <v>68</v>
      </c>
    </row>
    <row r="2352" customFormat="false" ht="15" hidden="false" customHeight="false" outlineLevel="0" collapsed="false">
      <c r="A2352" s="2" t="s">
        <v>4838</v>
      </c>
      <c r="B2352" s="2" t="s">
        <v>4839</v>
      </c>
      <c r="C2352" s="2" t="s">
        <v>31</v>
      </c>
      <c r="D2352" s="3" t="s">
        <v>145</v>
      </c>
      <c r="E2352" s="2" t="s">
        <v>699</v>
      </c>
      <c r="F2352" s="2" t="s">
        <v>304</v>
      </c>
      <c r="G2352" s="3" t="s">
        <v>62</v>
      </c>
      <c r="H2352" s="4" t="n">
        <v>10082.96</v>
      </c>
      <c r="I2352" s="5" t="n">
        <v>30</v>
      </c>
      <c r="J2352" s="2" t="s">
        <v>17</v>
      </c>
    </row>
    <row r="2353" customFormat="false" ht="15" hidden="false" customHeight="false" outlineLevel="0" collapsed="false">
      <c r="A2353" s="6" t="s">
        <v>4840</v>
      </c>
      <c r="B2353" s="6" t="s">
        <v>2326</v>
      </c>
      <c r="C2353" s="6" t="s">
        <v>31</v>
      </c>
      <c r="D2353" s="7" t="s">
        <v>215</v>
      </c>
      <c r="E2353" s="6" t="s">
        <v>812</v>
      </c>
      <c r="F2353" s="6" t="s">
        <v>237</v>
      </c>
      <c r="G2353" s="7" t="s">
        <v>28</v>
      </c>
      <c r="H2353" s="8" t="n">
        <v>5665.49</v>
      </c>
      <c r="I2353" s="9" t="n">
        <v>0</v>
      </c>
      <c r="J2353" s="6" t="s">
        <v>17</v>
      </c>
    </row>
    <row r="2354" customFormat="false" ht="15" hidden="false" customHeight="false" outlineLevel="0" collapsed="false">
      <c r="A2354" s="2" t="s">
        <v>4841</v>
      </c>
      <c r="B2354" s="2" t="s">
        <v>3239</v>
      </c>
      <c r="C2354" s="2" t="s">
        <v>12</v>
      </c>
      <c r="D2354" s="3" t="s">
        <v>25</v>
      </c>
      <c r="E2354" s="2" t="s">
        <v>311</v>
      </c>
      <c r="F2354" s="2" t="s">
        <v>176</v>
      </c>
      <c r="G2354" s="3" t="s">
        <v>62</v>
      </c>
      <c r="H2354" s="4" t="n">
        <v>14035.97</v>
      </c>
      <c r="I2354" s="5" t="n">
        <v>15</v>
      </c>
      <c r="J2354" s="2" t="s">
        <v>17</v>
      </c>
    </row>
    <row r="2355" customFormat="false" ht="15" hidden="false" customHeight="false" outlineLevel="0" collapsed="false">
      <c r="A2355" s="6" t="s">
        <v>4842</v>
      </c>
      <c r="B2355" s="6" t="s">
        <v>4843</v>
      </c>
      <c r="C2355" s="6" t="s">
        <v>86</v>
      </c>
      <c r="D2355" s="7" t="s">
        <v>784</v>
      </c>
      <c r="E2355" s="6" t="s">
        <v>21</v>
      </c>
      <c r="F2355" s="6" t="s">
        <v>850</v>
      </c>
      <c r="G2355" s="7" t="s">
        <v>22</v>
      </c>
      <c r="H2355" s="8" t="n">
        <v>2480</v>
      </c>
      <c r="I2355" s="9" t="n">
        <v>15</v>
      </c>
      <c r="J2355" s="6" t="s">
        <v>17</v>
      </c>
    </row>
    <row r="2356" customFormat="false" ht="15" hidden="false" customHeight="false" outlineLevel="0" collapsed="false">
      <c r="A2356" s="2" t="s">
        <v>4844</v>
      </c>
      <c r="B2356" s="2" t="s">
        <v>4845</v>
      </c>
      <c r="C2356" s="2" t="s">
        <v>31</v>
      </c>
      <c r="D2356" s="3" t="s">
        <v>32</v>
      </c>
      <c r="E2356" s="2" t="s">
        <v>83</v>
      </c>
      <c r="F2356" s="2" t="s">
        <v>565</v>
      </c>
      <c r="G2356" s="3" t="s">
        <v>22</v>
      </c>
      <c r="H2356" s="4" t="n">
        <v>8839.18</v>
      </c>
      <c r="I2356" s="5" t="n">
        <v>20</v>
      </c>
      <c r="J2356" s="2" t="s">
        <v>68</v>
      </c>
    </row>
    <row r="2357" customFormat="false" ht="15" hidden="false" customHeight="false" outlineLevel="0" collapsed="false">
      <c r="A2357" s="6" t="s">
        <v>4846</v>
      </c>
      <c r="B2357" s="6" t="s">
        <v>4847</v>
      </c>
      <c r="C2357" s="6" t="s">
        <v>12</v>
      </c>
      <c r="D2357" s="7" t="s">
        <v>81</v>
      </c>
      <c r="E2357" s="6" t="s">
        <v>483</v>
      </c>
      <c r="F2357" s="6" t="s">
        <v>323</v>
      </c>
      <c r="G2357" s="7" t="s">
        <v>62</v>
      </c>
      <c r="H2357" s="8" t="n">
        <v>745.95</v>
      </c>
      <c r="I2357" s="9" t="n">
        <v>20</v>
      </c>
      <c r="J2357" s="6" t="s">
        <v>17</v>
      </c>
    </row>
    <row r="2358" customFormat="false" ht="15" hidden="false" customHeight="false" outlineLevel="0" collapsed="false">
      <c r="A2358" s="2" t="s">
        <v>4848</v>
      </c>
      <c r="B2358" s="2" t="s">
        <v>4849</v>
      </c>
      <c r="C2358" s="2" t="s">
        <v>31</v>
      </c>
      <c r="D2358" s="3" t="s">
        <v>175</v>
      </c>
      <c r="E2358" s="2" t="s">
        <v>517</v>
      </c>
      <c r="F2358" s="2" t="s">
        <v>106</v>
      </c>
      <c r="G2358" s="3" t="s">
        <v>28</v>
      </c>
      <c r="H2358" s="4" t="n">
        <v>10121.78</v>
      </c>
      <c r="I2358" s="5" t="n">
        <v>15</v>
      </c>
      <c r="J2358" s="2" t="s">
        <v>68</v>
      </c>
    </row>
    <row r="2359" customFormat="false" ht="15" hidden="false" customHeight="false" outlineLevel="0" collapsed="false">
      <c r="A2359" s="6" t="s">
        <v>4850</v>
      </c>
      <c r="B2359" s="6" t="s">
        <v>4851</v>
      </c>
      <c r="C2359" s="6" t="s">
        <v>31</v>
      </c>
      <c r="D2359" s="7" t="s">
        <v>215</v>
      </c>
      <c r="E2359" s="6" t="s">
        <v>191</v>
      </c>
      <c r="F2359" s="6" t="s">
        <v>301</v>
      </c>
      <c r="G2359" s="7" t="s">
        <v>16</v>
      </c>
      <c r="H2359" s="8" t="n">
        <v>9479.17</v>
      </c>
      <c r="I2359" s="9" t="n">
        <v>10</v>
      </c>
      <c r="J2359" s="6" t="s">
        <v>17</v>
      </c>
    </row>
    <row r="2360" customFormat="false" ht="15" hidden="false" customHeight="false" outlineLevel="0" collapsed="false">
      <c r="A2360" s="2" t="s">
        <v>4852</v>
      </c>
      <c r="B2360" s="2" t="s">
        <v>3643</v>
      </c>
      <c r="C2360" s="2" t="s">
        <v>12</v>
      </c>
      <c r="D2360" s="3" t="s">
        <v>110</v>
      </c>
      <c r="E2360" s="2" t="s">
        <v>658</v>
      </c>
      <c r="F2360" s="2" t="s">
        <v>1919</v>
      </c>
      <c r="G2360" s="3" t="s">
        <v>138</v>
      </c>
      <c r="H2360" s="4" t="n">
        <v>12446.34</v>
      </c>
      <c r="I2360" s="5" t="n">
        <v>10</v>
      </c>
      <c r="J2360" s="2" t="s">
        <v>17</v>
      </c>
    </row>
    <row r="2361" customFormat="false" ht="15" hidden="false" customHeight="false" outlineLevel="0" collapsed="false">
      <c r="A2361" s="6" t="s">
        <v>4853</v>
      </c>
      <c r="B2361" s="6" t="s">
        <v>1658</v>
      </c>
      <c r="C2361" s="6" t="s">
        <v>12</v>
      </c>
      <c r="D2361" s="7" t="s">
        <v>50</v>
      </c>
      <c r="E2361" s="6" t="s">
        <v>311</v>
      </c>
      <c r="F2361" s="6" t="s">
        <v>156</v>
      </c>
      <c r="G2361" s="7" t="s">
        <v>138</v>
      </c>
      <c r="H2361" s="8" t="n">
        <v>2111.85</v>
      </c>
      <c r="I2361" s="9" t="n">
        <v>25</v>
      </c>
      <c r="J2361" s="6" t="s">
        <v>68</v>
      </c>
    </row>
    <row r="2362" customFormat="false" ht="15" hidden="false" customHeight="false" outlineLevel="0" collapsed="false">
      <c r="A2362" s="2" t="s">
        <v>4854</v>
      </c>
      <c r="B2362" s="2" t="s">
        <v>4855</v>
      </c>
      <c r="C2362" s="2" t="s">
        <v>12</v>
      </c>
      <c r="D2362" s="3" t="s">
        <v>25</v>
      </c>
      <c r="E2362" s="2" t="s">
        <v>171</v>
      </c>
      <c r="F2362" s="2" t="s">
        <v>72</v>
      </c>
      <c r="G2362" s="3" t="s">
        <v>16</v>
      </c>
      <c r="H2362" s="4" t="n">
        <v>10074.83</v>
      </c>
      <c r="I2362" s="5" t="n">
        <v>20</v>
      </c>
      <c r="J2362" s="2" t="s">
        <v>17</v>
      </c>
    </row>
    <row r="2363" customFormat="false" ht="15" hidden="false" customHeight="false" outlineLevel="0" collapsed="false">
      <c r="A2363" s="6" t="s">
        <v>4856</v>
      </c>
      <c r="B2363" s="6" t="s">
        <v>4857</v>
      </c>
      <c r="C2363" s="6" t="s">
        <v>31</v>
      </c>
      <c r="D2363" s="7" t="s">
        <v>215</v>
      </c>
      <c r="E2363" s="6" t="s">
        <v>919</v>
      </c>
      <c r="F2363" s="6" t="s">
        <v>405</v>
      </c>
      <c r="G2363" s="7" t="s">
        <v>22</v>
      </c>
      <c r="H2363" s="8" t="n">
        <v>13655.91</v>
      </c>
      <c r="I2363" s="9" t="n">
        <v>20</v>
      </c>
      <c r="J2363" s="6" t="s">
        <v>17</v>
      </c>
    </row>
    <row r="2364" customFormat="false" ht="15" hidden="false" customHeight="false" outlineLevel="0" collapsed="false">
      <c r="A2364" s="2" t="s">
        <v>4858</v>
      </c>
      <c r="B2364" s="2" t="s">
        <v>4859</v>
      </c>
      <c r="C2364" s="2" t="s">
        <v>12</v>
      </c>
      <c r="D2364" s="3" t="s">
        <v>110</v>
      </c>
      <c r="E2364" s="2" t="s">
        <v>43</v>
      </c>
      <c r="F2364" s="2" t="s">
        <v>293</v>
      </c>
      <c r="G2364" s="3" t="s">
        <v>22</v>
      </c>
      <c r="H2364" s="4" t="n">
        <v>13918.89</v>
      </c>
      <c r="I2364" s="5" t="n">
        <v>10</v>
      </c>
      <c r="J2364" s="2" t="s">
        <v>17</v>
      </c>
    </row>
    <row r="2365" customFormat="false" ht="15" hidden="false" customHeight="false" outlineLevel="0" collapsed="false">
      <c r="A2365" s="6" t="s">
        <v>4860</v>
      </c>
      <c r="B2365" s="6" t="s">
        <v>4861</v>
      </c>
      <c r="C2365" s="6" t="s">
        <v>12</v>
      </c>
      <c r="D2365" s="7" t="s">
        <v>50</v>
      </c>
      <c r="E2365" s="6" t="s">
        <v>164</v>
      </c>
      <c r="F2365" s="6" t="s">
        <v>493</v>
      </c>
      <c r="G2365" s="7" t="s">
        <v>28</v>
      </c>
      <c r="H2365" s="8" t="n">
        <v>14739.62</v>
      </c>
      <c r="I2365" s="9" t="n">
        <v>15</v>
      </c>
      <c r="J2365" s="6" t="s">
        <v>17</v>
      </c>
    </row>
    <row r="2366" customFormat="false" ht="15" hidden="false" customHeight="false" outlineLevel="0" collapsed="false">
      <c r="A2366" s="2" t="s">
        <v>4862</v>
      </c>
      <c r="B2366" s="2" t="s">
        <v>4863</v>
      </c>
      <c r="C2366" s="2" t="s">
        <v>31</v>
      </c>
      <c r="D2366" s="3" t="s">
        <v>215</v>
      </c>
      <c r="E2366" s="2" t="s">
        <v>293</v>
      </c>
      <c r="F2366" s="2" t="s">
        <v>294</v>
      </c>
      <c r="G2366" s="3" t="s">
        <v>62</v>
      </c>
      <c r="H2366" s="4" t="n">
        <v>12809.36</v>
      </c>
      <c r="I2366" s="5" t="n">
        <v>15</v>
      </c>
      <c r="J2366" s="2" t="s">
        <v>17</v>
      </c>
    </row>
    <row r="2367" customFormat="false" ht="15" hidden="false" customHeight="false" outlineLevel="0" collapsed="false">
      <c r="A2367" s="6" t="s">
        <v>4864</v>
      </c>
      <c r="B2367" s="6" t="s">
        <v>4865</v>
      </c>
      <c r="C2367" s="6" t="s">
        <v>86</v>
      </c>
      <c r="D2367" s="7" t="s">
        <v>135</v>
      </c>
      <c r="E2367" s="6" t="s">
        <v>1199</v>
      </c>
      <c r="F2367" s="6" t="s">
        <v>757</v>
      </c>
      <c r="G2367" s="7" t="s">
        <v>22</v>
      </c>
      <c r="H2367" s="8" t="n">
        <v>8858.35</v>
      </c>
      <c r="I2367" s="9" t="n">
        <v>10</v>
      </c>
      <c r="J2367" s="6" t="s">
        <v>17</v>
      </c>
    </row>
    <row r="2368" customFormat="false" ht="15" hidden="false" customHeight="false" outlineLevel="0" collapsed="false">
      <c r="A2368" s="2" t="s">
        <v>4866</v>
      </c>
      <c r="B2368" s="2" t="s">
        <v>512</v>
      </c>
      <c r="C2368" s="2" t="s">
        <v>86</v>
      </c>
      <c r="D2368" s="3" t="s">
        <v>249</v>
      </c>
      <c r="E2368" s="2" t="s">
        <v>233</v>
      </c>
      <c r="F2368" s="2" t="s">
        <v>26</v>
      </c>
      <c r="G2368" s="3" t="s">
        <v>62</v>
      </c>
      <c r="H2368" s="4" t="n">
        <v>5870.89</v>
      </c>
      <c r="I2368" s="5" t="n">
        <v>0</v>
      </c>
      <c r="J2368" s="2" t="s">
        <v>17</v>
      </c>
    </row>
    <row r="2369" customFormat="false" ht="15" hidden="false" customHeight="false" outlineLevel="0" collapsed="false">
      <c r="A2369" s="6" t="s">
        <v>4867</v>
      </c>
      <c r="B2369" s="6" t="s">
        <v>4868</v>
      </c>
      <c r="C2369" s="6" t="s">
        <v>12</v>
      </c>
      <c r="D2369" s="7" t="s">
        <v>154</v>
      </c>
      <c r="E2369" s="6" t="s">
        <v>1246</v>
      </c>
      <c r="F2369" s="6" t="s">
        <v>1138</v>
      </c>
      <c r="G2369" s="7" t="s">
        <v>74</v>
      </c>
      <c r="H2369" s="8" t="n">
        <v>1796.74</v>
      </c>
      <c r="I2369" s="9" t="n">
        <v>10</v>
      </c>
      <c r="J2369" s="6" t="s">
        <v>17</v>
      </c>
    </row>
    <row r="2370" customFormat="false" ht="15" hidden="false" customHeight="false" outlineLevel="0" collapsed="false">
      <c r="A2370" s="2" t="s">
        <v>4869</v>
      </c>
      <c r="B2370" s="2" t="s">
        <v>4870</v>
      </c>
      <c r="C2370" s="2" t="s">
        <v>12</v>
      </c>
      <c r="D2370" s="3" t="s">
        <v>25</v>
      </c>
      <c r="E2370" s="2" t="s">
        <v>271</v>
      </c>
      <c r="F2370" s="2" t="s">
        <v>219</v>
      </c>
      <c r="G2370" s="3" t="s">
        <v>138</v>
      </c>
      <c r="H2370" s="4" t="n">
        <v>11647.63</v>
      </c>
      <c r="I2370" s="5" t="n">
        <v>0</v>
      </c>
      <c r="J2370" s="2" t="s">
        <v>68</v>
      </c>
    </row>
    <row r="2371" customFormat="false" ht="15" hidden="false" customHeight="false" outlineLevel="0" collapsed="false">
      <c r="A2371" s="6" t="s">
        <v>4871</v>
      </c>
      <c r="B2371" s="6" t="s">
        <v>4872</v>
      </c>
      <c r="C2371" s="6" t="s">
        <v>31</v>
      </c>
      <c r="D2371" s="7" t="s">
        <v>175</v>
      </c>
      <c r="E2371" s="6" t="s">
        <v>42</v>
      </c>
      <c r="F2371" s="6" t="s">
        <v>281</v>
      </c>
      <c r="G2371" s="7" t="s">
        <v>22</v>
      </c>
      <c r="H2371" s="8" t="n">
        <v>11915.34</v>
      </c>
      <c r="I2371" s="9" t="n">
        <v>5</v>
      </c>
      <c r="J2371" s="6" t="s">
        <v>17</v>
      </c>
    </row>
    <row r="2372" customFormat="false" ht="15" hidden="false" customHeight="false" outlineLevel="0" collapsed="false">
      <c r="A2372" s="2" t="s">
        <v>4873</v>
      </c>
      <c r="B2372" s="2" t="s">
        <v>4874</v>
      </c>
      <c r="C2372" s="2" t="s">
        <v>31</v>
      </c>
      <c r="D2372" s="3" t="s">
        <v>65</v>
      </c>
      <c r="E2372" s="2" t="s">
        <v>89</v>
      </c>
      <c r="F2372" s="2" t="s">
        <v>1505</v>
      </c>
      <c r="G2372" s="3" t="s">
        <v>138</v>
      </c>
      <c r="H2372" s="4" t="n">
        <v>2448.82</v>
      </c>
      <c r="I2372" s="5" t="n">
        <v>10</v>
      </c>
      <c r="J2372" s="2" t="s">
        <v>17</v>
      </c>
    </row>
    <row r="2373" customFormat="false" ht="15" hidden="false" customHeight="false" outlineLevel="0" collapsed="false">
      <c r="A2373" s="6" t="s">
        <v>4875</v>
      </c>
      <c r="B2373" s="6" t="s">
        <v>4876</v>
      </c>
      <c r="C2373" s="6" t="s">
        <v>31</v>
      </c>
      <c r="D2373" s="7" t="s">
        <v>71</v>
      </c>
      <c r="E2373" s="6" t="s">
        <v>163</v>
      </c>
      <c r="F2373" s="6" t="s">
        <v>767</v>
      </c>
      <c r="G2373" s="7" t="s">
        <v>16</v>
      </c>
      <c r="H2373" s="8" t="n">
        <v>12482.1</v>
      </c>
      <c r="I2373" s="9" t="n">
        <v>10</v>
      </c>
      <c r="J2373" s="6" t="s">
        <v>17</v>
      </c>
    </row>
    <row r="2374" customFormat="false" ht="15" hidden="false" customHeight="false" outlineLevel="0" collapsed="false">
      <c r="A2374" s="2" t="s">
        <v>4877</v>
      </c>
      <c r="B2374" s="2" t="s">
        <v>4688</v>
      </c>
      <c r="C2374" s="2" t="s">
        <v>31</v>
      </c>
      <c r="D2374" s="3" t="s">
        <v>71</v>
      </c>
      <c r="E2374" s="2" t="s">
        <v>142</v>
      </c>
      <c r="F2374" s="2" t="s">
        <v>202</v>
      </c>
      <c r="G2374" s="3" t="s">
        <v>74</v>
      </c>
      <c r="H2374" s="4" t="n">
        <v>3576.57</v>
      </c>
      <c r="I2374" s="5" t="n">
        <v>10</v>
      </c>
      <c r="J2374" s="2" t="s">
        <v>68</v>
      </c>
    </row>
    <row r="2375" customFormat="false" ht="15" hidden="false" customHeight="false" outlineLevel="0" collapsed="false">
      <c r="A2375" s="6" t="s">
        <v>4878</v>
      </c>
      <c r="B2375" s="6" t="s">
        <v>4879</v>
      </c>
      <c r="C2375" s="6" t="s">
        <v>86</v>
      </c>
      <c r="D2375" s="7" t="s">
        <v>101</v>
      </c>
      <c r="E2375" s="6" t="s">
        <v>630</v>
      </c>
      <c r="F2375" s="6" t="s">
        <v>376</v>
      </c>
      <c r="G2375" s="7" t="s">
        <v>62</v>
      </c>
      <c r="H2375" s="8" t="n">
        <v>11484.13</v>
      </c>
      <c r="I2375" s="9" t="n">
        <v>15</v>
      </c>
      <c r="J2375" s="6" t="s">
        <v>68</v>
      </c>
    </row>
    <row r="2376" customFormat="false" ht="15" hidden="false" customHeight="false" outlineLevel="0" collapsed="false">
      <c r="A2376" s="2" t="s">
        <v>4880</v>
      </c>
      <c r="B2376" s="2" t="s">
        <v>1375</v>
      </c>
      <c r="C2376" s="2" t="s">
        <v>12</v>
      </c>
      <c r="D2376" s="3" t="s">
        <v>362</v>
      </c>
      <c r="E2376" s="2" t="s">
        <v>429</v>
      </c>
      <c r="F2376" s="2" t="s">
        <v>119</v>
      </c>
      <c r="G2376" s="3" t="s">
        <v>62</v>
      </c>
      <c r="H2376" s="4" t="n">
        <v>3530.29</v>
      </c>
      <c r="I2376" s="5" t="n">
        <v>5</v>
      </c>
      <c r="J2376" s="2" t="s">
        <v>68</v>
      </c>
    </row>
    <row r="2377" customFormat="false" ht="15" hidden="false" customHeight="false" outlineLevel="0" collapsed="false">
      <c r="A2377" s="6" t="s">
        <v>4881</v>
      </c>
      <c r="B2377" s="6" t="s">
        <v>4882</v>
      </c>
      <c r="C2377" s="6" t="s">
        <v>12</v>
      </c>
      <c r="D2377" s="7" t="s">
        <v>110</v>
      </c>
      <c r="E2377" s="6" t="s">
        <v>268</v>
      </c>
      <c r="F2377" s="6" t="s">
        <v>862</v>
      </c>
      <c r="G2377" s="7" t="s">
        <v>62</v>
      </c>
      <c r="H2377" s="8" t="n">
        <v>14660.3</v>
      </c>
      <c r="I2377" s="9" t="n">
        <v>30</v>
      </c>
      <c r="J2377" s="6" t="s">
        <v>17</v>
      </c>
    </row>
    <row r="2378" customFormat="false" ht="15" hidden="false" customHeight="false" outlineLevel="0" collapsed="false">
      <c r="A2378" s="2" t="s">
        <v>4883</v>
      </c>
      <c r="B2378" s="2" t="s">
        <v>4884</v>
      </c>
      <c r="C2378" s="2" t="s">
        <v>12</v>
      </c>
      <c r="D2378" s="3" t="s">
        <v>154</v>
      </c>
      <c r="E2378" s="2" t="s">
        <v>297</v>
      </c>
      <c r="F2378" s="2" t="s">
        <v>650</v>
      </c>
      <c r="G2378" s="3" t="s">
        <v>22</v>
      </c>
      <c r="H2378" s="4" t="n">
        <v>12981.23</v>
      </c>
      <c r="I2378" s="5" t="n">
        <v>10</v>
      </c>
      <c r="J2378" s="2" t="s">
        <v>17</v>
      </c>
    </row>
    <row r="2379" customFormat="false" ht="15" hidden="false" customHeight="false" outlineLevel="0" collapsed="false">
      <c r="A2379" s="6" t="s">
        <v>4885</v>
      </c>
      <c r="B2379" s="6" t="s">
        <v>4886</v>
      </c>
      <c r="C2379" s="6" t="s">
        <v>31</v>
      </c>
      <c r="D2379" s="7" t="s">
        <v>175</v>
      </c>
      <c r="E2379" s="6" t="s">
        <v>315</v>
      </c>
      <c r="F2379" s="6" t="s">
        <v>2190</v>
      </c>
      <c r="G2379" s="7" t="s">
        <v>22</v>
      </c>
      <c r="H2379" s="8" t="n">
        <v>4068.44</v>
      </c>
      <c r="I2379" s="9" t="n">
        <v>10</v>
      </c>
      <c r="J2379" s="6" t="s">
        <v>17</v>
      </c>
    </row>
    <row r="2380" customFormat="false" ht="15" hidden="false" customHeight="false" outlineLevel="0" collapsed="false">
      <c r="A2380" s="2" t="s">
        <v>4887</v>
      </c>
      <c r="B2380" s="2" t="s">
        <v>4888</v>
      </c>
      <c r="C2380" s="2" t="s">
        <v>86</v>
      </c>
      <c r="D2380" s="3" t="s">
        <v>249</v>
      </c>
      <c r="E2380" s="2" t="s">
        <v>26</v>
      </c>
      <c r="F2380" s="2" t="s">
        <v>1117</v>
      </c>
      <c r="G2380" s="3" t="s">
        <v>62</v>
      </c>
      <c r="H2380" s="4" t="n">
        <v>908.51</v>
      </c>
      <c r="I2380" s="5" t="n">
        <v>15</v>
      </c>
      <c r="J2380" s="2" t="s">
        <v>17</v>
      </c>
    </row>
    <row r="2381" customFormat="false" ht="15" hidden="false" customHeight="false" outlineLevel="0" collapsed="false">
      <c r="A2381" s="6" t="s">
        <v>4889</v>
      </c>
      <c r="B2381" s="6" t="s">
        <v>4890</v>
      </c>
      <c r="C2381" s="6" t="s">
        <v>12</v>
      </c>
      <c r="D2381" s="7" t="s">
        <v>81</v>
      </c>
      <c r="E2381" s="6" t="s">
        <v>98</v>
      </c>
      <c r="F2381" s="6" t="s">
        <v>785</v>
      </c>
      <c r="G2381" s="7" t="s">
        <v>138</v>
      </c>
      <c r="H2381" s="8" t="n">
        <v>3067.79</v>
      </c>
      <c r="I2381" s="9" t="n">
        <v>10</v>
      </c>
      <c r="J2381" s="6" t="s">
        <v>17</v>
      </c>
    </row>
    <row r="2382" customFormat="false" ht="15" hidden="false" customHeight="false" outlineLevel="0" collapsed="false">
      <c r="A2382" s="2" t="s">
        <v>4891</v>
      </c>
      <c r="B2382" s="2" t="s">
        <v>4892</v>
      </c>
      <c r="C2382" s="2" t="s">
        <v>86</v>
      </c>
      <c r="D2382" s="3" t="s">
        <v>507</v>
      </c>
      <c r="E2382" s="2" t="s">
        <v>237</v>
      </c>
      <c r="F2382" s="2" t="s">
        <v>238</v>
      </c>
      <c r="G2382" s="3" t="s">
        <v>22</v>
      </c>
      <c r="H2382" s="4" t="n">
        <v>9540.05</v>
      </c>
      <c r="I2382" s="5" t="n">
        <v>0</v>
      </c>
      <c r="J2382" s="2" t="s">
        <v>17</v>
      </c>
    </row>
    <row r="2383" customFormat="false" ht="15" hidden="false" customHeight="false" outlineLevel="0" collapsed="false">
      <c r="A2383" s="6" t="s">
        <v>4893</v>
      </c>
      <c r="B2383" s="6" t="s">
        <v>4894</v>
      </c>
      <c r="C2383" s="6" t="s">
        <v>31</v>
      </c>
      <c r="D2383" s="7" t="s">
        <v>145</v>
      </c>
      <c r="E2383" s="6" t="s">
        <v>624</v>
      </c>
      <c r="F2383" s="6" t="s">
        <v>55</v>
      </c>
      <c r="G2383" s="7" t="s">
        <v>62</v>
      </c>
      <c r="H2383" s="8" t="n">
        <v>1121.38</v>
      </c>
      <c r="I2383" s="9" t="n">
        <v>10</v>
      </c>
      <c r="J2383" s="6" t="s">
        <v>68</v>
      </c>
    </row>
    <row r="2384" customFormat="false" ht="15" hidden="false" customHeight="false" outlineLevel="0" collapsed="false">
      <c r="A2384" s="2" t="s">
        <v>4895</v>
      </c>
      <c r="B2384" s="2" t="s">
        <v>4896</v>
      </c>
      <c r="C2384" s="2" t="s">
        <v>31</v>
      </c>
      <c r="D2384" s="3" t="s">
        <v>59</v>
      </c>
      <c r="E2384" s="2" t="s">
        <v>406</v>
      </c>
      <c r="F2384" s="2" t="s">
        <v>659</v>
      </c>
      <c r="G2384" s="3" t="s">
        <v>138</v>
      </c>
      <c r="H2384" s="4" t="n">
        <v>4328.85</v>
      </c>
      <c r="I2384" s="5" t="n">
        <v>0</v>
      </c>
      <c r="J2384" s="2" t="s">
        <v>17</v>
      </c>
    </row>
    <row r="2385" customFormat="false" ht="15" hidden="false" customHeight="false" outlineLevel="0" collapsed="false">
      <c r="A2385" s="6" t="s">
        <v>4897</v>
      </c>
      <c r="B2385" s="6" t="s">
        <v>4898</v>
      </c>
      <c r="C2385" s="6" t="s">
        <v>86</v>
      </c>
      <c r="D2385" s="7" t="s">
        <v>97</v>
      </c>
      <c r="E2385" s="6" t="s">
        <v>15</v>
      </c>
      <c r="F2385" s="6" t="s">
        <v>614</v>
      </c>
      <c r="G2385" s="7" t="s">
        <v>28</v>
      </c>
      <c r="H2385" s="8" t="n">
        <v>4423.53</v>
      </c>
      <c r="I2385" s="9" t="n">
        <v>25</v>
      </c>
      <c r="J2385" s="6" t="s">
        <v>17</v>
      </c>
    </row>
    <row r="2386" customFormat="false" ht="15" hidden="false" customHeight="false" outlineLevel="0" collapsed="false">
      <c r="A2386" s="2" t="s">
        <v>4899</v>
      </c>
      <c r="B2386" s="2" t="s">
        <v>178</v>
      </c>
      <c r="C2386" s="2" t="s">
        <v>12</v>
      </c>
      <c r="D2386" s="3" t="s">
        <v>13</v>
      </c>
      <c r="E2386" s="2" t="s">
        <v>267</v>
      </c>
      <c r="F2386" s="2" t="s">
        <v>268</v>
      </c>
      <c r="G2386" s="3" t="s">
        <v>28</v>
      </c>
      <c r="H2386" s="4" t="n">
        <v>12060.67</v>
      </c>
      <c r="I2386" s="5" t="n">
        <v>20</v>
      </c>
      <c r="J2386" s="2" t="s">
        <v>17</v>
      </c>
    </row>
    <row r="2387" customFormat="false" ht="15" hidden="false" customHeight="false" outlineLevel="0" collapsed="false">
      <c r="A2387" s="6" t="s">
        <v>4900</v>
      </c>
      <c r="B2387" s="6" t="s">
        <v>4901</v>
      </c>
      <c r="C2387" s="6" t="s">
        <v>12</v>
      </c>
      <c r="D2387" s="7" t="s">
        <v>50</v>
      </c>
      <c r="E2387" s="6" t="s">
        <v>1075</v>
      </c>
      <c r="F2387" s="6" t="s">
        <v>355</v>
      </c>
      <c r="G2387" s="7" t="s">
        <v>28</v>
      </c>
      <c r="H2387" s="8" t="n">
        <v>12943.85</v>
      </c>
      <c r="I2387" s="9" t="n">
        <v>30</v>
      </c>
      <c r="J2387" s="6" t="s">
        <v>17</v>
      </c>
    </row>
    <row r="2388" customFormat="false" ht="15" hidden="false" customHeight="false" outlineLevel="0" collapsed="false">
      <c r="A2388" s="2" t="s">
        <v>4902</v>
      </c>
      <c r="B2388" s="2" t="s">
        <v>1636</v>
      </c>
      <c r="C2388" s="2" t="s">
        <v>12</v>
      </c>
      <c r="D2388" s="3" t="s">
        <v>81</v>
      </c>
      <c r="E2388" s="2" t="s">
        <v>578</v>
      </c>
      <c r="F2388" s="2" t="s">
        <v>112</v>
      </c>
      <c r="G2388" s="3" t="s">
        <v>22</v>
      </c>
      <c r="H2388" s="4" t="n">
        <v>3938.38</v>
      </c>
      <c r="I2388" s="5" t="n">
        <v>25</v>
      </c>
      <c r="J2388" s="2" t="s">
        <v>17</v>
      </c>
    </row>
    <row r="2389" customFormat="false" ht="15" hidden="false" customHeight="false" outlineLevel="0" collapsed="false">
      <c r="A2389" s="6" t="s">
        <v>4903</v>
      </c>
      <c r="B2389" s="6" t="s">
        <v>4904</v>
      </c>
      <c r="C2389" s="6" t="s">
        <v>86</v>
      </c>
      <c r="D2389" s="7" t="s">
        <v>135</v>
      </c>
      <c r="E2389" s="6" t="s">
        <v>436</v>
      </c>
      <c r="F2389" s="6" t="s">
        <v>184</v>
      </c>
      <c r="G2389" s="7" t="s">
        <v>62</v>
      </c>
      <c r="H2389" s="8" t="n">
        <v>808.46</v>
      </c>
      <c r="I2389" s="9" t="n">
        <v>5</v>
      </c>
      <c r="J2389" s="6" t="s">
        <v>17</v>
      </c>
    </row>
    <row r="2390" customFormat="false" ht="15" hidden="false" customHeight="false" outlineLevel="0" collapsed="false">
      <c r="A2390" s="2" t="s">
        <v>4905</v>
      </c>
      <c r="B2390" s="2" t="s">
        <v>2524</v>
      </c>
      <c r="C2390" s="2" t="s">
        <v>12</v>
      </c>
      <c r="D2390" s="3" t="s">
        <v>37</v>
      </c>
      <c r="E2390" s="2" t="s">
        <v>1200</v>
      </c>
      <c r="F2390" s="2" t="s">
        <v>1348</v>
      </c>
      <c r="G2390" s="3" t="s">
        <v>74</v>
      </c>
      <c r="H2390" s="4" t="n">
        <v>4429.34</v>
      </c>
      <c r="I2390" s="5" t="n">
        <v>30</v>
      </c>
      <c r="J2390" s="2" t="s">
        <v>17</v>
      </c>
    </row>
    <row r="2391" customFormat="false" ht="15" hidden="false" customHeight="false" outlineLevel="0" collapsed="false">
      <c r="A2391" s="6" t="s">
        <v>4906</v>
      </c>
      <c r="B2391" s="6" t="s">
        <v>4907</v>
      </c>
      <c r="C2391" s="6" t="s">
        <v>12</v>
      </c>
      <c r="D2391" s="7" t="s">
        <v>162</v>
      </c>
      <c r="E2391" s="6" t="s">
        <v>184</v>
      </c>
      <c r="F2391" s="6" t="s">
        <v>2187</v>
      </c>
      <c r="G2391" s="7" t="s">
        <v>28</v>
      </c>
      <c r="H2391" s="8" t="n">
        <v>8451.46</v>
      </c>
      <c r="I2391" s="9" t="n">
        <v>5</v>
      </c>
      <c r="J2391" s="6" t="s">
        <v>17</v>
      </c>
    </row>
    <row r="2392" customFormat="false" ht="15" hidden="false" customHeight="false" outlineLevel="0" collapsed="false">
      <c r="A2392" s="2" t="s">
        <v>4908</v>
      </c>
      <c r="B2392" s="2" t="s">
        <v>4310</v>
      </c>
      <c r="C2392" s="2" t="s">
        <v>31</v>
      </c>
      <c r="D2392" s="3" t="s">
        <v>131</v>
      </c>
      <c r="E2392" s="2" t="s">
        <v>373</v>
      </c>
      <c r="F2392" s="2" t="s">
        <v>919</v>
      </c>
      <c r="G2392" s="3" t="s">
        <v>22</v>
      </c>
      <c r="H2392" s="4" t="n">
        <v>11534.22</v>
      </c>
      <c r="I2392" s="5" t="n">
        <v>10</v>
      </c>
      <c r="J2392" s="2" t="s">
        <v>17</v>
      </c>
    </row>
    <row r="2393" customFormat="false" ht="15" hidden="false" customHeight="false" outlineLevel="0" collapsed="false">
      <c r="A2393" s="6" t="s">
        <v>4909</v>
      </c>
      <c r="B2393" s="6" t="s">
        <v>4910</v>
      </c>
      <c r="C2393" s="6" t="s">
        <v>12</v>
      </c>
      <c r="D2393" s="7" t="s">
        <v>362</v>
      </c>
      <c r="E2393" s="6" t="s">
        <v>550</v>
      </c>
      <c r="F2393" s="6" t="s">
        <v>533</v>
      </c>
      <c r="G2393" s="7" t="s">
        <v>22</v>
      </c>
      <c r="H2393" s="8" t="n">
        <v>14160.15</v>
      </c>
      <c r="I2393" s="9" t="n">
        <v>0</v>
      </c>
      <c r="J2393" s="6" t="s">
        <v>17</v>
      </c>
    </row>
    <row r="2394" customFormat="false" ht="15" hidden="false" customHeight="false" outlineLevel="0" collapsed="false">
      <c r="A2394" s="2" t="s">
        <v>4911</v>
      </c>
      <c r="B2394" s="2" t="s">
        <v>4912</v>
      </c>
      <c r="C2394" s="2" t="s">
        <v>86</v>
      </c>
      <c r="D2394" s="3" t="s">
        <v>87</v>
      </c>
      <c r="E2394" s="2" t="s">
        <v>60</v>
      </c>
      <c r="F2394" s="2" t="s">
        <v>47</v>
      </c>
      <c r="G2394" s="3" t="s">
        <v>28</v>
      </c>
      <c r="H2394" s="4" t="n">
        <v>2431.98</v>
      </c>
      <c r="I2394" s="5" t="n">
        <v>15</v>
      </c>
      <c r="J2394" s="2" t="s">
        <v>17</v>
      </c>
    </row>
    <row r="2395" customFormat="false" ht="15" hidden="false" customHeight="false" outlineLevel="0" collapsed="false">
      <c r="A2395" s="6" t="s">
        <v>4913</v>
      </c>
      <c r="B2395" s="6" t="s">
        <v>4914</v>
      </c>
      <c r="C2395" s="6" t="s">
        <v>31</v>
      </c>
      <c r="D2395" s="7" t="s">
        <v>92</v>
      </c>
      <c r="E2395" s="6" t="s">
        <v>176</v>
      </c>
      <c r="F2395" s="6" t="s">
        <v>1437</v>
      </c>
      <c r="G2395" s="7" t="s">
        <v>74</v>
      </c>
      <c r="H2395" s="8" t="n">
        <v>13469.36</v>
      </c>
      <c r="I2395" s="9" t="n">
        <v>5</v>
      </c>
      <c r="J2395" s="6" t="s">
        <v>17</v>
      </c>
    </row>
    <row r="2396" customFormat="false" ht="15" hidden="false" customHeight="false" outlineLevel="0" collapsed="false">
      <c r="A2396" s="2" t="s">
        <v>4915</v>
      </c>
      <c r="B2396" s="2" t="s">
        <v>4916</v>
      </c>
      <c r="C2396" s="2" t="s">
        <v>12</v>
      </c>
      <c r="D2396" s="3" t="s">
        <v>13</v>
      </c>
      <c r="E2396" s="2" t="s">
        <v>490</v>
      </c>
      <c r="F2396" s="2" t="s">
        <v>793</v>
      </c>
      <c r="G2396" s="3" t="s">
        <v>22</v>
      </c>
      <c r="H2396" s="4" t="n">
        <v>1461.13</v>
      </c>
      <c r="I2396" s="5" t="n">
        <v>10</v>
      </c>
      <c r="J2396" s="2" t="s">
        <v>17</v>
      </c>
    </row>
    <row r="2397" customFormat="false" ht="15" hidden="false" customHeight="false" outlineLevel="0" collapsed="false">
      <c r="A2397" s="6" t="s">
        <v>4917</v>
      </c>
      <c r="B2397" s="6" t="s">
        <v>4918</v>
      </c>
      <c r="C2397" s="6" t="s">
        <v>31</v>
      </c>
      <c r="D2397" s="7" t="s">
        <v>131</v>
      </c>
      <c r="E2397" s="6" t="s">
        <v>1803</v>
      </c>
      <c r="F2397" s="6" t="s">
        <v>198</v>
      </c>
      <c r="G2397" s="7" t="s">
        <v>22</v>
      </c>
      <c r="H2397" s="8" t="n">
        <v>14968.54</v>
      </c>
      <c r="I2397" s="9" t="n">
        <v>10</v>
      </c>
      <c r="J2397" s="6" t="s">
        <v>17</v>
      </c>
    </row>
    <row r="2398" customFormat="false" ht="15" hidden="false" customHeight="false" outlineLevel="0" collapsed="false">
      <c r="A2398" s="2" t="s">
        <v>4919</v>
      </c>
      <c r="B2398" s="2" t="s">
        <v>4141</v>
      </c>
      <c r="C2398" s="2" t="s">
        <v>12</v>
      </c>
      <c r="D2398" s="3" t="s">
        <v>362</v>
      </c>
      <c r="E2398" s="2" t="s">
        <v>803</v>
      </c>
      <c r="F2398" s="2" t="s">
        <v>26</v>
      </c>
      <c r="G2398" s="3" t="s">
        <v>62</v>
      </c>
      <c r="H2398" s="4" t="n">
        <v>13892.16</v>
      </c>
      <c r="I2398" s="5" t="n">
        <v>25</v>
      </c>
      <c r="J2398" s="2" t="s">
        <v>17</v>
      </c>
    </row>
    <row r="2399" customFormat="false" ht="15" hidden="false" customHeight="false" outlineLevel="0" collapsed="false">
      <c r="A2399" s="6" t="s">
        <v>4920</v>
      </c>
      <c r="B2399" s="6" t="s">
        <v>4921</v>
      </c>
      <c r="C2399" s="6" t="s">
        <v>31</v>
      </c>
      <c r="D2399" s="7" t="s">
        <v>215</v>
      </c>
      <c r="E2399" s="6" t="s">
        <v>922</v>
      </c>
      <c r="F2399" s="6" t="s">
        <v>159</v>
      </c>
      <c r="G2399" s="7" t="s">
        <v>62</v>
      </c>
      <c r="H2399" s="8" t="n">
        <v>6151.73</v>
      </c>
      <c r="I2399" s="9" t="n">
        <v>25</v>
      </c>
      <c r="J2399" s="6" t="s">
        <v>17</v>
      </c>
    </row>
    <row r="2400" customFormat="false" ht="15" hidden="false" customHeight="false" outlineLevel="0" collapsed="false">
      <c r="A2400" s="2" t="s">
        <v>4922</v>
      </c>
      <c r="B2400" s="2" t="s">
        <v>4923</v>
      </c>
      <c r="C2400" s="2" t="s">
        <v>31</v>
      </c>
      <c r="D2400" s="3" t="s">
        <v>32</v>
      </c>
      <c r="E2400" s="2" t="s">
        <v>803</v>
      </c>
      <c r="F2400" s="2" t="s">
        <v>234</v>
      </c>
      <c r="G2400" s="3" t="s">
        <v>22</v>
      </c>
      <c r="H2400" s="4" t="n">
        <v>12708.74</v>
      </c>
      <c r="I2400" s="5" t="n">
        <v>15</v>
      </c>
      <c r="J2400" s="2" t="s">
        <v>68</v>
      </c>
    </row>
    <row r="2401" customFormat="false" ht="15" hidden="false" customHeight="false" outlineLevel="0" collapsed="false">
      <c r="A2401" s="6" t="s">
        <v>4924</v>
      </c>
      <c r="B2401" s="6" t="s">
        <v>4925</v>
      </c>
      <c r="C2401" s="6" t="s">
        <v>31</v>
      </c>
      <c r="D2401" s="7" t="s">
        <v>175</v>
      </c>
      <c r="E2401" s="6" t="s">
        <v>669</v>
      </c>
      <c r="F2401" s="6" t="s">
        <v>565</v>
      </c>
      <c r="G2401" s="7" t="s">
        <v>22</v>
      </c>
      <c r="H2401" s="8" t="n">
        <v>9516.93</v>
      </c>
      <c r="I2401" s="9" t="n">
        <v>30</v>
      </c>
      <c r="J2401" s="6" t="s">
        <v>17</v>
      </c>
    </row>
    <row r="2402" customFormat="false" ht="15" hidden="false" customHeight="false" outlineLevel="0" collapsed="false">
      <c r="A2402" s="2" t="s">
        <v>4926</v>
      </c>
      <c r="B2402" s="2" t="s">
        <v>4927</v>
      </c>
      <c r="C2402" s="2" t="s">
        <v>31</v>
      </c>
      <c r="D2402" s="3" t="s">
        <v>122</v>
      </c>
      <c r="E2402" s="2" t="s">
        <v>147</v>
      </c>
      <c r="F2402" s="2" t="s">
        <v>103</v>
      </c>
      <c r="G2402" s="3" t="s">
        <v>22</v>
      </c>
      <c r="H2402" s="4" t="n">
        <v>673.99</v>
      </c>
      <c r="I2402" s="5" t="n">
        <v>15</v>
      </c>
      <c r="J2402" s="2" t="s">
        <v>17</v>
      </c>
    </row>
    <row r="2403" customFormat="false" ht="15" hidden="false" customHeight="false" outlineLevel="0" collapsed="false">
      <c r="A2403" s="6" t="s">
        <v>4928</v>
      </c>
      <c r="B2403" s="6" t="s">
        <v>4929</v>
      </c>
      <c r="C2403" s="6" t="s">
        <v>31</v>
      </c>
      <c r="D2403" s="7" t="s">
        <v>92</v>
      </c>
      <c r="E2403" s="6" t="s">
        <v>2469</v>
      </c>
      <c r="F2403" s="6" t="s">
        <v>1628</v>
      </c>
      <c r="G2403" s="7" t="s">
        <v>16</v>
      </c>
      <c r="H2403" s="8" t="n">
        <v>9121.07</v>
      </c>
      <c r="I2403" s="9" t="n">
        <v>0</v>
      </c>
      <c r="J2403" s="6" t="s">
        <v>17</v>
      </c>
    </row>
    <row r="2404" customFormat="false" ht="15" hidden="false" customHeight="false" outlineLevel="0" collapsed="false">
      <c r="A2404" s="2" t="s">
        <v>4930</v>
      </c>
      <c r="B2404" s="2" t="s">
        <v>4931</v>
      </c>
      <c r="C2404" s="2" t="s">
        <v>31</v>
      </c>
      <c r="D2404" s="3" t="s">
        <v>32</v>
      </c>
      <c r="E2404" s="2" t="s">
        <v>77</v>
      </c>
      <c r="F2404" s="2" t="s">
        <v>1070</v>
      </c>
      <c r="G2404" s="3" t="s">
        <v>22</v>
      </c>
      <c r="H2404" s="4" t="n">
        <v>8959.19</v>
      </c>
      <c r="I2404" s="5" t="n">
        <v>20</v>
      </c>
      <c r="J2404" s="2" t="s">
        <v>17</v>
      </c>
    </row>
    <row r="2405" customFormat="false" ht="15" hidden="false" customHeight="false" outlineLevel="0" collapsed="false">
      <c r="A2405" s="6" t="s">
        <v>4932</v>
      </c>
      <c r="B2405" s="6" t="s">
        <v>2258</v>
      </c>
      <c r="C2405" s="6" t="s">
        <v>31</v>
      </c>
      <c r="D2405" s="7" t="s">
        <v>175</v>
      </c>
      <c r="E2405" s="6" t="s">
        <v>901</v>
      </c>
      <c r="F2405" s="6" t="s">
        <v>409</v>
      </c>
      <c r="G2405" s="7" t="s">
        <v>62</v>
      </c>
      <c r="H2405" s="8" t="n">
        <v>5336.31</v>
      </c>
      <c r="I2405" s="9" t="n">
        <v>5</v>
      </c>
      <c r="J2405" s="6" t="s">
        <v>68</v>
      </c>
    </row>
    <row r="2406" customFormat="false" ht="15" hidden="false" customHeight="false" outlineLevel="0" collapsed="false">
      <c r="A2406" s="2" t="s">
        <v>4933</v>
      </c>
      <c r="B2406" s="2" t="s">
        <v>4934</v>
      </c>
      <c r="C2406" s="2" t="s">
        <v>31</v>
      </c>
      <c r="D2406" s="3" t="s">
        <v>59</v>
      </c>
      <c r="E2406" s="2" t="s">
        <v>413</v>
      </c>
      <c r="F2406" s="2" t="s">
        <v>1138</v>
      </c>
      <c r="G2406" s="3" t="s">
        <v>22</v>
      </c>
      <c r="H2406" s="4" t="n">
        <v>11791.04</v>
      </c>
      <c r="I2406" s="5" t="n">
        <v>30</v>
      </c>
      <c r="J2406" s="2" t="s">
        <v>68</v>
      </c>
    </row>
    <row r="2407" customFormat="false" ht="15" hidden="false" customHeight="false" outlineLevel="0" collapsed="false">
      <c r="A2407" s="6" t="s">
        <v>4935</v>
      </c>
      <c r="B2407" s="6" t="s">
        <v>2361</v>
      </c>
      <c r="C2407" s="6" t="s">
        <v>31</v>
      </c>
      <c r="D2407" s="7" t="s">
        <v>122</v>
      </c>
      <c r="E2407" s="6" t="s">
        <v>1271</v>
      </c>
      <c r="F2407" s="6" t="s">
        <v>380</v>
      </c>
      <c r="G2407" s="7" t="s">
        <v>28</v>
      </c>
      <c r="H2407" s="8" t="n">
        <v>7885.08</v>
      </c>
      <c r="I2407" s="9" t="n">
        <v>25</v>
      </c>
      <c r="J2407" s="6" t="s">
        <v>17</v>
      </c>
    </row>
    <row r="2408" customFormat="false" ht="15" hidden="false" customHeight="false" outlineLevel="0" collapsed="false">
      <c r="A2408" s="2" t="s">
        <v>4936</v>
      </c>
      <c r="B2408" s="2" t="s">
        <v>2676</v>
      </c>
      <c r="C2408" s="2" t="s">
        <v>31</v>
      </c>
      <c r="D2408" s="3" t="s">
        <v>145</v>
      </c>
      <c r="E2408" s="2" t="s">
        <v>136</v>
      </c>
      <c r="F2408" s="2" t="s">
        <v>436</v>
      </c>
      <c r="G2408" s="3" t="s">
        <v>62</v>
      </c>
      <c r="H2408" s="4" t="n">
        <v>11715.37</v>
      </c>
      <c r="I2408" s="5" t="n">
        <v>25</v>
      </c>
      <c r="J2408" s="2" t="s">
        <v>17</v>
      </c>
    </row>
    <row r="2409" customFormat="false" ht="15" hidden="false" customHeight="false" outlineLevel="0" collapsed="false">
      <c r="A2409" s="6" t="s">
        <v>4937</v>
      </c>
      <c r="B2409" s="6" t="s">
        <v>4938</v>
      </c>
      <c r="C2409" s="6" t="s">
        <v>12</v>
      </c>
      <c r="D2409" s="7" t="s">
        <v>110</v>
      </c>
      <c r="E2409" s="6" t="s">
        <v>1300</v>
      </c>
      <c r="F2409" s="6" t="s">
        <v>1475</v>
      </c>
      <c r="G2409" s="7" t="s">
        <v>74</v>
      </c>
      <c r="H2409" s="8" t="n">
        <v>7372.43</v>
      </c>
      <c r="I2409" s="9" t="n">
        <v>0</v>
      </c>
      <c r="J2409" s="6" t="s">
        <v>17</v>
      </c>
    </row>
    <row r="2410" customFormat="false" ht="15" hidden="false" customHeight="false" outlineLevel="0" collapsed="false">
      <c r="A2410" s="2" t="s">
        <v>4939</v>
      </c>
      <c r="B2410" s="2" t="s">
        <v>4940</v>
      </c>
      <c r="C2410" s="2" t="s">
        <v>31</v>
      </c>
      <c r="D2410" s="3" t="s">
        <v>92</v>
      </c>
      <c r="E2410" s="2" t="s">
        <v>1030</v>
      </c>
      <c r="F2410" s="2" t="s">
        <v>653</v>
      </c>
      <c r="G2410" s="3" t="s">
        <v>74</v>
      </c>
      <c r="H2410" s="4" t="n">
        <v>4872.25</v>
      </c>
      <c r="I2410" s="5" t="n">
        <v>30</v>
      </c>
      <c r="J2410" s="2" t="s">
        <v>68</v>
      </c>
    </row>
    <row r="2411" customFormat="false" ht="15" hidden="false" customHeight="false" outlineLevel="0" collapsed="false">
      <c r="A2411" s="6" t="s">
        <v>4941</v>
      </c>
      <c r="B2411" s="6" t="s">
        <v>4942</v>
      </c>
      <c r="C2411" s="6" t="s">
        <v>31</v>
      </c>
      <c r="D2411" s="7" t="s">
        <v>32</v>
      </c>
      <c r="E2411" s="6" t="s">
        <v>98</v>
      </c>
      <c r="F2411" s="6" t="s">
        <v>380</v>
      </c>
      <c r="G2411" s="7" t="s">
        <v>22</v>
      </c>
      <c r="H2411" s="8" t="n">
        <v>4413.23</v>
      </c>
      <c r="I2411" s="9" t="n">
        <v>20</v>
      </c>
      <c r="J2411" s="6" t="s">
        <v>17</v>
      </c>
    </row>
    <row r="2412" customFormat="false" ht="15" hidden="false" customHeight="false" outlineLevel="0" collapsed="false">
      <c r="A2412" s="2" t="s">
        <v>4943</v>
      </c>
      <c r="B2412" s="2" t="s">
        <v>4944</v>
      </c>
      <c r="C2412" s="2" t="s">
        <v>12</v>
      </c>
      <c r="D2412" s="3" t="s">
        <v>179</v>
      </c>
      <c r="E2412" s="2" t="s">
        <v>405</v>
      </c>
      <c r="F2412" s="2" t="s">
        <v>1082</v>
      </c>
      <c r="G2412" s="3" t="s">
        <v>16</v>
      </c>
      <c r="H2412" s="4" t="n">
        <v>12068.63</v>
      </c>
      <c r="I2412" s="5" t="n">
        <v>15</v>
      </c>
      <c r="J2412" s="2" t="s">
        <v>17</v>
      </c>
    </row>
    <row r="2413" customFormat="false" ht="15" hidden="false" customHeight="false" outlineLevel="0" collapsed="false">
      <c r="A2413" s="6" t="s">
        <v>4945</v>
      </c>
      <c r="B2413" s="6" t="s">
        <v>4946</v>
      </c>
      <c r="C2413" s="6" t="s">
        <v>31</v>
      </c>
      <c r="D2413" s="7" t="s">
        <v>92</v>
      </c>
      <c r="E2413" s="6" t="s">
        <v>508</v>
      </c>
      <c r="F2413" s="6" t="s">
        <v>163</v>
      </c>
      <c r="G2413" s="7" t="s">
        <v>62</v>
      </c>
      <c r="H2413" s="8" t="n">
        <v>5620.27</v>
      </c>
      <c r="I2413" s="9" t="n">
        <v>25</v>
      </c>
      <c r="J2413" s="6" t="s">
        <v>68</v>
      </c>
    </row>
    <row r="2414" customFormat="false" ht="15" hidden="false" customHeight="false" outlineLevel="0" collapsed="false">
      <c r="A2414" s="2" t="s">
        <v>4947</v>
      </c>
      <c r="B2414" s="2" t="s">
        <v>4948</v>
      </c>
      <c r="C2414" s="2" t="s">
        <v>31</v>
      </c>
      <c r="D2414" s="3" t="s">
        <v>59</v>
      </c>
      <c r="E2414" s="2" t="s">
        <v>78</v>
      </c>
      <c r="F2414" s="2" t="s">
        <v>489</v>
      </c>
      <c r="G2414" s="3" t="s">
        <v>28</v>
      </c>
      <c r="H2414" s="4" t="n">
        <v>10942.9</v>
      </c>
      <c r="I2414" s="5" t="n">
        <v>10</v>
      </c>
      <c r="J2414" s="2" t="s">
        <v>17</v>
      </c>
    </row>
    <row r="2415" customFormat="false" ht="15" hidden="false" customHeight="false" outlineLevel="0" collapsed="false">
      <c r="A2415" s="6" t="s">
        <v>4949</v>
      </c>
      <c r="B2415" s="6" t="s">
        <v>4950</v>
      </c>
      <c r="C2415" s="6" t="s">
        <v>86</v>
      </c>
      <c r="D2415" s="7" t="s">
        <v>285</v>
      </c>
      <c r="E2415" s="6" t="s">
        <v>669</v>
      </c>
      <c r="F2415" s="6" t="s">
        <v>565</v>
      </c>
      <c r="G2415" s="7" t="s">
        <v>28</v>
      </c>
      <c r="H2415" s="8" t="n">
        <v>2123.23</v>
      </c>
      <c r="I2415" s="9" t="n">
        <v>10</v>
      </c>
      <c r="J2415" s="6" t="s">
        <v>68</v>
      </c>
    </row>
    <row r="2416" customFormat="false" ht="15" hidden="false" customHeight="false" outlineLevel="0" collapsed="false">
      <c r="A2416" s="2" t="s">
        <v>4951</v>
      </c>
      <c r="B2416" s="2" t="s">
        <v>4952</v>
      </c>
      <c r="C2416" s="2" t="s">
        <v>31</v>
      </c>
      <c r="D2416" s="3" t="s">
        <v>215</v>
      </c>
      <c r="E2416" s="2" t="s">
        <v>268</v>
      </c>
      <c r="F2416" s="2" t="s">
        <v>184</v>
      </c>
      <c r="G2416" s="3" t="s">
        <v>28</v>
      </c>
      <c r="H2416" s="4" t="n">
        <v>1818.32</v>
      </c>
      <c r="I2416" s="5" t="n">
        <v>30</v>
      </c>
      <c r="J2416" s="2" t="s">
        <v>17</v>
      </c>
    </row>
    <row r="2417" customFormat="false" ht="15" hidden="false" customHeight="false" outlineLevel="0" collapsed="false">
      <c r="A2417" s="6" t="s">
        <v>4953</v>
      </c>
      <c r="B2417" s="6" t="s">
        <v>4954</v>
      </c>
      <c r="C2417" s="6" t="s">
        <v>12</v>
      </c>
      <c r="D2417" s="7" t="s">
        <v>110</v>
      </c>
      <c r="E2417" s="6" t="s">
        <v>617</v>
      </c>
      <c r="F2417" s="6" t="s">
        <v>1440</v>
      </c>
      <c r="G2417" s="7" t="s">
        <v>74</v>
      </c>
      <c r="H2417" s="8" t="n">
        <v>7445.06</v>
      </c>
      <c r="I2417" s="9" t="n">
        <v>10</v>
      </c>
      <c r="J2417" s="6" t="s">
        <v>17</v>
      </c>
    </row>
    <row r="2418" customFormat="false" ht="15" hidden="false" customHeight="false" outlineLevel="0" collapsed="false">
      <c r="A2418" s="2" t="s">
        <v>4955</v>
      </c>
      <c r="B2418" s="2" t="s">
        <v>3981</v>
      </c>
      <c r="C2418" s="2" t="s">
        <v>12</v>
      </c>
      <c r="D2418" s="3" t="s">
        <v>50</v>
      </c>
      <c r="E2418" s="2" t="s">
        <v>985</v>
      </c>
      <c r="F2418" s="2" t="s">
        <v>1024</v>
      </c>
      <c r="G2418" s="3" t="s">
        <v>22</v>
      </c>
      <c r="H2418" s="4" t="n">
        <v>14987.35</v>
      </c>
      <c r="I2418" s="5" t="n">
        <v>15</v>
      </c>
      <c r="J2418" s="2" t="s">
        <v>17</v>
      </c>
    </row>
    <row r="2419" customFormat="false" ht="15" hidden="false" customHeight="false" outlineLevel="0" collapsed="false">
      <c r="A2419" s="6" t="s">
        <v>4956</v>
      </c>
      <c r="B2419" s="6" t="s">
        <v>4957</v>
      </c>
      <c r="C2419" s="6" t="s">
        <v>31</v>
      </c>
      <c r="D2419" s="7" t="s">
        <v>215</v>
      </c>
      <c r="E2419" s="6" t="s">
        <v>188</v>
      </c>
      <c r="F2419" s="6" t="s">
        <v>264</v>
      </c>
      <c r="G2419" s="7" t="s">
        <v>16</v>
      </c>
      <c r="H2419" s="8" t="n">
        <v>12402.53</v>
      </c>
      <c r="I2419" s="9" t="n">
        <v>15</v>
      </c>
      <c r="J2419" s="6" t="s">
        <v>17</v>
      </c>
    </row>
    <row r="2420" customFormat="false" ht="15" hidden="false" customHeight="false" outlineLevel="0" collapsed="false">
      <c r="A2420" s="2" t="s">
        <v>4958</v>
      </c>
      <c r="B2420" s="2" t="s">
        <v>4959</v>
      </c>
      <c r="C2420" s="2" t="s">
        <v>12</v>
      </c>
      <c r="D2420" s="3" t="s">
        <v>25</v>
      </c>
      <c r="E2420" s="2" t="s">
        <v>342</v>
      </c>
      <c r="F2420" s="2" t="s">
        <v>508</v>
      </c>
      <c r="G2420" s="3" t="s">
        <v>22</v>
      </c>
      <c r="H2420" s="4" t="n">
        <v>8725.18</v>
      </c>
      <c r="I2420" s="5" t="n">
        <v>30</v>
      </c>
      <c r="J2420" s="2" t="s">
        <v>68</v>
      </c>
    </row>
    <row r="2421" customFormat="false" ht="15" hidden="false" customHeight="false" outlineLevel="0" collapsed="false">
      <c r="A2421" s="6" t="s">
        <v>4960</v>
      </c>
      <c r="B2421" s="6" t="s">
        <v>4300</v>
      </c>
      <c r="C2421" s="6" t="s">
        <v>12</v>
      </c>
      <c r="D2421" s="7" t="s">
        <v>110</v>
      </c>
      <c r="E2421" s="6" t="s">
        <v>128</v>
      </c>
      <c r="F2421" s="6" t="s">
        <v>1556</v>
      </c>
      <c r="G2421" s="7" t="s">
        <v>138</v>
      </c>
      <c r="H2421" s="8" t="n">
        <v>13459.14</v>
      </c>
      <c r="I2421" s="9" t="n">
        <v>30</v>
      </c>
      <c r="J2421" s="6" t="s">
        <v>17</v>
      </c>
    </row>
    <row r="2422" customFormat="false" ht="15" hidden="false" customHeight="false" outlineLevel="0" collapsed="false">
      <c r="A2422" s="2" t="s">
        <v>4961</v>
      </c>
      <c r="B2422" s="2" t="s">
        <v>4962</v>
      </c>
      <c r="C2422" s="2" t="s">
        <v>86</v>
      </c>
      <c r="D2422" s="3" t="s">
        <v>285</v>
      </c>
      <c r="E2422" s="2" t="s">
        <v>788</v>
      </c>
      <c r="F2422" s="2" t="s">
        <v>721</v>
      </c>
      <c r="G2422" s="3" t="s">
        <v>138</v>
      </c>
      <c r="H2422" s="4" t="n">
        <v>8334.82</v>
      </c>
      <c r="I2422" s="5" t="n">
        <v>10</v>
      </c>
      <c r="J2422" s="2" t="s">
        <v>17</v>
      </c>
    </row>
    <row r="2423" customFormat="false" ht="15" hidden="false" customHeight="false" outlineLevel="0" collapsed="false">
      <c r="A2423" s="6" t="s">
        <v>4963</v>
      </c>
      <c r="B2423" s="6" t="s">
        <v>2749</v>
      </c>
      <c r="C2423" s="6" t="s">
        <v>12</v>
      </c>
      <c r="D2423" s="7" t="s">
        <v>162</v>
      </c>
      <c r="E2423" s="6" t="s">
        <v>159</v>
      </c>
      <c r="F2423" s="6" t="s">
        <v>1325</v>
      </c>
      <c r="G2423" s="7" t="s">
        <v>22</v>
      </c>
      <c r="H2423" s="8" t="n">
        <v>6448.17</v>
      </c>
      <c r="I2423" s="9" t="n">
        <v>20</v>
      </c>
      <c r="J2423" s="6" t="s">
        <v>68</v>
      </c>
    </row>
    <row r="2424" customFormat="false" ht="15" hidden="false" customHeight="false" outlineLevel="0" collapsed="false">
      <c r="A2424" s="2" t="s">
        <v>4964</v>
      </c>
      <c r="B2424" s="2" t="s">
        <v>4965</v>
      </c>
      <c r="C2424" s="2" t="s">
        <v>31</v>
      </c>
      <c r="D2424" s="3" t="s">
        <v>92</v>
      </c>
      <c r="E2424" s="2" t="s">
        <v>233</v>
      </c>
      <c r="F2424" s="2" t="s">
        <v>168</v>
      </c>
      <c r="G2424" s="3" t="s">
        <v>22</v>
      </c>
      <c r="H2424" s="4" t="n">
        <v>7629.19</v>
      </c>
      <c r="I2424" s="5" t="n">
        <v>25</v>
      </c>
      <c r="J2424" s="2" t="s">
        <v>17</v>
      </c>
    </row>
    <row r="2425" customFormat="false" ht="15" hidden="false" customHeight="false" outlineLevel="0" collapsed="false">
      <c r="A2425" s="6" t="s">
        <v>4966</v>
      </c>
      <c r="B2425" s="6" t="s">
        <v>4967</v>
      </c>
      <c r="C2425" s="6" t="s">
        <v>31</v>
      </c>
      <c r="D2425" s="7" t="s">
        <v>131</v>
      </c>
      <c r="E2425" s="6" t="s">
        <v>1070</v>
      </c>
      <c r="F2425" s="6" t="s">
        <v>1570</v>
      </c>
      <c r="G2425" s="7" t="s">
        <v>16</v>
      </c>
      <c r="H2425" s="8" t="n">
        <v>1383.91</v>
      </c>
      <c r="I2425" s="9" t="n">
        <v>0</v>
      </c>
      <c r="J2425" s="6" t="s">
        <v>17</v>
      </c>
    </row>
    <row r="2426" customFormat="false" ht="15" hidden="false" customHeight="false" outlineLevel="0" collapsed="false">
      <c r="A2426" s="2" t="s">
        <v>4968</v>
      </c>
      <c r="B2426" s="2" t="s">
        <v>4969</v>
      </c>
      <c r="C2426" s="2" t="s">
        <v>12</v>
      </c>
      <c r="D2426" s="3" t="s">
        <v>37</v>
      </c>
      <c r="E2426" s="2" t="s">
        <v>607</v>
      </c>
      <c r="F2426" s="2" t="s">
        <v>1300</v>
      </c>
      <c r="G2426" s="3" t="s">
        <v>62</v>
      </c>
      <c r="H2426" s="4" t="n">
        <v>2112.83</v>
      </c>
      <c r="I2426" s="5" t="n">
        <v>20</v>
      </c>
      <c r="J2426" s="2" t="s">
        <v>17</v>
      </c>
    </row>
    <row r="2427" customFormat="false" ht="15" hidden="false" customHeight="false" outlineLevel="0" collapsed="false">
      <c r="A2427" s="6" t="s">
        <v>4970</v>
      </c>
      <c r="B2427" s="6" t="s">
        <v>4971</v>
      </c>
      <c r="C2427" s="6" t="s">
        <v>31</v>
      </c>
      <c r="D2427" s="7" t="s">
        <v>175</v>
      </c>
      <c r="E2427" s="6" t="s">
        <v>785</v>
      </c>
      <c r="F2427" s="6" t="s">
        <v>14</v>
      </c>
      <c r="G2427" s="7" t="s">
        <v>62</v>
      </c>
      <c r="H2427" s="8" t="n">
        <v>835.57</v>
      </c>
      <c r="I2427" s="9" t="n">
        <v>0</v>
      </c>
      <c r="J2427" s="6" t="s">
        <v>17</v>
      </c>
    </row>
    <row r="2428" customFormat="false" ht="15" hidden="false" customHeight="false" outlineLevel="0" collapsed="false">
      <c r="A2428" s="2" t="s">
        <v>4972</v>
      </c>
      <c r="B2428" s="2" t="s">
        <v>4973</v>
      </c>
      <c r="C2428" s="2" t="s">
        <v>86</v>
      </c>
      <c r="D2428" s="3" t="s">
        <v>87</v>
      </c>
      <c r="E2428" s="2" t="s">
        <v>440</v>
      </c>
      <c r="F2428" s="2" t="s">
        <v>155</v>
      </c>
      <c r="G2428" s="3" t="s">
        <v>16</v>
      </c>
      <c r="H2428" s="4" t="n">
        <v>14040.37</v>
      </c>
      <c r="I2428" s="5" t="n">
        <v>5</v>
      </c>
      <c r="J2428" s="2" t="s">
        <v>17</v>
      </c>
    </row>
    <row r="2429" customFormat="false" ht="15" hidden="false" customHeight="false" outlineLevel="0" collapsed="false">
      <c r="A2429" s="6" t="s">
        <v>4974</v>
      </c>
      <c r="B2429" s="6" t="s">
        <v>4975</v>
      </c>
      <c r="C2429" s="6" t="s">
        <v>12</v>
      </c>
      <c r="D2429" s="7" t="s">
        <v>362</v>
      </c>
      <c r="E2429" s="6" t="s">
        <v>774</v>
      </c>
      <c r="F2429" s="6" t="s">
        <v>33</v>
      </c>
      <c r="G2429" s="7" t="s">
        <v>22</v>
      </c>
      <c r="H2429" s="8" t="n">
        <v>8355.77</v>
      </c>
      <c r="I2429" s="9" t="n">
        <v>0</v>
      </c>
      <c r="J2429" s="6" t="s">
        <v>17</v>
      </c>
    </row>
    <row r="2430" customFormat="false" ht="15" hidden="false" customHeight="false" outlineLevel="0" collapsed="false">
      <c r="A2430" s="2" t="s">
        <v>4976</v>
      </c>
      <c r="B2430" s="2" t="s">
        <v>4977</v>
      </c>
      <c r="C2430" s="2" t="s">
        <v>86</v>
      </c>
      <c r="D2430" s="3" t="s">
        <v>101</v>
      </c>
      <c r="E2430" s="2" t="s">
        <v>1348</v>
      </c>
      <c r="F2430" s="2" t="s">
        <v>1297</v>
      </c>
      <c r="G2430" s="3" t="s">
        <v>62</v>
      </c>
      <c r="H2430" s="4" t="n">
        <v>6133.36</v>
      </c>
      <c r="I2430" s="5" t="n">
        <v>10</v>
      </c>
      <c r="J2430" s="2" t="s">
        <v>17</v>
      </c>
    </row>
    <row r="2431" customFormat="false" ht="15" hidden="false" customHeight="false" outlineLevel="0" collapsed="false">
      <c r="A2431" s="6" t="s">
        <v>4978</v>
      </c>
      <c r="B2431" s="6" t="s">
        <v>4979</v>
      </c>
      <c r="C2431" s="6" t="s">
        <v>31</v>
      </c>
      <c r="D2431" s="7" t="s">
        <v>131</v>
      </c>
      <c r="E2431" s="6" t="s">
        <v>426</v>
      </c>
      <c r="F2431" s="6" t="s">
        <v>61</v>
      </c>
      <c r="G2431" s="7" t="s">
        <v>22</v>
      </c>
      <c r="H2431" s="8" t="n">
        <v>13409.62</v>
      </c>
      <c r="I2431" s="9" t="n">
        <v>0</v>
      </c>
      <c r="J2431" s="6" t="s">
        <v>68</v>
      </c>
    </row>
    <row r="2432" customFormat="false" ht="15" hidden="false" customHeight="false" outlineLevel="0" collapsed="false">
      <c r="A2432" s="2" t="s">
        <v>4980</v>
      </c>
      <c r="B2432" s="2" t="s">
        <v>1568</v>
      </c>
      <c r="C2432" s="2" t="s">
        <v>12</v>
      </c>
      <c r="D2432" s="3" t="s">
        <v>162</v>
      </c>
      <c r="E2432" s="2" t="s">
        <v>254</v>
      </c>
      <c r="F2432" s="2" t="s">
        <v>413</v>
      </c>
      <c r="G2432" s="3" t="s">
        <v>62</v>
      </c>
      <c r="H2432" s="4" t="n">
        <v>9259.87</v>
      </c>
      <c r="I2432" s="5" t="n">
        <v>25</v>
      </c>
      <c r="J2432" s="2" t="s">
        <v>17</v>
      </c>
    </row>
    <row r="2433" customFormat="false" ht="15" hidden="false" customHeight="false" outlineLevel="0" collapsed="false">
      <c r="A2433" s="6" t="s">
        <v>4981</v>
      </c>
      <c r="B2433" s="6" t="s">
        <v>4982</v>
      </c>
      <c r="C2433" s="6" t="s">
        <v>31</v>
      </c>
      <c r="D2433" s="7" t="s">
        <v>65</v>
      </c>
      <c r="E2433" s="6" t="s">
        <v>1070</v>
      </c>
      <c r="F2433" s="6" t="s">
        <v>78</v>
      </c>
      <c r="G2433" s="7" t="s">
        <v>138</v>
      </c>
      <c r="H2433" s="8" t="n">
        <v>2676.18</v>
      </c>
      <c r="I2433" s="9" t="n">
        <v>10</v>
      </c>
      <c r="J2433" s="6" t="s">
        <v>17</v>
      </c>
    </row>
    <row r="2434" customFormat="false" ht="15" hidden="false" customHeight="false" outlineLevel="0" collapsed="false">
      <c r="A2434" s="2" t="s">
        <v>4983</v>
      </c>
      <c r="B2434" s="2" t="s">
        <v>4984</v>
      </c>
      <c r="C2434" s="2" t="s">
        <v>31</v>
      </c>
      <c r="D2434" s="3" t="s">
        <v>131</v>
      </c>
      <c r="E2434" s="2" t="s">
        <v>881</v>
      </c>
      <c r="F2434" s="2" t="s">
        <v>717</v>
      </c>
      <c r="G2434" s="3" t="s">
        <v>62</v>
      </c>
      <c r="H2434" s="4" t="n">
        <v>4527.14</v>
      </c>
      <c r="I2434" s="5" t="n">
        <v>5</v>
      </c>
      <c r="J2434" s="2" t="s">
        <v>17</v>
      </c>
    </row>
    <row r="2435" customFormat="false" ht="15" hidden="false" customHeight="false" outlineLevel="0" collapsed="false">
      <c r="A2435" s="6" t="s">
        <v>4985</v>
      </c>
      <c r="B2435" s="6" t="s">
        <v>4986</v>
      </c>
      <c r="C2435" s="6" t="s">
        <v>31</v>
      </c>
      <c r="D2435" s="7" t="s">
        <v>145</v>
      </c>
      <c r="E2435" s="6" t="s">
        <v>123</v>
      </c>
      <c r="F2435" s="6" t="s">
        <v>536</v>
      </c>
      <c r="G2435" s="7" t="s">
        <v>74</v>
      </c>
      <c r="H2435" s="8" t="n">
        <v>6903.44</v>
      </c>
      <c r="I2435" s="9" t="n">
        <v>15</v>
      </c>
      <c r="J2435" s="6" t="s">
        <v>17</v>
      </c>
    </row>
    <row r="2436" customFormat="false" ht="15" hidden="false" customHeight="false" outlineLevel="0" collapsed="false">
      <c r="A2436" s="2" t="s">
        <v>4987</v>
      </c>
      <c r="B2436" s="2" t="s">
        <v>4988</v>
      </c>
      <c r="C2436" s="2" t="s">
        <v>86</v>
      </c>
      <c r="D2436" s="3" t="s">
        <v>384</v>
      </c>
      <c r="E2436" s="2" t="s">
        <v>282</v>
      </c>
      <c r="F2436" s="2" t="s">
        <v>164</v>
      </c>
      <c r="G2436" s="3" t="s">
        <v>74</v>
      </c>
      <c r="H2436" s="4" t="n">
        <v>11664.87</v>
      </c>
      <c r="I2436" s="5" t="n">
        <v>25</v>
      </c>
      <c r="J2436" s="2" t="s">
        <v>68</v>
      </c>
    </row>
    <row r="2437" customFormat="false" ht="15" hidden="false" customHeight="false" outlineLevel="0" collapsed="false">
      <c r="A2437" s="6" t="s">
        <v>4989</v>
      </c>
      <c r="B2437" s="6" t="s">
        <v>4990</v>
      </c>
      <c r="C2437" s="6" t="s">
        <v>12</v>
      </c>
      <c r="D2437" s="7" t="s">
        <v>110</v>
      </c>
      <c r="E2437" s="6" t="s">
        <v>93</v>
      </c>
      <c r="F2437" s="6" t="s">
        <v>1300</v>
      </c>
      <c r="G2437" s="7" t="s">
        <v>62</v>
      </c>
      <c r="H2437" s="8" t="n">
        <v>4690.3</v>
      </c>
      <c r="I2437" s="9" t="n">
        <v>30</v>
      </c>
      <c r="J2437" s="6" t="s">
        <v>17</v>
      </c>
    </row>
    <row r="2438" customFormat="false" ht="15" hidden="false" customHeight="false" outlineLevel="0" collapsed="false">
      <c r="A2438" s="2" t="s">
        <v>4991</v>
      </c>
      <c r="B2438" s="2" t="s">
        <v>4992</v>
      </c>
      <c r="C2438" s="2" t="s">
        <v>31</v>
      </c>
      <c r="D2438" s="3" t="s">
        <v>32</v>
      </c>
      <c r="E2438" s="2" t="s">
        <v>363</v>
      </c>
      <c r="F2438" s="2" t="s">
        <v>237</v>
      </c>
      <c r="G2438" s="3" t="s">
        <v>28</v>
      </c>
      <c r="H2438" s="4" t="n">
        <v>7704.77</v>
      </c>
      <c r="I2438" s="5" t="n">
        <v>0</v>
      </c>
      <c r="J2438" s="2" t="s">
        <v>68</v>
      </c>
    </row>
    <row r="2439" customFormat="false" ht="15" hidden="false" customHeight="false" outlineLevel="0" collapsed="false">
      <c r="A2439" s="6" t="s">
        <v>4993</v>
      </c>
      <c r="B2439" s="6" t="s">
        <v>4994</v>
      </c>
      <c r="C2439" s="6" t="s">
        <v>12</v>
      </c>
      <c r="D2439" s="7" t="s">
        <v>81</v>
      </c>
      <c r="E2439" s="6" t="s">
        <v>26</v>
      </c>
      <c r="F2439" s="6" t="s">
        <v>647</v>
      </c>
      <c r="G2439" s="7" t="s">
        <v>28</v>
      </c>
      <c r="H2439" s="8" t="n">
        <v>6467.99</v>
      </c>
      <c r="I2439" s="9" t="n">
        <v>5</v>
      </c>
      <c r="J2439" s="6" t="s">
        <v>17</v>
      </c>
    </row>
    <row r="2440" customFormat="false" ht="15" hidden="false" customHeight="false" outlineLevel="0" collapsed="false">
      <c r="A2440" s="2" t="s">
        <v>4995</v>
      </c>
      <c r="B2440" s="2" t="s">
        <v>4996</v>
      </c>
      <c r="C2440" s="2" t="s">
        <v>31</v>
      </c>
      <c r="D2440" s="3" t="s">
        <v>145</v>
      </c>
      <c r="E2440" s="2" t="s">
        <v>829</v>
      </c>
      <c r="F2440" s="2" t="s">
        <v>264</v>
      </c>
      <c r="G2440" s="3" t="s">
        <v>22</v>
      </c>
      <c r="H2440" s="4" t="n">
        <v>1873.17</v>
      </c>
      <c r="I2440" s="5" t="n">
        <v>20</v>
      </c>
      <c r="J2440" s="2" t="s">
        <v>17</v>
      </c>
    </row>
    <row r="2441" customFormat="false" ht="15" hidden="false" customHeight="false" outlineLevel="0" collapsed="false">
      <c r="A2441" s="6" t="s">
        <v>4997</v>
      </c>
      <c r="B2441" s="6" t="s">
        <v>4998</v>
      </c>
      <c r="C2441" s="6" t="s">
        <v>31</v>
      </c>
      <c r="D2441" s="7" t="s">
        <v>175</v>
      </c>
      <c r="E2441" s="6" t="s">
        <v>560</v>
      </c>
      <c r="F2441" s="6" t="s">
        <v>230</v>
      </c>
      <c r="G2441" s="7" t="s">
        <v>16</v>
      </c>
      <c r="H2441" s="8" t="n">
        <v>9610.96</v>
      </c>
      <c r="I2441" s="9" t="n">
        <v>0</v>
      </c>
      <c r="J2441" s="6" t="s">
        <v>17</v>
      </c>
    </row>
    <row r="2442" customFormat="false" ht="15" hidden="false" customHeight="false" outlineLevel="0" collapsed="false">
      <c r="A2442" s="2" t="s">
        <v>4999</v>
      </c>
      <c r="B2442" s="2" t="s">
        <v>1665</v>
      </c>
      <c r="C2442" s="2" t="s">
        <v>31</v>
      </c>
      <c r="D2442" s="3" t="s">
        <v>122</v>
      </c>
      <c r="E2442" s="2" t="s">
        <v>20</v>
      </c>
      <c r="F2442" s="2" t="s">
        <v>501</v>
      </c>
      <c r="G2442" s="3" t="s">
        <v>22</v>
      </c>
      <c r="H2442" s="4" t="n">
        <v>1382.07</v>
      </c>
      <c r="I2442" s="5" t="n">
        <v>0</v>
      </c>
      <c r="J2442" s="2" t="s">
        <v>68</v>
      </c>
    </row>
    <row r="2443" customFormat="false" ht="15" hidden="false" customHeight="false" outlineLevel="0" collapsed="false">
      <c r="A2443" s="6" t="s">
        <v>5000</v>
      </c>
      <c r="B2443" s="6" t="s">
        <v>5001</v>
      </c>
      <c r="C2443" s="6" t="s">
        <v>12</v>
      </c>
      <c r="D2443" s="7" t="s">
        <v>13</v>
      </c>
      <c r="E2443" s="6" t="s">
        <v>803</v>
      </c>
      <c r="F2443" s="6" t="s">
        <v>307</v>
      </c>
      <c r="G2443" s="7" t="s">
        <v>22</v>
      </c>
      <c r="H2443" s="8" t="n">
        <v>4013.39</v>
      </c>
      <c r="I2443" s="9" t="n">
        <v>20</v>
      </c>
      <c r="J2443" s="6" t="s">
        <v>68</v>
      </c>
    </row>
    <row r="2444" customFormat="false" ht="15" hidden="false" customHeight="false" outlineLevel="0" collapsed="false">
      <c r="A2444" s="2" t="s">
        <v>5002</v>
      </c>
      <c r="B2444" s="2" t="s">
        <v>170</v>
      </c>
      <c r="C2444" s="2" t="s">
        <v>31</v>
      </c>
      <c r="D2444" s="3" t="s">
        <v>92</v>
      </c>
      <c r="E2444" s="2" t="s">
        <v>700</v>
      </c>
      <c r="F2444" s="2" t="s">
        <v>533</v>
      </c>
      <c r="G2444" s="3" t="s">
        <v>28</v>
      </c>
      <c r="H2444" s="4" t="n">
        <v>6694.63</v>
      </c>
      <c r="I2444" s="5" t="n">
        <v>25</v>
      </c>
      <c r="J2444" s="2" t="s">
        <v>68</v>
      </c>
    </row>
    <row r="2445" customFormat="false" ht="15" hidden="false" customHeight="false" outlineLevel="0" collapsed="false">
      <c r="A2445" s="6" t="s">
        <v>5003</v>
      </c>
      <c r="B2445" s="6" t="s">
        <v>5004</v>
      </c>
      <c r="C2445" s="6" t="s">
        <v>86</v>
      </c>
      <c r="D2445" s="7" t="s">
        <v>285</v>
      </c>
      <c r="E2445" s="6" t="s">
        <v>528</v>
      </c>
      <c r="F2445" s="6" t="s">
        <v>675</v>
      </c>
      <c r="G2445" s="7" t="s">
        <v>22</v>
      </c>
      <c r="H2445" s="8" t="n">
        <v>6726.06</v>
      </c>
      <c r="I2445" s="9" t="n">
        <v>25</v>
      </c>
      <c r="J2445" s="6" t="s">
        <v>17</v>
      </c>
    </row>
    <row r="2446" customFormat="false" ht="15" hidden="false" customHeight="false" outlineLevel="0" collapsed="false">
      <c r="A2446" s="2" t="s">
        <v>5005</v>
      </c>
      <c r="B2446" s="2" t="s">
        <v>5006</v>
      </c>
      <c r="C2446" s="2" t="s">
        <v>31</v>
      </c>
      <c r="D2446" s="3" t="s">
        <v>71</v>
      </c>
      <c r="E2446" s="2" t="s">
        <v>803</v>
      </c>
      <c r="F2446" s="2" t="s">
        <v>1117</v>
      </c>
      <c r="G2446" s="3" t="s">
        <v>138</v>
      </c>
      <c r="H2446" s="4" t="n">
        <v>9998.83</v>
      </c>
      <c r="I2446" s="5" t="n">
        <v>10</v>
      </c>
      <c r="J2446" s="2" t="s">
        <v>17</v>
      </c>
    </row>
    <row r="2447" customFormat="false" ht="15" hidden="false" customHeight="false" outlineLevel="0" collapsed="false">
      <c r="A2447" s="6" t="s">
        <v>5007</v>
      </c>
      <c r="B2447" s="6" t="s">
        <v>5008</v>
      </c>
      <c r="C2447" s="6" t="s">
        <v>86</v>
      </c>
      <c r="D2447" s="7" t="s">
        <v>97</v>
      </c>
      <c r="E2447" s="6" t="s">
        <v>380</v>
      </c>
      <c r="F2447" s="6" t="s">
        <v>381</v>
      </c>
      <c r="G2447" s="7" t="s">
        <v>62</v>
      </c>
      <c r="H2447" s="8" t="n">
        <v>2052.53</v>
      </c>
      <c r="I2447" s="9" t="n">
        <v>0</v>
      </c>
      <c r="J2447" s="6" t="s">
        <v>68</v>
      </c>
    </row>
    <row r="2448" customFormat="false" ht="15" hidden="false" customHeight="false" outlineLevel="0" collapsed="false">
      <c r="A2448" s="2" t="s">
        <v>5009</v>
      </c>
      <c r="B2448" s="2" t="s">
        <v>2572</v>
      </c>
      <c r="C2448" s="2" t="s">
        <v>12</v>
      </c>
      <c r="D2448" s="3" t="s">
        <v>154</v>
      </c>
      <c r="E2448" s="2" t="s">
        <v>234</v>
      </c>
      <c r="F2448" s="2" t="s">
        <v>167</v>
      </c>
      <c r="G2448" s="3" t="s">
        <v>138</v>
      </c>
      <c r="H2448" s="4" t="n">
        <v>7631.36</v>
      </c>
      <c r="I2448" s="5" t="n">
        <v>10</v>
      </c>
      <c r="J2448" s="2" t="s">
        <v>17</v>
      </c>
    </row>
    <row r="2449" customFormat="false" ht="15" hidden="false" customHeight="false" outlineLevel="0" collapsed="false">
      <c r="A2449" s="6" t="s">
        <v>5010</v>
      </c>
      <c r="B2449" s="6" t="s">
        <v>5011</v>
      </c>
      <c r="C2449" s="6" t="s">
        <v>31</v>
      </c>
      <c r="D2449" s="7" t="s">
        <v>122</v>
      </c>
      <c r="E2449" s="6" t="s">
        <v>163</v>
      </c>
      <c r="F2449" s="6" t="s">
        <v>15</v>
      </c>
      <c r="G2449" s="7" t="s">
        <v>28</v>
      </c>
      <c r="H2449" s="8" t="n">
        <v>14132.92</v>
      </c>
      <c r="I2449" s="9" t="n">
        <v>5</v>
      </c>
      <c r="J2449" s="6" t="s">
        <v>68</v>
      </c>
    </row>
    <row r="2450" customFormat="false" ht="15" hidden="false" customHeight="false" outlineLevel="0" collapsed="false">
      <c r="A2450" s="2" t="s">
        <v>5012</v>
      </c>
      <c r="B2450" s="2" t="s">
        <v>5013</v>
      </c>
      <c r="C2450" s="2" t="s">
        <v>12</v>
      </c>
      <c r="D2450" s="3" t="s">
        <v>50</v>
      </c>
      <c r="E2450" s="2" t="s">
        <v>267</v>
      </c>
      <c r="F2450" s="2" t="s">
        <v>366</v>
      </c>
      <c r="G2450" s="3" t="s">
        <v>62</v>
      </c>
      <c r="H2450" s="4" t="n">
        <v>7886.13</v>
      </c>
      <c r="I2450" s="5" t="n">
        <v>0</v>
      </c>
      <c r="J2450" s="2" t="s">
        <v>17</v>
      </c>
    </row>
    <row r="2451" customFormat="false" ht="15" hidden="false" customHeight="false" outlineLevel="0" collapsed="false">
      <c r="A2451" s="6" t="s">
        <v>5014</v>
      </c>
      <c r="B2451" s="6" t="s">
        <v>5015</v>
      </c>
      <c r="C2451" s="6" t="s">
        <v>86</v>
      </c>
      <c r="D2451" s="7" t="s">
        <v>507</v>
      </c>
      <c r="E2451" s="6" t="s">
        <v>1097</v>
      </c>
      <c r="F2451" s="6" t="s">
        <v>14</v>
      </c>
      <c r="G2451" s="7" t="s">
        <v>138</v>
      </c>
      <c r="H2451" s="8" t="n">
        <v>2385.32</v>
      </c>
      <c r="I2451" s="9" t="n">
        <v>30</v>
      </c>
      <c r="J2451" s="6" t="s">
        <v>17</v>
      </c>
    </row>
    <row r="2452" customFormat="false" ht="15" hidden="false" customHeight="false" outlineLevel="0" collapsed="false">
      <c r="A2452" s="2" t="s">
        <v>5016</v>
      </c>
      <c r="B2452" s="2" t="s">
        <v>2330</v>
      </c>
      <c r="C2452" s="2" t="s">
        <v>86</v>
      </c>
      <c r="D2452" s="3" t="s">
        <v>507</v>
      </c>
      <c r="E2452" s="2" t="s">
        <v>61</v>
      </c>
      <c r="F2452" s="2" t="s">
        <v>206</v>
      </c>
      <c r="G2452" s="3" t="s">
        <v>74</v>
      </c>
      <c r="H2452" s="4" t="n">
        <v>7904.23</v>
      </c>
      <c r="I2452" s="5" t="n">
        <v>15</v>
      </c>
      <c r="J2452" s="2" t="s">
        <v>17</v>
      </c>
    </row>
    <row r="2453" customFormat="false" ht="15" hidden="false" customHeight="false" outlineLevel="0" collapsed="false">
      <c r="A2453" s="6" t="s">
        <v>5017</v>
      </c>
      <c r="B2453" s="6" t="s">
        <v>5018</v>
      </c>
      <c r="C2453" s="6" t="s">
        <v>86</v>
      </c>
      <c r="D2453" s="7" t="s">
        <v>87</v>
      </c>
      <c r="E2453" s="6" t="s">
        <v>2425</v>
      </c>
      <c r="F2453" s="6" t="s">
        <v>1475</v>
      </c>
      <c r="G2453" s="7" t="s">
        <v>28</v>
      </c>
      <c r="H2453" s="8" t="n">
        <v>3511.56</v>
      </c>
      <c r="I2453" s="9" t="n">
        <v>25</v>
      </c>
      <c r="J2453" s="6" t="s">
        <v>17</v>
      </c>
    </row>
    <row r="2454" customFormat="false" ht="15" hidden="false" customHeight="false" outlineLevel="0" collapsed="false">
      <c r="A2454" s="2" t="s">
        <v>5019</v>
      </c>
      <c r="B2454" s="2" t="s">
        <v>5020</v>
      </c>
      <c r="C2454" s="2" t="s">
        <v>86</v>
      </c>
      <c r="D2454" s="3" t="s">
        <v>97</v>
      </c>
      <c r="E2454" s="2" t="s">
        <v>359</v>
      </c>
      <c r="F2454" s="2" t="s">
        <v>234</v>
      </c>
      <c r="G2454" s="3" t="s">
        <v>28</v>
      </c>
      <c r="H2454" s="4" t="n">
        <v>14904.61</v>
      </c>
      <c r="I2454" s="5" t="n">
        <v>15</v>
      </c>
      <c r="J2454" s="2" t="s">
        <v>17</v>
      </c>
    </row>
    <row r="2455" customFormat="false" ht="15" hidden="false" customHeight="false" outlineLevel="0" collapsed="false">
      <c r="A2455" s="6" t="s">
        <v>5021</v>
      </c>
      <c r="B2455" s="6" t="s">
        <v>1182</v>
      </c>
      <c r="C2455" s="6" t="s">
        <v>86</v>
      </c>
      <c r="D2455" s="7" t="s">
        <v>97</v>
      </c>
      <c r="E2455" s="6" t="s">
        <v>452</v>
      </c>
      <c r="F2455" s="6" t="s">
        <v>1453</v>
      </c>
      <c r="G2455" s="7" t="s">
        <v>22</v>
      </c>
      <c r="H2455" s="8" t="n">
        <v>6579.5</v>
      </c>
      <c r="I2455" s="9" t="n">
        <v>25</v>
      </c>
      <c r="J2455" s="6" t="s">
        <v>17</v>
      </c>
    </row>
    <row r="2456" customFormat="false" ht="15" hidden="false" customHeight="false" outlineLevel="0" collapsed="false">
      <c r="A2456" s="2" t="s">
        <v>5022</v>
      </c>
      <c r="B2456" s="2" t="s">
        <v>3879</v>
      </c>
      <c r="C2456" s="2" t="s">
        <v>31</v>
      </c>
      <c r="D2456" s="3" t="s">
        <v>122</v>
      </c>
      <c r="E2456" s="2" t="s">
        <v>34</v>
      </c>
      <c r="F2456" s="2" t="s">
        <v>476</v>
      </c>
      <c r="G2456" s="3" t="s">
        <v>74</v>
      </c>
      <c r="H2456" s="4" t="n">
        <v>11204.69</v>
      </c>
      <c r="I2456" s="5" t="n">
        <v>20</v>
      </c>
      <c r="J2456" s="2" t="s">
        <v>17</v>
      </c>
    </row>
    <row r="2457" customFormat="false" ht="15" hidden="false" customHeight="false" outlineLevel="0" collapsed="false">
      <c r="A2457" s="6" t="s">
        <v>5023</v>
      </c>
      <c r="B2457" s="6" t="s">
        <v>3095</v>
      </c>
      <c r="C2457" s="6" t="s">
        <v>31</v>
      </c>
      <c r="D2457" s="7" t="s">
        <v>122</v>
      </c>
      <c r="E2457" s="6" t="s">
        <v>181</v>
      </c>
      <c r="F2457" s="6" t="s">
        <v>525</v>
      </c>
      <c r="G2457" s="7" t="s">
        <v>16</v>
      </c>
      <c r="H2457" s="8" t="n">
        <v>12114.93</v>
      </c>
      <c r="I2457" s="9" t="n">
        <v>10</v>
      </c>
      <c r="J2457" s="6" t="s">
        <v>17</v>
      </c>
    </row>
    <row r="2458" customFormat="false" ht="15" hidden="false" customHeight="false" outlineLevel="0" collapsed="false">
      <c r="A2458" s="2" t="s">
        <v>5024</v>
      </c>
      <c r="B2458" s="2" t="s">
        <v>5025</v>
      </c>
      <c r="C2458" s="2" t="s">
        <v>12</v>
      </c>
      <c r="D2458" s="3" t="s">
        <v>362</v>
      </c>
      <c r="E2458" s="2" t="s">
        <v>281</v>
      </c>
      <c r="F2458" s="2" t="s">
        <v>785</v>
      </c>
      <c r="G2458" s="3" t="s">
        <v>62</v>
      </c>
      <c r="H2458" s="4" t="n">
        <v>8427.18</v>
      </c>
      <c r="I2458" s="5" t="n">
        <v>5</v>
      </c>
      <c r="J2458" s="2" t="s">
        <v>17</v>
      </c>
    </row>
    <row r="2459" customFormat="false" ht="15" hidden="false" customHeight="false" outlineLevel="0" collapsed="false">
      <c r="A2459" s="6" t="s">
        <v>5026</v>
      </c>
      <c r="B2459" s="6" t="s">
        <v>5027</v>
      </c>
      <c r="C2459" s="6" t="s">
        <v>86</v>
      </c>
      <c r="D2459" s="7" t="s">
        <v>507</v>
      </c>
      <c r="E2459" s="6" t="s">
        <v>1518</v>
      </c>
      <c r="F2459" s="6" t="s">
        <v>20</v>
      </c>
      <c r="G2459" s="7" t="s">
        <v>22</v>
      </c>
      <c r="H2459" s="8" t="n">
        <v>5391.77</v>
      </c>
      <c r="I2459" s="9" t="n">
        <v>5</v>
      </c>
      <c r="J2459" s="6" t="s">
        <v>17</v>
      </c>
    </row>
    <row r="2460" customFormat="false" ht="15" hidden="false" customHeight="false" outlineLevel="0" collapsed="false">
      <c r="A2460" s="2" t="s">
        <v>5028</v>
      </c>
      <c r="B2460" s="2" t="s">
        <v>5029</v>
      </c>
      <c r="C2460" s="2" t="s">
        <v>86</v>
      </c>
      <c r="D2460" s="3" t="s">
        <v>135</v>
      </c>
      <c r="E2460" s="2" t="s">
        <v>267</v>
      </c>
      <c r="F2460" s="2" t="s">
        <v>268</v>
      </c>
      <c r="G2460" s="3" t="s">
        <v>28</v>
      </c>
      <c r="H2460" s="4" t="n">
        <v>9006.95</v>
      </c>
      <c r="I2460" s="5" t="n">
        <v>10</v>
      </c>
      <c r="J2460" s="2" t="s">
        <v>17</v>
      </c>
    </row>
    <row r="2461" customFormat="false" ht="15" hidden="false" customHeight="false" outlineLevel="0" collapsed="false">
      <c r="A2461" s="6" t="s">
        <v>5030</v>
      </c>
      <c r="B2461" s="6" t="s">
        <v>5031</v>
      </c>
      <c r="C2461" s="6" t="s">
        <v>31</v>
      </c>
      <c r="D2461" s="7" t="s">
        <v>71</v>
      </c>
      <c r="E2461" s="6" t="s">
        <v>1297</v>
      </c>
      <c r="F2461" s="6" t="s">
        <v>443</v>
      </c>
      <c r="G2461" s="7" t="s">
        <v>62</v>
      </c>
      <c r="H2461" s="8" t="n">
        <v>12340.1</v>
      </c>
      <c r="I2461" s="9" t="n">
        <v>0</v>
      </c>
      <c r="J2461" s="6" t="s">
        <v>68</v>
      </c>
    </row>
    <row r="2462" customFormat="false" ht="15" hidden="false" customHeight="false" outlineLevel="0" collapsed="false">
      <c r="A2462" s="2" t="s">
        <v>5032</v>
      </c>
      <c r="B2462" s="2" t="s">
        <v>1142</v>
      </c>
      <c r="C2462" s="2" t="s">
        <v>31</v>
      </c>
      <c r="D2462" s="3" t="s">
        <v>145</v>
      </c>
      <c r="E2462" s="2" t="s">
        <v>1570</v>
      </c>
      <c r="F2462" s="2" t="s">
        <v>1200</v>
      </c>
      <c r="G2462" s="3" t="s">
        <v>22</v>
      </c>
      <c r="H2462" s="4" t="n">
        <v>3204.08</v>
      </c>
      <c r="I2462" s="5" t="n">
        <v>25</v>
      </c>
      <c r="J2462" s="2" t="s">
        <v>17</v>
      </c>
    </row>
    <row r="2463" customFormat="false" ht="15" hidden="false" customHeight="false" outlineLevel="0" collapsed="false">
      <c r="A2463" s="6" t="s">
        <v>5033</v>
      </c>
      <c r="B2463" s="6" t="s">
        <v>5034</v>
      </c>
      <c r="C2463" s="6" t="s">
        <v>12</v>
      </c>
      <c r="D2463" s="7" t="s">
        <v>110</v>
      </c>
      <c r="E2463" s="6" t="s">
        <v>659</v>
      </c>
      <c r="F2463" s="6" t="s">
        <v>473</v>
      </c>
      <c r="G2463" s="7" t="s">
        <v>62</v>
      </c>
      <c r="H2463" s="8" t="n">
        <v>14216.54</v>
      </c>
      <c r="I2463" s="9" t="n">
        <v>30</v>
      </c>
      <c r="J2463" s="6" t="s">
        <v>17</v>
      </c>
    </row>
    <row r="2464" customFormat="false" ht="15" hidden="false" customHeight="false" outlineLevel="0" collapsed="false">
      <c r="A2464" s="2" t="s">
        <v>5035</v>
      </c>
      <c r="B2464" s="2" t="s">
        <v>5036</v>
      </c>
      <c r="C2464" s="2" t="s">
        <v>31</v>
      </c>
      <c r="D2464" s="3" t="s">
        <v>71</v>
      </c>
      <c r="E2464" s="2" t="s">
        <v>128</v>
      </c>
      <c r="F2464" s="2" t="s">
        <v>216</v>
      </c>
      <c r="G2464" s="3" t="s">
        <v>22</v>
      </c>
      <c r="H2464" s="4" t="n">
        <v>14992.79</v>
      </c>
      <c r="I2464" s="5" t="n">
        <v>0</v>
      </c>
      <c r="J2464" s="2" t="s">
        <v>17</v>
      </c>
    </row>
    <row r="2465" customFormat="false" ht="15" hidden="false" customHeight="false" outlineLevel="0" collapsed="false">
      <c r="A2465" s="6" t="s">
        <v>5037</v>
      </c>
      <c r="B2465" s="6" t="s">
        <v>1625</v>
      </c>
      <c r="C2465" s="6" t="s">
        <v>31</v>
      </c>
      <c r="D2465" s="7" t="s">
        <v>145</v>
      </c>
      <c r="E2465" s="6" t="s">
        <v>1153</v>
      </c>
      <c r="F2465" s="6" t="s">
        <v>1082</v>
      </c>
      <c r="G2465" s="7" t="s">
        <v>22</v>
      </c>
      <c r="H2465" s="8" t="n">
        <v>3542.92</v>
      </c>
      <c r="I2465" s="9" t="n">
        <v>0</v>
      </c>
      <c r="J2465" s="6" t="s">
        <v>17</v>
      </c>
    </row>
    <row r="2466" customFormat="false" ht="15" hidden="false" customHeight="false" outlineLevel="0" collapsed="false">
      <c r="A2466" s="2" t="s">
        <v>5038</v>
      </c>
      <c r="B2466" s="2" t="s">
        <v>5039</v>
      </c>
      <c r="C2466" s="2" t="s">
        <v>12</v>
      </c>
      <c r="D2466" s="3" t="s">
        <v>362</v>
      </c>
      <c r="E2466" s="2" t="s">
        <v>397</v>
      </c>
      <c r="F2466" s="2" t="s">
        <v>137</v>
      </c>
      <c r="G2466" s="3" t="s">
        <v>74</v>
      </c>
      <c r="H2466" s="4" t="n">
        <v>9957.36</v>
      </c>
      <c r="I2466" s="5" t="n">
        <v>30</v>
      </c>
      <c r="J2466" s="2" t="s">
        <v>17</v>
      </c>
    </row>
    <row r="2467" customFormat="false" ht="15" hidden="false" customHeight="false" outlineLevel="0" collapsed="false">
      <c r="A2467" s="6" t="s">
        <v>5040</v>
      </c>
      <c r="B2467" s="6" t="s">
        <v>5041</v>
      </c>
      <c r="C2467" s="6" t="s">
        <v>86</v>
      </c>
      <c r="D2467" s="7" t="s">
        <v>87</v>
      </c>
      <c r="E2467" s="6" t="s">
        <v>850</v>
      </c>
      <c r="F2467" s="6" t="s">
        <v>181</v>
      </c>
      <c r="G2467" s="7" t="s">
        <v>16</v>
      </c>
      <c r="H2467" s="8" t="n">
        <v>10414.27</v>
      </c>
      <c r="I2467" s="9" t="n">
        <v>10</v>
      </c>
      <c r="J2467" s="6" t="s">
        <v>17</v>
      </c>
    </row>
    <row r="2468" customFormat="false" ht="15" hidden="false" customHeight="false" outlineLevel="0" collapsed="false">
      <c r="A2468" s="2" t="s">
        <v>5042</v>
      </c>
      <c r="B2468" s="2" t="s">
        <v>5043</v>
      </c>
      <c r="C2468" s="2" t="s">
        <v>31</v>
      </c>
      <c r="D2468" s="3" t="s">
        <v>65</v>
      </c>
      <c r="E2468" s="2" t="s">
        <v>433</v>
      </c>
      <c r="F2468" s="2" t="s">
        <v>1585</v>
      </c>
      <c r="G2468" s="3" t="s">
        <v>28</v>
      </c>
      <c r="H2468" s="4" t="n">
        <v>14683.65</v>
      </c>
      <c r="I2468" s="5" t="n">
        <v>30</v>
      </c>
      <c r="J2468" s="2" t="s">
        <v>17</v>
      </c>
    </row>
    <row r="2469" customFormat="false" ht="15" hidden="false" customHeight="false" outlineLevel="0" collapsed="false">
      <c r="A2469" s="6" t="s">
        <v>5044</v>
      </c>
      <c r="B2469" s="6" t="s">
        <v>4944</v>
      </c>
      <c r="C2469" s="6" t="s">
        <v>86</v>
      </c>
      <c r="D2469" s="7" t="s">
        <v>135</v>
      </c>
      <c r="E2469" s="6" t="s">
        <v>774</v>
      </c>
      <c r="F2469" s="6" t="s">
        <v>550</v>
      </c>
      <c r="G2469" s="7" t="s">
        <v>22</v>
      </c>
      <c r="H2469" s="8" t="n">
        <v>5440.53</v>
      </c>
      <c r="I2469" s="9" t="n">
        <v>15</v>
      </c>
      <c r="J2469" s="6" t="s">
        <v>17</v>
      </c>
    </row>
    <row r="2470" customFormat="false" ht="15" hidden="false" customHeight="false" outlineLevel="0" collapsed="false">
      <c r="A2470" s="2" t="s">
        <v>5045</v>
      </c>
      <c r="B2470" s="2" t="s">
        <v>5046</v>
      </c>
      <c r="C2470" s="2" t="s">
        <v>12</v>
      </c>
      <c r="D2470" s="3" t="s">
        <v>50</v>
      </c>
      <c r="E2470" s="2" t="s">
        <v>251</v>
      </c>
      <c r="F2470" s="2" t="s">
        <v>2187</v>
      </c>
      <c r="G2470" s="3" t="s">
        <v>28</v>
      </c>
      <c r="H2470" s="4" t="n">
        <v>13074.81</v>
      </c>
      <c r="I2470" s="5" t="n">
        <v>25</v>
      </c>
      <c r="J2470" s="2" t="s">
        <v>68</v>
      </c>
    </row>
    <row r="2471" customFormat="false" ht="15" hidden="false" customHeight="false" outlineLevel="0" collapsed="false">
      <c r="A2471" s="6" t="s">
        <v>5047</v>
      </c>
      <c r="B2471" s="6" t="s">
        <v>5048</v>
      </c>
      <c r="C2471" s="6" t="s">
        <v>12</v>
      </c>
      <c r="D2471" s="7" t="s">
        <v>362</v>
      </c>
      <c r="E2471" s="6" t="s">
        <v>585</v>
      </c>
      <c r="F2471" s="6" t="s">
        <v>653</v>
      </c>
      <c r="G2471" s="7" t="s">
        <v>16</v>
      </c>
      <c r="H2471" s="8" t="n">
        <v>3787.12</v>
      </c>
      <c r="I2471" s="9" t="n">
        <v>25</v>
      </c>
      <c r="J2471" s="6" t="s">
        <v>68</v>
      </c>
    </row>
    <row r="2472" customFormat="false" ht="15" hidden="false" customHeight="false" outlineLevel="0" collapsed="false">
      <c r="A2472" s="2" t="s">
        <v>5049</v>
      </c>
      <c r="B2472" s="2" t="s">
        <v>5050</v>
      </c>
      <c r="C2472" s="2" t="s">
        <v>12</v>
      </c>
      <c r="D2472" s="3" t="s">
        <v>110</v>
      </c>
      <c r="E2472" s="2" t="s">
        <v>994</v>
      </c>
      <c r="F2472" s="2" t="s">
        <v>26</v>
      </c>
      <c r="G2472" s="3" t="s">
        <v>22</v>
      </c>
      <c r="H2472" s="4" t="n">
        <v>7314.73</v>
      </c>
      <c r="I2472" s="5" t="n">
        <v>20</v>
      </c>
      <c r="J2472" s="2" t="s">
        <v>17</v>
      </c>
    </row>
    <row r="2473" customFormat="false" ht="15" hidden="false" customHeight="false" outlineLevel="0" collapsed="false">
      <c r="A2473" s="6" t="s">
        <v>5051</v>
      </c>
      <c r="B2473" s="6" t="s">
        <v>5052</v>
      </c>
      <c r="C2473" s="6" t="s">
        <v>31</v>
      </c>
      <c r="D2473" s="7" t="s">
        <v>59</v>
      </c>
      <c r="E2473" s="6" t="s">
        <v>111</v>
      </c>
      <c r="F2473" s="6" t="s">
        <v>34</v>
      </c>
      <c r="G2473" s="7" t="s">
        <v>16</v>
      </c>
      <c r="H2473" s="8" t="n">
        <v>3370.5</v>
      </c>
      <c r="I2473" s="9" t="n">
        <v>20</v>
      </c>
      <c r="J2473" s="6" t="s">
        <v>68</v>
      </c>
    </row>
    <row r="2474" customFormat="false" ht="15" hidden="false" customHeight="false" outlineLevel="0" collapsed="false">
      <c r="A2474" s="2" t="s">
        <v>5053</v>
      </c>
      <c r="B2474" s="2" t="s">
        <v>5054</v>
      </c>
      <c r="C2474" s="2" t="s">
        <v>12</v>
      </c>
      <c r="D2474" s="3" t="s">
        <v>162</v>
      </c>
      <c r="E2474" s="2" t="s">
        <v>853</v>
      </c>
      <c r="F2474" s="2" t="s">
        <v>88</v>
      </c>
      <c r="G2474" s="3" t="s">
        <v>74</v>
      </c>
      <c r="H2474" s="4" t="n">
        <v>3139.89</v>
      </c>
      <c r="I2474" s="5" t="n">
        <v>0</v>
      </c>
      <c r="J2474" s="2" t="s">
        <v>17</v>
      </c>
    </row>
    <row r="2475" customFormat="false" ht="15" hidden="false" customHeight="false" outlineLevel="0" collapsed="false">
      <c r="A2475" s="6" t="s">
        <v>5055</v>
      </c>
      <c r="B2475" s="6" t="s">
        <v>5056</v>
      </c>
      <c r="C2475" s="6" t="s">
        <v>31</v>
      </c>
      <c r="D2475" s="7" t="s">
        <v>32</v>
      </c>
      <c r="E2475" s="6" t="s">
        <v>377</v>
      </c>
      <c r="F2475" s="6" t="s">
        <v>1394</v>
      </c>
      <c r="G2475" s="7" t="s">
        <v>62</v>
      </c>
      <c r="H2475" s="8" t="n">
        <v>956.43</v>
      </c>
      <c r="I2475" s="9" t="n">
        <v>20</v>
      </c>
      <c r="J2475" s="6" t="s">
        <v>17</v>
      </c>
    </row>
    <row r="2476" customFormat="false" ht="15" hidden="false" customHeight="false" outlineLevel="0" collapsed="false">
      <c r="A2476" s="2" t="s">
        <v>5057</v>
      </c>
      <c r="B2476" s="2" t="s">
        <v>5058</v>
      </c>
      <c r="C2476" s="2" t="s">
        <v>31</v>
      </c>
      <c r="D2476" s="3" t="s">
        <v>92</v>
      </c>
      <c r="E2476" s="2" t="s">
        <v>308</v>
      </c>
      <c r="F2476" s="2" t="s">
        <v>127</v>
      </c>
      <c r="G2476" s="3" t="s">
        <v>22</v>
      </c>
      <c r="H2476" s="4" t="n">
        <v>14478.13</v>
      </c>
      <c r="I2476" s="5" t="n">
        <v>15</v>
      </c>
      <c r="J2476" s="2" t="s">
        <v>68</v>
      </c>
    </row>
    <row r="2477" customFormat="false" ht="15" hidden="false" customHeight="false" outlineLevel="0" collapsed="false">
      <c r="A2477" s="6" t="s">
        <v>5059</v>
      </c>
      <c r="B2477" s="6" t="s">
        <v>5060</v>
      </c>
      <c r="C2477" s="6" t="s">
        <v>12</v>
      </c>
      <c r="D2477" s="7" t="s">
        <v>37</v>
      </c>
      <c r="E2477" s="6" t="s">
        <v>326</v>
      </c>
      <c r="F2477" s="6" t="s">
        <v>955</v>
      </c>
      <c r="G2477" s="7" t="s">
        <v>28</v>
      </c>
      <c r="H2477" s="8" t="n">
        <v>6045.19</v>
      </c>
      <c r="I2477" s="9" t="n">
        <v>30</v>
      </c>
      <c r="J2477" s="6" t="s">
        <v>17</v>
      </c>
    </row>
    <row r="2478" customFormat="false" ht="15" hidden="false" customHeight="false" outlineLevel="0" collapsed="false">
      <c r="A2478" s="2" t="s">
        <v>5061</v>
      </c>
      <c r="B2478" s="2" t="s">
        <v>5043</v>
      </c>
      <c r="C2478" s="2" t="s">
        <v>31</v>
      </c>
      <c r="D2478" s="3" t="s">
        <v>59</v>
      </c>
      <c r="E2478" s="2" t="s">
        <v>227</v>
      </c>
      <c r="F2478" s="2" t="s">
        <v>180</v>
      </c>
      <c r="G2478" s="3" t="s">
        <v>16</v>
      </c>
      <c r="H2478" s="4" t="n">
        <v>1461.25</v>
      </c>
      <c r="I2478" s="5" t="n">
        <v>10</v>
      </c>
      <c r="J2478" s="2" t="s">
        <v>17</v>
      </c>
    </row>
    <row r="2479" customFormat="false" ht="15" hidden="false" customHeight="false" outlineLevel="0" collapsed="false">
      <c r="A2479" s="6" t="s">
        <v>5062</v>
      </c>
      <c r="B2479" s="6" t="s">
        <v>1077</v>
      </c>
      <c r="C2479" s="6" t="s">
        <v>12</v>
      </c>
      <c r="D2479" s="7" t="s">
        <v>50</v>
      </c>
      <c r="E2479" s="6" t="s">
        <v>136</v>
      </c>
      <c r="F2479" s="6" t="s">
        <v>617</v>
      </c>
      <c r="G2479" s="7" t="s">
        <v>22</v>
      </c>
      <c r="H2479" s="8" t="n">
        <v>11169.1</v>
      </c>
      <c r="I2479" s="9" t="n">
        <v>0</v>
      </c>
      <c r="J2479" s="6" t="s">
        <v>17</v>
      </c>
    </row>
    <row r="2480" customFormat="false" ht="15" hidden="false" customHeight="false" outlineLevel="0" collapsed="false">
      <c r="A2480" s="2" t="s">
        <v>5063</v>
      </c>
      <c r="B2480" s="2" t="s">
        <v>5064</v>
      </c>
      <c r="C2480" s="2" t="s">
        <v>31</v>
      </c>
      <c r="D2480" s="3" t="s">
        <v>59</v>
      </c>
      <c r="E2480" s="2" t="s">
        <v>688</v>
      </c>
      <c r="F2480" s="2" t="s">
        <v>261</v>
      </c>
      <c r="G2480" s="3" t="s">
        <v>138</v>
      </c>
      <c r="H2480" s="4" t="n">
        <v>3365.56</v>
      </c>
      <c r="I2480" s="5" t="n">
        <v>5</v>
      </c>
      <c r="J2480" s="2" t="s">
        <v>17</v>
      </c>
    </row>
    <row r="2481" customFormat="false" ht="15" hidden="false" customHeight="false" outlineLevel="0" collapsed="false">
      <c r="A2481" s="6" t="s">
        <v>5065</v>
      </c>
      <c r="B2481" s="6" t="s">
        <v>5066</v>
      </c>
      <c r="C2481" s="6" t="s">
        <v>12</v>
      </c>
      <c r="D2481" s="7" t="s">
        <v>50</v>
      </c>
      <c r="E2481" s="6" t="s">
        <v>417</v>
      </c>
      <c r="F2481" s="6" t="s">
        <v>975</v>
      </c>
      <c r="G2481" s="7" t="s">
        <v>22</v>
      </c>
      <c r="H2481" s="8" t="n">
        <v>10690.84</v>
      </c>
      <c r="I2481" s="9" t="n">
        <v>5</v>
      </c>
      <c r="J2481" s="6" t="s">
        <v>17</v>
      </c>
    </row>
    <row r="2482" customFormat="false" ht="15" hidden="false" customHeight="false" outlineLevel="0" collapsed="false">
      <c r="A2482" s="2" t="s">
        <v>5067</v>
      </c>
      <c r="B2482" s="2" t="s">
        <v>5068</v>
      </c>
      <c r="C2482" s="2" t="s">
        <v>12</v>
      </c>
      <c r="D2482" s="3" t="s">
        <v>179</v>
      </c>
      <c r="E2482" s="2" t="s">
        <v>66</v>
      </c>
      <c r="F2482" s="2" t="s">
        <v>1725</v>
      </c>
      <c r="G2482" s="3" t="s">
        <v>28</v>
      </c>
      <c r="H2482" s="4" t="n">
        <v>7799.14</v>
      </c>
      <c r="I2482" s="5" t="n">
        <v>10</v>
      </c>
      <c r="J2482" s="2" t="s">
        <v>17</v>
      </c>
    </row>
    <row r="2483" customFormat="false" ht="15" hidden="false" customHeight="false" outlineLevel="0" collapsed="false">
      <c r="A2483" s="6" t="s">
        <v>5069</v>
      </c>
      <c r="B2483" s="6" t="s">
        <v>5070</v>
      </c>
      <c r="C2483" s="6" t="s">
        <v>12</v>
      </c>
      <c r="D2483" s="7" t="s">
        <v>362</v>
      </c>
      <c r="E2483" s="6" t="s">
        <v>89</v>
      </c>
      <c r="F2483" s="6" t="s">
        <v>764</v>
      </c>
      <c r="G2483" s="7" t="s">
        <v>74</v>
      </c>
      <c r="H2483" s="8" t="n">
        <v>12303.69</v>
      </c>
      <c r="I2483" s="9" t="n">
        <v>0</v>
      </c>
      <c r="J2483" s="6" t="s">
        <v>68</v>
      </c>
    </row>
    <row r="2484" customFormat="false" ht="15" hidden="false" customHeight="false" outlineLevel="0" collapsed="false">
      <c r="A2484" s="2" t="s">
        <v>5071</v>
      </c>
      <c r="B2484" s="2" t="s">
        <v>5072</v>
      </c>
      <c r="C2484" s="2" t="s">
        <v>31</v>
      </c>
      <c r="D2484" s="3" t="s">
        <v>175</v>
      </c>
      <c r="E2484" s="2" t="s">
        <v>666</v>
      </c>
      <c r="F2484" s="2" t="s">
        <v>2538</v>
      </c>
      <c r="G2484" s="3" t="s">
        <v>62</v>
      </c>
      <c r="H2484" s="4" t="n">
        <v>5788.56</v>
      </c>
      <c r="I2484" s="5" t="n">
        <v>25</v>
      </c>
      <c r="J2484" s="2" t="s">
        <v>17</v>
      </c>
    </row>
    <row r="2485" customFormat="false" ht="15" hidden="false" customHeight="false" outlineLevel="0" collapsed="false">
      <c r="A2485" s="6" t="s">
        <v>5073</v>
      </c>
      <c r="B2485" s="6" t="s">
        <v>5074</v>
      </c>
      <c r="C2485" s="6" t="s">
        <v>12</v>
      </c>
      <c r="D2485" s="7" t="s">
        <v>154</v>
      </c>
      <c r="E2485" s="6" t="s">
        <v>578</v>
      </c>
      <c r="F2485" s="6" t="s">
        <v>774</v>
      </c>
      <c r="G2485" s="7" t="s">
        <v>22</v>
      </c>
      <c r="H2485" s="8" t="n">
        <v>14067.91</v>
      </c>
      <c r="I2485" s="9" t="n">
        <v>30</v>
      </c>
      <c r="J2485" s="6" t="s">
        <v>17</v>
      </c>
    </row>
    <row r="2486" customFormat="false" ht="15" hidden="false" customHeight="false" outlineLevel="0" collapsed="false">
      <c r="A2486" s="2" t="s">
        <v>5075</v>
      </c>
      <c r="B2486" s="2" t="s">
        <v>24</v>
      </c>
      <c r="C2486" s="2" t="s">
        <v>31</v>
      </c>
      <c r="D2486" s="3" t="s">
        <v>71</v>
      </c>
      <c r="E2486" s="2" t="s">
        <v>1919</v>
      </c>
      <c r="F2486" s="2" t="s">
        <v>150</v>
      </c>
      <c r="G2486" s="3" t="s">
        <v>74</v>
      </c>
      <c r="H2486" s="4" t="n">
        <v>4503.99</v>
      </c>
      <c r="I2486" s="5" t="n">
        <v>30</v>
      </c>
      <c r="J2486" s="2" t="s">
        <v>17</v>
      </c>
    </row>
    <row r="2487" customFormat="false" ht="15" hidden="false" customHeight="false" outlineLevel="0" collapsed="false">
      <c r="A2487" s="6" t="s">
        <v>5076</v>
      </c>
      <c r="B2487" s="6" t="s">
        <v>5077</v>
      </c>
      <c r="C2487" s="6" t="s">
        <v>12</v>
      </c>
      <c r="D2487" s="7" t="s">
        <v>362</v>
      </c>
      <c r="E2487" s="6" t="s">
        <v>662</v>
      </c>
      <c r="F2487" s="6" t="s">
        <v>578</v>
      </c>
      <c r="G2487" s="7" t="s">
        <v>16</v>
      </c>
      <c r="H2487" s="8" t="n">
        <v>14407.77</v>
      </c>
      <c r="I2487" s="9" t="n">
        <v>30</v>
      </c>
      <c r="J2487" s="6" t="s">
        <v>17</v>
      </c>
    </row>
    <row r="2488" customFormat="false" ht="15" hidden="false" customHeight="false" outlineLevel="0" collapsed="false">
      <c r="A2488" s="2" t="s">
        <v>5078</v>
      </c>
      <c r="B2488" s="2" t="s">
        <v>5079</v>
      </c>
      <c r="C2488" s="2" t="s">
        <v>12</v>
      </c>
      <c r="D2488" s="3" t="s">
        <v>162</v>
      </c>
      <c r="E2488" s="2" t="s">
        <v>367</v>
      </c>
      <c r="F2488" s="2" t="s">
        <v>338</v>
      </c>
      <c r="G2488" s="3" t="s">
        <v>22</v>
      </c>
      <c r="H2488" s="4" t="n">
        <v>1607.22</v>
      </c>
      <c r="I2488" s="5" t="n">
        <v>30</v>
      </c>
      <c r="J2488" s="2" t="s">
        <v>17</v>
      </c>
    </row>
    <row r="2489" customFormat="false" ht="15" hidden="false" customHeight="false" outlineLevel="0" collapsed="false">
      <c r="A2489" s="6" t="s">
        <v>5080</v>
      </c>
      <c r="B2489" s="6" t="s">
        <v>5081</v>
      </c>
      <c r="C2489" s="6" t="s">
        <v>31</v>
      </c>
      <c r="D2489" s="7" t="s">
        <v>65</v>
      </c>
      <c r="E2489" s="6" t="s">
        <v>43</v>
      </c>
      <c r="F2489" s="6" t="s">
        <v>241</v>
      </c>
      <c r="G2489" s="7" t="s">
        <v>62</v>
      </c>
      <c r="H2489" s="8" t="n">
        <v>7717.38</v>
      </c>
      <c r="I2489" s="9" t="n">
        <v>20</v>
      </c>
      <c r="J2489" s="6" t="s">
        <v>17</v>
      </c>
    </row>
    <row r="2490" customFormat="false" ht="15" hidden="false" customHeight="false" outlineLevel="0" collapsed="false">
      <c r="A2490" s="2" t="s">
        <v>5082</v>
      </c>
      <c r="B2490" s="2" t="s">
        <v>5083</v>
      </c>
      <c r="C2490" s="2" t="s">
        <v>86</v>
      </c>
      <c r="D2490" s="3" t="s">
        <v>384</v>
      </c>
      <c r="E2490" s="2" t="s">
        <v>376</v>
      </c>
      <c r="F2490" s="2" t="s">
        <v>168</v>
      </c>
      <c r="G2490" s="3" t="s">
        <v>16</v>
      </c>
      <c r="H2490" s="4" t="n">
        <v>9179.09</v>
      </c>
      <c r="I2490" s="5" t="n">
        <v>30</v>
      </c>
      <c r="J2490" s="2" t="s">
        <v>17</v>
      </c>
    </row>
    <row r="2491" customFormat="false" ht="15" hidden="false" customHeight="false" outlineLevel="0" collapsed="false">
      <c r="A2491" s="6" t="s">
        <v>5084</v>
      </c>
      <c r="B2491" s="6" t="s">
        <v>5085</v>
      </c>
      <c r="C2491" s="6" t="s">
        <v>31</v>
      </c>
      <c r="D2491" s="7" t="s">
        <v>145</v>
      </c>
      <c r="E2491" s="6" t="s">
        <v>955</v>
      </c>
      <c r="F2491" s="6" t="s">
        <v>298</v>
      </c>
      <c r="G2491" s="7" t="s">
        <v>62</v>
      </c>
      <c r="H2491" s="8" t="n">
        <v>12717.35</v>
      </c>
      <c r="I2491" s="9" t="n">
        <v>25</v>
      </c>
      <c r="J2491" s="6" t="s">
        <v>17</v>
      </c>
    </row>
    <row r="2492" customFormat="false" ht="15" hidden="false" customHeight="false" outlineLevel="0" collapsed="false">
      <c r="A2492" s="2" t="s">
        <v>5086</v>
      </c>
      <c r="B2492" s="2" t="s">
        <v>5087</v>
      </c>
      <c r="C2492" s="2" t="s">
        <v>12</v>
      </c>
      <c r="D2492" s="3" t="s">
        <v>13</v>
      </c>
      <c r="E2492" s="2" t="s">
        <v>201</v>
      </c>
      <c r="F2492" s="2" t="s">
        <v>433</v>
      </c>
      <c r="G2492" s="3" t="s">
        <v>62</v>
      </c>
      <c r="H2492" s="4" t="n">
        <v>1975.31</v>
      </c>
      <c r="I2492" s="5" t="n">
        <v>15</v>
      </c>
      <c r="J2492" s="2" t="s">
        <v>17</v>
      </c>
    </row>
    <row r="2493" customFormat="false" ht="15" hidden="false" customHeight="false" outlineLevel="0" collapsed="false">
      <c r="A2493" s="6" t="s">
        <v>5088</v>
      </c>
      <c r="B2493" s="6" t="s">
        <v>5089</v>
      </c>
      <c r="C2493" s="6" t="s">
        <v>31</v>
      </c>
      <c r="D2493" s="7" t="s">
        <v>122</v>
      </c>
      <c r="E2493" s="6" t="s">
        <v>806</v>
      </c>
      <c r="F2493" s="6" t="s">
        <v>942</v>
      </c>
      <c r="G2493" s="7" t="s">
        <v>74</v>
      </c>
      <c r="H2493" s="8" t="n">
        <v>9958.91</v>
      </c>
      <c r="I2493" s="9" t="n">
        <v>30</v>
      </c>
      <c r="J2493" s="6" t="s">
        <v>17</v>
      </c>
    </row>
    <row r="2494" customFormat="false" ht="15" hidden="false" customHeight="false" outlineLevel="0" collapsed="false">
      <c r="A2494" s="2" t="s">
        <v>5090</v>
      </c>
      <c r="B2494" s="2" t="s">
        <v>5091</v>
      </c>
      <c r="C2494" s="2" t="s">
        <v>12</v>
      </c>
      <c r="D2494" s="3" t="s">
        <v>13</v>
      </c>
      <c r="E2494" s="2" t="s">
        <v>946</v>
      </c>
      <c r="F2494" s="2" t="s">
        <v>1803</v>
      </c>
      <c r="G2494" s="3" t="s">
        <v>22</v>
      </c>
      <c r="H2494" s="4" t="n">
        <v>5111.73</v>
      </c>
      <c r="I2494" s="5" t="n">
        <v>15</v>
      </c>
      <c r="J2494" s="2" t="s">
        <v>17</v>
      </c>
    </row>
    <row r="2495" customFormat="false" ht="15" hidden="false" customHeight="false" outlineLevel="0" collapsed="false">
      <c r="A2495" s="6" t="s">
        <v>5092</v>
      </c>
      <c r="B2495" s="6" t="s">
        <v>5093</v>
      </c>
      <c r="C2495" s="6" t="s">
        <v>31</v>
      </c>
      <c r="D2495" s="7" t="s">
        <v>175</v>
      </c>
      <c r="E2495" s="6" t="s">
        <v>238</v>
      </c>
      <c r="F2495" s="6" t="s">
        <v>681</v>
      </c>
      <c r="G2495" s="7" t="s">
        <v>74</v>
      </c>
      <c r="H2495" s="8" t="n">
        <v>12776.8</v>
      </c>
      <c r="I2495" s="9" t="n">
        <v>20</v>
      </c>
      <c r="J2495" s="6" t="s">
        <v>17</v>
      </c>
    </row>
    <row r="2496" customFormat="false" ht="15" hidden="false" customHeight="false" outlineLevel="0" collapsed="false">
      <c r="A2496" s="2" t="s">
        <v>5094</v>
      </c>
      <c r="B2496" s="2" t="s">
        <v>5095</v>
      </c>
      <c r="C2496" s="2" t="s">
        <v>31</v>
      </c>
      <c r="D2496" s="3" t="s">
        <v>92</v>
      </c>
      <c r="E2496" s="2" t="s">
        <v>301</v>
      </c>
      <c r="F2496" s="2" t="s">
        <v>237</v>
      </c>
      <c r="G2496" s="3" t="s">
        <v>62</v>
      </c>
      <c r="H2496" s="4" t="n">
        <v>11400.24</v>
      </c>
      <c r="I2496" s="5" t="n">
        <v>30</v>
      </c>
      <c r="J2496" s="2" t="s">
        <v>17</v>
      </c>
    </row>
    <row r="2497" customFormat="false" ht="15" hidden="false" customHeight="false" outlineLevel="0" collapsed="false">
      <c r="A2497" s="6" t="s">
        <v>5096</v>
      </c>
      <c r="B2497" s="6" t="s">
        <v>5097</v>
      </c>
      <c r="C2497" s="6" t="s">
        <v>31</v>
      </c>
      <c r="D2497" s="7" t="s">
        <v>215</v>
      </c>
      <c r="E2497" s="6" t="s">
        <v>617</v>
      </c>
      <c r="F2497" s="6" t="s">
        <v>372</v>
      </c>
      <c r="G2497" s="7" t="s">
        <v>74</v>
      </c>
      <c r="H2497" s="8" t="n">
        <v>7006.08</v>
      </c>
      <c r="I2497" s="9" t="n">
        <v>0</v>
      </c>
      <c r="J2497" s="6" t="s">
        <v>68</v>
      </c>
    </row>
    <row r="2498" customFormat="false" ht="15" hidden="false" customHeight="false" outlineLevel="0" collapsed="false">
      <c r="A2498" s="2" t="s">
        <v>5098</v>
      </c>
      <c r="B2498" s="2" t="s">
        <v>1840</v>
      </c>
      <c r="C2498" s="2" t="s">
        <v>12</v>
      </c>
      <c r="D2498" s="3" t="s">
        <v>50</v>
      </c>
      <c r="E2498" s="2" t="s">
        <v>238</v>
      </c>
      <c r="F2498" s="2" t="s">
        <v>1330</v>
      </c>
      <c r="G2498" s="3" t="s">
        <v>62</v>
      </c>
      <c r="H2498" s="4" t="n">
        <v>12965.17</v>
      </c>
      <c r="I2498" s="5" t="n">
        <v>0</v>
      </c>
      <c r="J2498" s="2" t="s">
        <v>17</v>
      </c>
    </row>
    <row r="2499" customFormat="false" ht="15" hidden="false" customHeight="false" outlineLevel="0" collapsed="false">
      <c r="A2499" s="6" t="s">
        <v>5099</v>
      </c>
      <c r="B2499" s="6" t="s">
        <v>1896</v>
      </c>
      <c r="C2499" s="6" t="s">
        <v>86</v>
      </c>
      <c r="D2499" s="7" t="s">
        <v>507</v>
      </c>
      <c r="E2499" s="6" t="s">
        <v>21</v>
      </c>
      <c r="F2499" s="6" t="s">
        <v>501</v>
      </c>
      <c r="G2499" s="7" t="s">
        <v>62</v>
      </c>
      <c r="H2499" s="8" t="n">
        <v>2506.27</v>
      </c>
      <c r="I2499" s="9" t="n">
        <v>25</v>
      </c>
      <c r="J2499" s="6" t="s">
        <v>17</v>
      </c>
    </row>
    <row r="2500" customFormat="false" ht="15" hidden="false" customHeight="false" outlineLevel="0" collapsed="false">
      <c r="A2500" s="2" t="s">
        <v>5100</v>
      </c>
      <c r="B2500" s="2" t="s">
        <v>5101</v>
      </c>
      <c r="C2500" s="2" t="s">
        <v>12</v>
      </c>
      <c r="D2500" s="3" t="s">
        <v>25</v>
      </c>
      <c r="E2500" s="2" t="s">
        <v>417</v>
      </c>
      <c r="F2500" s="2" t="s">
        <v>237</v>
      </c>
      <c r="G2500" s="3" t="s">
        <v>28</v>
      </c>
      <c r="H2500" s="4" t="n">
        <v>13490.85</v>
      </c>
      <c r="I2500" s="5" t="n">
        <v>15</v>
      </c>
      <c r="J2500" s="2" t="s">
        <v>17</v>
      </c>
    </row>
    <row r="2501" customFormat="false" ht="15" hidden="false" customHeight="false" outlineLevel="0" collapsed="false">
      <c r="A2501" s="6" t="s">
        <v>5102</v>
      </c>
      <c r="B2501" s="6" t="s">
        <v>5103</v>
      </c>
      <c r="C2501" s="6" t="s">
        <v>86</v>
      </c>
      <c r="D2501" s="7" t="s">
        <v>524</v>
      </c>
      <c r="E2501" s="6" t="s">
        <v>764</v>
      </c>
      <c r="F2501" s="6" t="s">
        <v>700</v>
      </c>
      <c r="G2501" s="7" t="s">
        <v>16</v>
      </c>
      <c r="H2501" s="8" t="n">
        <v>1334.25</v>
      </c>
      <c r="I2501" s="9" t="n">
        <v>5</v>
      </c>
      <c r="J2501" s="6" t="s">
        <v>17</v>
      </c>
    </row>
    <row r="2502" customFormat="false" ht="15" hidden="false" customHeight="false" outlineLevel="0" collapsed="false">
      <c r="A2502" s="2" t="s">
        <v>5104</v>
      </c>
      <c r="B2502" s="2" t="s">
        <v>5105</v>
      </c>
      <c r="C2502" s="2" t="s">
        <v>31</v>
      </c>
      <c r="D2502" s="3" t="s">
        <v>71</v>
      </c>
      <c r="E2502" s="2" t="s">
        <v>359</v>
      </c>
      <c r="F2502" s="2" t="s">
        <v>994</v>
      </c>
      <c r="G2502" s="3" t="s">
        <v>16</v>
      </c>
      <c r="H2502" s="4" t="n">
        <v>9257.77</v>
      </c>
      <c r="I2502" s="5" t="n">
        <v>30</v>
      </c>
      <c r="J2502" s="2" t="s">
        <v>17</v>
      </c>
    </row>
    <row r="2503" customFormat="false" ht="15" hidden="false" customHeight="false" outlineLevel="0" collapsed="false">
      <c r="A2503" s="6" t="s">
        <v>5106</v>
      </c>
      <c r="B2503" s="6" t="s">
        <v>3335</v>
      </c>
      <c r="C2503" s="6" t="s">
        <v>86</v>
      </c>
      <c r="D2503" s="7" t="s">
        <v>285</v>
      </c>
      <c r="E2503" s="6" t="s">
        <v>198</v>
      </c>
      <c r="F2503" s="6" t="s">
        <v>257</v>
      </c>
      <c r="G2503" s="7" t="s">
        <v>28</v>
      </c>
      <c r="H2503" s="8" t="n">
        <v>6721.43</v>
      </c>
      <c r="I2503" s="9" t="n">
        <v>15</v>
      </c>
      <c r="J2503" s="6" t="s">
        <v>17</v>
      </c>
    </row>
    <row r="2504" customFormat="false" ht="15" hidden="false" customHeight="false" outlineLevel="0" collapsed="false">
      <c r="A2504" s="2" t="s">
        <v>5107</v>
      </c>
      <c r="B2504" s="2" t="s">
        <v>5108</v>
      </c>
      <c r="C2504" s="2" t="s">
        <v>12</v>
      </c>
      <c r="D2504" s="3" t="s">
        <v>13</v>
      </c>
      <c r="E2504" s="2" t="s">
        <v>469</v>
      </c>
      <c r="F2504" s="2" t="s">
        <v>1153</v>
      </c>
      <c r="G2504" s="3" t="s">
        <v>16</v>
      </c>
      <c r="H2504" s="4" t="n">
        <v>9132.99</v>
      </c>
      <c r="I2504" s="5" t="n">
        <v>20</v>
      </c>
      <c r="J2504" s="2" t="s">
        <v>17</v>
      </c>
    </row>
    <row r="2505" customFormat="false" ht="15" hidden="false" customHeight="false" outlineLevel="0" collapsed="false">
      <c r="A2505" s="6" t="s">
        <v>5109</v>
      </c>
      <c r="B2505" s="6" t="s">
        <v>5110</v>
      </c>
      <c r="C2505" s="6" t="s">
        <v>31</v>
      </c>
      <c r="D2505" s="7" t="s">
        <v>175</v>
      </c>
      <c r="E2505" s="6" t="s">
        <v>620</v>
      </c>
      <c r="F2505" s="6" t="s">
        <v>1203</v>
      </c>
      <c r="G2505" s="7" t="s">
        <v>28</v>
      </c>
      <c r="H2505" s="8" t="n">
        <v>900.51</v>
      </c>
      <c r="I2505" s="9" t="n">
        <v>30</v>
      </c>
      <c r="J2505" s="6" t="s">
        <v>17</v>
      </c>
    </row>
    <row r="2506" customFormat="false" ht="15" hidden="false" customHeight="false" outlineLevel="0" collapsed="false">
      <c r="A2506" s="2" t="s">
        <v>5111</v>
      </c>
      <c r="B2506" s="2" t="s">
        <v>5112</v>
      </c>
      <c r="C2506" s="2" t="s">
        <v>31</v>
      </c>
      <c r="D2506" s="3" t="s">
        <v>122</v>
      </c>
      <c r="E2506" s="2" t="s">
        <v>216</v>
      </c>
      <c r="F2506" s="2" t="s">
        <v>1556</v>
      </c>
      <c r="G2506" s="3" t="s">
        <v>16</v>
      </c>
      <c r="H2506" s="4" t="n">
        <v>7103.9</v>
      </c>
      <c r="I2506" s="5" t="n">
        <v>5</v>
      </c>
      <c r="J2506" s="2" t="s">
        <v>17</v>
      </c>
    </row>
    <row r="2507" customFormat="false" ht="15" hidden="false" customHeight="false" outlineLevel="0" collapsed="false">
      <c r="A2507" s="6" t="s">
        <v>5113</v>
      </c>
      <c r="B2507" s="6" t="s">
        <v>2720</v>
      </c>
      <c r="C2507" s="6" t="s">
        <v>86</v>
      </c>
      <c r="D2507" s="7" t="s">
        <v>87</v>
      </c>
      <c r="E2507" s="6" t="s">
        <v>469</v>
      </c>
      <c r="F2507" s="6" t="s">
        <v>1890</v>
      </c>
      <c r="G2507" s="7" t="s">
        <v>62</v>
      </c>
      <c r="H2507" s="8" t="n">
        <v>11542.86</v>
      </c>
      <c r="I2507" s="9" t="n">
        <v>0</v>
      </c>
      <c r="J2507" s="6" t="s">
        <v>17</v>
      </c>
    </row>
    <row r="2508" customFormat="false" ht="15" hidden="false" customHeight="false" outlineLevel="0" collapsed="false">
      <c r="A2508" s="2" t="s">
        <v>5114</v>
      </c>
      <c r="B2508" s="2" t="s">
        <v>743</v>
      </c>
      <c r="C2508" s="2" t="s">
        <v>12</v>
      </c>
      <c r="D2508" s="3" t="s">
        <v>162</v>
      </c>
      <c r="E2508" s="2" t="s">
        <v>536</v>
      </c>
      <c r="F2508" s="2" t="s">
        <v>261</v>
      </c>
      <c r="G2508" s="3" t="s">
        <v>138</v>
      </c>
      <c r="H2508" s="4" t="n">
        <v>6632.55</v>
      </c>
      <c r="I2508" s="5" t="n">
        <v>0</v>
      </c>
      <c r="J2508" s="2" t="s">
        <v>68</v>
      </c>
    </row>
    <row r="2509" customFormat="false" ht="15" hidden="false" customHeight="false" outlineLevel="0" collapsed="false">
      <c r="A2509" s="6" t="s">
        <v>5115</v>
      </c>
      <c r="B2509" s="6" t="s">
        <v>5116</v>
      </c>
      <c r="C2509" s="6" t="s">
        <v>31</v>
      </c>
      <c r="D2509" s="7" t="s">
        <v>145</v>
      </c>
      <c r="E2509" s="6" t="s">
        <v>132</v>
      </c>
      <c r="F2509" s="6" t="s">
        <v>942</v>
      </c>
      <c r="G2509" s="7" t="s">
        <v>22</v>
      </c>
      <c r="H2509" s="8" t="n">
        <v>6360.15</v>
      </c>
      <c r="I2509" s="9" t="n">
        <v>20</v>
      </c>
      <c r="J2509" s="6" t="s">
        <v>17</v>
      </c>
    </row>
    <row r="2510" customFormat="false" ht="15" hidden="false" customHeight="false" outlineLevel="0" collapsed="false">
      <c r="A2510" s="2" t="s">
        <v>5117</v>
      </c>
      <c r="B2510" s="2" t="s">
        <v>5118</v>
      </c>
      <c r="C2510" s="2" t="s">
        <v>86</v>
      </c>
      <c r="D2510" s="3" t="s">
        <v>524</v>
      </c>
      <c r="E2510" s="2" t="s">
        <v>486</v>
      </c>
      <c r="F2510" s="2" t="s">
        <v>647</v>
      </c>
      <c r="G2510" s="3" t="s">
        <v>22</v>
      </c>
      <c r="H2510" s="4" t="n">
        <v>12918.93</v>
      </c>
      <c r="I2510" s="5" t="n">
        <v>20</v>
      </c>
      <c r="J2510" s="2" t="s">
        <v>17</v>
      </c>
    </row>
    <row r="2511" customFormat="false" ht="15" hidden="false" customHeight="false" outlineLevel="0" collapsed="false">
      <c r="A2511" s="6" t="s">
        <v>5119</v>
      </c>
      <c r="B2511" s="6" t="s">
        <v>5120</v>
      </c>
      <c r="C2511" s="6" t="s">
        <v>86</v>
      </c>
      <c r="D2511" s="7" t="s">
        <v>524</v>
      </c>
      <c r="E2511" s="6" t="s">
        <v>46</v>
      </c>
      <c r="F2511" s="6" t="s">
        <v>257</v>
      </c>
      <c r="G2511" s="7" t="s">
        <v>16</v>
      </c>
      <c r="H2511" s="8" t="n">
        <v>1887</v>
      </c>
      <c r="I2511" s="9" t="n">
        <v>0</v>
      </c>
      <c r="J2511" s="6" t="s">
        <v>17</v>
      </c>
    </row>
    <row r="2512" customFormat="false" ht="15" hidden="false" customHeight="false" outlineLevel="0" collapsed="false">
      <c r="A2512" s="2" t="s">
        <v>5121</v>
      </c>
      <c r="B2512" s="2" t="s">
        <v>5122</v>
      </c>
      <c r="C2512" s="2" t="s">
        <v>86</v>
      </c>
      <c r="D2512" s="3" t="s">
        <v>384</v>
      </c>
      <c r="E2512" s="2" t="s">
        <v>373</v>
      </c>
      <c r="F2512" s="2" t="s">
        <v>201</v>
      </c>
      <c r="G2512" s="3" t="s">
        <v>62</v>
      </c>
      <c r="H2512" s="4" t="n">
        <v>13091.1</v>
      </c>
      <c r="I2512" s="5" t="n">
        <v>0</v>
      </c>
      <c r="J2512" s="2" t="s">
        <v>17</v>
      </c>
    </row>
    <row r="2513" customFormat="false" ht="15" hidden="false" customHeight="false" outlineLevel="0" collapsed="false">
      <c r="A2513" s="6" t="s">
        <v>5123</v>
      </c>
      <c r="B2513" s="6" t="s">
        <v>5124</v>
      </c>
      <c r="C2513" s="6" t="s">
        <v>86</v>
      </c>
      <c r="D2513" s="7" t="s">
        <v>135</v>
      </c>
      <c r="E2513" s="6" t="s">
        <v>1348</v>
      </c>
      <c r="F2513" s="6" t="s">
        <v>385</v>
      </c>
      <c r="G2513" s="7" t="s">
        <v>62</v>
      </c>
      <c r="H2513" s="8" t="n">
        <v>6961.9</v>
      </c>
      <c r="I2513" s="9" t="n">
        <v>5</v>
      </c>
      <c r="J2513" s="6" t="s">
        <v>17</v>
      </c>
    </row>
    <row r="2514" customFormat="false" ht="15" hidden="false" customHeight="false" outlineLevel="0" collapsed="false">
      <c r="A2514" s="2" t="s">
        <v>5125</v>
      </c>
      <c r="B2514" s="2" t="s">
        <v>5126</v>
      </c>
      <c r="C2514" s="2" t="s">
        <v>31</v>
      </c>
      <c r="D2514" s="3" t="s">
        <v>131</v>
      </c>
      <c r="E2514" s="2" t="s">
        <v>1394</v>
      </c>
      <c r="F2514" s="2" t="s">
        <v>127</v>
      </c>
      <c r="G2514" s="3" t="s">
        <v>22</v>
      </c>
      <c r="H2514" s="4" t="n">
        <v>12609.4</v>
      </c>
      <c r="I2514" s="5" t="n">
        <v>15</v>
      </c>
      <c r="J2514" s="2" t="s">
        <v>17</v>
      </c>
    </row>
    <row r="2515" customFormat="false" ht="15" hidden="false" customHeight="false" outlineLevel="0" collapsed="false">
      <c r="A2515" s="6" t="s">
        <v>5127</v>
      </c>
      <c r="B2515" s="6" t="s">
        <v>5128</v>
      </c>
      <c r="C2515" s="6" t="s">
        <v>86</v>
      </c>
      <c r="D2515" s="7" t="s">
        <v>249</v>
      </c>
      <c r="E2515" s="6" t="s">
        <v>366</v>
      </c>
      <c r="F2515" s="6" t="s">
        <v>201</v>
      </c>
      <c r="G2515" s="7" t="s">
        <v>22</v>
      </c>
      <c r="H2515" s="8" t="n">
        <v>11846.54</v>
      </c>
      <c r="I2515" s="9" t="n">
        <v>10</v>
      </c>
      <c r="J2515" s="6" t="s">
        <v>17</v>
      </c>
    </row>
    <row r="2516" customFormat="false" ht="15" hidden="false" customHeight="false" outlineLevel="0" collapsed="false">
      <c r="A2516" s="2" t="s">
        <v>5129</v>
      </c>
      <c r="B2516" s="2" t="s">
        <v>5130</v>
      </c>
      <c r="C2516" s="2" t="s">
        <v>12</v>
      </c>
      <c r="D2516" s="3" t="s">
        <v>362</v>
      </c>
      <c r="E2516" s="2" t="s">
        <v>528</v>
      </c>
      <c r="F2516" s="2" t="s">
        <v>521</v>
      </c>
      <c r="G2516" s="3" t="s">
        <v>22</v>
      </c>
      <c r="H2516" s="4" t="n">
        <v>11465.37</v>
      </c>
      <c r="I2516" s="5" t="n">
        <v>15</v>
      </c>
      <c r="J2516" s="2" t="s">
        <v>68</v>
      </c>
    </row>
    <row r="2517" customFormat="false" ht="15" hidden="false" customHeight="false" outlineLevel="0" collapsed="false">
      <c r="A2517" s="6" t="s">
        <v>5131</v>
      </c>
      <c r="B2517" s="6" t="s">
        <v>5132</v>
      </c>
      <c r="C2517" s="6" t="s">
        <v>12</v>
      </c>
      <c r="D2517" s="7" t="s">
        <v>362</v>
      </c>
      <c r="E2517" s="6" t="s">
        <v>975</v>
      </c>
      <c r="F2517" s="6" t="s">
        <v>680</v>
      </c>
      <c r="G2517" s="7" t="s">
        <v>74</v>
      </c>
      <c r="H2517" s="8" t="n">
        <v>5213.22</v>
      </c>
      <c r="I2517" s="9" t="n">
        <v>20</v>
      </c>
      <c r="J2517" s="6" t="s">
        <v>17</v>
      </c>
    </row>
    <row r="2518" customFormat="false" ht="15" hidden="false" customHeight="false" outlineLevel="0" collapsed="false">
      <c r="A2518" s="2" t="s">
        <v>5133</v>
      </c>
      <c r="B2518" s="2" t="s">
        <v>5134</v>
      </c>
      <c r="C2518" s="2" t="s">
        <v>31</v>
      </c>
      <c r="D2518" s="3" t="s">
        <v>92</v>
      </c>
      <c r="E2518" s="2" t="s">
        <v>1067</v>
      </c>
      <c r="F2518" s="2" t="s">
        <v>785</v>
      </c>
      <c r="G2518" s="3" t="s">
        <v>138</v>
      </c>
      <c r="H2518" s="4" t="n">
        <v>3112.64</v>
      </c>
      <c r="I2518" s="5" t="n">
        <v>15</v>
      </c>
      <c r="J2518" s="2" t="s">
        <v>17</v>
      </c>
    </row>
    <row r="2519" customFormat="false" ht="15" hidden="false" customHeight="false" outlineLevel="0" collapsed="false">
      <c r="A2519" s="6" t="s">
        <v>5135</v>
      </c>
      <c r="B2519" s="6" t="s">
        <v>5136</v>
      </c>
      <c r="C2519" s="6" t="s">
        <v>31</v>
      </c>
      <c r="D2519" s="7" t="s">
        <v>71</v>
      </c>
      <c r="E2519" s="6" t="s">
        <v>617</v>
      </c>
      <c r="F2519" s="6" t="s">
        <v>366</v>
      </c>
      <c r="G2519" s="7" t="s">
        <v>22</v>
      </c>
      <c r="H2519" s="8" t="n">
        <v>8666.58</v>
      </c>
      <c r="I2519" s="9" t="n">
        <v>30</v>
      </c>
      <c r="J2519" s="6" t="s">
        <v>17</v>
      </c>
    </row>
    <row r="2520" customFormat="false" ht="15" hidden="false" customHeight="false" outlineLevel="0" collapsed="false">
      <c r="A2520" s="2" t="s">
        <v>5137</v>
      </c>
      <c r="B2520" s="2" t="s">
        <v>5138</v>
      </c>
      <c r="C2520" s="2" t="s">
        <v>12</v>
      </c>
      <c r="D2520" s="3" t="s">
        <v>81</v>
      </c>
      <c r="E2520" s="2" t="s">
        <v>132</v>
      </c>
      <c r="F2520" s="2" t="s">
        <v>504</v>
      </c>
      <c r="G2520" s="3" t="s">
        <v>74</v>
      </c>
      <c r="H2520" s="4" t="n">
        <v>13013.68</v>
      </c>
      <c r="I2520" s="5" t="n">
        <v>15</v>
      </c>
      <c r="J2520" s="2" t="s">
        <v>17</v>
      </c>
    </row>
    <row r="2521" customFormat="false" ht="15" hidden="false" customHeight="false" outlineLevel="0" collapsed="false">
      <c r="A2521" s="6" t="s">
        <v>5139</v>
      </c>
      <c r="B2521" s="6" t="s">
        <v>5140</v>
      </c>
      <c r="C2521" s="6" t="s">
        <v>12</v>
      </c>
      <c r="D2521" s="7" t="s">
        <v>179</v>
      </c>
      <c r="E2521" s="6" t="s">
        <v>1199</v>
      </c>
      <c r="F2521" s="6" t="s">
        <v>809</v>
      </c>
      <c r="G2521" s="7" t="s">
        <v>28</v>
      </c>
      <c r="H2521" s="8" t="n">
        <v>9002.57</v>
      </c>
      <c r="I2521" s="9" t="n">
        <v>25</v>
      </c>
      <c r="J2521" s="6" t="s">
        <v>68</v>
      </c>
    </row>
    <row r="2522" customFormat="false" ht="15" hidden="false" customHeight="false" outlineLevel="0" collapsed="false">
      <c r="A2522" s="2" t="s">
        <v>5141</v>
      </c>
      <c r="B2522" s="2" t="s">
        <v>5142</v>
      </c>
      <c r="C2522" s="2" t="s">
        <v>12</v>
      </c>
      <c r="D2522" s="3" t="s">
        <v>13</v>
      </c>
      <c r="E2522" s="2" t="s">
        <v>717</v>
      </c>
      <c r="F2522" s="2" t="s">
        <v>268</v>
      </c>
      <c r="G2522" s="3" t="s">
        <v>62</v>
      </c>
      <c r="H2522" s="4" t="n">
        <v>14908.9</v>
      </c>
      <c r="I2522" s="5" t="n">
        <v>15</v>
      </c>
      <c r="J2522" s="2" t="s">
        <v>68</v>
      </c>
    </row>
    <row r="2523" customFormat="false" ht="15" hidden="false" customHeight="false" outlineLevel="0" collapsed="false">
      <c r="A2523" s="6" t="s">
        <v>5143</v>
      </c>
      <c r="B2523" s="6" t="s">
        <v>5144</v>
      </c>
      <c r="C2523" s="6" t="s">
        <v>12</v>
      </c>
      <c r="D2523" s="7" t="s">
        <v>162</v>
      </c>
      <c r="E2523" s="6" t="s">
        <v>155</v>
      </c>
      <c r="F2523" s="6" t="s">
        <v>156</v>
      </c>
      <c r="G2523" s="7" t="s">
        <v>28</v>
      </c>
      <c r="H2523" s="8" t="n">
        <v>12744.41</v>
      </c>
      <c r="I2523" s="9" t="n">
        <v>30</v>
      </c>
      <c r="J2523" s="6" t="s">
        <v>17</v>
      </c>
    </row>
    <row r="2524" customFormat="false" ht="15" hidden="false" customHeight="false" outlineLevel="0" collapsed="false">
      <c r="A2524" s="2" t="s">
        <v>5145</v>
      </c>
      <c r="B2524" s="2" t="s">
        <v>5146</v>
      </c>
      <c r="C2524" s="2" t="s">
        <v>86</v>
      </c>
      <c r="D2524" s="3" t="s">
        <v>97</v>
      </c>
      <c r="E2524" s="2" t="s">
        <v>47</v>
      </c>
      <c r="F2524" s="2" t="s">
        <v>206</v>
      </c>
      <c r="G2524" s="3" t="s">
        <v>74</v>
      </c>
      <c r="H2524" s="4" t="n">
        <v>9485.6</v>
      </c>
      <c r="I2524" s="5" t="n">
        <v>5</v>
      </c>
      <c r="J2524" s="2" t="s">
        <v>17</v>
      </c>
    </row>
    <row r="2525" customFormat="false" ht="15" hidden="false" customHeight="false" outlineLevel="0" collapsed="false">
      <c r="A2525" s="6" t="s">
        <v>5147</v>
      </c>
      <c r="B2525" s="6" t="s">
        <v>5148</v>
      </c>
      <c r="C2525" s="6" t="s">
        <v>12</v>
      </c>
      <c r="D2525" s="7" t="s">
        <v>50</v>
      </c>
      <c r="E2525" s="6" t="s">
        <v>1628</v>
      </c>
      <c r="F2525" s="6" t="s">
        <v>430</v>
      </c>
      <c r="G2525" s="7" t="s">
        <v>74</v>
      </c>
      <c r="H2525" s="8" t="n">
        <v>14378.22</v>
      </c>
      <c r="I2525" s="9" t="n">
        <v>10</v>
      </c>
      <c r="J2525" s="6" t="s">
        <v>68</v>
      </c>
    </row>
    <row r="2526" customFormat="false" ht="15" hidden="false" customHeight="false" outlineLevel="0" collapsed="false">
      <c r="A2526" s="2" t="s">
        <v>5149</v>
      </c>
      <c r="B2526" s="2" t="s">
        <v>5150</v>
      </c>
      <c r="C2526" s="2" t="s">
        <v>31</v>
      </c>
      <c r="D2526" s="3" t="s">
        <v>175</v>
      </c>
      <c r="E2526" s="2" t="s">
        <v>286</v>
      </c>
      <c r="F2526" s="2" t="s">
        <v>271</v>
      </c>
      <c r="G2526" s="3" t="s">
        <v>22</v>
      </c>
      <c r="H2526" s="4" t="n">
        <v>5926.47</v>
      </c>
      <c r="I2526" s="5" t="n">
        <v>30</v>
      </c>
      <c r="J2526" s="2" t="s">
        <v>17</v>
      </c>
    </row>
    <row r="2527" customFormat="false" ht="15" hidden="false" customHeight="false" outlineLevel="0" collapsed="false">
      <c r="A2527" s="6" t="s">
        <v>5151</v>
      </c>
      <c r="B2527" s="6" t="s">
        <v>5152</v>
      </c>
      <c r="C2527" s="6" t="s">
        <v>31</v>
      </c>
      <c r="D2527" s="7" t="s">
        <v>131</v>
      </c>
      <c r="E2527" s="6" t="s">
        <v>272</v>
      </c>
      <c r="F2527" s="6" t="s">
        <v>928</v>
      </c>
      <c r="G2527" s="7" t="s">
        <v>138</v>
      </c>
      <c r="H2527" s="8" t="n">
        <v>5264.13</v>
      </c>
      <c r="I2527" s="9" t="n">
        <v>10</v>
      </c>
      <c r="J2527" s="6" t="s">
        <v>17</v>
      </c>
    </row>
    <row r="2528" customFormat="false" ht="15" hidden="false" customHeight="false" outlineLevel="0" collapsed="false">
      <c r="A2528" s="2" t="s">
        <v>5153</v>
      </c>
      <c r="B2528" s="2" t="s">
        <v>5154</v>
      </c>
      <c r="C2528" s="2" t="s">
        <v>12</v>
      </c>
      <c r="D2528" s="3" t="s">
        <v>110</v>
      </c>
      <c r="E2528" s="2" t="s">
        <v>1051</v>
      </c>
      <c r="F2528" s="2" t="s">
        <v>1725</v>
      </c>
      <c r="G2528" s="3" t="s">
        <v>74</v>
      </c>
      <c r="H2528" s="4" t="n">
        <v>10579.57</v>
      </c>
      <c r="I2528" s="5" t="n">
        <v>10</v>
      </c>
      <c r="J2528" s="2" t="s">
        <v>17</v>
      </c>
    </row>
    <row r="2529" customFormat="false" ht="15" hidden="false" customHeight="false" outlineLevel="0" collapsed="false">
      <c r="A2529" s="6" t="s">
        <v>5155</v>
      </c>
      <c r="B2529" s="6" t="s">
        <v>936</v>
      </c>
      <c r="C2529" s="6" t="s">
        <v>31</v>
      </c>
      <c r="D2529" s="7" t="s">
        <v>92</v>
      </c>
      <c r="E2529" s="6" t="s">
        <v>308</v>
      </c>
      <c r="F2529" s="6" t="s">
        <v>222</v>
      </c>
      <c r="G2529" s="7" t="s">
        <v>22</v>
      </c>
      <c r="H2529" s="8" t="n">
        <v>6214.66</v>
      </c>
      <c r="I2529" s="9" t="n">
        <v>5</v>
      </c>
      <c r="J2529" s="6" t="s">
        <v>68</v>
      </c>
    </row>
    <row r="2530" customFormat="false" ht="15" hidden="false" customHeight="false" outlineLevel="0" collapsed="false">
      <c r="A2530" s="2" t="s">
        <v>5156</v>
      </c>
      <c r="B2530" s="2" t="s">
        <v>5157</v>
      </c>
      <c r="C2530" s="2" t="s">
        <v>31</v>
      </c>
      <c r="D2530" s="3" t="s">
        <v>65</v>
      </c>
      <c r="E2530" s="2" t="s">
        <v>1042</v>
      </c>
      <c r="F2530" s="2" t="s">
        <v>420</v>
      </c>
      <c r="G2530" s="3" t="s">
        <v>16</v>
      </c>
      <c r="H2530" s="4" t="n">
        <v>14997.41</v>
      </c>
      <c r="I2530" s="5" t="n">
        <v>20</v>
      </c>
      <c r="J2530" s="2" t="s">
        <v>17</v>
      </c>
    </row>
    <row r="2531" customFormat="false" ht="15" hidden="false" customHeight="false" outlineLevel="0" collapsed="false">
      <c r="A2531" s="6" t="s">
        <v>5158</v>
      </c>
      <c r="B2531" s="6" t="s">
        <v>5159</v>
      </c>
      <c r="C2531" s="6" t="s">
        <v>12</v>
      </c>
      <c r="D2531" s="7" t="s">
        <v>162</v>
      </c>
      <c r="E2531" s="6" t="s">
        <v>521</v>
      </c>
      <c r="F2531" s="6" t="s">
        <v>550</v>
      </c>
      <c r="G2531" s="7" t="s">
        <v>22</v>
      </c>
      <c r="H2531" s="8" t="n">
        <v>1334.22</v>
      </c>
      <c r="I2531" s="9" t="n">
        <v>20</v>
      </c>
      <c r="J2531" s="6" t="s">
        <v>17</v>
      </c>
    </row>
    <row r="2532" customFormat="false" ht="15" hidden="false" customHeight="false" outlineLevel="0" collapsed="false">
      <c r="A2532" s="2" t="s">
        <v>5160</v>
      </c>
      <c r="B2532" s="2" t="s">
        <v>1178</v>
      </c>
      <c r="C2532" s="2" t="s">
        <v>86</v>
      </c>
      <c r="D2532" s="3" t="s">
        <v>135</v>
      </c>
      <c r="E2532" s="2" t="s">
        <v>1271</v>
      </c>
      <c r="F2532" s="2" t="s">
        <v>342</v>
      </c>
      <c r="G2532" s="3" t="s">
        <v>22</v>
      </c>
      <c r="H2532" s="4" t="n">
        <v>6321.58</v>
      </c>
      <c r="I2532" s="5" t="n">
        <v>15</v>
      </c>
      <c r="J2532" s="2" t="s">
        <v>17</v>
      </c>
    </row>
    <row r="2533" customFormat="false" ht="15" hidden="false" customHeight="false" outlineLevel="0" collapsed="false">
      <c r="A2533" s="6" t="s">
        <v>5161</v>
      </c>
      <c r="B2533" s="6" t="s">
        <v>5162</v>
      </c>
      <c r="C2533" s="6" t="s">
        <v>31</v>
      </c>
      <c r="D2533" s="7" t="s">
        <v>175</v>
      </c>
      <c r="E2533" s="6" t="s">
        <v>1308</v>
      </c>
      <c r="F2533" s="6" t="s">
        <v>706</v>
      </c>
      <c r="G2533" s="7" t="s">
        <v>138</v>
      </c>
      <c r="H2533" s="8" t="n">
        <v>3142.66</v>
      </c>
      <c r="I2533" s="9" t="n">
        <v>15</v>
      </c>
      <c r="J2533" s="6" t="s">
        <v>17</v>
      </c>
    </row>
    <row r="2534" customFormat="false" ht="15" hidden="false" customHeight="false" outlineLevel="0" collapsed="false">
      <c r="A2534" s="2" t="s">
        <v>5163</v>
      </c>
      <c r="B2534" s="2" t="s">
        <v>5164</v>
      </c>
      <c r="C2534" s="2" t="s">
        <v>31</v>
      </c>
      <c r="D2534" s="3" t="s">
        <v>175</v>
      </c>
      <c r="E2534" s="2" t="s">
        <v>1271</v>
      </c>
      <c r="F2534" s="2" t="s">
        <v>380</v>
      </c>
      <c r="G2534" s="3" t="s">
        <v>28</v>
      </c>
      <c r="H2534" s="4" t="n">
        <v>6235.09</v>
      </c>
      <c r="I2534" s="5" t="n">
        <v>5</v>
      </c>
      <c r="J2534" s="2" t="s">
        <v>68</v>
      </c>
    </row>
    <row r="2535" customFormat="false" ht="15" hidden="false" customHeight="false" outlineLevel="0" collapsed="false">
      <c r="A2535" s="6" t="s">
        <v>5165</v>
      </c>
      <c r="B2535" s="6" t="s">
        <v>2473</v>
      </c>
      <c r="C2535" s="6" t="s">
        <v>31</v>
      </c>
      <c r="D2535" s="7" t="s">
        <v>122</v>
      </c>
      <c r="E2535" s="6" t="s">
        <v>159</v>
      </c>
      <c r="F2535" s="6" t="s">
        <v>1325</v>
      </c>
      <c r="G2535" s="7" t="s">
        <v>22</v>
      </c>
      <c r="H2535" s="8" t="n">
        <v>12897.08</v>
      </c>
      <c r="I2535" s="9" t="n">
        <v>15</v>
      </c>
      <c r="J2535" s="6" t="s">
        <v>68</v>
      </c>
    </row>
    <row r="2536" customFormat="false" ht="15" hidden="false" customHeight="false" outlineLevel="0" collapsed="false">
      <c r="A2536" s="2" t="s">
        <v>5166</v>
      </c>
      <c r="B2536" s="2" t="s">
        <v>5167</v>
      </c>
      <c r="C2536" s="2" t="s">
        <v>12</v>
      </c>
      <c r="D2536" s="3" t="s">
        <v>37</v>
      </c>
      <c r="E2536" s="2" t="s">
        <v>358</v>
      </c>
      <c r="F2536" s="2" t="s">
        <v>994</v>
      </c>
      <c r="G2536" s="3" t="s">
        <v>22</v>
      </c>
      <c r="H2536" s="4" t="n">
        <v>13510.84</v>
      </c>
      <c r="I2536" s="5" t="n">
        <v>0</v>
      </c>
      <c r="J2536" s="2" t="s">
        <v>17</v>
      </c>
    </row>
    <row r="2537" customFormat="false" ht="15" hidden="false" customHeight="false" outlineLevel="0" collapsed="false">
      <c r="A2537" s="6" t="s">
        <v>5168</v>
      </c>
      <c r="B2537" s="6" t="s">
        <v>1121</v>
      </c>
      <c r="C2537" s="6" t="s">
        <v>31</v>
      </c>
      <c r="D2537" s="7" t="s">
        <v>131</v>
      </c>
      <c r="E2537" s="6" t="s">
        <v>230</v>
      </c>
      <c r="F2537" s="6" t="s">
        <v>416</v>
      </c>
      <c r="G2537" s="7" t="s">
        <v>22</v>
      </c>
      <c r="H2537" s="8" t="n">
        <v>9099.83</v>
      </c>
      <c r="I2537" s="9" t="n">
        <v>20</v>
      </c>
      <c r="J2537" s="6" t="s">
        <v>17</v>
      </c>
    </row>
    <row r="2538" customFormat="false" ht="15" hidden="false" customHeight="false" outlineLevel="0" collapsed="false">
      <c r="A2538" s="2" t="s">
        <v>5169</v>
      </c>
      <c r="B2538" s="2" t="s">
        <v>5170</v>
      </c>
      <c r="C2538" s="2" t="s">
        <v>31</v>
      </c>
      <c r="D2538" s="3" t="s">
        <v>92</v>
      </c>
      <c r="E2538" s="2" t="s">
        <v>241</v>
      </c>
      <c r="F2538" s="2" t="s">
        <v>423</v>
      </c>
      <c r="G2538" s="3" t="s">
        <v>22</v>
      </c>
      <c r="H2538" s="4" t="n">
        <v>2910.12</v>
      </c>
      <c r="I2538" s="5" t="n">
        <v>5</v>
      </c>
      <c r="J2538" s="2" t="s">
        <v>17</v>
      </c>
    </row>
    <row r="2539" customFormat="false" ht="15" hidden="false" customHeight="false" outlineLevel="0" collapsed="false">
      <c r="A2539" s="6" t="s">
        <v>5171</v>
      </c>
      <c r="B2539" s="6" t="s">
        <v>5172</v>
      </c>
      <c r="C2539" s="6" t="s">
        <v>31</v>
      </c>
      <c r="D2539" s="7" t="s">
        <v>32</v>
      </c>
      <c r="E2539" s="6" t="s">
        <v>630</v>
      </c>
      <c r="F2539" s="6" t="s">
        <v>803</v>
      </c>
      <c r="G2539" s="7" t="s">
        <v>22</v>
      </c>
      <c r="H2539" s="8" t="n">
        <v>10937.03</v>
      </c>
      <c r="I2539" s="9" t="n">
        <v>5</v>
      </c>
      <c r="J2539" s="6" t="s">
        <v>17</v>
      </c>
    </row>
    <row r="2540" customFormat="false" ht="15" hidden="false" customHeight="false" outlineLevel="0" collapsed="false">
      <c r="A2540" s="2" t="s">
        <v>5173</v>
      </c>
      <c r="B2540" s="2" t="s">
        <v>5174</v>
      </c>
      <c r="C2540" s="2" t="s">
        <v>31</v>
      </c>
      <c r="D2540" s="3" t="s">
        <v>71</v>
      </c>
      <c r="E2540" s="2" t="s">
        <v>409</v>
      </c>
      <c r="F2540" s="2" t="s">
        <v>312</v>
      </c>
      <c r="G2540" s="3" t="s">
        <v>28</v>
      </c>
      <c r="H2540" s="4" t="n">
        <v>7534.16</v>
      </c>
      <c r="I2540" s="5" t="n">
        <v>15</v>
      </c>
      <c r="J2540" s="2" t="s">
        <v>68</v>
      </c>
    </row>
    <row r="2541" customFormat="false" ht="15" hidden="false" customHeight="false" outlineLevel="0" collapsed="false">
      <c r="A2541" s="6" t="s">
        <v>5175</v>
      </c>
      <c r="B2541" s="6" t="s">
        <v>5176</v>
      </c>
      <c r="C2541" s="6" t="s">
        <v>12</v>
      </c>
      <c r="D2541" s="7" t="s">
        <v>50</v>
      </c>
      <c r="E2541" s="6" t="s">
        <v>1030</v>
      </c>
      <c r="F2541" s="6" t="s">
        <v>653</v>
      </c>
      <c r="G2541" s="7" t="s">
        <v>62</v>
      </c>
      <c r="H2541" s="8" t="n">
        <v>4144.2</v>
      </c>
      <c r="I2541" s="9" t="n">
        <v>25</v>
      </c>
      <c r="J2541" s="6" t="s">
        <v>68</v>
      </c>
    </row>
    <row r="2542" customFormat="false" ht="15" hidden="false" customHeight="false" outlineLevel="0" collapsed="false">
      <c r="A2542" s="2" t="s">
        <v>5177</v>
      </c>
      <c r="B2542" s="2" t="s">
        <v>5178</v>
      </c>
      <c r="C2542" s="2" t="s">
        <v>31</v>
      </c>
      <c r="D2542" s="3" t="s">
        <v>145</v>
      </c>
      <c r="E2542" s="2" t="s">
        <v>1111</v>
      </c>
      <c r="F2542" s="2" t="s">
        <v>188</v>
      </c>
      <c r="G2542" s="3" t="s">
        <v>28</v>
      </c>
      <c r="H2542" s="4" t="n">
        <v>5159.37</v>
      </c>
      <c r="I2542" s="5" t="n">
        <v>25</v>
      </c>
      <c r="J2542" s="2" t="s">
        <v>17</v>
      </c>
    </row>
    <row r="2543" customFormat="false" ht="15" hidden="false" customHeight="false" outlineLevel="0" collapsed="false">
      <c r="A2543" s="6" t="s">
        <v>5179</v>
      </c>
      <c r="B2543" s="6" t="s">
        <v>5180</v>
      </c>
      <c r="C2543" s="6" t="s">
        <v>31</v>
      </c>
      <c r="D2543" s="7" t="s">
        <v>215</v>
      </c>
      <c r="E2543" s="6" t="s">
        <v>180</v>
      </c>
      <c r="F2543" s="6" t="s">
        <v>181</v>
      </c>
      <c r="G2543" s="7" t="s">
        <v>62</v>
      </c>
      <c r="H2543" s="8" t="n">
        <v>6755.62</v>
      </c>
      <c r="I2543" s="9" t="n">
        <v>0</v>
      </c>
      <c r="J2543" s="6" t="s">
        <v>17</v>
      </c>
    </row>
    <row r="2544" customFormat="false" ht="15" hidden="false" customHeight="false" outlineLevel="0" collapsed="false">
      <c r="A2544" s="2" t="s">
        <v>5181</v>
      </c>
      <c r="B2544" s="2" t="s">
        <v>5182</v>
      </c>
      <c r="C2544" s="2" t="s">
        <v>86</v>
      </c>
      <c r="D2544" s="3" t="s">
        <v>87</v>
      </c>
      <c r="E2544" s="2" t="s">
        <v>508</v>
      </c>
      <c r="F2544" s="2" t="s">
        <v>164</v>
      </c>
      <c r="G2544" s="3" t="s">
        <v>28</v>
      </c>
      <c r="H2544" s="4" t="n">
        <v>6734.98</v>
      </c>
      <c r="I2544" s="5" t="n">
        <v>20</v>
      </c>
      <c r="J2544" s="2" t="s">
        <v>17</v>
      </c>
    </row>
    <row r="2545" customFormat="false" ht="15" hidden="false" customHeight="false" outlineLevel="0" collapsed="false">
      <c r="A2545" s="6" t="s">
        <v>5183</v>
      </c>
      <c r="B2545" s="6" t="s">
        <v>2454</v>
      </c>
      <c r="C2545" s="6" t="s">
        <v>31</v>
      </c>
      <c r="D2545" s="7" t="s">
        <v>59</v>
      </c>
      <c r="E2545" s="6" t="s">
        <v>366</v>
      </c>
      <c r="F2545" s="6" t="s">
        <v>600</v>
      </c>
      <c r="G2545" s="7" t="s">
        <v>16</v>
      </c>
      <c r="H2545" s="8" t="n">
        <v>4702.62</v>
      </c>
      <c r="I2545" s="9" t="n">
        <v>25</v>
      </c>
      <c r="J2545" s="6" t="s">
        <v>17</v>
      </c>
    </row>
    <row r="2546" customFormat="false" ht="15" hidden="false" customHeight="false" outlineLevel="0" collapsed="false">
      <c r="A2546" s="2" t="s">
        <v>5184</v>
      </c>
      <c r="B2546" s="2" t="s">
        <v>5185</v>
      </c>
      <c r="C2546" s="2" t="s">
        <v>12</v>
      </c>
      <c r="D2546" s="3" t="s">
        <v>81</v>
      </c>
      <c r="E2546" s="2" t="s">
        <v>146</v>
      </c>
      <c r="F2546" s="2" t="s">
        <v>1112</v>
      </c>
      <c r="G2546" s="3" t="s">
        <v>16</v>
      </c>
      <c r="H2546" s="4" t="n">
        <v>3285.53</v>
      </c>
      <c r="I2546" s="5" t="n">
        <v>20</v>
      </c>
      <c r="J2546" s="2" t="s">
        <v>17</v>
      </c>
    </row>
    <row r="2547" customFormat="false" ht="15" hidden="false" customHeight="false" outlineLevel="0" collapsed="false">
      <c r="A2547" s="6" t="s">
        <v>5186</v>
      </c>
      <c r="B2547" s="6" t="s">
        <v>5187</v>
      </c>
      <c r="C2547" s="6" t="s">
        <v>12</v>
      </c>
      <c r="D2547" s="7" t="s">
        <v>25</v>
      </c>
      <c r="E2547" s="6" t="s">
        <v>150</v>
      </c>
      <c r="F2547" s="6" t="s">
        <v>871</v>
      </c>
      <c r="G2547" s="7" t="s">
        <v>22</v>
      </c>
      <c r="H2547" s="8" t="n">
        <v>2992.57</v>
      </c>
      <c r="I2547" s="9" t="n">
        <v>30</v>
      </c>
      <c r="J2547" s="6" t="s">
        <v>17</v>
      </c>
    </row>
    <row r="2548" customFormat="false" ht="15" hidden="false" customHeight="false" outlineLevel="0" collapsed="false">
      <c r="A2548" s="2" t="s">
        <v>5188</v>
      </c>
      <c r="B2548" s="2" t="s">
        <v>4308</v>
      </c>
      <c r="C2548" s="2" t="s">
        <v>31</v>
      </c>
      <c r="D2548" s="3" t="s">
        <v>131</v>
      </c>
      <c r="E2548" s="2" t="s">
        <v>624</v>
      </c>
      <c r="F2548" s="2" t="s">
        <v>452</v>
      </c>
      <c r="G2548" s="3" t="s">
        <v>74</v>
      </c>
      <c r="H2548" s="4" t="n">
        <v>13185.99</v>
      </c>
      <c r="I2548" s="5" t="n">
        <v>25</v>
      </c>
      <c r="J2548" s="2" t="s">
        <v>17</v>
      </c>
    </row>
    <row r="2549" customFormat="false" ht="15" hidden="false" customHeight="false" outlineLevel="0" collapsed="false">
      <c r="A2549" s="6" t="s">
        <v>5189</v>
      </c>
      <c r="B2549" s="6" t="s">
        <v>5190</v>
      </c>
      <c r="C2549" s="6" t="s">
        <v>12</v>
      </c>
      <c r="D2549" s="7" t="s">
        <v>50</v>
      </c>
      <c r="E2549" s="6" t="s">
        <v>241</v>
      </c>
      <c r="F2549" s="6" t="s">
        <v>332</v>
      </c>
      <c r="G2549" s="7" t="s">
        <v>22</v>
      </c>
      <c r="H2549" s="8" t="n">
        <v>625.03</v>
      </c>
      <c r="I2549" s="9" t="n">
        <v>10</v>
      </c>
      <c r="J2549" s="6" t="s">
        <v>17</v>
      </c>
    </row>
    <row r="2550" customFormat="false" ht="15" hidden="false" customHeight="false" outlineLevel="0" collapsed="false">
      <c r="A2550" s="2" t="s">
        <v>5191</v>
      </c>
      <c r="B2550" s="2" t="s">
        <v>2747</v>
      </c>
      <c r="C2550" s="2" t="s">
        <v>31</v>
      </c>
      <c r="D2550" s="3" t="s">
        <v>145</v>
      </c>
      <c r="E2550" s="2" t="s">
        <v>347</v>
      </c>
      <c r="F2550" s="2" t="s">
        <v>21</v>
      </c>
      <c r="G2550" s="3" t="s">
        <v>62</v>
      </c>
      <c r="H2550" s="4" t="n">
        <v>6462.24</v>
      </c>
      <c r="I2550" s="5" t="n">
        <v>20</v>
      </c>
      <c r="J2550" s="2" t="s">
        <v>17</v>
      </c>
    </row>
    <row r="2551" customFormat="false" ht="15" hidden="false" customHeight="false" outlineLevel="0" collapsed="false">
      <c r="A2551" s="6" t="s">
        <v>5192</v>
      </c>
      <c r="B2551" s="6" t="s">
        <v>773</v>
      </c>
      <c r="C2551" s="6" t="s">
        <v>31</v>
      </c>
      <c r="D2551" s="7" t="s">
        <v>92</v>
      </c>
      <c r="E2551" s="6" t="s">
        <v>1067</v>
      </c>
      <c r="F2551" s="6" t="s">
        <v>508</v>
      </c>
      <c r="G2551" s="7" t="s">
        <v>16</v>
      </c>
      <c r="H2551" s="8" t="n">
        <v>13869.84</v>
      </c>
      <c r="I2551" s="9" t="n">
        <v>5</v>
      </c>
      <c r="J2551" s="6" t="s">
        <v>17</v>
      </c>
    </row>
    <row r="2552" customFormat="false" ht="15" hidden="false" customHeight="false" outlineLevel="0" collapsed="false">
      <c r="A2552" s="2" t="s">
        <v>5193</v>
      </c>
      <c r="B2552" s="2" t="s">
        <v>5194</v>
      </c>
      <c r="C2552" s="2" t="s">
        <v>12</v>
      </c>
      <c r="D2552" s="3" t="s">
        <v>362</v>
      </c>
      <c r="E2552" s="2" t="s">
        <v>417</v>
      </c>
      <c r="F2552" s="2" t="s">
        <v>928</v>
      </c>
      <c r="G2552" s="3" t="s">
        <v>16</v>
      </c>
      <c r="H2552" s="4" t="n">
        <v>6219.08</v>
      </c>
      <c r="I2552" s="5" t="n">
        <v>15</v>
      </c>
      <c r="J2552" s="2" t="s">
        <v>68</v>
      </c>
    </row>
    <row r="2553" customFormat="false" ht="15" hidden="false" customHeight="false" outlineLevel="0" collapsed="false">
      <c r="A2553" s="6" t="s">
        <v>5195</v>
      </c>
      <c r="B2553" s="6" t="s">
        <v>5196</v>
      </c>
      <c r="C2553" s="6" t="s">
        <v>31</v>
      </c>
      <c r="D2553" s="7" t="s">
        <v>32</v>
      </c>
      <c r="E2553" s="6" t="s">
        <v>980</v>
      </c>
      <c r="F2553" s="6" t="s">
        <v>955</v>
      </c>
      <c r="G2553" s="7" t="s">
        <v>74</v>
      </c>
      <c r="H2553" s="8" t="n">
        <v>14461.66</v>
      </c>
      <c r="I2553" s="9" t="n">
        <v>0</v>
      </c>
      <c r="J2553" s="6" t="s">
        <v>17</v>
      </c>
    </row>
    <row r="2554" customFormat="false" ht="15" hidden="false" customHeight="false" outlineLevel="0" collapsed="false">
      <c r="A2554" s="2" t="s">
        <v>5197</v>
      </c>
      <c r="B2554" s="2" t="s">
        <v>49</v>
      </c>
      <c r="C2554" s="2" t="s">
        <v>86</v>
      </c>
      <c r="D2554" s="3" t="s">
        <v>384</v>
      </c>
      <c r="E2554" s="2" t="s">
        <v>443</v>
      </c>
      <c r="F2554" s="2" t="s">
        <v>335</v>
      </c>
      <c r="G2554" s="3" t="s">
        <v>22</v>
      </c>
      <c r="H2554" s="4" t="n">
        <v>9410.59</v>
      </c>
      <c r="I2554" s="5" t="n">
        <v>5</v>
      </c>
      <c r="J2554" s="2" t="s">
        <v>68</v>
      </c>
    </row>
    <row r="2555" customFormat="false" ht="15" hidden="false" customHeight="false" outlineLevel="0" collapsed="false">
      <c r="A2555" s="6" t="s">
        <v>5198</v>
      </c>
      <c r="B2555" s="6" t="s">
        <v>5199</v>
      </c>
      <c r="C2555" s="6" t="s">
        <v>31</v>
      </c>
      <c r="D2555" s="7" t="s">
        <v>131</v>
      </c>
      <c r="E2555" s="6" t="s">
        <v>88</v>
      </c>
      <c r="F2555" s="6" t="s">
        <v>89</v>
      </c>
      <c r="G2555" s="7" t="s">
        <v>28</v>
      </c>
      <c r="H2555" s="8" t="n">
        <v>2449.8</v>
      </c>
      <c r="I2555" s="9" t="n">
        <v>5</v>
      </c>
      <c r="J2555" s="6" t="s">
        <v>68</v>
      </c>
    </row>
    <row r="2556" customFormat="false" ht="15" hidden="false" customHeight="false" outlineLevel="0" collapsed="false">
      <c r="A2556" s="2" t="s">
        <v>5200</v>
      </c>
      <c r="B2556" s="2" t="s">
        <v>5201</v>
      </c>
      <c r="C2556" s="2" t="s">
        <v>31</v>
      </c>
      <c r="D2556" s="3" t="s">
        <v>71</v>
      </c>
      <c r="E2556" s="2" t="s">
        <v>1208</v>
      </c>
      <c r="F2556" s="2" t="s">
        <v>1203</v>
      </c>
      <c r="G2556" s="3" t="s">
        <v>16</v>
      </c>
      <c r="H2556" s="4" t="n">
        <v>14493.81</v>
      </c>
      <c r="I2556" s="5" t="n">
        <v>15</v>
      </c>
      <c r="J2556" s="2" t="s">
        <v>17</v>
      </c>
    </row>
    <row r="2557" customFormat="false" ht="15" hidden="false" customHeight="false" outlineLevel="0" collapsed="false">
      <c r="A2557" s="6" t="s">
        <v>5202</v>
      </c>
      <c r="B2557" s="6" t="s">
        <v>3258</v>
      </c>
      <c r="C2557" s="6" t="s">
        <v>31</v>
      </c>
      <c r="D2557" s="7" t="s">
        <v>145</v>
      </c>
      <c r="E2557" s="6" t="s">
        <v>490</v>
      </c>
      <c r="F2557" s="6" t="s">
        <v>335</v>
      </c>
      <c r="G2557" s="7" t="s">
        <v>62</v>
      </c>
      <c r="H2557" s="8" t="n">
        <v>11351.25</v>
      </c>
      <c r="I2557" s="9" t="n">
        <v>25</v>
      </c>
      <c r="J2557" s="6" t="s">
        <v>17</v>
      </c>
    </row>
    <row r="2558" customFormat="false" ht="15" hidden="false" customHeight="false" outlineLevel="0" collapsed="false">
      <c r="A2558" s="2" t="s">
        <v>5203</v>
      </c>
      <c r="B2558" s="2" t="s">
        <v>822</v>
      </c>
      <c r="C2558" s="2" t="s">
        <v>31</v>
      </c>
      <c r="D2558" s="3" t="s">
        <v>131</v>
      </c>
      <c r="E2558" s="2" t="s">
        <v>77</v>
      </c>
      <c r="F2558" s="2" t="s">
        <v>94</v>
      </c>
      <c r="G2558" s="3" t="s">
        <v>16</v>
      </c>
      <c r="H2558" s="4" t="n">
        <v>14121.2</v>
      </c>
      <c r="I2558" s="5" t="n">
        <v>25</v>
      </c>
      <c r="J2558" s="2" t="s">
        <v>17</v>
      </c>
    </row>
    <row r="2559" customFormat="false" ht="15" hidden="false" customHeight="false" outlineLevel="0" collapsed="false">
      <c r="A2559" s="6" t="s">
        <v>5204</v>
      </c>
      <c r="B2559" s="6" t="s">
        <v>1553</v>
      </c>
      <c r="C2559" s="6" t="s">
        <v>31</v>
      </c>
      <c r="D2559" s="7" t="s">
        <v>145</v>
      </c>
      <c r="E2559" s="6" t="s">
        <v>230</v>
      </c>
      <c r="F2559" s="6" t="s">
        <v>1138</v>
      </c>
      <c r="G2559" s="7" t="s">
        <v>62</v>
      </c>
      <c r="H2559" s="8" t="n">
        <v>12479.35</v>
      </c>
      <c r="I2559" s="9" t="n">
        <v>15</v>
      </c>
      <c r="J2559" s="6" t="s">
        <v>17</v>
      </c>
    </row>
    <row r="2560" customFormat="false" ht="15" hidden="false" customHeight="false" outlineLevel="0" collapsed="false">
      <c r="A2560" s="2" t="s">
        <v>5205</v>
      </c>
      <c r="B2560" s="2" t="s">
        <v>4618</v>
      </c>
      <c r="C2560" s="2" t="s">
        <v>31</v>
      </c>
      <c r="D2560" s="3" t="s">
        <v>131</v>
      </c>
      <c r="E2560" s="2" t="s">
        <v>38</v>
      </c>
      <c r="F2560" s="2" t="s">
        <v>355</v>
      </c>
      <c r="G2560" s="3" t="s">
        <v>16</v>
      </c>
      <c r="H2560" s="4" t="n">
        <v>680.25</v>
      </c>
      <c r="I2560" s="5" t="n">
        <v>0</v>
      </c>
      <c r="J2560" s="2" t="s">
        <v>17</v>
      </c>
    </row>
    <row r="2561" customFormat="false" ht="15" hidden="false" customHeight="false" outlineLevel="0" collapsed="false">
      <c r="A2561" s="6" t="s">
        <v>5206</v>
      </c>
      <c r="B2561" s="6" t="s">
        <v>5207</v>
      </c>
      <c r="C2561" s="6" t="s">
        <v>31</v>
      </c>
      <c r="D2561" s="7" t="s">
        <v>131</v>
      </c>
      <c r="E2561" s="6" t="s">
        <v>206</v>
      </c>
      <c r="F2561" s="6" t="s">
        <v>712</v>
      </c>
      <c r="G2561" s="7" t="s">
        <v>16</v>
      </c>
      <c r="H2561" s="8" t="n">
        <v>5560.01</v>
      </c>
      <c r="I2561" s="9" t="n">
        <v>15</v>
      </c>
      <c r="J2561" s="6" t="s">
        <v>17</v>
      </c>
    </row>
    <row r="2562" customFormat="false" ht="15" hidden="false" customHeight="false" outlineLevel="0" collapsed="false">
      <c r="A2562" s="2" t="s">
        <v>5208</v>
      </c>
      <c r="B2562" s="2" t="s">
        <v>1645</v>
      </c>
      <c r="C2562" s="2" t="s">
        <v>31</v>
      </c>
      <c r="D2562" s="3" t="s">
        <v>59</v>
      </c>
      <c r="E2562" s="2" t="s">
        <v>352</v>
      </c>
      <c r="F2562" s="2" t="s">
        <v>473</v>
      </c>
      <c r="G2562" s="3" t="s">
        <v>16</v>
      </c>
      <c r="H2562" s="4" t="n">
        <v>8088.7</v>
      </c>
      <c r="I2562" s="5" t="n">
        <v>15</v>
      </c>
      <c r="J2562" s="2" t="s">
        <v>17</v>
      </c>
    </row>
    <row r="2563" customFormat="false" ht="15" hidden="false" customHeight="false" outlineLevel="0" collapsed="false">
      <c r="A2563" s="6" t="s">
        <v>5209</v>
      </c>
      <c r="B2563" s="6" t="s">
        <v>5210</v>
      </c>
      <c r="C2563" s="6" t="s">
        <v>12</v>
      </c>
      <c r="D2563" s="7" t="s">
        <v>154</v>
      </c>
      <c r="E2563" s="6" t="s">
        <v>1951</v>
      </c>
      <c r="F2563" s="6" t="s">
        <v>286</v>
      </c>
      <c r="G2563" s="7" t="s">
        <v>16</v>
      </c>
      <c r="H2563" s="8" t="n">
        <v>4738.6</v>
      </c>
      <c r="I2563" s="9" t="n">
        <v>20</v>
      </c>
      <c r="J2563" s="6" t="s">
        <v>17</v>
      </c>
    </row>
    <row r="2564" customFormat="false" ht="15" hidden="false" customHeight="false" outlineLevel="0" collapsed="false">
      <c r="A2564" s="2" t="s">
        <v>5211</v>
      </c>
      <c r="B2564" s="2" t="s">
        <v>5212</v>
      </c>
      <c r="C2564" s="2" t="s">
        <v>86</v>
      </c>
      <c r="D2564" s="3" t="s">
        <v>249</v>
      </c>
      <c r="E2564" s="2" t="s">
        <v>102</v>
      </c>
      <c r="F2564" s="2" t="s">
        <v>829</v>
      </c>
      <c r="G2564" s="3" t="s">
        <v>62</v>
      </c>
      <c r="H2564" s="4" t="n">
        <v>1951.26</v>
      </c>
      <c r="I2564" s="5" t="n">
        <v>10</v>
      </c>
      <c r="J2564" s="2" t="s">
        <v>17</v>
      </c>
    </row>
    <row r="2565" customFormat="false" ht="15" hidden="false" customHeight="false" outlineLevel="0" collapsed="false">
      <c r="A2565" s="6" t="s">
        <v>5213</v>
      </c>
      <c r="B2565" s="6" t="s">
        <v>5214</v>
      </c>
      <c r="C2565" s="6" t="s">
        <v>12</v>
      </c>
      <c r="D2565" s="7" t="s">
        <v>362</v>
      </c>
      <c r="E2565" s="6" t="s">
        <v>565</v>
      </c>
      <c r="F2565" s="6" t="s">
        <v>496</v>
      </c>
      <c r="G2565" s="7" t="s">
        <v>22</v>
      </c>
      <c r="H2565" s="8" t="n">
        <v>10611.33</v>
      </c>
      <c r="I2565" s="9" t="n">
        <v>10</v>
      </c>
      <c r="J2565" s="6" t="s">
        <v>17</v>
      </c>
    </row>
    <row r="2566" customFormat="false" ht="15" hidden="false" customHeight="false" outlineLevel="0" collapsed="false">
      <c r="A2566" s="2" t="s">
        <v>5215</v>
      </c>
      <c r="B2566" s="2" t="s">
        <v>4719</v>
      </c>
      <c r="C2566" s="2" t="s">
        <v>12</v>
      </c>
      <c r="D2566" s="3" t="s">
        <v>179</v>
      </c>
      <c r="E2566" s="2" t="s">
        <v>377</v>
      </c>
      <c r="F2566" s="2" t="s">
        <v>222</v>
      </c>
      <c r="G2566" s="3" t="s">
        <v>16</v>
      </c>
      <c r="H2566" s="4" t="n">
        <v>11644.45</v>
      </c>
      <c r="I2566" s="5" t="n">
        <v>0</v>
      </c>
      <c r="J2566" s="2" t="s">
        <v>17</v>
      </c>
    </row>
    <row r="2567" customFormat="false" ht="15" hidden="false" customHeight="false" outlineLevel="0" collapsed="false">
      <c r="A2567" s="6" t="s">
        <v>5216</v>
      </c>
      <c r="B2567" s="6" t="s">
        <v>5217</v>
      </c>
      <c r="C2567" s="6" t="s">
        <v>12</v>
      </c>
      <c r="D2567" s="7" t="s">
        <v>110</v>
      </c>
      <c r="E2567" s="6" t="s">
        <v>902</v>
      </c>
      <c r="F2567" s="6" t="s">
        <v>264</v>
      </c>
      <c r="G2567" s="7" t="s">
        <v>74</v>
      </c>
      <c r="H2567" s="8" t="n">
        <v>4205.16</v>
      </c>
      <c r="I2567" s="9" t="n">
        <v>20</v>
      </c>
      <c r="J2567" s="6" t="s">
        <v>68</v>
      </c>
    </row>
    <row r="2568" customFormat="false" ht="15" hidden="false" customHeight="false" outlineLevel="0" collapsed="false">
      <c r="A2568" s="2" t="s">
        <v>5218</v>
      </c>
      <c r="B2568" s="2" t="s">
        <v>4546</v>
      </c>
      <c r="C2568" s="2" t="s">
        <v>86</v>
      </c>
      <c r="D2568" s="3" t="s">
        <v>101</v>
      </c>
      <c r="E2568" s="2" t="s">
        <v>653</v>
      </c>
      <c r="F2568" s="2" t="s">
        <v>233</v>
      </c>
      <c r="G2568" s="3" t="s">
        <v>62</v>
      </c>
      <c r="H2568" s="4" t="n">
        <v>5988.25</v>
      </c>
      <c r="I2568" s="5" t="n">
        <v>5</v>
      </c>
      <c r="J2568" s="2" t="s">
        <v>17</v>
      </c>
    </row>
    <row r="2569" customFormat="false" ht="15" hidden="false" customHeight="false" outlineLevel="0" collapsed="false">
      <c r="A2569" s="6" t="s">
        <v>5219</v>
      </c>
      <c r="B2569" s="6" t="s">
        <v>3031</v>
      </c>
      <c r="C2569" s="6" t="s">
        <v>12</v>
      </c>
      <c r="D2569" s="7" t="s">
        <v>50</v>
      </c>
      <c r="E2569" s="6" t="s">
        <v>46</v>
      </c>
      <c r="F2569" s="6" t="s">
        <v>61</v>
      </c>
      <c r="G2569" s="7" t="s">
        <v>22</v>
      </c>
      <c r="H2569" s="8" t="n">
        <v>11142.16</v>
      </c>
      <c r="I2569" s="9" t="n">
        <v>15</v>
      </c>
      <c r="J2569" s="6" t="s">
        <v>68</v>
      </c>
    </row>
    <row r="2570" customFormat="false" ht="15" hidden="false" customHeight="false" outlineLevel="0" collapsed="false">
      <c r="A2570" s="2" t="s">
        <v>5220</v>
      </c>
      <c r="B2570" s="2" t="s">
        <v>5221</v>
      </c>
      <c r="C2570" s="2" t="s">
        <v>12</v>
      </c>
      <c r="D2570" s="3" t="s">
        <v>154</v>
      </c>
      <c r="E2570" s="2" t="s">
        <v>1678</v>
      </c>
      <c r="F2570" s="2" t="s">
        <v>1505</v>
      </c>
      <c r="G2570" s="3" t="s">
        <v>28</v>
      </c>
      <c r="H2570" s="4" t="n">
        <v>9574.41</v>
      </c>
      <c r="I2570" s="5" t="n">
        <v>10</v>
      </c>
      <c r="J2570" s="2" t="s">
        <v>17</v>
      </c>
    </row>
    <row r="2571" customFormat="false" ht="15" hidden="false" customHeight="false" outlineLevel="0" collapsed="false">
      <c r="A2571" s="6" t="s">
        <v>5222</v>
      </c>
      <c r="B2571" s="6" t="s">
        <v>1855</v>
      </c>
      <c r="C2571" s="6" t="s">
        <v>31</v>
      </c>
      <c r="D2571" s="7" t="s">
        <v>145</v>
      </c>
      <c r="E2571" s="6" t="s">
        <v>1475</v>
      </c>
      <c r="F2571" s="6" t="s">
        <v>1200</v>
      </c>
      <c r="G2571" s="7" t="s">
        <v>22</v>
      </c>
      <c r="H2571" s="8" t="n">
        <v>9054.51</v>
      </c>
      <c r="I2571" s="9" t="n">
        <v>30</v>
      </c>
      <c r="J2571" s="6" t="s">
        <v>68</v>
      </c>
    </row>
    <row r="2572" customFormat="false" ht="15" hidden="false" customHeight="false" outlineLevel="0" collapsed="false">
      <c r="A2572" s="2" t="s">
        <v>5223</v>
      </c>
      <c r="B2572" s="2" t="s">
        <v>2993</v>
      </c>
      <c r="C2572" s="2" t="s">
        <v>12</v>
      </c>
      <c r="D2572" s="3" t="s">
        <v>162</v>
      </c>
      <c r="E2572" s="2" t="s">
        <v>472</v>
      </c>
      <c r="F2572" s="2" t="s">
        <v>724</v>
      </c>
      <c r="G2572" s="3" t="s">
        <v>22</v>
      </c>
      <c r="H2572" s="4" t="n">
        <v>1223.71</v>
      </c>
      <c r="I2572" s="5" t="n">
        <v>15</v>
      </c>
      <c r="J2572" s="2" t="s">
        <v>17</v>
      </c>
    </row>
    <row r="2573" customFormat="false" ht="15" hidden="false" customHeight="false" outlineLevel="0" collapsed="false">
      <c r="A2573" s="6" t="s">
        <v>5224</v>
      </c>
      <c r="B2573" s="6" t="s">
        <v>5225</v>
      </c>
      <c r="C2573" s="6" t="s">
        <v>31</v>
      </c>
      <c r="D2573" s="7" t="s">
        <v>59</v>
      </c>
      <c r="E2573" s="6" t="s">
        <v>1556</v>
      </c>
      <c r="F2573" s="6" t="s">
        <v>1725</v>
      </c>
      <c r="G2573" s="7" t="s">
        <v>28</v>
      </c>
      <c r="H2573" s="8" t="n">
        <v>4297.9</v>
      </c>
      <c r="I2573" s="9" t="n">
        <v>20</v>
      </c>
      <c r="J2573" s="6" t="s">
        <v>17</v>
      </c>
    </row>
    <row r="2574" customFormat="false" ht="15" hidden="false" customHeight="false" outlineLevel="0" collapsed="false">
      <c r="A2574" s="2" t="s">
        <v>5226</v>
      </c>
      <c r="B2574" s="2" t="s">
        <v>668</v>
      </c>
      <c r="C2574" s="2" t="s">
        <v>31</v>
      </c>
      <c r="D2574" s="3" t="s">
        <v>59</v>
      </c>
      <c r="E2574" s="2" t="s">
        <v>397</v>
      </c>
      <c r="F2574" s="2" t="s">
        <v>398</v>
      </c>
      <c r="G2574" s="3" t="s">
        <v>74</v>
      </c>
      <c r="H2574" s="4" t="n">
        <v>5595.34</v>
      </c>
      <c r="I2574" s="5" t="n">
        <v>30</v>
      </c>
      <c r="J2574" s="2" t="s">
        <v>17</v>
      </c>
    </row>
    <row r="2575" customFormat="false" ht="15" hidden="false" customHeight="false" outlineLevel="0" collapsed="false">
      <c r="A2575" s="6" t="s">
        <v>5227</v>
      </c>
      <c r="B2575" s="6" t="s">
        <v>5228</v>
      </c>
      <c r="C2575" s="6" t="s">
        <v>31</v>
      </c>
      <c r="D2575" s="7" t="s">
        <v>122</v>
      </c>
      <c r="E2575" s="6" t="s">
        <v>124</v>
      </c>
      <c r="F2575" s="6" t="s">
        <v>1097</v>
      </c>
      <c r="G2575" s="7" t="s">
        <v>16</v>
      </c>
      <c r="H2575" s="8" t="n">
        <v>8525.06</v>
      </c>
      <c r="I2575" s="9" t="n">
        <v>15</v>
      </c>
      <c r="J2575" s="6" t="s">
        <v>17</v>
      </c>
    </row>
    <row r="2576" customFormat="false" ht="15" hidden="false" customHeight="false" outlineLevel="0" collapsed="false">
      <c r="A2576" s="2" t="s">
        <v>5229</v>
      </c>
      <c r="B2576" s="2" t="s">
        <v>5230</v>
      </c>
      <c r="C2576" s="2" t="s">
        <v>12</v>
      </c>
      <c r="D2576" s="3" t="s">
        <v>110</v>
      </c>
      <c r="E2576" s="2" t="s">
        <v>385</v>
      </c>
      <c r="F2576" s="2" t="s">
        <v>335</v>
      </c>
      <c r="G2576" s="3" t="s">
        <v>16</v>
      </c>
      <c r="H2576" s="4" t="n">
        <v>986.59</v>
      </c>
      <c r="I2576" s="5" t="n">
        <v>20</v>
      </c>
      <c r="J2576" s="2" t="s">
        <v>17</v>
      </c>
    </row>
    <row r="2577" customFormat="false" ht="15" hidden="false" customHeight="false" outlineLevel="0" collapsed="false">
      <c r="A2577" s="6" t="s">
        <v>5231</v>
      </c>
      <c r="B2577" s="6" t="s">
        <v>2568</v>
      </c>
      <c r="C2577" s="6" t="s">
        <v>12</v>
      </c>
      <c r="D2577" s="7" t="s">
        <v>162</v>
      </c>
      <c r="E2577" s="6" t="s">
        <v>1348</v>
      </c>
      <c r="F2577" s="6" t="s">
        <v>123</v>
      </c>
      <c r="G2577" s="7" t="s">
        <v>22</v>
      </c>
      <c r="H2577" s="8" t="n">
        <v>4966.95</v>
      </c>
      <c r="I2577" s="9" t="n">
        <v>20</v>
      </c>
      <c r="J2577" s="6" t="s">
        <v>17</v>
      </c>
    </row>
    <row r="2578" customFormat="false" ht="15" hidden="false" customHeight="false" outlineLevel="0" collapsed="false">
      <c r="A2578" s="2" t="s">
        <v>5232</v>
      </c>
      <c r="B2578" s="2" t="s">
        <v>5233</v>
      </c>
      <c r="C2578" s="2" t="s">
        <v>31</v>
      </c>
      <c r="D2578" s="3" t="s">
        <v>131</v>
      </c>
      <c r="E2578" s="2" t="s">
        <v>1200</v>
      </c>
      <c r="F2578" s="2" t="s">
        <v>565</v>
      </c>
      <c r="G2578" s="3" t="s">
        <v>62</v>
      </c>
      <c r="H2578" s="4" t="n">
        <v>13293.39</v>
      </c>
      <c r="I2578" s="5" t="n">
        <v>30</v>
      </c>
      <c r="J2578" s="2" t="s">
        <v>68</v>
      </c>
    </row>
    <row r="2579" customFormat="false" ht="15" hidden="false" customHeight="false" outlineLevel="0" collapsed="false">
      <c r="A2579" s="6" t="s">
        <v>5234</v>
      </c>
      <c r="B2579" s="6" t="s">
        <v>5235</v>
      </c>
      <c r="C2579" s="6" t="s">
        <v>12</v>
      </c>
      <c r="D2579" s="7" t="s">
        <v>37</v>
      </c>
      <c r="E2579" s="6" t="s">
        <v>893</v>
      </c>
      <c r="F2579" s="6" t="s">
        <v>276</v>
      </c>
      <c r="G2579" s="7" t="s">
        <v>28</v>
      </c>
      <c r="H2579" s="8" t="n">
        <v>3563.47</v>
      </c>
      <c r="I2579" s="9" t="n">
        <v>5</v>
      </c>
      <c r="J2579" s="6" t="s">
        <v>17</v>
      </c>
    </row>
    <row r="2580" customFormat="false" ht="15" hidden="false" customHeight="false" outlineLevel="0" collapsed="false">
      <c r="A2580" s="2" t="s">
        <v>5236</v>
      </c>
      <c r="B2580" s="2" t="s">
        <v>5237</v>
      </c>
      <c r="C2580" s="2" t="s">
        <v>31</v>
      </c>
      <c r="D2580" s="3" t="s">
        <v>122</v>
      </c>
      <c r="E2580" s="2" t="s">
        <v>767</v>
      </c>
      <c r="F2580" s="2" t="s">
        <v>1030</v>
      </c>
      <c r="G2580" s="3" t="s">
        <v>62</v>
      </c>
      <c r="H2580" s="4" t="n">
        <v>13371.13</v>
      </c>
      <c r="I2580" s="5" t="n">
        <v>30</v>
      </c>
      <c r="J2580" s="2" t="s">
        <v>68</v>
      </c>
    </row>
    <row r="2581" customFormat="false" ht="15" hidden="false" customHeight="false" outlineLevel="0" collapsed="false">
      <c r="A2581" s="6" t="s">
        <v>5238</v>
      </c>
      <c r="B2581" s="6" t="s">
        <v>5239</v>
      </c>
      <c r="C2581" s="6" t="s">
        <v>12</v>
      </c>
      <c r="D2581" s="7" t="s">
        <v>25</v>
      </c>
      <c r="E2581" s="6" t="s">
        <v>281</v>
      </c>
      <c r="F2581" s="6" t="s">
        <v>508</v>
      </c>
      <c r="G2581" s="7" t="s">
        <v>138</v>
      </c>
      <c r="H2581" s="8" t="n">
        <v>4577.53</v>
      </c>
      <c r="I2581" s="9" t="n">
        <v>25</v>
      </c>
      <c r="J2581" s="6" t="s">
        <v>17</v>
      </c>
    </row>
    <row r="2582" customFormat="false" ht="15" hidden="false" customHeight="false" outlineLevel="0" collapsed="false">
      <c r="A2582" s="2" t="s">
        <v>5240</v>
      </c>
      <c r="B2582" s="2" t="s">
        <v>5241</v>
      </c>
      <c r="C2582" s="2" t="s">
        <v>12</v>
      </c>
      <c r="D2582" s="3" t="s">
        <v>110</v>
      </c>
      <c r="E2582" s="2" t="s">
        <v>578</v>
      </c>
      <c r="F2582" s="2" t="s">
        <v>304</v>
      </c>
      <c r="G2582" s="3" t="s">
        <v>62</v>
      </c>
      <c r="H2582" s="4" t="n">
        <v>7784.53</v>
      </c>
      <c r="I2582" s="5" t="n">
        <v>5</v>
      </c>
      <c r="J2582" s="2" t="s">
        <v>17</v>
      </c>
    </row>
    <row r="2583" customFormat="false" ht="15" hidden="false" customHeight="false" outlineLevel="0" collapsed="false">
      <c r="A2583" s="6" t="s">
        <v>5242</v>
      </c>
      <c r="B2583" s="6" t="s">
        <v>5243</v>
      </c>
      <c r="C2583" s="6" t="s">
        <v>31</v>
      </c>
      <c r="D2583" s="7" t="s">
        <v>131</v>
      </c>
      <c r="E2583" s="6" t="s">
        <v>377</v>
      </c>
      <c r="F2583" s="6" t="s">
        <v>1394</v>
      </c>
      <c r="G2583" s="7" t="s">
        <v>28</v>
      </c>
      <c r="H2583" s="8" t="n">
        <v>4917.86</v>
      </c>
      <c r="I2583" s="9" t="n">
        <v>5</v>
      </c>
      <c r="J2583" s="6" t="s">
        <v>17</v>
      </c>
    </row>
    <row r="2584" customFormat="false" ht="15" hidden="false" customHeight="false" outlineLevel="0" collapsed="false">
      <c r="A2584" s="2" t="s">
        <v>5244</v>
      </c>
      <c r="B2584" s="2" t="s">
        <v>5245</v>
      </c>
      <c r="C2584" s="2" t="s">
        <v>12</v>
      </c>
      <c r="D2584" s="3" t="s">
        <v>37</v>
      </c>
      <c r="E2584" s="2" t="s">
        <v>39</v>
      </c>
      <c r="F2584" s="2" t="s">
        <v>254</v>
      </c>
      <c r="G2584" s="3" t="s">
        <v>22</v>
      </c>
      <c r="H2584" s="4" t="n">
        <v>5066.23</v>
      </c>
      <c r="I2584" s="5" t="n">
        <v>30</v>
      </c>
      <c r="J2584" s="2" t="s">
        <v>68</v>
      </c>
    </row>
    <row r="2585" customFormat="false" ht="15" hidden="false" customHeight="false" outlineLevel="0" collapsed="false">
      <c r="A2585" s="6" t="s">
        <v>5246</v>
      </c>
      <c r="B2585" s="6" t="s">
        <v>5144</v>
      </c>
      <c r="C2585" s="6" t="s">
        <v>12</v>
      </c>
      <c r="D2585" s="7" t="s">
        <v>50</v>
      </c>
      <c r="E2585" s="6" t="s">
        <v>1485</v>
      </c>
      <c r="F2585" s="6" t="s">
        <v>890</v>
      </c>
      <c r="G2585" s="7" t="s">
        <v>74</v>
      </c>
      <c r="H2585" s="8" t="n">
        <v>7103.46</v>
      </c>
      <c r="I2585" s="9" t="n">
        <v>25</v>
      </c>
      <c r="J2585" s="6" t="s">
        <v>17</v>
      </c>
    </row>
    <row r="2586" customFormat="false" ht="15" hidden="false" customHeight="false" outlineLevel="0" collapsed="false">
      <c r="A2586" s="2" t="s">
        <v>5247</v>
      </c>
      <c r="B2586" s="2" t="s">
        <v>5248</v>
      </c>
      <c r="C2586" s="2" t="s">
        <v>12</v>
      </c>
      <c r="D2586" s="3" t="s">
        <v>37</v>
      </c>
      <c r="E2586" s="2" t="s">
        <v>1233</v>
      </c>
      <c r="F2586" s="2" t="s">
        <v>457</v>
      </c>
      <c r="G2586" s="3" t="s">
        <v>16</v>
      </c>
      <c r="H2586" s="4" t="n">
        <v>931.22</v>
      </c>
      <c r="I2586" s="5" t="n">
        <v>15</v>
      </c>
      <c r="J2586" s="2" t="s">
        <v>17</v>
      </c>
    </row>
    <row r="2587" customFormat="false" ht="15" hidden="false" customHeight="false" outlineLevel="0" collapsed="false">
      <c r="A2587" s="6" t="s">
        <v>5249</v>
      </c>
      <c r="B2587" s="6" t="s">
        <v>5250</v>
      </c>
      <c r="C2587" s="6" t="s">
        <v>12</v>
      </c>
      <c r="D2587" s="7" t="s">
        <v>50</v>
      </c>
      <c r="E2587" s="6" t="s">
        <v>2425</v>
      </c>
      <c r="F2587" s="6" t="s">
        <v>78</v>
      </c>
      <c r="G2587" s="7" t="s">
        <v>28</v>
      </c>
      <c r="H2587" s="8" t="n">
        <v>13496.55</v>
      </c>
      <c r="I2587" s="9" t="n">
        <v>25</v>
      </c>
      <c r="J2587" s="6" t="s">
        <v>17</v>
      </c>
    </row>
    <row r="2588" customFormat="false" ht="15" hidden="false" customHeight="false" outlineLevel="0" collapsed="false">
      <c r="A2588" s="2" t="s">
        <v>5251</v>
      </c>
      <c r="B2588" s="2" t="s">
        <v>5252</v>
      </c>
      <c r="C2588" s="2" t="s">
        <v>12</v>
      </c>
      <c r="D2588" s="3" t="s">
        <v>110</v>
      </c>
      <c r="E2588" s="2" t="s">
        <v>504</v>
      </c>
      <c r="F2588" s="2" t="s">
        <v>264</v>
      </c>
      <c r="G2588" s="3" t="s">
        <v>74</v>
      </c>
      <c r="H2588" s="4" t="n">
        <v>10257.11</v>
      </c>
      <c r="I2588" s="5" t="n">
        <v>0</v>
      </c>
      <c r="J2588" s="2" t="s">
        <v>17</v>
      </c>
    </row>
    <row r="2589" customFormat="false" ht="15" hidden="false" customHeight="false" outlineLevel="0" collapsed="false">
      <c r="A2589" s="6" t="s">
        <v>5253</v>
      </c>
      <c r="B2589" s="6" t="s">
        <v>1598</v>
      </c>
      <c r="C2589" s="6" t="s">
        <v>31</v>
      </c>
      <c r="D2589" s="7" t="s">
        <v>92</v>
      </c>
      <c r="E2589" s="6" t="s">
        <v>446</v>
      </c>
      <c r="F2589" s="6" t="s">
        <v>66</v>
      </c>
      <c r="G2589" s="7" t="s">
        <v>62</v>
      </c>
      <c r="H2589" s="8" t="n">
        <v>14503.74</v>
      </c>
      <c r="I2589" s="9" t="n">
        <v>10</v>
      </c>
      <c r="J2589" s="6" t="s">
        <v>17</v>
      </c>
    </row>
    <row r="2590" customFormat="false" ht="15" hidden="false" customHeight="false" outlineLevel="0" collapsed="false">
      <c r="A2590" s="2" t="s">
        <v>5254</v>
      </c>
      <c r="B2590" s="2" t="s">
        <v>5255</v>
      </c>
      <c r="C2590" s="2" t="s">
        <v>12</v>
      </c>
      <c r="D2590" s="3" t="s">
        <v>13</v>
      </c>
      <c r="E2590" s="2" t="s">
        <v>176</v>
      </c>
      <c r="F2590" s="2" t="s">
        <v>38</v>
      </c>
      <c r="G2590" s="3" t="s">
        <v>28</v>
      </c>
      <c r="H2590" s="4" t="n">
        <v>12541.65</v>
      </c>
      <c r="I2590" s="5" t="n">
        <v>30</v>
      </c>
      <c r="J2590" s="2" t="s">
        <v>17</v>
      </c>
    </row>
    <row r="2591" customFormat="false" ht="15" hidden="false" customHeight="false" outlineLevel="0" collapsed="false">
      <c r="A2591" s="6" t="s">
        <v>5256</v>
      </c>
      <c r="B2591" s="6" t="s">
        <v>5257</v>
      </c>
      <c r="C2591" s="6" t="s">
        <v>31</v>
      </c>
      <c r="D2591" s="7" t="s">
        <v>131</v>
      </c>
      <c r="E2591" s="6" t="s">
        <v>1138</v>
      </c>
      <c r="F2591" s="6" t="s">
        <v>290</v>
      </c>
      <c r="G2591" s="7" t="s">
        <v>16</v>
      </c>
      <c r="H2591" s="8" t="n">
        <v>8265.65</v>
      </c>
      <c r="I2591" s="9" t="n">
        <v>20</v>
      </c>
      <c r="J2591" s="6" t="s">
        <v>17</v>
      </c>
    </row>
    <row r="2592" customFormat="false" ht="15" hidden="false" customHeight="false" outlineLevel="0" collapsed="false">
      <c r="A2592" s="2" t="s">
        <v>5258</v>
      </c>
      <c r="B2592" s="2" t="s">
        <v>5259</v>
      </c>
      <c r="C2592" s="2" t="s">
        <v>86</v>
      </c>
      <c r="D2592" s="3" t="s">
        <v>97</v>
      </c>
      <c r="E2592" s="2" t="s">
        <v>1070</v>
      </c>
      <c r="F2592" s="2" t="s">
        <v>1199</v>
      </c>
      <c r="G2592" s="3" t="s">
        <v>16</v>
      </c>
      <c r="H2592" s="4" t="n">
        <v>9221.81</v>
      </c>
      <c r="I2592" s="5" t="n">
        <v>25</v>
      </c>
      <c r="J2592" s="2" t="s">
        <v>17</v>
      </c>
    </row>
    <row r="2593" customFormat="false" ht="15" hidden="false" customHeight="false" outlineLevel="0" collapsed="false">
      <c r="A2593" s="6" t="s">
        <v>5260</v>
      </c>
      <c r="B2593" s="6" t="s">
        <v>5261</v>
      </c>
      <c r="C2593" s="6" t="s">
        <v>12</v>
      </c>
      <c r="D2593" s="7" t="s">
        <v>37</v>
      </c>
      <c r="E2593" s="6" t="s">
        <v>621</v>
      </c>
      <c r="F2593" s="6" t="s">
        <v>1112</v>
      </c>
      <c r="G2593" s="7" t="s">
        <v>28</v>
      </c>
      <c r="H2593" s="8" t="n">
        <v>9445.49</v>
      </c>
      <c r="I2593" s="9" t="n">
        <v>0</v>
      </c>
      <c r="J2593" s="6" t="s">
        <v>68</v>
      </c>
    </row>
    <row r="2594" customFormat="false" ht="15" hidden="false" customHeight="false" outlineLevel="0" collapsed="false">
      <c r="A2594" s="2" t="s">
        <v>5262</v>
      </c>
      <c r="B2594" s="2" t="s">
        <v>5263</v>
      </c>
      <c r="C2594" s="2" t="s">
        <v>86</v>
      </c>
      <c r="D2594" s="3" t="s">
        <v>101</v>
      </c>
      <c r="E2594" s="2" t="s">
        <v>151</v>
      </c>
      <c r="F2594" s="2" t="s">
        <v>1208</v>
      </c>
      <c r="G2594" s="3" t="s">
        <v>22</v>
      </c>
      <c r="H2594" s="4" t="n">
        <v>3864</v>
      </c>
      <c r="I2594" s="5" t="n">
        <v>10</v>
      </c>
      <c r="J2594" s="2" t="s">
        <v>17</v>
      </c>
    </row>
    <row r="2595" customFormat="false" ht="15" hidden="false" customHeight="false" outlineLevel="0" collapsed="false">
      <c r="A2595" s="6" t="s">
        <v>5264</v>
      </c>
      <c r="B2595" s="6" t="s">
        <v>5265</v>
      </c>
      <c r="C2595" s="6" t="s">
        <v>86</v>
      </c>
      <c r="D2595" s="7" t="s">
        <v>87</v>
      </c>
      <c r="E2595" s="6" t="s">
        <v>1271</v>
      </c>
      <c r="F2595" s="6" t="s">
        <v>342</v>
      </c>
      <c r="G2595" s="7" t="s">
        <v>16</v>
      </c>
      <c r="H2595" s="8" t="n">
        <v>10335.27</v>
      </c>
      <c r="I2595" s="9" t="n">
        <v>25</v>
      </c>
      <c r="J2595" s="6" t="s">
        <v>17</v>
      </c>
    </row>
    <row r="2596" customFormat="false" ht="15" hidden="false" customHeight="false" outlineLevel="0" collapsed="false">
      <c r="A2596" s="2" t="s">
        <v>5266</v>
      </c>
      <c r="B2596" s="2" t="s">
        <v>5267</v>
      </c>
      <c r="C2596" s="2" t="s">
        <v>12</v>
      </c>
      <c r="D2596" s="3" t="s">
        <v>13</v>
      </c>
      <c r="E2596" s="2" t="s">
        <v>61</v>
      </c>
      <c r="F2596" s="2" t="s">
        <v>1325</v>
      </c>
      <c r="G2596" s="3" t="s">
        <v>62</v>
      </c>
      <c r="H2596" s="4" t="n">
        <v>14330.8</v>
      </c>
      <c r="I2596" s="5" t="n">
        <v>15</v>
      </c>
      <c r="J2596" s="2" t="s">
        <v>17</v>
      </c>
    </row>
    <row r="2597" customFormat="false" ht="15" hidden="false" customHeight="false" outlineLevel="0" collapsed="false">
      <c r="A2597" s="6" t="s">
        <v>5268</v>
      </c>
      <c r="B2597" s="6" t="s">
        <v>5269</v>
      </c>
      <c r="C2597" s="6" t="s">
        <v>86</v>
      </c>
      <c r="D2597" s="7" t="s">
        <v>101</v>
      </c>
      <c r="E2597" s="6" t="s">
        <v>489</v>
      </c>
      <c r="F2597" s="6" t="s">
        <v>490</v>
      </c>
      <c r="G2597" s="7" t="s">
        <v>28</v>
      </c>
      <c r="H2597" s="8" t="n">
        <v>11500.04</v>
      </c>
      <c r="I2597" s="9" t="n">
        <v>30</v>
      </c>
      <c r="J2597" s="6" t="s">
        <v>17</v>
      </c>
    </row>
    <row r="2598" customFormat="false" ht="15" hidden="false" customHeight="false" outlineLevel="0" collapsed="false">
      <c r="A2598" s="2" t="s">
        <v>5270</v>
      </c>
      <c r="B2598" s="2" t="s">
        <v>1210</v>
      </c>
      <c r="C2598" s="2" t="s">
        <v>86</v>
      </c>
      <c r="D2598" s="3" t="s">
        <v>524</v>
      </c>
      <c r="E2598" s="2" t="s">
        <v>287</v>
      </c>
      <c r="F2598" s="2" t="s">
        <v>1138</v>
      </c>
      <c r="G2598" s="3" t="s">
        <v>138</v>
      </c>
      <c r="H2598" s="4" t="n">
        <v>2557.79</v>
      </c>
      <c r="I2598" s="5" t="n">
        <v>25</v>
      </c>
      <c r="J2598" s="2" t="s">
        <v>17</v>
      </c>
    </row>
    <row r="2599" customFormat="false" ht="15" hidden="false" customHeight="false" outlineLevel="0" collapsed="false">
      <c r="A2599" s="6" t="s">
        <v>5271</v>
      </c>
      <c r="B2599" s="6" t="s">
        <v>1607</v>
      </c>
      <c r="C2599" s="6" t="s">
        <v>86</v>
      </c>
      <c r="D2599" s="7" t="s">
        <v>384</v>
      </c>
      <c r="E2599" s="6" t="s">
        <v>994</v>
      </c>
      <c r="F2599" s="6" t="s">
        <v>392</v>
      </c>
      <c r="G2599" s="7" t="s">
        <v>22</v>
      </c>
      <c r="H2599" s="8" t="n">
        <v>14085.28</v>
      </c>
      <c r="I2599" s="9" t="n">
        <v>0</v>
      </c>
      <c r="J2599" s="6" t="s">
        <v>17</v>
      </c>
    </row>
    <row r="2600" customFormat="false" ht="15" hidden="false" customHeight="false" outlineLevel="0" collapsed="false">
      <c r="A2600" s="2" t="s">
        <v>5272</v>
      </c>
      <c r="B2600" s="2" t="s">
        <v>5273</v>
      </c>
      <c r="C2600" s="2" t="s">
        <v>86</v>
      </c>
      <c r="D2600" s="3" t="s">
        <v>784</v>
      </c>
      <c r="E2600" s="2" t="s">
        <v>1368</v>
      </c>
      <c r="F2600" s="2" t="s">
        <v>806</v>
      </c>
      <c r="G2600" s="3" t="s">
        <v>22</v>
      </c>
      <c r="H2600" s="4" t="n">
        <v>8321.61</v>
      </c>
      <c r="I2600" s="5" t="n">
        <v>25</v>
      </c>
      <c r="J2600" s="2" t="s">
        <v>17</v>
      </c>
    </row>
    <row r="2601" customFormat="false" ht="15" hidden="false" customHeight="false" outlineLevel="0" collapsed="false">
      <c r="A2601" s="6" t="s">
        <v>5274</v>
      </c>
      <c r="B2601" s="6" t="s">
        <v>5275</v>
      </c>
      <c r="C2601" s="6" t="s">
        <v>12</v>
      </c>
      <c r="D2601" s="7" t="s">
        <v>37</v>
      </c>
      <c r="E2601" s="6" t="s">
        <v>397</v>
      </c>
      <c r="F2601" s="6" t="s">
        <v>250</v>
      </c>
      <c r="G2601" s="7" t="s">
        <v>22</v>
      </c>
      <c r="H2601" s="8" t="n">
        <v>9209.26</v>
      </c>
      <c r="I2601" s="9" t="n">
        <v>5</v>
      </c>
      <c r="J2601" s="6" t="s">
        <v>17</v>
      </c>
    </row>
    <row r="2602" customFormat="false" ht="15" hidden="false" customHeight="false" outlineLevel="0" collapsed="false">
      <c r="A2602" s="2" t="s">
        <v>5276</v>
      </c>
      <c r="B2602" s="2" t="s">
        <v>5277</v>
      </c>
      <c r="C2602" s="2" t="s">
        <v>86</v>
      </c>
      <c r="D2602" s="3" t="s">
        <v>101</v>
      </c>
      <c r="E2602" s="2" t="s">
        <v>1070</v>
      </c>
      <c r="F2602" s="2" t="s">
        <v>83</v>
      </c>
      <c r="G2602" s="3" t="s">
        <v>62</v>
      </c>
      <c r="H2602" s="4" t="n">
        <v>10077.44</v>
      </c>
      <c r="I2602" s="5" t="n">
        <v>0</v>
      </c>
      <c r="J2602" s="2" t="s">
        <v>17</v>
      </c>
    </row>
    <row r="2603" customFormat="false" ht="15" hidden="false" customHeight="false" outlineLevel="0" collapsed="false">
      <c r="A2603" s="6" t="s">
        <v>5278</v>
      </c>
      <c r="B2603" s="6" t="s">
        <v>5279</v>
      </c>
      <c r="C2603" s="6" t="s">
        <v>86</v>
      </c>
      <c r="D2603" s="7" t="s">
        <v>87</v>
      </c>
      <c r="E2603" s="6" t="s">
        <v>380</v>
      </c>
      <c r="F2603" s="6" t="s">
        <v>785</v>
      </c>
      <c r="G2603" s="7" t="s">
        <v>28</v>
      </c>
      <c r="H2603" s="8" t="n">
        <v>9654.52</v>
      </c>
      <c r="I2603" s="9" t="n">
        <v>15</v>
      </c>
      <c r="J2603" s="6" t="s">
        <v>17</v>
      </c>
    </row>
    <row r="2604" customFormat="false" ht="15" hidden="false" customHeight="false" outlineLevel="0" collapsed="false">
      <c r="A2604" s="2" t="s">
        <v>5280</v>
      </c>
      <c r="B2604" s="2" t="s">
        <v>5281</v>
      </c>
      <c r="C2604" s="2" t="s">
        <v>86</v>
      </c>
      <c r="D2604" s="3" t="s">
        <v>135</v>
      </c>
      <c r="E2604" s="2" t="s">
        <v>1117</v>
      </c>
      <c r="F2604" s="2" t="s">
        <v>223</v>
      </c>
      <c r="G2604" s="3" t="s">
        <v>16</v>
      </c>
      <c r="H2604" s="4" t="n">
        <v>12949.4</v>
      </c>
      <c r="I2604" s="5" t="n">
        <v>15</v>
      </c>
      <c r="J2604" s="2" t="s">
        <v>17</v>
      </c>
    </row>
    <row r="2605" customFormat="false" ht="15" hidden="false" customHeight="false" outlineLevel="0" collapsed="false">
      <c r="A2605" s="6" t="s">
        <v>5282</v>
      </c>
      <c r="B2605" s="6" t="s">
        <v>369</v>
      </c>
      <c r="C2605" s="6" t="s">
        <v>31</v>
      </c>
      <c r="D2605" s="7" t="s">
        <v>71</v>
      </c>
      <c r="E2605" s="6" t="s">
        <v>1951</v>
      </c>
      <c r="F2605" s="6" t="s">
        <v>690</v>
      </c>
      <c r="G2605" s="7" t="s">
        <v>28</v>
      </c>
      <c r="H2605" s="8" t="n">
        <v>742.77</v>
      </c>
      <c r="I2605" s="9" t="n">
        <v>30</v>
      </c>
      <c r="J2605" s="6" t="s">
        <v>68</v>
      </c>
    </row>
    <row r="2606" customFormat="false" ht="15" hidden="false" customHeight="false" outlineLevel="0" collapsed="false">
      <c r="A2606" s="2" t="s">
        <v>5283</v>
      </c>
      <c r="B2606" s="2" t="s">
        <v>1446</v>
      </c>
      <c r="C2606" s="2" t="s">
        <v>86</v>
      </c>
      <c r="D2606" s="3" t="s">
        <v>507</v>
      </c>
      <c r="E2606" s="2" t="s">
        <v>1000</v>
      </c>
      <c r="F2606" s="2" t="s">
        <v>741</v>
      </c>
      <c r="G2606" s="3" t="s">
        <v>22</v>
      </c>
      <c r="H2606" s="4" t="n">
        <v>4568.86</v>
      </c>
      <c r="I2606" s="5" t="n">
        <v>10</v>
      </c>
      <c r="J2606" s="2" t="s">
        <v>17</v>
      </c>
    </row>
    <row r="2607" customFormat="false" ht="15" hidden="false" customHeight="false" outlineLevel="0" collapsed="false">
      <c r="A2607" s="6" t="s">
        <v>5284</v>
      </c>
      <c r="B2607" s="6" t="s">
        <v>5285</v>
      </c>
      <c r="C2607" s="6" t="s">
        <v>12</v>
      </c>
      <c r="D2607" s="7" t="s">
        <v>81</v>
      </c>
      <c r="E2607" s="6" t="s">
        <v>836</v>
      </c>
      <c r="F2607" s="6" t="s">
        <v>724</v>
      </c>
      <c r="G2607" s="7" t="s">
        <v>138</v>
      </c>
      <c r="H2607" s="8" t="n">
        <v>12409.14</v>
      </c>
      <c r="I2607" s="9" t="n">
        <v>25</v>
      </c>
      <c r="J2607" s="6" t="s">
        <v>68</v>
      </c>
    </row>
    <row r="2608" customFormat="false" ht="15" hidden="false" customHeight="false" outlineLevel="0" collapsed="false">
      <c r="A2608" s="2" t="s">
        <v>5286</v>
      </c>
      <c r="B2608" s="2" t="s">
        <v>5287</v>
      </c>
      <c r="C2608" s="2" t="s">
        <v>12</v>
      </c>
      <c r="D2608" s="3" t="s">
        <v>179</v>
      </c>
      <c r="E2608" s="2" t="s">
        <v>308</v>
      </c>
      <c r="F2608" s="2" t="s">
        <v>194</v>
      </c>
      <c r="G2608" s="3" t="s">
        <v>74</v>
      </c>
      <c r="H2608" s="4" t="n">
        <v>2567.76</v>
      </c>
      <c r="I2608" s="5" t="n">
        <v>25</v>
      </c>
      <c r="J2608" s="2" t="s">
        <v>17</v>
      </c>
    </row>
    <row r="2609" customFormat="false" ht="15" hidden="false" customHeight="false" outlineLevel="0" collapsed="false">
      <c r="A2609" s="6" t="s">
        <v>5288</v>
      </c>
      <c r="B2609" s="6" t="s">
        <v>5289</v>
      </c>
      <c r="C2609" s="6" t="s">
        <v>12</v>
      </c>
      <c r="D2609" s="7" t="s">
        <v>362</v>
      </c>
      <c r="E2609" s="6" t="s">
        <v>590</v>
      </c>
      <c r="F2609" s="6" t="s">
        <v>202</v>
      </c>
      <c r="G2609" s="7" t="s">
        <v>22</v>
      </c>
      <c r="H2609" s="8" t="n">
        <v>14373.95</v>
      </c>
      <c r="I2609" s="9" t="n">
        <v>5</v>
      </c>
      <c r="J2609" s="6" t="s">
        <v>68</v>
      </c>
    </row>
    <row r="2610" customFormat="false" ht="15" hidden="false" customHeight="false" outlineLevel="0" collapsed="false">
      <c r="A2610" s="2" t="s">
        <v>5290</v>
      </c>
      <c r="B2610" s="2" t="s">
        <v>5291</v>
      </c>
      <c r="C2610" s="2" t="s">
        <v>12</v>
      </c>
      <c r="D2610" s="3" t="s">
        <v>37</v>
      </c>
      <c r="E2610" s="2" t="s">
        <v>176</v>
      </c>
      <c r="F2610" s="2" t="s">
        <v>227</v>
      </c>
      <c r="G2610" s="3" t="s">
        <v>74</v>
      </c>
      <c r="H2610" s="4" t="n">
        <v>1352.58</v>
      </c>
      <c r="I2610" s="5" t="n">
        <v>25</v>
      </c>
      <c r="J2610" s="2" t="s">
        <v>17</v>
      </c>
    </row>
    <row r="2611" customFormat="false" ht="15" hidden="false" customHeight="false" outlineLevel="0" collapsed="false">
      <c r="A2611" s="6" t="s">
        <v>5292</v>
      </c>
      <c r="B2611" s="6" t="s">
        <v>5293</v>
      </c>
      <c r="C2611" s="6" t="s">
        <v>31</v>
      </c>
      <c r="D2611" s="7" t="s">
        <v>145</v>
      </c>
      <c r="E2611" s="6" t="s">
        <v>73</v>
      </c>
      <c r="F2611" s="6" t="s">
        <v>975</v>
      </c>
      <c r="G2611" s="7" t="s">
        <v>22</v>
      </c>
      <c r="H2611" s="8" t="n">
        <v>2427.89</v>
      </c>
      <c r="I2611" s="9" t="n">
        <v>10</v>
      </c>
      <c r="J2611" s="6" t="s">
        <v>17</v>
      </c>
    </row>
    <row r="2612" customFormat="false" ht="15" hidden="false" customHeight="false" outlineLevel="0" collapsed="false">
      <c r="A2612" s="2" t="s">
        <v>5294</v>
      </c>
      <c r="B2612" s="2" t="s">
        <v>4263</v>
      </c>
      <c r="C2612" s="2" t="s">
        <v>12</v>
      </c>
      <c r="D2612" s="3" t="s">
        <v>37</v>
      </c>
      <c r="E2612" s="2" t="s">
        <v>806</v>
      </c>
      <c r="F2612" s="2" t="s">
        <v>102</v>
      </c>
      <c r="G2612" s="3" t="s">
        <v>22</v>
      </c>
      <c r="H2612" s="4" t="n">
        <v>1647.81</v>
      </c>
      <c r="I2612" s="5" t="n">
        <v>30</v>
      </c>
      <c r="J2612" s="2" t="s">
        <v>17</v>
      </c>
    </row>
    <row r="2613" customFormat="false" ht="15" hidden="false" customHeight="false" outlineLevel="0" collapsed="false">
      <c r="A2613" s="6" t="s">
        <v>5295</v>
      </c>
      <c r="B2613" s="6" t="s">
        <v>5296</v>
      </c>
      <c r="C2613" s="6" t="s">
        <v>12</v>
      </c>
      <c r="D2613" s="7" t="s">
        <v>154</v>
      </c>
      <c r="E2613" s="6" t="s">
        <v>788</v>
      </c>
      <c r="F2613" s="6" t="s">
        <v>1806</v>
      </c>
      <c r="G2613" s="7" t="s">
        <v>74</v>
      </c>
      <c r="H2613" s="8" t="n">
        <v>10674.45</v>
      </c>
      <c r="I2613" s="9" t="n">
        <v>30</v>
      </c>
      <c r="J2613" s="6" t="s">
        <v>68</v>
      </c>
    </row>
    <row r="2614" customFormat="false" ht="15" hidden="false" customHeight="false" outlineLevel="0" collapsed="false">
      <c r="A2614" s="2" t="s">
        <v>5297</v>
      </c>
      <c r="B2614" s="2" t="s">
        <v>5298</v>
      </c>
      <c r="C2614" s="2" t="s">
        <v>86</v>
      </c>
      <c r="D2614" s="3" t="s">
        <v>784</v>
      </c>
      <c r="E2614" s="2" t="s">
        <v>1190</v>
      </c>
      <c r="F2614" s="2" t="s">
        <v>56</v>
      </c>
      <c r="G2614" s="3" t="s">
        <v>28</v>
      </c>
      <c r="H2614" s="4" t="n">
        <v>14116.52</v>
      </c>
      <c r="I2614" s="5" t="n">
        <v>10</v>
      </c>
      <c r="J2614" s="2" t="s">
        <v>17</v>
      </c>
    </row>
    <row r="2615" customFormat="false" ht="15" hidden="false" customHeight="false" outlineLevel="0" collapsed="false">
      <c r="A2615" s="6" t="s">
        <v>5299</v>
      </c>
      <c r="B2615" s="6" t="s">
        <v>5300</v>
      </c>
      <c r="C2615" s="6" t="s">
        <v>31</v>
      </c>
      <c r="D2615" s="7" t="s">
        <v>71</v>
      </c>
      <c r="E2615" s="6" t="s">
        <v>1951</v>
      </c>
      <c r="F2615" s="6" t="s">
        <v>286</v>
      </c>
      <c r="G2615" s="7" t="s">
        <v>62</v>
      </c>
      <c r="H2615" s="8" t="n">
        <v>7222.09</v>
      </c>
      <c r="I2615" s="9" t="n">
        <v>30</v>
      </c>
      <c r="J2615" s="6" t="s">
        <v>17</v>
      </c>
    </row>
    <row r="2616" customFormat="false" ht="15" hidden="false" customHeight="false" outlineLevel="0" collapsed="false">
      <c r="A2616" s="2" t="s">
        <v>5301</v>
      </c>
      <c r="B2616" s="2" t="s">
        <v>5302</v>
      </c>
      <c r="C2616" s="2" t="s">
        <v>31</v>
      </c>
      <c r="D2616" s="3" t="s">
        <v>65</v>
      </c>
      <c r="E2616" s="2" t="s">
        <v>172</v>
      </c>
      <c r="F2616" s="2" t="s">
        <v>363</v>
      </c>
      <c r="G2616" s="3" t="s">
        <v>62</v>
      </c>
      <c r="H2616" s="4" t="n">
        <v>7526.73</v>
      </c>
      <c r="I2616" s="5" t="n">
        <v>30</v>
      </c>
      <c r="J2616" s="2" t="s">
        <v>68</v>
      </c>
    </row>
    <row r="2617" customFormat="false" ht="15" hidden="false" customHeight="false" outlineLevel="0" collapsed="false">
      <c r="A2617" s="6" t="s">
        <v>5303</v>
      </c>
      <c r="B2617" s="6" t="s">
        <v>5304</v>
      </c>
      <c r="C2617" s="6" t="s">
        <v>86</v>
      </c>
      <c r="D2617" s="7" t="s">
        <v>87</v>
      </c>
      <c r="E2617" s="6" t="s">
        <v>881</v>
      </c>
      <c r="F2617" s="6" t="s">
        <v>398</v>
      </c>
      <c r="G2617" s="7" t="s">
        <v>28</v>
      </c>
      <c r="H2617" s="8" t="n">
        <v>3175.52</v>
      </c>
      <c r="I2617" s="9" t="n">
        <v>15</v>
      </c>
      <c r="J2617" s="6" t="s">
        <v>68</v>
      </c>
    </row>
    <row r="2618" customFormat="false" ht="15" hidden="false" customHeight="false" outlineLevel="0" collapsed="false">
      <c r="A2618" s="2" t="s">
        <v>5305</v>
      </c>
      <c r="B2618" s="2" t="s">
        <v>5306</v>
      </c>
      <c r="C2618" s="2" t="s">
        <v>12</v>
      </c>
      <c r="D2618" s="3" t="s">
        <v>162</v>
      </c>
      <c r="E2618" s="2" t="s">
        <v>194</v>
      </c>
      <c r="F2618" s="2" t="s">
        <v>1394</v>
      </c>
      <c r="G2618" s="3" t="s">
        <v>138</v>
      </c>
      <c r="H2618" s="4" t="n">
        <v>8959.4</v>
      </c>
      <c r="I2618" s="5" t="n">
        <v>20</v>
      </c>
      <c r="J2618" s="2" t="s">
        <v>17</v>
      </c>
    </row>
    <row r="2619" customFormat="false" ht="15" hidden="false" customHeight="false" outlineLevel="0" collapsed="false">
      <c r="A2619" s="6" t="s">
        <v>5307</v>
      </c>
      <c r="B2619" s="6" t="s">
        <v>5308</v>
      </c>
      <c r="C2619" s="6" t="s">
        <v>12</v>
      </c>
      <c r="D2619" s="7" t="s">
        <v>362</v>
      </c>
      <c r="E2619" s="6" t="s">
        <v>1007</v>
      </c>
      <c r="F2619" s="6" t="s">
        <v>1162</v>
      </c>
      <c r="G2619" s="7" t="s">
        <v>16</v>
      </c>
      <c r="H2619" s="8" t="n">
        <v>8448.34</v>
      </c>
      <c r="I2619" s="9" t="n">
        <v>25</v>
      </c>
      <c r="J2619" s="6" t="s">
        <v>17</v>
      </c>
    </row>
    <row r="2620" customFormat="false" ht="15" hidden="false" customHeight="false" outlineLevel="0" collapsed="false">
      <c r="A2620" s="2" t="s">
        <v>5309</v>
      </c>
      <c r="B2620" s="2" t="s">
        <v>5310</v>
      </c>
      <c r="C2620" s="2" t="s">
        <v>86</v>
      </c>
      <c r="D2620" s="3" t="s">
        <v>507</v>
      </c>
      <c r="E2620" s="2" t="s">
        <v>373</v>
      </c>
      <c r="F2620" s="2" t="s">
        <v>469</v>
      </c>
      <c r="G2620" s="3" t="s">
        <v>28</v>
      </c>
      <c r="H2620" s="4" t="n">
        <v>10796.68</v>
      </c>
      <c r="I2620" s="5" t="n">
        <v>15</v>
      </c>
      <c r="J2620" s="2" t="s">
        <v>17</v>
      </c>
    </row>
    <row r="2621" customFormat="false" ht="15" hidden="false" customHeight="false" outlineLevel="0" collapsed="false">
      <c r="A2621" s="6" t="s">
        <v>5311</v>
      </c>
      <c r="B2621" s="6" t="s">
        <v>5312</v>
      </c>
      <c r="C2621" s="6" t="s">
        <v>31</v>
      </c>
      <c r="D2621" s="7" t="s">
        <v>175</v>
      </c>
      <c r="E2621" s="6" t="s">
        <v>1806</v>
      </c>
      <c r="F2621" s="6" t="s">
        <v>1112</v>
      </c>
      <c r="G2621" s="7" t="s">
        <v>22</v>
      </c>
      <c r="H2621" s="8" t="n">
        <v>3003.67</v>
      </c>
      <c r="I2621" s="9" t="n">
        <v>20</v>
      </c>
      <c r="J2621" s="6" t="s">
        <v>17</v>
      </c>
    </row>
    <row r="2622" customFormat="false" ht="15" hidden="false" customHeight="false" outlineLevel="0" collapsed="false">
      <c r="A2622" s="2" t="s">
        <v>5313</v>
      </c>
      <c r="B2622" s="2" t="s">
        <v>5314</v>
      </c>
      <c r="C2622" s="2" t="s">
        <v>31</v>
      </c>
      <c r="D2622" s="3" t="s">
        <v>131</v>
      </c>
      <c r="E2622" s="2" t="s">
        <v>410</v>
      </c>
      <c r="F2622" s="2" t="s">
        <v>20</v>
      </c>
      <c r="G2622" s="3" t="s">
        <v>28</v>
      </c>
      <c r="H2622" s="4" t="n">
        <v>3249.19</v>
      </c>
      <c r="I2622" s="5" t="n">
        <v>25</v>
      </c>
      <c r="J2622" s="2" t="s">
        <v>17</v>
      </c>
    </row>
    <row r="2623" customFormat="false" ht="15" hidden="false" customHeight="false" outlineLevel="0" collapsed="false">
      <c r="A2623" s="6" t="s">
        <v>5315</v>
      </c>
      <c r="B2623" s="6" t="s">
        <v>5316</v>
      </c>
      <c r="C2623" s="6" t="s">
        <v>31</v>
      </c>
      <c r="D2623" s="7" t="s">
        <v>71</v>
      </c>
      <c r="E2623" s="6" t="s">
        <v>287</v>
      </c>
      <c r="F2623" s="6" t="s">
        <v>72</v>
      </c>
      <c r="G2623" s="7" t="s">
        <v>74</v>
      </c>
      <c r="H2623" s="8" t="n">
        <v>4813.62</v>
      </c>
      <c r="I2623" s="9" t="n">
        <v>10</v>
      </c>
      <c r="J2623" s="6" t="s">
        <v>17</v>
      </c>
    </row>
    <row r="2624" customFormat="false" ht="15" hidden="false" customHeight="false" outlineLevel="0" collapsed="false">
      <c r="A2624" s="2" t="s">
        <v>5317</v>
      </c>
      <c r="B2624" s="2" t="s">
        <v>5318</v>
      </c>
      <c r="C2624" s="2" t="s">
        <v>31</v>
      </c>
      <c r="D2624" s="3" t="s">
        <v>65</v>
      </c>
      <c r="E2624" s="2" t="s">
        <v>642</v>
      </c>
      <c r="F2624" s="2" t="s">
        <v>107</v>
      </c>
      <c r="G2624" s="3" t="s">
        <v>16</v>
      </c>
      <c r="H2624" s="4" t="n">
        <v>14370.47</v>
      </c>
      <c r="I2624" s="5" t="n">
        <v>0</v>
      </c>
      <c r="J2624" s="2" t="s">
        <v>17</v>
      </c>
    </row>
    <row r="2625" customFormat="false" ht="15" hidden="false" customHeight="false" outlineLevel="0" collapsed="false">
      <c r="A2625" s="6" t="s">
        <v>5319</v>
      </c>
      <c r="B2625" s="6" t="s">
        <v>3472</v>
      </c>
      <c r="C2625" s="6" t="s">
        <v>86</v>
      </c>
      <c r="D2625" s="7" t="s">
        <v>524</v>
      </c>
      <c r="E2625" s="6" t="s">
        <v>446</v>
      </c>
      <c r="F2625" s="6" t="s">
        <v>1007</v>
      </c>
      <c r="G2625" s="7" t="s">
        <v>22</v>
      </c>
      <c r="H2625" s="8" t="n">
        <v>2214.03</v>
      </c>
      <c r="I2625" s="9" t="n">
        <v>10</v>
      </c>
      <c r="J2625" s="6" t="s">
        <v>17</v>
      </c>
    </row>
    <row r="2626" customFormat="false" ht="15" hidden="false" customHeight="false" outlineLevel="0" collapsed="false">
      <c r="A2626" s="2" t="s">
        <v>5320</v>
      </c>
      <c r="B2626" s="2" t="s">
        <v>5321</v>
      </c>
      <c r="C2626" s="2" t="s">
        <v>31</v>
      </c>
      <c r="D2626" s="3" t="s">
        <v>215</v>
      </c>
      <c r="E2626" s="2" t="s">
        <v>1111</v>
      </c>
      <c r="F2626" s="2" t="s">
        <v>102</v>
      </c>
      <c r="G2626" s="3" t="s">
        <v>62</v>
      </c>
      <c r="H2626" s="4" t="n">
        <v>9075.83</v>
      </c>
      <c r="I2626" s="5" t="n">
        <v>0</v>
      </c>
      <c r="J2626" s="2" t="s">
        <v>17</v>
      </c>
    </row>
    <row r="2627" customFormat="false" ht="15" hidden="false" customHeight="false" outlineLevel="0" collapsed="false">
      <c r="A2627" s="6" t="s">
        <v>5322</v>
      </c>
      <c r="B2627" s="6" t="s">
        <v>5323</v>
      </c>
      <c r="C2627" s="6" t="s">
        <v>31</v>
      </c>
      <c r="D2627" s="7" t="s">
        <v>92</v>
      </c>
      <c r="E2627" s="6" t="s">
        <v>680</v>
      </c>
      <c r="F2627" s="6" t="s">
        <v>2450</v>
      </c>
      <c r="G2627" s="7" t="s">
        <v>22</v>
      </c>
      <c r="H2627" s="8" t="n">
        <v>5277.84</v>
      </c>
      <c r="I2627" s="9" t="n">
        <v>0</v>
      </c>
      <c r="J2627" s="6" t="s">
        <v>68</v>
      </c>
    </row>
    <row r="2628" customFormat="false" ht="15" hidden="false" customHeight="false" outlineLevel="0" collapsed="false">
      <c r="A2628" s="2" t="s">
        <v>5324</v>
      </c>
      <c r="B2628" s="2" t="s">
        <v>5325</v>
      </c>
      <c r="C2628" s="2" t="s">
        <v>31</v>
      </c>
      <c r="D2628" s="3" t="s">
        <v>131</v>
      </c>
      <c r="E2628" s="2" t="s">
        <v>617</v>
      </c>
      <c r="F2628" s="2" t="s">
        <v>600</v>
      </c>
      <c r="G2628" s="3" t="s">
        <v>22</v>
      </c>
      <c r="H2628" s="4" t="n">
        <v>14903.23</v>
      </c>
      <c r="I2628" s="5" t="n">
        <v>15</v>
      </c>
      <c r="J2628" s="2" t="s">
        <v>17</v>
      </c>
    </row>
    <row r="2629" customFormat="false" ht="15" hidden="false" customHeight="false" outlineLevel="0" collapsed="false">
      <c r="A2629" s="6" t="s">
        <v>5326</v>
      </c>
      <c r="B2629" s="6" t="s">
        <v>2420</v>
      </c>
      <c r="C2629" s="6" t="s">
        <v>12</v>
      </c>
      <c r="D2629" s="7" t="s">
        <v>362</v>
      </c>
      <c r="E2629" s="6" t="s">
        <v>147</v>
      </c>
      <c r="F2629" s="6" t="s">
        <v>902</v>
      </c>
      <c r="G2629" s="7" t="s">
        <v>62</v>
      </c>
      <c r="H2629" s="8" t="n">
        <v>14132.39</v>
      </c>
      <c r="I2629" s="9" t="n">
        <v>20</v>
      </c>
      <c r="J2629" s="6" t="s">
        <v>17</v>
      </c>
    </row>
    <row r="2630" customFormat="false" ht="15" hidden="false" customHeight="false" outlineLevel="0" collapsed="false">
      <c r="A2630" s="2" t="s">
        <v>5327</v>
      </c>
      <c r="B2630" s="2" t="s">
        <v>5328</v>
      </c>
      <c r="C2630" s="2" t="s">
        <v>12</v>
      </c>
      <c r="D2630" s="3" t="s">
        <v>81</v>
      </c>
      <c r="E2630" s="2" t="s">
        <v>342</v>
      </c>
      <c r="F2630" s="2" t="s">
        <v>508</v>
      </c>
      <c r="G2630" s="3" t="s">
        <v>62</v>
      </c>
      <c r="H2630" s="4" t="n">
        <v>13250.53</v>
      </c>
      <c r="I2630" s="5" t="n">
        <v>5</v>
      </c>
      <c r="J2630" s="2" t="s">
        <v>17</v>
      </c>
    </row>
    <row r="2631" customFormat="false" ht="15" hidden="false" customHeight="false" outlineLevel="0" collapsed="false">
      <c r="A2631" s="6" t="s">
        <v>5329</v>
      </c>
      <c r="B2631" s="6" t="s">
        <v>5330</v>
      </c>
      <c r="C2631" s="6" t="s">
        <v>12</v>
      </c>
      <c r="D2631" s="7" t="s">
        <v>37</v>
      </c>
      <c r="E2631" s="6" t="s">
        <v>521</v>
      </c>
      <c r="F2631" s="6" t="s">
        <v>980</v>
      </c>
      <c r="G2631" s="7" t="s">
        <v>62</v>
      </c>
      <c r="H2631" s="8" t="n">
        <v>6743.89</v>
      </c>
      <c r="I2631" s="9" t="n">
        <v>20</v>
      </c>
      <c r="J2631" s="6" t="s">
        <v>68</v>
      </c>
    </row>
    <row r="2632" customFormat="false" ht="15" hidden="false" customHeight="false" outlineLevel="0" collapsed="false">
      <c r="A2632" s="2" t="s">
        <v>5331</v>
      </c>
      <c r="B2632" s="2" t="s">
        <v>5332</v>
      </c>
      <c r="C2632" s="2" t="s">
        <v>86</v>
      </c>
      <c r="D2632" s="3" t="s">
        <v>384</v>
      </c>
      <c r="E2632" s="2" t="s">
        <v>658</v>
      </c>
      <c r="F2632" s="2" t="s">
        <v>1919</v>
      </c>
      <c r="G2632" s="3" t="s">
        <v>62</v>
      </c>
      <c r="H2632" s="4" t="n">
        <v>14120.96</v>
      </c>
      <c r="I2632" s="5" t="n">
        <v>30</v>
      </c>
      <c r="J2632" s="2" t="s">
        <v>17</v>
      </c>
    </row>
    <row r="2633" customFormat="false" ht="15" hidden="false" customHeight="false" outlineLevel="0" collapsed="false">
      <c r="A2633" s="6" t="s">
        <v>5333</v>
      </c>
      <c r="B2633" s="6" t="s">
        <v>2186</v>
      </c>
      <c r="C2633" s="6" t="s">
        <v>31</v>
      </c>
      <c r="D2633" s="7" t="s">
        <v>175</v>
      </c>
      <c r="E2633" s="6" t="s">
        <v>89</v>
      </c>
      <c r="F2633" s="6" t="s">
        <v>764</v>
      </c>
      <c r="G2633" s="7" t="s">
        <v>16</v>
      </c>
      <c r="H2633" s="8" t="n">
        <v>10076.9</v>
      </c>
      <c r="I2633" s="9" t="n">
        <v>15</v>
      </c>
      <c r="J2633" s="6" t="s">
        <v>68</v>
      </c>
    </row>
    <row r="2634" customFormat="false" ht="15" hidden="false" customHeight="false" outlineLevel="0" collapsed="false">
      <c r="A2634" s="2" t="s">
        <v>5334</v>
      </c>
      <c r="B2634" s="2" t="s">
        <v>1029</v>
      </c>
      <c r="C2634" s="2" t="s">
        <v>12</v>
      </c>
      <c r="D2634" s="3" t="s">
        <v>25</v>
      </c>
      <c r="E2634" s="2" t="s">
        <v>700</v>
      </c>
      <c r="F2634" s="2" t="s">
        <v>533</v>
      </c>
      <c r="G2634" s="3" t="s">
        <v>22</v>
      </c>
      <c r="H2634" s="4" t="n">
        <v>1562.48</v>
      </c>
      <c r="I2634" s="5" t="n">
        <v>5</v>
      </c>
      <c r="J2634" s="2" t="s">
        <v>17</v>
      </c>
    </row>
    <row r="2635" customFormat="false" ht="15" hidden="false" customHeight="false" outlineLevel="0" collapsed="false">
      <c r="A2635" s="6" t="s">
        <v>5335</v>
      </c>
      <c r="B2635" s="6" t="s">
        <v>2001</v>
      </c>
      <c r="C2635" s="6" t="s">
        <v>86</v>
      </c>
      <c r="D2635" s="7" t="s">
        <v>87</v>
      </c>
      <c r="E2635" s="6" t="s">
        <v>212</v>
      </c>
      <c r="F2635" s="6" t="s">
        <v>155</v>
      </c>
      <c r="G2635" s="7" t="s">
        <v>16</v>
      </c>
      <c r="H2635" s="8" t="n">
        <v>9519.2</v>
      </c>
      <c r="I2635" s="9" t="n">
        <v>30</v>
      </c>
      <c r="J2635" s="6" t="s">
        <v>68</v>
      </c>
    </row>
    <row r="2636" customFormat="false" ht="15" hidden="false" customHeight="false" outlineLevel="0" collapsed="false">
      <c r="A2636" s="2" t="s">
        <v>5336</v>
      </c>
      <c r="B2636" s="2" t="s">
        <v>3320</v>
      </c>
      <c r="C2636" s="2" t="s">
        <v>12</v>
      </c>
      <c r="D2636" s="3" t="s">
        <v>154</v>
      </c>
      <c r="E2636" s="2" t="s">
        <v>647</v>
      </c>
      <c r="F2636" s="2" t="s">
        <v>128</v>
      </c>
      <c r="G2636" s="3" t="s">
        <v>22</v>
      </c>
      <c r="H2636" s="4" t="n">
        <v>3253.22</v>
      </c>
      <c r="I2636" s="5" t="n">
        <v>0</v>
      </c>
      <c r="J2636" s="2" t="s">
        <v>17</v>
      </c>
    </row>
    <row r="2637" customFormat="false" ht="15" hidden="false" customHeight="false" outlineLevel="0" collapsed="false">
      <c r="A2637" s="6" t="s">
        <v>5337</v>
      </c>
      <c r="B2637" s="6" t="s">
        <v>5338</v>
      </c>
      <c r="C2637" s="6" t="s">
        <v>31</v>
      </c>
      <c r="D2637" s="7" t="s">
        <v>59</v>
      </c>
      <c r="E2637" s="6" t="s">
        <v>61</v>
      </c>
      <c r="F2637" s="6" t="s">
        <v>706</v>
      </c>
      <c r="G2637" s="7" t="s">
        <v>22</v>
      </c>
      <c r="H2637" s="8" t="n">
        <v>501.24</v>
      </c>
      <c r="I2637" s="9" t="n">
        <v>20</v>
      </c>
      <c r="J2637" s="6" t="s">
        <v>68</v>
      </c>
    </row>
    <row r="2638" customFormat="false" ht="15" hidden="false" customHeight="false" outlineLevel="0" collapsed="false">
      <c r="A2638" s="2" t="s">
        <v>5339</v>
      </c>
      <c r="B2638" s="2" t="s">
        <v>3472</v>
      </c>
      <c r="C2638" s="2" t="s">
        <v>12</v>
      </c>
      <c r="D2638" s="3" t="s">
        <v>50</v>
      </c>
      <c r="E2638" s="2" t="s">
        <v>607</v>
      </c>
      <c r="F2638" s="2" t="s">
        <v>1070</v>
      </c>
      <c r="G2638" s="3" t="s">
        <v>16</v>
      </c>
      <c r="H2638" s="4" t="n">
        <v>14803.45</v>
      </c>
      <c r="I2638" s="5" t="n">
        <v>10</v>
      </c>
      <c r="J2638" s="2" t="s">
        <v>17</v>
      </c>
    </row>
    <row r="2639" customFormat="false" ht="15" hidden="false" customHeight="false" outlineLevel="0" collapsed="false">
      <c r="A2639" s="6" t="s">
        <v>5340</v>
      </c>
      <c r="B2639" s="6" t="s">
        <v>5341</v>
      </c>
      <c r="C2639" s="6" t="s">
        <v>31</v>
      </c>
      <c r="D2639" s="7" t="s">
        <v>65</v>
      </c>
      <c r="E2639" s="6" t="s">
        <v>363</v>
      </c>
      <c r="F2639" s="6" t="s">
        <v>665</v>
      </c>
      <c r="G2639" s="7" t="s">
        <v>22</v>
      </c>
      <c r="H2639" s="8" t="n">
        <v>9633.19</v>
      </c>
      <c r="I2639" s="9" t="n">
        <v>15</v>
      </c>
      <c r="J2639" s="6" t="s">
        <v>17</v>
      </c>
    </row>
    <row r="2640" customFormat="false" ht="15" hidden="false" customHeight="false" outlineLevel="0" collapsed="false">
      <c r="A2640" s="2" t="s">
        <v>5342</v>
      </c>
      <c r="B2640" s="2" t="s">
        <v>5343</v>
      </c>
      <c r="C2640" s="2" t="s">
        <v>31</v>
      </c>
      <c r="D2640" s="3" t="s">
        <v>131</v>
      </c>
      <c r="E2640" s="2" t="s">
        <v>311</v>
      </c>
      <c r="F2640" s="2" t="s">
        <v>312</v>
      </c>
      <c r="G2640" s="3" t="s">
        <v>138</v>
      </c>
      <c r="H2640" s="4" t="n">
        <v>13026.23</v>
      </c>
      <c r="I2640" s="5" t="n">
        <v>5</v>
      </c>
      <c r="J2640" s="2" t="s">
        <v>17</v>
      </c>
    </row>
    <row r="2641" customFormat="false" ht="15" hidden="false" customHeight="false" outlineLevel="0" collapsed="false">
      <c r="A2641" s="6" t="s">
        <v>5344</v>
      </c>
      <c r="B2641" s="6" t="s">
        <v>5345</v>
      </c>
      <c r="C2641" s="6" t="s">
        <v>31</v>
      </c>
      <c r="D2641" s="7" t="s">
        <v>145</v>
      </c>
      <c r="E2641" s="6" t="s">
        <v>533</v>
      </c>
      <c r="F2641" s="6" t="s">
        <v>327</v>
      </c>
      <c r="G2641" s="7" t="s">
        <v>22</v>
      </c>
      <c r="H2641" s="8" t="n">
        <v>1563.93</v>
      </c>
      <c r="I2641" s="9" t="n">
        <v>30</v>
      </c>
      <c r="J2641" s="6" t="s">
        <v>17</v>
      </c>
    </row>
    <row r="2642" customFormat="false" ht="15" hidden="false" customHeight="false" outlineLevel="0" collapsed="false">
      <c r="A2642" s="2" t="s">
        <v>5346</v>
      </c>
      <c r="B2642" s="2" t="s">
        <v>456</v>
      </c>
      <c r="C2642" s="2" t="s">
        <v>12</v>
      </c>
      <c r="D2642" s="3" t="s">
        <v>162</v>
      </c>
      <c r="E2642" s="2" t="s">
        <v>61</v>
      </c>
      <c r="F2642" s="2" t="s">
        <v>853</v>
      </c>
      <c r="G2642" s="3" t="s">
        <v>62</v>
      </c>
      <c r="H2642" s="4" t="n">
        <v>7052.43</v>
      </c>
      <c r="I2642" s="5" t="n">
        <v>30</v>
      </c>
      <c r="J2642" s="2" t="s">
        <v>17</v>
      </c>
    </row>
    <row r="2643" customFormat="false" ht="15" hidden="false" customHeight="false" outlineLevel="0" collapsed="false">
      <c r="A2643" s="6" t="s">
        <v>5347</v>
      </c>
      <c r="B2643" s="6" t="s">
        <v>5348</v>
      </c>
      <c r="C2643" s="6" t="s">
        <v>31</v>
      </c>
      <c r="D2643" s="7" t="s">
        <v>175</v>
      </c>
      <c r="E2643" s="6" t="s">
        <v>405</v>
      </c>
      <c r="F2643" s="6" t="s">
        <v>1153</v>
      </c>
      <c r="G2643" s="7" t="s">
        <v>138</v>
      </c>
      <c r="H2643" s="8" t="n">
        <v>9875.88</v>
      </c>
      <c r="I2643" s="9" t="n">
        <v>0</v>
      </c>
      <c r="J2643" s="6" t="s">
        <v>17</v>
      </c>
    </row>
    <row r="2644" customFormat="false" ht="15" hidden="false" customHeight="false" outlineLevel="0" collapsed="false">
      <c r="A2644" s="2" t="s">
        <v>5349</v>
      </c>
      <c r="B2644" s="2" t="s">
        <v>5350</v>
      </c>
      <c r="C2644" s="2" t="s">
        <v>86</v>
      </c>
      <c r="D2644" s="3" t="s">
        <v>384</v>
      </c>
      <c r="E2644" s="2" t="s">
        <v>332</v>
      </c>
      <c r="F2644" s="2" t="s">
        <v>294</v>
      </c>
      <c r="G2644" s="3" t="s">
        <v>16</v>
      </c>
      <c r="H2644" s="4" t="n">
        <v>13445.43</v>
      </c>
      <c r="I2644" s="5" t="n">
        <v>10</v>
      </c>
      <c r="J2644" s="2" t="s">
        <v>17</v>
      </c>
    </row>
    <row r="2645" customFormat="false" ht="15" hidden="false" customHeight="false" outlineLevel="0" collapsed="false">
      <c r="A2645" s="6" t="s">
        <v>5351</v>
      </c>
      <c r="B2645" s="6" t="s">
        <v>5352</v>
      </c>
      <c r="C2645" s="6" t="s">
        <v>12</v>
      </c>
      <c r="D2645" s="7" t="s">
        <v>110</v>
      </c>
      <c r="E2645" s="6" t="s">
        <v>78</v>
      </c>
      <c r="F2645" s="6" t="s">
        <v>757</v>
      </c>
      <c r="G2645" s="7" t="s">
        <v>22</v>
      </c>
      <c r="H2645" s="8" t="n">
        <v>12161.94</v>
      </c>
      <c r="I2645" s="9" t="n">
        <v>0</v>
      </c>
      <c r="J2645" s="6" t="s">
        <v>17</v>
      </c>
    </row>
    <row r="2646" customFormat="false" ht="15" hidden="false" customHeight="false" outlineLevel="0" collapsed="false">
      <c r="A2646" s="2" t="s">
        <v>5353</v>
      </c>
      <c r="B2646" s="2" t="s">
        <v>652</v>
      </c>
      <c r="C2646" s="2" t="s">
        <v>12</v>
      </c>
      <c r="D2646" s="3" t="s">
        <v>13</v>
      </c>
      <c r="E2646" s="2" t="s">
        <v>960</v>
      </c>
      <c r="F2646" s="2" t="s">
        <v>103</v>
      </c>
      <c r="G2646" s="3" t="s">
        <v>22</v>
      </c>
      <c r="H2646" s="4" t="n">
        <v>13772.41</v>
      </c>
      <c r="I2646" s="5" t="n">
        <v>10</v>
      </c>
      <c r="J2646" s="2" t="s">
        <v>17</v>
      </c>
    </row>
    <row r="2647" customFormat="false" ht="15" hidden="false" customHeight="false" outlineLevel="0" collapsed="false">
      <c r="A2647" s="6" t="s">
        <v>5354</v>
      </c>
      <c r="B2647" s="6" t="s">
        <v>5355</v>
      </c>
      <c r="C2647" s="6" t="s">
        <v>12</v>
      </c>
      <c r="D2647" s="7" t="s">
        <v>13</v>
      </c>
      <c r="E2647" s="6" t="s">
        <v>246</v>
      </c>
      <c r="F2647" s="6" t="s">
        <v>376</v>
      </c>
      <c r="G2647" s="7" t="s">
        <v>16</v>
      </c>
      <c r="H2647" s="8" t="n">
        <v>8337.03</v>
      </c>
      <c r="I2647" s="9" t="n">
        <v>20</v>
      </c>
      <c r="J2647" s="6" t="s">
        <v>68</v>
      </c>
    </row>
    <row r="2648" customFormat="false" ht="15" hidden="false" customHeight="false" outlineLevel="0" collapsed="false">
      <c r="A2648" s="2" t="s">
        <v>5356</v>
      </c>
      <c r="B2648" s="2" t="s">
        <v>5357</v>
      </c>
      <c r="C2648" s="2" t="s">
        <v>31</v>
      </c>
      <c r="D2648" s="3" t="s">
        <v>122</v>
      </c>
      <c r="E2648" s="2" t="s">
        <v>216</v>
      </c>
      <c r="F2648" s="2" t="s">
        <v>741</v>
      </c>
      <c r="G2648" s="3" t="s">
        <v>22</v>
      </c>
      <c r="H2648" s="4" t="n">
        <v>10784.76</v>
      </c>
      <c r="I2648" s="5" t="n">
        <v>15</v>
      </c>
      <c r="J2648" s="2" t="s">
        <v>17</v>
      </c>
    </row>
    <row r="2649" customFormat="false" ht="15" hidden="false" customHeight="false" outlineLevel="0" collapsed="false">
      <c r="A2649" s="6" t="s">
        <v>5358</v>
      </c>
      <c r="B2649" s="6" t="s">
        <v>3699</v>
      </c>
      <c r="C2649" s="6" t="s">
        <v>12</v>
      </c>
      <c r="D2649" s="7" t="s">
        <v>50</v>
      </c>
      <c r="E2649" s="6" t="s">
        <v>202</v>
      </c>
      <c r="F2649" s="6" t="s">
        <v>1153</v>
      </c>
      <c r="G2649" s="7" t="s">
        <v>22</v>
      </c>
      <c r="H2649" s="8" t="n">
        <v>9271.07</v>
      </c>
      <c r="I2649" s="9" t="n">
        <v>5</v>
      </c>
      <c r="J2649" s="6" t="s">
        <v>17</v>
      </c>
    </row>
    <row r="2650" customFormat="false" ht="15" hidden="false" customHeight="false" outlineLevel="0" collapsed="false">
      <c r="A2650" s="2" t="s">
        <v>5359</v>
      </c>
      <c r="B2650" s="2" t="s">
        <v>5360</v>
      </c>
      <c r="C2650" s="2" t="s">
        <v>86</v>
      </c>
      <c r="D2650" s="3" t="s">
        <v>384</v>
      </c>
      <c r="E2650" s="2" t="s">
        <v>565</v>
      </c>
      <c r="F2650" s="2" t="s">
        <v>123</v>
      </c>
      <c r="G2650" s="3" t="s">
        <v>16</v>
      </c>
      <c r="H2650" s="4" t="n">
        <v>6764.04</v>
      </c>
      <c r="I2650" s="5" t="n">
        <v>30</v>
      </c>
      <c r="J2650" s="2" t="s">
        <v>17</v>
      </c>
    </row>
    <row r="2651" customFormat="false" ht="15" hidden="false" customHeight="false" outlineLevel="0" collapsed="false">
      <c r="A2651" s="6" t="s">
        <v>5361</v>
      </c>
      <c r="B2651" s="6" t="s">
        <v>5362</v>
      </c>
      <c r="C2651" s="6" t="s">
        <v>86</v>
      </c>
      <c r="D2651" s="7" t="s">
        <v>384</v>
      </c>
      <c r="E2651" s="6" t="s">
        <v>332</v>
      </c>
      <c r="F2651" s="6" t="s">
        <v>294</v>
      </c>
      <c r="G2651" s="7" t="s">
        <v>28</v>
      </c>
      <c r="H2651" s="8" t="n">
        <v>14696.2</v>
      </c>
      <c r="I2651" s="9" t="n">
        <v>0</v>
      </c>
      <c r="J2651" s="6" t="s">
        <v>17</v>
      </c>
    </row>
    <row r="2652" customFormat="false" ht="15" hidden="false" customHeight="false" outlineLevel="0" collapsed="false">
      <c r="A2652" s="2" t="s">
        <v>5363</v>
      </c>
      <c r="B2652" s="2" t="s">
        <v>5364</v>
      </c>
      <c r="C2652" s="2" t="s">
        <v>86</v>
      </c>
      <c r="D2652" s="3" t="s">
        <v>97</v>
      </c>
      <c r="E2652" s="2" t="s">
        <v>72</v>
      </c>
      <c r="F2652" s="2" t="s">
        <v>665</v>
      </c>
      <c r="G2652" s="3" t="s">
        <v>74</v>
      </c>
      <c r="H2652" s="4" t="n">
        <v>1832.19</v>
      </c>
      <c r="I2652" s="5" t="n">
        <v>0</v>
      </c>
      <c r="J2652" s="2" t="s">
        <v>68</v>
      </c>
    </row>
    <row r="2653" customFormat="false" ht="15" hidden="false" customHeight="false" outlineLevel="0" collapsed="false">
      <c r="A2653" s="6" t="s">
        <v>5365</v>
      </c>
      <c r="B2653" s="6" t="s">
        <v>4591</v>
      </c>
      <c r="C2653" s="6" t="s">
        <v>31</v>
      </c>
      <c r="D2653" s="7" t="s">
        <v>175</v>
      </c>
      <c r="E2653" s="6" t="s">
        <v>942</v>
      </c>
      <c r="F2653" s="6" t="s">
        <v>901</v>
      </c>
      <c r="G2653" s="7" t="s">
        <v>62</v>
      </c>
      <c r="H2653" s="8" t="n">
        <v>8526.4</v>
      </c>
      <c r="I2653" s="9" t="n">
        <v>10</v>
      </c>
      <c r="J2653" s="6" t="s">
        <v>68</v>
      </c>
    </row>
    <row r="2654" customFormat="false" ht="15" hidden="false" customHeight="false" outlineLevel="0" collapsed="false">
      <c r="A2654" s="2" t="s">
        <v>5366</v>
      </c>
      <c r="B2654" s="2" t="s">
        <v>5367</v>
      </c>
      <c r="C2654" s="2" t="s">
        <v>31</v>
      </c>
      <c r="D2654" s="3" t="s">
        <v>175</v>
      </c>
      <c r="E2654" s="2" t="s">
        <v>754</v>
      </c>
      <c r="F2654" s="2" t="s">
        <v>528</v>
      </c>
      <c r="G2654" s="3" t="s">
        <v>22</v>
      </c>
      <c r="H2654" s="4" t="n">
        <v>6347.53</v>
      </c>
      <c r="I2654" s="5" t="n">
        <v>25</v>
      </c>
      <c r="J2654" s="2" t="s">
        <v>17</v>
      </c>
    </row>
    <row r="2655" customFormat="false" ht="15" hidden="false" customHeight="false" outlineLevel="0" collapsed="false">
      <c r="A2655" s="6" t="s">
        <v>5368</v>
      </c>
      <c r="B2655" s="6" t="s">
        <v>5369</v>
      </c>
      <c r="C2655" s="6" t="s">
        <v>31</v>
      </c>
      <c r="D2655" s="7" t="s">
        <v>32</v>
      </c>
      <c r="E2655" s="6" t="s">
        <v>1153</v>
      </c>
      <c r="F2655" s="6" t="s">
        <v>836</v>
      </c>
      <c r="G2655" s="7" t="s">
        <v>22</v>
      </c>
      <c r="H2655" s="8" t="n">
        <v>10332.75</v>
      </c>
      <c r="I2655" s="9" t="n">
        <v>15</v>
      </c>
      <c r="J2655" s="6" t="s">
        <v>17</v>
      </c>
    </row>
    <row r="2656" customFormat="false" ht="15" hidden="false" customHeight="false" outlineLevel="0" collapsed="false">
      <c r="A2656" s="2" t="s">
        <v>5370</v>
      </c>
      <c r="B2656" s="2" t="s">
        <v>3478</v>
      </c>
      <c r="C2656" s="2" t="s">
        <v>31</v>
      </c>
      <c r="D2656" s="3" t="s">
        <v>71</v>
      </c>
      <c r="E2656" s="2" t="s">
        <v>653</v>
      </c>
      <c r="F2656" s="2" t="s">
        <v>26</v>
      </c>
      <c r="G2656" s="3" t="s">
        <v>74</v>
      </c>
      <c r="H2656" s="4" t="n">
        <v>13429.83</v>
      </c>
      <c r="I2656" s="5" t="n">
        <v>25</v>
      </c>
      <c r="J2656" s="2" t="s">
        <v>17</v>
      </c>
    </row>
    <row r="2657" customFormat="false" ht="15" hidden="false" customHeight="false" outlineLevel="0" collapsed="false">
      <c r="A2657" s="6" t="s">
        <v>5371</v>
      </c>
      <c r="B2657" s="6" t="s">
        <v>3690</v>
      </c>
      <c r="C2657" s="6" t="s">
        <v>12</v>
      </c>
      <c r="D2657" s="7" t="s">
        <v>162</v>
      </c>
      <c r="E2657" s="6" t="s">
        <v>38</v>
      </c>
      <c r="F2657" s="6" t="s">
        <v>847</v>
      </c>
      <c r="G2657" s="7" t="s">
        <v>22</v>
      </c>
      <c r="H2657" s="8" t="n">
        <v>1564.72</v>
      </c>
      <c r="I2657" s="9" t="n">
        <v>25</v>
      </c>
      <c r="J2657" s="6" t="s">
        <v>17</v>
      </c>
    </row>
    <row r="2658" customFormat="false" ht="15" hidden="false" customHeight="false" outlineLevel="0" collapsed="false">
      <c r="A2658" s="2" t="s">
        <v>5372</v>
      </c>
      <c r="B2658" s="2" t="s">
        <v>5373</v>
      </c>
      <c r="C2658" s="2" t="s">
        <v>12</v>
      </c>
      <c r="D2658" s="3" t="s">
        <v>25</v>
      </c>
      <c r="E2658" s="2" t="s">
        <v>136</v>
      </c>
      <c r="F2658" s="2" t="s">
        <v>717</v>
      </c>
      <c r="G2658" s="3" t="s">
        <v>74</v>
      </c>
      <c r="H2658" s="4" t="n">
        <v>2417.92</v>
      </c>
      <c r="I2658" s="5" t="n">
        <v>15</v>
      </c>
      <c r="J2658" s="2" t="s">
        <v>17</v>
      </c>
    </row>
    <row r="2659" customFormat="false" ht="15" hidden="false" customHeight="false" outlineLevel="0" collapsed="false">
      <c r="A2659" s="6" t="s">
        <v>5374</v>
      </c>
      <c r="B2659" s="6" t="s">
        <v>5375</v>
      </c>
      <c r="C2659" s="6" t="s">
        <v>86</v>
      </c>
      <c r="D2659" s="7" t="s">
        <v>285</v>
      </c>
      <c r="E2659" s="6" t="s">
        <v>650</v>
      </c>
      <c r="F2659" s="6" t="s">
        <v>52</v>
      </c>
      <c r="G2659" s="7" t="s">
        <v>22</v>
      </c>
      <c r="H2659" s="8" t="n">
        <v>2499.08</v>
      </c>
      <c r="I2659" s="9" t="n">
        <v>0</v>
      </c>
      <c r="J2659" s="6" t="s">
        <v>17</v>
      </c>
    </row>
    <row r="2660" customFormat="false" ht="15" hidden="false" customHeight="false" outlineLevel="0" collapsed="false">
      <c r="A2660" s="2" t="s">
        <v>5376</v>
      </c>
      <c r="B2660" s="2" t="s">
        <v>2186</v>
      </c>
      <c r="C2660" s="2" t="s">
        <v>31</v>
      </c>
      <c r="D2660" s="3" t="s">
        <v>59</v>
      </c>
      <c r="E2660" s="2" t="s">
        <v>52</v>
      </c>
      <c r="F2660" s="2" t="s">
        <v>1190</v>
      </c>
      <c r="G2660" s="3" t="s">
        <v>74</v>
      </c>
      <c r="H2660" s="4" t="n">
        <v>586.1</v>
      </c>
      <c r="I2660" s="5" t="n">
        <v>15</v>
      </c>
      <c r="J2660" s="2" t="s">
        <v>68</v>
      </c>
    </row>
    <row r="2661" customFormat="false" ht="15" hidden="false" customHeight="false" outlineLevel="0" collapsed="false">
      <c r="A2661" s="6" t="s">
        <v>5377</v>
      </c>
      <c r="B2661" s="6" t="s">
        <v>5378</v>
      </c>
      <c r="C2661" s="6" t="s">
        <v>31</v>
      </c>
      <c r="D2661" s="7" t="s">
        <v>71</v>
      </c>
      <c r="E2661" s="6" t="s">
        <v>985</v>
      </c>
      <c r="F2661" s="6" t="s">
        <v>1070</v>
      </c>
      <c r="G2661" s="7" t="s">
        <v>62</v>
      </c>
      <c r="H2661" s="8" t="n">
        <v>6792.6</v>
      </c>
      <c r="I2661" s="9" t="n">
        <v>5</v>
      </c>
      <c r="J2661" s="6" t="s">
        <v>68</v>
      </c>
    </row>
    <row r="2662" customFormat="false" ht="15" hidden="false" customHeight="false" outlineLevel="0" collapsed="false">
      <c r="A2662" s="2" t="s">
        <v>5379</v>
      </c>
      <c r="B2662" s="2" t="s">
        <v>5285</v>
      </c>
      <c r="C2662" s="2" t="s">
        <v>86</v>
      </c>
      <c r="D2662" s="3" t="s">
        <v>135</v>
      </c>
      <c r="E2662" s="2" t="s">
        <v>985</v>
      </c>
      <c r="F2662" s="2" t="s">
        <v>1199</v>
      </c>
      <c r="G2662" s="3" t="s">
        <v>28</v>
      </c>
      <c r="H2662" s="4" t="n">
        <v>4356.74</v>
      </c>
      <c r="I2662" s="5" t="n">
        <v>15</v>
      </c>
      <c r="J2662" s="2" t="s">
        <v>17</v>
      </c>
    </row>
    <row r="2663" customFormat="false" ht="15" hidden="false" customHeight="false" outlineLevel="0" collapsed="false">
      <c r="A2663" s="6" t="s">
        <v>5380</v>
      </c>
      <c r="B2663" s="6" t="s">
        <v>3517</v>
      </c>
      <c r="C2663" s="6" t="s">
        <v>86</v>
      </c>
      <c r="D2663" s="7" t="s">
        <v>524</v>
      </c>
      <c r="E2663" s="6" t="s">
        <v>385</v>
      </c>
      <c r="F2663" s="6" t="s">
        <v>1097</v>
      </c>
      <c r="G2663" s="7" t="s">
        <v>22</v>
      </c>
      <c r="H2663" s="8" t="n">
        <v>14832.33</v>
      </c>
      <c r="I2663" s="9" t="n">
        <v>0</v>
      </c>
      <c r="J2663" s="6" t="s">
        <v>17</v>
      </c>
    </row>
    <row r="2664" customFormat="false" ht="15" hidden="false" customHeight="false" outlineLevel="0" collapsed="false">
      <c r="A2664" s="2" t="s">
        <v>5381</v>
      </c>
      <c r="B2664" s="2" t="s">
        <v>5382</v>
      </c>
      <c r="C2664" s="2" t="s">
        <v>31</v>
      </c>
      <c r="D2664" s="3" t="s">
        <v>92</v>
      </c>
      <c r="E2664" s="2" t="s">
        <v>363</v>
      </c>
      <c r="F2664" s="2" t="s">
        <v>417</v>
      </c>
      <c r="G2664" s="3" t="s">
        <v>22</v>
      </c>
      <c r="H2664" s="4" t="n">
        <v>5415.01</v>
      </c>
      <c r="I2664" s="5" t="n">
        <v>10</v>
      </c>
      <c r="J2664" s="2" t="s">
        <v>17</v>
      </c>
    </row>
    <row r="2665" customFormat="false" ht="15" hidden="false" customHeight="false" outlineLevel="0" collapsed="false">
      <c r="A2665" s="6" t="s">
        <v>5383</v>
      </c>
      <c r="B2665" s="6" t="s">
        <v>5384</v>
      </c>
      <c r="C2665" s="6" t="s">
        <v>12</v>
      </c>
      <c r="D2665" s="7" t="s">
        <v>362</v>
      </c>
      <c r="E2665" s="6" t="s">
        <v>997</v>
      </c>
      <c r="F2665" s="6" t="s">
        <v>172</v>
      </c>
      <c r="G2665" s="7" t="s">
        <v>62</v>
      </c>
      <c r="H2665" s="8" t="n">
        <v>2125.65</v>
      </c>
      <c r="I2665" s="9" t="n">
        <v>30</v>
      </c>
      <c r="J2665" s="6" t="s">
        <v>17</v>
      </c>
    </row>
    <row r="2666" customFormat="false" ht="15" hidden="false" customHeight="false" outlineLevel="0" collapsed="false">
      <c r="A2666" s="2" t="s">
        <v>5385</v>
      </c>
      <c r="B2666" s="2" t="s">
        <v>4578</v>
      </c>
      <c r="C2666" s="2" t="s">
        <v>31</v>
      </c>
      <c r="D2666" s="3" t="s">
        <v>215</v>
      </c>
      <c r="E2666" s="2" t="s">
        <v>469</v>
      </c>
      <c r="F2666" s="2" t="s">
        <v>798</v>
      </c>
      <c r="G2666" s="3" t="s">
        <v>62</v>
      </c>
      <c r="H2666" s="4" t="n">
        <v>13014.08</v>
      </c>
      <c r="I2666" s="5" t="n">
        <v>5</v>
      </c>
      <c r="J2666" s="2" t="s">
        <v>17</v>
      </c>
    </row>
    <row r="2667" customFormat="false" ht="15" hidden="false" customHeight="false" outlineLevel="0" collapsed="false">
      <c r="A2667" s="6" t="s">
        <v>5386</v>
      </c>
      <c r="B2667" s="6" t="s">
        <v>5387</v>
      </c>
      <c r="C2667" s="6" t="s">
        <v>86</v>
      </c>
      <c r="D2667" s="7" t="s">
        <v>285</v>
      </c>
      <c r="E2667" s="6" t="s">
        <v>409</v>
      </c>
      <c r="F2667" s="6" t="s">
        <v>850</v>
      </c>
      <c r="G2667" s="7" t="s">
        <v>22</v>
      </c>
      <c r="H2667" s="8" t="n">
        <v>14731.5</v>
      </c>
      <c r="I2667" s="9" t="n">
        <v>10</v>
      </c>
      <c r="J2667" s="6" t="s">
        <v>68</v>
      </c>
    </row>
    <row r="2668" customFormat="false" ht="15" hidden="false" customHeight="false" outlineLevel="0" collapsed="false">
      <c r="A2668" s="2" t="s">
        <v>5388</v>
      </c>
      <c r="B2668" s="2" t="s">
        <v>5389</v>
      </c>
      <c r="C2668" s="2" t="s">
        <v>12</v>
      </c>
      <c r="D2668" s="3" t="s">
        <v>362</v>
      </c>
      <c r="E2668" s="2" t="s">
        <v>741</v>
      </c>
      <c r="F2668" s="2" t="s">
        <v>2469</v>
      </c>
      <c r="G2668" s="3" t="s">
        <v>22</v>
      </c>
      <c r="H2668" s="4" t="n">
        <v>13923.07</v>
      </c>
      <c r="I2668" s="5" t="n">
        <v>10</v>
      </c>
      <c r="J2668" s="2" t="s">
        <v>68</v>
      </c>
    </row>
    <row r="2669" customFormat="false" ht="15" hidden="false" customHeight="false" outlineLevel="0" collapsed="false">
      <c r="A2669" s="6" t="s">
        <v>5390</v>
      </c>
      <c r="B2669" s="6" t="s">
        <v>5391</v>
      </c>
      <c r="C2669" s="6" t="s">
        <v>12</v>
      </c>
      <c r="D2669" s="7" t="s">
        <v>162</v>
      </c>
      <c r="E2669" s="6" t="s">
        <v>847</v>
      </c>
      <c r="F2669" s="6" t="s">
        <v>464</v>
      </c>
      <c r="G2669" s="7" t="s">
        <v>16</v>
      </c>
      <c r="H2669" s="8" t="n">
        <v>6144.7</v>
      </c>
      <c r="I2669" s="9" t="n">
        <v>20</v>
      </c>
      <c r="J2669" s="6" t="s">
        <v>17</v>
      </c>
    </row>
    <row r="2670" customFormat="false" ht="15" hidden="false" customHeight="false" outlineLevel="0" collapsed="false">
      <c r="A2670" s="2" t="s">
        <v>5392</v>
      </c>
      <c r="B2670" s="2" t="s">
        <v>4333</v>
      </c>
      <c r="C2670" s="2" t="s">
        <v>12</v>
      </c>
      <c r="D2670" s="3" t="s">
        <v>37</v>
      </c>
      <c r="E2670" s="2" t="s">
        <v>156</v>
      </c>
      <c r="F2670" s="2" t="s">
        <v>1075</v>
      </c>
      <c r="G2670" s="3" t="s">
        <v>138</v>
      </c>
      <c r="H2670" s="4" t="n">
        <v>13070.86</v>
      </c>
      <c r="I2670" s="5" t="n">
        <v>5</v>
      </c>
      <c r="J2670" s="2" t="s">
        <v>17</v>
      </c>
    </row>
    <row r="2671" customFormat="false" ht="15" hidden="false" customHeight="false" outlineLevel="0" collapsed="false">
      <c r="A2671" s="6" t="s">
        <v>5393</v>
      </c>
      <c r="B2671" s="6" t="s">
        <v>5394</v>
      </c>
      <c r="C2671" s="6" t="s">
        <v>12</v>
      </c>
      <c r="D2671" s="7" t="s">
        <v>25</v>
      </c>
      <c r="E2671" s="6" t="s">
        <v>94</v>
      </c>
      <c r="F2671" s="6" t="s">
        <v>1024</v>
      </c>
      <c r="G2671" s="7" t="s">
        <v>22</v>
      </c>
      <c r="H2671" s="8" t="n">
        <v>6407.32</v>
      </c>
      <c r="I2671" s="9" t="n">
        <v>25</v>
      </c>
      <c r="J2671" s="6" t="s">
        <v>17</v>
      </c>
    </row>
    <row r="2672" customFormat="false" ht="15" hidden="false" customHeight="false" outlineLevel="0" collapsed="false">
      <c r="A2672" s="2" t="s">
        <v>5395</v>
      </c>
      <c r="B2672" s="2" t="s">
        <v>876</v>
      </c>
      <c r="C2672" s="2" t="s">
        <v>86</v>
      </c>
      <c r="D2672" s="3" t="s">
        <v>87</v>
      </c>
      <c r="E2672" s="2" t="s">
        <v>77</v>
      </c>
      <c r="F2672" s="2" t="s">
        <v>1070</v>
      </c>
      <c r="G2672" s="3" t="s">
        <v>62</v>
      </c>
      <c r="H2672" s="4" t="n">
        <v>942.01</v>
      </c>
      <c r="I2672" s="5" t="n">
        <v>15</v>
      </c>
      <c r="J2672" s="2" t="s">
        <v>17</v>
      </c>
    </row>
    <row r="2673" customFormat="false" ht="15" hidden="false" customHeight="false" outlineLevel="0" collapsed="false">
      <c r="A2673" s="6" t="s">
        <v>5396</v>
      </c>
      <c r="B2673" s="6" t="s">
        <v>1002</v>
      </c>
      <c r="C2673" s="6" t="s">
        <v>12</v>
      </c>
      <c r="D2673" s="7" t="s">
        <v>37</v>
      </c>
      <c r="E2673" s="6" t="s">
        <v>260</v>
      </c>
      <c r="F2673" s="6" t="s">
        <v>261</v>
      </c>
      <c r="G2673" s="7" t="s">
        <v>22</v>
      </c>
      <c r="H2673" s="8" t="n">
        <v>5623.13</v>
      </c>
      <c r="I2673" s="9" t="n">
        <v>5</v>
      </c>
      <c r="J2673" s="6" t="s">
        <v>17</v>
      </c>
    </row>
    <row r="2674" customFormat="false" ht="15" hidden="false" customHeight="false" outlineLevel="0" collapsed="false">
      <c r="A2674" s="2" t="s">
        <v>5397</v>
      </c>
      <c r="B2674" s="2" t="s">
        <v>3553</v>
      </c>
      <c r="C2674" s="2" t="s">
        <v>31</v>
      </c>
      <c r="D2674" s="3" t="s">
        <v>131</v>
      </c>
      <c r="E2674" s="2" t="s">
        <v>315</v>
      </c>
      <c r="F2674" s="2" t="s">
        <v>417</v>
      </c>
      <c r="G2674" s="3" t="s">
        <v>16</v>
      </c>
      <c r="H2674" s="4" t="n">
        <v>6897.68</v>
      </c>
      <c r="I2674" s="5" t="n">
        <v>0</v>
      </c>
      <c r="J2674" s="2" t="s">
        <v>17</v>
      </c>
    </row>
    <row r="2675" customFormat="false" ht="15" hidden="false" customHeight="false" outlineLevel="0" collapsed="false">
      <c r="A2675" s="6" t="s">
        <v>5398</v>
      </c>
      <c r="B2675" s="6" t="s">
        <v>5399</v>
      </c>
      <c r="C2675" s="6" t="s">
        <v>12</v>
      </c>
      <c r="D2675" s="7" t="s">
        <v>162</v>
      </c>
      <c r="E2675" s="6" t="s">
        <v>600</v>
      </c>
      <c r="F2675" s="6" t="s">
        <v>919</v>
      </c>
      <c r="G2675" s="7" t="s">
        <v>62</v>
      </c>
      <c r="H2675" s="8" t="n">
        <v>5529.48</v>
      </c>
      <c r="I2675" s="9" t="n">
        <v>0</v>
      </c>
      <c r="J2675" s="6" t="s">
        <v>17</v>
      </c>
    </row>
    <row r="2676" customFormat="false" ht="15" hidden="false" customHeight="false" outlineLevel="0" collapsed="false">
      <c r="A2676" s="2" t="s">
        <v>5400</v>
      </c>
      <c r="B2676" s="2" t="s">
        <v>5401</v>
      </c>
      <c r="C2676" s="2" t="s">
        <v>31</v>
      </c>
      <c r="D2676" s="3" t="s">
        <v>175</v>
      </c>
      <c r="E2676" s="2" t="s">
        <v>184</v>
      </c>
      <c r="F2676" s="2" t="s">
        <v>141</v>
      </c>
      <c r="G2676" s="3" t="s">
        <v>22</v>
      </c>
      <c r="H2676" s="4" t="n">
        <v>5232.76</v>
      </c>
      <c r="I2676" s="5" t="n">
        <v>20</v>
      </c>
      <c r="J2676" s="2" t="s">
        <v>68</v>
      </c>
    </row>
    <row r="2677" customFormat="false" ht="15" hidden="false" customHeight="false" outlineLevel="0" collapsed="false">
      <c r="A2677" s="6" t="s">
        <v>5402</v>
      </c>
      <c r="B2677" s="6" t="s">
        <v>1320</v>
      </c>
      <c r="C2677" s="6" t="s">
        <v>86</v>
      </c>
      <c r="D2677" s="7" t="s">
        <v>285</v>
      </c>
      <c r="E2677" s="6" t="s">
        <v>417</v>
      </c>
      <c r="F2677" s="6" t="s">
        <v>1409</v>
      </c>
      <c r="G2677" s="7" t="s">
        <v>22</v>
      </c>
      <c r="H2677" s="8" t="n">
        <v>12268.93</v>
      </c>
      <c r="I2677" s="9" t="n">
        <v>25</v>
      </c>
      <c r="J2677" s="6" t="s">
        <v>17</v>
      </c>
    </row>
    <row r="2678" customFormat="false" ht="15" hidden="false" customHeight="false" outlineLevel="0" collapsed="false">
      <c r="A2678" s="2" t="s">
        <v>5403</v>
      </c>
      <c r="B2678" s="2" t="s">
        <v>5404</v>
      </c>
      <c r="C2678" s="2" t="s">
        <v>31</v>
      </c>
      <c r="D2678" s="3" t="s">
        <v>59</v>
      </c>
      <c r="E2678" s="2" t="s">
        <v>181</v>
      </c>
      <c r="F2678" s="2" t="s">
        <v>172</v>
      </c>
      <c r="G2678" s="3" t="s">
        <v>22</v>
      </c>
      <c r="H2678" s="4" t="n">
        <v>1659.3</v>
      </c>
      <c r="I2678" s="5" t="n">
        <v>25</v>
      </c>
      <c r="J2678" s="2" t="s">
        <v>17</v>
      </c>
    </row>
    <row r="2679" customFormat="false" ht="15" hidden="false" customHeight="false" outlineLevel="0" collapsed="false">
      <c r="A2679" s="6" t="s">
        <v>5405</v>
      </c>
      <c r="B2679" s="6" t="s">
        <v>5406</v>
      </c>
      <c r="C2679" s="6" t="s">
        <v>31</v>
      </c>
      <c r="D2679" s="7" t="s">
        <v>145</v>
      </c>
      <c r="E2679" s="6" t="s">
        <v>617</v>
      </c>
      <c r="F2679" s="6" t="s">
        <v>372</v>
      </c>
      <c r="G2679" s="7" t="s">
        <v>74</v>
      </c>
      <c r="H2679" s="8" t="n">
        <v>8920.68</v>
      </c>
      <c r="I2679" s="9" t="n">
        <v>15</v>
      </c>
      <c r="J2679" s="6" t="s">
        <v>17</v>
      </c>
    </row>
    <row r="2680" customFormat="false" ht="15" hidden="false" customHeight="false" outlineLevel="0" collapsed="false">
      <c r="A2680" s="2" t="s">
        <v>5407</v>
      </c>
      <c r="B2680" s="2" t="s">
        <v>5408</v>
      </c>
      <c r="C2680" s="2" t="s">
        <v>31</v>
      </c>
      <c r="D2680" s="3" t="s">
        <v>32</v>
      </c>
      <c r="E2680" s="2" t="s">
        <v>191</v>
      </c>
      <c r="F2680" s="2" t="s">
        <v>272</v>
      </c>
      <c r="G2680" s="3" t="s">
        <v>16</v>
      </c>
      <c r="H2680" s="4" t="n">
        <v>4325.73</v>
      </c>
      <c r="I2680" s="5" t="n">
        <v>15</v>
      </c>
      <c r="J2680" s="2" t="s">
        <v>17</v>
      </c>
    </row>
    <row r="2681" customFormat="false" ht="15" hidden="false" customHeight="false" outlineLevel="0" collapsed="false">
      <c r="A2681" s="6" t="s">
        <v>5409</v>
      </c>
      <c r="B2681" s="6" t="s">
        <v>5410</v>
      </c>
      <c r="C2681" s="6" t="s">
        <v>31</v>
      </c>
      <c r="D2681" s="7" t="s">
        <v>59</v>
      </c>
      <c r="E2681" s="6" t="s">
        <v>417</v>
      </c>
      <c r="F2681" s="6" t="s">
        <v>928</v>
      </c>
      <c r="G2681" s="7" t="s">
        <v>22</v>
      </c>
      <c r="H2681" s="8" t="n">
        <v>14573.25</v>
      </c>
      <c r="I2681" s="9" t="n">
        <v>5</v>
      </c>
      <c r="J2681" s="6" t="s">
        <v>17</v>
      </c>
    </row>
    <row r="2682" customFormat="false" ht="15" hidden="false" customHeight="false" outlineLevel="0" collapsed="false">
      <c r="A2682" s="2" t="s">
        <v>5411</v>
      </c>
      <c r="B2682" s="2" t="s">
        <v>5412</v>
      </c>
      <c r="C2682" s="2" t="s">
        <v>12</v>
      </c>
      <c r="D2682" s="3" t="s">
        <v>154</v>
      </c>
      <c r="E2682" s="2" t="s">
        <v>901</v>
      </c>
      <c r="F2682" s="2" t="s">
        <v>902</v>
      </c>
      <c r="G2682" s="3" t="s">
        <v>74</v>
      </c>
      <c r="H2682" s="4" t="n">
        <v>9814.64</v>
      </c>
      <c r="I2682" s="5" t="n">
        <v>30</v>
      </c>
      <c r="J2682" s="2" t="s">
        <v>68</v>
      </c>
    </row>
    <row r="2683" customFormat="false" ht="15" hidden="false" customHeight="false" outlineLevel="0" collapsed="false">
      <c r="A2683" s="6" t="s">
        <v>5413</v>
      </c>
      <c r="B2683" s="6" t="s">
        <v>5414</v>
      </c>
      <c r="C2683" s="6" t="s">
        <v>12</v>
      </c>
      <c r="D2683" s="7" t="s">
        <v>154</v>
      </c>
      <c r="E2683" s="6" t="s">
        <v>73</v>
      </c>
      <c r="F2683" s="6" t="s">
        <v>928</v>
      </c>
      <c r="G2683" s="7" t="s">
        <v>22</v>
      </c>
      <c r="H2683" s="8" t="n">
        <v>12352.01</v>
      </c>
      <c r="I2683" s="9" t="n">
        <v>30</v>
      </c>
      <c r="J2683" s="6" t="s">
        <v>17</v>
      </c>
    </row>
    <row r="2684" customFormat="false" ht="15" hidden="false" customHeight="false" outlineLevel="0" collapsed="false">
      <c r="A2684" s="2" t="s">
        <v>5415</v>
      </c>
      <c r="B2684" s="2" t="s">
        <v>5416</v>
      </c>
      <c r="C2684" s="2" t="s">
        <v>12</v>
      </c>
      <c r="D2684" s="3" t="s">
        <v>50</v>
      </c>
      <c r="E2684" s="2" t="s">
        <v>119</v>
      </c>
      <c r="F2684" s="2" t="s">
        <v>1055</v>
      </c>
      <c r="G2684" s="3" t="s">
        <v>22</v>
      </c>
      <c r="H2684" s="4" t="n">
        <v>6370.65</v>
      </c>
      <c r="I2684" s="5" t="n">
        <v>30</v>
      </c>
      <c r="J2684" s="2" t="s">
        <v>17</v>
      </c>
    </row>
    <row r="2685" customFormat="false" ht="15" hidden="false" customHeight="false" outlineLevel="0" collapsed="false">
      <c r="A2685" s="6" t="s">
        <v>5417</v>
      </c>
      <c r="B2685" s="6" t="s">
        <v>5418</v>
      </c>
      <c r="C2685" s="6" t="s">
        <v>31</v>
      </c>
      <c r="D2685" s="7" t="s">
        <v>92</v>
      </c>
      <c r="E2685" s="6" t="s">
        <v>201</v>
      </c>
      <c r="F2685" s="6" t="s">
        <v>338</v>
      </c>
      <c r="G2685" s="7" t="s">
        <v>74</v>
      </c>
      <c r="H2685" s="8" t="n">
        <v>13488.66</v>
      </c>
      <c r="I2685" s="9" t="n">
        <v>30</v>
      </c>
      <c r="J2685" s="6" t="s">
        <v>17</v>
      </c>
    </row>
    <row r="2686" customFormat="false" ht="15" hidden="false" customHeight="false" outlineLevel="0" collapsed="false">
      <c r="A2686" s="2" t="s">
        <v>5419</v>
      </c>
      <c r="B2686" s="2" t="s">
        <v>5420</v>
      </c>
      <c r="C2686" s="2" t="s">
        <v>31</v>
      </c>
      <c r="D2686" s="3" t="s">
        <v>59</v>
      </c>
      <c r="E2686" s="2" t="s">
        <v>680</v>
      </c>
      <c r="F2686" s="2" t="s">
        <v>681</v>
      </c>
      <c r="G2686" s="3" t="s">
        <v>62</v>
      </c>
      <c r="H2686" s="4" t="n">
        <v>9518.27</v>
      </c>
      <c r="I2686" s="5" t="n">
        <v>5</v>
      </c>
      <c r="J2686" s="2" t="s">
        <v>17</v>
      </c>
    </row>
    <row r="2687" customFormat="false" ht="15" hidden="false" customHeight="false" outlineLevel="0" collapsed="false">
      <c r="A2687" s="6" t="s">
        <v>5421</v>
      </c>
      <c r="B2687" s="6" t="s">
        <v>5422</v>
      </c>
      <c r="C2687" s="6" t="s">
        <v>12</v>
      </c>
      <c r="D2687" s="7" t="s">
        <v>13</v>
      </c>
      <c r="E2687" s="6" t="s">
        <v>937</v>
      </c>
      <c r="F2687" s="6" t="s">
        <v>557</v>
      </c>
      <c r="G2687" s="7" t="s">
        <v>22</v>
      </c>
      <c r="H2687" s="8" t="n">
        <v>3144.23</v>
      </c>
      <c r="I2687" s="9" t="n">
        <v>25</v>
      </c>
      <c r="J2687" s="6" t="s">
        <v>17</v>
      </c>
    </row>
    <row r="2688" customFormat="false" ht="15" hidden="false" customHeight="false" outlineLevel="0" collapsed="false">
      <c r="A2688" s="2" t="s">
        <v>5423</v>
      </c>
      <c r="B2688" s="2" t="s">
        <v>5424</v>
      </c>
      <c r="C2688" s="2" t="s">
        <v>31</v>
      </c>
      <c r="D2688" s="3" t="s">
        <v>65</v>
      </c>
      <c r="E2688" s="2" t="s">
        <v>871</v>
      </c>
      <c r="F2688" s="2" t="s">
        <v>725</v>
      </c>
      <c r="G2688" s="3" t="s">
        <v>22</v>
      </c>
      <c r="H2688" s="4" t="n">
        <v>12076.46</v>
      </c>
      <c r="I2688" s="5" t="n">
        <v>30</v>
      </c>
      <c r="J2688" s="2" t="s">
        <v>68</v>
      </c>
    </row>
    <row r="2689" customFormat="false" ht="15" hidden="false" customHeight="false" outlineLevel="0" collapsed="false">
      <c r="A2689" s="6" t="s">
        <v>5425</v>
      </c>
      <c r="B2689" s="6" t="s">
        <v>5426</v>
      </c>
      <c r="C2689" s="6" t="s">
        <v>12</v>
      </c>
      <c r="D2689" s="7" t="s">
        <v>162</v>
      </c>
      <c r="E2689" s="6" t="s">
        <v>501</v>
      </c>
      <c r="F2689" s="6" t="s">
        <v>176</v>
      </c>
      <c r="G2689" s="7" t="s">
        <v>28</v>
      </c>
      <c r="H2689" s="8" t="n">
        <v>2665.59</v>
      </c>
      <c r="I2689" s="9" t="n">
        <v>20</v>
      </c>
      <c r="J2689" s="6" t="s">
        <v>17</v>
      </c>
    </row>
    <row r="2690" customFormat="false" ht="15" hidden="false" customHeight="false" outlineLevel="0" collapsed="false">
      <c r="A2690" s="2" t="s">
        <v>5427</v>
      </c>
      <c r="B2690" s="2" t="s">
        <v>5428</v>
      </c>
      <c r="C2690" s="2" t="s">
        <v>86</v>
      </c>
      <c r="D2690" s="3" t="s">
        <v>135</v>
      </c>
      <c r="E2690" s="2" t="s">
        <v>611</v>
      </c>
      <c r="F2690" s="2" t="s">
        <v>233</v>
      </c>
      <c r="G2690" s="3" t="s">
        <v>62</v>
      </c>
      <c r="H2690" s="4" t="n">
        <v>10505.63</v>
      </c>
      <c r="I2690" s="5" t="n">
        <v>10</v>
      </c>
      <c r="J2690" s="2" t="s">
        <v>68</v>
      </c>
    </row>
    <row r="2691" customFormat="false" ht="15" hidden="false" customHeight="false" outlineLevel="0" collapsed="false">
      <c r="A2691" s="6" t="s">
        <v>5429</v>
      </c>
      <c r="B2691" s="6" t="s">
        <v>5430</v>
      </c>
      <c r="C2691" s="6" t="s">
        <v>31</v>
      </c>
      <c r="D2691" s="7" t="s">
        <v>65</v>
      </c>
      <c r="E2691" s="6" t="s">
        <v>187</v>
      </c>
      <c r="F2691" s="6" t="s">
        <v>211</v>
      </c>
      <c r="G2691" s="7" t="s">
        <v>16</v>
      </c>
      <c r="H2691" s="8" t="n">
        <v>1506.88</v>
      </c>
      <c r="I2691" s="9" t="n">
        <v>20</v>
      </c>
      <c r="J2691" s="6" t="s">
        <v>68</v>
      </c>
    </row>
    <row r="2692" customFormat="false" ht="15" hidden="false" customHeight="false" outlineLevel="0" collapsed="false">
      <c r="A2692" s="2" t="s">
        <v>5431</v>
      </c>
      <c r="B2692" s="2" t="s">
        <v>5432</v>
      </c>
      <c r="C2692" s="2" t="s">
        <v>12</v>
      </c>
      <c r="D2692" s="3" t="s">
        <v>37</v>
      </c>
      <c r="E2692" s="2" t="s">
        <v>994</v>
      </c>
      <c r="F2692" s="2" t="s">
        <v>376</v>
      </c>
      <c r="G2692" s="3" t="s">
        <v>16</v>
      </c>
      <c r="H2692" s="4" t="n">
        <v>3594.94</v>
      </c>
      <c r="I2692" s="5" t="n">
        <v>5</v>
      </c>
      <c r="J2692" s="2" t="s">
        <v>17</v>
      </c>
    </row>
    <row r="2693" customFormat="false" ht="15" hidden="false" customHeight="false" outlineLevel="0" collapsed="false">
      <c r="A2693" s="6" t="s">
        <v>5433</v>
      </c>
      <c r="B2693" s="6" t="s">
        <v>5318</v>
      </c>
      <c r="C2693" s="6" t="s">
        <v>86</v>
      </c>
      <c r="D2693" s="7" t="s">
        <v>249</v>
      </c>
      <c r="E2693" s="6" t="s">
        <v>1271</v>
      </c>
      <c r="F2693" s="6" t="s">
        <v>342</v>
      </c>
      <c r="G2693" s="7" t="s">
        <v>62</v>
      </c>
      <c r="H2693" s="8" t="n">
        <v>3665.99</v>
      </c>
      <c r="I2693" s="9" t="n">
        <v>15</v>
      </c>
      <c r="J2693" s="6" t="s">
        <v>17</v>
      </c>
    </row>
    <row r="2694" customFormat="false" ht="15" hidden="false" customHeight="false" outlineLevel="0" collapsed="false">
      <c r="A2694" s="2" t="s">
        <v>5434</v>
      </c>
      <c r="B2694" s="2" t="s">
        <v>5435</v>
      </c>
      <c r="C2694" s="2" t="s">
        <v>86</v>
      </c>
      <c r="D2694" s="3" t="s">
        <v>507</v>
      </c>
      <c r="E2694" s="2" t="s">
        <v>184</v>
      </c>
      <c r="F2694" s="2" t="s">
        <v>251</v>
      </c>
      <c r="G2694" s="3" t="s">
        <v>138</v>
      </c>
      <c r="H2694" s="4" t="n">
        <v>7433.07</v>
      </c>
      <c r="I2694" s="5" t="n">
        <v>25</v>
      </c>
      <c r="J2694" s="2" t="s">
        <v>17</v>
      </c>
    </row>
    <row r="2695" customFormat="false" ht="15" hidden="false" customHeight="false" outlineLevel="0" collapsed="false">
      <c r="A2695" s="6" t="s">
        <v>5436</v>
      </c>
      <c r="B2695" s="6" t="s">
        <v>1873</v>
      </c>
      <c r="C2695" s="6" t="s">
        <v>31</v>
      </c>
      <c r="D2695" s="7" t="s">
        <v>71</v>
      </c>
      <c r="E2695" s="6" t="s">
        <v>473</v>
      </c>
      <c r="F2695" s="6" t="s">
        <v>721</v>
      </c>
      <c r="G2695" s="7" t="s">
        <v>62</v>
      </c>
      <c r="H2695" s="8" t="n">
        <v>2957.25</v>
      </c>
      <c r="I2695" s="9" t="n">
        <v>10</v>
      </c>
      <c r="J2695" s="6" t="s">
        <v>68</v>
      </c>
    </row>
    <row r="2696" customFormat="false" ht="15" hidden="false" customHeight="false" outlineLevel="0" collapsed="false">
      <c r="A2696" s="2" t="s">
        <v>5437</v>
      </c>
      <c r="B2696" s="2" t="s">
        <v>5438</v>
      </c>
      <c r="C2696" s="2" t="s">
        <v>31</v>
      </c>
      <c r="D2696" s="3" t="s">
        <v>71</v>
      </c>
      <c r="E2696" s="2" t="s">
        <v>123</v>
      </c>
      <c r="F2696" s="2" t="s">
        <v>385</v>
      </c>
      <c r="G2696" s="3" t="s">
        <v>28</v>
      </c>
      <c r="H2696" s="4" t="n">
        <v>10766.86</v>
      </c>
      <c r="I2696" s="5" t="n">
        <v>30</v>
      </c>
      <c r="J2696" s="2" t="s">
        <v>17</v>
      </c>
    </row>
    <row r="2697" customFormat="false" ht="15" hidden="false" customHeight="false" outlineLevel="0" collapsed="false">
      <c r="A2697" s="6" t="s">
        <v>5439</v>
      </c>
      <c r="B2697" s="6" t="s">
        <v>5440</v>
      </c>
      <c r="C2697" s="6" t="s">
        <v>12</v>
      </c>
      <c r="D2697" s="7" t="s">
        <v>37</v>
      </c>
      <c r="E2697" s="6" t="s">
        <v>168</v>
      </c>
      <c r="F2697" s="6" t="s">
        <v>194</v>
      </c>
      <c r="G2697" s="7" t="s">
        <v>62</v>
      </c>
      <c r="H2697" s="8" t="n">
        <v>5818.95</v>
      </c>
      <c r="I2697" s="9" t="n">
        <v>30</v>
      </c>
      <c r="J2697" s="6" t="s">
        <v>17</v>
      </c>
    </row>
    <row r="2698" customFormat="false" ht="15" hidden="false" customHeight="false" outlineLevel="0" collapsed="false">
      <c r="A2698" s="2" t="s">
        <v>5441</v>
      </c>
      <c r="B2698" s="2" t="s">
        <v>5152</v>
      </c>
      <c r="C2698" s="2" t="s">
        <v>12</v>
      </c>
      <c r="D2698" s="3" t="s">
        <v>13</v>
      </c>
      <c r="E2698" s="2" t="s">
        <v>2425</v>
      </c>
      <c r="F2698" s="2" t="s">
        <v>809</v>
      </c>
      <c r="G2698" s="3" t="s">
        <v>74</v>
      </c>
      <c r="H2698" s="4" t="n">
        <v>12540.89</v>
      </c>
      <c r="I2698" s="5" t="n">
        <v>15</v>
      </c>
      <c r="J2698" s="2" t="s">
        <v>17</v>
      </c>
    </row>
    <row r="2699" customFormat="false" ht="15" hidden="false" customHeight="false" outlineLevel="0" collapsed="false">
      <c r="A2699" s="6" t="s">
        <v>5442</v>
      </c>
      <c r="B2699" s="6" t="s">
        <v>5443</v>
      </c>
      <c r="C2699" s="6" t="s">
        <v>31</v>
      </c>
      <c r="D2699" s="7" t="s">
        <v>215</v>
      </c>
      <c r="E2699" s="6" t="s">
        <v>884</v>
      </c>
      <c r="F2699" s="6" t="s">
        <v>398</v>
      </c>
      <c r="G2699" s="7" t="s">
        <v>16</v>
      </c>
      <c r="H2699" s="8" t="n">
        <v>9697.24</v>
      </c>
      <c r="I2699" s="9" t="n">
        <v>10</v>
      </c>
      <c r="J2699" s="6" t="s">
        <v>17</v>
      </c>
    </row>
    <row r="2700" customFormat="false" ht="15" hidden="false" customHeight="false" outlineLevel="0" collapsed="false">
      <c r="A2700" s="2" t="s">
        <v>5444</v>
      </c>
      <c r="B2700" s="2" t="s">
        <v>5445</v>
      </c>
      <c r="C2700" s="2" t="s">
        <v>12</v>
      </c>
      <c r="D2700" s="3" t="s">
        <v>179</v>
      </c>
      <c r="E2700" s="2" t="s">
        <v>836</v>
      </c>
      <c r="F2700" s="2" t="s">
        <v>1919</v>
      </c>
      <c r="G2700" s="3" t="s">
        <v>28</v>
      </c>
      <c r="H2700" s="4" t="n">
        <v>5068.39</v>
      </c>
      <c r="I2700" s="5" t="n">
        <v>10</v>
      </c>
      <c r="J2700" s="2" t="s">
        <v>17</v>
      </c>
    </row>
    <row r="2701" customFormat="false" ht="15" hidden="false" customHeight="false" outlineLevel="0" collapsed="false">
      <c r="A2701" s="6" t="s">
        <v>5446</v>
      </c>
      <c r="B2701" s="6" t="s">
        <v>5447</v>
      </c>
      <c r="C2701" s="6" t="s">
        <v>86</v>
      </c>
      <c r="D2701" s="7" t="s">
        <v>524</v>
      </c>
      <c r="E2701" s="6" t="s">
        <v>937</v>
      </c>
      <c r="F2701" s="6" t="s">
        <v>311</v>
      </c>
      <c r="G2701" s="7" t="s">
        <v>16</v>
      </c>
      <c r="H2701" s="8" t="n">
        <v>10351.17</v>
      </c>
      <c r="I2701" s="9" t="n">
        <v>20</v>
      </c>
      <c r="J2701" s="6" t="s">
        <v>17</v>
      </c>
    </row>
    <row r="2702" customFormat="false" ht="15" hidden="false" customHeight="false" outlineLevel="0" collapsed="false">
      <c r="A2702" s="2" t="s">
        <v>5448</v>
      </c>
      <c r="B2702" s="2" t="s">
        <v>2546</v>
      </c>
      <c r="C2702" s="2" t="s">
        <v>31</v>
      </c>
      <c r="D2702" s="3" t="s">
        <v>215</v>
      </c>
      <c r="E2702" s="2" t="s">
        <v>89</v>
      </c>
      <c r="F2702" s="2" t="s">
        <v>521</v>
      </c>
      <c r="G2702" s="3" t="s">
        <v>62</v>
      </c>
      <c r="H2702" s="4" t="n">
        <v>11231.35</v>
      </c>
      <c r="I2702" s="5" t="n">
        <v>20</v>
      </c>
      <c r="J2702" s="2" t="s">
        <v>68</v>
      </c>
    </row>
    <row r="2703" customFormat="false" ht="15" hidden="false" customHeight="false" outlineLevel="0" collapsed="false">
      <c r="A2703" s="6" t="s">
        <v>5449</v>
      </c>
      <c r="B2703" s="6" t="s">
        <v>5450</v>
      </c>
      <c r="C2703" s="6" t="s">
        <v>12</v>
      </c>
      <c r="D2703" s="7" t="s">
        <v>154</v>
      </c>
      <c r="E2703" s="6" t="s">
        <v>372</v>
      </c>
      <c r="F2703" s="6" t="s">
        <v>251</v>
      </c>
      <c r="G2703" s="7" t="s">
        <v>22</v>
      </c>
      <c r="H2703" s="8" t="n">
        <v>11738.62</v>
      </c>
      <c r="I2703" s="9" t="n">
        <v>15</v>
      </c>
      <c r="J2703" s="6" t="s">
        <v>68</v>
      </c>
    </row>
    <row r="2704" customFormat="false" ht="15" hidden="false" customHeight="false" outlineLevel="0" collapsed="false">
      <c r="A2704" s="2" t="s">
        <v>5451</v>
      </c>
      <c r="B2704" s="2" t="s">
        <v>5452</v>
      </c>
      <c r="C2704" s="2" t="s">
        <v>86</v>
      </c>
      <c r="D2704" s="3" t="s">
        <v>97</v>
      </c>
      <c r="E2704" s="2" t="s">
        <v>167</v>
      </c>
      <c r="F2704" s="2" t="s">
        <v>27</v>
      </c>
      <c r="G2704" s="3" t="s">
        <v>74</v>
      </c>
      <c r="H2704" s="4" t="n">
        <v>2396.05</v>
      </c>
      <c r="I2704" s="5" t="n">
        <v>0</v>
      </c>
      <c r="J2704" s="2" t="s">
        <v>17</v>
      </c>
    </row>
    <row r="2705" customFormat="false" ht="15" hidden="false" customHeight="false" outlineLevel="0" collapsed="false">
      <c r="A2705" s="6" t="s">
        <v>5453</v>
      </c>
      <c r="B2705" s="6" t="s">
        <v>5454</v>
      </c>
      <c r="C2705" s="6" t="s">
        <v>86</v>
      </c>
      <c r="D2705" s="7" t="s">
        <v>135</v>
      </c>
      <c r="E2705" s="6" t="s">
        <v>206</v>
      </c>
      <c r="F2705" s="6" t="s">
        <v>1195</v>
      </c>
      <c r="G2705" s="7" t="s">
        <v>16</v>
      </c>
      <c r="H2705" s="8" t="n">
        <v>5278.39</v>
      </c>
      <c r="I2705" s="9" t="n">
        <v>0</v>
      </c>
      <c r="J2705" s="6" t="s">
        <v>17</v>
      </c>
    </row>
    <row r="2706" customFormat="false" ht="15" hidden="false" customHeight="false" outlineLevel="0" collapsed="false">
      <c r="A2706" s="2" t="s">
        <v>5455</v>
      </c>
      <c r="B2706" s="2" t="s">
        <v>5456</v>
      </c>
      <c r="C2706" s="2" t="s">
        <v>31</v>
      </c>
      <c r="D2706" s="3" t="s">
        <v>175</v>
      </c>
      <c r="E2706" s="2" t="s">
        <v>975</v>
      </c>
      <c r="F2706" s="2" t="s">
        <v>1331</v>
      </c>
      <c r="G2706" s="3" t="s">
        <v>22</v>
      </c>
      <c r="H2706" s="4" t="n">
        <v>6835.59</v>
      </c>
      <c r="I2706" s="5" t="n">
        <v>15</v>
      </c>
      <c r="J2706" s="2" t="s">
        <v>17</v>
      </c>
    </row>
    <row r="2707" customFormat="false" ht="15" hidden="false" customHeight="false" outlineLevel="0" collapsed="false">
      <c r="A2707" s="6" t="s">
        <v>5457</v>
      </c>
      <c r="B2707" s="6" t="s">
        <v>5458</v>
      </c>
      <c r="C2707" s="6" t="s">
        <v>86</v>
      </c>
      <c r="D2707" s="7" t="s">
        <v>524</v>
      </c>
      <c r="E2707" s="6" t="s">
        <v>659</v>
      </c>
      <c r="F2707" s="6" t="s">
        <v>787</v>
      </c>
      <c r="G2707" s="7" t="s">
        <v>138</v>
      </c>
      <c r="H2707" s="8" t="n">
        <v>13773.59</v>
      </c>
      <c r="I2707" s="9" t="n">
        <v>25</v>
      </c>
      <c r="J2707" s="6" t="s">
        <v>17</v>
      </c>
    </row>
    <row r="2708" customFormat="false" ht="15" hidden="false" customHeight="false" outlineLevel="0" collapsed="false">
      <c r="A2708" s="2" t="s">
        <v>5459</v>
      </c>
      <c r="B2708" s="2" t="s">
        <v>5460</v>
      </c>
      <c r="C2708" s="2" t="s">
        <v>31</v>
      </c>
      <c r="D2708" s="3" t="s">
        <v>59</v>
      </c>
      <c r="E2708" s="2" t="s">
        <v>151</v>
      </c>
      <c r="F2708" s="2" t="s">
        <v>1208</v>
      </c>
      <c r="G2708" s="3" t="s">
        <v>16</v>
      </c>
      <c r="H2708" s="4" t="n">
        <v>7629.58</v>
      </c>
      <c r="I2708" s="5" t="n">
        <v>25</v>
      </c>
      <c r="J2708" s="2" t="s">
        <v>17</v>
      </c>
    </row>
    <row r="2709" customFormat="false" ht="15" hidden="false" customHeight="false" outlineLevel="0" collapsed="false">
      <c r="A2709" s="6" t="s">
        <v>5461</v>
      </c>
      <c r="B2709" s="6" t="s">
        <v>5462</v>
      </c>
      <c r="C2709" s="6" t="s">
        <v>31</v>
      </c>
      <c r="D2709" s="7" t="s">
        <v>215</v>
      </c>
      <c r="E2709" s="6" t="s">
        <v>578</v>
      </c>
      <c r="F2709" s="6" t="s">
        <v>304</v>
      </c>
      <c r="G2709" s="7" t="s">
        <v>28</v>
      </c>
      <c r="H2709" s="8" t="n">
        <v>7504.64</v>
      </c>
      <c r="I2709" s="9" t="n">
        <v>25</v>
      </c>
      <c r="J2709" s="6" t="s">
        <v>17</v>
      </c>
    </row>
    <row r="2710" customFormat="false" ht="15" hidden="false" customHeight="false" outlineLevel="0" collapsed="false">
      <c r="A2710" s="2" t="s">
        <v>5463</v>
      </c>
      <c r="B2710" s="2" t="s">
        <v>5464</v>
      </c>
      <c r="C2710" s="2" t="s">
        <v>31</v>
      </c>
      <c r="D2710" s="3" t="s">
        <v>215</v>
      </c>
      <c r="E2710" s="2" t="s">
        <v>925</v>
      </c>
      <c r="F2710" s="2" t="s">
        <v>734</v>
      </c>
      <c r="G2710" s="3" t="s">
        <v>22</v>
      </c>
      <c r="H2710" s="4" t="n">
        <v>1617.01</v>
      </c>
      <c r="I2710" s="5" t="n">
        <v>25</v>
      </c>
      <c r="J2710" s="2" t="s">
        <v>17</v>
      </c>
    </row>
    <row r="2711" customFormat="false" ht="15" hidden="false" customHeight="false" outlineLevel="0" collapsed="false">
      <c r="A2711" s="6" t="s">
        <v>5465</v>
      </c>
      <c r="B2711" s="6" t="s">
        <v>4419</v>
      </c>
      <c r="C2711" s="6" t="s">
        <v>12</v>
      </c>
      <c r="D2711" s="7" t="s">
        <v>25</v>
      </c>
      <c r="E2711" s="6" t="s">
        <v>61</v>
      </c>
      <c r="F2711" s="6" t="s">
        <v>47</v>
      </c>
      <c r="G2711" s="7" t="s">
        <v>16</v>
      </c>
      <c r="H2711" s="8" t="n">
        <v>9192.15</v>
      </c>
      <c r="I2711" s="9" t="n">
        <v>20</v>
      </c>
      <c r="J2711" s="6" t="s">
        <v>17</v>
      </c>
    </row>
    <row r="2712" customFormat="false" ht="15" hidden="false" customHeight="false" outlineLevel="0" collapsed="false">
      <c r="A2712" s="2" t="s">
        <v>5466</v>
      </c>
      <c r="B2712" s="2" t="s">
        <v>5467</v>
      </c>
      <c r="C2712" s="2" t="s">
        <v>12</v>
      </c>
      <c r="D2712" s="3" t="s">
        <v>25</v>
      </c>
      <c r="E2712" s="2" t="s">
        <v>52</v>
      </c>
      <c r="F2712" s="2" t="s">
        <v>275</v>
      </c>
      <c r="G2712" s="3" t="s">
        <v>28</v>
      </c>
      <c r="H2712" s="4" t="n">
        <v>11738.14</v>
      </c>
      <c r="I2712" s="5" t="n">
        <v>20</v>
      </c>
      <c r="J2712" s="2" t="s">
        <v>17</v>
      </c>
    </row>
    <row r="2713" customFormat="false" ht="15" hidden="false" customHeight="false" outlineLevel="0" collapsed="false">
      <c r="A2713" s="6" t="s">
        <v>5468</v>
      </c>
      <c r="B2713" s="6" t="s">
        <v>5469</v>
      </c>
      <c r="C2713" s="6" t="s">
        <v>86</v>
      </c>
      <c r="D2713" s="7" t="s">
        <v>524</v>
      </c>
      <c r="E2713" s="6" t="s">
        <v>893</v>
      </c>
      <c r="F2713" s="6" t="s">
        <v>717</v>
      </c>
      <c r="G2713" s="7" t="s">
        <v>74</v>
      </c>
      <c r="H2713" s="8" t="n">
        <v>2735.4</v>
      </c>
      <c r="I2713" s="9" t="n">
        <v>15</v>
      </c>
      <c r="J2713" s="6" t="s">
        <v>68</v>
      </c>
    </row>
    <row r="2714" customFormat="false" ht="15" hidden="false" customHeight="false" outlineLevel="0" collapsed="false">
      <c r="A2714" s="2" t="s">
        <v>5470</v>
      </c>
      <c r="B2714" s="2" t="s">
        <v>5471</v>
      </c>
      <c r="C2714" s="2" t="s">
        <v>31</v>
      </c>
      <c r="D2714" s="3" t="s">
        <v>92</v>
      </c>
      <c r="E2714" s="2" t="s">
        <v>1300</v>
      </c>
      <c r="F2714" s="2" t="s">
        <v>77</v>
      </c>
      <c r="G2714" s="3" t="s">
        <v>62</v>
      </c>
      <c r="H2714" s="4" t="n">
        <v>6311.25</v>
      </c>
      <c r="I2714" s="5" t="n">
        <v>15</v>
      </c>
      <c r="J2714" s="2" t="s">
        <v>17</v>
      </c>
    </row>
    <row r="2715" customFormat="false" ht="15" hidden="false" customHeight="false" outlineLevel="0" collapsed="false">
      <c r="A2715" s="6" t="s">
        <v>5472</v>
      </c>
      <c r="B2715" s="6" t="s">
        <v>5473</v>
      </c>
      <c r="C2715" s="6" t="s">
        <v>12</v>
      </c>
      <c r="D2715" s="7" t="s">
        <v>110</v>
      </c>
      <c r="E2715" s="6" t="s">
        <v>1138</v>
      </c>
      <c r="F2715" s="6" t="s">
        <v>363</v>
      </c>
      <c r="G2715" s="7" t="s">
        <v>62</v>
      </c>
      <c r="H2715" s="8" t="n">
        <v>5292.89</v>
      </c>
      <c r="I2715" s="9" t="n">
        <v>10</v>
      </c>
      <c r="J2715" s="6" t="s">
        <v>17</v>
      </c>
    </row>
    <row r="2716" customFormat="false" ht="15" hidden="false" customHeight="false" outlineLevel="0" collapsed="false">
      <c r="A2716" s="2" t="s">
        <v>5474</v>
      </c>
      <c r="B2716" s="2" t="s">
        <v>5475</v>
      </c>
      <c r="C2716" s="2" t="s">
        <v>31</v>
      </c>
      <c r="D2716" s="3" t="s">
        <v>32</v>
      </c>
      <c r="E2716" s="2" t="s">
        <v>27</v>
      </c>
      <c r="F2716" s="2" t="s">
        <v>582</v>
      </c>
      <c r="G2716" s="3" t="s">
        <v>74</v>
      </c>
      <c r="H2716" s="4" t="n">
        <v>1948.2</v>
      </c>
      <c r="I2716" s="5" t="n">
        <v>10</v>
      </c>
      <c r="J2716" s="2" t="s">
        <v>17</v>
      </c>
    </row>
    <row r="2717" customFormat="false" ht="15" hidden="false" customHeight="false" outlineLevel="0" collapsed="false">
      <c r="A2717" s="6" t="s">
        <v>5476</v>
      </c>
      <c r="B2717" s="6" t="s">
        <v>5477</v>
      </c>
      <c r="C2717" s="6" t="s">
        <v>31</v>
      </c>
      <c r="D2717" s="7" t="s">
        <v>122</v>
      </c>
      <c r="E2717" s="6" t="s">
        <v>397</v>
      </c>
      <c r="F2717" s="6" t="s">
        <v>366</v>
      </c>
      <c r="G2717" s="7" t="s">
        <v>28</v>
      </c>
      <c r="H2717" s="8" t="n">
        <v>8054.78</v>
      </c>
      <c r="I2717" s="9" t="n">
        <v>10</v>
      </c>
      <c r="J2717" s="6" t="s">
        <v>17</v>
      </c>
    </row>
    <row r="2718" customFormat="false" ht="15" hidden="false" customHeight="false" outlineLevel="0" collapsed="false">
      <c r="A2718" s="2" t="s">
        <v>5478</v>
      </c>
      <c r="B2718" s="2" t="s">
        <v>5479</v>
      </c>
      <c r="C2718" s="2" t="s">
        <v>12</v>
      </c>
      <c r="D2718" s="3" t="s">
        <v>81</v>
      </c>
      <c r="E2718" s="2" t="s">
        <v>528</v>
      </c>
      <c r="F2718" s="2" t="s">
        <v>578</v>
      </c>
      <c r="G2718" s="3" t="s">
        <v>22</v>
      </c>
      <c r="H2718" s="4" t="n">
        <v>5617.05</v>
      </c>
      <c r="I2718" s="5" t="n">
        <v>15</v>
      </c>
      <c r="J2718" s="2" t="s">
        <v>68</v>
      </c>
    </row>
    <row r="2719" customFormat="false" ht="15" hidden="false" customHeight="false" outlineLevel="0" collapsed="false">
      <c r="A2719" s="6" t="s">
        <v>5480</v>
      </c>
      <c r="B2719" s="6" t="s">
        <v>5481</v>
      </c>
      <c r="C2719" s="6" t="s">
        <v>86</v>
      </c>
      <c r="D2719" s="7" t="s">
        <v>97</v>
      </c>
      <c r="E2719" s="6" t="s">
        <v>798</v>
      </c>
      <c r="F2719" s="6" t="s">
        <v>972</v>
      </c>
      <c r="G2719" s="7" t="s">
        <v>22</v>
      </c>
      <c r="H2719" s="8" t="n">
        <v>9036.56</v>
      </c>
      <c r="I2719" s="9" t="n">
        <v>20</v>
      </c>
      <c r="J2719" s="6" t="s">
        <v>68</v>
      </c>
    </row>
    <row r="2720" customFormat="false" ht="15" hidden="false" customHeight="false" outlineLevel="0" collapsed="false">
      <c r="A2720" s="2" t="s">
        <v>5482</v>
      </c>
      <c r="B2720" s="2" t="s">
        <v>5483</v>
      </c>
      <c r="C2720" s="2" t="s">
        <v>31</v>
      </c>
      <c r="D2720" s="3" t="s">
        <v>122</v>
      </c>
      <c r="E2720" s="2" t="s">
        <v>483</v>
      </c>
      <c r="F2720" s="2" t="s">
        <v>323</v>
      </c>
      <c r="G2720" s="3" t="s">
        <v>138</v>
      </c>
      <c r="H2720" s="4" t="n">
        <v>746.33</v>
      </c>
      <c r="I2720" s="5" t="n">
        <v>15</v>
      </c>
      <c r="J2720" s="2" t="s">
        <v>17</v>
      </c>
    </row>
    <row r="2721" customFormat="false" ht="15" hidden="false" customHeight="false" outlineLevel="0" collapsed="false">
      <c r="A2721" s="6" t="s">
        <v>5484</v>
      </c>
      <c r="B2721" s="6" t="s">
        <v>5485</v>
      </c>
      <c r="C2721" s="6" t="s">
        <v>12</v>
      </c>
      <c r="D2721" s="7" t="s">
        <v>25</v>
      </c>
      <c r="E2721" s="6" t="s">
        <v>688</v>
      </c>
      <c r="F2721" s="6" t="s">
        <v>335</v>
      </c>
      <c r="G2721" s="7" t="s">
        <v>22</v>
      </c>
      <c r="H2721" s="8" t="n">
        <v>6419.03</v>
      </c>
      <c r="I2721" s="9" t="n">
        <v>5</v>
      </c>
      <c r="J2721" s="6" t="s">
        <v>17</v>
      </c>
    </row>
    <row r="2722" customFormat="false" ht="15" hidden="false" customHeight="false" outlineLevel="0" collapsed="false">
      <c r="A2722" s="2" t="s">
        <v>5486</v>
      </c>
      <c r="B2722" s="2" t="s">
        <v>5487</v>
      </c>
      <c r="C2722" s="2" t="s">
        <v>31</v>
      </c>
      <c r="D2722" s="3" t="s">
        <v>131</v>
      </c>
      <c r="E2722" s="2" t="s">
        <v>688</v>
      </c>
      <c r="F2722" s="2" t="s">
        <v>260</v>
      </c>
      <c r="G2722" s="3" t="s">
        <v>28</v>
      </c>
      <c r="H2722" s="4" t="n">
        <v>1381.07</v>
      </c>
      <c r="I2722" s="5" t="n">
        <v>15</v>
      </c>
      <c r="J2722" s="2" t="s">
        <v>17</v>
      </c>
    </row>
    <row r="2723" customFormat="false" ht="15" hidden="false" customHeight="false" outlineLevel="0" collapsed="false">
      <c r="A2723" s="6" t="s">
        <v>5488</v>
      </c>
      <c r="B2723" s="6" t="s">
        <v>5489</v>
      </c>
      <c r="C2723" s="6" t="s">
        <v>12</v>
      </c>
      <c r="D2723" s="7" t="s">
        <v>110</v>
      </c>
      <c r="E2723" s="6" t="s">
        <v>205</v>
      </c>
      <c r="F2723" s="6" t="s">
        <v>707</v>
      </c>
      <c r="G2723" s="7" t="s">
        <v>22</v>
      </c>
      <c r="H2723" s="8" t="n">
        <v>11764.46</v>
      </c>
      <c r="I2723" s="9" t="n">
        <v>20</v>
      </c>
      <c r="J2723" s="6" t="s">
        <v>17</v>
      </c>
    </row>
    <row r="2724" customFormat="false" ht="15" hidden="false" customHeight="false" outlineLevel="0" collapsed="false">
      <c r="A2724" s="2" t="s">
        <v>5490</v>
      </c>
      <c r="B2724" s="2" t="s">
        <v>5491</v>
      </c>
      <c r="C2724" s="2" t="s">
        <v>12</v>
      </c>
      <c r="D2724" s="3" t="s">
        <v>37</v>
      </c>
      <c r="E2724" s="2" t="s">
        <v>156</v>
      </c>
      <c r="F2724" s="2" t="s">
        <v>226</v>
      </c>
      <c r="G2724" s="3" t="s">
        <v>28</v>
      </c>
      <c r="H2724" s="4" t="n">
        <v>9307.33</v>
      </c>
      <c r="I2724" s="5" t="n">
        <v>30</v>
      </c>
      <c r="J2724" s="2" t="s">
        <v>17</v>
      </c>
    </row>
    <row r="2725" customFormat="false" ht="15" hidden="false" customHeight="false" outlineLevel="0" collapsed="false">
      <c r="A2725" s="6" t="s">
        <v>5492</v>
      </c>
      <c r="B2725" s="6" t="s">
        <v>2863</v>
      </c>
      <c r="C2725" s="6" t="s">
        <v>31</v>
      </c>
      <c r="D2725" s="7" t="s">
        <v>145</v>
      </c>
      <c r="E2725" s="6" t="s">
        <v>423</v>
      </c>
      <c r="F2725" s="6" t="s">
        <v>15</v>
      </c>
      <c r="G2725" s="7" t="s">
        <v>62</v>
      </c>
      <c r="H2725" s="8" t="n">
        <v>8550.96</v>
      </c>
      <c r="I2725" s="9" t="n">
        <v>5</v>
      </c>
      <c r="J2725" s="6" t="s">
        <v>17</v>
      </c>
    </row>
    <row r="2726" customFormat="false" ht="15" hidden="false" customHeight="false" outlineLevel="0" collapsed="false">
      <c r="A2726" s="2" t="s">
        <v>5493</v>
      </c>
      <c r="B2726" s="2" t="s">
        <v>5494</v>
      </c>
      <c r="C2726" s="2" t="s">
        <v>12</v>
      </c>
      <c r="D2726" s="3" t="s">
        <v>179</v>
      </c>
      <c r="E2726" s="2" t="s">
        <v>533</v>
      </c>
      <c r="F2726" s="2" t="s">
        <v>955</v>
      </c>
      <c r="G2726" s="3" t="s">
        <v>62</v>
      </c>
      <c r="H2726" s="4" t="n">
        <v>7228.56</v>
      </c>
      <c r="I2726" s="5" t="n">
        <v>0</v>
      </c>
      <c r="J2726" s="2" t="s">
        <v>17</v>
      </c>
    </row>
    <row r="2727" customFormat="false" ht="15" hidden="false" customHeight="false" outlineLevel="0" collapsed="false">
      <c r="A2727" s="6" t="s">
        <v>5495</v>
      </c>
      <c r="B2727" s="6" t="s">
        <v>5496</v>
      </c>
      <c r="C2727" s="6" t="s">
        <v>31</v>
      </c>
      <c r="D2727" s="7" t="s">
        <v>215</v>
      </c>
      <c r="E2727" s="6" t="s">
        <v>1919</v>
      </c>
      <c r="F2727" s="6" t="s">
        <v>151</v>
      </c>
      <c r="G2727" s="7" t="s">
        <v>138</v>
      </c>
      <c r="H2727" s="8" t="n">
        <v>8809.04</v>
      </c>
      <c r="I2727" s="9" t="n">
        <v>0</v>
      </c>
      <c r="J2727" s="6" t="s">
        <v>17</v>
      </c>
    </row>
    <row r="2728" customFormat="false" ht="15" hidden="false" customHeight="false" outlineLevel="0" collapsed="false">
      <c r="A2728" s="2" t="s">
        <v>5497</v>
      </c>
      <c r="B2728" s="2" t="s">
        <v>5498</v>
      </c>
      <c r="C2728" s="2" t="s">
        <v>12</v>
      </c>
      <c r="D2728" s="3" t="s">
        <v>81</v>
      </c>
      <c r="E2728" s="2" t="s">
        <v>688</v>
      </c>
      <c r="F2728" s="2" t="s">
        <v>489</v>
      </c>
      <c r="G2728" s="3" t="s">
        <v>28</v>
      </c>
      <c r="H2728" s="4" t="n">
        <v>11538.39</v>
      </c>
      <c r="I2728" s="5" t="n">
        <v>25</v>
      </c>
      <c r="J2728" s="2" t="s">
        <v>17</v>
      </c>
    </row>
    <row r="2729" customFormat="false" ht="15" hidden="false" customHeight="false" outlineLevel="0" collapsed="false">
      <c r="A2729" s="6" t="s">
        <v>5499</v>
      </c>
      <c r="B2729" s="6" t="s">
        <v>3324</v>
      </c>
      <c r="C2729" s="6" t="s">
        <v>31</v>
      </c>
      <c r="D2729" s="7" t="s">
        <v>65</v>
      </c>
      <c r="E2729" s="6" t="s">
        <v>1297</v>
      </c>
      <c r="F2729" s="6" t="s">
        <v>496</v>
      </c>
      <c r="G2729" s="7" t="s">
        <v>22</v>
      </c>
      <c r="H2729" s="8" t="n">
        <v>9934.77</v>
      </c>
      <c r="I2729" s="9" t="n">
        <v>5</v>
      </c>
      <c r="J2729" s="6" t="s">
        <v>17</v>
      </c>
    </row>
    <row r="2730" customFormat="false" ht="15" hidden="false" customHeight="false" outlineLevel="0" collapsed="false">
      <c r="A2730" s="2" t="s">
        <v>5500</v>
      </c>
      <c r="B2730" s="2" t="s">
        <v>2466</v>
      </c>
      <c r="C2730" s="2" t="s">
        <v>86</v>
      </c>
      <c r="D2730" s="3" t="s">
        <v>524</v>
      </c>
      <c r="E2730" s="2" t="s">
        <v>47</v>
      </c>
      <c r="F2730" s="2" t="s">
        <v>707</v>
      </c>
      <c r="G2730" s="3" t="s">
        <v>138</v>
      </c>
      <c r="H2730" s="4" t="n">
        <v>5315.79</v>
      </c>
      <c r="I2730" s="5" t="n">
        <v>5</v>
      </c>
      <c r="J2730" s="2" t="s">
        <v>17</v>
      </c>
    </row>
    <row r="2731" customFormat="false" ht="15" hidden="false" customHeight="false" outlineLevel="0" collapsed="false">
      <c r="A2731" s="6" t="s">
        <v>5501</v>
      </c>
      <c r="B2731" s="6" t="s">
        <v>5502</v>
      </c>
      <c r="C2731" s="6" t="s">
        <v>31</v>
      </c>
      <c r="D2731" s="7" t="s">
        <v>145</v>
      </c>
      <c r="E2731" s="6" t="s">
        <v>600</v>
      </c>
      <c r="F2731" s="6" t="s">
        <v>141</v>
      </c>
      <c r="G2731" s="7" t="s">
        <v>22</v>
      </c>
      <c r="H2731" s="8" t="n">
        <v>1897.35</v>
      </c>
      <c r="I2731" s="9" t="n">
        <v>5</v>
      </c>
      <c r="J2731" s="6" t="s">
        <v>17</v>
      </c>
    </row>
    <row r="2732" customFormat="false" ht="15" hidden="false" customHeight="false" outlineLevel="0" collapsed="false">
      <c r="A2732" s="2" t="s">
        <v>5503</v>
      </c>
      <c r="B2732" s="2" t="s">
        <v>3750</v>
      </c>
      <c r="C2732" s="2" t="s">
        <v>12</v>
      </c>
      <c r="D2732" s="3" t="s">
        <v>81</v>
      </c>
      <c r="E2732" s="2" t="s">
        <v>124</v>
      </c>
      <c r="F2732" s="2" t="s">
        <v>42</v>
      </c>
      <c r="G2732" s="3" t="s">
        <v>28</v>
      </c>
      <c r="H2732" s="4" t="n">
        <v>10016.44</v>
      </c>
      <c r="I2732" s="5" t="n">
        <v>0</v>
      </c>
      <c r="J2732" s="2" t="s">
        <v>17</v>
      </c>
    </row>
    <row r="2733" customFormat="false" ht="15" hidden="false" customHeight="false" outlineLevel="0" collapsed="false">
      <c r="A2733" s="6" t="s">
        <v>5504</v>
      </c>
      <c r="B2733" s="6" t="s">
        <v>3760</v>
      </c>
      <c r="C2733" s="6" t="s">
        <v>86</v>
      </c>
      <c r="D2733" s="7" t="s">
        <v>101</v>
      </c>
      <c r="E2733" s="6" t="s">
        <v>1806</v>
      </c>
      <c r="F2733" s="6" t="s">
        <v>621</v>
      </c>
      <c r="G2733" s="7" t="s">
        <v>16</v>
      </c>
      <c r="H2733" s="8" t="n">
        <v>553.56</v>
      </c>
      <c r="I2733" s="9" t="n">
        <v>5</v>
      </c>
      <c r="J2733" s="6" t="s">
        <v>68</v>
      </c>
    </row>
    <row r="2734" customFormat="false" ht="15" hidden="false" customHeight="false" outlineLevel="0" collapsed="false">
      <c r="A2734" s="2" t="s">
        <v>5505</v>
      </c>
      <c r="B2734" s="2" t="s">
        <v>5506</v>
      </c>
      <c r="C2734" s="2" t="s">
        <v>12</v>
      </c>
      <c r="D2734" s="3" t="s">
        <v>110</v>
      </c>
      <c r="E2734" s="2" t="s">
        <v>890</v>
      </c>
      <c r="F2734" s="2" t="s">
        <v>47</v>
      </c>
      <c r="G2734" s="3" t="s">
        <v>74</v>
      </c>
      <c r="H2734" s="4" t="n">
        <v>7957.39</v>
      </c>
      <c r="I2734" s="5" t="n">
        <v>25</v>
      </c>
      <c r="J2734" s="2" t="s">
        <v>17</v>
      </c>
    </row>
    <row r="2735" customFormat="false" ht="15" hidden="false" customHeight="false" outlineLevel="0" collapsed="false">
      <c r="A2735" s="6" t="s">
        <v>5507</v>
      </c>
      <c r="B2735" s="6" t="s">
        <v>5508</v>
      </c>
      <c r="C2735" s="6" t="s">
        <v>12</v>
      </c>
      <c r="D2735" s="7" t="s">
        <v>154</v>
      </c>
      <c r="E2735" s="6" t="s">
        <v>181</v>
      </c>
      <c r="F2735" s="6" t="s">
        <v>287</v>
      </c>
      <c r="G2735" s="7" t="s">
        <v>22</v>
      </c>
      <c r="H2735" s="8" t="n">
        <v>951.36</v>
      </c>
      <c r="I2735" s="9" t="n">
        <v>15</v>
      </c>
      <c r="J2735" s="6" t="s">
        <v>17</v>
      </c>
    </row>
    <row r="2736" customFormat="false" ht="15" hidden="false" customHeight="false" outlineLevel="0" collapsed="false">
      <c r="A2736" s="2" t="s">
        <v>5509</v>
      </c>
      <c r="B2736" s="2" t="s">
        <v>2206</v>
      </c>
      <c r="C2736" s="2" t="s">
        <v>31</v>
      </c>
      <c r="D2736" s="3" t="s">
        <v>122</v>
      </c>
      <c r="E2736" s="2" t="s">
        <v>761</v>
      </c>
      <c r="F2736" s="2" t="s">
        <v>734</v>
      </c>
      <c r="G2736" s="3" t="s">
        <v>74</v>
      </c>
      <c r="H2736" s="4" t="n">
        <v>13957.33</v>
      </c>
      <c r="I2736" s="5" t="n">
        <v>10</v>
      </c>
      <c r="J2736" s="2" t="s">
        <v>17</v>
      </c>
    </row>
    <row r="2737" customFormat="false" ht="15" hidden="false" customHeight="false" outlineLevel="0" collapsed="false">
      <c r="A2737" s="6" t="s">
        <v>5510</v>
      </c>
      <c r="B2737" s="6" t="s">
        <v>5511</v>
      </c>
      <c r="C2737" s="6" t="s">
        <v>12</v>
      </c>
      <c r="D2737" s="7" t="s">
        <v>37</v>
      </c>
      <c r="E2737" s="6" t="s">
        <v>1246</v>
      </c>
      <c r="F2737" s="6" t="s">
        <v>301</v>
      </c>
      <c r="G2737" s="7" t="s">
        <v>62</v>
      </c>
      <c r="H2737" s="8" t="n">
        <v>9060.15</v>
      </c>
      <c r="I2737" s="9" t="n">
        <v>30</v>
      </c>
      <c r="J2737" s="6" t="s">
        <v>17</v>
      </c>
    </row>
    <row r="2738" customFormat="false" ht="15" hidden="false" customHeight="false" outlineLevel="0" collapsed="false">
      <c r="A2738" s="2" t="s">
        <v>5512</v>
      </c>
      <c r="B2738" s="2" t="s">
        <v>5513</v>
      </c>
      <c r="C2738" s="2" t="s">
        <v>31</v>
      </c>
      <c r="D2738" s="3" t="s">
        <v>215</v>
      </c>
      <c r="E2738" s="2" t="s">
        <v>202</v>
      </c>
      <c r="F2738" s="2" t="s">
        <v>339</v>
      </c>
      <c r="G2738" s="3" t="s">
        <v>138</v>
      </c>
      <c r="H2738" s="4" t="n">
        <v>11583.17</v>
      </c>
      <c r="I2738" s="5" t="n">
        <v>30</v>
      </c>
      <c r="J2738" s="2" t="s">
        <v>68</v>
      </c>
    </row>
    <row r="2739" customFormat="false" ht="15" hidden="false" customHeight="false" outlineLevel="0" collapsed="false">
      <c r="A2739" s="6" t="s">
        <v>5514</v>
      </c>
      <c r="B2739" s="6" t="s">
        <v>5515</v>
      </c>
      <c r="C2739" s="6" t="s">
        <v>86</v>
      </c>
      <c r="D2739" s="7" t="s">
        <v>285</v>
      </c>
      <c r="E2739" s="6" t="s">
        <v>1661</v>
      </c>
      <c r="F2739" s="6" t="s">
        <v>180</v>
      </c>
      <c r="G2739" s="7" t="s">
        <v>74</v>
      </c>
      <c r="H2739" s="8" t="n">
        <v>5029.93</v>
      </c>
      <c r="I2739" s="9" t="n">
        <v>20</v>
      </c>
      <c r="J2739" s="6" t="s">
        <v>17</v>
      </c>
    </row>
    <row r="2740" customFormat="false" ht="15" hidden="false" customHeight="false" outlineLevel="0" collapsed="false">
      <c r="A2740" s="2" t="s">
        <v>5516</v>
      </c>
      <c r="B2740" s="2" t="s">
        <v>5517</v>
      </c>
      <c r="C2740" s="2" t="s">
        <v>86</v>
      </c>
      <c r="D2740" s="3" t="s">
        <v>784</v>
      </c>
      <c r="E2740" s="2" t="s">
        <v>287</v>
      </c>
      <c r="F2740" s="2" t="s">
        <v>171</v>
      </c>
      <c r="G2740" s="3" t="s">
        <v>22</v>
      </c>
      <c r="H2740" s="4" t="n">
        <v>2593.97</v>
      </c>
      <c r="I2740" s="5" t="n">
        <v>25</v>
      </c>
      <c r="J2740" s="2" t="s">
        <v>17</v>
      </c>
    </row>
    <row r="2741" customFormat="false" ht="15" hidden="false" customHeight="false" outlineLevel="0" collapsed="false">
      <c r="A2741" s="6" t="s">
        <v>5518</v>
      </c>
      <c r="B2741" s="6" t="s">
        <v>5519</v>
      </c>
      <c r="C2741" s="6" t="s">
        <v>86</v>
      </c>
      <c r="D2741" s="7" t="s">
        <v>384</v>
      </c>
      <c r="E2741" s="6" t="s">
        <v>315</v>
      </c>
      <c r="F2741" s="6" t="s">
        <v>237</v>
      </c>
      <c r="G2741" s="7" t="s">
        <v>138</v>
      </c>
      <c r="H2741" s="8" t="n">
        <v>3805.99</v>
      </c>
      <c r="I2741" s="9" t="n">
        <v>5</v>
      </c>
      <c r="J2741" s="6" t="s">
        <v>68</v>
      </c>
    </row>
    <row r="2742" customFormat="false" ht="15" hidden="false" customHeight="false" outlineLevel="0" collapsed="false">
      <c r="A2742" s="2" t="s">
        <v>5520</v>
      </c>
      <c r="B2742" s="2" t="s">
        <v>5521</v>
      </c>
      <c r="C2742" s="2" t="s">
        <v>31</v>
      </c>
      <c r="D2742" s="3" t="s">
        <v>145</v>
      </c>
      <c r="E2742" s="2" t="s">
        <v>39</v>
      </c>
      <c r="F2742" s="2" t="s">
        <v>573</v>
      </c>
      <c r="G2742" s="3" t="s">
        <v>74</v>
      </c>
      <c r="H2742" s="4" t="n">
        <v>8361.22</v>
      </c>
      <c r="I2742" s="5" t="n">
        <v>25</v>
      </c>
      <c r="J2742" s="2" t="s">
        <v>17</v>
      </c>
    </row>
    <row r="2743" customFormat="false" ht="15" hidden="false" customHeight="false" outlineLevel="0" collapsed="false">
      <c r="A2743" s="6" t="s">
        <v>5522</v>
      </c>
      <c r="B2743" s="6" t="s">
        <v>5523</v>
      </c>
      <c r="C2743" s="6" t="s">
        <v>86</v>
      </c>
      <c r="D2743" s="7" t="s">
        <v>249</v>
      </c>
      <c r="E2743" s="6" t="s">
        <v>690</v>
      </c>
      <c r="F2743" s="6" t="s">
        <v>254</v>
      </c>
      <c r="G2743" s="7" t="s">
        <v>28</v>
      </c>
      <c r="H2743" s="8" t="n">
        <v>4262.61</v>
      </c>
      <c r="I2743" s="9" t="n">
        <v>25</v>
      </c>
      <c r="J2743" s="6" t="s">
        <v>17</v>
      </c>
    </row>
    <row r="2744" customFormat="false" ht="15" hidden="false" customHeight="false" outlineLevel="0" collapsed="false">
      <c r="A2744" s="2" t="s">
        <v>5524</v>
      </c>
      <c r="B2744" s="2" t="s">
        <v>5525</v>
      </c>
      <c r="C2744" s="2" t="s">
        <v>31</v>
      </c>
      <c r="D2744" s="3" t="s">
        <v>65</v>
      </c>
      <c r="E2744" s="2" t="s">
        <v>960</v>
      </c>
      <c r="F2744" s="2" t="s">
        <v>103</v>
      </c>
      <c r="G2744" s="3" t="s">
        <v>28</v>
      </c>
      <c r="H2744" s="4" t="n">
        <v>13238.65</v>
      </c>
      <c r="I2744" s="5" t="n">
        <v>30</v>
      </c>
      <c r="J2744" s="2" t="s">
        <v>17</v>
      </c>
    </row>
    <row r="2745" customFormat="false" ht="15" hidden="false" customHeight="false" outlineLevel="0" collapsed="false">
      <c r="A2745" s="6" t="s">
        <v>5526</v>
      </c>
      <c r="B2745" s="6" t="s">
        <v>166</v>
      </c>
      <c r="C2745" s="6" t="s">
        <v>12</v>
      </c>
      <c r="D2745" s="7" t="s">
        <v>25</v>
      </c>
      <c r="E2745" s="6" t="s">
        <v>107</v>
      </c>
      <c r="F2745" s="6" t="s">
        <v>521</v>
      </c>
      <c r="G2745" s="7" t="s">
        <v>28</v>
      </c>
      <c r="H2745" s="8" t="n">
        <v>8956.19</v>
      </c>
      <c r="I2745" s="9" t="n">
        <v>10</v>
      </c>
      <c r="J2745" s="6" t="s">
        <v>68</v>
      </c>
    </row>
    <row r="2746" customFormat="false" ht="15" hidden="false" customHeight="false" outlineLevel="0" collapsed="false">
      <c r="A2746" s="2" t="s">
        <v>5527</v>
      </c>
      <c r="B2746" s="2" t="s">
        <v>3333</v>
      </c>
      <c r="C2746" s="2" t="s">
        <v>31</v>
      </c>
      <c r="D2746" s="3" t="s">
        <v>65</v>
      </c>
      <c r="E2746" s="2" t="s">
        <v>276</v>
      </c>
      <c r="F2746" s="2" t="s">
        <v>398</v>
      </c>
      <c r="G2746" s="3" t="s">
        <v>16</v>
      </c>
      <c r="H2746" s="4" t="n">
        <v>6163.8</v>
      </c>
      <c r="I2746" s="5" t="n">
        <v>25</v>
      </c>
      <c r="J2746" s="2" t="s">
        <v>17</v>
      </c>
    </row>
    <row r="2747" customFormat="false" ht="15" hidden="false" customHeight="false" outlineLevel="0" collapsed="false">
      <c r="A2747" s="6" t="s">
        <v>5528</v>
      </c>
      <c r="B2747" s="6" t="s">
        <v>4063</v>
      </c>
      <c r="C2747" s="6" t="s">
        <v>12</v>
      </c>
      <c r="D2747" s="7" t="s">
        <v>25</v>
      </c>
      <c r="E2747" s="6" t="s">
        <v>994</v>
      </c>
      <c r="F2747" s="6" t="s">
        <v>582</v>
      </c>
      <c r="G2747" s="7" t="s">
        <v>62</v>
      </c>
      <c r="H2747" s="8" t="n">
        <v>831.39</v>
      </c>
      <c r="I2747" s="9" t="n">
        <v>20</v>
      </c>
      <c r="J2747" s="6" t="s">
        <v>17</v>
      </c>
    </row>
    <row r="2748" customFormat="false" ht="15" hidden="false" customHeight="false" outlineLevel="0" collapsed="false">
      <c r="A2748" s="2" t="s">
        <v>5529</v>
      </c>
      <c r="B2748" s="2" t="s">
        <v>5530</v>
      </c>
      <c r="C2748" s="2" t="s">
        <v>31</v>
      </c>
      <c r="D2748" s="3" t="s">
        <v>131</v>
      </c>
      <c r="E2748" s="2" t="s">
        <v>293</v>
      </c>
      <c r="F2748" s="2" t="s">
        <v>653</v>
      </c>
      <c r="G2748" s="3" t="s">
        <v>28</v>
      </c>
      <c r="H2748" s="4" t="n">
        <v>2077.23</v>
      </c>
      <c r="I2748" s="5" t="n">
        <v>25</v>
      </c>
      <c r="J2748" s="2" t="s">
        <v>17</v>
      </c>
    </row>
    <row r="2749" customFormat="false" ht="15" hidden="false" customHeight="false" outlineLevel="0" collapsed="false">
      <c r="A2749" s="6" t="s">
        <v>5531</v>
      </c>
      <c r="B2749" s="6" t="s">
        <v>5532</v>
      </c>
      <c r="C2749" s="6" t="s">
        <v>12</v>
      </c>
      <c r="D2749" s="7" t="s">
        <v>81</v>
      </c>
      <c r="E2749" s="6" t="s">
        <v>147</v>
      </c>
      <c r="F2749" s="6" t="s">
        <v>102</v>
      </c>
      <c r="G2749" s="7" t="s">
        <v>16</v>
      </c>
      <c r="H2749" s="8" t="n">
        <v>13238.16</v>
      </c>
      <c r="I2749" s="9" t="n">
        <v>20</v>
      </c>
      <c r="J2749" s="6" t="s">
        <v>17</v>
      </c>
    </row>
    <row r="2750" customFormat="false" ht="15" hidden="false" customHeight="false" outlineLevel="0" collapsed="false">
      <c r="A2750" s="2" t="s">
        <v>5533</v>
      </c>
      <c r="B2750" s="2" t="s">
        <v>5534</v>
      </c>
      <c r="C2750" s="2" t="s">
        <v>12</v>
      </c>
      <c r="D2750" s="3" t="s">
        <v>37</v>
      </c>
      <c r="E2750" s="2" t="s">
        <v>788</v>
      </c>
      <c r="F2750" s="2" t="s">
        <v>620</v>
      </c>
      <c r="G2750" s="3" t="s">
        <v>74</v>
      </c>
      <c r="H2750" s="4" t="n">
        <v>11555.06</v>
      </c>
      <c r="I2750" s="5" t="n">
        <v>30</v>
      </c>
      <c r="J2750" s="2" t="s">
        <v>17</v>
      </c>
    </row>
    <row r="2751" customFormat="false" ht="15" hidden="false" customHeight="false" outlineLevel="0" collapsed="false">
      <c r="A2751" s="6" t="s">
        <v>5535</v>
      </c>
      <c r="B2751" s="6" t="s">
        <v>2272</v>
      </c>
      <c r="C2751" s="6" t="s">
        <v>12</v>
      </c>
      <c r="D2751" s="7" t="s">
        <v>25</v>
      </c>
      <c r="E2751" s="6" t="s">
        <v>156</v>
      </c>
      <c r="F2751" s="6" t="s">
        <v>410</v>
      </c>
      <c r="G2751" s="7" t="s">
        <v>22</v>
      </c>
      <c r="H2751" s="8" t="n">
        <v>6126.35</v>
      </c>
      <c r="I2751" s="9" t="n">
        <v>15</v>
      </c>
      <c r="J2751" s="6" t="s">
        <v>68</v>
      </c>
    </row>
    <row r="2752" customFormat="false" ht="15" hidden="false" customHeight="false" outlineLevel="0" collapsed="false">
      <c r="A2752" s="2" t="s">
        <v>5536</v>
      </c>
      <c r="B2752" s="2" t="s">
        <v>5537</v>
      </c>
      <c r="C2752" s="2" t="s">
        <v>12</v>
      </c>
      <c r="D2752" s="3" t="s">
        <v>154</v>
      </c>
      <c r="E2752" s="2" t="s">
        <v>803</v>
      </c>
      <c r="F2752" s="2" t="s">
        <v>307</v>
      </c>
      <c r="G2752" s="3" t="s">
        <v>62</v>
      </c>
      <c r="H2752" s="4" t="n">
        <v>9047.46</v>
      </c>
      <c r="I2752" s="5" t="n">
        <v>5</v>
      </c>
      <c r="J2752" s="2" t="s">
        <v>17</v>
      </c>
    </row>
    <row r="2753" customFormat="false" ht="15" hidden="false" customHeight="false" outlineLevel="0" collapsed="false">
      <c r="A2753" s="6" t="s">
        <v>5538</v>
      </c>
      <c r="B2753" s="6" t="s">
        <v>5539</v>
      </c>
      <c r="C2753" s="6" t="s">
        <v>31</v>
      </c>
      <c r="D2753" s="7" t="s">
        <v>215</v>
      </c>
      <c r="E2753" s="6" t="s">
        <v>1249</v>
      </c>
      <c r="F2753" s="6" t="s">
        <v>89</v>
      </c>
      <c r="G2753" s="7" t="s">
        <v>16</v>
      </c>
      <c r="H2753" s="8" t="n">
        <v>6831.55</v>
      </c>
      <c r="I2753" s="9" t="n">
        <v>30</v>
      </c>
      <c r="J2753" s="6" t="s">
        <v>17</v>
      </c>
    </row>
    <row r="2754" customFormat="false" ht="15" hidden="false" customHeight="false" outlineLevel="0" collapsed="false">
      <c r="A2754" s="2" t="s">
        <v>5540</v>
      </c>
      <c r="B2754" s="2" t="s">
        <v>5541</v>
      </c>
      <c r="C2754" s="2" t="s">
        <v>31</v>
      </c>
      <c r="D2754" s="3" t="s">
        <v>32</v>
      </c>
      <c r="E2754" s="2" t="s">
        <v>788</v>
      </c>
      <c r="F2754" s="2" t="s">
        <v>725</v>
      </c>
      <c r="G2754" s="3" t="s">
        <v>22</v>
      </c>
      <c r="H2754" s="4" t="n">
        <v>5254.6</v>
      </c>
      <c r="I2754" s="5" t="n">
        <v>15</v>
      </c>
      <c r="J2754" s="2" t="s">
        <v>17</v>
      </c>
    </row>
    <row r="2755" customFormat="false" ht="15" hidden="false" customHeight="false" outlineLevel="0" collapsed="false">
      <c r="A2755" s="6" t="s">
        <v>5542</v>
      </c>
      <c r="B2755" s="6" t="s">
        <v>5543</v>
      </c>
      <c r="C2755" s="6" t="s">
        <v>86</v>
      </c>
      <c r="D2755" s="7" t="s">
        <v>784</v>
      </c>
      <c r="E2755" s="6" t="s">
        <v>406</v>
      </c>
      <c r="F2755" s="6" t="s">
        <v>659</v>
      </c>
      <c r="G2755" s="7" t="s">
        <v>62</v>
      </c>
      <c r="H2755" s="8" t="n">
        <v>6968.32</v>
      </c>
      <c r="I2755" s="9" t="n">
        <v>25</v>
      </c>
      <c r="J2755" s="6" t="s">
        <v>17</v>
      </c>
    </row>
    <row r="2756" customFormat="false" ht="15" hidden="false" customHeight="false" outlineLevel="0" collapsed="false">
      <c r="A2756" s="2" t="s">
        <v>5544</v>
      </c>
      <c r="B2756" s="2" t="s">
        <v>5545</v>
      </c>
      <c r="C2756" s="2" t="s">
        <v>86</v>
      </c>
      <c r="D2756" s="3" t="s">
        <v>784</v>
      </c>
      <c r="E2756" s="2" t="s">
        <v>565</v>
      </c>
      <c r="F2756" s="2" t="s">
        <v>490</v>
      </c>
      <c r="G2756" s="3" t="s">
        <v>22</v>
      </c>
      <c r="H2756" s="4" t="n">
        <v>5433.82</v>
      </c>
      <c r="I2756" s="5" t="n">
        <v>10</v>
      </c>
      <c r="J2756" s="2" t="s">
        <v>17</v>
      </c>
    </row>
    <row r="2757" customFormat="false" ht="15" hidden="false" customHeight="false" outlineLevel="0" collapsed="false">
      <c r="A2757" s="6" t="s">
        <v>5546</v>
      </c>
      <c r="B2757" s="6" t="s">
        <v>5547</v>
      </c>
      <c r="C2757" s="6" t="s">
        <v>12</v>
      </c>
      <c r="D2757" s="7" t="s">
        <v>13</v>
      </c>
      <c r="E2757" s="6" t="s">
        <v>352</v>
      </c>
      <c r="F2757" s="6" t="s">
        <v>658</v>
      </c>
      <c r="G2757" s="7" t="s">
        <v>62</v>
      </c>
      <c r="H2757" s="8" t="n">
        <v>1857.41</v>
      </c>
      <c r="I2757" s="9" t="n">
        <v>25</v>
      </c>
      <c r="J2757" s="6" t="s">
        <v>17</v>
      </c>
    </row>
    <row r="2758" customFormat="false" ht="15" hidden="false" customHeight="false" outlineLevel="0" collapsed="false">
      <c r="A2758" s="2" t="s">
        <v>5548</v>
      </c>
      <c r="B2758" s="2" t="s">
        <v>2680</v>
      </c>
      <c r="C2758" s="2" t="s">
        <v>12</v>
      </c>
      <c r="D2758" s="3" t="s">
        <v>179</v>
      </c>
      <c r="E2758" s="2" t="s">
        <v>150</v>
      </c>
      <c r="F2758" s="2" t="s">
        <v>721</v>
      </c>
      <c r="G2758" s="3" t="s">
        <v>22</v>
      </c>
      <c r="H2758" s="4" t="n">
        <v>5830.85</v>
      </c>
      <c r="I2758" s="5" t="n">
        <v>10</v>
      </c>
      <c r="J2758" s="2" t="s">
        <v>68</v>
      </c>
    </row>
    <row r="2759" customFormat="false" ht="15" hidden="false" customHeight="false" outlineLevel="0" collapsed="false">
      <c r="A2759" s="6" t="s">
        <v>5549</v>
      </c>
      <c r="B2759" s="6" t="s">
        <v>5550</v>
      </c>
      <c r="C2759" s="6" t="s">
        <v>31</v>
      </c>
      <c r="D2759" s="7" t="s">
        <v>145</v>
      </c>
      <c r="E2759" s="6" t="s">
        <v>781</v>
      </c>
      <c r="F2759" s="6" t="s">
        <v>238</v>
      </c>
      <c r="G2759" s="7" t="s">
        <v>74</v>
      </c>
      <c r="H2759" s="8" t="n">
        <v>9945.31</v>
      </c>
      <c r="I2759" s="9" t="n">
        <v>0</v>
      </c>
      <c r="J2759" s="6" t="s">
        <v>68</v>
      </c>
    </row>
    <row r="2760" customFormat="false" ht="15" hidden="false" customHeight="false" outlineLevel="0" collapsed="false">
      <c r="A2760" s="2" t="s">
        <v>5551</v>
      </c>
      <c r="B2760" s="2" t="s">
        <v>5552</v>
      </c>
      <c r="C2760" s="2" t="s">
        <v>86</v>
      </c>
      <c r="D2760" s="3" t="s">
        <v>285</v>
      </c>
      <c r="E2760" s="2" t="s">
        <v>251</v>
      </c>
      <c r="F2760" s="2" t="s">
        <v>367</v>
      </c>
      <c r="G2760" s="3" t="s">
        <v>74</v>
      </c>
      <c r="H2760" s="4" t="n">
        <v>6308.65</v>
      </c>
      <c r="I2760" s="5" t="n">
        <v>5</v>
      </c>
      <c r="J2760" s="2" t="s">
        <v>17</v>
      </c>
    </row>
    <row r="2761" customFormat="false" ht="15" hidden="false" customHeight="false" outlineLevel="0" collapsed="false">
      <c r="A2761" s="6" t="s">
        <v>5553</v>
      </c>
      <c r="B2761" s="6" t="s">
        <v>5554</v>
      </c>
      <c r="C2761" s="6" t="s">
        <v>86</v>
      </c>
      <c r="D2761" s="7" t="s">
        <v>101</v>
      </c>
      <c r="E2761" s="6" t="s">
        <v>464</v>
      </c>
      <c r="F2761" s="6" t="s">
        <v>997</v>
      </c>
      <c r="G2761" s="7" t="s">
        <v>28</v>
      </c>
      <c r="H2761" s="8" t="n">
        <v>1043.38</v>
      </c>
      <c r="I2761" s="9" t="n">
        <v>25</v>
      </c>
      <c r="J2761" s="6" t="s">
        <v>17</v>
      </c>
    </row>
    <row r="2762" customFormat="false" ht="15" hidden="false" customHeight="false" outlineLevel="0" collapsed="false">
      <c r="A2762" s="2" t="s">
        <v>5555</v>
      </c>
      <c r="B2762" s="2" t="s">
        <v>4882</v>
      </c>
      <c r="C2762" s="2" t="s">
        <v>12</v>
      </c>
      <c r="D2762" s="3" t="s">
        <v>50</v>
      </c>
      <c r="E2762" s="2" t="s">
        <v>690</v>
      </c>
      <c r="F2762" s="2" t="s">
        <v>1874</v>
      </c>
      <c r="G2762" s="3" t="s">
        <v>22</v>
      </c>
      <c r="H2762" s="4" t="n">
        <v>12162.3</v>
      </c>
      <c r="I2762" s="5" t="n">
        <v>10</v>
      </c>
      <c r="J2762" s="2" t="s">
        <v>17</v>
      </c>
    </row>
    <row r="2763" customFormat="false" ht="15" hidden="false" customHeight="false" outlineLevel="0" collapsed="false">
      <c r="A2763" s="6" t="s">
        <v>5556</v>
      </c>
      <c r="B2763" s="6" t="s">
        <v>5557</v>
      </c>
      <c r="C2763" s="6" t="s">
        <v>31</v>
      </c>
      <c r="D2763" s="7" t="s">
        <v>59</v>
      </c>
      <c r="E2763" s="6" t="s">
        <v>1042</v>
      </c>
      <c r="F2763" s="6" t="s">
        <v>67</v>
      </c>
      <c r="G2763" s="7" t="s">
        <v>28</v>
      </c>
      <c r="H2763" s="8" t="n">
        <v>858.73</v>
      </c>
      <c r="I2763" s="9" t="n">
        <v>10</v>
      </c>
      <c r="J2763" s="6" t="s">
        <v>17</v>
      </c>
    </row>
    <row r="2764" customFormat="false" ht="15" hidden="false" customHeight="false" outlineLevel="0" collapsed="false">
      <c r="A2764" s="2" t="s">
        <v>5558</v>
      </c>
      <c r="B2764" s="2" t="s">
        <v>5559</v>
      </c>
      <c r="C2764" s="2" t="s">
        <v>86</v>
      </c>
      <c r="D2764" s="3" t="s">
        <v>384</v>
      </c>
      <c r="E2764" s="2" t="s">
        <v>1437</v>
      </c>
      <c r="F2764" s="2" t="s">
        <v>227</v>
      </c>
      <c r="G2764" s="3" t="s">
        <v>22</v>
      </c>
      <c r="H2764" s="4" t="n">
        <v>14095.66</v>
      </c>
      <c r="I2764" s="5" t="n">
        <v>5</v>
      </c>
      <c r="J2764" s="2" t="s">
        <v>17</v>
      </c>
    </row>
    <row r="2765" customFormat="false" ht="15" hidden="false" customHeight="false" outlineLevel="0" collapsed="false">
      <c r="A2765" s="6" t="s">
        <v>5560</v>
      </c>
      <c r="B2765" s="6" t="s">
        <v>5561</v>
      </c>
      <c r="C2765" s="6" t="s">
        <v>12</v>
      </c>
      <c r="D2765" s="7" t="s">
        <v>154</v>
      </c>
      <c r="E2765" s="6" t="s">
        <v>1919</v>
      </c>
      <c r="F2765" s="6" t="s">
        <v>150</v>
      </c>
      <c r="G2765" s="7" t="s">
        <v>74</v>
      </c>
      <c r="H2765" s="8" t="n">
        <v>8943.24</v>
      </c>
      <c r="I2765" s="9" t="n">
        <v>10</v>
      </c>
      <c r="J2765" s="6" t="s">
        <v>17</v>
      </c>
    </row>
    <row r="2766" customFormat="false" ht="15" hidden="false" customHeight="false" outlineLevel="0" collapsed="false">
      <c r="A2766" s="2" t="s">
        <v>5562</v>
      </c>
      <c r="B2766" s="2" t="s">
        <v>5563</v>
      </c>
      <c r="C2766" s="2" t="s">
        <v>12</v>
      </c>
      <c r="D2766" s="3" t="s">
        <v>50</v>
      </c>
      <c r="E2766" s="2" t="s">
        <v>275</v>
      </c>
      <c r="F2766" s="2" t="s">
        <v>2151</v>
      </c>
      <c r="G2766" s="3" t="s">
        <v>16</v>
      </c>
      <c r="H2766" s="4" t="n">
        <v>2014.68</v>
      </c>
      <c r="I2766" s="5" t="n">
        <v>5</v>
      </c>
      <c r="J2766" s="2" t="s">
        <v>17</v>
      </c>
    </row>
    <row r="2767" customFormat="false" ht="15" hidden="false" customHeight="false" outlineLevel="0" collapsed="false">
      <c r="A2767" s="6" t="s">
        <v>5564</v>
      </c>
      <c r="B2767" s="6" t="s">
        <v>5565</v>
      </c>
      <c r="C2767" s="6" t="s">
        <v>12</v>
      </c>
      <c r="D2767" s="7" t="s">
        <v>50</v>
      </c>
      <c r="E2767" s="6" t="s">
        <v>460</v>
      </c>
      <c r="F2767" s="6" t="s">
        <v>1233</v>
      </c>
      <c r="G2767" s="7" t="s">
        <v>28</v>
      </c>
      <c r="H2767" s="8" t="n">
        <v>5305.69</v>
      </c>
      <c r="I2767" s="9" t="n">
        <v>0</v>
      </c>
      <c r="J2767" s="6" t="s">
        <v>17</v>
      </c>
    </row>
    <row r="2768" customFormat="false" ht="15" hidden="false" customHeight="false" outlineLevel="0" collapsed="false">
      <c r="A2768" s="2" t="s">
        <v>5566</v>
      </c>
      <c r="B2768" s="2" t="s">
        <v>1432</v>
      </c>
      <c r="C2768" s="2" t="s">
        <v>86</v>
      </c>
      <c r="D2768" s="3" t="s">
        <v>784</v>
      </c>
      <c r="E2768" s="2" t="s">
        <v>568</v>
      </c>
      <c r="F2768" s="2" t="s">
        <v>297</v>
      </c>
      <c r="G2768" s="3" t="s">
        <v>22</v>
      </c>
      <c r="H2768" s="4" t="n">
        <v>1811.82</v>
      </c>
      <c r="I2768" s="5" t="n">
        <v>10</v>
      </c>
      <c r="J2768" s="2" t="s">
        <v>17</v>
      </c>
    </row>
    <row r="2769" customFormat="false" ht="15" hidden="false" customHeight="false" outlineLevel="0" collapsed="false">
      <c r="A2769" s="6" t="s">
        <v>5567</v>
      </c>
      <c r="B2769" s="6" t="s">
        <v>5568</v>
      </c>
      <c r="C2769" s="6" t="s">
        <v>12</v>
      </c>
      <c r="D2769" s="7" t="s">
        <v>362</v>
      </c>
      <c r="E2769" s="6" t="s">
        <v>433</v>
      </c>
      <c r="F2769" s="6" t="s">
        <v>406</v>
      </c>
      <c r="G2769" s="7" t="s">
        <v>62</v>
      </c>
      <c r="H2769" s="8" t="n">
        <v>847.51</v>
      </c>
      <c r="I2769" s="9" t="n">
        <v>15</v>
      </c>
      <c r="J2769" s="6" t="s">
        <v>17</v>
      </c>
    </row>
    <row r="2770" customFormat="false" ht="15" hidden="false" customHeight="false" outlineLevel="0" collapsed="false">
      <c r="A2770" s="2" t="s">
        <v>5569</v>
      </c>
      <c r="B2770" s="2" t="s">
        <v>5570</v>
      </c>
      <c r="C2770" s="2" t="s">
        <v>86</v>
      </c>
      <c r="D2770" s="3" t="s">
        <v>97</v>
      </c>
      <c r="E2770" s="2" t="s">
        <v>560</v>
      </c>
      <c r="F2770" s="2" t="s">
        <v>181</v>
      </c>
      <c r="G2770" s="3" t="s">
        <v>62</v>
      </c>
      <c r="H2770" s="4" t="n">
        <v>2273.81</v>
      </c>
      <c r="I2770" s="5" t="n">
        <v>25</v>
      </c>
      <c r="J2770" s="2" t="s">
        <v>17</v>
      </c>
    </row>
    <row r="2771" customFormat="false" ht="15" hidden="false" customHeight="false" outlineLevel="0" collapsed="false">
      <c r="A2771" s="6" t="s">
        <v>5571</v>
      </c>
      <c r="B2771" s="6" t="s">
        <v>5458</v>
      </c>
      <c r="C2771" s="6" t="s">
        <v>86</v>
      </c>
      <c r="D2771" s="7" t="s">
        <v>249</v>
      </c>
      <c r="E2771" s="6" t="s">
        <v>260</v>
      </c>
      <c r="F2771" s="6" t="s">
        <v>261</v>
      </c>
      <c r="G2771" s="7" t="s">
        <v>22</v>
      </c>
      <c r="H2771" s="8" t="n">
        <v>2166.12</v>
      </c>
      <c r="I2771" s="9" t="n">
        <v>20</v>
      </c>
      <c r="J2771" s="6" t="s">
        <v>17</v>
      </c>
    </row>
    <row r="2772" customFormat="false" ht="15" hidden="false" customHeight="false" outlineLevel="0" collapsed="false">
      <c r="A2772" s="2" t="s">
        <v>5572</v>
      </c>
      <c r="B2772" s="2" t="s">
        <v>5573</v>
      </c>
      <c r="C2772" s="2" t="s">
        <v>86</v>
      </c>
      <c r="D2772" s="3" t="s">
        <v>135</v>
      </c>
      <c r="E2772" s="2" t="s">
        <v>187</v>
      </c>
      <c r="F2772" s="2" t="s">
        <v>103</v>
      </c>
      <c r="G2772" s="3" t="s">
        <v>28</v>
      </c>
      <c r="H2772" s="4" t="n">
        <v>6365.1</v>
      </c>
      <c r="I2772" s="5" t="n">
        <v>0</v>
      </c>
      <c r="J2772" s="2" t="s">
        <v>17</v>
      </c>
    </row>
    <row r="2773" customFormat="false" ht="15" hidden="false" customHeight="false" outlineLevel="0" collapsed="false">
      <c r="A2773" s="6" t="s">
        <v>5574</v>
      </c>
      <c r="B2773" s="6" t="s">
        <v>5575</v>
      </c>
      <c r="C2773" s="6" t="s">
        <v>86</v>
      </c>
      <c r="D2773" s="7" t="s">
        <v>135</v>
      </c>
      <c r="E2773" s="6" t="s">
        <v>159</v>
      </c>
      <c r="F2773" s="6" t="s">
        <v>206</v>
      </c>
      <c r="G2773" s="7" t="s">
        <v>22</v>
      </c>
      <c r="H2773" s="8" t="n">
        <v>4847.85</v>
      </c>
      <c r="I2773" s="9" t="n">
        <v>30</v>
      </c>
      <c r="J2773" s="6" t="s">
        <v>17</v>
      </c>
    </row>
    <row r="2774" customFormat="false" ht="15" hidden="false" customHeight="false" outlineLevel="0" collapsed="false">
      <c r="A2774" s="2" t="s">
        <v>5576</v>
      </c>
      <c r="B2774" s="2" t="s">
        <v>5577</v>
      </c>
      <c r="C2774" s="2" t="s">
        <v>12</v>
      </c>
      <c r="D2774" s="3" t="s">
        <v>179</v>
      </c>
      <c r="E2774" s="2" t="s">
        <v>373</v>
      </c>
      <c r="F2774" s="2" t="s">
        <v>590</v>
      </c>
      <c r="G2774" s="3" t="s">
        <v>74</v>
      </c>
      <c r="H2774" s="4" t="n">
        <v>10562.93</v>
      </c>
      <c r="I2774" s="5" t="n">
        <v>5</v>
      </c>
      <c r="J2774" s="2" t="s">
        <v>17</v>
      </c>
    </row>
    <row r="2775" customFormat="false" ht="15" hidden="false" customHeight="false" outlineLevel="0" collapsed="false">
      <c r="A2775" s="6" t="s">
        <v>5578</v>
      </c>
      <c r="B2775" s="6" t="s">
        <v>5579</v>
      </c>
      <c r="C2775" s="6" t="s">
        <v>12</v>
      </c>
      <c r="D2775" s="7" t="s">
        <v>50</v>
      </c>
      <c r="E2775" s="6" t="s">
        <v>429</v>
      </c>
      <c r="F2775" s="6" t="s">
        <v>1308</v>
      </c>
      <c r="G2775" s="7" t="s">
        <v>28</v>
      </c>
      <c r="H2775" s="8" t="n">
        <v>10134.35</v>
      </c>
      <c r="I2775" s="9" t="n">
        <v>10</v>
      </c>
      <c r="J2775" s="6" t="s">
        <v>17</v>
      </c>
    </row>
    <row r="2776" customFormat="false" ht="15" hidden="false" customHeight="false" outlineLevel="0" collapsed="false">
      <c r="A2776" s="2" t="s">
        <v>5580</v>
      </c>
      <c r="B2776" s="2" t="s">
        <v>5581</v>
      </c>
      <c r="C2776" s="2" t="s">
        <v>86</v>
      </c>
      <c r="D2776" s="3" t="s">
        <v>507</v>
      </c>
      <c r="E2776" s="2" t="s">
        <v>1570</v>
      </c>
      <c r="F2776" s="2" t="s">
        <v>565</v>
      </c>
      <c r="G2776" s="3" t="s">
        <v>138</v>
      </c>
      <c r="H2776" s="4" t="n">
        <v>5544.27</v>
      </c>
      <c r="I2776" s="5" t="n">
        <v>25</v>
      </c>
      <c r="J2776" s="2" t="s">
        <v>17</v>
      </c>
    </row>
    <row r="2777" customFormat="false" ht="15" hidden="false" customHeight="false" outlineLevel="0" collapsed="false">
      <c r="A2777" s="6" t="s">
        <v>5582</v>
      </c>
      <c r="B2777" s="6" t="s">
        <v>5583</v>
      </c>
      <c r="C2777" s="6" t="s">
        <v>12</v>
      </c>
      <c r="D2777" s="7" t="s">
        <v>50</v>
      </c>
      <c r="E2777" s="6" t="s">
        <v>919</v>
      </c>
      <c r="F2777" s="6" t="s">
        <v>142</v>
      </c>
      <c r="G2777" s="7" t="s">
        <v>22</v>
      </c>
      <c r="H2777" s="8" t="n">
        <v>6526.43</v>
      </c>
      <c r="I2777" s="9" t="n">
        <v>5</v>
      </c>
      <c r="J2777" s="6" t="s">
        <v>17</v>
      </c>
    </row>
    <row r="2778" customFormat="false" ht="15" hidden="false" customHeight="false" outlineLevel="0" collapsed="false">
      <c r="A2778" s="2" t="s">
        <v>5584</v>
      </c>
      <c r="B2778" s="2" t="s">
        <v>5585</v>
      </c>
      <c r="C2778" s="2" t="s">
        <v>86</v>
      </c>
      <c r="D2778" s="3" t="s">
        <v>507</v>
      </c>
      <c r="E2778" s="2" t="s">
        <v>1678</v>
      </c>
      <c r="F2778" s="2" t="s">
        <v>578</v>
      </c>
      <c r="G2778" s="3" t="s">
        <v>62</v>
      </c>
      <c r="H2778" s="4" t="n">
        <v>521.69</v>
      </c>
      <c r="I2778" s="5" t="n">
        <v>0</v>
      </c>
      <c r="J2778" s="2" t="s">
        <v>17</v>
      </c>
    </row>
    <row r="2779" customFormat="false" ht="15" hidden="false" customHeight="false" outlineLevel="0" collapsed="false">
      <c r="A2779" s="6" t="s">
        <v>5586</v>
      </c>
      <c r="B2779" s="6" t="s">
        <v>5587</v>
      </c>
      <c r="C2779" s="6" t="s">
        <v>31</v>
      </c>
      <c r="D2779" s="7" t="s">
        <v>71</v>
      </c>
      <c r="E2779" s="6" t="s">
        <v>245</v>
      </c>
      <c r="F2779" s="6" t="s">
        <v>233</v>
      </c>
      <c r="G2779" s="7" t="s">
        <v>22</v>
      </c>
      <c r="H2779" s="8" t="n">
        <v>12655.16</v>
      </c>
      <c r="I2779" s="9" t="n">
        <v>30</v>
      </c>
      <c r="J2779" s="6" t="s">
        <v>17</v>
      </c>
    </row>
    <row r="2780" customFormat="false" ht="15" hidden="false" customHeight="false" outlineLevel="0" collapsed="false">
      <c r="A2780" s="2" t="s">
        <v>5588</v>
      </c>
      <c r="B2780" s="2" t="s">
        <v>2616</v>
      </c>
      <c r="C2780" s="2" t="s">
        <v>12</v>
      </c>
      <c r="D2780" s="3" t="s">
        <v>110</v>
      </c>
      <c r="E2780" s="2" t="s">
        <v>398</v>
      </c>
      <c r="F2780" s="2" t="s">
        <v>862</v>
      </c>
      <c r="G2780" s="3" t="s">
        <v>22</v>
      </c>
      <c r="H2780" s="4" t="n">
        <v>11015.37</v>
      </c>
      <c r="I2780" s="5" t="n">
        <v>5</v>
      </c>
      <c r="J2780" s="2" t="s">
        <v>17</v>
      </c>
    </row>
    <row r="2781" customFormat="false" ht="15" hidden="false" customHeight="false" outlineLevel="0" collapsed="false">
      <c r="A2781" s="6" t="s">
        <v>5589</v>
      </c>
      <c r="B2781" s="6" t="s">
        <v>5590</v>
      </c>
      <c r="C2781" s="6" t="s">
        <v>31</v>
      </c>
      <c r="D2781" s="7" t="s">
        <v>71</v>
      </c>
      <c r="E2781" s="6" t="s">
        <v>115</v>
      </c>
      <c r="F2781" s="6" t="s">
        <v>42</v>
      </c>
      <c r="G2781" s="7" t="s">
        <v>22</v>
      </c>
      <c r="H2781" s="8" t="n">
        <v>7058.92</v>
      </c>
      <c r="I2781" s="9" t="n">
        <v>30</v>
      </c>
      <c r="J2781" s="6" t="s">
        <v>17</v>
      </c>
    </row>
    <row r="2782" customFormat="false" ht="15" hidden="false" customHeight="false" outlineLevel="0" collapsed="false">
      <c r="A2782" s="2" t="s">
        <v>5591</v>
      </c>
      <c r="B2782" s="2" t="s">
        <v>5592</v>
      </c>
      <c r="C2782" s="2" t="s">
        <v>86</v>
      </c>
      <c r="D2782" s="3" t="s">
        <v>135</v>
      </c>
      <c r="E2782" s="2" t="s">
        <v>1556</v>
      </c>
      <c r="F2782" s="2" t="s">
        <v>66</v>
      </c>
      <c r="G2782" s="3" t="s">
        <v>22</v>
      </c>
      <c r="H2782" s="4" t="n">
        <v>9443.33</v>
      </c>
      <c r="I2782" s="5" t="n">
        <v>0</v>
      </c>
      <c r="J2782" s="2" t="s">
        <v>17</v>
      </c>
    </row>
    <row r="2783" customFormat="false" ht="15" hidden="false" customHeight="false" outlineLevel="0" collapsed="false">
      <c r="A2783" s="6" t="s">
        <v>5593</v>
      </c>
      <c r="B2783" s="6" t="s">
        <v>5594</v>
      </c>
      <c r="C2783" s="6" t="s">
        <v>12</v>
      </c>
      <c r="D2783" s="7" t="s">
        <v>37</v>
      </c>
      <c r="E2783" s="6" t="s">
        <v>630</v>
      </c>
      <c r="F2783" s="6" t="s">
        <v>26</v>
      </c>
      <c r="G2783" s="7" t="s">
        <v>138</v>
      </c>
      <c r="H2783" s="8" t="n">
        <v>13284.39</v>
      </c>
      <c r="I2783" s="9" t="n">
        <v>15</v>
      </c>
      <c r="J2783" s="6" t="s">
        <v>17</v>
      </c>
    </row>
    <row r="2784" customFormat="false" ht="15" hidden="false" customHeight="false" outlineLevel="0" collapsed="false">
      <c r="A2784" s="2" t="s">
        <v>5595</v>
      </c>
      <c r="B2784" s="2" t="s">
        <v>5596</v>
      </c>
      <c r="C2784" s="2" t="s">
        <v>31</v>
      </c>
      <c r="D2784" s="3" t="s">
        <v>122</v>
      </c>
      <c r="E2784" s="2" t="s">
        <v>1000</v>
      </c>
      <c r="F2784" s="2" t="s">
        <v>1725</v>
      </c>
      <c r="G2784" s="3" t="s">
        <v>22</v>
      </c>
      <c r="H2784" s="4" t="n">
        <v>2359.49</v>
      </c>
      <c r="I2784" s="5" t="n">
        <v>30</v>
      </c>
      <c r="J2784" s="2" t="s">
        <v>17</v>
      </c>
    </row>
    <row r="2785" customFormat="false" ht="15" hidden="false" customHeight="false" outlineLevel="0" collapsed="false">
      <c r="A2785" s="6" t="s">
        <v>5597</v>
      </c>
      <c r="B2785" s="6" t="s">
        <v>5598</v>
      </c>
      <c r="C2785" s="6" t="s">
        <v>12</v>
      </c>
      <c r="D2785" s="7" t="s">
        <v>37</v>
      </c>
      <c r="E2785" s="6" t="s">
        <v>212</v>
      </c>
      <c r="F2785" s="6" t="s">
        <v>410</v>
      </c>
      <c r="G2785" s="7" t="s">
        <v>74</v>
      </c>
      <c r="H2785" s="8" t="n">
        <v>5355.4</v>
      </c>
      <c r="I2785" s="9" t="n">
        <v>25</v>
      </c>
      <c r="J2785" s="6" t="s">
        <v>17</v>
      </c>
    </row>
    <row r="2786" customFormat="false" ht="15" hidden="false" customHeight="false" outlineLevel="0" collapsed="false">
      <c r="A2786" s="2" t="s">
        <v>5599</v>
      </c>
      <c r="B2786" s="2" t="s">
        <v>5600</v>
      </c>
      <c r="C2786" s="2" t="s">
        <v>12</v>
      </c>
      <c r="D2786" s="3" t="s">
        <v>37</v>
      </c>
      <c r="E2786" s="2" t="s">
        <v>88</v>
      </c>
      <c r="F2786" s="2" t="s">
        <v>520</v>
      </c>
      <c r="G2786" s="3" t="s">
        <v>74</v>
      </c>
      <c r="H2786" s="4" t="n">
        <v>12272.45</v>
      </c>
      <c r="I2786" s="5" t="n">
        <v>10</v>
      </c>
      <c r="J2786" s="2" t="s">
        <v>68</v>
      </c>
    </row>
    <row r="2787" customFormat="false" ht="15" hidden="false" customHeight="false" outlineLevel="0" collapsed="false">
      <c r="A2787" s="6" t="s">
        <v>5601</v>
      </c>
      <c r="B2787" s="6" t="s">
        <v>5602</v>
      </c>
      <c r="C2787" s="6" t="s">
        <v>31</v>
      </c>
      <c r="D2787" s="7" t="s">
        <v>92</v>
      </c>
      <c r="E2787" s="6" t="s">
        <v>1051</v>
      </c>
      <c r="F2787" s="6" t="s">
        <v>741</v>
      </c>
      <c r="G2787" s="7" t="s">
        <v>16</v>
      </c>
      <c r="H2787" s="8" t="n">
        <v>5477.49</v>
      </c>
      <c r="I2787" s="9" t="n">
        <v>10</v>
      </c>
      <c r="J2787" s="6" t="s">
        <v>17</v>
      </c>
    </row>
    <row r="2788" customFormat="false" ht="15" hidden="false" customHeight="false" outlineLevel="0" collapsed="false">
      <c r="A2788" s="2" t="s">
        <v>5603</v>
      </c>
      <c r="B2788" s="2" t="s">
        <v>5604</v>
      </c>
      <c r="C2788" s="2" t="s">
        <v>12</v>
      </c>
      <c r="D2788" s="3" t="s">
        <v>179</v>
      </c>
      <c r="E2788" s="2" t="s">
        <v>582</v>
      </c>
      <c r="F2788" s="2" t="s">
        <v>1129</v>
      </c>
      <c r="G2788" s="3" t="s">
        <v>74</v>
      </c>
      <c r="H2788" s="4" t="n">
        <v>7476.11</v>
      </c>
      <c r="I2788" s="5" t="n">
        <v>15</v>
      </c>
      <c r="J2788" s="2" t="s">
        <v>17</v>
      </c>
    </row>
    <row r="2789" customFormat="false" ht="15" hidden="false" customHeight="false" outlineLevel="0" collapsed="false">
      <c r="A2789" s="6" t="s">
        <v>5605</v>
      </c>
      <c r="B2789" s="6" t="s">
        <v>5606</v>
      </c>
      <c r="C2789" s="6" t="s">
        <v>31</v>
      </c>
      <c r="D2789" s="7" t="s">
        <v>131</v>
      </c>
      <c r="E2789" s="6" t="s">
        <v>980</v>
      </c>
      <c r="F2789" s="6" t="s">
        <v>460</v>
      </c>
      <c r="G2789" s="7" t="s">
        <v>138</v>
      </c>
      <c r="H2789" s="8" t="n">
        <v>4164.02</v>
      </c>
      <c r="I2789" s="9" t="n">
        <v>0</v>
      </c>
      <c r="J2789" s="6" t="s">
        <v>17</v>
      </c>
    </row>
    <row r="2790" customFormat="false" ht="15" hidden="false" customHeight="false" outlineLevel="0" collapsed="false">
      <c r="A2790" s="2" t="s">
        <v>5607</v>
      </c>
      <c r="B2790" s="2" t="s">
        <v>5608</v>
      </c>
      <c r="C2790" s="2" t="s">
        <v>31</v>
      </c>
      <c r="D2790" s="3" t="s">
        <v>59</v>
      </c>
      <c r="E2790" s="2" t="s">
        <v>551</v>
      </c>
      <c r="F2790" s="2" t="s">
        <v>476</v>
      </c>
      <c r="G2790" s="3" t="s">
        <v>22</v>
      </c>
      <c r="H2790" s="4" t="n">
        <v>3370.61</v>
      </c>
      <c r="I2790" s="5" t="n">
        <v>30</v>
      </c>
      <c r="J2790" s="2" t="s">
        <v>17</v>
      </c>
    </row>
    <row r="2791" customFormat="false" ht="15" hidden="false" customHeight="false" outlineLevel="0" collapsed="false">
      <c r="A2791" s="6" t="s">
        <v>5609</v>
      </c>
      <c r="B2791" s="6" t="s">
        <v>5610</v>
      </c>
      <c r="C2791" s="6" t="s">
        <v>12</v>
      </c>
      <c r="D2791" s="7" t="s">
        <v>25</v>
      </c>
      <c r="E2791" s="6" t="s">
        <v>245</v>
      </c>
      <c r="F2791" s="6" t="s">
        <v>307</v>
      </c>
      <c r="G2791" s="7" t="s">
        <v>28</v>
      </c>
      <c r="H2791" s="8" t="n">
        <v>3598.02</v>
      </c>
      <c r="I2791" s="9" t="n">
        <v>10</v>
      </c>
      <c r="J2791" s="6" t="s">
        <v>68</v>
      </c>
    </row>
    <row r="2792" customFormat="false" ht="15" hidden="false" customHeight="false" outlineLevel="0" collapsed="false">
      <c r="A2792" s="2" t="s">
        <v>5611</v>
      </c>
      <c r="B2792" s="2" t="s">
        <v>3858</v>
      </c>
      <c r="C2792" s="2" t="s">
        <v>12</v>
      </c>
      <c r="D2792" s="3" t="s">
        <v>179</v>
      </c>
      <c r="E2792" s="2" t="s">
        <v>436</v>
      </c>
      <c r="F2792" s="2" t="s">
        <v>617</v>
      </c>
      <c r="G2792" s="3" t="s">
        <v>22</v>
      </c>
      <c r="H2792" s="4" t="n">
        <v>9934.16</v>
      </c>
      <c r="I2792" s="5" t="n">
        <v>15</v>
      </c>
      <c r="J2792" s="2" t="s">
        <v>17</v>
      </c>
    </row>
    <row r="2793" customFormat="false" ht="15" hidden="false" customHeight="false" outlineLevel="0" collapsed="false">
      <c r="A2793" s="6" t="s">
        <v>5612</v>
      </c>
      <c r="B2793" s="6" t="s">
        <v>5613</v>
      </c>
      <c r="C2793" s="6" t="s">
        <v>86</v>
      </c>
      <c r="D2793" s="7" t="s">
        <v>101</v>
      </c>
      <c r="E2793" s="6" t="s">
        <v>1641</v>
      </c>
      <c r="F2793" s="6" t="s">
        <v>147</v>
      </c>
      <c r="G2793" s="7" t="s">
        <v>22</v>
      </c>
      <c r="H2793" s="8" t="n">
        <v>10984.76</v>
      </c>
      <c r="I2793" s="9" t="n">
        <v>0</v>
      </c>
      <c r="J2793" s="6" t="s">
        <v>17</v>
      </c>
    </row>
    <row r="2794" customFormat="false" ht="15" hidden="false" customHeight="false" outlineLevel="0" collapsed="false">
      <c r="A2794" s="2" t="s">
        <v>5614</v>
      </c>
      <c r="B2794" s="2" t="s">
        <v>5615</v>
      </c>
      <c r="C2794" s="2" t="s">
        <v>31</v>
      </c>
      <c r="D2794" s="3" t="s">
        <v>175</v>
      </c>
      <c r="E2794" s="2" t="s">
        <v>366</v>
      </c>
      <c r="F2794" s="2" t="s">
        <v>184</v>
      </c>
      <c r="G2794" s="3" t="s">
        <v>62</v>
      </c>
      <c r="H2794" s="4" t="n">
        <v>4127.47</v>
      </c>
      <c r="I2794" s="5" t="n">
        <v>0</v>
      </c>
      <c r="J2794" s="2" t="s">
        <v>17</v>
      </c>
    </row>
    <row r="2795" customFormat="false" ht="15" hidden="false" customHeight="false" outlineLevel="0" collapsed="false">
      <c r="A2795" s="6" t="s">
        <v>5616</v>
      </c>
      <c r="B2795" s="6" t="s">
        <v>5617</v>
      </c>
      <c r="C2795" s="6" t="s">
        <v>86</v>
      </c>
      <c r="D2795" s="7" t="s">
        <v>384</v>
      </c>
      <c r="E2795" s="6" t="s">
        <v>2187</v>
      </c>
      <c r="F2795" s="6" t="s">
        <v>201</v>
      </c>
      <c r="G2795" s="7" t="s">
        <v>62</v>
      </c>
      <c r="H2795" s="8" t="n">
        <v>1625.44</v>
      </c>
      <c r="I2795" s="9" t="n">
        <v>20</v>
      </c>
      <c r="J2795" s="6" t="s">
        <v>17</v>
      </c>
    </row>
    <row r="2796" customFormat="false" ht="15" hidden="false" customHeight="false" outlineLevel="0" collapsed="false">
      <c r="A2796" s="2" t="s">
        <v>5618</v>
      </c>
      <c r="B2796" s="2" t="s">
        <v>221</v>
      </c>
      <c r="C2796" s="2" t="s">
        <v>12</v>
      </c>
      <c r="D2796" s="3" t="s">
        <v>81</v>
      </c>
      <c r="E2796" s="2" t="s">
        <v>141</v>
      </c>
      <c r="F2796" s="2" t="s">
        <v>798</v>
      </c>
      <c r="G2796" s="3" t="s">
        <v>62</v>
      </c>
      <c r="H2796" s="4" t="n">
        <v>5294.69</v>
      </c>
      <c r="I2796" s="5" t="n">
        <v>5</v>
      </c>
      <c r="J2796" s="2" t="s">
        <v>17</v>
      </c>
    </row>
    <row r="2797" customFormat="false" ht="15" hidden="false" customHeight="false" outlineLevel="0" collapsed="false">
      <c r="A2797" s="6" t="s">
        <v>5619</v>
      </c>
      <c r="B2797" s="6" t="s">
        <v>5620</v>
      </c>
      <c r="C2797" s="6" t="s">
        <v>12</v>
      </c>
      <c r="D2797" s="7" t="s">
        <v>13</v>
      </c>
      <c r="E2797" s="6" t="s">
        <v>1246</v>
      </c>
      <c r="F2797" s="6" t="s">
        <v>171</v>
      </c>
      <c r="G2797" s="7" t="s">
        <v>22</v>
      </c>
      <c r="H2797" s="8" t="n">
        <v>12418.54</v>
      </c>
      <c r="I2797" s="9" t="n">
        <v>15</v>
      </c>
      <c r="J2797" s="6" t="s">
        <v>17</v>
      </c>
    </row>
    <row r="2798" customFormat="false" ht="15" hidden="false" customHeight="false" outlineLevel="0" collapsed="false">
      <c r="A2798" s="2" t="s">
        <v>5621</v>
      </c>
      <c r="B2798" s="2" t="s">
        <v>5622</v>
      </c>
      <c r="C2798" s="2" t="s">
        <v>31</v>
      </c>
      <c r="D2798" s="3" t="s">
        <v>145</v>
      </c>
      <c r="E2798" s="2" t="s">
        <v>884</v>
      </c>
      <c r="F2798" s="2" t="s">
        <v>276</v>
      </c>
      <c r="G2798" s="3" t="s">
        <v>22</v>
      </c>
      <c r="H2798" s="4" t="n">
        <v>3344.55</v>
      </c>
      <c r="I2798" s="5" t="n">
        <v>25</v>
      </c>
      <c r="J2798" s="2" t="s">
        <v>17</v>
      </c>
    </row>
    <row r="2799" customFormat="false" ht="15" hidden="false" customHeight="false" outlineLevel="0" collapsed="false">
      <c r="A2799" s="6" t="s">
        <v>5623</v>
      </c>
      <c r="B2799" s="6" t="s">
        <v>5624</v>
      </c>
      <c r="C2799" s="6" t="s">
        <v>31</v>
      </c>
      <c r="D2799" s="7" t="s">
        <v>215</v>
      </c>
      <c r="E2799" s="6" t="s">
        <v>73</v>
      </c>
      <c r="F2799" s="6" t="s">
        <v>681</v>
      </c>
      <c r="G2799" s="7" t="s">
        <v>62</v>
      </c>
      <c r="H2799" s="8" t="n">
        <v>14663.7</v>
      </c>
      <c r="I2799" s="9" t="n">
        <v>10</v>
      </c>
      <c r="J2799" s="6" t="s">
        <v>17</v>
      </c>
    </row>
    <row r="2800" customFormat="false" ht="15" hidden="false" customHeight="false" outlineLevel="0" collapsed="false">
      <c r="A2800" s="2" t="s">
        <v>5625</v>
      </c>
      <c r="B2800" s="2" t="s">
        <v>5626</v>
      </c>
      <c r="C2800" s="2" t="s">
        <v>12</v>
      </c>
      <c r="D2800" s="3" t="s">
        <v>50</v>
      </c>
      <c r="E2800" s="2" t="s">
        <v>517</v>
      </c>
      <c r="F2800" s="2" t="s">
        <v>642</v>
      </c>
      <c r="G2800" s="3" t="s">
        <v>22</v>
      </c>
      <c r="H2800" s="4" t="n">
        <v>1885.86</v>
      </c>
      <c r="I2800" s="5" t="n">
        <v>25</v>
      </c>
      <c r="J2800" s="2" t="s">
        <v>68</v>
      </c>
    </row>
    <row r="2801" customFormat="false" ht="15" hidden="false" customHeight="false" outlineLevel="0" collapsed="false">
      <c r="A2801" s="6" t="s">
        <v>5627</v>
      </c>
      <c r="B2801" s="6" t="s">
        <v>5628</v>
      </c>
      <c r="C2801" s="6" t="s">
        <v>12</v>
      </c>
      <c r="D2801" s="7" t="s">
        <v>162</v>
      </c>
      <c r="E2801" s="6" t="s">
        <v>347</v>
      </c>
      <c r="F2801" s="6" t="s">
        <v>312</v>
      </c>
      <c r="G2801" s="7" t="s">
        <v>62</v>
      </c>
      <c r="H2801" s="8" t="n">
        <v>5136.5</v>
      </c>
      <c r="I2801" s="9" t="n">
        <v>10</v>
      </c>
      <c r="J2801" s="6" t="s">
        <v>68</v>
      </c>
    </row>
    <row r="2802" customFormat="false" ht="15" hidden="false" customHeight="false" outlineLevel="0" collapsed="false">
      <c r="A2802" s="2" t="s">
        <v>5629</v>
      </c>
      <c r="B2802" s="2" t="s">
        <v>5630</v>
      </c>
      <c r="C2802" s="2" t="s">
        <v>12</v>
      </c>
      <c r="D2802" s="3" t="s">
        <v>154</v>
      </c>
      <c r="E2802" s="2" t="s">
        <v>614</v>
      </c>
      <c r="F2802" s="2" t="s">
        <v>245</v>
      </c>
      <c r="G2802" s="3" t="s">
        <v>22</v>
      </c>
      <c r="H2802" s="4" t="n">
        <v>8029.95</v>
      </c>
      <c r="I2802" s="5" t="n">
        <v>25</v>
      </c>
      <c r="J2802" s="2" t="s">
        <v>68</v>
      </c>
    </row>
    <row r="2803" customFormat="false" ht="15" hidden="false" customHeight="false" outlineLevel="0" collapsed="false">
      <c r="A2803" s="6" t="s">
        <v>5631</v>
      </c>
      <c r="B2803" s="6" t="s">
        <v>5632</v>
      </c>
      <c r="C2803" s="6" t="s">
        <v>31</v>
      </c>
      <c r="D2803" s="7" t="s">
        <v>32</v>
      </c>
      <c r="E2803" s="6" t="s">
        <v>1138</v>
      </c>
      <c r="F2803" s="6" t="s">
        <v>191</v>
      </c>
      <c r="G2803" s="7" t="s">
        <v>22</v>
      </c>
      <c r="H2803" s="8" t="n">
        <v>2392.13</v>
      </c>
      <c r="I2803" s="9" t="n">
        <v>20</v>
      </c>
      <c r="J2803" s="6" t="s">
        <v>17</v>
      </c>
    </row>
    <row r="2804" customFormat="false" ht="15" hidden="false" customHeight="false" outlineLevel="0" collapsed="false">
      <c r="A2804" s="2" t="s">
        <v>5633</v>
      </c>
      <c r="B2804" s="2" t="s">
        <v>5634</v>
      </c>
      <c r="C2804" s="2" t="s">
        <v>12</v>
      </c>
      <c r="D2804" s="3" t="s">
        <v>162</v>
      </c>
      <c r="E2804" s="2" t="s">
        <v>688</v>
      </c>
      <c r="F2804" s="2" t="s">
        <v>335</v>
      </c>
      <c r="G2804" s="3" t="s">
        <v>138</v>
      </c>
      <c r="H2804" s="4" t="n">
        <v>9402.26</v>
      </c>
      <c r="I2804" s="5" t="n">
        <v>25</v>
      </c>
      <c r="J2804" s="2" t="s">
        <v>68</v>
      </c>
    </row>
    <row r="2805" customFormat="false" ht="15" hidden="false" customHeight="false" outlineLevel="0" collapsed="false">
      <c r="A2805" s="6" t="s">
        <v>5635</v>
      </c>
      <c r="B2805" s="6" t="s">
        <v>5636</v>
      </c>
      <c r="C2805" s="6" t="s">
        <v>31</v>
      </c>
      <c r="D2805" s="7" t="s">
        <v>145</v>
      </c>
      <c r="E2805" s="6" t="s">
        <v>946</v>
      </c>
      <c r="F2805" s="6" t="s">
        <v>429</v>
      </c>
      <c r="G2805" s="7" t="s">
        <v>22</v>
      </c>
      <c r="H2805" s="8" t="n">
        <v>1964.92</v>
      </c>
      <c r="I2805" s="9" t="n">
        <v>20</v>
      </c>
      <c r="J2805" s="6" t="s">
        <v>17</v>
      </c>
    </row>
    <row r="2806" customFormat="false" ht="15" hidden="false" customHeight="false" outlineLevel="0" collapsed="false">
      <c r="A2806" s="2" t="s">
        <v>5637</v>
      </c>
      <c r="B2806" s="2" t="s">
        <v>991</v>
      </c>
      <c r="C2806" s="2" t="s">
        <v>31</v>
      </c>
      <c r="D2806" s="3" t="s">
        <v>175</v>
      </c>
      <c r="E2806" s="2" t="s">
        <v>410</v>
      </c>
      <c r="F2806" s="2" t="s">
        <v>226</v>
      </c>
      <c r="G2806" s="3" t="s">
        <v>16</v>
      </c>
      <c r="H2806" s="4" t="n">
        <v>4027.23</v>
      </c>
      <c r="I2806" s="5" t="n">
        <v>5</v>
      </c>
      <c r="J2806" s="2" t="s">
        <v>17</v>
      </c>
    </row>
    <row r="2807" customFormat="false" ht="15" hidden="false" customHeight="false" outlineLevel="0" collapsed="false">
      <c r="A2807" s="6" t="s">
        <v>5638</v>
      </c>
      <c r="B2807" s="6" t="s">
        <v>5639</v>
      </c>
      <c r="C2807" s="6" t="s">
        <v>12</v>
      </c>
      <c r="D2807" s="7" t="s">
        <v>81</v>
      </c>
      <c r="E2807" s="6" t="s">
        <v>1190</v>
      </c>
      <c r="F2807" s="6" t="s">
        <v>136</v>
      </c>
      <c r="G2807" s="7" t="s">
        <v>22</v>
      </c>
      <c r="H2807" s="8" t="n">
        <v>3192.22</v>
      </c>
      <c r="I2807" s="9" t="n">
        <v>10</v>
      </c>
      <c r="J2807" s="6" t="s">
        <v>17</v>
      </c>
    </row>
    <row r="2808" customFormat="false" ht="15" hidden="false" customHeight="false" outlineLevel="0" collapsed="false">
      <c r="A2808" s="2" t="s">
        <v>5640</v>
      </c>
      <c r="B2808" s="2" t="s">
        <v>5641</v>
      </c>
      <c r="C2808" s="2" t="s">
        <v>12</v>
      </c>
      <c r="D2808" s="3" t="s">
        <v>13</v>
      </c>
      <c r="E2808" s="2" t="s">
        <v>617</v>
      </c>
      <c r="F2808" s="2" t="s">
        <v>862</v>
      </c>
      <c r="G2808" s="3" t="s">
        <v>22</v>
      </c>
      <c r="H2808" s="4" t="n">
        <v>7923.98</v>
      </c>
      <c r="I2808" s="5" t="n">
        <v>20</v>
      </c>
      <c r="J2808" s="2" t="s">
        <v>68</v>
      </c>
    </row>
    <row r="2809" customFormat="false" ht="15" hidden="false" customHeight="false" outlineLevel="0" collapsed="false">
      <c r="A2809" s="6" t="s">
        <v>5642</v>
      </c>
      <c r="B2809" s="6" t="s">
        <v>5643</v>
      </c>
      <c r="C2809" s="6" t="s">
        <v>12</v>
      </c>
      <c r="D2809" s="7" t="s">
        <v>362</v>
      </c>
      <c r="E2809" s="6" t="s">
        <v>141</v>
      </c>
      <c r="F2809" s="6" t="s">
        <v>202</v>
      </c>
      <c r="G2809" s="7" t="s">
        <v>138</v>
      </c>
      <c r="H2809" s="8" t="n">
        <v>6840.35</v>
      </c>
      <c r="I2809" s="9" t="n">
        <v>5</v>
      </c>
      <c r="J2809" s="6" t="s">
        <v>17</v>
      </c>
    </row>
    <row r="2810" customFormat="false" ht="15" hidden="false" customHeight="false" outlineLevel="0" collapsed="false">
      <c r="A2810" s="2" t="s">
        <v>5644</v>
      </c>
      <c r="B2810" s="2" t="s">
        <v>1442</v>
      </c>
      <c r="C2810" s="2" t="s">
        <v>31</v>
      </c>
      <c r="D2810" s="3" t="s">
        <v>65</v>
      </c>
      <c r="E2810" s="2" t="s">
        <v>1661</v>
      </c>
      <c r="F2810" s="2" t="s">
        <v>560</v>
      </c>
      <c r="G2810" s="3" t="s">
        <v>28</v>
      </c>
      <c r="H2810" s="4" t="n">
        <v>5727.59</v>
      </c>
      <c r="I2810" s="5" t="n">
        <v>25</v>
      </c>
      <c r="J2810" s="2" t="s">
        <v>17</v>
      </c>
    </row>
    <row r="2811" customFormat="false" ht="15" hidden="false" customHeight="false" outlineLevel="0" collapsed="false">
      <c r="A2811" s="6" t="s">
        <v>5645</v>
      </c>
      <c r="B2811" s="6" t="s">
        <v>3636</v>
      </c>
      <c r="C2811" s="6" t="s">
        <v>86</v>
      </c>
      <c r="D2811" s="7" t="s">
        <v>135</v>
      </c>
      <c r="E2811" s="6" t="s">
        <v>884</v>
      </c>
      <c r="F2811" s="6" t="s">
        <v>717</v>
      </c>
      <c r="G2811" s="7" t="s">
        <v>62</v>
      </c>
      <c r="H2811" s="8" t="n">
        <v>14960.54</v>
      </c>
      <c r="I2811" s="9" t="n">
        <v>5</v>
      </c>
      <c r="J2811" s="6" t="s">
        <v>17</v>
      </c>
    </row>
    <row r="2812" customFormat="false" ht="15" hidden="false" customHeight="false" outlineLevel="0" collapsed="false">
      <c r="A2812" s="2" t="s">
        <v>5646</v>
      </c>
      <c r="B2812" s="2" t="s">
        <v>5647</v>
      </c>
      <c r="C2812" s="2" t="s">
        <v>31</v>
      </c>
      <c r="D2812" s="3" t="s">
        <v>122</v>
      </c>
      <c r="E2812" s="2" t="s">
        <v>464</v>
      </c>
      <c r="F2812" s="2" t="s">
        <v>286</v>
      </c>
      <c r="G2812" s="3" t="s">
        <v>138</v>
      </c>
      <c r="H2812" s="4" t="n">
        <v>11919.25</v>
      </c>
      <c r="I2812" s="5" t="n">
        <v>10</v>
      </c>
      <c r="J2812" s="2" t="s">
        <v>17</v>
      </c>
    </row>
    <row r="2813" customFormat="false" ht="15" hidden="false" customHeight="false" outlineLevel="0" collapsed="false">
      <c r="A2813" s="6" t="s">
        <v>5648</v>
      </c>
      <c r="B2813" s="6" t="s">
        <v>5649</v>
      </c>
      <c r="C2813" s="6" t="s">
        <v>12</v>
      </c>
      <c r="D2813" s="7" t="s">
        <v>162</v>
      </c>
      <c r="E2813" s="6" t="s">
        <v>66</v>
      </c>
      <c r="F2813" s="6" t="s">
        <v>946</v>
      </c>
      <c r="G2813" s="7" t="s">
        <v>22</v>
      </c>
      <c r="H2813" s="8" t="n">
        <v>14892.98</v>
      </c>
      <c r="I2813" s="9" t="n">
        <v>30</v>
      </c>
      <c r="J2813" s="6" t="s">
        <v>17</v>
      </c>
    </row>
    <row r="2814" customFormat="false" ht="15" hidden="false" customHeight="false" outlineLevel="0" collapsed="false">
      <c r="A2814" s="2" t="s">
        <v>5650</v>
      </c>
      <c r="B2814" s="2" t="s">
        <v>5651</v>
      </c>
      <c r="C2814" s="2" t="s">
        <v>31</v>
      </c>
      <c r="D2814" s="3" t="s">
        <v>59</v>
      </c>
      <c r="E2814" s="2" t="s">
        <v>275</v>
      </c>
      <c r="F2814" s="2" t="s">
        <v>884</v>
      </c>
      <c r="G2814" s="3" t="s">
        <v>16</v>
      </c>
      <c r="H2814" s="4" t="n">
        <v>13895.16</v>
      </c>
      <c r="I2814" s="5" t="n">
        <v>10</v>
      </c>
      <c r="J2814" s="2" t="s">
        <v>17</v>
      </c>
    </row>
    <row r="2815" customFormat="false" ht="15" hidden="false" customHeight="false" outlineLevel="0" collapsed="false">
      <c r="A2815" s="6" t="s">
        <v>5652</v>
      </c>
      <c r="B2815" s="6" t="s">
        <v>714</v>
      </c>
      <c r="C2815" s="6" t="s">
        <v>31</v>
      </c>
      <c r="D2815" s="7" t="s">
        <v>215</v>
      </c>
      <c r="E2815" s="6" t="s">
        <v>136</v>
      </c>
      <c r="F2815" s="6" t="s">
        <v>881</v>
      </c>
      <c r="G2815" s="7" t="s">
        <v>28</v>
      </c>
      <c r="H2815" s="8" t="n">
        <v>10645.79</v>
      </c>
      <c r="I2815" s="9" t="n">
        <v>25</v>
      </c>
      <c r="J2815" s="6" t="s">
        <v>17</v>
      </c>
    </row>
    <row r="2816" customFormat="false" ht="15" hidden="false" customHeight="false" outlineLevel="0" collapsed="false">
      <c r="A2816" s="2" t="s">
        <v>5653</v>
      </c>
      <c r="B2816" s="2" t="s">
        <v>5654</v>
      </c>
      <c r="C2816" s="2" t="s">
        <v>12</v>
      </c>
      <c r="D2816" s="3" t="s">
        <v>50</v>
      </c>
      <c r="E2816" s="2" t="s">
        <v>52</v>
      </c>
      <c r="F2816" s="2" t="s">
        <v>1190</v>
      </c>
      <c r="G2816" s="3" t="s">
        <v>22</v>
      </c>
      <c r="H2816" s="4" t="n">
        <v>11447.18</v>
      </c>
      <c r="I2816" s="5" t="n">
        <v>25</v>
      </c>
      <c r="J2816" s="2" t="s">
        <v>17</v>
      </c>
    </row>
    <row r="2817" customFormat="false" ht="15" hidden="false" customHeight="false" outlineLevel="0" collapsed="false">
      <c r="A2817" s="6" t="s">
        <v>5655</v>
      </c>
      <c r="B2817" s="6" t="s">
        <v>3619</v>
      </c>
      <c r="C2817" s="6" t="s">
        <v>31</v>
      </c>
      <c r="D2817" s="7" t="s">
        <v>59</v>
      </c>
      <c r="E2817" s="6" t="s">
        <v>254</v>
      </c>
      <c r="F2817" s="6" t="s">
        <v>230</v>
      </c>
      <c r="G2817" s="7" t="s">
        <v>22</v>
      </c>
      <c r="H2817" s="8" t="n">
        <v>7136.17</v>
      </c>
      <c r="I2817" s="9" t="n">
        <v>25</v>
      </c>
      <c r="J2817" s="6" t="s">
        <v>17</v>
      </c>
    </row>
    <row r="2818" customFormat="false" ht="15" hidden="false" customHeight="false" outlineLevel="0" collapsed="false">
      <c r="A2818" s="2" t="s">
        <v>5656</v>
      </c>
      <c r="B2818" s="2" t="s">
        <v>5657</v>
      </c>
      <c r="C2818" s="2" t="s">
        <v>12</v>
      </c>
      <c r="D2818" s="3" t="s">
        <v>110</v>
      </c>
      <c r="E2818" s="2" t="s">
        <v>230</v>
      </c>
      <c r="F2818" s="2" t="s">
        <v>172</v>
      </c>
      <c r="G2818" s="3" t="s">
        <v>138</v>
      </c>
      <c r="H2818" s="4" t="n">
        <v>4436.08</v>
      </c>
      <c r="I2818" s="5" t="n">
        <v>10</v>
      </c>
      <c r="J2818" s="2" t="s">
        <v>17</v>
      </c>
    </row>
    <row r="2819" customFormat="false" ht="15" hidden="false" customHeight="false" outlineLevel="0" collapsed="false">
      <c r="A2819" s="6" t="s">
        <v>5658</v>
      </c>
      <c r="B2819" s="6" t="s">
        <v>4725</v>
      </c>
      <c r="C2819" s="6" t="s">
        <v>12</v>
      </c>
      <c r="D2819" s="7" t="s">
        <v>154</v>
      </c>
      <c r="E2819" s="6" t="s">
        <v>163</v>
      </c>
      <c r="F2819" s="6" t="s">
        <v>423</v>
      </c>
      <c r="G2819" s="7" t="s">
        <v>16</v>
      </c>
      <c r="H2819" s="8" t="n">
        <v>6487.9</v>
      </c>
      <c r="I2819" s="9" t="n">
        <v>0</v>
      </c>
      <c r="J2819" s="6" t="s">
        <v>17</v>
      </c>
    </row>
    <row r="2820" customFormat="false" ht="15" hidden="false" customHeight="false" outlineLevel="0" collapsed="false">
      <c r="A2820" s="2" t="s">
        <v>5659</v>
      </c>
      <c r="B2820" s="2" t="s">
        <v>5660</v>
      </c>
      <c r="C2820" s="2" t="s">
        <v>12</v>
      </c>
      <c r="D2820" s="3" t="s">
        <v>362</v>
      </c>
      <c r="E2820" s="2" t="s">
        <v>147</v>
      </c>
      <c r="F2820" s="2" t="s">
        <v>942</v>
      </c>
      <c r="G2820" s="3" t="s">
        <v>28</v>
      </c>
      <c r="H2820" s="4" t="n">
        <v>9322.07</v>
      </c>
      <c r="I2820" s="5" t="n">
        <v>20</v>
      </c>
      <c r="J2820" s="2" t="s">
        <v>68</v>
      </c>
    </row>
    <row r="2821" customFormat="false" ht="15" hidden="false" customHeight="false" outlineLevel="0" collapsed="false">
      <c r="A2821" s="6" t="s">
        <v>5661</v>
      </c>
      <c r="B2821" s="6" t="s">
        <v>5662</v>
      </c>
      <c r="C2821" s="6" t="s">
        <v>31</v>
      </c>
      <c r="D2821" s="7" t="s">
        <v>131</v>
      </c>
      <c r="E2821" s="6" t="s">
        <v>275</v>
      </c>
      <c r="F2821" s="6" t="s">
        <v>397</v>
      </c>
      <c r="G2821" s="7" t="s">
        <v>16</v>
      </c>
      <c r="H2821" s="8" t="n">
        <v>1707.89</v>
      </c>
      <c r="I2821" s="9" t="n">
        <v>20</v>
      </c>
      <c r="J2821" s="6" t="s">
        <v>17</v>
      </c>
    </row>
    <row r="2822" customFormat="false" ht="15" hidden="false" customHeight="false" outlineLevel="0" collapsed="false">
      <c r="A2822" s="2" t="s">
        <v>5663</v>
      </c>
      <c r="B2822" s="2" t="s">
        <v>5664</v>
      </c>
      <c r="C2822" s="2" t="s">
        <v>12</v>
      </c>
      <c r="D2822" s="3" t="s">
        <v>162</v>
      </c>
      <c r="E2822" s="2" t="s">
        <v>1051</v>
      </c>
      <c r="F2822" s="2" t="s">
        <v>1000</v>
      </c>
      <c r="G2822" s="3" t="s">
        <v>22</v>
      </c>
      <c r="H2822" s="4" t="n">
        <v>7707.99</v>
      </c>
      <c r="I2822" s="5" t="n">
        <v>0</v>
      </c>
      <c r="J2822" s="2" t="s">
        <v>17</v>
      </c>
    </row>
    <row r="2823" customFormat="false" ht="15" hidden="false" customHeight="false" outlineLevel="0" collapsed="false">
      <c r="A2823" s="6" t="s">
        <v>5665</v>
      </c>
      <c r="B2823" s="6" t="s">
        <v>4423</v>
      </c>
      <c r="C2823" s="6" t="s">
        <v>12</v>
      </c>
      <c r="D2823" s="7" t="s">
        <v>13</v>
      </c>
      <c r="E2823" s="6" t="s">
        <v>398</v>
      </c>
      <c r="F2823" s="6" t="s">
        <v>600</v>
      </c>
      <c r="G2823" s="7" t="s">
        <v>138</v>
      </c>
      <c r="H2823" s="8" t="n">
        <v>8276.43</v>
      </c>
      <c r="I2823" s="9" t="n">
        <v>10</v>
      </c>
      <c r="J2823" s="6" t="s">
        <v>17</v>
      </c>
    </row>
    <row r="2824" customFormat="false" ht="15" hidden="false" customHeight="false" outlineLevel="0" collapsed="false">
      <c r="A2824" s="2" t="s">
        <v>5666</v>
      </c>
      <c r="B2824" s="2" t="s">
        <v>5667</v>
      </c>
      <c r="C2824" s="2" t="s">
        <v>12</v>
      </c>
      <c r="D2824" s="3" t="s">
        <v>50</v>
      </c>
      <c r="E2824" s="2" t="s">
        <v>332</v>
      </c>
      <c r="F2824" s="2" t="s">
        <v>543</v>
      </c>
      <c r="G2824" s="3" t="s">
        <v>62</v>
      </c>
      <c r="H2824" s="4" t="n">
        <v>8820.69</v>
      </c>
      <c r="I2824" s="5" t="n">
        <v>10</v>
      </c>
      <c r="J2824" s="2" t="s">
        <v>68</v>
      </c>
    </row>
    <row r="2825" customFormat="false" ht="15" hidden="false" customHeight="false" outlineLevel="0" collapsed="false">
      <c r="A2825" s="6" t="s">
        <v>5668</v>
      </c>
      <c r="B2825" s="6" t="s">
        <v>5669</v>
      </c>
      <c r="C2825" s="6" t="s">
        <v>31</v>
      </c>
      <c r="D2825" s="7" t="s">
        <v>131</v>
      </c>
      <c r="E2825" s="6" t="s">
        <v>184</v>
      </c>
      <c r="F2825" s="6" t="s">
        <v>919</v>
      </c>
      <c r="G2825" s="7" t="s">
        <v>28</v>
      </c>
      <c r="H2825" s="8" t="n">
        <v>11853.46</v>
      </c>
      <c r="I2825" s="9" t="n">
        <v>10</v>
      </c>
      <c r="J2825" s="6" t="s">
        <v>17</v>
      </c>
    </row>
    <row r="2826" customFormat="false" ht="15" hidden="false" customHeight="false" outlineLevel="0" collapsed="false">
      <c r="A2826" s="2" t="s">
        <v>5670</v>
      </c>
      <c r="B2826" s="2" t="s">
        <v>5671</v>
      </c>
      <c r="C2826" s="2" t="s">
        <v>86</v>
      </c>
      <c r="D2826" s="3" t="s">
        <v>524</v>
      </c>
      <c r="E2826" s="2" t="s">
        <v>781</v>
      </c>
      <c r="F2826" s="2" t="s">
        <v>680</v>
      </c>
      <c r="G2826" s="3" t="s">
        <v>138</v>
      </c>
      <c r="H2826" s="4" t="n">
        <v>2884.49</v>
      </c>
      <c r="I2826" s="5" t="n">
        <v>25</v>
      </c>
      <c r="J2826" s="2" t="s">
        <v>17</v>
      </c>
    </row>
    <row r="2827" customFormat="false" ht="15" hidden="false" customHeight="false" outlineLevel="0" collapsed="false">
      <c r="A2827" s="6" t="s">
        <v>5672</v>
      </c>
      <c r="B2827" s="6" t="s">
        <v>5673</v>
      </c>
      <c r="C2827" s="6" t="s">
        <v>86</v>
      </c>
      <c r="D2827" s="7" t="s">
        <v>784</v>
      </c>
      <c r="E2827" s="6" t="s">
        <v>264</v>
      </c>
      <c r="F2827" s="6" t="s">
        <v>21</v>
      </c>
      <c r="G2827" s="7" t="s">
        <v>28</v>
      </c>
      <c r="H2827" s="8" t="n">
        <v>2511.07</v>
      </c>
      <c r="I2827" s="9" t="n">
        <v>15</v>
      </c>
      <c r="J2827" s="6" t="s">
        <v>17</v>
      </c>
    </row>
    <row r="2828" customFormat="false" ht="15" hidden="false" customHeight="false" outlineLevel="0" collapsed="false">
      <c r="A2828" s="2" t="s">
        <v>5674</v>
      </c>
      <c r="B2828" s="2" t="s">
        <v>4837</v>
      </c>
      <c r="C2828" s="2" t="s">
        <v>31</v>
      </c>
      <c r="D2828" s="3" t="s">
        <v>122</v>
      </c>
      <c r="E2828" s="2" t="s">
        <v>1138</v>
      </c>
      <c r="F2828" s="2" t="s">
        <v>271</v>
      </c>
      <c r="G2828" s="3" t="s">
        <v>74</v>
      </c>
      <c r="H2828" s="4" t="n">
        <v>7831.59</v>
      </c>
      <c r="I2828" s="5" t="n">
        <v>10</v>
      </c>
      <c r="J2828" s="2" t="s">
        <v>17</v>
      </c>
    </row>
    <row r="2829" customFormat="false" ht="15" hidden="false" customHeight="false" outlineLevel="0" collapsed="false">
      <c r="A2829" s="6" t="s">
        <v>5675</v>
      </c>
      <c r="B2829" s="6" t="s">
        <v>5676</v>
      </c>
      <c r="C2829" s="6" t="s">
        <v>12</v>
      </c>
      <c r="D2829" s="7" t="s">
        <v>37</v>
      </c>
      <c r="E2829" s="6" t="s">
        <v>227</v>
      </c>
      <c r="F2829" s="6" t="s">
        <v>847</v>
      </c>
      <c r="G2829" s="7" t="s">
        <v>16</v>
      </c>
      <c r="H2829" s="8" t="n">
        <v>7172.39</v>
      </c>
      <c r="I2829" s="9" t="n">
        <v>20</v>
      </c>
      <c r="J2829" s="6" t="s">
        <v>17</v>
      </c>
    </row>
    <row r="2830" customFormat="false" ht="15" hidden="false" customHeight="false" outlineLevel="0" collapsed="false">
      <c r="A2830" s="2" t="s">
        <v>5677</v>
      </c>
      <c r="B2830" s="2" t="s">
        <v>3657</v>
      </c>
      <c r="C2830" s="2" t="s">
        <v>12</v>
      </c>
      <c r="D2830" s="3" t="s">
        <v>110</v>
      </c>
      <c r="E2830" s="2" t="s">
        <v>423</v>
      </c>
      <c r="F2830" s="2" t="s">
        <v>585</v>
      </c>
      <c r="G2830" s="3" t="s">
        <v>22</v>
      </c>
      <c r="H2830" s="4" t="n">
        <v>3699.77</v>
      </c>
      <c r="I2830" s="5" t="n">
        <v>10</v>
      </c>
      <c r="J2830" s="2" t="s">
        <v>17</v>
      </c>
    </row>
    <row r="2831" customFormat="false" ht="15" hidden="false" customHeight="false" outlineLevel="0" collapsed="false">
      <c r="A2831" s="6" t="s">
        <v>5678</v>
      </c>
      <c r="B2831" s="6" t="s">
        <v>5679</v>
      </c>
      <c r="C2831" s="6" t="s">
        <v>31</v>
      </c>
      <c r="D2831" s="7" t="s">
        <v>65</v>
      </c>
      <c r="E2831" s="6" t="s">
        <v>1628</v>
      </c>
      <c r="F2831" s="6" t="s">
        <v>119</v>
      </c>
      <c r="G2831" s="7" t="s">
        <v>22</v>
      </c>
      <c r="H2831" s="8" t="n">
        <v>11753.02</v>
      </c>
      <c r="I2831" s="9" t="n">
        <v>15</v>
      </c>
      <c r="J2831" s="6" t="s">
        <v>17</v>
      </c>
    </row>
    <row r="2832" customFormat="false" ht="15" hidden="false" customHeight="false" outlineLevel="0" collapsed="false">
      <c r="A2832" s="2" t="s">
        <v>5680</v>
      </c>
      <c r="B2832" s="2" t="s">
        <v>5681</v>
      </c>
      <c r="C2832" s="2" t="s">
        <v>12</v>
      </c>
      <c r="D2832" s="3" t="s">
        <v>162</v>
      </c>
      <c r="E2832" s="2" t="s">
        <v>257</v>
      </c>
      <c r="F2832" s="2" t="s">
        <v>205</v>
      </c>
      <c r="G2832" s="3" t="s">
        <v>22</v>
      </c>
      <c r="H2832" s="4" t="n">
        <v>4446.54</v>
      </c>
      <c r="I2832" s="5" t="n">
        <v>5</v>
      </c>
      <c r="J2832" s="2" t="s">
        <v>17</v>
      </c>
    </row>
    <row r="2833" customFormat="false" ht="15" hidden="false" customHeight="false" outlineLevel="0" collapsed="false">
      <c r="A2833" s="6" t="s">
        <v>5682</v>
      </c>
      <c r="B2833" s="6" t="s">
        <v>5683</v>
      </c>
      <c r="C2833" s="6" t="s">
        <v>86</v>
      </c>
      <c r="D2833" s="7" t="s">
        <v>784</v>
      </c>
      <c r="E2833" s="6" t="s">
        <v>163</v>
      </c>
      <c r="F2833" s="6" t="s">
        <v>493</v>
      </c>
      <c r="G2833" s="7" t="s">
        <v>138</v>
      </c>
      <c r="H2833" s="8" t="n">
        <v>8235.45</v>
      </c>
      <c r="I2833" s="9" t="n">
        <v>10</v>
      </c>
      <c r="J2833" s="6" t="s">
        <v>17</v>
      </c>
    </row>
    <row r="2834" customFormat="false" ht="15" hidden="false" customHeight="false" outlineLevel="0" collapsed="false">
      <c r="A2834" s="2" t="s">
        <v>5684</v>
      </c>
      <c r="B2834" s="2" t="s">
        <v>5685</v>
      </c>
      <c r="C2834" s="2" t="s">
        <v>12</v>
      </c>
      <c r="D2834" s="3" t="s">
        <v>179</v>
      </c>
      <c r="E2834" s="2" t="s">
        <v>862</v>
      </c>
      <c r="F2834" s="2" t="s">
        <v>1440</v>
      </c>
      <c r="G2834" s="3" t="s">
        <v>22</v>
      </c>
      <c r="H2834" s="4" t="n">
        <v>14347.69</v>
      </c>
      <c r="I2834" s="5" t="n">
        <v>0</v>
      </c>
      <c r="J2834" s="2" t="s">
        <v>17</v>
      </c>
    </row>
    <row r="2835" customFormat="false" ht="15" hidden="false" customHeight="false" outlineLevel="0" collapsed="false">
      <c r="A2835" s="6" t="s">
        <v>5686</v>
      </c>
      <c r="B2835" s="6" t="s">
        <v>5687</v>
      </c>
      <c r="C2835" s="6" t="s">
        <v>86</v>
      </c>
      <c r="D2835" s="7" t="s">
        <v>101</v>
      </c>
      <c r="E2835" s="6" t="s">
        <v>706</v>
      </c>
      <c r="F2835" s="6" t="s">
        <v>707</v>
      </c>
      <c r="G2835" s="7" t="s">
        <v>22</v>
      </c>
      <c r="H2835" s="8" t="n">
        <v>651.12</v>
      </c>
      <c r="I2835" s="9" t="n">
        <v>15</v>
      </c>
      <c r="J2835" s="6" t="s">
        <v>17</v>
      </c>
    </row>
    <row r="2836" customFormat="false" ht="15" hidden="false" customHeight="false" outlineLevel="0" collapsed="false">
      <c r="A2836" s="2" t="s">
        <v>5688</v>
      </c>
      <c r="B2836" s="2" t="s">
        <v>2099</v>
      </c>
      <c r="C2836" s="2" t="s">
        <v>12</v>
      </c>
      <c r="D2836" s="3" t="s">
        <v>13</v>
      </c>
      <c r="E2836" s="2" t="s">
        <v>376</v>
      </c>
      <c r="F2836" s="2" t="s">
        <v>1394</v>
      </c>
      <c r="G2836" s="3" t="s">
        <v>74</v>
      </c>
      <c r="H2836" s="4" t="n">
        <v>13534.9</v>
      </c>
      <c r="I2836" s="5" t="n">
        <v>25</v>
      </c>
      <c r="J2836" s="2" t="s">
        <v>68</v>
      </c>
    </row>
    <row r="2837" customFormat="false" ht="15" hidden="false" customHeight="false" outlineLevel="0" collapsed="false">
      <c r="A2837" s="6" t="s">
        <v>5689</v>
      </c>
      <c r="B2837" s="6" t="s">
        <v>1400</v>
      </c>
      <c r="C2837" s="6" t="s">
        <v>12</v>
      </c>
      <c r="D2837" s="7" t="s">
        <v>37</v>
      </c>
      <c r="E2837" s="6" t="s">
        <v>960</v>
      </c>
      <c r="F2837" s="6" t="s">
        <v>943</v>
      </c>
      <c r="G2837" s="7" t="s">
        <v>74</v>
      </c>
      <c r="H2837" s="8" t="n">
        <v>6360.88</v>
      </c>
      <c r="I2837" s="9" t="n">
        <v>0</v>
      </c>
      <c r="J2837" s="6" t="s">
        <v>17</v>
      </c>
    </row>
    <row r="2838" customFormat="false" ht="15" hidden="false" customHeight="false" outlineLevel="0" collapsed="false">
      <c r="A2838" s="2" t="s">
        <v>5690</v>
      </c>
      <c r="B2838" s="2" t="s">
        <v>5691</v>
      </c>
      <c r="C2838" s="2" t="s">
        <v>86</v>
      </c>
      <c r="D2838" s="3" t="s">
        <v>524</v>
      </c>
      <c r="E2838" s="2" t="s">
        <v>925</v>
      </c>
      <c r="F2838" s="2" t="s">
        <v>1051</v>
      </c>
      <c r="G2838" s="3" t="s">
        <v>22</v>
      </c>
      <c r="H2838" s="4" t="n">
        <v>2593.5</v>
      </c>
      <c r="I2838" s="5" t="n">
        <v>10</v>
      </c>
      <c r="J2838" s="2" t="s">
        <v>17</v>
      </c>
    </row>
    <row r="2839" customFormat="false" ht="15" hidden="false" customHeight="false" outlineLevel="0" collapsed="false">
      <c r="A2839" s="6" t="s">
        <v>5692</v>
      </c>
      <c r="B2839" s="6" t="s">
        <v>5693</v>
      </c>
      <c r="C2839" s="6" t="s">
        <v>31</v>
      </c>
      <c r="D2839" s="7" t="s">
        <v>145</v>
      </c>
      <c r="E2839" s="6" t="s">
        <v>1907</v>
      </c>
      <c r="F2839" s="6" t="s">
        <v>128</v>
      </c>
      <c r="G2839" s="7" t="s">
        <v>74</v>
      </c>
      <c r="H2839" s="8" t="n">
        <v>3538.18</v>
      </c>
      <c r="I2839" s="9" t="n">
        <v>0</v>
      </c>
      <c r="J2839" s="6" t="s">
        <v>68</v>
      </c>
    </row>
    <row r="2840" customFormat="false" ht="15" hidden="false" customHeight="false" outlineLevel="0" collapsed="false">
      <c r="A2840" s="2" t="s">
        <v>5694</v>
      </c>
      <c r="B2840" s="2" t="s">
        <v>5695</v>
      </c>
      <c r="C2840" s="2" t="s">
        <v>12</v>
      </c>
      <c r="D2840" s="3" t="s">
        <v>162</v>
      </c>
      <c r="E2840" s="2" t="s">
        <v>960</v>
      </c>
      <c r="F2840" s="2" t="s">
        <v>132</v>
      </c>
      <c r="G2840" s="3" t="s">
        <v>62</v>
      </c>
      <c r="H2840" s="4" t="n">
        <v>1945.5</v>
      </c>
      <c r="I2840" s="5" t="n">
        <v>20</v>
      </c>
      <c r="J2840" s="2" t="s">
        <v>68</v>
      </c>
    </row>
    <row r="2841" customFormat="false" ht="15" hidden="false" customHeight="false" outlineLevel="0" collapsed="false">
      <c r="A2841" s="6" t="s">
        <v>5696</v>
      </c>
      <c r="B2841" s="6" t="s">
        <v>5697</v>
      </c>
      <c r="C2841" s="6" t="s">
        <v>31</v>
      </c>
      <c r="D2841" s="7" t="s">
        <v>175</v>
      </c>
      <c r="E2841" s="6" t="s">
        <v>627</v>
      </c>
      <c r="F2841" s="6" t="s">
        <v>246</v>
      </c>
      <c r="G2841" s="7" t="s">
        <v>16</v>
      </c>
      <c r="H2841" s="8" t="n">
        <v>3447.53</v>
      </c>
      <c r="I2841" s="9" t="n">
        <v>0</v>
      </c>
      <c r="J2841" s="6" t="s">
        <v>68</v>
      </c>
    </row>
    <row r="2842" customFormat="false" ht="15" hidden="false" customHeight="false" outlineLevel="0" collapsed="false">
      <c r="A2842" s="2" t="s">
        <v>5698</v>
      </c>
      <c r="B2842" s="2" t="s">
        <v>5699</v>
      </c>
      <c r="C2842" s="2" t="s">
        <v>86</v>
      </c>
      <c r="D2842" s="3" t="s">
        <v>384</v>
      </c>
      <c r="E2842" s="2" t="s">
        <v>271</v>
      </c>
      <c r="F2842" s="2" t="s">
        <v>363</v>
      </c>
      <c r="G2842" s="3" t="s">
        <v>138</v>
      </c>
      <c r="H2842" s="4" t="n">
        <v>13640.08</v>
      </c>
      <c r="I2842" s="5" t="n">
        <v>10</v>
      </c>
      <c r="J2842" s="2" t="s">
        <v>68</v>
      </c>
    </row>
    <row r="2843" customFormat="false" ht="15" hidden="false" customHeight="false" outlineLevel="0" collapsed="false">
      <c r="A2843" s="6" t="s">
        <v>5700</v>
      </c>
      <c r="B2843" s="6" t="s">
        <v>5701</v>
      </c>
      <c r="C2843" s="6" t="s">
        <v>12</v>
      </c>
      <c r="D2843" s="7" t="s">
        <v>162</v>
      </c>
      <c r="E2843" s="6" t="s">
        <v>1203</v>
      </c>
      <c r="F2843" s="6" t="s">
        <v>960</v>
      </c>
      <c r="G2843" s="7" t="s">
        <v>22</v>
      </c>
      <c r="H2843" s="8" t="n">
        <v>2421.54</v>
      </c>
      <c r="I2843" s="9" t="n">
        <v>0</v>
      </c>
      <c r="J2843" s="6" t="s">
        <v>17</v>
      </c>
    </row>
    <row r="2844" customFormat="false" ht="15" hidden="false" customHeight="false" outlineLevel="0" collapsed="false">
      <c r="A2844" s="2" t="s">
        <v>5702</v>
      </c>
      <c r="B2844" s="2" t="s">
        <v>5703</v>
      </c>
      <c r="C2844" s="2" t="s">
        <v>31</v>
      </c>
      <c r="D2844" s="3" t="s">
        <v>59</v>
      </c>
      <c r="E2844" s="2" t="s">
        <v>501</v>
      </c>
      <c r="F2844" s="2" t="s">
        <v>1075</v>
      </c>
      <c r="G2844" s="3" t="s">
        <v>138</v>
      </c>
      <c r="H2844" s="4" t="n">
        <v>11702.8</v>
      </c>
      <c r="I2844" s="5" t="n">
        <v>0</v>
      </c>
      <c r="J2844" s="2" t="s">
        <v>17</v>
      </c>
    </row>
    <row r="2845" customFormat="false" ht="15" hidden="false" customHeight="false" outlineLevel="0" collapsed="false">
      <c r="A2845" s="6" t="s">
        <v>5704</v>
      </c>
      <c r="B2845" s="6" t="s">
        <v>3788</v>
      </c>
      <c r="C2845" s="6" t="s">
        <v>31</v>
      </c>
      <c r="D2845" s="7" t="s">
        <v>122</v>
      </c>
      <c r="E2845" s="6" t="s">
        <v>115</v>
      </c>
      <c r="F2845" s="6" t="s">
        <v>42</v>
      </c>
      <c r="G2845" s="7" t="s">
        <v>22</v>
      </c>
      <c r="H2845" s="8" t="n">
        <v>3219.07</v>
      </c>
      <c r="I2845" s="9" t="n">
        <v>15</v>
      </c>
      <c r="J2845" s="6" t="s">
        <v>17</v>
      </c>
    </row>
    <row r="2846" customFormat="false" ht="15" hidden="false" customHeight="false" outlineLevel="0" collapsed="false">
      <c r="A2846" s="2" t="s">
        <v>5705</v>
      </c>
      <c r="B2846" s="2" t="s">
        <v>5706</v>
      </c>
      <c r="C2846" s="2" t="s">
        <v>31</v>
      </c>
      <c r="D2846" s="3" t="s">
        <v>59</v>
      </c>
      <c r="E2846" s="2" t="s">
        <v>51</v>
      </c>
      <c r="F2846" s="2" t="s">
        <v>650</v>
      </c>
      <c r="G2846" s="3" t="s">
        <v>62</v>
      </c>
      <c r="H2846" s="4" t="n">
        <v>10035.51</v>
      </c>
      <c r="I2846" s="5" t="n">
        <v>0</v>
      </c>
      <c r="J2846" s="2" t="s">
        <v>17</v>
      </c>
    </row>
    <row r="2847" customFormat="false" ht="15" hidden="false" customHeight="false" outlineLevel="0" collapsed="false">
      <c r="A2847" s="6" t="s">
        <v>5707</v>
      </c>
      <c r="B2847" s="6" t="s">
        <v>5708</v>
      </c>
      <c r="C2847" s="6" t="s">
        <v>31</v>
      </c>
      <c r="D2847" s="7" t="s">
        <v>92</v>
      </c>
      <c r="E2847" s="6" t="s">
        <v>1271</v>
      </c>
      <c r="F2847" s="6" t="s">
        <v>380</v>
      </c>
      <c r="G2847" s="7" t="s">
        <v>22</v>
      </c>
      <c r="H2847" s="8" t="n">
        <v>13216.19</v>
      </c>
      <c r="I2847" s="9" t="n">
        <v>10</v>
      </c>
      <c r="J2847" s="6" t="s">
        <v>68</v>
      </c>
    </row>
    <row r="2848" customFormat="false" ht="15" hidden="false" customHeight="false" outlineLevel="0" collapsed="false">
      <c r="A2848" s="2" t="s">
        <v>5709</v>
      </c>
      <c r="B2848" s="2" t="s">
        <v>5710</v>
      </c>
      <c r="C2848" s="2" t="s">
        <v>31</v>
      </c>
      <c r="D2848" s="3" t="s">
        <v>71</v>
      </c>
      <c r="E2848" s="2" t="s">
        <v>525</v>
      </c>
      <c r="F2848" s="2" t="s">
        <v>172</v>
      </c>
      <c r="G2848" s="3" t="s">
        <v>62</v>
      </c>
      <c r="H2848" s="4" t="n">
        <v>6783.47</v>
      </c>
      <c r="I2848" s="5" t="n">
        <v>25</v>
      </c>
      <c r="J2848" s="2" t="s">
        <v>68</v>
      </c>
    </row>
    <row r="2849" customFormat="false" ht="15" hidden="false" customHeight="false" outlineLevel="0" collapsed="false">
      <c r="A2849" s="6" t="s">
        <v>5711</v>
      </c>
      <c r="B2849" s="6" t="s">
        <v>5712</v>
      </c>
      <c r="C2849" s="6" t="s">
        <v>31</v>
      </c>
      <c r="D2849" s="7" t="s">
        <v>32</v>
      </c>
      <c r="E2849" s="6" t="s">
        <v>413</v>
      </c>
      <c r="F2849" s="6" t="s">
        <v>172</v>
      </c>
      <c r="G2849" s="7" t="s">
        <v>62</v>
      </c>
      <c r="H2849" s="8" t="n">
        <v>3044.76</v>
      </c>
      <c r="I2849" s="9" t="n">
        <v>10</v>
      </c>
      <c r="J2849" s="6" t="s">
        <v>17</v>
      </c>
    </row>
    <row r="2850" customFormat="false" ht="15" hidden="false" customHeight="false" outlineLevel="0" collapsed="false">
      <c r="A2850" s="2" t="s">
        <v>5713</v>
      </c>
      <c r="B2850" s="2" t="s">
        <v>5714</v>
      </c>
      <c r="C2850" s="2" t="s">
        <v>31</v>
      </c>
      <c r="D2850" s="3" t="s">
        <v>32</v>
      </c>
      <c r="E2850" s="2" t="s">
        <v>898</v>
      </c>
      <c r="F2850" s="2" t="s">
        <v>1409</v>
      </c>
      <c r="G2850" s="3" t="s">
        <v>22</v>
      </c>
      <c r="H2850" s="4" t="n">
        <v>12226.53</v>
      </c>
      <c r="I2850" s="5" t="n">
        <v>25</v>
      </c>
      <c r="J2850" s="2" t="s">
        <v>17</v>
      </c>
    </row>
    <row r="2851" customFormat="false" ht="15" hidden="false" customHeight="false" outlineLevel="0" collapsed="false">
      <c r="A2851" s="6" t="s">
        <v>5715</v>
      </c>
      <c r="B2851" s="6" t="s">
        <v>5716</v>
      </c>
      <c r="C2851" s="6" t="s">
        <v>12</v>
      </c>
      <c r="D2851" s="7" t="s">
        <v>81</v>
      </c>
      <c r="E2851" s="6" t="s">
        <v>902</v>
      </c>
      <c r="F2851" s="6" t="s">
        <v>410</v>
      </c>
      <c r="G2851" s="7" t="s">
        <v>62</v>
      </c>
      <c r="H2851" s="8" t="n">
        <v>4593.73</v>
      </c>
      <c r="I2851" s="9" t="n">
        <v>20</v>
      </c>
      <c r="J2851" s="6" t="s">
        <v>17</v>
      </c>
    </row>
    <row r="2852" customFormat="false" ht="15" hidden="false" customHeight="false" outlineLevel="0" collapsed="false">
      <c r="A2852" s="2" t="s">
        <v>5717</v>
      </c>
      <c r="B2852" s="2" t="s">
        <v>3429</v>
      </c>
      <c r="C2852" s="2" t="s">
        <v>31</v>
      </c>
      <c r="D2852" s="3" t="s">
        <v>175</v>
      </c>
      <c r="E2852" s="2" t="s">
        <v>112</v>
      </c>
      <c r="F2852" s="2" t="s">
        <v>700</v>
      </c>
      <c r="G2852" s="3" t="s">
        <v>28</v>
      </c>
      <c r="H2852" s="4" t="n">
        <v>10660.96</v>
      </c>
      <c r="I2852" s="5" t="n">
        <v>25</v>
      </c>
      <c r="J2852" s="2" t="s">
        <v>17</v>
      </c>
    </row>
    <row r="2853" customFormat="false" ht="15" hidden="false" customHeight="false" outlineLevel="0" collapsed="false">
      <c r="A2853" s="6" t="s">
        <v>5718</v>
      </c>
      <c r="B2853" s="6" t="s">
        <v>5719</v>
      </c>
      <c r="C2853" s="6" t="s">
        <v>31</v>
      </c>
      <c r="D2853" s="7" t="s">
        <v>32</v>
      </c>
      <c r="E2853" s="6" t="s">
        <v>647</v>
      </c>
      <c r="F2853" s="6" t="s">
        <v>593</v>
      </c>
      <c r="G2853" s="7" t="s">
        <v>16</v>
      </c>
      <c r="H2853" s="8" t="n">
        <v>13354.43</v>
      </c>
      <c r="I2853" s="9" t="n">
        <v>10</v>
      </c>
      <c r="J2853" s="6" t="s">
        <v>17</v>
      </c>
    </row>
    <row r="2854" customFormat="false" ht="15" hidden="false" customHeight="false" outlineLevel="0" collapsed="false">
      <c r="A2854" s="2" t="s">
        <v>5720</v>
      </c>
      <c r="B2854" s="2" t="s">
        <v>5721</v>
      </c>
      <c r="C2854" s="2" t="s">
        <v>31</v>
      </c>
      <c r="D2854" s="3" t="s">
        <v>122</v>
      </c>
      <c r="E2854" s="2" t="s">
        <v>327</v>
      </c>
      <c r="F2854" s="2" t="s">
        <v>460</v>
      </c>
      <c r="G2854" s="3" t="s">
        <v>22</v>
      </c>
      <c r="H2854" s="4" t="n">
        <v>5743.57</v>
      </c>
      <c r="I2854" s="5" t="n">
        <v>25</v>
      </c>
      <c r="J2854" s="2" t="s">
        <v>17</v>
      </c>
    </row>
    <row r="2855" customFormat="false" ht="15" hidden="false" customHeight="false" outlineLevel="0" collapsed="false">
      <c r="A2855" s="6" t="s">
        <v>5722</v>
      </c>
      <c r="B2855" s="6" t="s">
        <v>2674</v>
      </c>
      <c r="C2855" s="6" t="s">
        <v>12</v>
      </c>
      <c r="D2855" s="7" t="s">
        <v>13</v>
      </c>
      <c r="E2855" s="6" t="s">
        <v>159</v>
      </c>
      <c r="F2855" s="6" t="s">
        <v>205</v>
      </c>
      <c r="G2855" s="7" t="s">
        <v>22</v>
      </c>
      <c r="H2855" s="8" t="n">
        <v>14984.56</v>
      </c>
      <c r="I2855" s="9" t="n">
        <v>30</v>
      </c>
      <c r="J2855" s="6" t="s">
        <v>17</v>
      </c>
    </row>
    <row r="2856" customFormat="false" ht="15" hidden="false" customHeight="false" outlineLevel="0" collapsed="false">
      <c r="A2856" s="2" t="s">
        <v>5723</v>
      </c>
      <c r="B2856" s="2" t="s">
        <v>3290</v>
      </c>
      <c r="C2856" s="2" t="s">
        <v>12</v>
      </c>
      <c r="D2856" s="3" t="s">
        <v>37</v>
      </c>
      <c r="E2856" s="2" t="s">
        <v>665</v>
      </c>
      <c r="F2856" s="2" t="s">
        <v>1330</v>
      </c>
      <c r="G2856" s="3" t="s">
        <v>74</v>
      </c>
      <c r="H2856" s="4" t="n">
        <v>1087.62</v>
      </c>
      <c r="I2856" s="5" t="n">
        <v>10</v>
      </c>
      <c r="J2856" s="2" t="s">
        <v>17</v>
      </c>
    </row>
    <row r="2857" customFormat="false" ht="15" hidden="false" customHeight="false" outlineLevel="0" collapsed="false">
      <c r="A2857" s="6" t="s">
        <v>5724</v>
      </c>
      <c r="B2857" s="6" t="s">
        <v>5725</v>
      </c>
      <c r="C2857" s="6" t="s">
        <v>86</v>
      </c>
      <c r="D2857" s="7" t="s">
        <v>384</v>
      </c>
      <c r="E2857" s="6" t="s">
        <v>146</v>
      </c>
      <c r="F2857" s="6" t="s">
        <v>132</v>
      </c>
      <c r="G2857" s="7" t="s">
        <v>138</v>
      </c>
      <c r="H2857" s="8" t="n">
        <v>6471.83</v>
      </c>
      <c r="I2857" s="9" t="n">
        <v>30</v>
      </c>
      <c r="J2857" s="6" t="s">
        <v>17</v>
      </c>
    </row>
    <row r="2858" customFormat="false" ht="15" hidden="false" customHeight="false" outlineLevel="0" collapsed="false">
      <c r="A2858" s="2" t="s">
        <v>5726</v>
      </c>
      <c r="B2858" s="2" t="s">
        <v>5727</v>
      </c>
      <c r="C2858" s="2" t="s">
        <v>12</v>
      </c>
      <c r="D2858" s="3" t="s">
        <v>110</v>
      </c>
      <c r="E2858" s="2" t="s">
        <v>1129</v>
      </c>
      <c r="F2858" s="2" t="s">
        <v>446</v>
      </c>
      <c r="G2858" s="3" t="s">
        <v>22</v>
      </c>
      <c r="H2858" s="4" t="n">
        <v>6410.84</v>
      </c>
      <c r="I2858" s="5" t="n">
        <v>15</v>
      </c>
      <c r="J2858" s="2" t="s">
        <v>68</v>
      </c>
    </row>
    <row r="2859" customFormat="false" ht="15" hidden="false" customHeight="false" outlineLevel="0" collapsed="false">
      <c r="A2859" s="6" t="s">
        <v>5728</v>
      </c>
      <c r="B2859" s="6" t="s">
        <v>5729</v>
      </c>
      <c r="C2859" s="6" t="s">
        <v>86</v>
      </c>
      <c r="D2859" s="7" t="s">
        <v>87</v>
      </c>
      <c r="E2859" s="6" t="s">
        <v>582</v>
      </c>
      <c r="F2859" s="6" t="s">
        <v>760</v>
      </c>
      <c r="G2859" s="7" t="s">
        <v>22</v>
      </c>
      <c r="H2859" s="8" t="n">
        <v>8507.11</v>
      </c>
      <c r="I2859" s="9" t="n">
        <v>5</v>
      </c>
      <c r="J2859" s="6" t="s">
        <v>68</v>
      </c>
    </row>
    <row r="2860" customFormat="false" ht="15" hidden="false" customHeight="false" outlineLevel="0" collapsed="false">
      <c r="A2860" s="2" t="s">
        <v>5730</v>
      </c>
      <c r="B2860" s="2" t="s">
        <v>5731</v>
      </c>
      <c r="C2860" s="2" t="s">
        <v>12</v>
      </c>
      <c r="D2860" s="3" t="s">
        <v>25</v>
      </c>
      <c r="E2860" s="2" t="s">
        <v>551</v>
      </c>
      <c r="F2860" s="2" t="s">
        <v>52</v>
      </c>
      <c r="G2860" s="3" t="s">
        <v>62</v>
      </c>
      <c r="H2860" s="4" t="n">
        <v>8127.13</v>
      </c>
      <c r="I2860" s="5" t="n">
        <v>5</v>
      </c>
      <c r="J2860" s="2" t="s">
        <v>17</v>
      </c>
    </row>
    <row r="2861" customFormat="false" ht="15" hidden="false" customHeight="false" outlineLevel="0" collapsed="false">
      <c r="A2861" s="6" t="s">
        <v>5732</v>
      </c>
      <c r="B2861" s="6" t="s">
        <v>5733</v>
      </c>
      <c r="C2861" s="6" t="s">
        <v>31</v>
      </c>
      <c r="D2861" s="7" t="s">
        <v>145</v>
      </c>
      <c r="E2861" s="6" t="s">
        <v>1308</v>
      </c>
      <c r="F2861" s="6" t="s">
        <v>205</v>
      </c>
      <c r="G2861" s="7" t="s">
        <v>22</v>
      </c>
      <c r="H2861" s="8" t="n">
        <v>11393.99</v>
      </c>
      <c r="I2861" s="9" t="n">
        <v>25</v>
      </c>
      <c r="J2861" s="6" t="s">
        <v>17</v>
      </c>
    </row>
    <row r="2862" customFormat="false" ht="15" hidden="false" customHeight="false" outlineLevel="0" collapsed="false">
      <c r="A2862" s="2" t="s">
        <v>5734</v>
      </c>
      <c r="B2862" s="2" t="s">
        <v>5735</v>
      </c>
      <c r="C2862" s="2" t="s">
        <v>31</v>
      </c>
      <c r="D2862" s="3" t="s">
        <v>175</v>
      </c>
      <c r="E2862" s="2" t="s">
        <v>1570</v>
      </c>
      <c r="F2862" s="2" t="s">
        <v>635</v>
      </c>
      <c r="G2862" s="3" t="s">
        <v>16</v>
      </c>
      <c r="H2862" s="4" t="n">
        <v>5531.92</v>
      </c>
      <c r="I2862" s="5" t="n">
        <v>5</v>
      </c>
      <c r="J2862" s="2" t="s">
        <v>17</v>
      </c>
    </row>
    <row r="2863" customFormat="false" ht="15" hidden="false" customHeight="false" outlineLevel="0" collapsed="false">
      <c r="A2863" s="6" t="s">
        <v>5736</v>
      </c>
      <c r="B2863" s="6" t="s">
        <v>4280</v>
      </c>
      <c r="C2863" s="6" t="s">
        <v>31</v>
      </c>
      <c r="D2863" s="7" t="s">
        <v>59</v>
      </c>
      <c r="E2863" s="6" t="s">
        <v>967</v>
      </c>
      <c r="F2863" s="6" t="s">
        <v>146</v>
      </c>
      <c r="G2863" s="7" t="s">
        <v>138</v>
      </c>
      <c r="H2863" s="8" t="n">
        <v>11609.08</v>
      </c>
      <c r="I2863" s="9" t="n">
        <v>5</v>
      </c>
      <c r="J2863" s="6" t="s">
        <v>17</v>
      </c>
    </row>
    <row r="2864" customFormat="false" ht="15" hidden="false" customHeight="false" outlineLevel="0" collapsed="false">
      <c r="A2864" s="2" t="s">
        <v>5737</v>
      </c>
      <c r="B2864" s="2" t="s">
        <v>5738</v>
      </c>
      <c r="C2864" s="2" t="s">
        <v>12</v>
      </c>
      <c r="D2864" s="3" t="s">
        <v>37</v>
      </c>
      <c r="E2864" s="2" t="s">
        <v>1138</v>
      </c>
      <c r="F2864" s="2" t="s">
        <v>416</v>
      </c>
      <c r="G2864" s="3" t="s">
        <v>22</v>
      </c>
      <c r="H2864" s="4" t="n">
        <v>10653.03</v>
      </c>
      <c r="I2864" s="5" t="n">
        <v>25</v>
      </c>
      <c r="J2864" s="2" t="s">
        <v>17</v>
      </c>
    </row>
    <row r="2865" customFormat="false" ht="15" hidden="false" customHeight="false" outlineLevel="0" collapsed="false">
      <c r="A2865" s="6" t="s">
        <v>5739</v>
      </c>
      <c r="B2865" s="6" t="s">
        <v>5740</v>
      </c>
      <c r="C2865" s="6" t="s">
        <v>12</v>
      </c>
      <c r="D2865" s="7" t="s">
        <v>25</v>
      </c>
      <c r="E2865" s="6" t="s">
        <v>1111</v>
      </c>
      <c r="F2865" s="6" t="s">
        <v>146</v>
      </c>
      <c r="G2865" s="7" t="s">
        <v>28</v>
      </c>
      <c r="H2865" s="8" t="n">
        <v>2350.57</v>
      </c>
      <c r="I2865" s="9" t="n">
        <v>0</v>
      </c>
      <c r="J2865" s="6" t="s">
        <v>68</v>
      </c>
    </row>
    <row r="2866" customFormat="false" ht="15" hidden="false" customHeight="false" outlineLevel="0" collapsed="false">
      <c r="A2866" s="2" t="s">
        <v>5741</v>
      </c>
      <c r="B2866" s="2" t="s">
        <v>334</v>
      </c>
      <c r="C2866" s="2" t="s">
        <v>31</v>
      </c>
      <c r="D2866" s="3" t="s">
        <v>145</v>
      </c>
      <c r="E2866" s="2" t="s">
        <v>118</v>
      </c>
      <c r="F2866" s="2" t="s">
        <v>323</v>
      </c>
      <c r="G2866" s="3" t="s">
        <v>138</v>
      </c>
      <c r="H2866" s="4" t="n">
        <v>14176.72</v>
      </c>
      <c r="I2866" s="5" t="n">
        <v>25</v>
      </c>
      <c r="J2866" s="2" t="s">
        <v>17</v>
      </c>
    </row>
    <row r="2867" customFormat="false" ht="15" hidden="false" customHeight="false" outlineLevel="0" collapsed="false">
      <c r="A2867" s="6" t="s">
        <v>5742</v>
      </c>
      <c r="B2867" s="6" t="s">
        <v>5743</v>
      </c>
      <c r="C2867" s="6" t="s">
        <v>12</v>
      </c>
      <c r="D2867" s="7" t="s">
        <v>110</v>
      </c>
      <c r="E2867" s="6" t="s">
        <v>1485</v>
      </c>
      <c r="F2867" s="6" t="s">
        <v>61</v>
      </c>
      <c r="G2867" s="7" t="s">
        <v>16</v>
      </c>
      <c r="H2867" s="8" t="n">
        <v>13982.61</v>
      </c>
      <c r="I2867" s="9" t="n">
        <v>0</v>
      </c>
      <c r="J2867" s="6" t="s">
        <v>17</v>
      </c>
    </row>
    <row r="2868" customFormat="false" ht="15" hidden="false" customHeight="false" outlineLevel="0" collapsed="false">
      <c r="A2868" s="2" t="s">
        <v>5744</v>
      </c>
      <c r="B2868" s="2" t="s">
        <v>5745</v>
      </c>
      <c r="C2868" s="2" t="s">
        <v>31</v>
      </c>
      <c r="D2868" s="3" t="s">
        <v>92</v>
      </c>
      <c r="E2868" s="2" t="s">
        <v>788</v>
      </c>
      <c r="F2868" s="2" t="s">
        <v>725</v>
      </c>
      <c r="G2868" s="3" t="s">
        <v>28</v>
      </c>
      <c r="H2868" s="4" t="n">
        <v>1732.54</v>
      </c>
      <c r="I2868" s="5" t="n">
        <v>5</v>
      </c>
      <c r="J2868" s="2" t="s">
        <v>17</v>
      </c>
    </row>
    <row r="2869" customFormat="false" ht="15" hidden="false" customHeight="false" outlineLevel="0" collapsed="false">
      <c r="A2869" s="6" t="s">
        <v>5746</v>
      </c>
      <c r="B2869" s="6" t="s">
        <v>5747</v>
      </c>
      <c r="C2869" s="6" t="s">
        <v>31</v>
      </c>
      <c r="D2869" s="7" t="s">
        <v>131</v>
      </c>
      <c r="E2869" s="6" t="s">
        <v>829</v>
      </c>
      <c r="F2869" s="6" t="s">
        <v>943</v>
      </c>
      <c r="G2869" s="7" t="s">
        <v>16</v>
      </c>
      <c r="H2869" s="8" t="n">
        <v>14729.41</v>
      </c>
      <c r="I2869" s="9" t="n">
        <v>15</v>
      </c>
      <c r="J2869" s="6" t="s">
        <v>17</v>
      </c>
    </row>
    <row r="2870" customFormat="false" ht="15" hidden="false" customHeight="false" outlineLevel="0" collapsed="false">
      <c r="A2870" s="2" t="s">
        <v>5748</v>
      </c>
      <c r="B2870" s="2" t="s">
        <v>5749</v>
      </c>
      <c r="C2870" s="2" t="s">
        <v>12</v>
      </c>
      <c r="D2870" s="3" t="s">
        <v>362</v>
      </c>
      <c r="E2870" s="2" t="s">
        <v>1725</v>
      </c>
      <c r="F2870" s="2" t="s">
        <v>1803</v>
      </c>
      <c r="G2870" s="3" t="s">
        <v>16</v>
      </c>
      <c r="H2870" s="4" t="n">
        <v>2615.68</v>
      </c>
      <c r="I2870" s="5" t="n">
        <v>25</v>
      </c>
      <c r="J2870" s="2" t="s">
        <v>17</v>
      </c>
    </row>
    <row r="2871" customFormat="false" ht="15" hidden="false" customHeight="false" outlineLevel="0" collapsed="false">
      <c r="A2871" s="6" t="s">
        <v>5750</v>
      </c>
      <c r="B2871" s="6" t="s">
        <v>5751</v>
      </c>
      <c r="C2871" s="6" t="s">
        <v>31</v>
      </c>
      <c r="D2871" s="7" t="s">
        <v>131</v>
      </c>
      <c r="E2871" s="6" t="s">
        <v>2425</v>
      </c>
      <c r="F2871" s="6" t="s">
        <v>1199</v>
      </c>
      <c r="G2871" s="7" t="s">
        <v>74</v>
      </c>
      <c r="H2871" s="8" t="n">
        <v>9145.79</v>
      </c>
      <c r="I2871" s="9" t="n">
        <v>15</v>
      </c>
      <c r="J2871" s="6" t="s">
        <v>17</v>
      </c>
    </row>
    <row r="2872" customFormat="false" ht="15" hidden="false" customHeight="false" outlineLevel="0" collapsed="false">
      <c r="A2872" s="2" t="s">
        <v>5752</v>
      </c>
      <c r="B2872" s="2" t="s">
        <v>5753</v>
      </c>
      <c r="C2872" s="2" t="s">
        <v>86</v>
      </c>
      <c r="D2872" s="3" t="s">
        <v>249</v>
      </c>
      <c r="E2872" s="2" t="s">
        <v>975</v>
      </c>
      <c r="F2872" s="2" t="s">
        <v>666</v>
      </c>
      <c r="G2872" s="3" t="s">
        <v>16</v>
      </c>
      <c r="H2872" s="4" t="n">
        <v>8796.39</v>
      </c>
      <c r="I2872" s="5" t="n">
        <v>20</v>
      </c>
      <c r="J2872" s="2" t="s">
        <v>17</v>
      </c>
    </row>
    <row r="2873" customFormat="false" ht="15" hidden="false" customHeight="false" outlineLevel="0" collapsed="false">
      <c r="A2873" s="6" t="s">
        <v>5754</v>
      </c>
      <c r="B2873" s="6" t="s">
        <v>833</v>
      </c>
      <c r="C2873" s="6" t="s">
        <v>31</v>
      </c>
      <c r="D2873" s="7" t="s">
        <v>71</v>
      </c>
      <c r="E2873" s="6" t="s">
        <v>504</v>
      </c>
      <c r="F2873" s="6" t="s">
        <v>440</v>
      </c>
      <c r="G2873" s="7" t="s">
        <v>74</v>
      </c>
      <c r="H2873" s="8" t="n">
        <v>14488.86</v>
      </c>
      <c r="I2873" s="9" t="n">
        <v>20</v>
      </c>
      <c r="J2873" s="6" t="s">
        <v>17</v>
      </c>
    </row>
    <row r="2874" customFormat="false" ht="15" hidden="false" customHeight="false" outlineLevel="0" collapsed="false">
      <c r="A2874" s="2" t="s">
        <v>5755</v>
      </c>
      <c r="B2874" s="2" t="s">
        <v>910</v>
      </c>
      <c r="C2874" s="2" t="s">
        <v>86</v>
      </c>
      <c r="D2874" s="3" t="s">
        <v>101</v>
      </c>
      <c r="E2874" s="2" t="s">
        <v>452</v>
      </c>
      <c r="F2874" s="2" t="s">
        <v>461</v>
      </c>
      <c r="G2874" s="3" t="s">
        <v>28</v>
      </c>
      <c r="H2874" s="4" t="n">
        <v>6722.69</v>
      </c>
      <c r="I2874" s="5" t="n">
        <v>20</v>
      </c>
      <c r="J2874" s="2" t="s">
        <v>68</v>
      </c>
    </row>
    <row r="2875" customFormat="false" ht="15" hidden="false" customHeight="false" outlineLevel="0" collapsed="false">
      <c r="A2875" s="6" t="s">
        <v>5756</v>
      </c>
      <c r="B2875" s="6" t="s">
        <v>3818</v>
      </c>
      <c r="C2875" s="6" t="s">
        <v>12</v>
      </c>
      <c r="D2875" s="7" t="s">
        <v>154</v>
      </c>
      <c r="E2875" s="6" t="s">
        <v>251</v>
      </c>
      <c r="F2875" s="6" t="s">
        <v>433</v>
      </c>
      <c r="G2875" s="7" t="s">
        <v>22</v>
      </c>
      <c r="H2875" s="8" t="n">
        <v>4463.84</v>
      </c>
      <c r="I2875" s="9" t="n">
        <v>30</v>
      </c>
      <c r="J2875" s="6" t="s">
        <v>68</v>
      </c>
    </row>
    <row r="2876" customFormat="false" ht="15" hidden="false" customHeight="false" outlineLevel="0" collapsed="false">
      <c r="A2876" s="2" t="s">
        <v>5757</v>
      </c>
      <c r="B2876" s="2" t="s">
        <v>5575</v>
      </c>
      <c r="C2876" s="2" t="s">
        <v>31</v>
      </c>
      <c r="D2876" s="3" t="s">
        <v>122</v>
      </c>
      <c r="E2876" s="2" t="s">
        <v>829</v>
      </c>
      <c r="F2876" s="2" t="s">
        <v>901</v>
      </c>
      <c r="G2876" s="3" t="s">
        <v>22</v>
      </c>
      <c r="H2876" s="4" t="n">
        <v>6564.69</v>
      </c>
      <c r="I2876" s="5" t="n">
        <v>5</v>
      </c>
      <c r="J2876" s="2" t="s">
        <v>17</v>
      </c>
    </row>
    <row r="2877" customFormat="false" ht="15" hidden="false" customHeight="false" outlineLevel="0" collapsed="false">
      <c r="A2877" s="6" t="s">
        <v>5758</v>
      </c>
      <c r="B2877" s="6" t="s">
        <v>1385</v>
      </c>
      <c r="C2877" s="6" t="s">
        <v>31</v>
      </c>
      <c r="D2877" s="7" t="s">
        <v>131</v>
      </c>
      <c r="E2877" s="6" t="s">
        <v>339</v>
      </c>
      <c r="F2877" s="6" t="s">
        <v>972</v>
      </c>
      <c r="G2877" s="7" t="s">
        <v>28</v>
      </c>
      <c r="H2877" s="8" t="n">
        <v>4565.12</v>
      </c>
      <c r="I2877" s="9" t="n">
        <v>20</v>
      </c>
      <c r="J2877" s="6" t="s">
        <v>17</v>
      </c>
    </row>
    <row r="2878" customFormat="false" ht="15" hidden="false" customHeight="false" outlineLevel="0" collapsed="false">
      <c r="A2878" s="2" t="s">
        <v>5759</v>
      </c>
      <c r="B2878" s="2" t="s">
        <v>846</v>
      </c>
      <c r="C2878" s="2" t="s">
        <v>12</v>
      </c>
      <c r="D2878" s="3" t="s">
        <v>37</v>
      </c>
      <c r="E2878" s="2" t="s">
        <v>1919</v>
      </c>
      <c r="F2878" s="2" t="s">
        <v>1368</v>
      </c>
      <c r="G2878" s="3" t="s">
        <v>22</v>
      </c>
      <c r="H2878" s="4" t="n">
        <v>7167.56</v>
      </c>
      <c r="I2878" s="5" t="n">
        <v>10</v>
      </c>
      <c r="J2878" s="2" t="s">
        <v>17</v>
      </c>
    </row>
    <row r="2879" customFormat="false" ht="15" hidden="false" customHeight="false" outlineLevel="0" collapsed="false">
      <c r="A2879" s="6" t="s">
        <v>5760</v>
      </c>
      <c r="B2879" s="6" t="s">
        <v>5761</v>
      </c>
      <c r="C2879" s="6" t="s">
        <v>12</v>
      </c>
      <c r="D2879" s="7" t="s">
        <v>50</v>
      </c>
      <c r="E2879" s="6" t="s">
        <v>222</v>
      </c>
      <c r="F2879" s="6" t="s">
        <v>582</v>
      </c>
      <c r="G2879" s="7" t="s">
        <v>22</v>
      </c>
      <c r="H2879" s="8" t="n">
        <v>13563.83</v>
      </c>
      <c r="I2879" s="9" t="n">
        <v>5</v>
      </c>
      <c r="J2879" s="6" t="s">
        <v>17</v>
      </c>
    </row>
    <row r="2880" customFormat="false" ht="15" hidden="false" customHeight="false" outlineLevel="0" collapsed="false">
      <c r="A2880" s="2" t="s">
        <v>5762</v>
      </c>
      <c r="B2880" s="2" t="s">
        <v>5763</v>
      </c>
      <c r="C2880" s="2" t="s">
        <v>31</v>
      </c>
      <c r="D2880" s="3" t="s">
        <v>59</v>
      </c>
      <c r="E2880" s="2" t="s">
        <v>675</v>
      </c>
      <c r="F2880" s="2" t="s">
        <v>111</v>
      </c>
      <c r="G2880" s="3" t="s">
        <v>16</v>
      </c>
      <c r="H2880" s="4" t="n">
        <v>2103.86</v>
      </c>
      <c r="I2880" s="5" t="n">
        <v>10</v>
      </c>
      <c r="J2880" s="2" t="s">
        <v>17</v>
      </c>
    </row>
    <row r="2881" customFormat="false" ht="15" hidden="false" customHeight="false" outlineLevel="0" collapsed="false">
      <c r="A2881" s="6" t="s">
        <v>5764</v>
      </c>
      <c r="B2881" s="6" t="s">
        <v>5765</v>
      </c>
      <c r="C2881" s="6" t="s">
        <v>12</v>
      </c>
      <c r="D2881" s="7" t="s">
        <v>81</v>
      </c>
      <c r="E2881" s="6" t="s">
        <v>264</v>
      </c>
      <c r="F2881" s="6" t="s">
        <v>501</v>
      </c>
      <c r="G2881" s="7" t="s">
        <v>28</v>
      </c>
      <c r="H2881" s="8" t="n">
        <v>7148.77</v>
      </c>
      <c r="I2881" s="9" t="n">
        <v>10</v>
      </c>
      <c r="J2881" s="6" t="s">
        <v>17</v>
      </c>
    </row>
    <row r="2882" customFormat="false" ht="15" hidden="false" customHeight="false" outlineLevel="0" collapsed="false">
      <c r="A2882" s="2" t="s">
        <v>5766</v>
      </c>
      <c r="B2882" s="2" t="s">
        <v>5767</v>
      </c>
      <c r="C2882" s="2" t="s">
        <v>12</v>
      </c>
      <c r="D2882" s="3" t="s">
        <v>37</v>
      </c>
      <c r="E2882" s="2" t="s">
        <v>919</v>
      </c>
      <c r="F2882" s="2" t="s">
        <v>2187</v>
      </c>
      <c r="G2882" s="3" t="s">
        <v>22</v>
      </c>
      <c r="H2882" s="4" t="n">
        <v>2885.86</v>
      </c>
      <c r="I2882" s="5" t="n">
        <v>10</v>
      </c>
      <c r="J2882" s="2" t="s">
        <v>17</v>
      </c>
    </row>
    <row r="2883" customFormat="false" ht="15" hidden="false" customHeight="false" outlineLevel="0" collapsed="false">
      <c r="A2883" s="6" t="s">
        <v>5768</v>
      </c>
      <c r="B2883" s="6" t="s">
        <v>5769</v>
      </c>
      <c r="C2883" s="6" t="s">
        <v>31</v>
      </c>
      <c r="D2883" s="7" t="s">
        <v>92</v>
      </c>
      <c r="E2883" s="6" t="s">
        <v>712</v>
      </c>
      <c r="F2883" s="6" t="s">
        <v>887</v>
      </c>
      <c r="G2883" s="7" t="s">
        <v>28</v>
      </c>
      <c r="H2883" s="8" t="n">
        <v>10297.02</v>
      </c>
      <c r="I2883" s="9" t="n">
        <v>10</v>
      </c>
      <c r="J2883" s="6" t="s">
        <v>17</v>
      </c>
    </row>
    <row r="2884" customFormat="false" ht="15" hidden="false" customHeight="false" outlineLevel="0" collapsed="false">
      <c r="A2884" s="2" t="s">
        <v>5770</v>
      </c>
      <c r="B2884" s="2" t="s">
        <v>5771</v>
      </c>
      <c r="C2884" s="2" t="s">
        <v>31</v>
      </c>
      <c r="D2884" s="3" t="s">
        <v>215</v>
      </c>
      <c r="E2884" s="2" t="s">
        <v>741</v>
      </c>
      <c r="F2884" s="2" t="s">
        <v>946</v>
      </c>
      <c r="G2884" s="3" t="s">
        <v>138</v>
      </c>
      <c r="H2884" s="4" t="n">
        <v>8117.73</v>
      </c>
      <c r="I2884" s="5" t="n">
        <v>5</v>
      </c>
      <c r="J2884" s="2" t="s">
        <v>68</v>
      </c>
    </row>
    <row r="2885" customFormat="false" ht="15" hidden="false" customHeight="false" outlineLevel="0" collapsed="false">
      <c r="A2885" s="6" t="s">
        <v>5772</v>
      </c>
      <c r="B2885" s="6" t="s">
        <v>5773</v>
      </c>
      <c r="C2885" s="6" t="s">
        <v>12</v>
      </c>
      <c r="D2885" s="7" t="s">
        <v>37</v>
      </c>
      <c r="E2885" s="6" t="s">
        <v>282</v>
      </c>
      <c r="F2885" s="6" t="s">
        <v>163</v>
      </c>
      <c r="G2885" s="7" t="s">
        <v>22</v>
      </c>
      <c r="H2885" s="8" t="n">
        <v>9449.93</v>
      </c>
      <c r="I2885" s="9" t="n">
        <v>25</v>
      </c>
      <c r="J2885" s="6" t="s">
        <v>68</v>
      </c>
    </row>
    <row r="2886" customFormat="false" ht="15" hidden="false" customHeight="false" outlineLevel="0" collapsed="false">
      <c r="A2886" s="2" t="s">
        <v>5774</v>
      </c>
      <c r="B2886" s="2" t="s">
        <v>5775</v>
      </c>
      <c r="C2886" s="2" t="s">
        <v>86</v>
      </c>
      <c r="D2886" s="3" t="s">
        <v>524</v>
      </c>
      <c r="E2886" s="2" t="s">
        <v>1067</v>
      </c>
      <c r="F2886" s="2" t="s">
        <v>381</v>
      </c>
      <c r="G2886" s="3" t="s">
        <v>22</v>
      </c>
      <c r="H2886" s="4" t="n">
        <v>883.42</v>
      </c>
      <c r="I2886" s="5" t="n">
        <v>5</v>
      </c>
      <c r="J2886" s="2" t="s">
        <v>17</v>
      </c>
    </row>
    <row r="2887" customFormat="false" ht="15" hidden="false" customHeight="false" outlineLevel="0" collapsed="false">
      <c r="A2887" s="6" t="s">
        <v>5776</v>
      </c>
      <c r="B2887" s="6" t="s">
        <v>3973</v>
      </c>
      <c r="C2887" s="6" t="s">
        <v>86</v>
      </c>
      <c r="D2887" s="7" t="s">
        <v>285</v>
      </c>
      <c r="E2887" s="6" t="s">
        <v>276</v>
      </c>
      <c r="F2887" s="6" t="s">
        <v>397</v>
      </c>
      <c r="G2887" s="7" t="s">
        <v>16</v>
      </c>
      <c r="H2887" s="8" t="n">
        <v>3053.35</v>
      </c>
      <c r="I2887" s="9" t="n">
        <v>20</v>
      </c>
      <c r="J2887" s="6" t="s">
        <v>17</v>
      </c>
    </row>
    <row r="2888" customFormat="false" ht="15" hidden="false" customHeight="false" outlineLevel="0" collapsed="false">
      <c r="A2888" s="2" t="s">
        <v>5777</v>
      </c>
      <c r="B2888" s="2" t="s">
        <v>5778</v>
      </c>
      <c r="C2888" s="2" t="s">
        <v>31</v>
      </c>
      <c r="D2888" s="3" t="s">
        <v>92</v>
      </c>
      <c r="E2888" s="2" t="s">
        <v>1007</v>
      </c>
      <c r="F2888" s="2" t="s">
        <v>66</v>
      </c>
      <c r="G2888" s="3" t="s">
        <v>74</v>
      </c>
      <c r="H2888" s="4" t="n">
        <v>978.75</v>
      </c>
      <c r="I2888" s="5" t="n">
        <v>30</v>
      </c>
      <c r="J2888" s="2" t="s">
        <v>17</v>
      </c>
    </row>
    <row r="2889" customFormat="false" ht="15" hidden="false" customHeight="false" outlineLevel="0" collapsed="false">
      <c r="A2889" s="6" t="s">
        <v>5779</v>
      </c>
      <c r="B2889" s="6" t="s">
        <v>5780</v>
      </c>
      <c r="C2889" s="6" t="s">
        <v>12</v>
      </c>
      <c r="D2889" s="7" t="s">
        <v>179</v>
      </c>
      <c r="E2889" s="6" t="s">
        <v>647</v>
      </c>
      <c r="F2889" s="6" t="s">
        <v>127</v>
      </c>
      <c r="G2889" s="7" t="s">
        <v>28</v>
      </c>
      <c r="H2889" s="8" t="n">
        <v>5695.23</v>
      </c>
      <c r="I2889" s="9" t="n">
        <v>30</v>
      </c>
      <c r="J2889" s="6" t="s">
        <v>17</v>
      </c>
    </row>
    <row r="2890" customFormat="false" ht="15" hidden="false" customHeight="false" outlineLevel="0" collapsed="false">
      <c r="A2890" s="2" t="s">
        <v>5781</v>
      </c>
      <c r="B2890" s="2" t="s">
        <v>5782</v>
      </c>
      <c r="C2890" s="2" t="s">
        <v>31</v>
      </c>
      <c r="D2890" s="3" t="s">
        <v>131</v>
      </c>
      <c r="E2890" s="2" t="s">
        <v>741</v>
      </c>
      <c r="F2890" s="2" t="s">
        <v>420</v>
      </c>
      <c r="G2890" s="3" t="s">
        <v>28</v>
      </c>
      <c r="H2890" s="4" t="n">
        <v>5918.24</v>
      </c>
      <c r="I2890" s="5" t="n">
        <v>5</v>
      </c>
      <c r="J2890" s="2" t="s">
        <v>17</v>
      </c>
    </row>
    <row r="2891" customFormat="false" ht="15" hidden="false" customHeight="false" outlineLevel="0" collapsed="false">
      <c r="A2891" s="6" t="s">
        <v>5783</v>
      </c>
      <c r="B2891" s="6" t="s">
        <v>4444</v>
      </c>
      <c r="C2891" s="6" t="s">
        <v>31</v>
      </c>
      <c r="D2891" s="7" t="s">
        <v>71</v>
      </c>
      <c r="E2891" s="6" t="s">
        <v>268</v>
      </c>
      <c r="F2891" s="6" t="s">
        <v>862</v>
      </c>
      <c r="G2891" s="7" t="s">
        <v>22</v>
      </c>
      <c r="H2891" s="8" t="n">
        <v>9896.45</v>
      </c>
      <c r="I2891" s="9" t="n">
        <v>20</v>
      </c>
      <c r="J2891" s="6" t="s">
        <v>68</v>
      </c>
    </row>
    <row r="2892" customFormat="false" ht="15" hidden="false" customHeight="false" outlineLevel="0" collapsed="false">
      <c r="A2892" s="2" t="s">
        <v>5784</v>
      </c>
      <c r="B2892" s="2" t="s">
        <v>5785</v>
      </c>
      <c r="C2892" s="2" t="s">
        <v>31</v>
      </c>
      <c r="D2892" s="3" t="s">
        <v>145</v>
      </c>
      <c r="E2892" s="2" t="s">
        <v>460</v>
      </c>
      <c r="F2892" s="2" t="s">
        <v>452</v>
      </c>
      <c r="G2892" s="3" t="s">
        <v>16</v>
      </c>
      <c r="H2892" s="4" t="n">
        <v>7954.78</v>
      </c>
      <c r="I2892" s="5" t="n">
        <v>0</v>
      </c>
      <c r="J2892" s="2" t="s">
        <v>17</v>
      </c>
    </row>
    <row r="2893" customFormat="false" ht="15" hidden="false" customHeight="false" outlineLevel="0" collapsed="false">
      <c r="A2893" s="6" t="s">
        <v>5786</v>
      </c>
      <c r="B2893" s="6" t="s">
        <v>5787</v>
      </c>
      <c r="C2893" s="6" t="s">
        <v>12</v>
      </c>
      <c r="D2893" s="7" t="s">
        <v>362</v>
      </c>
      <c r="E2893" s="6" t="s">
        <v>946</v>
      </c>
      <c r="F2893" s="6" t="s">
        <v>2002</v>
      </c>
      <c r="G2893" s="7" t="s">
        <v>138</v>
      </c>
      <c r="H2893" s="8" t="n">
        <v>13528.51</v>
      </c>
      <c r="I2893" s="9" t="n">
        <v>30</v>
      </c>
      <c r="J2893" s="6" t="s">
        <v>17</v>
      </c>
    </row>
    <row r="2894" customFormat="false" ht="15" hidden="false" customHeight="false" outlineLevel="0" collapsed="false">
      <c r="A2894" s="2" t="s">
        <v>5788</v>
      </c>
      <c r="B2894" s="2" t="s">
        <v>5789</v>
      </c>
      <c r="C2894" s="2" t="s">
        <v>12</v>
      </c>
      <c r="D2894" s="3" t="s">
        <v>154</v>
      </c>
      <c r="E2894" s="2" t="s">
        <v>298</v>
      </c>
      <c r="F2894" s="2" t="s">
        <v>1190</v>
      </c>
      <c r="G2894" s="3" t="s">
        <v>22</v>
      </c>
      <c r="H2894" s="4" t="n">
        <v>1701.23</v>
      </c>
      <c r="I2894" s="5" t="n">
        <v>5</v>
      </c>
      <c r="J2894" s="2" t="s">
        <v>17</v>
      </c>
    </row>
    <row r="2895" customFormat="false" ht="15" hidden="false" customHeight="false" outlineLevel="0" collapsed="false">
      <c r="A2895" s="6" t="s">
        <v>5790</v>
      </c>
      <c r="B2895" s="6" t="s">
        <v>5791</v>
      </c>
      <c r="C2895" s="6" t="s">
        <v>12</v>
      </c>
      <c r="D2895" s="7" t="s">
        <v>179</v>
      </c>
      <c r="E2895" s="6" t="s">
        <v>206</v>
      </c>
      <c r="F2895" s="6" t="s">
        <v>642</v>
      </c>
      <c r="G2895" s="7" t="s">
        <v>62</v>
      </c>
      <c r="H2895" s="8" t="n">
        <v>6895.84</v>
      </c>
      <c r="I2895" s="9" t="n">
        <v>10</v>
      </c>
      <c r="J2895" s="6" t="s">
        <v>17</v>
      </c>
    </row>
    <row r="2896" customFormat="false" ht="15" hidden="false" customHeight="false" outlineLevel="0" collapsed="false">
      <c r="A2896" s="2" t="s">
        <v>5792</v>
      </c>
      <c r="B2896" s="2" t="s">
        <v>5793</v>
      </c>
      <c r="C2896" s="2" t="s">
        <v>12</v>
      </c>
      <c r="D2896" s="3" t="s">
        <v>81</v>
      </c>
      <c r="E2896" s="2" t="s">
        <v>164</v>
      </c>
      <c r="F2896" s="2" t="s">
        <v>611</v>
      </c>
      <c r="G2896" s="3" t="s">
        <v>22</v>
      </c>
      <c r="H2896" s="4" t="n">
        <v>10639.84</v>
      </c>
      <c r="I2896" s="5" t="n">
        <v>20</v>
      </c>
      <c r="J2896" s="2" t="s">
        <v>17</v>
      </c>
    </row>
    <row r="2897" customFormat="false" ht="15" hidden="false" customHeight="false" outlineLevel="0" collapsed="false">
      <c r="A2897" s="6" t="s">
        <v>5794</v>
      </c>
      <c r="B2897" s="6" t="s">
        <v>5795</v>
      </c>
      <c r="C2897" s="6" t="s">
        <v>12</v>
      </c>
      <c r="D2897" s="7" t="s">
        <v>37</v>
      </c>
      <c r="E2897" s="6" t="s">
        <v>194</v>
      </c>
      <c r="F2897" s="6" t="s">
        <v>127</v>
      </c>
      <c r="G2897" s="7" t="s">
        <v>16</v>
      </c>
      <c r="H2897" s="8" t="n">
        <v>1346.99</v>
      </c>
      <c r="I2897" s="9" t="n">
        <v>10</v>
      </c>
      <c r="J2897" s="6" t="s">
        <v>17</v>
      </c>
    </row>
    <row r="2898" customFormat="false" ht="15" hidden="false" customHeight="false" outlineLevel="0" collapsed="false">
      <c r="A2898" s="2" t="s">
        <v>5796</v>
      </c>
      <c r="B2898" s="2" t="s">
        <v>5797</v>
      </c>
      <c r="C2898" s="2" t="s">
        <v>31</v>
      </c>
      <c r="D2898" s="3" t="s">
        <v>71</v>
      </c>
      <c r="E2898" s="2" t="s">
        <v>665</v>
      </c>
      <c r="F2898" s="2" t="s">
        <v>666</v>
      </c>
      <c r="G2898" s="3" t="s">
        <v>16</v>
      </c>
      <c r="H2898" s="4" t="n">
        <v>8529.73</v>
      </c>
      <c r="I2898" s="5" t="n">
        <v>5</v>
      </c>
      <c r="J2898" s="2" t="s">
        <v>17</v>
      </c>
    </row>
    <row r="2899" customFormat="false" ht="15" hidden="false" customHeight="false" outlineLevel="0" collapsed="false">
      <c r="A2899" s="6" t="s">
        <v>5798</v>
      </c>
      <c r="B2899" s="6" t="s">
        <v>3547</v>
      </c>
      <c r="C2899" s="6" t="s">
        <v>12</v>
      </c>
      <c r="D2899" s="7" t="s">
        <v>162</v>
      </c>
      <c r="E2899" s="6" t="s">
        <v>1030</v>
      </c>
      <c r="F2899" s="6" t="s">
        <v>630</v>
      </c>
      <c r="G2899" s="7" t="s">
        <v>16</v>
      </c>
      <c r="H2899" s="8" t="n">
        <v>1368.17</v>
      </c>
      <c r="I2899" s="9" t="n">
        <v>20</v>
      </c>
      <c r="J2899" s="6" t="s">
        <v>17</v>
      </c>
    </row>
    <row r="2900" customFormat="false" ht="15" hidden="false" customHeight="false" outlineLevel="0" collapsed="false">
      <c r="A2900" s="2" t="s">
        <v>5799</v>
      </c>
      <c r="B2900" s="2" t="s">
        <v>5800</v>
      </c>
      <c r="C2900" s="2" t="s">
        <v>12</v>
      </c>
      <c r="D2900" s="3" t="s">
        <v>110</v>
      </c>
      <c r="E2900" s="2" t="s">
        <v>847</v>
      </c>
      <c r="F2900" s="2" t="s">
        <v>573</v>
      </c>
      <c r="G2900" s="3" t="s">
        <v>16</v>
      </c>
      <c r="H2900" s="4" t="n">
        <v>848.59</v>
      </c>
      <c r="I2900" s="5" t="n">
        <v>15</v>
      </c>
      <c r="J2900" s="2" t="s">
        <v>17</v>
      </c>
    </row>
    <row r="2901" customFormat="false" ht="15" hidden="false" customHeight="false" outlineLevel="0" collapsed="false">
      <c r="A2901" s="6" t="s">
        <v>5801</v>
      </c>
      <c r="B2901" s="6" t="s">
        <v>5802</v>
      </c>
      <c r="C2901" s="6" t="s">
        <v>31</v>
      </c>
      <c r="D2901" s="7" t="s">
        <v>92</v>
      </c>
      <c r="E2901" s="6" t="s">
        <v>1111</v>
      </c>
      <c r="F2901" s="6" t="s">
        <v>102</v>
      </c>
      <c r="G2901" s="7" t="s">
        <v>22</v>
      </c>
      <c r="H2901" s="8" t="n">
        <v>7551.27</v>
      </c>
      <c r="I2901" s="9" t="n">
        <v>25</v>
      </c>
      <c r="J2901" s="6" t="s">
        <v>68</v>
      </c>
    </row>
    <row r="2902" customFormat="false" ht="15" hidden="false" customHeight="false" outlineLevel="0" collapsed="false">
      <c r="A2902" s="2" t="s">
        <v>5803</v>
      </c>
      <c r="B2902" s="2" t="s">
        <v>5804</v>
      </c>
      <c r="C2902" s="2" t="s">
        <v>31</v>
      </c>
      <c r="D2902" s="3" t="s">
        <v>215</v>
      </c>
      <c r="E2902" s="2" t="s">
        <v>397</v>
      </c>
      <c r="F2902" s="2" t="s">
        <v>2151</v>
      </c>
      <c r="G2902" s="3" t="s">
        <v>16</v>
      </c>
      <c r="H2902" s="4" t="n">
        <v>7933.12</v>
      </c>
      <c r="I2902" s="5" t="n">
        <v>25</v>
      </c>
      <c r="J2902" s="2" t="s">
        <v>17</v>
      </c>
    </row>
    <row r="2903" customFormat="false" ht="15" hidden="false" customHeight="false" outlineLevel="0" collapsed="false">
      <c r="A2903" s="6" t="s">
        <v>5805</v>
      </c>
      <c r="B2903" s="6" t="s">
        <v>2911</v>
      </c>
      <c r="C2903" s="6" t="s">
        <v>31</v>
      </c>
      <c r="D2903" s="7" t="s">
        <v>92</v>
      </c>
      <c r="E2903" s="6" t="s">
        <v>83</v>
      </c>
      <c r="F2903" s="6" t="s">
        <v>489</v>
      </c>
      <c r="G2903" s="7" t="s">
        <v>28</v>
      </c>
      <c r="H2903" s="8" t="n">
        <v>812.81</v>
      </c>
      <c r="I2903" s="9" t="n">
        <v>5</v>
      </c>
      <c r="J2903" s="6" t="s">
        <v>17</v>
      </c>
    </row>
    <row r="2904" customFormat="false" ht="15" hidden="false" customHeight="false" outlineLevel="0" collapsed="false">
      <c r="A2904" s="2" t="s">
        <v>5806</v>
      </c>
      <c r="B2904" s="2" t="s">
        <v>5807</v>
      </c>
      <c r="C2904" s="2" t="s">
        <v>12</v>
      </c>
      <c r="D2904" s="3" t="s">
        <v>154</v>
      </c>
      <c r="E2904" s="2" t="s">
        <v>237</v>
      </c>
      <c r="F2904" s="2" t="s">
        <v>781</v>
      </c>
      <c r="G2904" s="3" t="s">
        <v>28</v>
      </c>
      <c r="H2904" s="4" t="n">
        <v>8686.69</v>
      </c>
      <c r="I2904" s="5" t="n">
        <v>20</v>
      </c>
      <c r="J2904" s="2" t="s">
        <v>17</v>
      </c>
    </row>
    <row r="2905" customFormat="false" ht="15" hidden="false" customHeight="false" outlineLevel="0" collapsed="false">
      <c r="A2905" s="6" t="s">
        <v>5808</v>
      </c>
      <c r="B2905" s="6" t="s">
        <v>5809</v>
      </c>
      <c r="C2905" s="6" t="s">
        <v>31</v>
      </c>
      <c r="D2905" s="7" t="s">
        <v>145</v>
      </c>
      <c r="E2905" s="6" t="s">
        <v>473</v>
      </c>
      <c r="F2905" s="6" t="s">
        <v>1806</v>
      </c>
      <c r="G2905" s="7" t="s">
        <v>62</v>
      </c>
      <c r="H2905" s="8" t="n">
        <v>10051.23</v>
      </c>
      <c r="I2905" s="9" t="n">
        <v>20</v>
      </c>
      <c r="J2905" s="6" t="s">
        <v>17</v>
      </c>
    </row>
    <row r="2906" customFormat="false" ht="15" hidden="false" customHeight="false" outlineLevel="0" collapsed="false">
      <c r="A2906" s="2" t="s">
        <v>5810</v>
      </c>
      <c r="B2906" s="2" t="s">
        <v>5811</v>
      </c>
      <c r="C2906" s="2" t="s">
        <v>31</v>
      </c>
      <c r="D2906" s="3" t="s">
        <v>59</v>
      </c>
      <c r="E2906" s="2" t="s">
        <v>14</v>
      </c>
      <c r="F2906" s="2" t="s">
        <v>293</v>
      </c>
      <c r="G2906" s="3" t="s">
        <v>16</v>
      </c>
      <c r="H2906" s="4" t="n">
        <v>10847.28</v>
      </c>
      <c r="I2906" s="5" t="n">
        <v>20</v>
      </c>
      <c r="J2906" s="2" t="s">
        <v>17</v>
      </c>
    </row>
    <row r="2907" customFormat="false" ht="15" hidden="false" customHeight="false" outlineLevel="0" collapsed="false">
      <c r="A2907" s="6" t="s">
        <v>5812</v>
      </c>
      <c r="B2907" s="6" t="s">
        <v>3101</v>
      </c>
      <c r="C2907" s="6" t="s">
        <v>12</v>
      </c>
      <c r="D2907" s="7" t="s">
        <v>362</v>
      </c>
      <c r="E2907" s="6" t="s">
        <v>725</v>
      </c>
      <c r="F2907" s="6" t="s">
        <v>967</v>
      </c>
      <c r="G2907" s="7" t="s">
        <v>22</v>
      </c>
      <c r="H2907" s="8" t="n">
        <v>13484.99</v>
      </c>
      <c r="I2907" s="9" t="n">
        <v>10</v>
      </c>
      <c r="J2907" s="6" t="s">
        <v>68</v>
      </c>
    </row>
    <row r="2908" customFormat="false" ht="15" hidden="false" customHeight="false" outlineLevel="0" collapsed="false">
      <c r="A2908" s="2" t="s">
        <v>5813</v>
      </c>
      <c r="B2908" s="2" t="s">
        <v>5814</v>
      </c>
      <c r="C2908" s="2" t="s">
        <v>12</v>
      </c>
      <c r="D2908" s="3" t="s">
        <v>13</v>
      </c>
      <c r="E2908" s="2" t="s">
        <v>665</v>
      </c>
      <c r="F2908" s="2" t="s">
        <v>680</v>
      </c>
      <c r="G2908" s="3" t="s">
        <v>74</v>
      </c>
      <c r="H2908" s="4" t="n">
        <v>5619.94</v>
      </c>
      <c r="I2908" s="5" t="n">
        <v>30</v>
      </c>
      <c r="J2908" s="2" t="s">
        <v>17</v>
      </c>
    </row>
    <row r="2909" customFormat="false" ht="15" hidden="false" customHeight="false" outlineLevel="0" collapsed="false">
      <c r="A2909" s="6" t="s">
        <v>5815</v>
      </c>
      <c r="B2909" s="6" t="s">
        <v>5816</v>
      </c>
      <c r="C2909" s="6" t="s">
        <v>12</v>
      </c>
      <c r="D2909" s="7" t="s">
        <v>154</v>
      </c>
      <c r="E2909" s="6" t="s">
        <v>803</v>
      </c>
      <c r="F2909" s="6" t="s">
        <v>307</v>
      </c>
      <c r="G2909" s="7" t="s">
        <v>74</v>
      </c>
      <c r="H2909" s="8" t="n">
        <v>1422.4</v>
      </c>
      <c r="I2909" s="9" t="n">
        <v>10</v>
      </c>
      <c r="J2909" s="6" t="s">
        <v>17</v>
      </c>
    </row>
    <row r="2910" customFormat="false" ht="15" hidden="false" customHeight="false" outlineLevel="0" collapsed="false">
      <c r="A2910" s="2" t="s">
        <v>5817</v>
      </c>
      <c r="B2910" s="2" t="s">
        <v>5818</v>
      </c>
      <c r="C2910" s="2" t="s">
        <v>86</v>
      </c>
      <c r="D2910" s="3" t="s">
        <v>784</v>
      </c>
      <c r="E2910" s="2" t="s">
        <v>327</v>
      </c>
      <c r="F2910" s="2" t="s">
        <v>51</v>
      </c>
      <c r="G2910" s="3" t="s">
        <v>138</v>
      </c>
      <c r="H2910" s="4" t="n">
        <v>7590.63</v>
      </c>
      <c r="I2910" s="5" t="n">
        <v>5</v>
      </c>
      <c r="J2910" s="2" t="s">
        <v>17</v>
      </c>
    </row>
    <row r="2911" customFormat="false" ht="15" hidden="false" customHeight="false" outlineLevel="0" collapsed="false">
      <c r="A2911" s="6" t="s">
        <v>5819</v>
      </c>
      <c r="B2911" s="6" t="s">
        <v>5820</v>
      </c>
      <c r="C2911" s="6" t="s">
        <v>12</v>
      </c>
      <c r="D2911" s="7" t="s">
        <v>37</v>
      </c>
      <c r="E2911" s="6" t="s">
        <v>347</v>
      </c>
      <c r="F2911" s="6" t="s">
        <v>410</v>
      </c>
      <c r="G2911" s="7" t="s">
        <v>22</v>
      </c>
      <c r="H2911" s="8" t="n">
        <v>7913.98</v>
      </c>
      <c r="I2911" s="9" t="n">
        <v>15</v>
      </c>
      <c r="J2911" s="6" t="s">
        <v>68</v>
      </c>
    </row>
    <row r="2912" customFormat="false" ht="15" hidden="false" customHeight="false" outlineLevel="0" collapsed="false">
      <c r="A2912" s="2" t="s">
        <v>5821</v>
      </c>
      <c r="B2912" s="2" t="s">
        <v>5822</v>
      </c>
      <c r="C2912" s="2" t="s">
        <v>12</v>
      </c>
      <c r="D2912" s="3" t="s">
        <v>162</v>
      </c>
      <c r="E2912" s="2" t="s">
        <v>89</v>
      </c>
      <c r="F2912" s="2" t="s">
        <v>674</v>
      </c>
      <c r="G2912" s="3" t="s">
        <v>22</v>
      </c>
      <c r="H2912" s="4" t="n">
        <v>9569.38</v>
      </c>
      <c r="I2912" s="5" t="n">
        <v>15</v>
      </c>
      <c r="J2912" s="2" t="s">
        <v>17</v>
      </c>
    </row>
    <row r="2913" customFormat="false" ht="15" hidden="false" customHeight="false" outlineLevel="0" collapsed="false">
      <c r="A2913" s="6" t="s">
        <v>5823</v>
      </c>
      <c r="B2913" s="6" t="s">
        <v>5824</v>
      </c>
      <c r="C2913" s="6" t="s">
        <v>86</v>
      </c>
      <c r="D2913" s="7" t="s">
        <v>507</v>
      </c>
      <c r="E2913" s="6" t="s">
        <v>423</v>
      </c>
      <c r="F2913" s="6" t="s">
        <v>15</v>
      </c>
      <c r="G2913" s="7" t="s">
        <v>62</v>
      </c>
      <c r="H2913" s="8" t="n">
        <v>13967.73</v>
      </c>
      <c r="I2913" s="9" t="n">
        <v>20</v>
      </c>
      <c r="J2913" s="6" t="s">
        <v>17</v>
      </c>
    </row>
    <row r="2914" customFormat="false" ht="15" hidden="false" customHeight="false" outlineLevel="0" collapsed="false">
      <c r="A2914" s="2" t="s">
        <v>5825</v>
      </c>
      <c r="B2914" s="2" t="s">
        <v>5826</v>
      </c>
      <c r="C2914" s="2" t="s">
        <v>12</v>
      </c>
      <c r="D2914" s="3" t="s">
        <v>25</v>
      </c>
      <c r="E2914" s="2" t="s">
        <v>156</v>
      </c>
      <c r="F2914" s="2" t="s">
        <v>1661</v>
      </c>
      <c r="G2914" s="3" t="s">
        <v>74</v>
      </c>
      <c r="H2914" s="4" t="n">
        <v>7636.76</v>
      </c>
      <c r="I2914" s="5" t="n">
        <v>25</v>
      </c>
      <c r="J2914" s="2" t="s">
        <v>17</v>
      </c>
    </row>
    <row r="2915" customFormat="false" ht="15" hidden="false" customHeight="false" outlineLevel="0" collapsed="false">
      <c r="A2915" s="6" t="s">
        <v>5827</v>
      </c>
      <c r="B2915" s="6" t="s">
        <v>5828</v>
      </c>
      <c r="C2915" s="6" t="s">
        <v>12</v>
      </c>
      <c r="D2915" s="7" t="s">
        <v>362</v>
      </c>
      <c r="E2915" s="6" t="s">
        <v>1308</v>
      </c>
      <c r="F2915" s="6" t="s">
        <v>206</v>
      </c>
      <c r="G2915" s="7" t="s">
        <v>16</v>
      </c>
      <c r="H2915" s="8" t="n">
        <v>10429.81</v>
      </c>
      <c r="I2915" s="9" t="n">
        <v>10</v>
      </c>
      <c r="J2915" s="6" t="s">
        <v>68</v>
      </c>
    </row>
    <row r="2916" customFormat="false" ht="15" hidden="false" customHeight="false" outlineLevel="0" collapsed="false">
      <c r="A2916" s="2" t="s">
        <v>5829</v>
      </c>
      <c r="B2916" s="2" t="s">
        <v>5830</v>
      </c>
      <c r="C2916" s="2" t="s">
        <v>31</v>
      </c>
      <c r="D2916" s="3" t="s">
        <v>32</v>
      </c>
      <c r="E2916" s="2" t="s">
        <v>195</v>
      </c>
      <c r="F2916" s="2" t="s">
        <v>446</v>
      </c>
      <c r="G2916" s="3" t="s">
        <v>138</v>
      </c>
      <c r="H2916" s="4" t="n">
        <v>2636.49</v>
      </c>
      <c r="I2916" s="5" t="n">
        <v>5</v>
      </c>
      <c r="J2916" s="2" t="s">
        <v>17</v>
      </c>
    </row>
    <row r="2917" customFormat="false" ht="15" hidden="false" customHeight="false" outlineLevel="0" collapsed="false">
      <c r="A2917" s="6" t="s">
        <v>5831</v>
      </c>
      <c r="B2917" s="6" t="s">
        <v>5832</v>
      </c>
      <c r="C2917" s="6" t="s">
        <v>31</v>
      </c>
      <c r="D2917" s="7" t="s">
        <v>32</v>
      </c>
      <c r="E2917" s="6" t="s">
        <v>653</v>
      </c>
      <c r="F2917" s="6" t="s">
        <v>233</v>
      </c>
      <c r="G2917" s="7" t="s">
        <v>138</v>
      </c>
      <c r="H2917" s="8" t="n">
        <v>8724.95</v>
      </c>
      <c r="I2917" s="9" t="n">
        <v>25</v>
      </c>
      <c r="J2917" s="6" t="s">
        <v>17</v>
      </c>
    </row>
    <row r="2918" customFormat="false" ht="15" hidden="false" customHeight="false" outlineLevel="0" collapsed="false">
      <c r="A2918" s="2" t="s">
        <v>5833</v>
      </c>
      <c r="B2918" s="2" t="s">
        <v>5834</v>
      </c>
      <c r="C2918" s="2" t="s">
        <v>12</v>
      </c>
      <c r="D2918" s="3" t="s">
        <v>13</v>
      </c>
      <c r="E2918" s="2" t="s">
        <v>176</v>
      </c>
      <c r="F2918" s="2" t="s">
        <v>1661</v>
      </c>
      <c r="G2918" s="3" t="s">
        <v>62</v>
      </c>
      <c r="H2918" s="4" t="n">
        <v>3837.58</v>
      </c>
      <c r="I2918" s="5" t="n">
        <v>5</v>
      </c>
      <c r="J2918" s="2" t="s">
        <v>68</v>
      </c>
    </row>
    <row r="2919" customFormat="false" ht="15" hidden="false" customHeight="false" outlineLevel="0" collapsed="false">
      <c r="A2919" s="6" t="s">
        <v>5835</v>
      </c>
      <c r="B2919" s="6" t="s">
        <v>5836</v>
      </c>
      <c r="C2919" s="6" t="s">
        <v>12</v>
      </c>
      <c r="D2919" s="7" t="s">
        <v>50</v>
      </c>
      <c r="E2919" s="6" t="s">
        <v>994</v>
      </c>
      <c r="F2919" s="6" t="s">
        <v>377</v>
      </c>
      <c r="G2919" s="7" t="s">
        <v>16</v>
      </c>
      <c r="H2919" s="8" t="n">
        <v>6948.26</v>
      </c>
      <c r="I2919" s="9" t="n">
        <v>5</v>
      </c>
      <c r="J2919" s="6" t="s">
        <v>17</v>
      </c>
    </row>
    <row r="2920" customFormat="false" ht="15" hidden="false" customHeight="false" outlineLevel="0" collapsed="false">
      <c r="A2920" s="2" t="s">
        <v>5837</v>
      </c>
      <c r="B2920" s="2" t="s">
        <v>2078</v>
      </c>
      <c r="C2920" s="2" t="s">
        <v>31</v>
      </c>
      <c r="D2920" s="3" t="s">
        <v>122</v>
      </c>
      <c r="E2920" s="2" t="s">
        <v>94</v>
      </c>
      <c r="F2920" s="2" t="s">
        <v>1199</v>
      </c>
      <c r="G2920" s="3" t="s">
        <v>62</v>
      </c>
      <c r="H2920" s="4" t="n">
        <v>11082.74</v>
      </c>
      <c r="I2920" s="5" t="n">
        <v>30</v>
      </c>
      <c r="J2920" s="2" t="s">
        <v>17</v>
      </c>
    </row>
    <row r="2921" customFormat="false" ht="15" hidden="false" customHeight="false" outlineLevel="0" collapsed="false">
      <c r="A2921" s="6" t="s">
        <v>5838</v>
      </c>
      <c r="B2921" s="6" t="s">
        <v>5839</v>
      </c>
      <c r="C2921" s="6" t="s">
        <v>12</v>
      </c>
      <c r="D2921" s="7" t="s">
        <v>110</v>
      </c>
      <c r="E2921" s="6" t="s">
        <v>653</v>
      </c>
      <c r="F2921" s="6" t="s">
        <v>167</v>
      </c>
      <c r="G2921" s="7" t="s">
        <v>62</v>
      </c>
      <c r="H2921" s="8" t="n">
        <v>2135.94</v>
      </c>
      <c r="I2921" s="9" t="n">
        <v>0</v>
      </c>
      <c r="J2921" s="6" t="s">
        <v>17</v>
      </c>
    </row>
    <row r="2922" customFormat="false" ht="15" hidden="false" customHeight="false" outlineLevel="0" collapsed="false">
      <c r="A2922" s="2" t="s">
        <v>5840</v>
      </c>
      <c r="B2922" s="2" t="s">
        <v>4733</v>
      </c>
      <c r="C2922" s="2" t="s">
        <v>86</v>
      </c>
      <c r="D2922" s="3" t="s">
        <v>384</v>
      </c>
      <c r="E2922" s="2" t="s">
        <v>712</v>
      </c>
      <c r="F2922" s="2" t="s">
        <v>1249</v>
      </c>
      <c r="G2922" s="3" t="s">
        <v>74</v>
      </c>
      <c r="H2922" s="4" t="n">
        <v>10300.39</v>
      </c>
      <c r="I2922" s="5" t="n">
        <v>25</v>
      </c>
      <c r="J2922" s="2" t="s">
        <v>17</v>
      </c>
    </row>
    <row r="2923" customFormat="false" ht="15" hidden="false" customHeight="false" outlineLevel="0" collapsed="false">
      <c r="A2923" s="6" t="s">
        <v>5841</v>
      </c>
      <c r="B2923" s="6" t="s">
        <v>5842</v>
      </c>
      <c r="C2923" s="6" t="s">
        <v>86</v>
      </c>
      <c r="D2923" s="7" t="s">
        <v>101</v>
      </c>
      <c r="E2923" s="6" t="s">
        <v>919</v>
      </c>
      <c r="F2923" s="6" t="s">
        <v>433</v>
      </c>
      <c r="G2923" s="7" t="s">
        <v>22</v>
      </c>
      <c r="H2923" s="8" t="n">
        <v>3581.49</v>
      </c>
      <c r="I2923" s="9" t="n">
        <v>30</v>
      </c>
      <c r="J2923" s="6" t="s">
        <v>17</v>
      </c>
    </row>
    <row r="2924" customFormat="false" ht="15" hidden="false" customHeight="false" outlineLevel="0" collapsed="false">
      <c r="A2924" s="2" t="s">
        <v>5843</v>
      </c>
      <c r="B2924" s="2" t="s">
        <v>5844</v>
      </c>
      <c r="C2924" s="2" t="s">
        <v>31</v>
      </c>
      <c r="D2924" s="3" t="s">
        <v>215</v>
      </c>
      <c r="E2924" s="2" t="s">
        <v>39</v>
      </c>
      <c r="F2924" s="2" t="s">
        <v>1292</v>
      </c>
      <c r="G2924" s="3" t="s">
        <v>28</v>
      </c>
      <c r="H2924" s="4" t="n">
        <v>10994.83</v>
      </c>
      <c r="I2924" s="5" t="n">
        <v>15</v>
      </c>
      <c r="J2924" s="2" t="s">
        <v>17</v>
      </c>
    </row>
    <row r="2925" customFormat="false" ht="15" hidden="false" customHeight="false" outlineLevel="0" collapsed="false">
      <c r="A2925" s="6" t="s">
        <v>5845</v>
      </c>
      <c r="B2925" s="6" t="s">
        <v>5846</v>
      </c>
      <c r="C2925" s="6" t="s">
        <v>86</v>
      </c>
      <c r="D2925" s="7" t="s">
        <v>97</v>
      </c>
      <c r="E2925" s="6" t="s">
        <v>410</v>
      </c>
      <c r="F2925" s="6" t="s">
        <v>21</v>
      </c>
      <c r="G2925" s="7" t="s">
        <v>28</v>
      </c>
      <c r="H2925" s="8" t="n">
        <v>13414.46</v>
      </c>
      <c r="I2925" s="9" t="n">
        <v>10</v>
      </c>
      <c r="J2925" s="6" t="s">
        <v>17</v>
      </c>
    </row>
    <row r="2926" customFormat="false" ht="15" hidden="false" customHeight="false" outlineLevel="0" collapsed="false">
      <c r="A2926" s="2" t="s">
        <v>5847</v>
      </c>
      <c r="B2926" s="2" t="s">
        <v>4149</v>
      </c>
      <c r="C2926" s="2" t="s">
        <v>86</v>
      </c>
      <c r="D2926" s="3" t="s">
        <v>97</v>
      </c>
      <c r="E2926" s="2" t="s">
        <v>223</v>
      </c>
      <c r="F2926" s="2" t="s">
        <v>593</v>
      </c>
      <c r="G2926" s="3" t="s">
        <v>28</v>
      </c>
      <c r="H2926" s="4" t="n">
        <v>1253.98</v>
      </c>
      <c r="I2926" s="5" t="n">
        <v>30</v>
      </c>
      <c r="J2926" s="2" t="s">
        <v>17</v>
      </c>
    </row>
    <row r="2927" customFormat="false" ht="15" hidden="false" customHeight="false" outlineLevel="0" collapsed="false">
      <c r="A2927" s="6" t="s">
        <v>5848</v>
      </c>
      <c r="B2927" s="6" t="s">
        <v>1714</v>
      </c>
      <c r="C2927" s="6" t="s">
        <v>86</v>
      </c>
      <c r="D2927" s="7" t="s">
        <v>784</v>
      </c>
      <c r="E2927" s="6" t="s">
        <v>93</v>
      </c>
      <c r="F2927" s="6" t="s">
        <v>607</v>
      </c>
      <c r="G2927" s="7" t="s">
        <v>62</v>
      </c>
      <c r="H2927" s="8" t="n">
        <v>9969.72</v>
      </c>
      <c r="I2927" s="9" t="n">
        <v>30</v>
      </c>
      <c r="J2927" s="6" t="s">
        <v>17</v>
      </c>
    </row>
    <row r="2928" customFormat="false" ht="15" hidden="false" customHeight="false" outlineLevel="0" collapsed="false">
      <c r="A2928" s="2" t="s">
        <v>5849</v>
      </c>
      <c r="B2928" s="2" t="s">
        <v>5850</v>
      </c>
      <c r="C2928" s="2" t="s">
        <v>31</v>
      </c>
      <c r="D2928" s="3" t="s">
        <v>59</v>
      </c>
      <c r="E2928" s="2" t="s">
        <v>898</v>
      </c>
      <c r="F2928" s="2" t="s">
        <v>1303</v>
      </c>
      <c r="G2928" s="3" t="s">
        <v>62</v>
      </c>
      <c r="H2928" s="4" t="n">
        <v>10873.23</v>
      </c>
      <c r="I2928" s="5" t="n">
        <v>20</v>
      </c>
      <c r="J2928" s="2" t="s">
        <v>17</v>
      </c>
    </row>
    <row r="2929" customFormat="false" ht="15" hidden="false" customHeight="false" outlineLevel="0" collapsed="false">
      <c r="A2929" s="6" t="s">
        <v>5851</v>
      </c>
      <c r="B2929" s="6" t="s">
        <v>3881</v>
      </c>
      <c r="C2929" s="6" t="s">
        <v>31</v>
      </c>
      <c r="D2929" s="7" t="s">
        <v>215</v>
      </c>
      <c r="E2929" s="6" t="s">
        <v>669</v>
      </c>
      <c r="F2929" s="6" t="s">
        <v>1297</v>
      </c>
      <c r="G2929" s="7" t="s">
        <v>16</v>
      </c>
      <c r="H2929" s="8" t="n">
        <v>9764.37</v>
      </c>
      <c r="I2929" s="9" t="n">
        <v>20</v>
      </c>
      <c r="J2929" s="6" t="s">
        <v>17</v>
      </c>
    </row>
    <row r="2930" customFormat="false" ht="15" hidden="false" customHeight="false" outlineLevel="0" collapsed="false">
      <c r="A2930" s="2" t="s">
        <v>5852</v>
      </c>
      <c r="B2930" s="2" t="s">
        <v>214</v>
      </c>
      <c r="C2930" s="2" t="s">
        <v>31</v>
      </c>
      <c r="D2930" s="3" t="s">
        <v>145</v>
      </c>
      <c r="E2930" s="2" t="s">
        <v>150</v>
      </c>
      <c r="F2930" s="2" t="s">
        <v>871</v>
      </c>
      <c r="G2930" s="3" t="s">
        <v>22</v>
      </c>
      <c r="H2930" s="4" t="n">
        <v>6382.17</v>
      </c>
      <c r="I2930" s="5" t="n">
        <v>10</v>
      </c>
      <c r="J2930" s="2" t="s">
        <v>17</v>
      </c>
    </row>
    <row r="2931" customFormat="false" ht="15" hidden="false" customHeight="false" outlineLevel="0" collapsed="false">
      <c r="A2931" s="6" t="s">
        <v>5853</v>
      </c>
      <c r="B2931" s="6" t="s">
        <v>5854</v>
      </c>
      <c r="C2931" s="6" t="s">
        <v>31</v>
      </c>
      <c r="D2931" s="7" t="s">
        <v>175</v>
      </c>
      <c r="E2931" s="6" t="s">
        <v>520</v>
      </c>
      <c r="F2931" s="6" t="s">
        <v>662</v>
      </c>
      <c r="G2931" s="7" t="s">
        <v>22</v>
      </c>
      <c r="H2931" s="8" t="n">
        <v>3650</v>
      </c>
      <c r="I2931" s="9" t="n">
        <v>25</v>
      </c>
      <c r="J2931" s="6" t="s">
        <v>17</v>
      </c>
    </row>
    <row r="2932" customFormat="false" ht="15" hidden="false" customHeight="false" outlineLevel="0" collapsed="false">
      <c r="A2932" s="2" t="s">
        <v>5855</v>
      </c>
      <c r="B2932" s="2" t="s">
        <v>5856</v>
      </c>
      <c r="C2932" s="2" t="s">
        <v>31</v>
      </c>
      <c r="D2932" s="3" t="s">
        <v>65</v>
      </c>
      <c r="E2932" s="2" t="s">
        <v>871</v>
      </c>
      <c r="F2932" s="2" t="s">
        <v>1111</v>
      </c>
      <c r="G2932" s="3" t="s">
        <v>28</v>
      </c>
      <c r="H2932" s="4" t="n">
        <v>13871.53</v>
      </c>
      <c r="I2932" s="5" t="n">
        <v>0</v>
      </c>
      <c r="J2932" s="2" t="s">
        <v>17</v>
      </c>
    </row>
    <row r="2933" customFormat="false" ht="15" hidden="false" customHeight="false" outlineLevel="0" collapsed="false">
      <c r="A2933" s="6" t="s">
        <v>5857</v>
      </c>
      <c r="B2933" s="6" t="s">
        <v>5858</v>
      </c>
      <c r="C2933" s="6" t="s">
        <v>31</v>
      </c>
      <c r="D2933" s="7" t="s">
        <v>59</v>
      </c>
      <c r="E2933" s="6" t="s">
        <v>501</v>
      </c>
      <c r="F2933" s="6" t="s">
        <v>176</v>
      </c>
      <c r="G2933" s="7" t="s">
        <v>28</v>
      </c>
      <c r="H2933" s="8" t="n">
        <v>1822.55</v>
      </c>
      <c r="I2933" s="9" t="n">
        <v>0</v>
      </c>
      <c r="J2933" s="6" t="s">
        <v>17</v>
      </c>
    </row>
    <row r="2934" customFormat="false" ht="15" hidden="false" customHeight="false" outlineLevel="0" collapsed="false">
      <c r="A2934" s="2" t="s">
        <v>5859</v>
      </c>
      <c r="B2934" s="2" t="s">
        <v>5860</v>
      </c>
      <c r="C2934" s="2" t="s">
        <v>12</v>
      </c>
      <c r="D2934" s="3" t="s">
        <v>362</v>
      </c>
      <c r="E2934" s="2" t="s">
        <v>446</v>
      </c>
      <c r="F2934" s="2" t="s">
        <v>734</v>
      </c>
      <c r="G2934" s="3" t="s">
        <v>28</v>
      </c>
      <c r="H2934" s="4" t="n">
        <v>9864.65</v>
      </c>
      <c r="I2934" s="5" t="n">
        <v>20</v>
      </c>
      <c r="J2934" s="2" t="s">
        <v>68</v>
      </c>
    </row>
    <row r="2935" customFormat="false" ht="15" hidden="false" customHeight="false" outlineLevel="0" collapsed="false">
      <c r="A2935" s="6" t="s">
        <v>5861</v>
      </c>
      <c r="B2935" s="6" t="s">
        <v>5862</v>
      </c>
      <c r="C2935" s="6" t="s">
        <v>31</v>
      </c>
      <c r="D2935" s="7" t="s">
        <v>215</v>
      </c>
      <c r="E2935" s="6" t="s">
        <v>871</v>
      </c>
      <c r="F2935" s="6" t="s">
        <v>960</v>
      </c>
      <c r="G2935" s="7" t="s">
        <v>138</v>
      </c>
      <c r="H2935" s="8" t="n">
        <v>14723.81</v>
      </c>
      <c r="I2935" s="9" t="n">
        <v>15</v>
      </c>
      <c r="J2935" s="6" t="s">
        <v>68</v>
      </c>
    </row>
    <row r="2936" customFormat="false" ht="15" hidden="false" customHeight="false" outlineLevel="0" collapsed="false">
      <c r="A2936" s="2" t="s">
        <v>5863</v>
      </c>
      <c r="B2936" s="2" t="s">
        <v>5864</v>
      </c>
      <c r="C2936" s="2" t="s">
        <v>86</v>
      </c>
      <c r="D2936" s="3" t="s">
        <v>507</v>
      </c>
      <c r="E2936" s="2" t="s">
        <v>721</v>
      </c>
      <c r="F2936" s="2" t="s">
        <v>620</v>
      </c>
      <c r="G2936" s="3" t="s">
        <v>62</v>
      </c>
      <c r="H2936" s="4" t="n">
        <v>11169.73</v>
      </c>
      <c r="I2936" s="5" t="n">
        <v>20</v>
      </c>
      <c r="J2936" s="2" t="s">
        <v>17</v>
      </c>
    </row>
    <row r="2937" customFormat="false" ht="15" hidden="false" customHeight="false" outlineLevel="0" collapsed="false">
      <c r="A2937" s="6" t="s">
        <v>5865</v>
      </c>
      <c r="B2937" s="6" t="s">
        <v>5866</v>
      </c>
      <c r="C2937" s="6" t="s">
        <v>31</v>
      </c>
      <c r="D2937" s="7" t="s">
        <v>71</v>
      </c>
      <c r="E2937" s="6" t="s">
        <v>1641</v>
      </c>
      <c r="F2937" s="6" t="s">
        <v>146</v>
      </c>
      <c r="G2937" s="7" t="s">
        <v>16</v>
      </c>
      <c r="H2937" s="8" t="n">
        <v>907.22</v>
      </c>
      <c r="I2937" s="9" t="n">
        <v>30</v>
      </c>
      <c r="J2937" s="6" t="s">
        <v>17</v>
      </c>
    </row>
    <row r="2938" customFormat="false" ht="15" hidden="false" customHeight="false" outlineLevel="0" collapsed="false">
      <c r="A2938" s="2" t="s">
        <v>5867</v>
      </c>
      <c r="B2938" s="2" t="s">
        <v>5868</v>
      </c>
      <c r="C2938" s="2" t="s">
        <v>12</v>
      </c>
      <c r="D2938" s="3" t="s">
        <v>162</v>
      </c>
      <c r="E2938" s="2" t="s">
        <v>238</v>
      </c>
      <c r="F2938" s="2" t="s">
        <v>1330</v>
      </c>
      <c r="G2938" s="3" t="s">
        <v>28</v>
      </c>
      <c r="H2938" s="4" t="n">
        <v>5243.66</v>
      </c>
      <c r="I2938" s="5" t="n">
        <v>15</v>
      </c>
      <c r="J2938" s="2" t="s">
        <v>17</v>
      </c>
    </row>
    <row r="2939" customFormat="false" ht="15" hidden="false" customHeight="false" outlineLevel="0" collapsed="false">
      <c r="A2939" s="6" t="s">
        <v>5869</v>
      </c>
      <c r="B2939" s="6" t="s">
        <v>5870</v>
      </c>
      <c r="C2939" s="6" t="s">
        <v>86</v>
      </c>
      <c r="D2939" s="7" t="s">
        <v>784</v>
      </c>
      <c r="E2939" s="6" t="s">
        <v>150</v>
      </c>
      <c r="F2939" s="6" t="s">
        <v>720</v>
      </c>
      <c r="G2939" s="7" t="s">
        <v>28</v>
      </c>
      <c r="H2939" s="8" t="n">
        <v>11671.72</v>
      </c>
      <c r="I2939" s="9" t="n">
        <v>20</v>
      </c>
      <c r="J2939" s="6" t="s">
        <v>68</v>
      </c>
    </row>
    <row r="2940" customFormat="false" ht="15" hidden="false" customHeight="false" outlineLevel="0" collapsed="false">
      <c r="A2940" s="2" t="s">
        <v>5871</v>
      </c>
      <c r="B2940" s="2" t="s">
        <v>1356</v>
      </c>
      <c r="C2940" s="2" t="s">
        <v>12</v>
      </c>
      <c r="D2940" s="3" t="s">
        <v>162</v>
      </c>
      <c r="E2940" s="2" t="s">
        <v>764</v>
      </c>
      <c r="F2940" s="2" t="s">
        <v>579</v>
      </c>
      <c r="G2940" s="3" t="s">
        <v>62</v>
      </c>
      <c r="H2940" s="4" t="n">
        <v>10655.79</v>
      </c>
      <c r="I2940" s="5" t="n">
        <v>30</v>
      </c>
      <c r="J2940" s="2" t="s">
        <v>68</v>
      </c>
    </row>
    <row r="2941" customFormat="false" ht="15" hidden="false" customHeight="false" outlineLevel="0" collapsed="false">
      <c r="A2941" s="6" t="s">
        <v>5872</v>
      </c>
      <c r="B2941" s="6" t="s">
        <v>5873</v>
      </c>
      <c r="C2941" s="6" t="s">
        <v>12</v>
      </c>
      <c r="D2941" s="7" t="s">
        <v>179</v>
      </c>
      <c r="E2941" s="6" t="s">
        <v>21</v>
      </c>
      <c r="F2941" s="6" t="s">
        <v>1951</v>
      </c>
      <c r="G2941" s="7" t="s">
        <v>138</v>
      </c>
      <c r="H2941" s="8" t="n">
        <v>8446.77</v>
      </c>
      <c r="I2941" s="9" t="n">
        <v>15</v>
      </c>
      <c r="J2941" s="6" t="s">
        <v>68</v>
      </c>
    </row>
    <row r="2942" customFormat="false" ht="15" hidden="false" customHeight="false" outlineLevel="0" collapsed="false">
      <c r="A2942" s="2" t="s">
        <v>5874</v>
      </c>
      <c r="B2942" s="2" t="s">
        <v>4843</v>
      </c>
      <c r="C2942" s="2" t="s">
        <v>31</v>
      </c>
      <c r="D2942" s="3" t="s">
        <v>215</v>
      </c>
      <c r="E2942" s="2" t="s">
        <v>142</v>
      </c>
      <c r="F2942" s="2" t="s">
        <v>202</v>
      </c>
      <c r="G2942" s="3" t="s">
        <v>62</v>
      </c>
      <c r="H2942" s="4" t="n">
        <v>13563.78</v>
      </c>
      <c r="I2942" s="5" t="n">
        <v>5</v>
      </c>
      <c r="J2942" s="2" t="s">
        <v>17</v>
      </c>
    </row>
    <row r="2943" customFormat="false" ht="15" hidden="false" customHeight="false" outlineLevel="0" collapsed="false">
      <c r="A2943" s="6" t="s">
        <v>5875</v>
      </c>
      <c r="B2943" s="6" t="s">
        <v>5876</v>
      </c>
      <c r="C2943" s="6" t="s">
        <v>12</v>
      </c>
      <c r="D2943" s="7" t="s">
        <v>154</v>
      </c>
      <c r="E2943" s="6" t="s">
        <v>680</v>
      </c>
      <c r="F2943" s="6" t="s">
        <v>666</v>
      </c>
      <c r="G2943" s="7" t="s">
        <v>22</v>
      </c>
      <c r="H2943" s="8" t="n">
        <v>9750.58</v>
      </c>
      <c r="I2943" s="9" t="n">
        <v>0</v>
      </c>
      <c r="J2943" s="6" t="s">
        <v>17</v>
      </c>
    </row>
    <row r="2944" customFormat="false" ht="15" hidden="false" customHeight="false" outlineLevel="0" collapsed="false">
      <c r="A2944" s="2" t="s">
        <v>5877</v>
      </c>
      <c r="B2944" s="2" t="s">
        <v>4280</v>
      </c>
      <c r="C2944" s="2" t="s">
        <v>31</v>
      </c>
      <c r="D2944" s="3" t="s">
        <v>145</v>
      </c>
      <c r="E2944" s="2" t="s">
        <v>960</v>
      </c>
      <c r="F2944" s="2" t="s">
        <v>132</v>
      </c>
      <c r="G2944" s="3" t="s">
        <v>62</v>
      </c>
      <c r="H2944" s="4" t="n">
        <v>564.06</v>
      </c>
      <c r="I2944" s="5" t="n">
        <v>5</v>
      </c>
      <c r="J2944" s="2" t="s">
        <v>17</v>
      </c>
    </row>
    <row r="2945" customFormat="false" ht="15" hidden="false" customHeight="false" outlineLevel="0" collapsed="false">
      <c r="A2945" s="6" t="s">
        <v>5878</v>
      </c>
      <c r="B2945" s="6" t="s">
        <v>5879</v>
      </c>
      <c r="C2945" s="6" t="s">
        <v>12</v>
      </c>
      <c r="D2945" s="7" t="s">
        <v>362</v>
      </c>
      <c r="E2945" s="6" t="s">
        <v>985</v>
      </c>
      <c r="F2945" s="6" t="s">
        <v>1199</v>
      </c>
      <c r="G2945" s="7" t="s">
        <v>138</v>
      </c>
      <c r="H2945" s="8" t="n">
        <v>13347.02</v>
      </c>
      <c r="I2945" s="9" t="n">
        <v>5</v>
      </c>
      <c r="J2945" s="6" t="s">
        <v>17</v>
      </c>
    </row>
    <row r="2946" customFormat="false" ht="15" hidden="false" customHeight="false" outlineLevel="0" collapsed="false">
      <c r="A2946" s="2" t="s">
        <v>5880</v>
      </c>
      <c r="B2946" s="2" t="s">
        <v>5881</v>
      </c>
      <c r="C2946" s="2" t="s">
        <v>12</v>
      </c>
      <c r="D2946" s="3" t="s">
        <v>50</v>
      </c>
      <c r="E2946" s="2" t="s">
        <v>2187</v>
      </c>
      <c r="F2946" s="2" t="s">
        <v>352</v>
      </c>
      <c r="G2946" s="3" t="s">
        <v>138</v>
      </c>
      <c r="H2946" s="4" t="n">
        <v>7389.18</v>
      </c>
      <c r="I2946" s="5" t="n">
        <v>30</v>
      </c>
      <c r="J2946" s="2" t="s">
        <v>17</v>
      </c>
    </row>
    <row r="2947" customFormat="false" ht="15" hidden="false" customHeight="false" outlineLevel="0" collapsed="false">
      <c r="A2947" s="6" t="s">
        <v>5882</v>
      </c>
      <c r="B2947" s="6" t="s">
        <v>5883</v>
      </c>
      <c r="C2947" s="6" t="s">
        <v>31</v>
      </c>
      <c r="D2947" s="7" t="s">
        <v>215</v>
      </c>
      <c r="E2947" s="6" t="s">
        <v>1890</v>
      </c>
      <c r="F2947" s="6" t="s">
        <v>972</v>
      </c>
      <c r="G2947" s="7" t="s">
        <v>22</v>
      </c>
      <c r="H2947" s="8" t="n">
        <v>2359.94</v>
      </c>
      <c r="I2947" s="9" t="n">
        <v>10</v>
      </c>
      <c r="J2947" s="6" t="s">
        <v>17</v>
      </c>
    </row>
    <row r="2948" customFormat="false" ht="15" hidden="false" customHeight="false" outlineLevel="0" collapsed="false">
      <c r="A2948" s="2" t="s">
        <v>5884</v>
      </c>
      <c r="B2948" s="2" t="s">
        <v>5885</v>
      </c>
      <c r="C2948" s="2" t="s">
        <v>31</v>
      </c>
      <c r="D2948" s="3" t="s">
        <v>65</v>
      </c>
      <c r="E2948" s="2" t="s">
        <v>359</v>
      </c>
      <c r="F2948" s="2" t="s">
        <v>234</v>
      </c>
      <c r="G2948" s="3" t="s">
        <v>22</v>
      </c>
      <c r="H2948" s="4" t="n">
        <v>13657.3</v>
      </c>
      <c r="I2948" s="5" t="n">
        <v>15</v>
      </c>
      <c r="J2948" s="2" t="s">
        <v>17</v>
      </c>
    </row>
    <row r="2949" customFormat="false" ht="15" hidden="false" customHeight="false" outlineLevel="0" collapsed="false">
      <c r="A2949" s="6" t="s">
        <v>5886</v>
      </c>
      <c r="B2949" s="6" t="s">
        <v>5887</v>
      </c>
      <c r="C2949" s="6" t="s">
        <v>31</v>
      </c>
      <c r="D2949" s="7" t="s">
        <v>145</v>
      </c>
      <c r="E2949" s="6" t="s">
        <v>315</v>
      </c>
      <c r="F2949" s="6" t="s">
        <v>238</v>
      </c>
      <c r="G2949" s="7" t="s">
        <v>16</v>
      </c>
      <c r="H2949" s="8" t="n">
        <v>3640.79</v>
      </c>
      <c r="I2949" s="9" t="n">
        <v>15</v>
      </c>
      <c r="J2949" s="6" t="s">
        <v>17</v>
      </c>
    </row>
    <row r="2950" customFormat="false" ht="15" hidden="false" customHeight="false" outlineLevel="0" collapsed="false">
      <c r="A2950" s="2" t="s">
        <v>5888</v>
      </c>
      <c r="B2950" s="2" t="s">
        <v>5889</v>
      </c>
      <c r="C2950" s="2" t="s">
        <v>86</v>
      </c>
      <c r="D2950" s="3" t="s">
        <v>249</v>
      </c>
      <c r="E2950" s="2" t="s">
        <v>1330</v>
      </c>
      <c r="F2950" s="2" t="s">
        <v>1654</v>
      </c>
      <c r="G2950" s="3" t="s">
        <v>138</v>
      </c>
      <c r="H2950" s="4" t="n">
        <v>11482.17</v>
      </c>
      <c r="I2950" s="5" t="n">
        <v>0</v>
      </c>
      <c r="J2950" s="2" t="s">
        <v>17</v>
      </c>
    </row>
    <row r="2951" customFormat="false" ht="15" hidden="false" customHeight="false" outlineLevel="0" collapsed="false">
      <c r="A2951" s="6" t="s">
        <v>5890</v>
      </c>
      <c r="B2951" s="6" t="s">
        <v>5275</v>
      </c>
      <c r="C2951" s="6" t="s">
        <v>31</v>
      </c>
      <c r="D2951" s="7" t="s">
        <v>32</v>
      </c>
      <c r="E2951" s="6" t="s">
        <v>1190</v>
      </c>
      <c r="F2951" s="6" t="s">
        <v>56</v>
      </c>
      <c r="G2951" s="7" t="s">
        <v>16</v>
      </c>
      <c r="H2951" s="8" t="n">
        <v>5573.07</v>
      </c>
      <c r="I2951" s="9" t="n">
        <v>15</v>
      </c>
      <c r="J2951" s="6" t="s">
        <v>17</v>
      </c>
    </row>
    <row r="2952" customFormat="false" ht="15" hidden="false" customHeight="false" outlineLevel="0" collapsed="false">
      <c r="A2952" s="2" t="s">
        <v>5891</v>
      </c>
      <c r="B2952" s="2" t="s">
        <v>5892</v>
      </c>
      <c r="C2952" s="2" t="s">
        <v>31</v>
      </c>
      <c r="D2952" s="3" t="s">
        <v>65</v>
      </c>
      <c r="E2952" s="2" t="s">
        <v>420</v>
      </c>
      <c r="F2952" s="2" t="s">
        <v>429</v>
      </c>
      <c r="G2952" s="3" t="s">
        <v>16</v>
      </c>
      <c r="H2952" s="4" t="n">
        <v>8098.22</v>
      </c>
      <c r="I2952" s="5" t="n">
        <v>15</v>
      </c>
      <c r="J2952" s="2" t="s">
        <v>17</v>
      </c>
    </row>
    <row r="2953" customFormat="false" ht="15" hidden="false" customHeight="false" outlineLevel="0" collapsed="false">
      <c r="A2953" s="6" t="s">
        <v>5893</v>
      </c>
      <c r="B2953" s="6" t="s">
        <v>5894</v>
      </c>
      <c r="C2953" s="6" t="s">
        <v>31</v>
      </c>
      <c r="D2953" s="7" t="s">
        <v>32</v>
      </c>
      <c r="E2953" s="6" t="s">
        <v>653</v>
      </c>
      <c r="F2953" s="6" t="s">
        <v>168</v>
      </c>
      <c r="G2953" s="7" t="s">
        <v>22</v>
      </c>
      <c r="H2953" s="8" t="n">
        <v>12674.58</v>
      </c>
      <c r="I2953" s="9" t="n">
        <v>30</v>
      </c>
      <c r="J2953" s="6" t="s">
        <v>17</v>
      </c>
    </row>
    <row r="2954" customFormat="false" ht="15" hidden="false" customHeight="false" outlineLevel="0" collapsed="false">
      <c r="A2954" s="2" t="s">
        <v>5895</v>
      </c>
      <c r="B2954" s="2" t="s">
        <v>5896</v>
      </c>
      <c r="C2954" s="2" t="s">
        <v>31</v>
      </c>
      <c r="D2954" s="3" t="s">
        <v>59</v>
      </c>
      <c r="E2954" s="2" t="s">
        <v>380</v>
      </c>
      <c r="F2954" s="2" t="s">
        <v>163</v>
      </c>
      <c r="G2954" s="3" t="s">
        <v>28</v>
      </c>
      <c r="H2954" s="4" t="n">
        <v>3143.34</v>
      </c>
      <c r="I2954" s="5" t="n">
        <v>25</v>
      </c>
      <c r="J2954" s="2" t="s">
        <v>17</v>
      </c>
    </row>
    <row r="2955" customFormat="false" ht="15" hidden="false" customHeight="false" outlineLevel="0" collapsed="false">
      <c r="A2955" s="6" t="s">
        <v>5897</v>
      </c>
      <c r="B2955" s="6" t="s">
        <v>5898</v>
      </c>
      <c r="C2955" s="6" t="s">
        <v>86</v>
      </c>
      <c r="D2955" s="7" t="s">
        <v>384</v>
      </c>
      <c r="E2955" s="6" t="s">
        <v>352</v>
      </c>
      <c r="F2955" s="6" t="s">
        <v>658</v>
      </c>
      <c r="G2955" s="7" t="s">
        <v>62</v>
      </c>
      <c r="H2955" s="8" t="n">
        <v>10552.55</v>
      </c>
      <c r="I2955" s="9" t="n">
        <v>10</v>
      </c>
      <c r="J2955" s="6" t="s">
        <v>17</v>
      </c>
    </row>
    <row r="2956" customFormat="false" ht="15" hidden="false" customHeight="false" outlineLevel="0" collapsed="false">
      <c r="A2956" s="2" t="s">
        <v>5899</v>
      </c>
      <c r="B2956" s="2" t="s">
        <v>5900</v>
      </c>
      <c r="C2956" s="2" t="s">
        <v>31</v>
      </c>
      <c r="D2956" s="3" t="s">
        <v>65</v>
      </c>
      <c r="E2956" s="2" t="s">
        <v>781</v>
      </c>
      <c r="F2956" s="2" t="s">
        <v>238</v>
      </c>
      <c r="G2956" s="3" t="s">
        <v>22</v>
      </c>
      <c r="H2956" s="4" t="n">
        <v>1038.56</v>
      </c>
      <c r="I2956" s="5" t="n">
        <v>10</v>
      </c>
      <c r="J2956" s="2" t="s">
        <v>68</v>
      </c>
    </row>
    <row r="2957" customFormat="false" ht="15" hidden="false" customHeight="false" outlineLevel="0" collapsed="false">
      <c r="A2957" s="6" t="s">
        <v>5901</v>
      </c>
      <c r="B2957" s="6" t="s">
        <v>5902</v>
      </c>
      <c r="C2957" s="6" t="s">
        <v>12</v>
      </c>
      <c r="D2957" s="7" t="s">
        <v>13</v>
      </c>
      <c r="E2957" s="6" t="s">
        <v>829</v>
      </c>
      <c r="F2957" s="6" t="s">
        <v>320</v>
      </c>
      <c r="G2957" s="7" t="s">
        <v>28</v>
      </c>
      <c r="H2957" s="8" t="n">
        <v>6319.22</v>
      </c>
      <c r="I2957" s="9" t="n">
        <v>5</v>
      </c>
      <c r="J2957" s="6" t="s">
        <v>17</v>
      </c>
    </row>
    <row r="2958" customFormat="false" ht="15" hidden="false" customHeight="false" outlineLevel="0" collapsed="false">
      <c r="A2958" s="2" t="s">
        <v>5903</v>
      </c>
      <c r="B2958" s="2" t="s">
        <v>5904</v>
      </c>
      <c r="C2958" s="2" t="s">
        <v>86</v>
      </c>
      <c r="D2958" s="3" t="s">
        <v>285</v>
      </c>
      <c r="E2958" s="2" t="s">
        <v>446</v>
      </c>
      <c r="F2958" s="2" t="s">
        <v>761</v>
      </c>
      <c r="G2958" s="3" t="s">
        <v>28</v>
      </c>
      <c r="H2958" s="4" t="n">
        <v>8566.43</v>
      </c>
      <c r="I2958" s="5" t="n">
        <v>30</v>
      </c>
      <c r="J2958" s="2" t="s">
        <v>17</v>
      </c>
    </row>
    <row r="2959" customFormat="false" ht="15" hidden="false" customHeight="false" outlineLevel="0" collapsed="false">
      <c r="A2959" s="6" t="s">
        <v>5905</v>
      </c>
      <c r="B2959" s="6" t="s">
        <v>5906</v>
      </c>
      <c r="C2959" s="6" t="s">
        <v>12</v>
      </c>
      <c r="D2959" s="7" t="s">
        <v>81</v>
      </c>
      <c r="E2959" s="6" t="s">
        <v>493</v>
      </c>
      <c r="F2959" s="6" t="s">
        <v>15</v>
      </c>
      <c r="G2959" s="7" t="s">
        <v>62</v>
      </c>
      <c r="H2959" s="8" t="n">
        <v>9201.78</v>
      </c>
      <c r="I2959" s="9" t="n">
        <v>0</v>
      </c>
      <c r="J2959" s="6" t="s">
        <v>17</v>
      </c>
    </row>
    <row r="2960" customFormat="false" ht="15" hidden="false" customHeight="false" outlineLevel="0" collapsed="false">
      <c r="A2960" s="2" t="s">
        <v>5907</v>
      </c>
      <c r="B2960" s="2" t="s">
        <v>5908</v>
      </c>
      <c r="C2960" s="2" t="s">
        <v>86</v>
      </c>
      <c r="D2960" s="3" t="s">
        <v>507</v>
      </c>
      <c r="E2960" s="2" t="s">
        <v>717</v>
      </c>
      <c r="F2960" s="2" t="s">
        <v>184</v>
      </c>
      <c r="G2960" s="3" t="s">
        <v>22</v>
      </c>
      <c r="H2960" s="4" t="n">
        <v>7827.68</v>
      </c>
      <c r="I2960" s="5" t="n">
        <v>25</v>
      </c>
      <c r="J2960" s="2" t="s">
        <v>17</v>
      </c>
    </row>
    <row r="2961" customFormat="false" ht="15" hidden="false" customHeight="false" outlineLevel="0" collapsed="false">
      <c r="A2961" s="6" t="s">
        <v>5909</v>
      </c>
      <c r="B2961" s="6" t="s">
        <v>5910</v>
      </c>
      <c r="C2961" s="6" t="s">
        <v>12</v>
      </c>
      <c r="D2961" s="7" t="s">
        <v>154</v>
      </c>
      <c r="E2961" s="6" t="s">
        <v>282</v>
      </c>
      <c r="F2961" s="6" t="s">
        <v>15</v>
      </c>
      <c r="G2961" s="7" t="s">
        <v>74</v>
      </c>
      <c r="H2961" s="8" t="n">
        <v>13210.65</v>
      </c>
      <c r="I2961" s="9" t="n">
        <v>0</v>
      </c>
      <c r="J2961" s="6" t="s">
        <v>17</v>
      </c>
    </row>
    <row r="2962" customFormat="false" ht="15" hidden="false" customHeight="false" outlineLevel="0" collapsed="false">
      <c r="A2962" s="2" t="s">
        <v>5911</v>
      </c>
      <c r="B2962" s="2" t="s">
        <v>5912</v>
      </c>
      <c r="C2962" s="2" t="s">
        <v>86</v>
      </c>
      <c r="D2962" s="3" t="s">
        <v>507</v>
      </c>
      <c r="E2962" s="2" t="s">
        <v>358</v>
      </c>
      <c r="F2962" s="2" t="s">
        <v>234</v>
      </c>
      <c r="G2962" s="3" t="s">
        <v>62</v>
      </c>
      <c r="H2962" s="4" t="n">
        <v>11790.86</v>
      </c>
      <c r="I2962" s="5" t="n">
        <v>5</v>
      </c>
      <c r="J2962" s="2" t="s">
        <v>17</v>
      </c>
    </row>
    <row r="2963" customFormat="false" ht="15" hidden="false" customHeight="false" outlineLevel="0" collapsed="false">
      <c r="A2963" s="6" t="s">
        <v>5913</v>
      </c>
      <c r="B2963" s="6" t="s">
        <v>5914</v>
      </c>
      <c r="C2963" s="6" t="s">
        <v>86</v>
      </c>
      <c r="D2963" s="7" t="s">
        <v>524</v>
      </c>
      <c r="E2963" s="6" t="s">
        <v>614</v>
      </c>
      <c r="F2963" s="6" t="s">
        <v>627</v>
      </c>
      <c r="G2963" s="7" t="s">
        <v>138</v>
      </c>
      <c r="H2963" s="8" t="n">
        <v>7721.87</v>
      </c>
      <c r="I2963" s="9" t="n">
        <v>25</v>
      </c>
      <c r="J2963" s="6" t="s">
        <v>68</v>
      </c>
    </row>
    <row r="2964" customFormat="false" ht="15" hidden="false" customHeight="false" outlineLevel="0" collapsed="false">
      <c r="A2964" s="2" t="s">
        <v>5915</v>
      </c>
      <c r="B2964" s="2" t="s">
        <v>3405</v>
      </c>
      <c r="C2964" s="2" t="s">
        <v>12</v>
      </c>
      <c r="D2964" s="3" t="s">
        <v>50</v>
      </c>
      <c r="E2964" s="2" t="s">
        <v>1067</v>
      </c>
      <c r="F2964" s="2" t="s">
        <v>508</v>
      </c>
      <c r="G2964" s="3" t="s">
        <v>22</v>
      </c>
      <c r="H2964" s="4" t="n">
        <v>10129.03</v>
      </c>
      <c r="I2964" s="5" t="n">
        <v>15</v>
      </c>
      <c r="J2964" s="2" t="s">
        <v>17</v>
      </c>
    </row>
    <row r="2965" customFormat="false" ht="15" hidden="false" customHeight="false" outlineLevel="0" collapsed="false">
      <c r="A2965" s="6" t="s">
        <v>5916</v>
      </c>
      <c r="B2965" s="6" t="s">
        <v>5917</v>
      </c>
      <c r="C2965" s="6" t="s">
        <v>31</v>
      </c>
      <c r="D2965" s="7" t="s">
        <v>65</v>
      </c>
      <c r="E2965" s="6" t="s">
        <v>1051</v>
      </c>
      <c r="F2965" s="6" t="s">
        <v>741</v>
      </c>
      <c r="G2965" s="7" t="s">
        <v>22</v>
      </c>
      <c r="H2965" s="8" t="n">
        <v>5399.85</v>
      </c>
      <c r="I2965" s="9" t="n">
        <v>30</v>
      </c>
      <c r="J2965" s="6" t="s">
        <v>17</v>
      </c>
    </row>
    <row r="2966" customFormat="false" ht="15" hidden="false" customHeight="false" outlineLevel="0" collapsed="false">
      <c r="A2966" s="2" t="s">
        <v>5918</v>
      </c>
      <c r="B2966" s="2" t="s">
        <v>5919</v>
      </c>
      <c r="C2966" s="2" t="s">
        <v>12</v>
      </c>
      <c r="D2966" s="3" t="s">
        <v>154</v>
      </c>
      <c r="E2966" s="2" t="s">
        <v>1907</v>
      </c>
      <c r="F2966" s="2" t="s">
        <v>946</v>
      </c>
      <c r="G2966" s="3" t="s">
        <v>16</v>
      </c>
      <c r="H2966" s="4" t="n">
        <v>10593.07</v>
      </c>
      <c r="I2966" s="5" t="n">
        <v>25</v>
      </c>
      <c r="J2966" s="2" t="s">
        <v>17</v>
      </c>
    </row>
    <row r="2967" customFormat="false" ht="15" hidden="false" customHeight="false" outlineLevel="0" collapsed="false">
      <c r="A2967" s="6" t="s">
        <v>5920</v>
      </c>
      <c r="B2967" s="6" t="s">
        <v>5921</v>
      </c>
      <c r="C2967" s="6" t="s">
        <v>86</v>
      </c>
      <c r="D2967" s="7" t="s">
        <v>784</v>
      </c>
      <c r="E2967" s="6" t="s">
        <v>925</v>
      </c>
      <c r="F2967" s="6" t="s">
        <v>1000</v>
      </c>
      <c r="G2967" s="7" t="s">
        <v>62</v>
      </c>
      <c r="H2967" s="8" t="n">
        <v>11558.09</v>
      </c>
      <c r="I2967" s="9" t="n">
        <v>25</v>
      </c>
      <c r="J2967" s="6" t="s">
        <v>68</v>
      </c>
    </row>
    <row r="2968" customFormat="false" ht="15" hidden="false" customHeight="false" outlineLevel="0" collapsed="false">
      <c r="A2968" s="2" t="s">
        <v>5922</v>
      </c>
      <c r="B2968" s="2" t="s">
        <v>5923</v>
      </c>
      <c r="C2968" s="2" t="s">
        <v>31</v>
      </c>
      <c r="D2968" s="3" t="s">
        <v>71</v>
      </c>
      <c r="E2968" s="2" t="s">
        <v>347</v>
      </c>
      <c r="F2968" s="2" t="s">
        <v>156</v>
      </c>
      <c r="G2968" s="3" t="s">
        <v>28</v>
      </c>
      <c r="H2968" s="4" t="n">
        <v>12400.95</v>
      </c>
      <c r="I2968" s="5" t="n">
        <v>20</v>
      </c>
      <c r="J2968" s="2" t="s">
        <v>17</v>
      </c>
    </row>
    <row r="2969" customFormat="false" ht="15" hidden="false" customHeight="false" outlineLevel="0" collapsed="false">
      <c r="A2969" s="6" t="s">
        <v>5924</v>
      </c>
      <c r="B2969" s="6" t="s">
        <v>5925</v>
      </c>
      <c r="C2969" s="6" t="s">
        <v>31</v>
      </c>
      <c r="D2969" s="7" t="s">
        <v>71</v>
      </c>
      <c r="E2969" s="6" t="s">
        <v>806</v>
      </c>
      <c r="F2969" s="6" t="s">
        <v>829</v>
      </c>
      <c r="G2969" s="7" t="s">
        <v>74</v>
      </c>
      <c r="H2969" s="8" t="n">
        <v>12877.31</v>
      </c>
      <c r="I2969" s="9" t="n">
        <v>10</v>
      </c>
      <c r="J2969" s="6" t="s">
        <v>68</v>
      </c>
    </row>
    <row r="2970" customFormat="false" ht="15" hidden="false" customHeight="false" outlineLevel="0" collapsed="false">
      <c r="A2970" s="2" t="s">
        <v>5926</v>
      </c>
      <c r="B2970" s="2" t="s">
        <v>5927</v>
      </c>
      <c r="C2970" s="2" t="s">
        <v>31</v>
      </c>
      <c r="D2970" s="3" t="s">
        <v>145</v>
      </c>
      <c r="E2970" s="2" t="s">
        <v>312</v>
      </c>
      <c r="F2970" s="2" t="s">
        <v>850</v>
      </c>
      <c r="G2970" s="3" t="s">
        <v>22</v>
      </c>
      <c r="H2970" s="4" t="n">
        <v>13271.33</v>
      </c>
      <c r="I2970" s="5" t="n">
        <v>20</v>
      </c>
      <c r="J2970" s="2" t="s">
        <v>17</v>
      </c>
    </row>
    <row r="2971" customFormat="false" ht="15" hidden="false" customHeight="false" outlineLevel="0" collapsed="false">
      <c r="A2971" s="6" t="s">
        <v>5928</v>
      </c>
      <c r="B2971" s="6" t="s">
        <v>4633</v>
      </c>
      <c r="C2971" s="6" t="s">
        <v>12</v>
      </c>
      <c r="D2971" s="7" t="s">
        <v>154</v>
      </c>
      <c r="E2971" s="6" t="s">
        <v>180</v>
      </c>
      <c r="F2971" s="6" t="s">
        <v>181</v>
      </c>
      <c r="G2971" s="7" t="s">
        <v>22</v>
      </c>
      <c r="H2971" s="8" t="n">
        <v>10741.02</v>
      </c>
      <c r="I2971" s="9" t="n">
        <v>10</v>
      </c>
      <c r="J2971" s="6" t="s">
        <v>17</v>
      </c>
    </row>
    <row r="2972" customFormat="false" ht="15" hidden="false" customHeight="false" outlineLevel="0" collapsed="false">
      <c r="A2972" s="2" t="s">
        <v>5929</v>
      </c>
      <c r="B2972" s="2" t="s">
        <v>5930</v>
      </c>
      <c r="C2972" s="2" t="s">
        <v>12</v>
      </c>
      <c r="D2972" s="3" t="s">
        <v>37</v>
      </c>
      <c r="E2972" s="2" t="s">
        <v>98</v>
      </c>
      <c r="F2972" s="2" t="s">
        <v>380</v>
      </c>
      <c r="G2972" s="3" t="s">
        <v>22</v>
      </c>
      <c r="H2972" s="4" t="n">
        <v>858.62</v>
      </c>
      <c r="I2972" s="5" t="n">
        <v>25</v>
      </c>
      <c r="J2972" s="2" t="s">
        <v>68</v>
      </c>
    </row>
    <row r="2973" customFormat="false" ht="15" hidden="false" customHeight="false" outlineLevel="0" collapsed="false">
      <c r="A2973" s="6" t="s">
        <v>5931</v>
      </c>
      <c r="B2973" s="6" t="s">
        <v>5932</v>
      </c>
      <c r="C2973" s="6" t="s">
        <v>12</v>
      </c>
      <c r="D2973" s="7" t="s">
        <v>81</v>
      </c>
      <c r="E2973" s="6" t="s">
        <v>1249</v>
      </c>
      <c r="F2973" s="6" t="s">
        <v>662</v>
      </c>
      <c r="G2973" s="7" t="s">
        <v>74</v>
      </c>
      <c r="H2973" s="8" t="n">
        <v>11534.97</v>
      </c>
      <c r="I2973" s="9" t="n">
        <v>30</v>
      </c>
      <c r="J2973" s="6" t="s">
        <v>17</v>
      </c>
    </row>
    <row r="2974" customFormat="false" ht="15" hidden="false" customHeight="false" outlineLevel="0" collapsed="false">
      <c r="A2974" s="2" t="s">
        <v>5933</v>
      </c>
      <c r="B2974" s="2" t="s">
        <v>1840</v>
      </c>
      <c r="C2974" s="2" t="s">
        <v>12</v>
      </c>
      <c r="D2974" s="3" t="s">
        <v>13</v>
      </c>
      <c r="E2974" s="2" t="s">
        <v>380</v>
      </c>
      <c r="F2974" s="2" t="s">
        <v>282</v>
      </c>
      <c r="G2974" s="3" t="s">
        <v>74</v>
      </c>
      <c r="H2974" s="4" t="n">
        <v>3694.18</v>
      </c>
      <c r="I2974" s="5" t="n">
        <v>25</v>
      </c>
      <c r="J2974" s="2" t="s">
        <v>17</v>
      </c>
    </row>
    <row r="2975" customFormat="false" ht="15" hidden="false" customHeight="false" outlineLevel="0" collapsed="false">
      <c r="A2975" s="6" t="s">
        <v>5934</v>
      </c>
      <c r="B2975" s="6" t="s">
        <v>696</v>
      </c>
      <c r="C2975" s="6" t="s">
        <v>86</v>
      </c>
      <c r="D2975" s="7" t="s">
        <v>784</v>
      </c>
      <c r="E2975" s="6" t="s">
        <v>128</v>
      </c>
      <c r="F2975" s="6" t="s">
        <v>734</v>
      </c>
      <c r="G2975" s="7" t="s">
        <v>22</v>
      </c>
      <c r="H2975" s="8" t="n">
        <v>6773.43</v>
      </c>
      <c r="I2975" s="9" t="n">
        <v>20</v>
      </c>
      <c r="J2975" s="6" t="s">
        <v>17</v>
      </c>
    </row>
    <row r="2976" customFormat="false" ht="15" hidden="false" customHeight="false" outlineLevel="0" collapsed="false">
      <c r="A2976" s="2" t="s">
        <v>5935</v>
      </c>
      <c r="B2976" s="2" t="s">
        <v>1788</v>
      </c>
      <c r="C2976" s="2" t="s">
        <v>86</v>
      </c>
      <c r="D2976" s="3" t="s">
        <v>135</v>
      </c>
      <c r="E2976" s="2" t="s">
        <v>630</v>
      </c>
      <c r="F2976" s="2" t="s">
        <v>307</v>
      </c>
      <c r="G2976" s="3" t="s">
        <v>28</v>
      </c>
      <c r="H2976" s="4" t="n">
        <v>11331.44</v>
      </c>
      <c r="I2976" s="5" t="n">
        <v>0</v>
      </c>
      <c r="J2976" s="2" t="s">
        <v>17</v>
      </c>
    </row>
    <row r="2977" customFormat="false" ht="15" hidden="false" customHeight="false" outlineLevel="0" collapsed="false">
      <c r="A2977" s="6" t="s">
        <v>5936</v>
      </c>
      <c r="B2977" s="6" t="s">
        <v>3124</v>
      </c>
      <c r="C2977" s="6" t="s">
        <v>86</v>
      </c>
      <c r="D2977" s="7" t="s">
        <v>285</v>
      </c>
      <c r="E2977" s="6" t="s">
        <v>276</v>
      </c>
      <c r="F2977" s="6" t="s">
        <v>398</v>
      </c>
      <c r="G2977" s="7" t="s">
        <v>28</v>
      </c>
      <c r="H2977" s="8" t="n">
        <v>11062.86</v>
      </c>
      <c r="I2977" s="9" t="n">
        <v>30</v>
      </c>
      <c r="J2977" s="6" t="s">
        <v>17</v>
      </c>
    </row>
    <row r="2978" customFormat="false" ht="15" hidden="false" customHeight="false" outlineLevel="0" collapsed="false">
      <c r="A2978" s="2" t="s">
        <v>5937</v>
      </c>
      <c r="B2978" s="2" t="s">
        <v>3064</v>
      </c>
      <c r="C2978" s="2" t="s">
        <v>12</v>
      </c>
      <c r="D2978" s="3" t="s">
        <v>25</v>
      </c>
      <c r="E2978" s="2" t="s">
        <v>146</v>
      </c>
      <c r="F2978" s="2" t="s">
        <v>829</v>
      </c>
      <c r="G2978" s="3" t="s">
        <v>62</v>
      </c>
      <c r="H2978" s="4" t="n">
        <v>10043.93</v>
      </c>
      <c r="I2978" s="5" t="n">
        <v>5</v>
      </c>
      <c r="J2978" s="2" t="s">
        <v>17</v>
      </c>
    </row>
    <row r="2979" customFormat="false" ht="15" hidden="false" customHeight="false" outlineLevel="0" collapsed="false">
      <c r="A2979" s="6" t="s">
        <v>5938</v>
      </c>
      <c r="B2979" s="6" t="s">
        <v>5939</v>
      </c>
      <c r="C2979" s="6" t="s">
        <v>12</v>
      </c>
      <c r="D2979" s="7" t="s">
        <v>110</v>
      </c>
      <c r="E2979" s="6" t="s">
        <v>1067</v>
      </c>
      <c r="F2979" s="6" t="s">
        <v>14</v>
      </c>
      <c r="G2979" s="7" t="s">
        <v>138</v>
      </c>
      <c r="H2979" s="8" t="n">
        <v>5684.26</v>
      </c>
      <c r="I2979" s="9" t="n">
        <v>25</v>
      </c>
      <c r="J2979" s="6" t="s">
        <v>17</v>
      </c>
    </row>
    <row r="2980" customFormat="false" ht="15" hidden="false" customHeight="false" outlineLevel="0" collapsed="false">
      <c r="A2980" s="2" t="s">
        <v>5940</v>
      </c>
      <c r="B2980" s="2" t="s">
        <v>5941</v>
      </c>
      <c r="C2980" s="2" t="s">
        <v>12</v>
      </c>
      <c r="D2980" s="3" t="s">
        <v>37</v>
      </c>
      <c r="E2980" s="2" t="s">
        <v>366</v>
      </c>
      <c r="F2980" s="2" t="s">
        <v>184</v>
      </c>
      <c r="G2980" s="3" t="s">
        <v>22</v>
      </c>
      <c r="H2980" s="4" t="n">
        <v>3169.09</v>
      </c>
      <c r="I2980" s="5" t="n">
        <v>5</v>
      </c>
      <c r="J2980" s="2" t="s">
        <v>17</v>
      </c>
    </row>
    <row r="2981" customFormat="false" ht="15" hidden="false" customHeight="false" outlineLevel="0" collapsed="false">
      <c r="A2981" s="6" t="s">
        <v>5942</v>
      </c>
      <c r="B2981" s="6" t="s">
        <v>5943</v>
      </c>
      <c r="C2981" s="6" t="s">
        <v>31</v>
      </c>
      <c r="D2981" s="7" t="s">
        <v>131</v>
      </c>
      <c r="E2981" s="6" t="s">
        <v>893</v>
      </c>
      <c r="F2981" s="6" t="s">
        <v>436</v>
      </c>
      <c r="G2981" s="7" t="s">
        <v>62</v>
      </c>
      <c r="H2981" s="8" t="n">
        <v>1741.57</v>
      </c>
      <c r="I2981" s="9" t="n">
        <v>15</v>
      </c>
      <c r="J2981" s="6" t="s">
        <v>17</v>
      </c>
    </row>
    <row r="2982" customFormat="false" ht="15" hidden="false" customHeight="false" outlineLevel="0" collapsed="false">
      <c r="A2982" s="2" t="s">
        <v>5944</v>
      </c>
      <c r="B2982" s="2" t="s">
        <v>5945</v>
      </c>
      <c r="C2982" s="2" t="s">
        <v>12</v>
      </c>
      <c r="D2982" s="3" t="s">
        <v>362</v>
      </c>
      <c r="E2982" s="2" t="s">
        <v>501</v>
      </c>
      <c r="F2982" s="2" t="s">
        <v>176</v>
      </c>
      <c r="G2982" s="3" t="s">
        <v>16</v>
      </c>
      <c r="H2982" s="4" t="n">
        <v>8297.75</v>
      </c>
      <c r="I2982" s="5" t="n">
        <v>25</v>
      </c>
      <c r="J2982" s="2" t="s">
        <v>17</v>
      </c>
    </row>
    <row r="2983" customFormat="false" ht="15" hidden="false" customHeight="false" outlineLevel="0" collapsed="false">
      <c r="A2983" s="6" t="s">
        <v>5946</v>
      </c>
      <c r="B2983" s="6" t="s">
        <v>5310</v>
      </c>
      <c r="C2983" s="6" t="s">
        <v>86</v>
      </c>
      <c r="D2983" s="7" t="s">
        <v>524</v>
      </c>
      <c r="E2983" s="6" t="s">
        <v>1661</v>
      </c>
      <c r="F2983" s="6" t="s">
        <v>560</v>
      </c>
      <c r="G2983" s="7" t="s">
        <v>28</v>
      </c>
      <c r="H2983" s="8" t="n">
        <v>5190.15</v>
      </c>
      <c r="I2983" s="9" t="n">
        <v>5</v>
      </c>
      <c r="J2983" s="6" t="s">
        <v>17</v>
      </c>
    </row>
    <row r="2984" customFormat="false" ht="15" hidden="false" customHeight="false" outlineLevel="0" collapsed="false">
      <c r="A2984" s="2" t="s">
        <v>5947</v>
      </c>
      <c r="B2984" s="2" t="s">
        <v>5948</v>
      </c>
      <c r="C2984" s="2" t="s">
        <v>31</v>
      </c>
      <c r="D2984" s="3" t="s">
        <v>65</v>
      </c>
      <c r="E2984" s="2" t="s">
        <v>102</v>
      </c>
      <c r="F2984" s="2" t="s">
        <v>504</v>
      </c>
      <c r="G2984" s="3" t="s">
        <v>74</v>
      </c>
      <c r="H2984" s="4" t="n">
        <v>4797.59</v>
      </c>
      <c r="I2984" s="5" t="n">
        <v>15</v>
      </c>
      <c r="J2984" s="2" t="s">
        <v>17</v>
      </c>
    </row>
    <row r="2985" customFormat="false" ht="15" hidden="false" customHeight="false" outlineLevel="0" collapsed="false">
      <c r="A2985" s="6" t="s">
        <v>5949</v>
      </c>
      <c r="B2985" s="6" t="s">
        <v>5950</v>
      </c>
      <c r="C2985" s="6" t="s">
        <v>86</v>
      </c>
      <c r="D2985" s="7" t="s">
        <v>101</v>
      </c>
      <c r="E2985" s="6" t="s">
        <v>680</v>
      </c>
      <c r="F2985" s="6" t="s">
        <v>5951</v>
      </c>
      <c r="G2985" s="7" t="s">
        <v>22</v>
      </c>
      <c r="H2985" s="8" t="n">
        <v>13902.03</v>
      </c>
      <c r="I2985" s="9" t="n">
        <v>0</v>
      </c>
      <c r="J2985" s="6" t="s">
        <v>17</v>
      </c>
    </row>
    <row r="2986" customFormat="false" ht="15" hidden="false" customHeight="false" outlineLevel="0" collapsed="false">
      <c r="A2986" s="2" t="s">
        <v>5952</v>
      </c>
      <c r="B2986" s="2" t="s">
        <v>5953</v>
      </c>
      <c r="C2986" s="2" t="s">
        <v>31</v>
      </c>
      <c r="D2986" s="3" t="s">
        <v>122</v>
      </c>
      <c r="E2986" s="2" t="s">
        <v>320</v>
      </c>
      <c r="F2986" s="2" t="s">
        <v>937</v>
      </c>
      <c r="G2986" s="3" t="s">
        <v>62</v>
      </c>
      <c r="H2986" s="4" t="n">
        <v>8949.33</v>
      </c>
      <c r="I2986" s="5" t="n">
        <v>20</v>
      </c>
      <c r="J2986" s="2" t="s">
        <v>17</v>
      </c>
    </row>
    <row r="2987" customFormat="false" ht="15" hidden="false" customHeight="false" outlineLevel="0" collapsed="false">
      <c r="A2987" s="6" t="s">
        <v>5954</v>
      </c>
      <c r="B2987" s="6" t="s">
        <v>5955</v>
      </c>
      <c r="C2987" s="6" t="s">
        <v>86</v>
      </c>
      <c r="D2987" s="7" t="s">
        <v>285</v>
      </c>
      <c r="E2987" s="6" t="s">
        <v>281</v>
      </c>
      <c r="F2987" s="6" t="s">
        <v>508</v>
      </c>
      <c r="G2987" s="7" t="s">
        <v>74</v>
      </c>
      <c r="H2987" s="8" t="n">
        <v>8226.71</v>
      </c>
      <c r="I2987" s="9" t="n">
        <v>20</v>
      </c>
      <c r="J2987" s="6" t="s">
        <v>17</v>
      </c>
    </row>
    <row r="2988" customFormat="false" ht="15" hidden="false" customHeight="false" outlineLevel="0" collapsed="false">
      <c r="A2988" s="2" t="s">
        <v>5956</v>
      </c>
      <c r="B2988" s="2" t="s">
        <v>5957</v>
      </c>
      <c r="C2988" s="2" t="s">
        <v>12</v>
      </c>
      <c r="D2988" s="3" t="s">
        <v>13</v>
      </c>
      <c r="E2988" s="2" t="s">
        <v>1297</v>
      </c>
      <c r="F2988" s="2" t="s">
        <v>688</v>
      </c>
      <c r="G2988" s="3" t="s">
        <v>22</v>
      </c>
      <c r="H2988" s="4" t="n">
        <v>5735.38</v>
      </c>
      <c r="I2988" s="5" t="n">
        <v>25</v>
      </c>
      <c r="J2988" s="2" t="s">
        <v>17</v>
      </c>
    </row>
    <row r="2989" customFormat="false" ht="15" hidden="false" customHeight="false" outlineLevel="0" collapsed="false">
      <c r="A2989" s="6" t="s">
        <v>5958</v>
      </c>
      <c r="B2989" s="6" t="s">
        <v>5959</v>
      </c>
      <c r="C2989" s="6" t="s">
        <v>31</v>
      </c>
      <c r="D2989" s="7" t="s">
        <v>92</v>
      </c>
      <c r="E2989" s="6" t="s">
        <v>658</v>
      </c>
      <c r="F2989" s="6" t="s">
        <v>1919</v>
      </c>
      <c r="G2989" s="7" t="s">
        <v>28</v>
      </c>
      <c r="H2989" s="8" t="n">
        <v>8637.08</v>
      </c>
      <c r="I2989" s="9" t="n">
        <v>15</v>
      </c>
      <c r="J2989" s="6" t="s">
        <v>17</v>
      </c>
    </row>
    <row r="2990" customFormat="false" ht="15" hidden="false" customHeight="false" outlineLevel="0" collapsed="false">
      <c r="A2990" s="2" t="s">
        <v>5960</v>
      </c>
      <c r="B2990" s="2" t="s">
        <v>5961</v>
      </c>
      <c r="C2990" s="2" t="s">
        <v>12</v>
      </c>
      <c r="D2990" s="3" t="s">
        <v>13</v>
      </c>
      <c r="E2990" s="2" t="s">
        <v>543</v>
      </c>
      <c r="F2990" s="2" t="s">
        <v>614</v>
      </c>
      <c r="G2990" s="3" t="s">
        <v>16</v>
      </c>
      <c r="H2990" s="4" t="n">
        <v>3344.57</v>
      </c>
      <c r="I2990" s="5" t="n">
        <v>20</v>
      </c>
      <c r="J2990" s="2" t="s">
        <v>17</v>
      </c>
    </row>
    <row r="2991" customFormat="false" ht="15" hidden="false" customHeight="false" outlineLevel="0" collapsed="false">
      <c r="A2991" s="6" t="s">
        <v>5962</v>
      </c>
      <c r="B2991" s="6" t="s">
        <v>5963</v>
      </c>
      <c r="C2991" s="6" t="s">
        <v>12</v>
      </c>
      <c r="D2991" s="7" t="s">
        <v>162</v>
      </c>
      <c r="E2991" s="6" t="s">
        <v>669</v>
      </c>
      <c r="F2991" s="6" t="s">
        <v>635</v>
      </c>
      <c r="G2991" s="7" t="s">
        <v>28</v>
      </c>
      <c r="H2991" s="8" t="n">
        <v>12616.39</v>
      </c>
      <c r="I2991" s="9" t="n">
        <v>15</v>
      </c>
      <c r="J2991" s="6" t="s">
        <v>68</v>
      </c>
    </row>
    <row r="2992" customFormat="false" ht="15" hidden="false" customHeight="false" outlineLevel="0" collapsed="false">
      <c r="A2992" s="2" t="s">
        <v>5964</v>
      </c>
      <c r="B2992" s="2" t="s">
        <v>5965</v>
      </c>
      <c r="C2992" s="2" t="s">
        <v>12</v>
      </c>
      <c r="D2992" s="3" t="s">
        <v>362</v>
      </c>
      <c r="E2992" s="2" t="s">
        <v>223</v>
      </c>
      <c r="F2992" s="2" t="s">
        <v>1907</v>
      </c>
      <c r="G2992" s="3" t="s">
        <v>62</v>
      </c>
      <c r="H2992" s="4" t="n">
        <v>2849.74</v>
      </c>
      <c r="I2992" s="5" t="n">
        <v>5</v>
      </c>
      <c r="J2992" s="2" t="s">
        <v>17</v>
      </c>
    </row>
    <row r="2993" customFormat="false" ht="15" hidden="false" customHeight="false" outlineLevel="0" collapsed="false">
      <c r="A2993" s="6" t="s">
        <v>5966</v>
      </c>
      <c r="B2993" s="6" t="s">
        <v>1993</v>
      </c>
      <c r="C2993" s="6" t="s">
        <v>12</v>
      </c>
      <c r="D2993" s="7" t="s">
        <v>13</v>
      </c>
      <c r="E2993" s="6" t="s">
        <v>1919</v>
      </c>
      <c r="F2993" s="6" t="s">
        <v>151</v>
      </c>
      <c r="G2993" s="7" t="s">
        <v>62</v>
      </c>
      <c r="H2993" s="8" t="n">
        <v>697.78</v>
      </c>
      <c r="I2993" s="9" t="n">
        <v>0</v>
      </c>
      <c r="J2993" s="6" t="s">
        <v>68</v>
      </c>
    </row>
    <row r="2994" customFormat="false" ht="15" hidden="false" customHeight="false" outlineLevel="0" collapsed="false">
      <c r="A2994" s="2" t="s">
        <v>5967</v>
      </c>
      <c r="B2994" s="2" t="s">
        <v>5968</v>
      </c>
      <c r="C2994" s="2" t="s">
        <v>86</v>
      </c>
      <c r="D2994" s="3" t="s">
        <v>87</v>
      </c>
      <c r="E2994" s="2" t="s">
        <v>630</v>
      </c>
      <c r="F2994" s="2" t="s">
        <v>233</v>
      </c>
      <c r="G2994" s="3" t="s">
        <v>138</v>
      </c>
      <c r="H2994" s="4" t="n">
        <v>10803.49</v>
      </c>
      <c r="I2994" s="5" t="n">
        <v>25</v>
      </c>
      <c r="J2994" s="2" t="s">
        <v>17</v>
      </c>
    </row>
    <row r="2995" customFormat="false" ht="15" hidden="false" customHeight="false" outlineLevel="0" collapsed="false">
      <c r="A2995" s="6" t="s">
        <v>5969</v>
      </c>
      <c r="B2995" s="6" t="s">
        <v>5970</v>
      </c>
      <c r="C2995" s="6" t="s">
        <v>31</v>
      </c>
      <c r="D2995" s="7" t="s">
        <v>59</v>
      </c>
      <c r="E2995" s="6" t="s">
        <v>78</v>
      </c>
      <c r="F2995" s="6" t="s">
        <v>757</v>
      </c>
      <c r="G2995" s="7" t="s">
        <v>138</v>
      </c>
      <c r="H2995" s="8" t="n">
        <v>9708.32</v>
      </c>
      <c r="I2995" s="9" t="n">
        <v>25</v>
      </c>
      <c r="J2995" s="6" t="s">
        <v>17</v>
      </c>
    </row>
    <row r="2996" customFormat="false" ht="15" hidden="false" customHeight="false" outlineLevel="0" collapsed="false">
      <c r="A2996" s="2" t="s">
        <v>5971</v>
      </c>
      <c r="B2996" s="2" t="s">
        <v>5972</v>
      </c>
      <c r="C2996" s="2" t="s">
        <v>86</v>
      </c>
      <c r="D2996" s="3" t="s">
        <v>97</v>
      </c>
      <c r="E2996" s="2" t="s">
        <v>460</v>
      </c>
      <c r="F2996" s="2" t="s">
        <v>1453</v>
      </c>
      <c r="G2996" s="3" t="s">
        <v>62</v>
      </c>
      <c r="H2996" s="4" t="n">
        <v>14434.95</v>
      </c>
      <c r="I2996" s="5" t="n">
        <v>25</v>
      </c>
      <c r="J2996" s="2" t="s">
        <v>17</v>
      </c>
    </row>
    <row r="2997" customFormat="false" ht="15" hidden="false" customHeight="false" outlineLevel="0" collapsed="false">
      <c r="A2997" s="6" t="s">
        <v>5973</v>
      </c>
      <c r="B2997" s="6" t="s">
        <v>510</v>
      </c>
      <c r="C2997" s="6" t="s">
        <v>31</v>
      </c>
      <c r="D2997" s="7" t="s">
        <v>122</v>
      </c>
      <c r="E2997" s="6" t="s">
        <v>476</v>
      </c>
      <c r="F2997" s="6" t="s">
        <v>297</v>
      </c>
      <c r="G2997" s="7" t="s">
        <v>28</v>
      </c>
      <c r="H2997" s="8" t="n">
        <v>11940.29</v>
      </c>
      <c r="I2997" s="9" t="n">
        <v>15</v>
      </c>
      <c r="J2997" s="6" t="s">
        <v>17</v>
      </c>
    </row>
    <row r="2998" customFormat="false" ht="15" hidden="false" customHeight="false" outlineLevel="0" collapsed="false">
      <c r="A2998" s="2" t="s">
        <v>5974</v>
      </c>
      <c r="B2998" s="2" t="s">
        <v>5975</v>
      </c>
      <c r="C2998" s="2" t="s">
        <v>31</v>
      </c>
      <c r="D2998" s="3" t="s">
        <v>32</v>
      </c>
      <c r="E2998" s="2" t="s">
        <v>617</v>
      </c>
      <c r="F2998" s="2" t="s">
        <v>373</v>
      </c>
      <c r="G2998" s="3" t="s">
        <v>16</v>
      </c>
      <c r="H2998" s="4" t="n">
        <v>6021.85</v>
      </c>
      <c r="I2998" s="5" t="n">
        <v>10</v>
      </c>
      <c r="J2998" s="2" t="s">
        <v>17</v>
      </c>
    </row>
    <row r="2999" customFormat="false" ht="15" hidden="false" customHeight="false" outlineLevel="0" collapsed="false">
      <c r="A2999" s="6" t="s">
        <v>5976</v>
      </c>
      <c r="B2999" s="6" t="s">
        <v>4484</v>
      </c>
      <c r="C2999" s="6" t="s">
        <v>31</v>
      </c>
      <c r="D2999" s="7" t="s">
        <v>215</v>
      </c>
      <c r="E2999" s="6" t="s">
        <v>724</v>
      </c>
      <c r="F2999" s="6" t="s">
        <v>151</v>
      </c>
      <c r="G2999" s="7" t="s">
        <v>22</v>
      </c>
      <c r="H2999" s="8" t="n">
        <v>13152.42</v>
      </c>
      <c r="I2999" s="9" t="n">
        <v>25</v>
      </c>
      <c r="J2999" s="6" t="s">
        <v>17</v>
      </c>
    </row>
    <row r="3000" customFormat="false" ht="15" hidden="false" customHeight="false" outlineLevel="0" collapsed="false">
      <c r="A3000" s="2" t="s">
        <v>5977</v>
      </c>
      <c r="B3000" s="2" t="s">
        <v>5978</v>
      </c>
      <c r="C3000" s="2" t="s">
        <v>12</v>
      </c>
      <c r="D3000" s="3" t="s">
        <v>81</v>
      </c>
      <c r="E3000" s="2" t="s">
        <v>137</v>
      </c>
      <c r="F3000" s="2" t="s">
        <v>862</v>
      </c>
      <c r="G3000" s="3" t="s">
        <v>16</v>
      </c>
      <c r="H3000" s="4" t="n">
        <v>9634.73</v>
      </c>
      <c r="I3000" s="5" t="n">
        <v>15</v>
      </c>
      <c r="J3000" s="2" t="s">
        <v>17</v>
      </c>
    </row>
    <row r="3001" customFormat="false" ht="15" hidden="false" customHeight="false" outlineLevel="0" collapsed="false">
      <c r="A3001" s="6" t="s">
        <v>5979</v>
      </c>
      <c r="B3001" s="6" t="s">
        <v>5980</v>
      </c>
      <c r="C3001" s="6" t="s">
        <v>86</v>
      </c>
      <c r="D3001" s="7" t="s">
        <v>101</v>
      </c>
      <c r="E3001" s="6" t="s">
        <v>171</v>
      </c>
      <c r="F3001" s="6" t="s">
        <v>72</v>
      </c>
      <c r="G3001" s="7" t="s">
        <v>62</v>
      </c>
      <c r="H3001" s="8" t="n">
        <v>924.83</v>
      </c>
      <c r="I3001" s="9" t="n">
        <v>5</v>
      </c>
      <c r="J3001" s="6" t="s">
        <v>17</v>
      </c>
    </row>
    <row r="3002" customFormat="false" ht="15" hidden="false" customHeight="false" outlineLevel="0" collapsed="false">
      <c r="A3002" s="2" t="s">
        <v>5981</v>
      </c>
      <c r="B3002" s="2" t="s">
        <v>5982</v>
      </c>
      <c r="C3002" s="2" t="s">
        <v>12</v>
      </c>
      <c r="D3002" s="3" t="s">
        <v>110</v>
      </c>
      <c r="E3002" s="2" t="s">
        <v>286</v>
      </c>
      <c r="F3002" s="2" t="s">
        <v>525</v>
      </c>
      <c r="G3002" s="3" t="s">
        <v>138</v>
      </c>
      <c r="H3002" s="4" t="n">
        <v>4033.7</v>
      </c>
      <c r="I3002" s="5" t="n">
        <v>10</v>
      </c>
      <c r="J3002" s="2" t="s">
        <v>17</v>
      </c>
    </row>
    <row r="3003" customFormat="false" ht="15" hidden="false" customHeight="false" outlineLevel="0" collapsed="false">
      <c r="A3003" s="6" t="s">
        <v>5983</v>
      </c>
      <c r="B3003" s="6" t="s">
        <v>5984</v>
      </c>
      <c r="C3003" s="6" t="s">
        <v>12</v>
      </c>
      <c r="D3003" s="7" t="s">
        <v>179</v>
      </c>
      <c r="E3003" s="6" t="s">
        <v>268</v>
      </c>
      <c r="F3003" s="6" t="s">
        <v>201</v>
      </c>
      <c r="G3003" s="7" t="s">
        <v>62</v>
      </c>
      <c r="H3003" s="8" t="n">
        <v>14643.25</v>
      </c>
      <c r="I3003" s="9" t="n">
        <v>30</v>
      </c>
      <c r="J3003" s="6" t="s">
        <v>17</v>
      </c>
    </row>
    <row r="3004" customFormat="false" ht="15" hidden="false" customHeight="false" outlineLevel="0" collapsed="false">
      <c r="A3004" s="2" t="s">
        <v>5985</v>
      </c>
      <c r="B3004" s="2" t="s">
        <v>5986</v>
      </c>
      <c r="C3004" s="2" t="s">
        <v>31</v>
      </c>
      <c r="D3004" s="3" t="s">
        <v>71</v>
      </c>
      <c r="E3004" s="2" t="s">
        <v>385</v>
      </c>
      <c r="F3004" s="2" t="s">
        <v>793</v>
      </c>
      <c r="G3004" s="3" t="s">
        <v>16</v>
      </c>
      <c r="H3004" s="4" t="n">
        <v>4931.22</v>
      </c>
      <c r="I3004" s="5" t="n">
        <v>30</v>
      </c>
      <c r="J3004" s="2" t="s">
        <v>17</v>
      </c>
    </row>
    <row r="3005" customFormat="false" ht="15" hidden="false" customHeight="false" outlineLevel="0" collapsed="false">
      <c r="A3005" s="6" t="s">
        <v>5987</v>
      </c>
      <c r="B3005" s="6" t="s">
        <v>4069</v>
      </c>
      <c r="C3005" s="6" t="s">
        <v>12</v>
      </c>
      <c r="D3005" s="7" t="s">
        <v>37</v>
      </c>
      <c r="E3005" s="6" t="s">
        <v>489</v>
      </c>
      <c r="F3005" s="6" t="s">
        <v>496</v>
      </c>
      <c r="G3005" s="7" t="s">
        <v>62</v>
      </c>
      <c r="H3005" s="8" t="n">
        <v>12429.61</v>
      </c>
      <c r="I3005" s="9" t="n">
        <v>25</v>
      </c>
      <c r="J3005" s="6" t="s">
        <v>17</v>
      </c>
    </row>
    <row r="3006" customFormat="false" ht="15" hidden="false" customHeight="false" outlineLevel="0" collapsed="false">
      <c r="A3006" s="2" t="s">
        <v>5988</v>
      </c>
      <c r="B3006" s="2" t="s">
        <v>3712</v>
      </c>
      <c r="C3006" s="2" t="s">
        <v>12</v>
      </c>
      <c r="D3006" s="3" t="s">
        <v>25</v>
      </c>
      <c r="E3006" s="2" t="s">
        <v>358</v>
      </c>
      <c r="F3006" s="2" t="s">
        <v>26</v>
      </c>
      <c r="G3006" s="3" t="s">
        <v>62</v>
      </c>
      <c r="H3006" s="4" t="n">
        <v>7605.32</v>
      </c>
      <c r="I3006" s="5" t="n">
        <v>25</v>
      </c>
      <c r="J3006" s="2" t="s">
        <v>17</v>
      </c>
    </row>
    <row r="3007" customFormat="false" ht="15" hidden="false" customHeight="false" outlineLevel="0" collapsed="false">
      <c r="A3007" s="6" t="s">
        <v>5989</v>
      </c>
      <c r="B3007" s="6" t="s">
        <v>5990</v>
      </c>
      <c r="C3007" s="6" t="s">
        <v>12</v>
      </c>
      <c r="D3007" s="7" t="s">
        <v>81</v>
      </c>
      <c r="E3007" s="6" t="s">
        <v>942</v>
      </c>
      <c r="F3007" s="6" t="s">
        <v>264</v>
      </c>
      <c r="G3007" s="7" t="s">
        <v>16</v>
      </c>
      <c r="H3007" s="8" t="n">
        <v>569.41</v>
      </c>
      <c r="I3007" s="9" t="n">
        <v>25</v>
      </c>
      <c r="J3007" s="6" t="s">
        <v>68</v>
      </c>
    </row>
    <row r="3008" customFormat="false" ht="15" hidden="false" customHeight="false" outlineLevel="0" collapsed="false">
      <c r="A3008" s="2" t="s">
        <v>5991</v>
      </c>
      <c r="B3008" s="2" t="s">
        <v>5992</v>
      </c>
      <c r="C3008" s="2" t="s">
        <v>31</v>
      </c>
      <c r="D3008" s="3" t="s">
        <v>32</v>
      </c>
      <c r="E3008" s="2" t="s">
        <v>363</v>
      </c>
      <c r="F3008" s="2" t="s">
        <v>781</v>
      </c>
      <c r="G3008" s="3" t="s">
        <v>22</v>
      </c>
      <c r="H3008" s="4" t="n">
        <v>10310.47</v>
      </c>
      <c r="I3008" s="5" t="n">
        <v>0</v>
      </c>
      <c r="J3008" s="2" t="s">
        <v>68</v>
      </c>
    </row>
    <row r="3009" customFormat="false" ht="15" hidden="false" customHeight="false" outlineLevel="0" collapsed="false">
      <c r="A3009" s="6" t="s">
        <v>5993</v>
      </c>
      <c r="B3009" s="6" t="s">
        <v>5994</v>
      </c>
      <c r="C3009" s="6" t="s">
        <v>31</v>
      </c>
      <c r="D3009" s="7" t="s">
        <v>92</v>
      </c>
      <c r="E3009" s="6" t="s">
        <v>304</v>
      </c>
      <c r="F3009" s="6" t="s">
        <v>550</v>
      </c>
      <c r="G3009" s="7" t="s">
        <v>138</v>
      </c>
      <c r="H3009" s="8" t="n">
        <v>5018.95</v>
      </c>
      <c r="I3009" s="9" t="n">
        <v>0</v>
      </c>
      <c r="J3009" s="6" t="s">
        <v>68</v>
      </c>
    </row>
    <row r="3010" customFormat="false" ht="15" hidden="false" customHeight="false" outlineLevel="0" collapsed="false">
      <c r="A3010" s="2" t="s">
        <v>5995</v>
      </c>
      <c r="B3010" s="2" t="s">
        <v>5996</v>
      </c>
      <c r="C3010" s="2" t="s">
        <v>12</v>
      </c>
      <c r="D3010" s="3" t="s">
        <v>154</v>
      </c>
      <c r="E3010" s="2" t="s">
        <v>675</v>
      </c>
      <c r="F3010" s="2" t="s">
        <v>774</v>
      </c>
      <c r="G3010" s="3" t="s">
        <v>74</v>
      </c>
      <c r="H3010" s="4" t="n">
        <v>7626.33</v>
      </c>
      <c r="I3010" s="5" t="n">
        <v>30</v>
      </c>
      <c r="J3010" s="2" t="s">
        <v>17</v>
      </c>
    </row>
    <row r="3011" customFormat="false" ht="15" hidden="false" customHeight="false" outlineLevel="0" collapsed="false">
      <c r="A3011" s="6" t="s">
        <v>5997</v>
      </c>
      <c r="B3011" s="6" t="s">
        <v>1404</v>
      </c>
      <c r="C3011" s="6" t="s">
        <v>31</v>
      </c>
      <c r="D3011" s="7" t="s">
        <v>131</v>
      </c>
      <c r="E3011" s="6" t="s">
        <v>168</v>
      </c>
      <c r="F3011" s="6" t="s">
        <v>194</v>
      </c>
      <c r="G3011" s="7" t="s">
        <v>16</v>
      </c>
      <c r="H3011" s="8" t="n">
        <v>923.29</v>
      </c>
      <c r="I3011" s="9" t="n">
        <v>20</v>
      </c>
      <c r="J3011" s="6" t="s">
        <v>17</v>
      </c>
    </row>
    <row r="3012" customFormat="false" ht="15" hidden="false" customHeight="false" outlineLevel="0" collapsed="false">
      <c r="A3012" s="2" t="s">
        <v>5998</v>
      </c>
      <c r="B3012" s="2" t="s">
        <v>5999</v>
      </c>
      <c r="C3012" s="2" t="s">
        <v>86</v>
      </c>
      <c r="D3012" s="3" t="s">
        <v>87</v>
      </c>
      <c r="E3012" s="2" t="s">
        <v>1394</v>
      </c>
      <c r="F3012" s="2" t="s">
        <v>925</v>
      </c>
      <c r="G3012" s="3" t="s">
        <v>28</v>
      </c>
      <c r="H3012" s="4" t="n">
        <v>10296.84</v>
      </c>
      <c r="I3012" s="5" t="n">
        <v>30</v>
      </c>
      <c r="J3012" s="2" t="s">
        <v>17</v>
      </c>
    </row>
    <row r="3013" customFormat="false" ht="15" hidden="false" customHeight="false" outlineLevel="0" collapsed="false">
      <c r="A3013" s="6" t="s">
        <v>6000</v>
      </c>
      <c r="B3013" s="6" t="s">
        <v>6001</v>
      </c>
      <c r="C3013" s="6" t="s">
        <v>12</v>
      </c>
      <c r="D3013" s="7" t="s">
        <v>25</v>
      </c>
      <c r="E3013" s="6" t="s">
        <v>219</v>
      </c>
      <c r="F3013" s="6" t="s">
        <v>812</v>
      </c>
      <c r="G3013" s="7" t="s">
        <v>22</v>
      </c>
      <c r="H3013" s="8" t="n">
        <v>8533.1</v>
      </c>
      <c r="I3013" s="9" t="n">
        <v>5</v>
      </c>
      <c r="J3013" s="6" t="s">
        <v>17</v>
      </c>
    </row>
    <row r="3014" customFormat="false" ht="15" hidden="false" customHeight="false" outlineLevel="0" collapsed="false">
      <c r="A3014" s="2" t="s">
        <v>6002</v>
      </c>
      <c r="B3014" s="2" t="s">
        <v>6003</v>
      </c>
      <c r="C3014" s="2" t="s">
        <v>31</v>
      </c>
      <c r="D3014" s="3" t="s">
        <v>122</v>
      </c>
      <c r="E3014" s="2" t="s">
        <v>355</v>
      </c>
      <c r="F3014" s="2" t="s">
        <v>847</v>
      </c>
      <c r="G3014" s="3" t="s">
        <v>138</v>
      </c>
      <c r="H3014" s="4" t="n">
        <v>9252.61</v>
      </c>
      <c r="I3014" s="5" t="n">
        <v>30</v>
      </c>
      <c r="J3014" s="2" t="s">
        <v>17</v>
      </c>
    </row>
    <row r="3015" customFormat="false" ht="15" hidden="false" customHeight="false" outlineLevel="0" collapsed="false">
      <c r="A3015" s="6" t="s">
        <v>6004</v>
      </c>
      <c r="B3015" s="6" t="s">
        <v>2867</v>
      </c>
      <c r="C3015" s="6" t="s">
        <v>31</v>
      </c>
      <c r="D3015" s="7" t="s">
        <v>145</v>
      </c>
      <c r="E3015" s="6" t="s">
        <v>301</v>
      </c>
      <c r="F3015" s="6" t="s">
        <v>73</v>
      </c>
      <c r="G3015" s="7" t="s">
        <v>62</v>
      </c>
      <c r="H3015" s="8" t="n">
        <v>5033.64</v>
      </c>
      <c r="I3015" s="9" t="n">
        <v>10</v>
      </c>
      <c r="J3015" s="6" t="s">
        <v>17</v>
      </c>
    </row>
    <row r="3016" customFormat="false" ht="15" hidden="false" customHeight="false" outlineLevel="0" collapsed="false">
      <c r="A3016" s="2" t="s">
        <v>6005</v>
      </c>
      <c r="B3016" s="2" t="s">
        <v>5091</v>
      </c>
      <c r="C3016" s="2" t="s">
        <v>86</v>
      </c>
      <c r="D3016" s="3" t="s">
        <v>507</v>
      </c>
      <c r="E3016" s="2" t="s">
        <v>493</v>
      </c>
      <c r="F3016" s="2" t="s">
        <v>332</v>
      </c>
      <c r="G3016" s="3" t="s">
        <v>22</v>
      </c>
      <c r="H3016" s="4" t="n">
        <v>8385.34</v>
      </c>
      <c r="I3016" s="5" t="n">
        <v>5</v>
      </c>
      <c r="J3016" s="2" t="s">
        <v>17</v>
      </c>
    </row>
    <row r="3017" customFormat="false" ht="15" hidden="false" customHeight="false" outlineLevel="0" collapsed="false">
      <c r="A3017" s="6" t="s">
        <v>6006</v>
      </c>
      <c r="B3017" s="6" t="s">
        <v>3553</v>
      </c>
      <c r="C3017" s="6" t="s">
        <v>31</v>
      </c>
      <c r="D3017" s="7" t="s">
        <v>175</v>
      </c>
      <c r="E3017" s="6" t="s">
        <v>172</v>
      </c>
      <c r="F3017" s="6" t="s">
        <v>416</v>
      </c>
      <c r="G3017" s="7" t="s">
        <v>138</v>
      </c>
      <c r="H3017" s="8" t="n">
        <v>12764.91</v>
      </c>
      <c r="I3017" s="9" t="n">
        <v>5</v>
      </c>
      <c r="J3017" s="6" t="s">
        <v>17</v>
      </c>
    </row>
    <row r="3018" customFormat="false" ht="15" hidden="false" customHeight="false" outlineLevel="0" collapsed="false">
      <c r="A3018" s="2" t="s">
        <v>6007</v>
      </c>
      <c r="B3018" s="2" t="s">
        <v>6008</v>
      </c>
      <c r="C3018" s="2" t="s">
        <v>12</v>
      </c>
      <c r="D3018" s="3" t="s">
        <v>50</v>
      </c>
      <c r="E3018" s="2" t="s">
        <v>27</v>
      </c>
      <c r="F3018" s="2" t="s">
        <v>223</v>
      </c>
      <c r="G3018" s="3" t="s">
        <v>16</v>
      </c>
      <c r="H3018" s="4" t="n">
        <v>13303.07</v>
      </c>
      <c r="I3018" s="5" t="n">
        <v>10</v>
      </c>
      <c r="J3018" s="2" t="s">
        <v>68</v>
      </c>
    </row>
    <row r="3019" customFormat="false" ht="15" hidden="false" customHeight="false" outlineLevel="0" collapsed="false">
      <c r="A3019" s="6" t="s">
        <v>6009</v>
      </c>
      <c r="B3019" s="6" t="s">
        <v>6010</v>
      </c>
      <c r="C3019" s="6" t="s">
        <v>12</v>
      </c>
      <c r="D3019" s="7" t="s">
        <v>110</v>
      </c>
      <c r="E3019" s="6" t="s">
        <v>26</v>
      </c>
      <c r="F3019" s="6" t="s">
        <v>376</v>
      </c>
      <c r="G3019" s="7" t="s">
        <v>138</v>
      </c>
      <c r="H3019" s="8" t="n">
        <v>6910.09</v>
      </c>
      <c r="I3019" s="9" t="n">
        <v>25</v>
      </c>
      <c r="J3019" s="6" t="s">
        <v>17</v>
      </c>
    </row>
    <row r="3020" customFormat="false" ht="15" hidden="false" customHeight="false" outlineLevel="0" collapsed="false">
      <c r="A3020" s="2" t="s">
        <v>6011</v>
      </c>
      <c r="B3020" s="2" t="s">
        <v>6012</v>
      </c>
      <c r="C3020" s="2" t="s">
        <v>12</v>
      </c>
      <c r="D3020" s="3" t="s">
        <v>154</v>
      </c>
      <c r="E3020" s="2" t="s">
        <v>1024</v>
      </c>
      <c r="F3020" s="2" t="s">
        <v>757</v>
      </c>
      <c r="G3020" s="3" t="s">
        <v>22</v>
      </c>
      <c r="H3020" s="4" t="n">
        <v>6756.57</v>
      </c>
      <c r="I3020" s="5" t="n">
        <v>30</v>
      </c>
      <c r="J3020" s="2" t="s">
        <v>17</v>
      </c>
    </row>
    <row r="3021" customFormat="false" ht="15" hidden="false" customHeight="false" outlineLevel="0" collapsed="false">
      <c r="A3021" s="6" t="s">
        <v>6013</v>
      </c>
      <c r="B3021" s="6" t="s">
        <v>2926</v>
      </c>
      <c r="C3021" s="6" t="s">
        <v>86</v>
      </c>
      <c r="D3021" s="7" t="s">
        <v>507</v>
      </c>
      <c r="E3021" s="6" t="s">
        <v>809</v>
      </c>
      <c r="F3021" s="6" t="s">
        <v>635</v>
      </c>
      <c r="G3021" s="7" t="s">
        <v>16</v>
      </c>
      <c r="H3021" s="8" t="n">
        <v>5006.09</v>
      </c>
      <c r="I3021" s="9" t="n">
        <v>0</v>
      </c>
      <c r="J3021" s="6" t="s">
        <v>17</v>
      </c>
    </row>
    <row r="3022" customFormat="false" ht="15" hidden="false" customHeight="false" outlineLevel="0" collapsed="false">
      <c r="A3022" s="2" t="s">
        <v>6014</v>
      </c>
      <c r="B3022" s="2" t="s">
        <v>6015</v>
      </c>
      <c r="C3022" s="2" t="s">
        <v>31</v>
      </c>
      <c r="D3022" s="3" t="s">
        <v>92</v>
      </c>
      <c r="E3022" s="2" t="s">
        <v>600</v>
      </c>
      <c r="F3022" s="2" t="s">
        <v>1440</v>
      </c>
      <c r="G3022" s="3" t="s">
        <v>138</v>
      </c>
      <c r="H3022" s="4" t="n">
        <v>10991.84</v>
      </c>
      <c r="I3022" s="5" t="n">
        <v>25</v>
      </c>
      <c r="J3022" s="2" t="s">
        <v>17</v>
      </c>
    </row>
    <row r="3023" customFormat="false" ht="15" hidden="false" customHeight="false" outlineLevel="0" collapsed="false">
      <c r="A3023" s="6" t="s">
        <v>6016</v>
      </c>
      <c r="B3023" s="6" t="s">
        <v>1592</v>
      </c>
      <c r="C3023" s="6" t="s">
        <v>86</v>
      </c>
      <c r="D3023" s="7" t="s">
        <v>784</v>
      </c>
      <c r="E3023" s="6" t="s">
        <v>967</v>
      </c>
      <c r="F3023" s="6" t="s">
        <v>187</v>
      </c>
      <c r="G3023" s="7" t="s">
        <v>22</v>
      </c>
      <c r="H3023" s="8" t="n">
        <v>12502.88</v>
      </c>
      <c r="I3023" s="9" t="n">
        <v>5</v>
      </c>
      <c r="J3023" s="6" t="s">
        <v>17</v>
      </c>
    </row>
    <row r="3024" customFormat="false" ht="15" hidden="false" customHeight="false" outlineLevel="0" collapsed="false">
      <c r="A3024" s="2" t="s">
        <v>6017</v>
      </c>
      <c r="B3024" s="2" t="s">
        <v>6018</v>
      </c>
      <c r="C3024" s="2" t="s">
        <v>31</v>
      </c>
      <c r="D3024" s="3" t="s">
        <v>32</v>
      </c>
      <c r="E3024" s="2" t="s">
        <v>997</v>
      </c>
      <c r="F3024" s="2" t="s">
        <v>413</v>
      </c>
      <c r="G3024" s="3" t="s">
        <v>74</v>
      </c>
      <c r="H3024" s="4" t="n">
        <v>10034.78</v>
      </c>
      <c r="I3024" s="5" t="n">
        <v>0</v>
      </c>
      <c r="J3024" s="2" t="s">
        <v>68</v>
      </c>
    </row>
    <row r="3025" customFormat="false" ht="15" hidden="false" customHeight="false" outlineLevel="0" collapsed="false">
      <c r="A3025" s="6" t="s">
        <v>6019</v>
      </c>
      <c r="B3025" s="6" t="s">
        <v>6020</v>
      </c>
      <c r="C3025" s="6" t="s">
        <v>12</v>
      </c>
      <c r="D3025" s="7" t="s">
        <v>81</v>
      </c>
      <c r="E3025" s="6" t="s">
        <v>222</v>
      </c>
      <c r="F3025" s="6" t="s">
        <v>127</v>
      </c>
      <c r="G3025" s="7" t="s">
        <v>22</v>
      </c>
      <c r="H3025" s="8" t="n">
        <v>2598.91</v>
      </c>
      <c r="I3025" s="9" t="n">
        <v>25</v>
      </c>
      <c r="J3025" s="6" t="s">
        <v>17</v>
      </c>
    </row>
    <row r="3026" customFormat="false" ht="15" hidden="false" customHeight="false" outlineLevel="0" collapsed="false">
      <c r="A3026" s="2" t="s">
        <v>6021</v>
      </c>
      <c r="B3026" s="2" t="s">
        <v>2732</v>
      </c>
      <c r="C3026" s="2" t="s">
        <v>31</v>
      </c>
      <c r="D3026" s="3" t="s">
        <v>59</v>
      </c>
      <c r="E3026" s="2" t="s">
        <v>433</v>
      </c>
      <c r="F3026" s="2" t="s">
        <v>798</v>
      </c>
      <c r="G3026" s="3" t="s">
        <v>62</v>
      </c>
      <c r="H3026" s="4" t="n">
        <v>6902.67</v>
      </c>
      <c r="I3026" s="5" t="n">
        <v>10</v>
      </c>
      <c r="J3026" s="2" t="s">
        <v>17</v>
      </c>
    </row>
    <row r="3027" customFormat="false" ht="15" hidden="false" customHeight="false" outlineLevel="0" collapsed="false">
      <c r="A3027" s="6" t="s">
        <v>6022</v>
      </c>
      <c r="B3027" s="6" t="s">
        <v>6023</v>
      </c>
      <c r="C3027" s="6" t="s">
        <v>12</v>
      </c>
      <c r="D3027" s="7" t="s">
        <v>179</v>
      </c>
      <c r="E3027" s="6" t="s">
        <v>119</v>
      </c>
      <c r="F3027" s="6" t="s">
        <v>60</v>
      </c>
      <c r="G3027" s="7" t="s">
        <v>28</v>
      </c>
      <c r="H3027" s="8" t="n">
        <v>4635.94</v>
      </c>
      <c r="I3027" s="9" t="n">
        <v>25</v>
      </c>
      <c r="J3027" s="6" t="s">
        <v>68</v>
      </c>
    </row>
    <row r="3028" customFormat="false" ht="15" hidden="false" customHeight="false" outlineLevel="0" collapsed="false">
      <c r="A3028" s="2" t="s">
        <v>6024</v>
      </c>
      <c r="B3028" s="2" t="s">
        <v>6025</v>
      </c>
      <c r="C3028" s="2" t="s">
        <v>12</v>
      </c>
      <c r="D3028" s="3" t="s">
        <v>154</v>
      </c>
      <c r="E3028" s="2" t="s">
        <v>342</v>
      </c>
      <c r="F3028" s="2" t="s">
        <v>164</v>
      </c>
      <c r="G3028" s="3" t="s">
        <v>62</v>
      </c>
      <c r="H3028" s="4" t="n">
        <v>5901.43</v>
      </c>
      <c r="I3028" s="5" t="n">
        <v>20</v>
      </c>
      <c r="J3028" s="2" t="s">
        <v>17</v>
      </c>
    </row>
    <row r="3029" customFormat="false" ht="15" hidden="false" customHeight="false" outlineLevel="0" collapsed="false">
      <c r="A3029" s="6" t="s">
        <v>6026</v>
      </c>
      <c r="B3029" s="6" t="s">
        <v>6027</v>
      </c>
      <c r="C3029" s="6" t="s">
        <v>12</v>
      </c>
      <c r="D3029" s="7" t="s">
        <v>362</v>
      </c>
      <c r="E3029" s="6" t="s">
        <v>241</v>
      </c>
      <c r="F3029" s="6" t="s">
        <v>293</v>
      </c>
      <c r="G3029" s="7" t="s">
        <v>62</v>
      </c>
      <c r="H3029" s="8" t="n">
        <v>10333.95</v>
      </c>
      <c r="I3029" s="9" t="n">
        <v>0</v>
      </c>
      <c r="J3029" s="6" t="s">
        <v>17</v>
      </c>
    </row>
    <row r="3030" customFormat="false" ht="15" hidden="false" customHeight="false" outlineLevel="0" collapsed="false">
      <c r="A3030" s="2" t="s">
        <v>6028</v>
      </c>
      <c r="B3030" s="2" t="s">
        <v>6029</v>
      </c>
      <c r="C3030" s="2" t="s">
        <v>86</v>
      </c>
      <c r="D3030" s="3" t="s">
        <v>249</v>
      </c>
      <c r="E3030" s="2" t="s">
        <v>111</v>
      </c>
      <c r="F3030" s="2" t="s">
        <v>34</v>
      </c>
      <c r="G3030" s="3" t="s">
        <v>28</v>
      </c>
      <c r="H3030" s="4" t="n">
        <v>13597.12</v>
      </c>
      <c r="I3030" s="5" t="n">
        <v>15</v>
      </c>
      <c r="J3030" s="2" t="s">
        <v>17</v>
      </c>
    </row>
    <row r="3031" customFormat="false" ht="15" hidden="false" customHeight="false" outlineLevel="0" collapsed="false">
      <c r="A3031" s="6" t="s">
        <v>6030</v>
      </c>
      <c r="B3031" s="6" t="s">
        <v>2055</v>
      </c>
      <c r="C3031" s="6" t="s">
        <v>86</v>
      </c>
      <c r="D3031" s="7" t="s">
        <v>101</v>
      </c>
      <c r="E3031" s="6" t="s">
        <v>1075</v>
      </c>
      <c r="F3031" s="6" t="s">
        <v>38</v>
      </c>
      <c r="G3031" s="7" t="s">
        <v>22</v>
      </c>
      <c r="H3031" s="8" t="n">
        <v>2548.19</v>
      </c>
      <c r="I3031" s="9" t="n">
        <v>15</v>
      </c>
      <c r="J3031" s="6" t="s">
        <v>68</v>
      </c>
    </row>
    <row r="3032" customFormat="false" ht="15" hidden="false" customHeight="false" outlineLevel="0" collapsed="false">
      <c r="A3032" s="2" t="s">
        <v>6031</v>
      </c>
      <c r="B3032" s="2" t="s">
        <v>6032</v>
      </c>
      <c r="C3032" s="2" t="s">
        <v>12</v>
      </c>
      <c r="D3032" s="3" t="s">
        <v>362</v>
      </c>
      <c r="E3032" s="2" t="s">
        <v>1628</v>
      </c>
      <c r="F3032" s="2" t="s">
        <v>198</v>
      </c>
      <c r="G3032" s="3" t="s">
        <v>22</v>
      </c>
      <c r="H3032" s="4" t="n">
        <v>9108.71</v>
      </c>
      <c r="I3032" s="5" t="n">
        <v>0</v>
      </c>
      <c r="J3032" s="2" t="s">
        <v>17</v>
      </c>
    </row>
    <row r="3033" customFormat="false" ht="15" hidden="false" customHeight="false" outlineLevel="0" collapsed="false">
      <c r="A3033" s="6" t="s">
        <v>6033</v>
      </c>
      <c r="B3033" s="6" t="s">
        <v>5968</v>
      </c>
      <c r="C3033" s="6" t="s">
        <v>12</v>
      </c>
      <c r="D3033" s="7" t="s">
        <v>25</v>
      </c>
      <c r="E3033" s="6" t="s">
        <v>608</v>
      </c>
      <c r="F3033" s="6" t="s">
        <v>669</v>
      </c>
      <c r="G3033" s="7" t="s">
        <v>62</v>
      </c>
      <c r="H3033" s="8" t="n">
        <v>2151.67</v>
      </c>
      <c r="I3033" s="9" t="n">
        <v>15</v>
      </c>
      <c r="J3033" s="6" t="s">
        <v>17</v>
      </c>
    </row>
    <row r="3034" customFormat="false" ht="15" hidden="false" customHeight="false" outlineLevel="0" collapsed="false">
      <c r="A3034" s="2" t="s">
        <v>6034</v>
      </c>
      <c r="B3034" s="2" t="s">
        <v>3619</v>
      </c>
      <c r="C3034" s="2" t="s">
        <v>12</v>
      </c>
      <c r="D3034" s="3" t="s">
        <v>25</v>
      </c>
      <c r="E3034" s="2" t="s">
        <v>38</v>
      </c>
      <c r="F3034" s="2" t="s">
        <v>1874</v>
      </c>
      <c r="G3034" s="3" t="s">
        <v>28</v>
      </c>
      <c r="H3034" s="4" t="n">
        <v>12831.42</v>
      </c>
      <c r="I3034" s="5" t="n">
        <v>10</v>
      </c>
      <c r="J3034" s="2" t="s">
        <v>68</v>
      </c>
    </row>
    <row r="3035" customFormat="false" ht="15" hidden="false" customHeight="false" outlineLevel="0" collapsed="false">
      <c r="A3035" s="6" t="s">
        <v>6035</v>
      </c>
      <c r="B3035" s="6" t="s">
        <v>6036</v>
      </c>
      <c r="C3035" s="6" t="s">
        <v>31</v>
      </c>
      <c r="D3035" s="7" t="s">
        <v>145</v>
      </c>
      <c r="E3035" s="6" t="s">
        <v>194</v>
      </c>
      <c r="F3035" s="6" t="s">
        <v>486</v>
      </c>
      <c r="G3035" s="7" t="s">
        <v>62</v>
      </c>
      <c r="H3035" s="8" t="n">
        <v>12228.54</v>
      </c>
      <c r="I3035" s="9" t="n">
        <v>0</v>
      </c>
      <c r="J3035" s="6" t="s">
        <v>17</v>
      </c>
    </row>
    <row r="3036" customFormat="false" ht="15" hidden="false" customHeight="false" outlineLevel="0" collapsed="false">
      <c r="A3036" s="2" t="s">
        <v>6037</v>
      </c>
      <c r="B3036" s="2" t="s">
        <v>6038</v>
      </c>
      <c r="C3036" s="2" t="s">
        <v>12</v>
      </c>
      <c r="D3036" s="3" t="s">
        <v>110</v>
      </c>
      <c r="E3036" s="2" t="s">
        <v>1200</v>
      </c>
      <c r="F3036" s="2" t="s">
        <v>123</v>
      </c>
      <c r="G3036" s="3" t="s">
        <v>22</v>
      </c>
      <c r="H3036" s="4" t="n">
        <v>8546.8</v>
      </c>
      <c r="I3036" s="5" t="n">
        <v>15</v>
      </c>
      <c r="J3036" s="2" t="s">
        <v>17</v>
      </c>
    </row>
    <row r="3037" customFormat="false" ht="15" hidden="false" customHeight="false" outlineLevel="0" collapsed="false">
      <c r="A3037" s="6" t="s">
        <v>6039</v>
      </c>
      <c r="B3037" s="6" t="s">
        <v>6040</v>
      </c>
      <c r="C3037" s="6" t="s">
        <v>12</v>
      </c>
      <c r="D3037" s="7" t="s">
        <v>13</v>
      </c>
      <c r="E3037" s="6" t="s">
        <v>919</v>
      </c>
      <c r="F3037" s="6" t="s">
        <v>202</v>
      </c>
      <c r="G3037" s="7" t="s">
        <v>22</v>
      </c>
      <c r="H3037" s="8" t="n">
        <v>7793.48</v>
      </c>
      <c r="I3037" s="9" t="n">
        <v>10</v>
      </c>
      <c r="J3037" s="6" t="s">
        <v>68</v>
      </c>
    </row>
    <row r="3038" customFormat="false" ht="15" hidden="false" customHeight="false" outlineLevel="0" collapsed="false">
      <c r="A3038" s="2" t="s">
        <v>6041</v>
      </c>
      <c r="B3038" s="2" t="s">
        <v>6042</v>
      </c>
      <c r="C3038" s="2" t="s">
        <v>31</v>
      </c>
      <c r="D3038" s="3" t="s">
        <v>65</v>
      </c>
      <c r="E3038" s="2" t="s">
        <v>136</v>
      </c>
      <c r="F3038" s="2" t="s">
        <v>2151</v>
      </c>
      <c r="G3038" s="3" t="s">
        <v>16</v>
      </c>
      <c r="H3038" s="4" t="n">
        <v>3482.87</v>
      </c>
      <c r="I3038" s="5" t="n">
        <v>30</v>
      </c>
      <c r="J3038" s="2" t="s">
        <v>17</v>
      </c>
    </row>
    <row r="3039" customFormat="false" ht="15" hidden="false" customHeight="false" outlineLevel="0" collapsed="false">
      <c r="A3039" s="6" t="s">
        <v>6043</v>
      </c>
      <c r="B3039" s="6" t="s">
        <v>6044</v>
      </c>
      <c r="C3039" s="6" t="s">
        <v>31</v>
      </c>
      <c r="D3039" s="7" t="s">
        <v>175</v>
      </c>
      <c r="E3039" s="6" t="s">
        <v>436</v>
      </c>
      <c r="F3039" s="6" t="s">
        <v>372</v>
      </c>
      <c r="G3039" s="7" t="s">
        <v>28</v>
      </c>
      <c r="H3039" s="8" t="n">
        <v>2619.84</v>
      </c>
      <c r="I3039" s="9" t="n">
        <v>25</v>
      </c>
      <c r="J3039" s="6" t="s">
        <v>68</v>
      </c>
    </row>
    <row r="3040" customFormat="false" ht="15" hidden="false" customHeight="false" outlineLevel="0" collapsed="false">
      <c r="A3040" s="2" t="s">
        <v>6045</v>
      </c>
      <c r="B3040" s="2" t="s">
        <v>1358</v>
      </c>
      <c r="C3040" s="2" t="s">
        <v>86</v>
      </c>
      <c r="D3040" s="3" t="s">
        <v>101</v>
      </c>
      <c r="E3040" s="2" t="s">
        <v>635</v>
      </c>
      <c r="F3040" s="2" t="s">
        <v>124</v>
      </c>
      <c r="G3040" s="3" t="s">
        <v>16</v>
      </c>
      <c r="H3040" s="4" t="n">
        <v>3001.59</v>
      </c>
      <c r="I3040" s="5" t="n">
        <v>15</v>
      </c>
      <c r="J3040" s="2" t="s">
        <v>17</v>
      </c>
    </row>
    <row r="3041" customFormat="false" ht="15" hidden="false" customHeight="false" outlineLevel="0" collapsed="false">
      <c r="A3041" s="6" t="s">
        <v>6046</v>
      </c>
      <c r="B3041" s="6" t="s">
        <v>6047</v>
      </c>
      <c r="C3041" s="6" t="s">
        <v>31</v>
      </c>
      <c r="D3041" s="7" t="s">
        <v>122</v>
      </c>
      <c r="E3041" s="6" t="s">
        <v>234</v>
      </c>
      <c r="F3041" s="6" t="s">
        <v>246</v>
      </c>
      <c r="G3041" s="7" t="s">
        <v>22</v>
      </c>
      <c r="H3041" s="8" t="n">
        <v>5002.31</v>
      </c>
      <c r="I3041" s="9" t="n">
        <v>20</v>
      </c>
      <c r="J3041" s="6" t="s">
        <v>17</v>
      </c>
    </row>
    <row r="3042" customFormat="false" ht="15" hidden="false" customHeight="false" outlineLevel="0" collapsed="false">
      <c r="A3042" s="2" t="s">
        <v>6048</v>
      </c>
      <c r="B3042" s="2" t="s">
        <v>3411</v>
      </c>
      <c r="C3042" s="2" t="s">
        <v>31</v>
      </c>
      <c r="D3042" s="3" t="s">
        <v>131</v>
      </c>
      <c r="E3042" s="2" t="s">
        <v>195</v>
      </c>
      <c r="F3042" s="2" t="s">
        <v>761</v>
      </c>
      <c r="G3042" s="3" t="s">
        <v>22</v>
      </c>
      <c r="H3042" s="4" t="n">
        <v>8477.51</v>
      </c>
      <c r="I3042" s="5" t="n">
        <v>30</v>
      </c>
      <c r="J3042" s="2" t="s">
        <v>68</v>
      </c>
    </row>
    <row r="3043" customFormat="false" ht="15" hidden="false" customHeight="false" outlineLevel="0" collapsed="false">
      <c r="A3043" s="6" t="s">
        <v>6049</v>
      </c>
      <c r="B3043" s="6" t="s">
        <v>6050</v>
      </c>
      <c r="C3043" s="6" t="s">
        <v>12</v>
      </c>
      <c r="D3043" s="7" t="s">
        <v>37</v>
      </c>
      <c r="E3043" s="6" t="s">
        <v>621</v>
      </c>
      <c r="F3043" s="6" t="s">
        <v>102</v>
      </c>
      <c r="G3043" s="7" t="s">
        <v>22</v>
      </c>
      <c r="H3043" s="8" t="n">
        <v>631.05</v>
      </c>
      <c r="I3043" s="9" t="n">
        <v>30</v>
      </c>
      <c r="J3043" s="6" t="s">
        <v>17</v>
      </c>
    </row>
    <row r="3044" customFormat="false" ht="15" hidden="false" customHeight="false" outlineLevel="0" collapsed="false">
      <c r="A3044" s="2" t="s">
        <v>6051</v>
      </c>
      <c r="B3044" s="2" t="s">
        <v>6052</v>
      </c>
      <c r="C3044" s="2" t="s">
        <v>12</v>
      </c>
      <c r="D3044" s="3" t="s">
        <v>25</v>
      </c>
      <c r="E3044" s="2" t="s">
        <v>94</v>
      </c>
      <c r="F3044" s="2" t="s">
        <v>1199</v>
      </c>
      <c r="G3044" s="3" t="s">
        <v>138</v>
      </c>
      <c r="H3044" s="4" t="n">
        <v>6015.45</v>
      </c>
      <c r="I3044" s="5" t="n">
        <v>25</v>
      </c>
      <c r="J3044" s="2" t="s">
        <v>17</v>
      </c>
    </row>
    <row r="3045" customFormat="false" ht="15" hidden="false" customHeight="false" outlineLevel="0" collapsed="false">
      <c r="A3045" s="6" t="s">
        <v>6053</v>
      </c>
      <c r="B3045" s="6" t="s">
        <v>6054</v>
      </c>
      <c r="C3045" s="6" t="s">
        <v>12</v>
      </c>
      <c r="D3045" s="7" t="s">
        <v>37</v>
      </c>
      <c r="E3045" s="6" t="s">
        <v>533</v>
      </c>
      <c r="F3045" s="6" t="s">
        <v>551</v>
      </c>
      <c r="G3045" s="7" t="s">
        <v>62</v>
      </c>
      <c r="H3045" s="8" t="n">
        <v>1119.76</v>
      </c>
      <c r="I3045" s="9" t="n">
        <v>0</v>
      </c>
      <c r="J3045" s="6" t="s">
        <v>17</v>
      </c>
    </row>
    <row r="3046" customFormat="false" ht="15" hidden="false" customHeight="false" outlineLevel="0" collapsed="false">
      <c r="A3046" s="2" t="s">
        <v>6055</v>
      </c>
      <c r="B3046" s="2" t="s">
        <v>6056</v>
      </c>
      <c r="C3046" s="2" t="s">
        <v>12</v>
      </c>
      <c r="D3046" s="3" t="s">
        <v>25</v>
      </c>
      <c r="E3046" s="2" t="s">
        <v>429</v>
      </c>
      <c r="F3046" s="2" t="s">
        <v>67</v>
      </c>
      <c r="G3046" s="3" t="s">
        <v>138</v>
      </c>
      <c r="H3046" s="4" t="n">
        <v>2155.03</v>
      </c>
      <c r="I3046" s="5" t="n">
        <v>15</v>
      </c>
      <c r="J3046" s="2" t="s">
        <v>17</v>
      </c>
    </row>
    <row r="3047" customFormat="false" ht="15" hidden="false" customHeight="false" outlineLevel="0" collapsed="false">
      <c r="A3047" s="6" t="s">
        <v>6057</v>
      </c>
      <c r="B3047" s="6" t="s">
        <v>6058</v>
      </c>
      <c r="C3047" s="6" t="s">
        <v>12</v>
      </c>
      <c r="D3047" s="7" t="s">
        <v>110</v>
      </c>
      <c r="E3047" s="6" t="s">
        <v>1007</v>
      </c>
      <c r="F3047" s="6" t="s">
        <v>741</v>
      </c>
      <c r="G3047" s="7" t="s">
        <v>74</v>
      </c>
      <c r="H3047" s="8" t="n">
        <v>2010.89</v>
      </c>
      <c r="I3047" s="9" t="n">
        <v>10</v>
      </c>
      <c r="J3047" s="6" t="s">
        <v>17</v>
      </c>
    </row>
    <row r="3048" customFormat="false" ht="15" hidden="false" customHeight="false" outlineLevel="0" collapsed="false">
      <c r="A3048" s="2" t="s">
        <v>6059</v>
      </c>
      <c r="B3048" s="2" t="s">
        <v>6060</v>
      </c>
      <c r="C3048" s="2" t="s">
        <v>12</v>
      </c>
      <c r="D3048" s="3" t="s">
        <v>362</v>
      </c>
      <c r="E3048" s="2" t="s">
        <v>181</v>
      </c>
      <c r="F3048" s="2" t="s">
        <v>286</v>
      </c>
      <c r="G3048" s="3" t="s">
        <v>16</v>
      </c>
      <c r="H3048" s="4" t="n">
        <v>4340.06</v>
      </c>
      <c r="I3048" s="5" t="n">
        <v>20</v>
      </c>
      <c r="J3048" s="2" t="s">
        <v>17</v>
      </c>
    </row>
    <row r="3049" customFormat="false" ht="15" hidden="false" customHeight="false" outlineLevel="0" collapsed="false">
      <c r="A3049" s="6" t="s">
        <v>6061</v>
      </c>
      <c r="B3049" s="6" t="s">
        <v>6062</v>
      </c>
      <c r="C3049" s="6" t="s">
        <v>12</v>
      </c>
      <c r="D3049" s="7" t="s">
        <v>25</v>
      </c>
      <c r="E3049" s="6" t="s">
        <v>1453</v>
      </c>
      <c r="F3049" s="6" t="s">
        <v>136</v>
      </c>
      <c r="G3049" s="7" t="s">
        <v>22</v>
      </c>
      <c r="H3049" s="8" t="n">
        <v>5489.7</v>
      </c>
      <c r="I3049" s="9" t="n">
        <v>15</v>
      </c>
      <c r="J3049" s="6" t="s">
        <v>17</v>
      </c>
    </row>
    <row r="3050" customFormat="false" ht="15" hidden="false" customHeight="false" outlineLevel="0" collapsed="false">
      <c r="A3050" s="2" t="s">
        <v>6063</v>
      </c>
      <c r="B3050" s="2" t="s">
        <v>6064</v>
      </c>
      <c r="C3050" s="2" t="s">
        <v>12</v>
      </c>
      <c r="D3050" s="3" t="s">
        <v>162</v>
      </c>
      <c r="E3050" s="2" t="s">
        <v>15</v>
      </c>
      <c r="F3050" s="2" t="s">
        <v>294</v>
      </c>
      <c r="G3050" s="3" t="s">
        <v>22</v>
      </c>
      <c r="H3050" s="4" t="n">
        <v>11148.24</v>
      </c>
      <c r="I3050" s="5" t="n">
        <v>15</v>
      </c>
      <c r="J3050" s="2" t="s">
        <v>17</v>
      </c>
    </row>
    <row r="3051" customFormat="false" ht="15" hidden="false" customHeight="false" outlineLevel="0" collapsed="false">
      <c r="A3051" s="6" t="s">
        <v>6065</v>
      </c>
      <c r="B3051" s="6" t="s">
        <v>6066</v>
      </c>
      <c r="C3051" s="6" t="s">
        <v>12</v>
      </c>
      <c r="D3051" s="7" t="s">
        <v>50</v>
      </c>
      <c r="E3051" s="6" t="s">
        <v>55</v>
      </c>
      <c r="F3051" s="6" t="s">
        <v>276</v>
      </c>
      <c r="G3051" s="7" t="s">
        <v>74</v>
      </c>
      <c r="H3051" s="8" t="n">
        <v>8977.49</v>
      </c>
      <c r="I3051" s="9" t="n">
        <v>5</v>
      </c>
      <c r="J3051" s="6" t="s">
        <v>17</v>
      </c>
    </row>
    <row r="3052" customFormat="false" ht="15" hidden="false" customHeight="false" outlineLevel="0" collapsed="false">
      <c r="A3052" s="2" t="s">
        <v>6067</v>
      </c>
      <c r="B3052" s="2" t="s">
        <v>475</v>
      </c>
      <c r="C3052" s="2" t="s">
        <v>86</v>
      </c>
      <c r="D3052" s="3" t="s">
        <v>249</v>
      </c>
      <c r="E3052" s="2" t="s">
        <v>972</v>
      </c>
      <c r="F3052" s="2" t="s">
        <v>870</v>
      </c>
      <c r="G3052" s="3" t="s">
        <v>28</v>
      </c>
      <c r="H3052" s="4" t="n">
        <v>5897.7</v>
      </c>
      <c r="I3052" s="5" t="n">
        <v>0</v>
      </c>
      <c r="J3052" s="2" t="s">
        <v>68</v>
      </c>
    </row>
    <row r="3053" customFormat="false" ht="15" hidden="false" customHeight="false" outlineLevel="0" collapsed="false">
      <c r="A3053" s="6" t="s">
        <v>6068</v>
      </c>
      <c r="B3053" s="6" t="s">
        <v>3044</v>
      </c>
      <c r="C3053" s="6" t="s">
        <v>86</v>
      </c>
      <c r="D3053" s="7" t="s">
        <v>101</v>
      </c>
      <c r="E3053" s="6" t="s">
        <v>688</v>
      </c>
      <c r="F3053" s="6" t="s">
        <v>489</v>
      </c>
      <c r="G3053" s="7" t="s">
        <v>62</v>
      </c>
      <c r="H3053" s="8" t="n">
        <v>12435.88</v>
      </c>
      <c r="I3053" s="9" t="n">
        <v>10</v>
      </c>
      <c r="J3053" s="6" t="s">
        <v>68</v>
      </c>
    </row>
    <row r="3054" customFormat="false" ht="15" hidden="false" customHeight="false" outlineLevel="0" collapsed="false">
      <c r="A3054" s="2" t="s">
        <v>6069</v>
      </c>
      <c r="B3054" s="2" t="s">
        <v>5982</v>
      </c>
      <c r="C3054" s="2" t="s">
        <v>12</v>
      </c>
      <c r="D3054" s="3" t="s">
        <v>162</v>
      </c>
      <c r="E3054" s="2" t="s">
        <v>461</v>
      </c>
      <c r="F3054" s="2" t="s">
        <v>52</v>
      </c>
      <c r="G3054" s="3" t="s">
        <v>62</v>
      </c>
      <c r="H3054" s="4" t="n">
        <v>6169.24</v>
      </c>
      <c r="I3054" s="5" t="n">
        <v>30</v>
      </c>
      <c r="J3054" s="2" t="s">
        <v>17</v>
      </c>
    </row>
    <row r="3055" customFormat="false" ht="15" hidden="false" customHeight="false" outlineLevel="0" collapsed="false">
      <c r="A3055" s="6" t="s">
        <v>6070</v>
      </c>
      <c r="B3055" s="6" t="s">
        <v>6071</v>
      </c>
      <c r="C3055" s="6" t="s">
        <v>31</v>
      </c>
      <c r="D3055" s="7" t="s">
        <v>175</v>
      </c>
      <c r="E3055" s="6" t="s">
        <v>381</v>
      </c>
      <c r="F3055" s="6" t="s">
        <v>423</v>
      </c>
      <c r="G3055" s="7" t="s">
        <v>22</v>
      </c>
      <c r="H3055" s="8" t="n">
        <v>6533.39</v>
      </c>
      <c r="I3055" s="9" t="n">
        <v>15</v>
      </c>
      <c r="J3055" s="6" t="s">
        <v>68</v>
      </c>
    </row>
    <row r="3056" customFormat="false" ht="15" hidden="false" customHeight="false" outlineLevel="0" collapsed="false">
      <c r="A3056" s="2" t="s">
        <v>6072</v>
      </c>
      <c r="B3056" s="2" t="s">
        <v>6073</v>
      </c>
      <c r="C3056" s="2" t="s">
        <v>31</v>
      </c>
      <c r="D3056" s="3" t="s">
        <v>145</v>
      </c>
      <c r="E3056" s="2" t="s">
        <v>806</v>
      </c>
      <c r="F3056" s="2" t="s">
        <v>1112</v>
      </c>
      <c r="G3056" s="3" t="s">
        <v>28</v>
      </c>
      <c r="H3056" s="4" t="n">
        <v>9214</v>
      </c>
      <c r="I3056" s="5" t="n">
        <v>0</v>
      </c>
      <c r="J3056" s="2" t="s">
        <v>17</v>
      </c>
    </row>
    <row r="3057" customFormat="false" ht="15" hidden="false" customHeight="false" outlineLevel="0" collapsed="false">
      <c r="A3057" s="6" t="s">
        <v>6074</v>
      </c>
      <c r="B3057" s="6" t="s">
        <v>6075</v>
      </c>
      <c r="C3057" s="6" t="s">
        <v>31</v>
      </c>
      <c r="D3057" s="7" t="s">
        <v>71</v>
      </c>
      <c r="E3057" s="6" t="s">
        <v>621</v>
      </c>
      <c r="F3057" s="6" t="s">
        <v>556</v>
      </c>
      <c r="G3057" s="7" t="s">
        <v>74</v>
      </c>
      <c r="H3057" s="8" t="n">
        <v>5041.31</v>
      </c>
      <c r="I3057" s="9" t="n">
        <v>15</v>
      </c>
      <c r="J3057" s="6" t="s">
        <v>17</v>
      </c>
    </row>
    <row r="3058" customFormat="false" ht="15" hidden="false" customHeight="false" outlineLevel="0" collapsed="false">
      <c r="A3058" s="2" t="s">
        <v>6076</v>
      </c>
      <c r="B3058" s="2" t="s">
        <v>6077</v>
      </c>
      <c r="C3058" s="2" t="s">
        <v>86</v>
      </c>
      <c r="D3058" s="3" t="s">
        <v>384</v>
      </c>
      <c r="E3058" s="2" t="s">
        <v>1042</v>
      </c>
      <c r="F3058" s="2" t="s">
        <v>483</v>
      </c>
      <c r="G3058" s="3" t="s">
        <v>22</v>
      </c>
      <c r="H3058" s="4" t="n">
        <v>8601.62</v>
      </c>
      <c r="I3058" s="5" t="n">
        <v>20</v>
      </c>
      <c r="J3058" s="2" t="s">
        <v>17</v>
      </c>
    </row>
    <row r="3059" customFormat="false" ht="15" hidden="false" customHeight="false" outlineLevel="0" collapsed="false">
      <c r="A3059" s="6" t="s">
        <v>6078</v>
      </c>
      <c r="B3059" s="6" t="s">
        <v>6079</v>
      </c>
      <c r="C3059" s="6" t="s">
        <v>12</v>
      </c>
      <c r="D3059" s="7" t="s">
        <v>362</v>
      </c>
      <c r="E3059" s="6" t="s">
        <v>946</v>
      </c>
      <c r="F3059" s="6" t="s">
        <v>429</v>
      </c>
      <c r="G3059" s="7" t="s">
        <v>138</v>
      </c>
      <c r="H3059" s="8" t="n">
        <v>6322.69</v>
      </c>
      <c r="I3059" s="9" t="n">
        <v>5</v>
      </c>
      <c r="J3059" s="6" t="s">
        <v>68</v>
      </c>
    </row>
    <row r="3060" customFormat="false" ht="15" hidden="false" customHeight="false" outlineLevel="0" collapsed="false">
      <c r="A3060" s="2" t="s">
        <v>6080</v>
      </c>
      <c r="B3060" s="2" t="s">
        <v>6081</v>
      </c>
      <c r="C3060" s="2" t="s">
        <v>12</v>
      </c>
      <c r="D3060" s="3" t="s">
        <v>50</v>
      </c>
      <c r="E3060" s="2" t="s">
        <v>238</v>
      </c>
      <c r="F3060" s="2" t="s">
        <v>5951</v>
      </c>
      <c r="G3060" s="3" t="s">
        <v>16</v>
      </c>
      <c r="H3060" s="4" t="n">
        <v>11802.23</v>
      </c>
      <c r="I3060" s="5" t="n">
        <v>5</v>
      </c>
      <c r="J3060" s="2" t="s">
        <v>17</v>
      </c>
    </row>
    <row r="3061" customFormat="false" ht="15" hidden="false" customHeight="false" outlineLevel="0" collapsed="false">
      <c r="A3061" s="6" t="s">
        <v>6082</v>
      </c>
      <c r="B3061" s="6" t="s">
        <v>6083</v>
      </c>
      <c r="C3061" s="6" t="s">
        <v>12</v>
      </c>
      <c r="D3061" s="7" t="s">
        <v>13</v>
      </c>
      <c r="E3061" s="6" t="s">
        <v>260</v>
      </c>
      <c r="F3061" s="6" t="s">
        <v>335</v>
      </c>
      <c r="G3061" s="7" t="s">
        <v>62</v>
      </c>
      <c r="H3061" s="8" t="n">
        <v>3734.29</v>
      </c>
      <c r="I3061" s="9" t="n">
        <v>20</v>
      </c>
      <c r="J3061" s="6" t="s">
        <v>17</v>
      </c>
    </row>
    <row r="3062" customFormat="false" ht="15" hidden="false" customHeight="false" outlineLevel="0" collapsed="false">
      <c r="A3062" s="2" t="s">
        <v>6084</v>
      </c>
      <c r="B3062" s="2" t="s">
        <v>6085</v>
      </c>
      <c r="C3062" s="2" t="s">
        <v>12</v>
      </c>
      <c r="D3062" s="3" t="s">
        <v>50</v>
      </c>
      <c r="E3062" s="2" t="s">
        <v>1117</v>
      </c>
      <c r="F3062" s="2" t="s">
        <v>222</v>
      </c>
      <c r="G3062" s="3" t="s">
        <v>28</v>
      </c>
      <c r="H3062" s="4" t="n">
        <v>8376.63</v>
      </c>
      <c r="I3062" s="5" t="n">
        <v>0</v>
      </c>
      <c r="J3062" s="2" t="s">
        <v>68</v>
      </c>
    </row>
    <row r="3063" customFormat="false" ht="15" hidden="false" customHeight="false" outlineLevel="0" collapsed="false">
      <c r="A3063" s="6" t="s">
        <v>6086</v>
      </c>
      <c r="B3063" s="6" t="s">
        <v>6087</v>
      </c>
      <c r="C3063" s="6" t="s">
        <v>31</v>
      </c>
      <c r="D3063" s="7" t="s">
        <v>131</v>
      </c>
      <c r="E3063" s="6" t="s">
        <v>237</v>
      </c>
      <c r="F3063" s="6" t="s">
        <v>898</v>
      </c>
      <c r="G3063" s="7" t="s">
        <v>22</v>
      </c>
      <c r="H3063" s="8" t="n">
        <v>2156.08</v>
      </c>
      <c r="I3063" s="9" t="n">
        <v>20</v>
      </c>
      <c r="J3063" s="6" t="s">
        <v>17</v>
      </c>
    </row>
    <row r="3064" customFormat="false" ht="15" hidden="false" customHeight="false" outlineLevel="0" collapsed="false">
      <c r="A3064" s="2" t="s">
        <v>6088</v>
      </c>
      <c r="B3064" s="2" t="s">
        <v>6089</v>
      </c>
      <c r="C3064" s="2" t="s">
        <v>12</v>
      </c>
      <c r="D3064" s="3" t="s">
        <v>25</v>
      </c>
      <c r="E3064" s="2" t="s">
        <v>721</v>
      </c>
      <c r="F3064" s="2" t="s">
        <v>1203</v>
      </c>
      <c r="G3064" s="3" t="s">
        <v>62</v>
      </c>
      <c r="H3064" s="4" t="n">
        <v>8124.39</v>
      </c>
      <c r="I3064" s="5" t="n">
        <v>15</v>
      </c>
      <c r="J3064" s="2" t="s">
        <v>17</v>
      </c>
    </row>
    <row r="3065" customFormat="false" ht="15" hidden="false" customHeight="false" outlineLevel="0" collapsed="false">
      <c r="A3065" s="6" t="s">
        <v>6090</v>
      </c>
      <c r="B3065" s="6" t="s">
        <v>6091</v>
      </c>
      <c r="C3065" s="6" t="s">
        <v>86</v>
      </c>
      <c r="D3065" s="7" t="s">
        <v>524</v>
      </c>
      <c r="E3065" s="6" t="s">
        <v>89</v>
      </c>
      <c r="F3065" s="6" t="s">
        <v>107</v>
      </c>
      <c r="G3065" s="7" t="s">
        <v>28</v>
      </c>
      <c r="H3065" s="8" t="n">
        <v>9203.88</v>
      </c>
      <c r="I3065" s="9" t="n">
        <v>20</v>
      </c>
      <c r="J3065" s="6" t="s">
        <v>17</v>
      </c>
    </row>
    <row r="3066" customFormat="false" ht="15" hidden="false" customHeight="false" outlineLevel="0" collapsed="false">
      <c r="A3066" s="2" t="s">
        <v>6092</v>
      </c>
      <c r="B3066" s="2" t="s">
        <v>6093</v>
      </c>
      <c r="C3066" s="2" t="s">
        <v>12</v>
      </c>
      <c r="D3066" s="3" t="s">
        <v>162</v>
      </c>
      <c r="E3066" s="2" t="s">
        <v>764</v>
      </c>
      <c r="F3066" s="2" t="s">
        <v>449</v>
      </c>
      <c r="G3066" s="3" t="s">
        <v>22</v>
      </c>
      <c r="H3066" s="4" t="n">
        <v>6433.68</v>
      </c>
      <c r="I3066" s="5" t="n">
        <v>30</v>
      </c>
      <c r="J3066" s="2" t="s">
        <v>17</v>
      </c>
    </row>
    <row r="3067" customFormat="false" ht="15" hidden="false" customHeight="false" outlineLevel="0" collapsed="false">
      <c r="A3067" s="6" t="s">
        <v>6094</v>
      </c>
      <c r="B3067" s="6" t="s">
        <v>6095</v>
      </c>
      <c r="C3067" s="6" t="s">
        <v>12</v>
      </c>
      <c r="D3067" s="7" t="s">
        <v>110</v>
      </c>
      <c r="E3067" s="6" t="s">
        <v>1082</v>
      </c>
      <c r="F3067" s="6" t="s">
        <v>1919</v>
      </c>
      <c r="G3067" s="7" t="s">
        <v>16</v>
      </c>
      <c r="H3067" s="8" t="n">
        <v>6773.69</v>
      </c>
      <c r="I3067" s="9" t="n">
        <v>0</v>
      </c>
      <c r="J3067" s="6" t="s">
        <v>17</v>
      </c>
    </row>
    <row r="3068" customFormat="false" ht="15" hidden="false" customHeight="false" outlineLevel="0" collapsed="false">
      <c r="A3068" s="2" t="s">
        <v>6096</v>
      </c>
      <c r="B3068" s="2" t="s">
        <v>6097</v>
      </c>
      <c r="C3068" s="2" t="s">
        <v>12</v>
      </c>
      <c r="D3068" s="3" t="s">
        <v>154</v>
      </c>
      <c r="E3068" s="2" t="s">
        <v>508</v>
      </c>
      <c r="F3068" s="2" t="s">
        <v>163</v>
      </c>
      <c r="G3068" s="3" t="s">
        <v>22</v>
      </c>
      <c r="H3068" s="4" t="n">
        <v>3401.69</v>
      </c>
      <c r="I3068" s="5" t="n">
        <v>15</v>
      </c>
      <c r="J3068" s="2" t="s">
        <v>17</v>
      </c>
    </row>
    <row r="3069" customFormat="false" ht="15" hidden="false" customHeight="false" outlineLevel="0" collapsed="false">
      <c r="A3069" s="6" t="s">
        <v>6098</v>
      </c>
      <c r="B3069" s="6" t="s">
        <v>6099</v>
      </c>
      <c r="C3069" s="6" t="s">
        <v>86</v>
      </c>
      <c r="D3069" s="7" t="s">
        <v>249</v>
      </c>
      <c r="E3069" s="6" t="s">
        <v>397</v>
      </c>
      <c r="F3069" s="6" t="s">
        <v>267</v>
      </c>
      <c r="G3069" s="7" t="s">
        <v>74</v>
      </c>
      <c r="H3069" s="8" t="n">
        <v>13067.64</v>
      </c>
      <c r="I3069" s="9" t="n">
        <v>25</v>
      </c>
      <c r="J3069" s="6" t="s">
        <v>17</v>
      </c>
    </row>
    <row r="3070" customFormat="false" ht="15" hidden="false" customHeight="false" outlineLevel="0" collapsed="false">
      <c r="A3070" s="2" t="s">
        <v>6100</v>
      </c>
      <c r="B3070" s="2" t="s">
        <v>6101</v>
      </c>
      <c r="C3070" s="2" t="s">
        <v>31</v>
      </c>
      <c r="D3070" s="3" t="s">
        <v>215</v>
      </c>
      <c r="E3070" s="2" t="s">
        <v>1556</v>
      </c>
      <c r="F3070" s="2" t="s">
        <v>1162</v>
      </c>
      <c r="G3070" s="3" t="s">
        <v>28</v>
      </c>
      <c r="H3070" s="4" t="n">
        <v>8822.4</v>
      </c>
      <c r="I3070" s="5" t="n">
        <v>0</v>
      </c>
      <c r="J3070" s="2" t="s">
        <v>17</v>
      </c>
    </row>
    <row r="3071" customFormat="false" ht="15" hidden="false" customHeight="false" outlineLevel="0" collapsed="false">
      <c r="A3071" s="6" t="s">
        <v>6102</v>
      </c>
      <c r="B3071" s="6" t="s">
        <v>6103</v>
      </c>
      <c r="C3071" s="6" t="s">
        <v>31</v>
      </c>
      <c r="D3071" s="7" t="s">
        <v>92</v>
      </c>
      <c r="E3071" s="6" t="s">
        <v>181</v>
      </c>
      <c r="F3071" s="6" t="s">
        <v>525</v>
      </c>
      <c r="G3071" s="7" t="s">
        <v>16</v>
      </c>
      <c r="H3071" s="8" t="n">
        <v>11572.34</v>
      </c>
      <c r="I3071" s="9" t="n">
        <v>0</v>
      </c>
      <c r="J3071" s="6" t="s">
        <v>17</v>
      </c>
    </row>
    <row r="3072" customFormat="false" ht="15" hidden="false" customHeight="false" outlineLevel="0" collapsed="false">
      <c r="A3072" s="2" t="s">
        <v>6104</v>
      </c>
      <c r="B3072" s="2" t="s">
        <v>6105</v>
      </c>
      <c r="C3072" s="2" t="s">
        <v>86</v>
      </c>
      <c r="D3072" s="3" t="s">
        <v>285</v>
      </c>
      <c r="E3072" s="2" t="s">
        <v>293</v>
      </c>
      <c r="F3072" s="2" t="s">
        <v>543</v>
      </c>
      <c r="G3072" s="3" t="s">
        <v>22</v>
      </c>
      <c r="H3072" s="4" t="n">
        <v>10586.31</v>
      </c>
      <c r="I3072" s="5" t="n">
        <v>25</v>
      </c>
      <c r="J3072" s="2" t="s">
        <v>17</v>
      </c>
    </row>
    <row r="3073" customFormat="false" ht="15" hidden="false" customHeight="false" outlineLevel="0" collapsed="false">
      <c r="A3073" s="6" t="s">
        <v>6106</v>
      </c>
      <c r="B3073" s="6" t="s">
        <v>6107</v>
      </c>
      <c r="C3073" s="6" t="s">
        <v>12</v>
      </c>
      <c r="D3073" s="7" t="s">
        <v>162</v>
      </c>
      <c r="E3073" s="6" t="s">
        <v>1075</v>
      </c>
      <c r="F3073" s="6" t="s">
        <v>180</v>
      </c>
      <c r="G3073" s="7" t="s">
        <v>74</v>
      </c>
      <c r="H3073" s="8" t="n">
        <v>1614.79</v>
      </c>
      <c r="I3073" s="9" t="n">
        <v>5</v>
      </c>
      <c r="J3073" s="6" t="s">
        <v>17</v>
      </c>
    </row>
    <row r="3074" customFormat="false" ht="15" hidden="false" customHeight="false" outlineLevel="0" collapsed="false">
      <c r="A3074" s="2" t="s">
        <v>6108</v>
      </c>
      <c r="B3074" s="2" t="s">
        <v>5341</v>
      </c>
      <c r="C3074" s="2" t="s">
        <v>12</v>
      </c>
      <c r="D3074" s="3" t="s">
        <v>13</v>
      </c>
      <c r="E3074" s="2" t="s">
        <v>118</v>
      </c>
      <c r="F3074" s="2" t="s">
        <v>430</v>
      </c>
      <c r="G3074" s="3" t="s">
        <v>62</v>
      </c>
      <c r="H3074" s="4" t="n">
        <v>12604.51</v>
      </c>
      <c r="I3074" s="5" t="n">
        <v>20</v>
      </c>
      <c r="J3074" s="2" t="s">
        <v>68</v>
      </c>
    </row>
    <row r="3075" customFormat="false" ht="15" hidden="false" customHeight="false" outlineLevel="0" collapsed="false">
      <c r="A3075" s="6" t="s">
        <v>6109</v>
      </c>
      <c r="B3075" s="6" t="s">
        <v>6110</v>
      </c>
      <c r="C3075" s="6" t="s">
        <v>12</v>
      </c>
      <c r="D3075" s="7" t="s">
        <v>81</v>
      </c>
      <c r="E3075" s="6" t="s">
        <v>112</v>
      </c>
      <c r="F3075" s="6" t="s">
        <v>533</v>
      </c>
      <c r="G3075" s="7" t="s">
        <v>28</v>
      </c>
      <c r="H3075" s="8" t="n">
        <v>7801.07</v>
      </c>
      <c r="I3075" s="9" t="n">
        <v>10</v>
      </c>
      <c r="J3075" s="6" t="s">
        <v>17</v>
      </c>
    </row>
    <row r="3076" customFormat="false" ht="15" hidden="false" customHeight="false" outlineLevel="0" collapsed="false">
      <c r="A3076" s="2" t="s">
        <v>6111</v>
      </c>
      <c r="B3076" s="2" t="s">
        <v>4449</v>
      </c>
      <c r="C3076" s="2" t="s">
        <v>12</v>
      </c>
      <c r="D3076" s="3" t="s">
        <v>362</v>
      </c>
      <c r="E3076" s="2" t="s">
        <v>1890</v>
      </c>
      <c r="F3076" s="2" t="s">
        <v>870</v>
      </c>
      <c r="G3076" s="3" t="s">
        <v>28</v>
      </c>
      <c r="H3076" s="4" t="n">
        <v>2293.1</v>
      </c>
      <c r="I3076" s="5" t="n">
        <v>30</v>
      </c>
      <c r="J3076" s="2" t="s">
        <v>17</v>
      </c>
    </row>
    <row r="3077" customFormat="false" ht="15" hidden="false" customHeight="false" outlineLevel="0" collapsed="false">
      <c r="A3077" s="6" t="s">
        <v>6112</v>
      </c>
      <c r="B3077" s="6" t="s">
        <v>5248</v>
      </c>
      <c r="C3077" s="6" t="s">
        <v>12</v>
      </c>
      <c r="D3077" s="7" t="s">
        <v>50</v>
      </c>
      <c r="E3077" s="6" t="s">
        <v>304</v>
      </c>
      <c r="F3077" s="6" t="s">
        <v>579</v>
      </c>
      <c r="G3077" s="7" t="s">
        <v>22</v>
      </c>
      <c r="H3077" s="8" t="n">
        <v>11769.34</v>
      </c>
      <c r="I3077" s="9" t="n">
        <v>10</v>
      </c>
      <c r="J3077" s="6" t="s">
        <v>17</v>
      </c>
    </row>
    <row r="3078" customFormat="false" ht="15" hidden="false" customHeight="false" outlineLevel="0" collapsed="false">
      <c r="A3078" s="2" t="s">
        <v>6113</v>
      </c>
      <c r="B3078" s="2" t="s">
        <v>6114</v>
      </c>
      <c r="C3078" s="2" t="s">
        <v>86</v>
      </c>
      <c r="D3078" s="3" t="s">
        <v>87</v>
      </c>
      <c r="E3078" s="2" t="s">
        <v>922</v>
      </c>
      <c r="F3078" s="2" t="s">
        <v>257</v>
      </c>
      <c r="G3078" s="3" t="s">
        <v>62</v>
      </c>
      <c r="H3078" s="4" t="n">
        <v>9625.58</v>
      </c>
      <c r="I3078" s="5" t="n">
        <v>0</v>
      </c>
      <c r="J3078" s="2" t="s">
        <v>17</v>
      </c>
    </row>
    <row r="3079" customFormat="false" ht="15" hidden="false" customHeight="false" outlineLevel="0" collapsed="false">
      <c r="A3079" s="6" t="s">
        <v>6115</v>
      </c>
      <c r="B3079" s="6" t="s">
        <v>6116</v>
      </c>
      <c r="C3079" s="6" t="s">
        <v>86</v>
      </c>
      <c r="D3079" s="7" t="s">
        <v>135</v>
      </c>
      <c r="E3079" s="6" t="s">
        <v>276</v>
      </c>
      <c r="F3079" s="6" t="s">
        <v>398</v>
      </c>
      <c r="G3079" s="7" t="s">
        <v>74</v>
      </c>
      <c r="H3079" s="8" t="n">
        <v>10746.69</v>
      </c>
      <c r="I3079" s="9" t="n">
        <v>5</v>
      </c>
      <c r="J3079" s="6" t="s">
        <v>68</v>
      </c>
    </row>
    <row r="3080" customFormat="false" ht="15" hidden="false" customHeight="false" outlineLevel="0" collapsed="false">
      <c r="A3080" s="2" t="s">
        <v>6117</v>
      </c>
      <c r="B3080" s="2" t="s">
        <v>3818</v>
      </c>
      <c r="C3080" s="2" t="s">
        <v>31</v>
      </c>
      <c r="D3080" s="3" t="s">
        <v>65</v>
      </c>
      <c r="E3080" s="2" t="s">
        <v>1051</v>
      </c>
      <c r="F3080" s="2" t="s">
        <v>1162</v>
      </c>
      <c r="G3080" s="3" t="s">
        <v>28</v>
      </c>
      <c r="H3080" s="4" t="n">
        <v>4244.02</v>
      </c>
      <c r="I3080" s="5" t="n">
        <v>10</v>
      </c>
      <c r="J3080" s="2" t="s">
        <v>17</v>
      </c>
    </row>
    <row r="3081" customFormat="false" ht="15" hidden="false" customHeight="false" outlineLevel="0" collapsed="false">
      <c r="A3081" s="6" t="s">
        <v>6118</v>
      </c>
      <c r="B3081" s="6" t="s">
        <v>6119</v>
      </c>
      <c r="C3081" s="6" t="s">
        <v>31</v>
      </c>
      <c r="D3081" s="7" t="s">
        <v>32</v>
      </c>
      <c r="E3081" s="6" t="s">
        <v>118</v>
      </c>
      <c r="F3081" s="6" t="s">
        <v>426</v>
      </c>
      <c r="G3081" s="7" t="s">
        <v>62</v>
      </c>
      <c r="H3081" s="8" t="n">
        <v>1264.46</v>
      </c>
      <c r="I3081" s="9" t="n">
        <v>30</v>
      </c>
      <c r="J3081" s="6" t="s">
        <v>17</v>
      </c>
    </row>
    <row r="3082" customFormat="false" ht="15" hidden="false" customHeight="false" outlineLevel="0" collapsed="false">
      <c r="A3082" s="2" t="s">
        <v>6120</v>
      </c>
      <c r="B3082" s="2" t="s">
        <v>3371</v>
      </c>
      <c r="C3082" s="2" t="s">
        <v>12</v>
      </c>
      <c r="D3082" s="3" t="s">
        <v>110</v>
      </c>
      <c r="E3082" s="2" t="s">
        <v>1661</v>
      </c>
      <c r="F3082" s="2" t="s">
        <v>1951</v>
      </c>
      <c r="G3082" s="3" t="s">
        <v>16</v>
      </c>
      <c r="H3082" s="4" t="n">
        <v>11739.97</v>
      </c>
      <c r="I3082" s="5" t="n">
        <v>10</v>
      </c>
      <c r="J3082" s="2" t="s">
        <v>17</v>
      </c>
    </row>
    <row r="3083" customFormat="false" ht="15" hidden="false" customHeight="false" outlineLevel="0" collapsed="false">
      <c r="A3083" s="6" t="s">
        <v>6121</v>
      </c>
      <c r="B3083" s="6" t="s">
        <v>756</v>
      </c>
      <c r="C3083" s="6" t="s">
        <v>31</v>
      </c>
      <c r="D3083" s="7" t="s">
        <v>65</v>
      </c>
      <c r="E3083" s="6" t="s">
        <v>809</v>
      </c>
      <c r="F3083" s="6" t="s">
        <v>1297</v>
      </c>
      <c r="G3083" s="7" t="s">
        <v>28</v>
      </c>
      <c r="H3083" s="8" t="n">
        <v>9629.75</v>
      </c>
      <c r="I3083" s="9" t="n">
        <v>5</v>
      </c>
      <c r="J3083" s="6" t="s">
        <v>17</v>
      </c>
    </row>
    <row r="3084" customFormat="false" ht="15" hidden="false" customHeight="false" outlineLevel="0" collapsed="false">
      <c r="A3084" s="2" t="s">
        <v>6122</v>
      </c>
      <c r="B3084" s="2" t="s">
        <v>6123</v>
      </c>
      <c r="C3084" s="2" t="s">
        <v>12</v>
      </c>
      <c r="D3084" s="3" t="s">
        <v>25</v>
      </c>
      <c r="E3084" s="2" t="s">
        <v>578</v>
      </c>
      <c r="F3084" s="2" t="s">
        <v>304</v>
      </c>
      <c r="G3084" s="3" t="s">
        <v>62</v>
      </c>
      <c r="H3084" s="4" t="n">
        <v>13434.51</v>
      </c>
      <c r="I3084" s="5" t="n">
        <v>30</v>
      </c>
      <c r="J3084" s="2" t="s">
        <v>17</v>
      </c>
    </row>
    <row r="3085" customFormat="false" ht="15" hidden="false" customHeight="false" outlineLevel="0" collapsed="false">
      <c r="A3085" s="6" t="s">
        <v>6124</v>
      </c>
      <c r="B3085" s="6" t="s">
        <v>6125</v>
      </c>
      <c r="C3085" s="6" t="s">
        <v>12</v>
      </c>
      <c r="D3085" s="7" t="s">
        <v>110</v>
      </c>
      <c r="E3085" s="6" t="s">
        <v>1661</v>
      </c>
      <c r="F3085" s="6" t="s">
        <v>560</v>
      </c>
      <c r="G3085" s="7" t="s">
        <v>22</v>
      </c>
      <c r="H3085" s="8" t="n">
        <v>3628.99</v>
      </c>
      <c r="I3085" s="9" t="n">
        <v>5</v>
      </c>
      <c r="J3085" s="6" t="s">
        <v>17</v>
      </c>
    </row>
    <row r="3086" customFormat="false" ht="15" hidden="false" customHeight="false" outlineLevel="0" collapsed="false">
      <c r="A3086" s="2" t="s">
        <v>6126</v>
      </c>
      <c r="B3086" s="2" t="s">
        <v>6127</v>
      </c>
      <c r="C3086" s="2" t="s">
        <v>31</v>
      </c>
      <c r="D3086" s="3" t="s">
        <v>92</v>
      </c>
      <c r="E3086" s="2" t="s">
        <v>707</v>
      </c>
      <c r="F3086" s="2" t="s">
        <v>107</v>
      </c>
      <c r="G3086" s="3" t="s">
        <v>22</v>
      </c>
      <c r="H3086" s="4" t="n">
        <v>3782.26</v>
      </c>
      <c r="I3086" s="5" t="n">
        <v>25</v>
      </c>
      <c r="J3086" s="2" t="s">
        <v>17</v>
      </c>
    </row>
    <row r="3087" customFormat="false" ht="15" hidden="false" customHeight="false" outlineLevel="0" collapsed="false">
      <c r="A3087" s="6" t="s">
        <v>6128</v>
      </c>
      <c r="B3087" s="6" t="s">
        <v>4324</v>
      </c>
      <c r="C3087" s="6" t="s">
        <v>31</v>
      </c>
      <c r="D3087" s="7" t="s">
        <v>92</v>
      </c>
      <c r="E3087" s="6" t="s">
        <v>61</v>
      </c>
      <c r="F3087" s="6" t="s">
        <v>159</v>
      </c>
      <c r="G3087" s="7" t="s">
        <v>28</v>
      </c>
      <c r="H3087" s="8" t="n">
        <v>12839.27</v>
      </c>
      <c r="I3087" s="9" t="n">
        <v>25</v>
      </c>
      <c r="J3087" s="6" t="s">
        <v>17</v>
      </c>
    </row>
    <row r="3088" customFormat="false" ht="15" hidden="false" customHeight="false" outlineLevel="0" collapsed="false">
      <c r="A3088" s="2" t="s">
        <v>6129</v>
      </c>
      <c r="B3088" s="2" t="s">
        <v>6130</v>
      </c>
      <c r="C3088" s="2" t="s">
        <v>86</v>
      </c>
      <c r="D3088" s="3" t="s">
        <v>384</v>
      </c>
      <c r="E3088" s="2" t="s">
        <v>420</v>
      </c>
      <c r="F3088" s="2" t="s">
        <v>426</v>
      </c>
      <c r="G3088" s="3" t="s">
        <v>62</v>
      </c>
      <c r="H3088" s="4" t="n">
        <v>3180</v>
      </c>
      <c r="I3088" s="5" t="n">
        <v>5</v>
      </c>
      <c r="J3088" s="2" t="s">
        <v>17</v>
      </c>
    </row>
    <row r="3089" customFormat="false" ht="15" hidden="false" customHeight="false" outlineLevel="0" collapsed="false">
      <c r="A3089" s="6" t="s">
        <v>6131</v>
      </c>
      <c r="B3089" s="6" t="s">
        <v>6132</v>
      </c>
      <c r="C3089" s="6" t="s">
        <v>31</v>
      </c>
      <c r="D3089" s="7" t="s">
        <v>215</v>
      </c>
      <c r="E3089" s="6" t="s">
        <v>1308</v>
      </c>
      <c r="F3089" s="6" t="s">
        <v>159</v>
      </c>
      <c r="G3089" s="7" t="s">
        <v>22</v>
      </c>
      <c r="H3089" s="8" t="n">
        <v>4995.06</v>
      </c>
      <c r="I3089" s="9" t="n">
        <v>30</v>
      </c>
      <c r="J3089" s="6" t="s">
        <v>17</v>
      </c>
    </row>
    <row r="3090" customFormat="false" ht="15" hidden="false" customHeight="false" outlineLevel="0" collapsed="false">
      <c r="A3090" s="2" t="s">
        <v>6133</v>
      </c>
      <c r="B3090" s="2" t="s">
        <v>6134</v>
      </c>
      <c r="C3090" s="2" t="s">
        <v>31</v>
      </c>
      <c r="D3090" s="3" t="s">
        <v>71</v>
      </c>
      <c r="E3090" s="2" t="s">
        <v>460</v>
      </c>
      <c r="F3090" s="2" t="s">
        <v>955</v>
      </c>
      <c r="G3090" s="3" t="s">
        <v>22</v>
      </c>
      <c r="H3090" s="4" t="n">
        <v>4047.44</v>
      </c>
      <c r="I3090" s="5" t="n">
        <v>10</v>
      </c>
      <c r="J3090" s="2" t="s">
        <v>17</v>
      </c>
    </row>
    <row r="3091" customFormat="false" ht="15" hidden="false" customHeight="false" outlineLevel="0" collapsed="false">
      <c r="A3091" s="6" t="s">
        <v>6135</v>
      </c>
      <c r="B3091" s="6" t="s">
        <v>6136</v>
      </c>
      <c r="C3091" s="6" t="s">
        <v>12</v>
      </c>
      <c r="D3091" s="7" t="s">
        <v>162</v>
      </c>
      <c r="E3091" s="6" t="s">
        <v>1246</v>
      </c>
      <c r="F3091" s="6" t="s">
        <v>525</v>
      </c>
      <c r="G3091" s="7" t="s">
        <v>22</v>
      </c>
      <c r="H3091" s="8" t="n">
        <v>7963.93</v>
      </c>
      <c r="I3091" s="9" t="n">
        <v>25</v>
      </c>
      <c r="J3091" s="6" t="s">
        <v>17</v>
      </c>
    </row>
    <row r="3092" customFormat="false" ht="15" hidden="false" customHeight="false" outlineLevel="0" collapsed="false">
      <c r="A3092" s="2" t="s">
        <v>6137</v>
      </c>
      <c r="B3092" s="2" t="s">
        <v>6138</v>
      </c>
      <c r="C3092" s="2" t="s">
        <v>31</v>
      </c>
      <c r="D3092" s="3" t="s">
        <v>65</v>
      </c>
      <c r="E3092" s="2" t="s">
        <v>1129</v>
      </c>
      <c r="F3092" s="2" t="s">
        <v>216</v>
      </c>
      <c r="G3092" s="3" t="s">
        <v>22</v>
      </c>
      <c r="H3092" s="4" t="n">
        <v>7677.4</v>
      </c>
      <c r="I3092" s="5" t="n">
        <v>10</v>
      </c>
      <c r="J3092" s="2" t="s">
        <v>17</v>
      </c>
    </row>
    <row r="3093" customFormat="false" ht="15" hidden="false" customHeight="false" outlineLevel="0" collapsed="false">
      <c r="A3093" s="6" t="s">
        <v>6139</v>
      </c>
      <c r="B3093" s="6" t="s">
        <v>3322</v>
      </c>
      <c r="C3093" s="6" t="s">
        <v>86</v>
      </c>
      <c r="D3093" s="7" t="s">
        <v>249</v>
      </c>
      <c r="E3093" s="6" t="s">
        <v>245</v>
      </c>
      <c r="F3093" s="6" t="s">
        <v>358</v>
      </c>
      <c r="G3093" s="7" t="s">
        <v>22</v>
      </c>
      <c r="H3093" s="8" t="n">
        <v>12546.86</v>
      </c>
      <c r="I3093" s="9" t="n">
        <v>10</v>
      </c>
      <c r="J3093" s="6" t="s">
        <v>17</v>
      </c>
    </row>
    <row r="3094" customFormat="false" ht="15" hidden="false" customHeight="false" outlineLevel="0" collapsed="false">
      <c r="A3094" s="2" t="s">
        <v>6140</v>
      </c>
      <c r="B3094" s="2" t="s">
        <v>6141</v>
      </c>
      <c r="C3094" s="2" t="s">
        <v>12</v>
      </c>
      <c r="D3094" s="3" t="s">
        <v>362</v>
      </c>
      <c r="E3094" s="2" t="s">
        <v>1271</v>
      </c>
      <c r="F3094" s="2" t="s">
        <v>380</v>
      </c>
      <c r="G3094" s="3" t="s">
        <v>22</v>
      </c>
      <c r="H3094" s="4" t="n">
        <v>3096.71</v>
      </c>
      <c r="I3094" s="5" t="n">
        <v>30</v>
      </c>
      <c r="J3094" s="2" t="s">
        <v>17</v>
      </c>
    </row>
    <row r="3095" customFormat="false" ht="15" hidden="false" customHeight="false" outlineLevel="0" collapsed="false">
      <c r="A3095" s="6" t="s">
        <v>6142</v>
      </c>
      <c r="B3095" s="6" t="s">
        <v>5112</v>
      </c>
      <c r="C3095" s="6" t="s">
        <v>31</v>
      </c>
      <c r="D3095" s="7" t="s">
        <v>131</v>
      </c>
      <c r="E3095" s="6" t="s">
        <v>582</v>
      </c>
      <c r="F3095" s="6" t="s">
        <v>195</v>
      </c>
      <c r="G3095" s="7" t="s">
        <v>62</v>
      </c>
      <c r="H3095" s="8" t="n">
        <v>9439.29</v>
      </c>
      <c r="I3095" s="9" t="n">
        <v>10</v>
      </c>
      <c r="J3095" s="6" t="s">
        <v>17</v>
      </c>
    </row>
    <row r="3096" customFormat="false" ht="15" hidden="false" customHeight="false" outlineLevel="0" collapsed="false">
      <c r="A3096" s="2" t="s">
        <v>6143</v>
      </c>
      <c r="B3096" s="2" t="s">
        <v>6144</v>
      </c>
      <c r="C3096" s="2" t="s">
        <v>31</v>
      </c>
      <c r="D3096" s="3" t="s">
        <v>92</v>
      </c>
      <c r="E3096" s="2" t="s">
        <v>366</v>
      </c>
      <c r="F3096" s="2" t="s">
        <v>251</v>
      </c>
      <c r="G3096" s="3" t="s">
        <v>22</v>
      </c>
      <c r="H3096" s="4" t="n">
        <v>10811.31</v>
      </c>
      <c r="I3096" s="5" t="n">
        <v>15</v>
      </c>
      <c r="J3096" s="2" t="s">
        <v>17</v>
      </c>
    </row>
    <row r="3097" customFormat="false" ht="15" hidden="false" customHeight="false" outlineLevel="0" collapsed="false">
      <c r="A3097" s="6" t="s">
        <v>6145</v>
      </c>
      <c r="B3097" s="6" t="s">
        <v>6146</v>
      </c>
      <c r="C3097" s="6" t="s">
        <v>12</v>
      </c>
      <c r="D3097" s="7" t="s">
        <v>50</v>
      </c>
      <c r="E3097" s="6" t="s">
        <v>650</v>
      </c>
      <c r="F3097" s="6" t="s">
        <v>52</v>
      </c>
      <c r="G3097" s="7" t="s">
        <v>28</v>
      </c>
      <c r="H3097" s="8" t="n">
        <v>3859.84</v>
      </c>
      <c r="I3097" s="9" t="n">
        <v>5</v>
      </c>
      <c r="J3097" s="6" t="s">
        <v>17</v>
      </c>
    </row>
    <row r="3098" customFormat="false" ht="15" hidden="false" customHeight="false" outlineLevel="0" collapsed="false">
      <c r="A3098" s="2" t="s">
        <v>6147</v>
      </c>
      <c r="B3098" s="2" t="s">
        <v>4326</v>
      </c>
      <c r="C3098" s="2" t="s">
        <v>12</v>
      </c>
      <c r="D3098" s="3" t="s">
        <v>110</v>
      </c>
      <c r="E3098" s="2" t="s">
        <v>1475</v>
      </c>
      <c r="F3098" s="2" t="s">
        <v>1200</v>
      </c>
      <c r="G3098" s="3" t="s">
        <v>16</v>
      </c>
      <c r="H3098" s="4" t="n">
        <v>9328.03</v>
      </c>
      <c r="I3098" s="5" t="n">
        <v>5</v>
      </c>
      <c r="J3098" s="2" t="s">
        <v>17</v>
      </c>
    </row>
    <row r="3099" customFormat="false" ht="15" hidden="false" customHeight="false" outlineLevel="0" collapsed="false">
      <c r="A3099" s="6" t="s">
        <v>6148</v>
      </c>
      <c r="B3099" s="6" t="s">
        <v>6149</v>
      </c>
      <c r="C3099" s="6" t="s">
        <v>31</v>
      </c>
      <c r="D3099" s="7" t="s">
        <v>92</v>
      </c>
      <c r="E3099" s="6" t="s">
        <v>194</v>
      </c>
      <c r="F3099" s="6" t="s">
        <v>223</v>
      </c>
      <c r="G3099" s="7" t="s">
        <v>22</v>
      </c>
      <c r="H3099" s="8" t="n">
        <v>6657.28</v>
      </c>
      <c r="I3099" s="9" t="n">
        <v>15</v>
      </c>
      <c r="J3099" s="6" t="s">
        <v>17</v>
      </c>
    </row>
    <row r="3100" customFormat="false" ht="15" hidden="false" customHeight="false" outlineLevel="0" collapsed="false">
      <c r="A3100" s="2" t="s">
        <v>6150</v>
      </c>
      <c r="B3100" s="2" t="s">
        <v>6151</v>
      </c>
      <c r="C3100" s="2" t="s">
        <v>31</v>
      </c>
      <c r="D3100" s="3" t="s">
        <v>145</v>
      </c>
      <c r="E3100" s="2" t="s">
        <v>2469</v>
      </c>
      <c r="F3100" s="2" t="s">
        <v>426</v>
      </c>
      <c r="G3100" s="3" t="s">
        <v>16</v>
      </c>
      <c r="H3100" s="4" t="n">
        <v>9265.36</v>
      </c>
      <c r="I3100" s="5" t="n">
        <v>20</v>
      </c>
      <c r="J3100" s="2" t="s">
        <v>17</v>
      </c>
    </row>
    <row r="3101" customFormat="false" ht="15" hidden="false" customHeight="false" outlineLevel="0" collapsed="false">
      <c r="A3101" s="6" t="s">
        <v>6152</v>
      </c>
      <c r="B3101" s="6" t="s">
        <v>6153</v>
      </c>
      <c r="C3101" s="6" t="s">
        <v>86</v>
      </c>
      <c r="D3101" s="7" t="s">
        <v>101</v>
      </c>
      <c r="E3101" s="6" t="s">
        <v>757</v>
      </c>
      <c r="F3101" s="6" t="s">
        <v>443</v>
      </c>
      <c r="G3101" s="7" t="s">
        <v>62</v>
      </c>
      <c r="H3101" s="8" t="n">
        <v>4188.83</v>
      </c>
      <c r="I3101" s="9" t="n">
        <v>20</v>
      </c>
      <c r="J3101" s="6" t="s">
        <v>17</v>
      </c>
    </row>
    <row r="3102" customFormat="false" ht="15" hidden="false" customHeight="false" outlineLevel="0" collapsed="false">
      <c r="A3102" s="2" t="s">
        <v>6154</v>
      </c>
      <c r="B3102" s="2" t="s">
        <v>6155</v>
      </c>
      <c r="C3102" s="2" t="s">
        <v>86</v>
      </c>
      <c r="D3102" s="3" t="s">
        <v>87</v>
      </c>
      <c r="E3102" s="2" t="s">
        <v>650</v>
      </c>
      <c r="F3102" s="2" t="s">
        <v>56</v>
      </c>
      <c r="G3102" s="3" t="s">
        <v>22</v>
      </c>
      <c r="H3102" s="4" t="n">
        <v>8649.29</v>
      </c>
      <c r="I3102" s="5" t="n">
        <v>25</v>
      </c>
      <c r="J3102" s="2" t="s">
        <v>17</v>
      </c>
    </row>
    <row r="3103" customFormat="false" ht="15" hidden="false" customHeight="false" outlineLevel="0" collapsed="false">
      <c r="A3103" s="6" t="s">
        <v>6156</v>
      </c>
      <c r="B3103" s="6" t="s">
        <v>6157</v>
      </c>
      <c r="C3103" s="6" t="s">
        <v>31</v>
      </c>
      <c r="D3103" s="7" t="s">
        <v>59</v>
      </c>
      <c r="E3103" s="6" t="s">
        <v>1199</v>
      </c>
      <c r="F3103" s="6" t="s">
        <v>1200</v>
      </c>
      <c r="G3103" s="7" t="s">
        <v>22</v>
      </c>
      <c r="H3103" s="8" t="n">
        <v>12407.29</v>
      </c>
      <c r="I3103" s="9" t="n">
        <v>10</v>
      </c>
      <c r="J3103" s="6" t="s">
        <v>17</v>
      </c>
    </row>
    <row r="3104" customFormat="false" ht="15" hidden="false" customHeight="false" outlineLevel="0" collapsed="false">
      <c r="A3104" s="2" t="s">
        <v>6158</v>
      </c>
      <c r="B3104" s="2" t="s">
        <v>6159</v>
      </c>
      <c r="C3104" s="2" t="s">
        <v>86</v>
      </c>
      <c r="D3104" s="3" t="s">
        <v>285</v>
      </c>
      <c r="E3104" s="2" t="s">
        <v>985</v>
      </c>
      <c r="F3104" s="2" t="s">
        <v>1475</v>
      </c>
      <c r="G3104" s="3" t="s">
        <v>28</v>
      </c>
      <c r="H3104" s="4" t="n">
        <v>12731.16</v>
      </c>
      <c r="I3104" s="5" t="n">
        <v>15</v>
      </c>
      <c r="J3104" s="2" t="s">
        <v>17</v>
      </c>
    </row>
    <row r="3105" customFormat="false" ht="15" hidden="false" customHeight="false" outlineLevel="0" collapsed="false">
      <c r="A3105" s="6" t="s">
        <v>6160</v>
      </c>
      <c r="B3105" s="6" t="s">
        <v>4692</v>
      </c>
      <c r="C3105" s="6" t="s">
        <v>31</v>
      </c>
      <c r="D3105" s="7" t="s">
        <v>131</v>
      </c>
      <c r="E3105" s="6" t="s">
        <v>338</v>
      </c>
      <c r="F3105" s="6" t="s">
        <v>339</v>
      </c>
      <c r="G3105" s="7" t="s">
        <v>62</v>
      </c>
      <c r="H3105" s="8" t="n">
        <v>12672.85</v>
      </c>
      <c r="I3105" s="9" t="n">
        <v>0</v>
      </c>
      <c r="J3105" s="6" t="s">
        <v>68</v>
      </c>
    </row>
    <row r="3106" customFormat="false" ht="15" hidden="false" customHeight="false" outlineLevel="0" collapsed="false">
      <c r="A3106" s="2" t="s">
        <v>6161</v>
      </c>
      <c r="B3106" s="2" t="s">
        <v>1798</v>
      </c>
      <c r="C3106" s="2" t="s">
        <v>31</v>
      </c>
      <c r="D3106" s="3" t="s">
        <v>215</v>
      </c>
      <c r="E3106" s="2" t="s">
        <v>311</v>
      </c>
      <c r="F3106" s="2" t="s">
        <v>176</v>
      </c>
      <c r="G3106" s="3" t="s">
        <v>28</v>
      </c>
      <c r="H3106" s="4" t="n">
        <v>1045.72</v>
      </c>
      <c r="I3106" s="5" t="n">
        <v>0</v>
      </c>
      <c r="J3106" s="2" t="s">
        <v>17</v>
      </c>
    </row>
    <row r="3107" customFormat="false" ht="15" hidden="false" customHeight="false" outlineLevel="0" collapsed="false">
      <c r="A3107" s="6" t="s">
        <v>6162</v>
      </c>
      <c r="B3107" s="6" t="s">
        <v>6163</v>
      </c>
      <c r="C3107" s="6" t="s">
        <v>12</v>
      </c>
      <c r="D3107" s="7" t="s">
        <v>25</v>
      </c>
      <c r="E3107" s="6" t="s">
        <v>176</v>
      </c>
      <c r="F3107" s="6" t="s">
        <v>1951</v>
      </c>
      <c r="G3107" s="7" t="s">
        <v>22</v>
      </c>
      <c r="H3107" s="8" t="n">
        <v>14796.35</v>
      </c>
      <c r="I3107" s="9" t="n">
        <v>10</v>
      </c>
      <c r="J3107" s="6" t="s">
        <v>17</v>
      </c>
    </row>
    <row r="3108" customFormat="false" ht="15" hidden="false" customHeight="false" outlineLevel="0" collapsed="false">
      <c r="A3108" s="2" t="s">
        <v>6164</v>
      </c>
      <c r="B3108" s="2" t="s">
        <v>6091</v>
      </c>
      <c r="C3108" s="2" t="s">
        <v>86</v>
      </c>
      <c r="D3108" s="3" t="s">
        <v>507</v>
      </c>
      <c r="E3108" s="2" t="s">
        <v>119</v>
      </c>
      <c r="F3108" s="2" t="s">
        <v>1308</v>
      </c>
      <c r="G3108" s="3" t="s">
        <v>62</v>
      </c>
      <c r="H3108" s="4" t="n">
        <v>9363.71</v>
      </c>
      <c r="I3108" s="5" t="n">
        <v>20</v>
      </c>
      <c r="J3108" s="2" t="s">
        <v>17</v>
      </c>
    </row>
    <row r="3109" customFormat="false" ht="15" hidden="false" customHeight="false" outlineLevel="0" collapsed="false">
      <c r="A3109" s="6" t="s">
        <v>6165</v>
      </c>
      <c r="B3109" s="6" t="s">
        <v>6166</v>
      </c>
      <c r="C3109" s="6" t="s">
        <v>12</v>
      </c>
      <c r="D3109" s="7" t="s">
        <v>13</v>
      </c>
      <c r="E3109" s="6" t="s">
        <v>264</v>
      </c>
      <c r="F3109" s="6" t="s">
        <v>347</v>
      </c>
      <c r="G3109" s="7" t="s">
        <v>74</v>
      </c>
      <c r="H3109" s="8" t="n">
        <v>12899.17</v>
      </c>
      <c r="I3109" s="9" t="n">
        <v>30</v>
      </c>
      <c r="J3109" s="6" t="s">
        <v>17</v>
      </c>
    </row>
    <row r="3110" customFormat="false" ht="15" hidden="false" customHeight="false" outlineLevel="0" collapsed="false">
      <c r="A3110" s="2" t="s">
        <v>6167</v>
      </c>
      <c r="B3110" s="2" t="s">
        <v>6168</v>
      </c>
      <c r="C3110" s="2" t="s">
        <v>86</v>
      </c>
      <c r="D3110" s="3" t="s">
        <v>135</v>
      </c>
      <c r="E3110" s="2" t="s">
        <v>725</v>
      </c>
      <c r="F3110" s="2" t="s">
        <v>806</v>
      </c>
      <c r="G3110" s="3" t="s">
        <v>22</v>
      </c>
      <c r="H3110" s="4" t="n">
        <v>3615.95</v>
      </c>
      <c r="I3110" s="5" t="n">
        <v>30</v>
      </c>
      <c r="J3110" s="2" t="s">
        <v>17</v>
      </c>
    </row>
    <row r="3111" customFormat="false" ht="15" hidden="false" customHeight="false" outlineLevel="0" collapsed="false">
      <c r="A3111" s="6" t="s">
        <v>6169</v>
      </c>
      <c r="B3111" s="6" t="s">
        <v>3373</v>
      </c>
      <c r="C3111" s="6" t="s">
        <v>31</v>
      </c>
      <c r="D3111" s="7" t="s">
        <v>122</v>
      </c>
      <c r="E3111" s="6" t="s">
        <v>528</v>
      </c>
      <c r="F3111" s="6" t="s">
        <v>699</v>
      </c>
      <c r="G3111" s="7" t="s">
        <v>62</v>
      </c>
      <c r="H3111" s="8" t="n">
        <v>6573.05</v>
      </c>
      <c r="I3111" s="9" t="n">
        <v>10</v>
      </c>
      <c r="J3111" s="6" t="s">
        <v>17</v>
      </c>
    </row>
    <row r="3112" customFormat="false" ht="15" hidden="false" customHeight="false" outlineLevel="0" collapsed="false">
      <c r="A3112" s="2" t="s">
        <v>6170</v>
      </c>
      <c r="B3112" s="2" t="s">
        <v>6171</v>
      </c>
      <c r="C3112" s="2" t="s">
        <v>12</v>
      </c>
      <c r="D3112" s="3" t="s">
        <v>37</v>
      </c>
      <c r="E3112" s="2" t="s">
        <v>658</v>
      </c>
      <c r="F3112" s="2" t="s">
        <v>787</v>
      </c>
      <c r="G3112" s="3" t="s">
        <v>138</v>
      </c>
      <c r="H3112" s="4" t="n">
        <v>1890.87</v>
      </c>
      <c r="I3112" s="5" t="n">
        <v>25</v>
      </c>
      <c r="J3112" s="2" t="s">
        <v>17</v>
      </c>
    </row>
    <row r="3113" customFormat="false" ht="15" hidden="false" customHeight="false" outlineLevel="0" collapsed="false">
      <c r="A3113" s="6" t="s">
        <v>6172</v>
      </c>
      <c r="B3113" s="6" t="s">
        <v>6173</v>
      </c>
      <c r="C3113" s="6" t="s">
        <v>31</v>
      </c>
      <c r="D3113" s="7" t="s">
        <v>131</v>
      </c>
      <c r="E3113" s="6" t="s">
        <v>464</v>
      </c>
      <c r="F3113" s="6" t="s">
        <v>271</v>
      </c>
      <c r="G3113" s="7" t="s">
        <v>138</v>
      </c>
      <c r="H3113" s="8" t="n">
        <v>9355.1</v>
      </c>
      <c r="I3113" s="9" t="n">
        <v>10</v>
      </c>
      <c r="J3113" s="6" t="s">
        <v>17</v>
      </c>
    </row>
    <row r="3114" customFormat="false" ht="15" hidden="false" customHeight="false" outlineLevel="0" collapsed="false">
      <c r="A3114" s="2" t="s">
        <v>6174</v>
      </c>
      <c r="B3114" s="2" t="s">
        <v>6175</v>
      </c>
      <c r="C3114" s="2" t="s">
        <v>31</v>
      </c>
      <c r="D3114" s="3" t="s">
        <v>145</v>
      </c>
      <c r="E3114" s="2" t="s">
        <v>56</v>
      </c>
      <c r="F3114" s="2" t="s">
        <v>267</v>
      </c>
      <c r="G3114" s="3" t="s">
        <v>62</v>
      </c>
      <c r="H3114" s="4" t="n">
        <v>9862.84</v>
      </c>
      <c r="I3114" s="5" t="n">
        <v>0</v>
      </c>
      <c r="J3114" s="2" t="s">
        <v>17</v>
      </c>
    </row>
    <row r="3115" customFormat="false" ht="15" hidden="false" customHeight="false" outlineLevel="0" collapsed="false">
      <c r="A3115" s="6" t="s">
        <v>6176</v>
      </c>
      <c r="B3115" s="6" t="s">
        <v>6177</v>
      </c>
      <c r="C3115" s="6" t="s">
        <v>12</v>
      </c>
      <c r="D3115" s="7" t="s">
        <v>179</v>
      </c>
      <c r="E3115" s="6" t="s">
        <v>60</v>
      </c>
      <c r="F3115" s="6" t="s">
        <v>853</v>
      </c>
      <c r="G3115" s="7" t="s">
        <v>22</v>
      </c>
      <c r="H3115" s="8" t="n">
        <v>10823.03</v>
      </c>
      <c r="I3115" s="9" t="n">
        <v>30</v>
      </c>
      <c r="J3115" s="6" t="s">
        <v>17</v>
      </c>
    </row>
    <row r="3116" customFormat="false" ht="15" hidden="false" customHeight="false" outlineLevel="0" collapsed="false">
      <c r="A3116" s="2" t="s">
        <v>6178</v>
      </c>
      <c r="B3116" s="2" t="s">
        <v>2728</v>
      </c>
      <c r="C3116" s="2" t="s">
        <v>31</v>
      </c>
      <c r="D3116" s="3" t="s">
        <v>215</v>
      </c>
      <c r="E3116" s="2" t="s">
        <v>543</v>
      </c>
      <c r="F3116" s="2" t="s">
        <v>1030</v>
      </c>
      <c r="G3116" s="3" t="s">
        <v>28</v>
      </c>
      <c r="H3116" s="4" t="n">
        <v>12122.29</v>
      </c>
      <c r="I3116" s="5" t="n">
        <v>10</v>
      </c>
      <c r="J3116" s="2" t="s">
        <v>68</v>
      </c>
    </row>
    <row r="3117" customFormat="false" ht="15" hidden="false" customHeight="false" outlineLevel="0" collapsed="false">
      <c r="A3117" s="6" t="s">
        <v>6179</v>
      </c>
      <c r="B3117" s="6" t="s">
        <v>5081</v>
      </c>
      <c r="C3117" s="6" t="s">
        <v>31</v>
      </c>
      <c r="D3117" s="7" t="s">
        <v>131</v>
      </c>
      <c r="E3117" s="6" t="s">
        <v>658</v>
      </c>
      <c r="F3117" s="6" t="s">
        <v>870</v>
      </c>
      <c r="G3117" s="7" t="s">
        <v>28</v>
      </c>
      <c r="H3117" s="8" t="n">
        <v>10733.02</v>
      </c>
      <c r="I3117" s="9" t="n">
        <v>30</v>
      </c>
      <c r="J3117" s="6" t="s">
        <v>68</v>
      </c>
    </row>
    <row r="3118" customFormat="false" ht="15" hidden="false" customHeight="false" outlineLevel="0" collapsed="false">
      <c r="A3118" s="2" t="s">
        <v>6180</v>
      </c>
      <c r="B3118" s="2" t="s">
        <v>6181</v>
      </c>
      <c r="C3118" s="2" t="s">
        <v>86</v>
      </c>
      <c r="D3118" s="3" t="s">
        <v>97</v>
      </c>
      <c r="E3118" s="2" t="s">
        <v>881</v>
      </c>
      <c r="F3118" s="2" t="s">
        <v>250</v>
      </c>
      <c r="G3118" s="3" t="s">
        <v>28</v>
      </c>
      <c r="H3118" s="4" t="n">
        <v>1534.5</v>
      </c>
      <c r="I3118" s="5" t="n">
        <v>30</v>
      </c>
      <c r="J3118" s="2" t="s">
        <v>17</v>
      </c>
    </row>
    <row r="3119" customFormat="false" ht="15" hidden="false" customHeight="false" outlineLevel="0" collapsed="false">
      <c r="A3119" s="6" t="s">
        <v>6182</v>
      </c>
      <c r="B3119" s="6" t="s">
        <v>6183</v>
      </c>
      <c r="C3119" s="6" t="s">
        <v>12</v>
      </c>
      <c r="D3119" s="7" t="s">
        <v>37</v>
      </c>
      <c r="E3119" s="6" t="s">
        <v>298</v>
      </c>
      <c r="F3119" s="6" t="s">
        <v>1233</v>
      </c>
      <c r="G3119" s="7" t="s">
        <v>74</v>
      </c>
      <c r="H3119" s="8" t="n">
        <v>1250.67</v>
      </c>
      <c r="I3119" s="9" t="n">
        <v>30</v>
      </c>
      <c r="J3119" s="6" t="s">
        <v>17</v>
      </c>
    </row>
    <row r="3120" customFormat="false" ht="15" hidden="false" customHeight="false" outlineLevel="0" collapsed="false">
      <c r="A3120" s="2" t="s">
        <v>6184</v>
      </c>
      <c r="B3120" s="2" t="s">
        <v>6185</v>
      </c>
      <c r="C3120" s="2" t="s">
        <v>31</v>
      </c>
      <c r="D3120" s="3" t="s">
        <v>175</v>
      </c>
      <c r="E3120" s="2" t="s">
        <v>358</v>
      </c>
      <c r="F3120" s="2" t="s">
        <v>246</v>
      </c>
      <c r="G3120" s="3" t="s">
        <v>22</v>
      </c>
      <c r="H3120" s="4" t="n">
        <v>12827.23</v>
      </c>
      <c r="I3120" s="5" t="n">
        <v>0</v>
      </c>
      <c r="J3120" s="2" t="s">
        <v>17</v>
      </c>
    </row>
    <row r="3121" customFormat="false" ht="15" hidden="false" customHeight="false" outlineLevel="0" collapsed="false">
      <c r="A3121" s="6" t="s">
        <v>6186</v>
      </c>
      <c r="B3121" s="6" t="s">
        <v>1126</v>
      </c>
      <c r="C3121" s="6" t="s">
        <v>31</v>
      </c>
      <c r="D3121" s="7" t="s">
        <v>65</v>
      </c>
      <c r="E3121" s="6" t="s">
        <v>181</v>
      </c>
      <c r="F3121" s="6" t="s">
        <v>172</v>
      </c>
      <c r="G3121" s="7" t="s">
        <v>28</v>
      </c>
      <c r="H3121" s="8" t="n">
        <v>11506.83</v>
      </c>
      <c r="I3121" s="9" t="n">
        <v>0</v>
      </c>
      <c r="J3121" s="6" t="s">
        <v>17</v>
      </c>
    </row>
    <row r="3122" customFormat="false" ht="15" hidden="false" customHeight="false" outlineLevel="0" collapsed="false">
      <c r="A3122" s="2" t="s">
        <v>6187</v>
      </c>
      <c r="B3122" s="2" t="s">
        <v>6188</v>
      </c>
      <c r="C3122" s="2" t="s">
        <v>86</v>
      </c>
      <c r="D3122" s="3" t="s">
        <v>249</v>
      </c>
      <c r="E3122" s="2" t="s">
        <v>1153</v>
      </c>
      <c r="F3122" s="2" t="s">
        <v>352</v>
      </c>
      <c r="G3122" s="3" t="s">
        <v>62</v>
      </c>
      <c r="H3122" s="4" t="n">
        <v>5952.69</v>
      </c>
      <c r="I3122" s="5" t="n">
        <v>20</v>
      </c>
      <c r="J3122" s="2" t="s">
        <v>17</v>
      </c>
    </row>
    <row r="3123" customFormat="false" ht="15" hidden="false" customHeight="false" outlineLevel="0" collapsed="false">
      <c r="A3123" s="6" t="s">
        <v>6189</v>
      </c>
      <c r="B3123" s="6" t="s">
        <v>6190</v>
      </c>
      <c r="C3123" s="6" t="s">
        <v>12</v>
      </c>
      <c r="D3123" s="7" t="s">
        <v>13</v>
      </c>
      <c r="E3123" s="6" t="s">
        <v>430</v>
      </c>
      <c r="F3123" s="6" t="s">
        <v>1055</v>
      </c>
      <c r="G3123" s="7" t="s">
        <v>138</v>
      </c>
      <c r="H3123" s="8" t="n">
        <v>6625.7</v>
      </c>
      <c r="I3123" s="9" t="n">
        <v>25</v>
      </c>
      <c r="J3123" s="6" t="s">
        <v>17</v>
      </c>
    </row>
    <row r="3124" customFormat="false" ht="15" hidden="false" customHeight="false" outlineLevel="0" collapsed="false">
      <c r="A3124" s="2" t="s">
        <v>6191</v>
      </c>
      <c r="B3124" s="2" t="s">
        <v>5432</v>
      </c>
      <c r="C3124" s="2" t="s">
        <v>12</v>
      </c>
      <c r="D3124" s="3" t="s">
        <v>362</v>
      </c>
      <c r="E3124" s="2" t="s">
        <v>483</v>
      </c>
      <c r="F3124" s="2" t="s">
        <v>2469</v>
      </c>
      <c r="G3124" s="3" t="s">
        <v>62</v>
      </c>
      <c r="H3124" s="4" t="n">
        <v>10921.6</v>
      </c>
      <c r="I3124" s="5" t="n">
        <v>25</v>
      </c>
      <c r="J3124" s="2" t="s">
        <v>68</v>
      </c>
    </row>
    <row r="3125" customFormat="false" ht="15" hidden="false" customHeight="false" outlineLevel="0" collapsed="false">
      <c r="A3125" s="6" t="s">
        <v>6192</v>
      </c>
      <c r="B3125" s="6" t="s">
        <v>6193</v>
      </c>
      <c r="C3125" s="6" t="s">
        <v>31</v>
      </c>
      <c r="D3125" s="7" t="s">
        <v>32</v>
      </c>
      <c r="E3125" s="6" t="s">
        <v>666</v>
      </c>
      <c r="F3125" s="6" t="s">
        <v>6194</v>
      </c>
      <c r="G3125" s="7" t="s">
        <v>62</v>
      </c>
      <c r="H3125" s="8" t="n">
        <v>1787.27</v>
      </c>
      <c r="I3125" s="9" t="n">
        <v>15</v>
      </c>
      <c r="J3125" s="6" t="s">
        <v>17</v>
      </c>
    </row>
    <row r="3126" customFormat="false" ht="15" hidden="false" customHeight="false" outlineLevel="0" collapsed="false">
      <c r="A3126" s="2" t="s">
        <v>6195</v>
      </c>
      <c r="B3126" s="2" t="s">
        <v>6196</v>
      </c>
      <c r="C3126" s="2" t="s">
        <v>86</v>
      </c>
      <c r="D3126" s="3" t="s">
        <v>135</v>
      </c>
      <c r="E3126" s="2" t="s">
        <v>34</v>
      </c>
      <c r="F3126" s="2" t="s">
        <v>327</v>
      </c>
      <c r="G3126" s="3" t="s">
        <v>74</v>
      </c>
      <c r="H3126" s="4" t="n">
        <v>4559.14</v>
      </c>
      <c r="I3126" s="5" t="n">
        <v>10</v>
      </c>
      <c r="J3126" s="2" t="s">
        <v>17</v>
      </c>
    </row>
    <row r="3127" customFormat="false" ht="15" hidden="false" customHeight="false" outlineLevel="0" collapsed="false">
      <c r="A3127" s="6" t="s">
        <v>6197</v>
      </c>
      <c r="B3127" s="6" t="s">
        <v>1944</v>
      </c>
      <c r="C3127" s="6" t="s">
        <v>12</v>
      </c>
      <c r="D3127" s="7" t="s">
        <v>50</v>
      </c>
      <c r="E3127" s="6" t="s">
        <v>1678</v>
      </c>
      <c r="F3127" s="6" t="s">
        <v>699</v>
      </c>
      <c r="G3127" s="7" t="s">
        <v>62</v>
      </c>
      <c r="H3127" s="8" t="n">
        <v>6945.19</v>
      </c>
      <c r="I3127" s="9" t="n">
        <v>15</v>
      </c>
      <c r="J3127" s="6" t="s">
        <v>17</v>
      </c>
    </row>
    <row r="3128" customFormat="false" ht="15" hidden="false" customHeight="false" outlineLevel="0" collapsed="false">
      <c r="A3128" s="2" t="s">
        <v>6198</v>
      </c>
      <c r="B3128" s="2" t="s">
        <v>6199</v>
      </c>
      <c r="C3128" s="2" t="s">
        <v>86</v>
      </c>
      <c r="D3128" s="3" t="s">
        <v>97</v>
      </c>
      <c r="E3128" s="2" t="s">
        <v>1437</v>
      </c>
      <c r="F3128" s="2" t="s">
        <v>227</v>
      </c>
      <c r="G3128" s="3" t="s">
        <v>16</v>
      </c>
      <c r="H3128" s="4" t="n">
        <v>12951.01</v>
      </c>
      <c r="I3128" s="5" t="n">
        <v>30</v>
      </c>
      <c r="J3128" s="2" t="s">
        <v>17</v>
      </c>
    </row>
    <row r="3129" customFormat="false" ht="15" hidden="false" customHeight="false" outlineLevel="0" collapsed="false">
      <c r="A3129" s="6" t="s">
        <v>6200</v>
      </c>
      <c r="B3129" s="6" t="s">
        <v>6201</v>
      </c>
      <c r="C3129" s="6" t="s">
        <v>86</v>
      </c>
      <c r="D3129" s="7" t="s">
        <v>101</v>
      </c>
      <c r="E3129" s="6" t="s">
        <v>127</v>
      </c>
      <c r="F3129" s="6" t="s">
        <v>925</v>
      </c>
      <c r="G3129" s="7" t="s">
        <v>16</v>
      </c>
      <c r="H3129" s="8" t="n">
        <v>9017.78</v>
      </c>
      <c r="I3129" s="9" t="n">
        <v>5</v>
      </c>
      <c r="J3129" s="6" t="s">
        <v>17</v>
      </c>
    </row>
    <row r="3130" customFormat="false" ht="15" hidden="false" customHeight="false" outlineLevel="0" collapsed="false">
      <c r="A3130" s="2" t="s">
        <v>6202</v>
      </c>
      <c r="B3130" s="2" t="s">
        <v>6203</v>
      </c>
      <c r="C3130" s="2" t="s">
        <v>86</v>
      </c>
      <c r="D3130" s="3" t="s">
        <v>384</v>
      </c>
      <c r="E3130" s="2" t="s">
        <v>1453</v>
      </c>
      <c r="F3130" s="2" t="s">
        <v>1190</v>
      </c>
      <c r="G3130" s="3" t="s">
        <v>138</v>
      </c>
      <c r="H3130" s="4" t="n">
        <v>3980.38</v>
      </c>
      <c r="I3130" s="5" t="n">
        <v>30</v>
      </c>
      <c r="J3130" s="2" t="s">
        <v>17</v>
      </c>
    </row>
    <row r="3131" customFormat="false" ht="15" hidden="false" customHeight="false" outlineLevel="0" collapsed="false">
      <c r="A3131" s="6" t="s">
        <v>6204</v>
      </c>
      <c r="B3131" s="6" t="s">
        <v>2172</v>
      </c>
      <c r="C3131" s="6" t="s">
        <v>31</v>
      </c>
      <c r="D3131" s="7" t="s">
        <v>92</v>
      </c>
      <c r="E3131" s="6" t="s">
        <v>202</v>
      </c>
      <c r="F3131" s="6" t="s">
        <v>352</v>
      </c>
      <c r="G3131" s="7" t="s">
        <v>22</v>
      </c>
      <c r="H3131" s="8" t="n">
        <v>7460.27</v>
      </c>
      <c r="I3131" s="9" t="n">
        <v>30</v>
      </c>
      <c r="J3131" s="6" t="s">
        <v>17</v>
      </c>
    </row>
    <row r="3132" customFormat="false" ht="15" hidden="false" customHeight="false" outlineLevel="0" collapsed="false">
      <c r="A3132" s="2" t="s">
        <v>6205</v>
      </c>
      <c r="B3132" s="2" t="s">
        <v>5921</v>
      </c>
      <c r="C3132" s="2" t="s">
        <v>31</v>
      </c>
      <c r="D3132" s="3" t="s">
        <v>145</v>
      </c>
      <c r="E3132" s="2" t="s">
        <v>1051</v>
      </c>
      <c r="F3132" s="2" t="s">
        <v>1725</v>
      </c>
      <c r="G3132" s="3" t="s">
        <v>22</v>
      </c>
      <c r="H3132" s="4" t="n">
        <v>11438.53</v>
      </c>
      <c r="I3132" s="5" t="n">
        <v>10</v>
      </c>
      <c r="J3132" s="2" t="s">
        <v>17</v>
      </c>
    </row>
    <row r="3133" customFormat="false" ht="15" hidden="false" customHeight="false" outlineLevel="0" collapsed="false">
      <c r="A3133" s="6" t="s">
        <v>6206</v>
      </c>
      <c r="B3133" s="6" t="s">
        <v>6207</v>
      </c>
      <c r="C3133" s="6" t="s">
        <v>12</v>
      </c>
      <c r="D3133" s="7" t="s">
        <v>13</v>
      </c>
      <c r="E3133" s="6" t="s">
        <v>56</v>
      </c>
      <c r="F3133" s="6" t="s">
        <v>267</v>
      </c>
      <c r="G3133" s="7" t="s">
        <v>28</v>
      </c>
      <c r="H3133" s="8" t="n">
        <v>11207.89</v>
      </c>
      <c r="I3133" s="9" t="n">
        <v>10</v>
      </c>
      <c r="J3133" s="6" t="s">
        <v>17</v>
      </c>
    </row>
    <row r="3134" customFormat="false" ht="15" hidden="false" customHeight="false" outlineLevel="0" collapsed="false">
      <c r="A3134" s="2" t="s">
        <v>6208</v>
      </c>
      <c r="B3134" s="2" t="s">
        <v>3421</v>
      </c>
      <c r="C3134" s="2" t="s">
        <v>31</v>
      </c>
      <c r="D3134" s="3" t="s">
        <v>145</v>
      </c>
      <c r="E3134" s="2" t="s">
        <v>521</v>
      </c>
      <c r="F3134" s="2" t="s">
        <v>579</v>
      </c>
      <c r="G3134" s="3" t="s">
        <v>16</v>
      </c>
      <c r="H3134" s="4" t="n">
        <v>4040.41</v>
      </c>
      <c r="I3134" s="5" t="n">
        <v>10</v>
      </c>
      <c r="J3134" s="2" t="s">
        <v>17</v>
      </c>
    </row>
    <row r="3135" customFormat="false" ht="15" hidden="false" customHeight="false" outlineLevel="0" collapsed="false">
      <c r="A3135" s="6" t="s">
        <v>6209</v>
      </c>
      <c r="B3135" s="6" t="s">
        <v>6210</v>
      </c>
      <c r="C3135" s="6" t="s">
        <v>31</v>
      </c>
      <c r="D3135" s="7" t="s">
        <v>92</v>
      </c>
      <c r="E3135" s="6" t="s">
        <v>881</v>
      </c>
      <c r="F3135" s="6" t="s">
        <v>2151</v>
      </c>
      <c r="G3135" s="7" t="s">
        <v>138</v>
      </c>
      <c r="H3135" s="8" t="n">
        <v>10314.09</v>
      </c>
      <c r="I3135" s="9" t="n">
        <v>30</v>
      </c>
      <c r="J3135" s="6" t="s">
        <v>68</v>
      </c>
    </row>
    <row r="3136" customFormat="false" ht="15" hidden="false" customHeight="false" outlineLevel="0" collapsed="false">
      <c r="A3136" s="2" t="s">
        <v>6211</v>
      </c>
      <c r="B3136" s="2" t="s">
        <v>6212</v>
      </c>
      <c r="C3136" s="2" t="s">
        <v>86</v>
      </c>
      <c r="D3136" s="3" t="s">
        <v>384</v>
      </c>
      <c r="E3136" s="2" t="s">
        <v>320</v>
      </c>
      <c r="F3136" s="2" t="s">
        <v>1518</v>
      </c>
      <c r="G3136" s="3" t="s">
        <v>22</v>
      </c>
      <c r="H3136" s="4" t="n">
        <v>12904.27</v>
      </c>
      <c r="I3136" s="5" t="n">
        <v>0</v>
      </c>
      <c r="J3136" s="2" t="s">
        <v>68</v>
      </c>
    </row>
    <row r="3137" customFormat="false" ht="15" hidden="false" customHeight="false" outlineLevel="0" collapsed="false">
      <c r="A3137" s="6" t="s">
        <v>6213</v>
      </c>
      <c r="B3137" s="6" t="s">
        <v>6214</v>
      </c>
      <c r="C3137" s="6" t="s">
        <v>86</v>
      </c>
      <c r="D3137" s="7" t="s">
        <v>524</v>
      </c>
      <c r="E3137" s="6" t="s">
        <v>2151</v>
      </c>
      <c r="F3137" s="6" t="s">
        <v>436</v>
      </c>
      <c r="G3137" s="7" t="s">
        <v>138</v>
      </c>
      <c r="H3137" s="8" t="n">
        <v>5744.26</v>
      </c>
      <c r="I3137" s="9" t="n">
        <v>25</v>
      </c>
      <c r="J3137" s="6" t="s">
        <v>17</v>
      </c>
    </row>
    <row r="3138" customFormat="false" ht="15" hidden="false" customHeight="false" outlineLevel="0" collapsed="false">
      <c r="A3138" s="2" t="s">
        <v>6215</v>
      </c>
      <c r="B3138" s="2" t="s">
        <v>6216</v>
      </c>
      <c r="C3138" s="2" t="s">
        <v>12</v>
      </c>
      <c r="D3138" s="3" t="s">
        <v>37</v>
      </c>
      <c r="E3138" s="2" t="s">
        <v>14</v>
      </c>
      <c r="F3138" s="2" t="s">
        <v>15</v>
      </c>
      <c r="G3138" s="3" t="s">
        <v>74</v>
      </c>
      <c r="H3138" s="4" t="n">
        <v>1758.07</v>
      </c>
      <c r="I3138" s="5" t="n">
        <v>0</v>
      </c>
      <c r="J3138" s="2" t="s">
        <v>17</v>
      </c>
    </row>
    <row r="3139" customFormat="false" ht="15" hidden="false" customHeight="false" outlineLevel="0" collapsed="false">
      <c r="A3139" s="6" t="s">
        <v>6217</v>
      </c>
      <c r="B3139" s="6" t="s">
        <v>6218</v>
      </c>
      <c r="C3139" s="6" t="s">
        <v>12</v>
      </c>
      <c r="D3139" s="7" t="s">
        <v>25</v>
      </c>
      <c r="E3139" s="6" t="s">
        <v>1097</v>
      </c>
      <c r="F3139" s="6" t="s">
        <v>342</v>
      </c>
      <c r="G3139" s="7" t="s">
        <v>16</v>
      </c>
      <c r="H3139" s="8" t="n">
        <v>6326</v>
      </c>
      <c r="I3139" s="9" t="n">
        <v>10</v>
      </c>
      <c r="J3139" s="6" t="s">
        <v>17</v>
      </c>
    </row>
    <row r="3140" customFormat="false" ht="15" hidden="false" customHeight="false" outlineLevel="0" collapsed="false">
      <c r="A3140" s="2" t="s">
        <v>6219</v>
      </c>
      <c r="B3140" s="2" t="s">
        <v>6220</v>
      </c>
      <c r="C3140" s="2" t="s">
        <v>12</v>
      </c>
      <c r="D3140" s="3" t="s">
        <v>162</v>
      </c>
      <c r="E3140" s="2" t="s">
        <v>788</v>
      </c>
      <c r="F3140" s="2" t="s">
        <v>721</v>
      </c>
      <c r="G3140" s="3" t="s">
        <v>28</v>
      </c>
      <c r="H3140" s="4" t="n">
        <v>9894.69</v>
      </c>
      <c r="I3140" s="5" t="n">
        <v>30</v>
      </c>
      <c r="J3140" s="2" t="s">
        <v>68</v>
      </c>
    </row>
    <row r="3141" customFormat="false" ht="15" hidden="false" customHeight="false" outlineLevel="0" collapsed="false">
      <c r="A3141" s="6" t="s">
        <v>6221</v>
      </c>
      <c r="B3141" s="6" t="s">
        <v>3241</v>
      </c>
      <c r="C3141" s="6" t="s">
        <v>12</v>
      </c>
      <c r="D3141" s="7" t="s">
        <v>37</v>
      </c>
      <c r="E3141" s="6" t="s">
        <v>650</v>
      </c>
      <c r="F3141" s="6" t="s">
        <v>893</v>
      </c>
      <c r="G3141" s="7" t="s">
        <v>62</v>
      </c>
      <c r="H3141" s="8" t="n">
        <v>12948.24</v>
      </c>
      <c r="I3141" s="9" t="n">
        <v>25</v>
      </c>
      <c r="J3141" s="6" t="s">
        <v>68</v>
      </c>
    </row>
    <row r="3142" customFormat="false" ht="15" hidden="false" customHeight="false" outlineLevel="0" collapsed="false">
      <c r="A3142" s="2" t="s">
        <v>6222</v>
      </c>
      <c r="B3142" s="2" t="s">
        <v>6223</v>
      </c>
      <c r="C3142" s="2" t="s">
        <v>12</v>
      </c>
      <c r="D3142" s="3" t="s">
        <v>50</v>
      </c>
      <c r="E3142" s="2" t="s">
        <v>1518</v>
      </c>
      <c r="F3142" s="2" t="s">
        <v>156</v>
      </c>
      <c r="G3142" s="3" t="s">
        <v>62</v>
      </c>
      <c r="H3142" s="4" t="n">
        <v>14680.29</v>
      </c>
      <c r="I3142" s="5" t="n">
        <v>10</v>
      </c>
      <c r="J3142" s="2" t="s">
        <v>17</v>
      </c>
    </row>
    <row r="3143" customFormat="false" ht="15" hidden="false" customHeight="false" outlineLevel="0" collapsed="false">
      <c r="A3143" s="6" t="s">
        <v>6224</v>
      </c>
      <c r="B3143" s="6" t="s">
        <v>6225</v>
      </c>
      <c r="C3143" s="6" t="s">
        <v>31</v>
      </c>
      <c r="D3143" s="7" t="s">
        <v>92</v>
      </c>
      <c r="E3143" s="6" t="s">
        <v>582</v>
      </c>
      <c r="F3143" s="6" t="s">
        <v>1129</v>
      </c>
      <c r="G3143" s="7" t="s">
        <v>16</v>
      </c>
      <c r="H3143" s="8" t="n">
        <v>3857.58</v>
      </c>
      <c r="I3143" s="9" t="n">
        <v>25</v>
      </c>
      <c r="J3143" s="6" t="s">
        <v>17</v>
      </c>
    </row>
    <row r="3144" customFormat="false" ht="15" hidden="false" customHeight="false" outlineLevel="0" collapsed="false">
      <c r="A3144" s="2" t="s">
        <v>6226</v>
      </c>
      <c r="B3144" s="2" t="s">
        <v>6227</v>
      </c>
      <c r="C3144" s="2" t="s">
        <v>86</v>
      </c>
      <c r="D3144" s="3" t="s">
        <v>384</v>
      </c>
      <c r="E3144" s="2" t="s">
        <v>429</v>
      </c>
      <c r="F3144" s="2" t="s">
        <v>922</v>
      </c>
      <c r="G3144" s="3" t="s">
        <v>62</v>
      </c>
      <c r="H3144" s="4" t="n">
        <v>7477.09</v>
      </c>
      <c r="I3144" s="5" t="n">
        <v>30</v>
      </c>
      <c r="J3144" s="2" t="s">
        <v>17</v>
      </c>
    </row>
    <row r="3145" customFormat="false" ht="15" hidden="false" customHeight="false" outlineLevel="0" collapsed="false">
      <c r="A3145" s="6" t="s">
        <v>6228</v>
      </c>
      <c r="B3145" s="6" t="s">
        <v>6229</v>
      </c>
      <c r="C3145" s="6" t="s">
        <v>31</v>
      </c>
      <c r="D3145" s="7" t="s">
        <v>71</v>
      </c>
      <c r="E3145" s="6" t="s">
        <v>806</v>
      </c>
      <c r="F3145" s="6" t="s">
        <v>146</v>
      </c>
      <c r="G3145" s="7" t="s">
        <v>62</v>
      </c>
      <c r="H3145" s="8" t="n">
        <v>13197.22</v>
      </c>
      <c r="I3145" s="9" t="n">
        <v>5</v>
      </c>
      <c r="J3145" s="6" t="s">
        <v>68</v>
      </c>
    </row>
    <row r="3146" customFormat="false" ht="15" hidden="false" customHeight="false" outlineLevel="0" collapsed="false">
      <c r="A3146" s="2" t="s">
        <v>6230</v>
      </c>
      <c r="B3146" s="2" t="s">
        <v>6231</v>
      </c>
      <c r="C3146" s="2" t="s">
        <v>31</v>
      </c>
      <c r="D3146" s="3" t="s">
        <v>131</v>
      </c>
      <c r="E3146" s="2" t="s">
        <v>430</v>
      </c>
      <c r="F3146" s="2" t="s">
        <v>1485</v>
      </c>
      <c r="G3146" s="3" t="s">
        <v>22</v>
      </c>
      <c r="H3146" s="4" t="n">
        <v>12651.12</v>
      </c>
      <c r="I3146" s="5" t="n">
        <v>20</v>
      </c>
      <c r="J3146" s="2" t="s">
        <v>17</v>
      </c>
    </row>
    <row r="3147" customFormat="false" ht="15" hidden="false" customHeight="false" outlineLevel="0" collapsed="false">
      <c r="A3147" s="6" t="s">
        <v>6232</v>
      </c>
      <c r="B3147" s="6" t="s">
        <v>6233</v>
      </c>
      <c r="C3147" s="6" t="s">
        <v>31</v>
      </c>
      <c r="D3147" s="7" t="s">
        <v>59</v>
      </c>
      <c r="E3147" s="6" t="s">
        <v>82</v>
      </c>
      <c r="F3147" s="6" t="s">
        <v>985</v>
      </c>
      <c r="G3147" s="7" t="s">
        <v>22</v>
      </c>
      <c r="H3147" s="8" t="n">
        <v>12500.4</v>
      </c>
      <c r="I3147" s="9" t="n">
        <v>10</v>
      </c>
      <c r="J3147" s="6" t="s">
        <v>17</v>
      </c>
    </row>
    <row r="3148" customFormat="false" ht="15" hidden="false" customHeight="false" outlineLevel="0" collapsed="false">
      <c r="A3148" s="2" t="s">
        <v>6234</v>
      </c>
      <c r="B3148" s="2" t="s">
        <v>6235</v>
      </c>
      <c r="C3148" s="2" t="s">
        <v>31</v>
      </c>
      <c r="D3148" s="3" t="s">
        <v>92</v>
      </c>
      <c r="E3148" s="2" t="s">
        <v>1890</v>
      </c>
      <c r="F3148" s="2" t="s">
        <v>972</v>
      </c>
      <c r="G3148" s="3" t="s">
        <v>138</v>
      </c>
      <c r="H3148" s="4" t="n">
        <v>11854.82</v>
      </c>
      <c r="I3148" s="5" t="n">
        <v>5</v>
      </c>
      <c r="J3148" s="2" t="s">
        <v>17</v>
      </c>
    </row>
    <row r="3149" customFormat="false" ht="15" hidden="false" customHeight="false" outlineLevel="0" collapsed="false">
      <c r="A3149" s="6" t="s">
        <v>6236</v>
      </c>
      <c r="B3149" s="6" t="s">
        <v>2743</v>
      </c>
      <c r="C3149" s="6" t="s">
        <v>12</v>
      </c>
      <c r="D3149" s="7" t="s">
        <v>37</v>
      </c>
      <c r="E3149" s="6" t="s">
        <v>339</v>
      </c>
      <c r="F3149" s="6" t="s">
        <v>406</v>
      </c>
      <c r="G3149" s="7" t="s">
        <v>62</v>
      </c>
      <c r="H3149" s="8" t="n">
        <v>13035.65</v>
      </c>
      <c r="I3149" s="9" t="n">
        <v>30</v>
      </c>
      <c r="J3149" s="6" t="s">
        <v>17</v>
      </c>
    </row>
    <row r="3150" customFormat="false" ht="15" hidden="false" customHeight="false" outlineLevel="0" collapsed="false">
      <c r="A3150" s="2" t="s">
        <v>6237</v>
      </c>
      <c r="B3150" s="2" t="s">
        <v>6238</v>
      </c>
      <c r="C3150" s="2" t="s">
        <v>86</v>
      </c>
      <c r="D3150" s="3" t="s">
        <v>135</v>
      </c>
      <c r="E3150" s="2" t="s">
        <v>533</v>
      </c>
      <c r="F3150" s="2" t="s">
        <v>327</v>
      </c>
      <c r="G3150" s="3" t="s">
        <v>28</v>
      </c>
      <c r="H3150" s="4" t="n">
        <v>625.61</v>
      </c>
      <c r="I3150" s="5" t="n">
        <v>5</v>
      </c>
      <c r="J3150" s="2" t="s">
        <v>17</v>
      </c>
    </row>
    <row r="3151" customFormat="false" ht="15" hidden="false" customHeight="false" outlineLevel="0" collapsed="false">
      <c r="A3151" s="6" t="s">
        <v>6239</v>
      </c>
      <c r="B3151" s="6" t="s">
        <v>5043</v>
      </c>
      <c r="C3151" s="6" t="s">
        <v>12</v>
      </c>
      <c r="D3151" s="7" t="s">
        <v>110</v>
      </c>
      <c r="E3151" s="6" t="s">
        <v>1661</v>
      </c>
      <c r="F3151" s="6" t="s">
        <v>254</v>
      </c>
      <c r="G3151" s="7" t="s">
        <v>74</v>
      </c>
      <c r="H3151" s="8" t="n">
        <v>3545.54</v>
      </c>
      <c r="I3151" s="9" t="n">
        <v>10</v>
      </c>
      <c r="J3151" s="6" t="s">
        <v>17</v>
      </c>
    </row>
    <row r="3152" customFormat="false" ht="15" hidden="false" customHeight="false" outlineLevel="0" collapsed="false">
      <c r="A3152" s="2" t="s">
        <v>6240</v>
      </c>
      <c r="B3152" s="2" t="s">
        <v>6241</v>
      </c>
      <c r="C3152" s="2" t="s">
        <v>12</v>
      </c>
      <c r="D3152" s="3" t="s">
        <v>162</v>
      </c>
      <c r="E3152" s="2" t="s">
        <v>1661</v>
      </c>
      <c r="F3152" s="2" t="s">
        <v>464</v>
      </c>
      <c r="G3152" s="3" t="s">
        <v>62</v>
      </c>
      <c r="H3152" s="4" t="n">
        <v>5254.09</v>
      </c>
      <c r="I3152" s="5" t="n">
        <v>20</v>
      </c>
      <c r="J3152" s="2" t="s">
        <v>68</v>
      </c>
    </row>
    <row r="3153" customFormat="false" ht="15" hidden="false" customHeight="false" outlineLevel="0" collapsed="false">
      <c r="A3153" s="6" t="s">
        <v>6242</v>
      </c>
      <c r="B3153" s="6" t="s">
        <v>3117</v>
      </c>
      <c r="C3153" s="6" t="s">
        <v>31</v>
      </c>
      <c r="D3153" s="7" t="s">
        <v>175</v>
      </c>
      <c r="E3153" s="6" t="s">
        <v>675</v>
      </c>
      <c r="F3153" s="6" t="s">
        <v>112</v>
      </c>
      <c r="G3153" s="7" t="s">
        <v>138</v>
      </c>
      <c r="H3153" s="8" t="n">
        <v>14698.49</v>
      </c>
      <c r="I3153" s="9" t="n">
        <v>20</v>
      </c>
      <c r="J3153" s="6" t="s">
        <v>17</v>
      </c>
    </row>
    <row r="3154" customFormat="false" ht="15" hidden="false" customHeight="false" outlineLevel="0" collapsed="false">
      <c r="A3154" s="2" t="s">
        <v>6243</v>
      </c>
      <c r="B3154" s="2" t="s">
        <v>1855</v>
      </c>
      <c r="C3154" s="2" t="s">
        <v>31</v>
      </c>
      <c r="D3154" s="3" t="s">
        <v>32</v>
      </c>
      <c r="E3154" s="2" t="s">
        <v>216</v>
      </c>
      <c r="F3154" s="2" t="s">
        <v>1042</v>
      </c>
      <c r="G3154" s="3" t="s">
        <v>16</v>
      </c>
      <c r="H3154" s="4" t="n">
        <v>3619.42</v>
      </c>
      <c r="I3154" s="5" t="n">
        <v>5</v>
      </c>
      <c r="J3154" s="2" t="s">
        <v>68</v>
      </c>
    </row>
    <row r="3155" customFormat="false" ht="15" hidden="false" customHeight="false" outlineLevel="0" collapsed="false">
      <c r="A3155" s="6" t="s">
        <v>6244</v>
      </c>
      <c r="B3155" s="6" t="s">
        <v>6245</v>
      </c>
      <c r="C3155" s="6" t="s">
        <v>31</v>
      </c>
      <c r="D3155" s="7" t="s">
        <v>65</v>
      </c>
      <c r="E3155" s="6" t="s">
        <v>490</v>
      </c>
      <c r="F3155" s="6" t="s">
        <v>342</v>
      </c>
      <c r="G3155" s="7" t="s">
        <v>22</v>
      </c>
      <c r="H3155" s="8" t="n">
        <v>11598.73</v>
      </c>
      <c r="I3155" s="9" t="n">
        <v>25</v>
      </c>
      <c r="J3155" s="6" t="s">
        <v>17</v>
      </c>
    </row>
    <row r="3156" customFormat="false" ht="15" hidden="false" customHeight="false" outlineLevel="0" collapsed="false">
      <c r="A3156" s="2" t="s">
        <v>6246</v>
      </c>
      <c r="B3156" s="2" t="s">
        <v>6247</v>
      </c>
      <c r="C3156" s="2" t="s">
        <v>86</v>
      </c>
      <c r="D3156" s="3" t="s">
        <v>507</v>
      </c>
      <c r="E3156" s="2" t="s">
        <v>27</v>
      </c>
      <c r="F3156" s="2" t="s">
        <v>582</v>
      </c>
      <c r="G3156" s="3" t="s">
        <v>22</v>
      </c>
      <c r="H3156" s="4" t="n">
        <v>10701.87</v>
      </c>
      <c r="I3156" s="5" t="n">
        <v>5</v>
      </c>
      <c r="J3156" s="2" t="s">
        <v>68</v>
      </c>
    </row>
    <row r="3157" customFormat="false" ht="15" hidden="false" customHeight="false" outlineLevel="0" collapsed="false">
      <c r="A3157" s="6" t="s">
        <v>6248</v>
      </c>
      <c r="B3157" s="6" t="s">
        <v>4758</v>
      </c>
      <c r="C3157" s="6" t="s">
        <v>12</v>
      </c>
      <c r="D3157" s="7" t="s">
        <v>154</v>
      </c>
      <c r="E3157" s="6" t="s">
        <v>1518</v>
      </c>
      <c r="F3157" s="6" t="s">
        <v>20</v>
      </c>
      <c r="G3157" s="7" t="s">
        <v>138</v>
      </c>
      <c r="H3157" s="8" t="n">
        <v>1254.32</v>
      </c>
      <c r="I3157" s="9" t="n">
        <v>30</v>
      </c>
      <c r="J3157" s="6" t="s">
        <v>68</v>
      </c>
    </row>
    <row r="3158" customFormat="false" ht="15" hidden="false" customHeight="false" outlineLevel="0" collapsed="false">
      <c r="A3158" s="2" t="s">
        <v>6249</v>
      </c>
      <c r="B3158" s="2" t="s">
        <v>2250</v>
      </c>
      <c r="C3158" s="2" t="s">
        <v>12</v>
      </c>
      <c r="D3158" s="3" t="s">
        <v>50</v>
      </c>
      <c r="E3158" s="2" t="s">
        <v>1067</v>
      </c>
      <c r="F3158" s="2" t="s">
        <v>508</v>
      </c>
      <c r="G3158" s="3" t="s">
        <v>62</v>
      </c>
      <c r="H3158" s="4" t="n">
        <v>4780.28</v>
      </c>
      <c r="I3158" s="5" t="n">
        <v>5</v>
      </c>
      <c r="J3158" s="2" t="s">
        <v>17</v>
      </c>
    </row>
    <row r="3159" customFormat="false" ht="15" hidden="false" customHeight="false" outlineLevel="0" collapsed="false">
      <c r="A3159" s="6" t="s">
        <v>6250</v>
      </c>
      <c r="B3159" s="6" t="s">
        <v>6251</v>
      </c>
      <c r="C3159" s="6" t="s">
        <v>31</v>
      </c>
      <c r="D3159" s="7" t="s">
        <v>32</v>
      </c>
      <c r="E3159" s="6" t="s">
        <v>123</v>
      </c>
      <c r="F3159" s="6" t="s">
        <v>42</v>
      </c>
      <c r="G3159" s="7" t="s">
        <v>74</v>
      </c>
      <c r="H3159" s="8" t="n">
        <v>5755.43</v>
      </c>
      <c r="I3159" s="9" t="n">
        <v>10</v>
      </c>
      <c r="J3159" s="6" t="s">
        <v>17</v>
      </c>
    </row>
    <row r="3160" customFormat="false" ht="15" hidden="false" customHeight="false" outlineLevel="0" collapsed="false">
      <c r="A3160" s="2" t="s">
        <v>6252</v>
      </c>
      <c r="B3160" s="2" t="s">
        <v>6253</v>
      </c>
      <c r="C3160" s="2" t="s">
        <v>31</v>
      </c>
      <c r="D3160" s="3" t="s">
        <v>145</v>
      </c>
      <c r="E3160" s="2" t="s">
        <v>380</v>
      </c>
      <c r="F3160" s="2" t="s">
        <v>14</v>
      </c>
      <c r="G3160" s="3" t="s">
        <v>22</v>
      </c>
      <c r="H3160" s="4" t="n">
        <v>6893.79</v>
      </c>
      <c r="I3160" s="5" t="n">
        <v>15</v>
      </c>
      <c r="J3160" s="2" t="s">
        <v>68</v>
      </c>
    </row>
    <row r="3161" customFormat="false" ht="15" hidden="false" customHeight="false" outlineLevel="0" collapsed="false">
      <c r="A3161" s="6" t="s">
        <v>6254</v>
      </c>
      <c r="B3161" s="6" t="s">
        <v>6255</v>
      </c>
      <c r="C3161" s="6" t="s">
        <v>12</v>
      </c>
      <c r="D3161" s="7" t="s">
        <v>37</v>
      </c>
      <c r="E3161" s="6" t="s">
        <v>1678</v>
      </c>
      <c r="F3161" s="6" t="s">
        <v>107</v>
      </c>
      <c r="G3161" s="7" t="s">
        <v>62</v>
      </c>
      <c r="H3161" s="8" t="n">
        <v>4894.65</v>
      </c>
      <c r="I3161" s="9" t="n">
        <v>20</v>
      </c>
      <c r="J3161" s="6" t="s">
        <v>17</v>
      </c>
    </row>
    <row r="3162" customFormat="false" ht="15" hidden="false" customHeight="false" outlineLevel="0" collapsed="false">
      <c r="A3162" s="2" t="s">
        <v>6256</v>
      </c>
      <c r="B3162" s="2" t="s">
        <v>3124</v>
      </c>
      <c r="C3162" s="2" t="s">
        <v>31</v>
      </c>
      <c r="D3162" s="3" t="s">
        <v>145</v>
      </c>
      <c r="E3162" s="2" t="s">
        <v>188</v>
      </c>
      <c r="F3162" s="2" t="s">
        <v>943</v>
      </c>
      <c r="G3162" s="3" t="s">
        <v>62</v>
      </c>
      <c r="H3162" s="4" t="n">
        <v>2235.35</v>
      </c>
      <c r="I3162" s="5" t="n">
        <v>10</v>
      </c>
      <c r="J3162" s="2" t="s">
        <v>17</v>
      </c>
    </row>
    <row r="3163" customFormat="false" ht="15" hidden="false" customHeight="false" outlineLevel="0" collapsed="false">
      <c r="A3163" s="6" t="s">
        <v>6257</v>
      </c>
      <c r="B3163" s="6" t="s">
        <v>6235</v>
      </c>
      <c r="C3163" s="6" t="s">
        <v>31</v>
      </c>
      <c r="D3163" s="7" t="s">
        <v>65</v>
      </c>
      <c r="E3163" s="6" t="s">
        <v>307</v>
      </c>
      <c r="F3163" s="6" t="s">
        <v>167</v>
      </c>
      <c r="G3163" s="7" t="s">
        <v>74</v>
      </c>
      <c r="H3163" s="8" t="n">
        <v>4370.06</v>
      </c>
      <c r="I3163" s="9" t="n">
        <v>20</v>
      </c>
      <c r="J3163" s="6" t="s">
        <v>17</v>
      </c>
    </row>
    <row r="3164" customFormat="false" ht="15" hidden="false" customHeight="false" outlineLevel="0" collapsed="false">
      <c r="A3164" s="2" t="s">
        <v>6258</v>
      </c>
      <c r="B3164" s="2" t="s">
        <v>6259</v>
      </c>
      <c r="C3164" s="2" t="s">
        <v>86</v>
      </c>
      <c r="D3164" s="3" t="s">
        <v>135</v>
      </c>
      <c r="E3164" s="2" t="s">
        <v>461</v>
      </c>
      <c r="F3164" s="2" t="s">
        <v>881</v>
      </c>
      <c r="G3164" s="3" t="s">
        <v>22</v>
      </c>
      <c r="H3164" s="4" t="n">
        <v>13806.91</v>
      </c>
      <c r="I3164" s="5" t="n">
        <v>0</v>
      </c>
      <c r="J3164" s="2" t="s">
        <v>17</v>
      </c>
    </row>
    <row r="3165" customFormat="false" ht="15" hidden="false" customHeight="false" outlineLevel="0" collapsed="false">
      <c r="A3165" s="6" t="s">
        <v>6260</v>
      </c>
      <c r="B3165" s="6" t="s">
        <v>5984</v>
      </c>
      <c r="C3165" s="6" t="s">
        <v>31</v>
      </c>
      <c r="D3165" s="7" t="s">
        <v>215</v>
      </c>
      <c r="E3165" s="6" t="s">
        <v>245</v>
      </c>
      <c r="F3165" s="6" t="s">
        <v>246</v>
      </c>
      <c r="G3165" s="7" t="s">
        <v>28</v>
      </c>
      <c r="H3165" s="8" t="n">
        <v>10130.23</v>
      </c>
      <c r="I3165" s="9" t="n">
        <v>5</v>
      </c>
      <c r="J3165" s="6" t="s">
        <v>68</v>
      </c>
    </row>
    <row r="3166" customFormat="false" ht="15" hidden="false" customHeight="false" outlineLevel="0" collapsed="false">
      <c r="A3166" s="2" t="s">
        <v>6261</v>
      </c>
      <c r="B3166" s="2" t="s">
        <v>6262</v>
      </c>
      <c r="C3166" s="2" t="s">
        <v>31</v>
      </c>
      <c r="D3166" s="3" t="s">
        <v>215</v>
      </c>
      <c r="E3166" s="2" t="s">
        <v>180</v>
      </c>
      <c r="F3166" s="2" t="s">
        <v>286</v>
      </c>
      <c r="G3166" s="3" t="s">
        <v>138</v>
      </c>
      <c r="H3166" s="4" t="n">
        <v>10461.7</v>
      </c>
      <c r="I3166" s="5" t="n">
        <v>5</v>
      </c>
      <c r="J3166" s="2" t="s">
        <v>17</v>
      </c>
    </row>
    <row r="3167" customFormat="false" ht="15" hidden="false" customHeight="false" outlineLevel="0" collapsed="false">
      <c r="A3167" s="6" t="s">
        <v>6263</v>
      </c>
      <c r="B3167" s="6" t="s">
        <v>6264</v>
      </c>
      <c r="C3167" s="6" t="s">
        <v>31</v>
      </c>
      <c r="D3167" s="7" t="s">
        <v>122</v>
      </c>
      <c r="E3167" s="6" t="s">
        <v>359</v>
      </c>
      <c r="F3167" s="6" t="s">
        <v>233</v>
      </c>
      <c r="G3167" s="7" t="s">
        <v>74</v>
      </c>
      <c r="H3167" s="8" t="n">
        <v>11796.9</v>
      </c>
      <c r="I3167" s="9" t="n">
        <v>20</v>
      </c>
      <c r="J3167" s="6" t="s">
        <v>17</v>
      </c>
    </row>
    <row r="3168" customFormat="false" ht="15" hidden="false" customHeight="false" outlineLevel="0" collapsed="false">
      <c r="A3168" s="2" t="s">
        <v>6265</v>
      </c>
      <c r="B3168" s="2" t="s">
        <v>6266</v>
      </c>
      <c r="C3168" s="2" t="s">
        <v>12</v>
      </c>
      <c r="D3168" s="3" t="s">
        <v>162</v>
      </c>
      <c r="E3168" s="2" t="s">
        <v>2002</v>
      </c>
      <c r="F3168" s="2" t="s">
        <v>420</v>
      </c>
      <c r="G3168" s="3" t="s">
        <v>16</v>
      </c>
      <c r="H3168" s="4" t="n">
        <v>5506.31</v>
      </c>
      <c r="I3168" s="5" t="n">
        <v>0</v>
      </c>
      <c r="J3168" s="2" t="s">
        <v>17</v>
      </c>
    </row>
    <row r="3169" customFormat="false" ht="15" hidden="false" customHeight="false" outlineLevel="0" collapsed="false">
      <c r="A3169" s="6" t="s">
        <v>6267</v>
      </c>
      <c r="B3169" s="6" t="s">
        <v>6268</v>
      </c>
      <c r="C3169" s="6" t="s">
        <v>12</v>
      </c>
      <c r="D3169" s="7" t="s">
        <v>50</v>
      </c>
      <c r="E3169" s="6" t="s">
        <v>128</v>
      </c>
      <c r="F3169" s="6" t="s">
        <v>1051</v>
      </c>
      <c r="G3169" s="7" t="s">
        <v>28</v>
      </c>
      <c r="H3169" s="8" t="n">
        <v>1212.77</v>
      </c>
      <c r="I3169" s="9" t="n">
        <v>15</v>
      </c>
      <c r="J3169" s="6" t="s">
        <v>68</v>
      </c>
    </row>
    <row r="3170" customFormat="false" ht="15" hidden="false" customHeight="false" outlineLevel="0" collapsed="false">
      <c r="A3170" s="2" t="s">
        <v>6269</v>
      </c>
      <c r="B3170" s="2" t="s">
        <v>6270</v>
      </c>
      <c r="C3170" s="2" t="s">
        <v>86</v>
      </c>
      <c r="D3170" s="3" t="s">
        <v>97</v>
      </c>
      <c r="E3170" s="2" t="s">
        <v>614</v>
      </c>
      <c r="F3170" s="2" t="s">
        <v>627</v>
      </c>
      <c r="G3170" s="3" t="s">
        <v>28</v>
      </c>
      <c r="H3170" s="4" t="n">
        <v>7653.51</v>
      </c>
      <c r="I3170" s="5" t="n">
        <v>20</v>
      </c>
      <c r="J3170" s="2" t="s">
        <v>17</v>
      </c>
    </row>
    <row r="3171" customFormat="false" ht="15" hidden="false" customHeight="false" outlineLevel="0" collapsed="false">
      <c r="A3171" s="6" t="s">
        <v>6271</v>
      </c>
      <c r="B3171" s="6" t="s">
        <v>6272</v>
      </c>
      <c r="C3171" s="6" t="s">
        <v>86</v>
      </c>
      <c r="D3171" s="7" t="s">
        <v>87</v>
      </c>
      <c r="E3171" s="6" t="s">
        <v>760</v>
      </c>
      <c r="F3171" s="6" t="s">
        <v>1051</v>
      </c>
      <c r="G3171" s="7" t="s">
        <v>28</v>
      </c>
      <c r="H3171" s="8" t="n">
        <v>4781</v>
      </c>
      <c r="I3171" s="9" t="n">
        <v>0</v>
      </c>
      <c r="J3171" s="6" t="s">
        <v>17</v>
      </c>
    </row>
    <row r="3172" customFormat="false" ht="15" hidden="false" customHeight="false" outlineLevel="0" collapsed="false">
      <c r="A3172" s="2" t="s">
        <v>6273</v>
      </c>
      <c r="B3172" s="2" t="s">
        <v>6274</v>
      </c>
      <c r="C3172" s="2" t="s">
        <v>12</v>
      </c>
      <c r="D3172" s="3" t="s">
        <v>110</v>
      </c>
      <c r="E3172" s="2" t="s">
        <v>238</v>
      </c>
      <c r="F3172" s="2" t="s">
        <v>1027</v>
      </c>
      <c r="G3172" s="3" t="s">
        <v>74</v>
      </c>
      <c r="H3172" s="4" t="n">
        <v>9816.53</v>
      </c>
      <c r="I3172" s="5" t="n">
        <v>30</v>
      </c>
      <c r="J3172" s="2" t="s">
        <v>17</v>
      </c>
    </row>
    <row r="3173" customFormat="false" ht="15" hidden="false" customHeight="false" outlineLevel="0" collapsed="false">
      <c r="A3173" s="6" t="s">
        <v>6275</v>
      </c>
      <c r="B3173" s="6" t="s">
        <v>6276</v>
      </c>
      <c r="C3173" s="6" t="s">
        <v>31</v>
      </c>
      <c r="D3173" s="7" t="s">
        <v>122</v>
      </c>
      <c r="E3173" s="6" t="s">
        <v>1394</v>
      </c>
      <c r="F3173" s="6" t="s">
        <v>127</v>
      </c>
      <c r="G3173" s="7" t="s">
        <v>22</v>
      </c>
      <c r="H3173" s="8" t="n">
        <v>915.86</v>
      </c>
      <c r="I3173" s="9" t="n">
        <v>20</v>
      </c>
      <c r="J3173" s="6" t="s">
        <v>17</v>
      </c>
    </row>
    <row r="3174" customFormat="false" ht="15" hidden="false" customHeight="false" outlineLevel="0" collapsed="false">
      <c r="A3174" s="2" t="s">
        <v>6277</v>
      </c>
      <c r="B3174" s="2" t="s">
        <v>3934</v>
      </c>
      <c r="C3174" s="2" t="s">
        <v>86</v>
      </c>
      <c r="D3174" s="3" t="s">
        <v>249</v>
      </c>
      <c r="E3174" s="2" t="s">
        <v>226</v>
      </c>
      <c r="F3174" s="2" t="s">
        <v>180</v>
      </c>
      <c r="G3174" s="3" t="s">
        <v>22</v>
      </c>
      <c r="H3174" s="4" t="n">
        <v>6287.52</v>
      </c>
      <c r="I3174" s="5" t="n">
        <v>30</v>
      </c>
      <c r="J3174" s="2" t="s">
        <v>68</v>
      </c>
    </row>
    <row r="3175" customFormat="false" ht="15" hidden="false" customHeight="false" outlineLevel="0" collapsed="false">
      <c r="A3175" s="6" t="s">
        <v>6278</v>
      </c>
      <c r="B3175" s="6" t="s">
        <v>6279</v>
      </c>
      <c r="C3175" s="6" t="s">
        <v>31</v>
      </c>
      <c r="D3175" s="7" t="s">
        <v>175</v>
      </c>
      <c r="E3175" s="6" t="s">
        <v>675</v>
      </c>
      <c r="F3175" s="6" t="s">
        <v>112</v>
      </c>
      <c r="G3175" s="7" t="s">
        <v>28</v>
      </c>
      <c r="H3175" s="8" t="n">
        <v>8974.14</v>
      </c>
      <c r="I3175" s="9" t="n">
        <v>25</v>
      </c>
      <c r="J3175" s="6" t="s">
        <v>17</v>
      </c>
    </row>
    <row r="3176" customFormat="false" ht="15" hidden="false" customHeight="false" outlineLevel="0" collapsed="false">
      <c r="A3176" s="2" t="s">
        <v>6280</v>
      </c>
      <c r="B3176" s="2" t="s">
        <v>6281</v>
      </c>
      <c r="C3176" s="2" t="s">
        <v>31</v>
      </c>
      <c r="D3176" s="3" t="s">
        <v>175</v>
      </c>
      <c r="E3176" s="2" t="s">
        <v>533</v>
      </c>
      <c r="F3176" s="2" t="s">
        <v>449</v>
      </c>
      <c r="G3176" s="3" t="s">
        <v>138</v>
      </c>
      <c r="H3176" s="4" t="n">
        <v>9591.57</v>
      </c>
      <c r="I3176" s="5" t="n">
        <v>10</v>
      </c>
      <c r="J3176" s="2" t="s">
        <v>68</v>
      </c>
    </row>
    <row r="3177" customFormat="false" ht="15" hidden="false" customHeight="false" outlineLevel="0" collapsed="false">
      <c r="A3177" s="6" t="s">
        <v>6282</v>
      </c>
      <c r="B3177" s="6" t="s">
        <v>6283</v>
      </c>
      <c r="C3177" s="6" t="s">
        <v>12</v>
      </c>
      <c r="D3177" s="7" t="s">
        <v>110</v>
      </c>
      <c r="E3177" s="6" t="s">
        <v>461</v>
      </c>
      <c r="F3177" s="6" t="s">
        <v>1453</v>
      </c>
      <c r="G3177" s="7" t="s">
        <v>28</v>
      </c>
      <c r="H3177" s="8" t="n">
        <v>6920.56</v>
      </c>
      <c r="I3177" s="9" t="n">
        <v>20</v>
      </c>
      <c r="J3177" s="6" t="s">
        <v>17</v>
      </c>
    </row>
    <row r="3178" customFormat="false" ht="15" hidden="false" customHeight="false" outlineLevel="0" collapsed="false">
      <c r="A3178" s="2" t="s">
        <v>6284</v>
      </c>
      <c r="B3178" s="2" t="s">
        <v>3667</v>
      </c>
      <c r="C3178" s="2" t="s">
        <v>31</v>
      </c>
      <c r="D3178" s="3" t="s">
        <v>122</v>
      </c>
      <c r="E3178" s="2" t="s">
        <v>614</v>
      </c>
      <c r="F3178" s="2" t="s">
        <v>233</v>
      </c>
      <c r="G3178" s="3" t="s">
        <v>16</v>
      </c>
      <c r="H3178" s="4" t="n">
        <v>6542.01</v>
      </c>
      <c r="I3178" s="5" t="n">
        <v>0</v>
      </c>
      <c r="J3178" s="2" t="s">
        <v>68</v>
      </c>
    </row>
    <row r="3179" customFormat="false" ht="15" hidden="false" customHeight="false" outlineLevel="0" collapsed="false">
      <c r="A3179" s="6" t="s">
        <v>6285</v>
      </c>
      <c r="B3179" s="6" t="s">
        <v>6286</v>
      </c>
      <c r="C3179" s="6" t="s">
        <v>86</v>
      </c>
      <c r="D3179" s="7" t="s">
        <v>135</v>
      </c>
      <c r="E3179" s="6" t="s">
        <v>461</v>
      </c>
      <c r="F3179" s="6" t="s">
        <v>650</v>
      </c>
      <c r="G3179" s="7" t="s">
        <v>16</v>
      </c>
      <c r="H3179" s="8" t="n">
        <v>3306.18</v>
      </c>
      <c r="I3179" s="9" t="n">
        <v>30</v>
      </c>
      <c r="J3179" s="6" t="s">
        <v>17</v>
      </c>
    </row>
    <row r="3180" customFormat="false" ht="15" hidden="false" customHeight="false" outlineLevel="0" collapsed="false">
      <c r="A3180" s="2" t="s">
        <v>6287</v>
      </c>
      <c r="B3180" s="2" t="s">
        <v>6288</v>
      </c>
      <c r="C3180" s="2" t="s">
        <v>12</v>
      </c>
      <c r="D3180" s="3" t="s">
        <v>25</v>
      </c>
      <c r="E3180" s="2" t="s">
        <v>850</v>
      </c>
      <c r="F3180" s="2" t="s">
        <v>38</v>
      </c>
      <c r="G3180" s="3" t="s">
        <v>138</v>
      </c>
      <c r="H3180" s="4" t="n">
        <v>11428.15</v>
      </c>
      <c r="I3180" s="5" t="n">
        <v>0</v>
      </c>
      <c r="J3180" s="2" t="s">
        <v>17</v>
      </c>
    </row>
    <row r="3181" customFormat="false" ht="15" hidden="false" customHeight="false" outlineLevel="0" collapsed="false">
      <c r="A3181" s="6" t="s">
        <v>6289</v>
      </c>
      <c r="B3181" s="6" t="s">
        <v>6290</v>
      </c>
      <c r="C3181" s="6" t="s">
        <v>31</v>
      </c>
      <c r="D3181" s="7" t="s">
        <v>145</v>
      </c>
      <c r="E3181" s="6" t="s">
        <v>1505</v>
      </c>
      <c r="F3181" s="6" t="s">
        <v>111</v>
      </c>
      <c r="G3181" s="7" t="s">
        <v>74</v>
      </c>
      <c r="H3181" s="8" t="n">
        <v>9009.52</v>
      </c>
      <c r="I3181" s="9" t="n">
        <v>20</v>
      </c>
      <c r="J3181" s="6" t="s">
        <v>17</v>
      </c>
    </row>
    <row r="3182" customFormat="false" ht="15" hidden="false" customHeight="false" outlineLevel="0" collapsed="false">
      <c r="A3182" s="2" t="s">
        <v>6291</v>
      </c>
      <c r="B3182" s="2" t="s">
        <v>6292</v>
      </c>
      <c r="C3182" s="2" t="s">
        <v>31</v>
      </c>
      <c r="D3182" s="3" t="s">
        <v>65</v>
      </c>
      <c r="E3182" s="2" t="s">
        <v>901</v>
      </c>
      <c r="F3182" s="2" t="s">
        <v>557</v>
      </c>
      <c r="G3182" s="3" t="s">
        <v>16</v>
      </c>
      <c r="H3182" s="4" t="n">
        <v>4264.42</v>
      </c>
      <c r="I3182" s="5" t="n">
        <v>0</v>
      </c>
      <c r="J3182" s="2" t="s">
        <v>17</v>
      </c>
    </row>
    <row r="3183" customFormat="false" ht="15" hidden="false" customHeight="false" outlineLevel="0" collapsed="false">
      <c r="A3183" s="6" t="s">
        <v>6293</v>
      </c>
      <c r="B3183" s="6" t="s">
        <v>6216</v>
      </c>
      <c r="C3183" s="6" t="s">
        <v>31</v>
      </c>
      <c r="D3183" s="7" t="s">
        <v>92</v>
      </c>
      <c r="E3183" s="6" t="s">
        <v>785</v>
      </c>
      <c r="F3183" s="6" t="s">
        <v>332</v>
      </c>
      <c r="G3183" s="7" t="s">
        <v>28</v>
      </c>
      <c r="H3183" s="8" t="n">
        <v>5696.9</v>
      </c>
      <c r="I3183" s="9" t="n">
        <v>20</v>
      </c>
      <c r="J3183" s="6" t="s">
        <v>17</v>
      </c>
    </row>
    <row r="3184" customFormat="false" ht="15" hidden="false" customHeight="false" outlineLevel="0" collapsed="false">
      <c r="A3184" s="2" t="s">
        <v>6294</v>
      </c>
      <c r="B3184" s="2" t="s">
        <v>6295</v>
      </c>
      <c r="C3184" s="2" t="s">
        <v>12</v>
      </c>
      <c r="D3184" s="3" t="s">
        <v>362</v>
      </c>
      <c r="E3184" s="2" t="s">
        <v>275</v>
      </c>
      <c r="F3184" s="2" t="s">
        <v>276</v>
      </c>
      <c r="G3184" s="3" t="s">
        <v>62</v>
      </c>
      <c r="H3184" s="4" t="n">
        <v>2328.37</v>
      </c>
      <c r="I3184" s="5" t="n">
        <v>5</v>
      </c>
      <c r="J3184" s="2" t="s">
        <v>17</v>
      </c>
    </row>
    <row r="3185" customFormat="false" ht="15" hidden="false" customHeight="false" outlineLevel="0" collapsed="false">
      <c r="A3185" s="6" t="s">
        <v>6296</v>
      </c>
      <c r="B3185" s="6" t="s">
        <v>4490</v>
      </c>
      <c r="C3185" s="6" t="s">
        <v>86</v>
      </c>
      <c r="D3185" s="7" t="s">
        <v>101</v>
      </c>
      <c r="E3185" s="6" t="s">
        <v>717</v>
      </c>
      <c r="F3185" s="6" t="s">
        <v>268</v>
      </c>
      <c r="G3185" s="7" t="s">
        <v>62</v>
      </c>
      <c r="H3185" s="8" t="n">
        <v>8166.45</v>
      </c>
      <c r="I3185" s="9" t="n">
        <v>25</v>
      </c>
      <c r="J3185" s="6" t="s">
        <v>17</v>
      </c>
    </row>
    <row r="3186" customFormat="false" ht="15" hidden="false" customHeight="false" outlineLevel="0" collapsed="false">
      <c r="A3186" s="2" t="s">
        <v>6297</v>
      </c>
      <c r="B3186" s="2" t="s">
        <v>6298</v>
      </c>
      <c r="C3186" s="2" t="s">
        <v>12</v>
      </c>
      <c r="D3186" s="3" t="s">
        <v>50</v>
      </c>
      <c r="E3186" s="2" t="s">
        <v>1203</v>
      </c>
      <c r="F3186" s="2" t="s">
        <v>1112</v>
      </c>
      <c r="G3186" s="3" t="s">
        <v>62</v>
      </c>
      <c r="H3186" s="4" t="n">
        <v>14119.29</v>
      </c>
      <c r="I3186" s="5" t="n">
        <v>25</v>
      </c>
      <c r="J3186" s="2" t="s">
        <v>17</v>
      </c>
    </row>
    <row r="3187" customFormat="false" ht="15" hidden="false" customHeight="false" outlineLevel="0" collapsed="false">
      <c r="A3187" s="6" t="s">
        <v>6299</v>
      </c>
      <c r="B3187" s="6" t="s">
        <v>3194</v>
      </c>
      <c r="C3187" s="6" t="s">
        <v>12</v>
      </c>
      <c r="D3187" s="7" t="s">
        <v>50</v>
      </c>
      <c r="E3187" s="6" t="s">
        <v>423</v>
      </c>
      <c r="F3187" s="6" t="s">
        <v>242</v>
      </c>
      <c r="G3187" s="7" t="s">
        <v>16</v>
      </c>
      <c r="H3187" s="8" t="n">
        <v>11521.98</v>
      </c>
      <c r="I3187" s="9" t="n">
        <v>0</v>
      </c>
      <c r="J3187" s="6" t="s">
        <v>68</v>
      </c>
    </row>
    <row r="3188" customFormat="false" ht="15" hidden="false" customHeight="false" outlineLevel="0" collapsed="false">
      <c r="A3188" s="2" t="s">
        <v>6300</v>
      </c>
      <c r="B3188" s="2" t="s">
        <v>6301</v>
      </c>
      <c r="C3188" s="2" t="s">
        <v>31</v>
      </c>
      <c r="D3188" s="3" t="s">
        <v>122</v>
      </c>
      <c r="E3188" s="2" t="s">
        <v>1641</v>
      </c>
      <c r="F3188" s="2" t="s">
        <v>187</v>
      </c>
      <c r="G3188" s="3" t="s">
        <v>74</v>
      </c>
      <c r="H3188" s="4" t="n">
        <v>5471.3</v>
      </c>
      <c r="I3188" s="5" t="n">
        <v>20</v>
      </c>
      <c r="J3188" s="2" t="s">
        <v>17</v>
      </c>
    </row>
    <row r="3189" customFormat="false" ht="15" hidden="false" customHeight="false" outlineLevel="0" collapsed="false">
      <c r="A3189" s="6" t="s">
        <v>6302</v>
      </c>
      <c r="B3189" s="6" t="s">
        <v>5006</v>
      </c>
      <c r="C3189" s="6" t="s">
        <v>12</v>
      </c>
      <c r="D3189" s="7" t="s">
        <v>37</v>
      </c>
      <c r="E3189" s="6" t="s">
        <v>1190</v>
      </c>
      <c r="F3189" s="6" t="s">
        <v>136</v>
      </c>
      <c r="G3189" s="7" t="s">
        <v>28</v>
      </c>
      <c r="H3189" s="8" t="n">
        <v>767.85</v>
      </c>
      <c r="I3189" s="9" t="n">
        <v>20</v>
      </c>
      <c r="J3189" s="6" t="s">
        <v>17</v>
      </c>
    </row>
    <row r="3190" customFormat="false" ht="15" hidden="false" customHeight="false" outlineLevel="0" collapsed="false">
      <c r="A3190" s="2" t="s">
        <v>6303</v>
      </c>
      <c r="B3190" s="2" t="s">
        <v>6304</v>
      </c>
      <c r="C3190" s="2" t="s">
        <v>12</v>
      </c>
      <c r="D3190" s="3" t="s">
        <v>179</v>
      </c>
      <c r="E3190" s="2" t="s">
        <v>937</v>
      </c>
      <c r="F3190" s="2" t="s">
        <v>264</v>
      </c>
      <c r="G3190" s="3" t="s">
        <v>16</v>
      </c>
      <c r="H3190" s="4" t="n">
        <v>5219.08</v>
      </c>
      <c r="I3190" s="5" t="n">
        <v>20</v>
      </c>
      <c r="J3190" s="2" t="s">
        <v>68</v>
      </c>
    </row>
    <row r="3191" customFormat="false" ht="15" hidden="false" customHeight="false" outlineLevel="0" collapsed="false">
      <c r="A3191" s="6" t="s">
        <v>6305</v>
      </c>
      <c r="B3191" s="6" t="s">
        <v>6306</v>
      </c>
      <c r="C3191" s="6" t="s">
        <v>31</v>
      </c>
      <c r="D3191" s="7" t="s">
        <v>131</v>
      </c>
      <c r="E3191" s="6" t="s">
        <v>33</v>
      </c>
      <c r="F3191" s="6" t="s">
        <v>551</v>
      </c>
      <c r="G3191" s="7" t="s">
        <v>22</v>
      </c>
      <c r="H3191" s="8" t="n">
        <v>5174.47</v>
      </c>
      <c r="I3191" s="9" t="n">
        <v>15</v>
      </c>
      <c r="J3191" s="6" t="s">
        <v>17</v>
      </c>
    </row>
    <row r="3192" customFormat="false" ht="15" hidden="false" customHeight="false" outlineLevel="0" collapsed="false">
      <c r="A3192" s="2" t="s">
        <v>6307</v>
      </c>
      <c r="B3192" s="2" t="s">
        <v>6308</v>
      </c>
      <c r="C3192" s="2" t="s">
        <v>86</v>
      </c>
      <c r="D3192" s="3" t="s">
        <v>524</v>
      </c>
      <c r="E3192" s="2" t="s">
        <v>890</v>
      </c>
      <c r="F3192" s="2" t="s">
        <v>47</v>
      </c>
      <c r="G3192" s="3" t="s">
        <v>62</v>
      </c>
      <c r="H3192" s="4" t="n">
        <v>10773.79</v>
      </c>
      <c r="I3192" s="5" t="n">
        <v>20</v>
      </c>
      <c r="J3192" s="2" t="s">
        <v>17</v>
      </c>
    </row>
    <row r="3193" customFormat="false" ht="15" hidden="false" customHeight="false" outlineLevel="0" collapsed="false">
      <c r="A3193" s="6" t="s">
        <v>6309</v>
      </c>
      <c r="B3193" s="6" t="s">
        <v>6310</v>
      </c>
      <c r="C3193" s="6" t="s">
        <v>86</v>
      </c>
      <c r="D3193" s="7" t="s">
        <v>507</v>
      </c>
      <c r="E3193" s="6" t="s">
        <v>1505</v>
      </c>
      <c r="F3193" s="6" t="s">
        <v>111</v>
      </c>
      <c r="G3193" s="7" t="s">
        <v>16</v>
      </c>
      <c r="H3193" s="8" t="n">
        <v>6713.86</v>
      </c>
      <c r="I3193" s="9" t="n">
        <v>5</v>
      </c>
      <c r="J3193" s="6" t="s">
        <v>17</v>
      </c>
    </row>
    <row r="3194" customFormat="false" ht="15" hidden="false" customHeight="false" outlineLevel="0" collapsed="false">
      <c r="A3194" s="2" t="s">
        <v>6311</v>
      </c>
      <c r="B3194" s="2" t="s">
        <v>6312</v>
      </c>
      <c r="C3194" s="2" t="s">
        <v>12</v>
      </c>
      <c r="D3194" s="3" t="s">
        <v>362</v>
      </c>
      <c r="E3194" s="2" t="s">
        <v>1308</v>
      </c>
      <c r="F3194" s="2" t="s">
        <v>706</v>
      </c>
      <c r="G3194" s="3" t="s">
        <v>62</v>
      </c>
      <c r="H3194" s="4" t="n">
        <v>5352.36</v>
      </c>
      <c r="I3194" s="5" t="n">
        <v>10</v>
      </c>
      <c r="J3194" s="2" t="s">
        <v>17</v>
      </c>
    </row>
    <row r="3195" customFormat="false" ht="15" hidden="false" customHeight="false" outlineLevel="0" collapsed="false">
      <c r="A3195" s="6" t="s">
        <v>6313</v>
      </c>
      <c r="B3195" s="6" t="s">
        <v>6314</v>
      </c>
      <c r="C3195" s="6" t="s">
        <v>31</v>
      </c>
      <c r="D3195" s="7" t="s">
        <v>32</v>
      </c>
      <c r="E3195" s="6" t="s">
        <v>585</v>
      </c>
      <c r="F3195" s="6" t="s">
        <v>611</v>
      </c>
      <c r="G3195" s="7" t="s">
        <v>16</v>
      </c>
      <c r="H3195" s="8" t="n">
        <v>5004.87</v>
      </c>
      <c r="I3195" s="9" t="n">
        <v>15</v>
      </c>
      <c r="J3195" s="6" t="s">
        <v>17</v>
      </c>
    </row>
    <row r="3196" customFormat="false" ht="15" hidden="false" customHeight="false" outlineLevel="0" collapsed="false">
      <c r="A3196" s="2" t="s">
        <v>6315</v>
      </c>
      <c r="B3196" s="2" t="s">
        <v>6316</v>
      </c>
      <c r="C3196" s="2" t="s">
        <v>31</v>
      </c>
      <c r="D3196" s="3" t="s">
        <v>71</v>
      </c>
      <c r="E3196" s="2" t="s">
        <v>216</v>
      </c>
      <c r="F3196" s="2" t="s">
        <v>1007</v>
      </c>
      <c r="G3196" s="3" t="s">
        <v>138</v>
      </c>
      <c r="H3196" s="4" t="n">
        <v>8703.01</v>
      </c>
      <c r="I3196" s="5" t="n">
        <v>0</v>
      </c>
      <c r="J3196" s="2" t="s">
        <v>17</v>
      </c>
    </row>
    <row r="3197" customFormat="false" ht="15" hidden="false" customHeight="false" outlineLevel="0" collapsed="false">
      <c r="A3197" s="6" t="s">
        <v>6317</v>
      </c>
      <c r="B3197" s="6" t="s">
        <v>6318</v>
      </c>
      <c r="C3197" s="6" t="s">
        <v>31</v>
      </c>
      <c r="D3197" s="7" t="s">
        <v>175</v>
      </c>
      <c r="E3197" s="6" t="s">
        <v>342</v>
      </c>
      <c r="F3197" s="6" t="s">
        <v>163</v>
      </c>
      <c r="G3197" s="7" t="s">
        <v>62</v>
      </c>
      <c r="H3197" s="8" t="n">
        <v>12638.29</v>
      </c>
      <c r="I3197" s="9" t="n">
        <v>5</v>
      </c>
      <c r="J3197" s="6" t="s">
        <v>17</v>
      </c>
    </row>
    <row r="3198" customFormat="false" ht="15" hidden="false" customHeight="false" outlineLevel="0" collapsed="false">
      <c r="A3198" s="2" t="s">
        <v>6319</v>
      </c>
      <c r="B3198" s="2" t="s">
        <v>6320</v>
      </c>
      <c r="C3198" s="2" t="s">
        <v>12</v>
      </c>
      <c r="D3198" s="3" t="s">
        <v>50</v>
      </c>
      <c r="E3198" s="2" t="s">
        <v>725</v>
      </c>
      <c r="F3198" s="2" t="s">
        <v>806</v>
      </c>
      <c r="G3198" s="3" t="s">
        <v>22</v>
      </c>
      <c r="H3198" s="4" t="n">
        <v>2596.46</v>
      </c>
      <c r="I3198" s="5" t="n">
        <v>10</v>
      </c>
      <c r="J3198" s="2" t="s">
        <v>17</v>
      </c>
    </row>
    <row r="3199" customFormat="false" ht="15" hidden="false" customHeight="false" outlineLevel="0" collapsed="false">
      <c r="A3199" s="6" t="s">
        <v>6321</v>
      </c>
      <c r="B3199" s="6" t="s">
        <v>6322</v>
      </c>
      <c r="C3199" s="6" t="s">
        <v>31</v>
      </c>
      <c r="D3199" s="7" t="s">
        <v>65</v>
      </c>
      <c r="E3199" s="6" t="s">
        <v>635</v>
      </c>
      <c r="F3199" s="6" t="s">
        <v>385</v>
      </c>
      <c r="G3199" s="7" t="s">
        <v>22</v>
      </c>
      <c r="H3199" s="8" t="n">
        <v>6448.04</v>
      </c>
      <c r="I3199" s="9" t="n">
        <v>15</v>
      </c>
      <c r="J3199" s="6" t="s">
        <v>17</v>
      </c>
    </row>
    <row r="3200" customFormat="false" ht="15" hidden="false" customHeight="false" outlineLevel="0" collapsed="false">
      <c r="A3200" s="2" t="s">
        <v>6323</v>
      </c>
      <c r="B3200" s="2" t="s">
        <v>692</v>
      </c>
      <c r="C3200" s="2" t="s">
        <v>12</v>
      </c>
      <c r="D3200" s="3" t="s">
        <v>13</v>
      </c>
      <c r="E3200" s="2" t="s">
        <v>724</v>
      </c>
      <c r="F3200" s="2" t="s">
        <v>1203</v>
      </c>
      <c r="G3200" s="3" t="s">
        <v>138</v>
      </c>
      <c r="H3200" s="4" t="n">
        <v>9689.64</v>
      </c>
      <c r="I3200" s="5" t="n">
        <v>30</v>
      </c>
      <c r="J3200" s="2" t="s">
        <v>17</v>
      </c>
    </row>
    <row r="3201" customFormat="false" ht="15" hidden="false" customHeight="false" outlineLevel="0" collapsed="false">
      <c r="A3201" s="6" t="s">
        <v>6324</v>
      </c>
      <c r="B3201" s="6" t="s">
        <v>6325</v>
      </c>
      <c r="C3201" s="6" t="s">
        <v>31</v>
      </c>
      <c r="D3201" s="7" t="s">
        <v>145</v>
      </c>
      <c r="E3201" s="6" t="s">
        <v>521</v>
      </c>
      <c r="F3201" s="6" t="s">
        <v>326</v>
      </c>
      <c r="G3201" s="7" t="s">
        <v>28</v>
      </c>
      <c r="H3201" s="8" t="n">
        <v>12658.33</v>
      </c>
      <c r="I3201" s="9" t="n">
        <v>0</v>
      </c>
      <c r="J3201" s="6" t="s">
        <v>17</v>
      </c>
    </row>
    <row r="3202" customFormat="false" ht="15" hidden="false" customHeight="false" outlineLevel="0" collapsed="false">
      <c r="A3202" s="2" t="s">
        <v>6326</v>
      </c>
      <c r="B3202" s="2" t="s">
        <v>6327</v>
      </c>
      <c r="C3202" s="2" t="s">
        <v>31</v>
      </c>
      <c r="D3202" s="3" t="s">
        <v>215</v>
      </c>
      <c r="E3202" s="2" t="s">
        <v>579</v>
      </c>
      <c r="F3202" s="2" t="s">
        <v>533</v>
      </c>
      <c r="G3202" s="3" t="s">
        <v>62</v>
      </c>
      <c r="H3202" s="4" t="n">
        <v>7546.57</v>
      </c>
      <c r="I3202" s="5" t="n">
        <v>25</v>
      </c>
      <c r="J3202" s="2" t="s">
        <v>17</v>
      </c>
    </row>
    <row r="3203" customFormat="false" ht="15" hidden="false" customHeight="false" outlineLevel="0" collapsed="false">
      <c r="A3203" s="6" t="s">
        <v>6328</v>
      </c>
      <c r="B3203" s="6" t="s">
        <v>6329</v>
      </c>
      <c r="C3203" s="6" t="s">
        <v>31</v>
      </c>
      <c r="D3203" s="7" t="s">
        <v>65</v>
      </c>
      <c r="E3203" s="6" t="s">
        <v>372</v>
      </c>
      <c r="F3203" s="6" t="s">
        <v>1440</v>
      </c>
      <c r="G3203" s="7" t="s">
        <v>22</v>
      </c>
      <c r="H3203" s="8" t="n">
        <v>1093.09</v>
      </c>
      <c r="I3203" s="9" t="n">
        <v>15</v>
      </c>
      <c r="J3203" s="6" t="s">
        <v>17</v>
      </c>
    </row>
    <row r="3204" customFormat="false" ht="15" hidden="false" customHeight="false" outlineLevel="0" collapsed="false">
      <c r="A3204" s="2" t="s">
        <v>6330</v>
      </c>
      <c r="B3204" s="2" t="s">
        <v>6331</v>
      </c>
      <c r="C3204" s="2" t="s">
        <v>12</v>
      </c>
      <c r="D3204" s="3" t="s">
        <v>50</v>
      </c>
      <c r="E3204" s="2" t="s">
        <v>216</v>
      </c>
      <c r="F3204" s="2" t="s">
        <v>1007</v>
      </c>
      <c r="G3204" s="3" t="s">
        <v>62</v>
      </c>
      <c r="H3204" s="4" t="n">
        <v>9622.33</v>
      </c>
      <c r="I3204" s="5" t="n">
        <v>0</v>
      </c>
      <c r="J3204" s="2" t="s">
        <v>17</v>
      </c>
    </row>
    <row r="3205" customFormat="false" ht="15" hidden="false" customHeight="false" outlineLevel="0" collapsed="false">
      <c r="A3205" s="6" t="s">
        <v>6332</v>
      </c>
      <c r="B3205" s="6" t="s">
        <v>6333</v>
      </c>
      <c r="C3205" s="6" t="s">
        <v>12</v>
      </c>
      <c r="D3205" s="7" t="s">
        <v>162</v>
      </c>
      <c r="E3205" s="6" t="s">
        <v>967</v>
      </c>
      <c r="F3205" s="6" t="s">
        <v>1112</v>
      </c>
      <c r="G3205" s="7" t="s">
        <v>22</v>
      </c>
      <c r="H3205" s="8" t="n">
        <v>2720.78</v>
      </c>
      <c r="I3205" s="9" t="n">
        <v>25</v>
      </c>
      <c r="J3205" s="6" t="s">
        <v>17</v>
      </c>
    </row>
    <row r="3206" customFormat="false" ht="15" hidden="false" customHeight="false" outlineLevel="0" collapsed="false">
      <c r="A3206" s="2" t="s">
        <v>6334</v>
      </c>
      <c r="B3206" s="2" t="s">
        <v>6335</v>
      </c>
      <c r="C3206" s="2" t="s">
        <v>12</v>
      </c>
      <c r="D3206" s="3" t="s">
        <v>50</v>
      </c>
      <c r="E3206" s="2" t="s">
        <v>1117</v>
      </c>
      <c r="F3206" s="2" t="s">
        <v>925</v>
      </c>
      <c r="G3206" s="3" t="s">
        <v>74</v>
      </c>
      <c r="H3206" s="4" t="n">
        <v>11199.01</v>
      </c>
      <c r="I3206" s="5" t="n">
        <v>10</v>
      </c>
      <c r="J3206" s="2" t="s">
        <v>17</v>
      </c>
    </row>
    <row r="3207" customFormat="false" ht="15" hidden="false" customHeight="false" outlineLevel="0" collapsed="false">
      <c r="A3207" s="6" t="s">
        <v>6336</v>
      </c>
      <c r="B3207" s="6" t="s">
        <v>5054</v>
      </c>
      <c r="C3207" s="6" t="s">
        <v>86</v>
      </c>
      <c r="D3207" s="7" t="s">
        <v>784</v>
      </c>
      <c r="E3207" s="6" t="s">
        <v>659</v>
      </c>
      <c r="F3207" s="6" t="s">
        <v>724</v>
      </c>
      <c r="G3207" s="7" t="s">
        <v>28</v>
      </c>
      <c r="H3207" s="8" t="n">
        <v>784.35</v>
      </c>
      <c r="I3207" s="9" t="n">
        <v>30</v>
      </c>
      <c r="J3207" s="6" t="s">
        <v>17</v>
      </c>
    </row>
    <row r="3208" customFormat="false" ht="15" hidden="false" customHeight="false" outlineLevel="0" collapsed="false">
      <c r="A3208" s="2" t="s">
        <v>6337</v>
      </c>
      <c r="B3208" s="2" t="s">
        <v>4907</v>
      </c>
      <c r="C3208" s="2" t="s">
        <v>31</v>
      </c>
      <c r="D3208" s="3" t="s">
        <v>92</v>
      </c>
      <c r="E3208" s="2" t="s">
        <v>226</v>
      </c>
      <c r="F3208" s="2" t="s">
        <v>850</v>
      </c>
      <c r="G3208" s="3" t="s">
        <v>62</v>
      </c>
      <c r="H3208" s="4" t="n">
        <v>4267.41</v>
      </c>
      <c r="I3208" s="5" t="n">
        <v>15</v>
      </c>
      <c r="J3208" s="2" t="s">
        <v>17</v>
      </c>
    </row>
    <row r="3209" customFormat="false" ht="15" hidden="false" customHeight="false" outlineLevel="0" collapsed="false">
      <c r="A3209" s="6" t="s">
        <v>6338</v>
      </c>
      <c r="B3209" s="6" t="s">
        <v>4975</v>
      </c>
      <c r="C3209" s="6" t="s">
        <v>31</v>
      </c>
      <c r="D3209" s="7" t="s">
        <v>122</v>
      </c>
      <c r="E3209" s="6" t="s">
        <v>1199</v>
      </c>
      <c r="F3209" s="6" t="s">
        <v>1348</v>
      </c>
      <c r="G3209" s="7" t="s">
        <v>22</v>
      </c>
      <c r="H3209" s="8" t="n">
        <v>9337.9</v>
      </c>
      <c r="I3209" s="9" t="n">
        <v>20</v>
      </c>
      <c r="J3209" s="6" t="s">
        <v>17</v>
      </c>
    </row>
    <row r="3210" customFormat="false" ht="15" hidden="false" customHeight="false" outlineLevel="0" collapsed="false">
      <c r="A3210" s="2" t="s">
        <v>6339</v>
      </c>
      <c r="B3210" s="2" t="s">
        <v>6340</v>
      </c>
      <c r="C3210" s="2" t="s">
        <v>12</v>
      </c>
      <c r="D3210" s="3" t="s">
        <v>362</v>
      </c>
      <c r="E3210" s="2" t="s">
        <v>335</v>
      </c>
      <c r="F3210" s="2" t="s">
        <v>1271</v>
      </c>
      <c r="G3210" s="3" t="s">
        <v>16</v>
      </c>
      <c r="H3210" s="4" t="n">
        <v>9303.67</v>
      </c>
      <c r="I3210" s="5" t="n">
        <v>0</v>
      </c>
      <c r="J3210" s="2" t="s">
        <v>17</v>
      </c>
    </row>
    <row r="3211" customFormat="false" ht="15" hidden="false" customHeight="false" outlineLevel="0" collapsed="false">
      <c r="A3211" s="6" t="s">
        <v>6341</v>
      </c>
      <c r="B3211" s="6" t="s">
        <v>6342</v>
      </c>
      <c r="C3211" s="6" t="s">
        <v>31</v>
      </c>
      <c r="D3211" s="7" t="s">
        <v>145</v>
      </c>
      <c r="E3211" s="6" t="s">
        <v>392</v>
      </c>
      <c r="F3211" s="6" t="s">
        <v>27</v>
      </c>
      <c r="G3211" s="7" t="s">
        <v>22</v>
      </c>
      <c r="H3211" s="8" t="n">
        <v>4948.87</v>
      </c>
      <c r="I3211" s="9" t="n">
        <v>30</v>
      </c>
      <c r="J3211" s="6" t="s">
        <v>17</v>
      </c>
    </row>
    <row r="3212" customFormat="false" ht="15" hidden="false" customHeight="false" outlineLevel="0" collapsed="false">
      <c r="A3212" s="2" t="s">
        <v>6343</v>
      </c>
      <c r="B3212" s="2" t="s">
        <v>1541</v>
      </c>
      <c r="C3212" s="2" t="s">
        <v>86</v>
      </c>
      <c r="D3212" s="3" t="s">
        <v>524</v>
      </c>
      <c r="E3212" s="2" t="s">
        <v>426</v>
      </c>
      <c r="F3212" s="2" t="s">
        <v>198</v>
      </c>
      <c r="G3212" s="3" t="s">
        <v>28</v>
      </c>
      <c r="H3212" s="4" t="n">
        <v>11510.36</v>
      </c>
      <c r="I3212" s="5" t="n">
        <v>20</v>
      </c>
      <c r="J3212" s="2" t="s">
        <v>17</v>
      </c>
    </row>
    <row r="3213" customFormat="false" ht="15" hidden="false" customHeight="false" outlineLevel="0" collapsed="false">
      <c r="A3213" s="6" t="s">
        <v>6344</v>
      </c>
      <c r="B3213" s="6" t="s">
        <v>6345</v>
      </c>
      <c r="C3213" s="6" t="s">
        <v>31</v>
      </c>
      <c r="D3213" s="7" t="s">
        <v>59</v>
      </c>
      <c r="E3213" s="6" t="s">
        <v>212</v>
      </c>
      <c r="F3213" s="6" t="s">
        <v>21</v>
      </c>
      <c r="G3213" s="7" t="s">
        <v>62</v>
      </c>
      <c r="H3213" s="8" t="n">
        <v>11811.91</v>
      </c>
      <c r="I3213" s="9" t="n">
        <v>15</v>
      </c>
      <c r="J3213" s="6" t="s">
        <v>17</v>
      </c>
    </row>
    <row r="3214" customFormat="false" ht="15" hidden="false" customHeight="false" outlineLevel="0" collapsed="false">
      <c r="A3214" s="2" t="s">
        <v>6346</v>
      </c>
      <c r="B3214" s="2" t="s">
        <v>6347</v>
      </c>
      <c r="C3214" s="2" t="s">
        <v>31</v>
      </c>
      <c r="D3214" s="3" t="s">
        <v>65</v>
      </c>
      <c r="E3214" s="2" t="s">
        <v>39</v>
      </c>
      <c r="F3214" s="2" t="s">
        <v>413</v>
      </c>
      <c r="G3214" s="3" t="s">
        <v>22</v>
      </c>
      <c r="H3214" s="4" t="n">
        <v>10771.27</v>
      </c>
      <c r="I3214" s="5" t="n">
        <v>30</v>
      </c>
      <c r="J3214" s="2" t="s">
        <v>17</v>
      </c>
    </row>
    <row r="3215" customFormat="false" ht="15" hidden="false" customHeight="false" outlineLevel="0" collapsed="false">
      <c r="A3215" s="6" t="s">
        <v>6348</v>
      </c>
      <c r="B3215" s="6" t="s">
        <v>6349</v>
      </c>
      <c r="C3215" s="6" t="s">
        <v>12</v>
      </c>
      <c r="D3215" s="7" t="s">
        <v>25</v>
      </c>
      <c r="E3215" s="6" t="s">
        <v>901</v>
      </c>
      <c r="F3215" s="6" t="s">
        <v>902</v>
      </c>
      <c r="G3215" s="7" t="s">
        <v>22</v>
      </c>
      <c r="H3215" s="8" t="n">
        <v>6452.64</v>
      </c>
      <c r="I3215" s="9" t="n">
        <v>30</v>
      </c>
      <c r="J3215" s="6" t="s">
        <v>68</v>
      </c>
    </row>
    <row r="3216" customFormat="false" ht="15" hidden="false" customHeight="false" outlineLevel="0" collapsed="false">
      <c r="A3216" s="2" t="s">
        <v>6350</v>
      </c>
      <c r="B3216" s="2" t="s">
        <v>6351</v>
      </c>
      <c r="C3216" s="2" t="s">
        <v>86</v>
      </c>
      <c r="D3216" s="3" t="s">
        <v>97</v>
      </c>
      <c r="E3216" s="2" t="s">
        <v>406</v>
      </c>
      <c r="F3216" s="2" t="s">
        <v>659</v>
      </c>
      <c r="G3216" s="3" t="s">
        <v>16</v>
      </c>
      <c r="H3216" s="4" t="n">
        <v>13515.12</v>
      </c>
      <c r="I3216" s="5" t="n">
        <v>30</v>
      </c>
      <c r="J3216" s="2" t="s">
        <v>17</v>
      </c>
    </row>
    <row r="3217" customFormat="false" ht="15" hidden="false" customHeight="false" outlineLevel="0" collapsed="false">
      <c r="A3217" s="6" t="s">
        <v>6352</v>
      </c>
      <c r="B3217" s="6" t="s">
        <v>3782</v>
      </c>
      <c r="C3217" s="6" t="s">
        <v>31</v>
      </c>
      <c r="D3217" s="7" t="s">
        <v>175</v>
      </c>
      <c r="E3217" s="6" t="s">
        <v>433</v>
      </c>
      <c r="F3217" s="6" t="s">
        <v>338</v>
      </c>
      <c r="G3217" s="7" t="s">
        <v>62</v>
      </c>
      <c r="H3217" s="8" t="n">
        <v>9109.26</v>
      </c>
      <c r="I3217" s="9" t="n">
        <v>10</v>
      </c>
      <c r="J3217" s="6" t="s">
        <v>68</v>
      </c>
    </row>
    <row r="3218" customFormat="false" ht="15" hidden="false" customHeight="false" outlineLevel="0" collapsed="false">
      <c r="A3218" s="2" t="s">
        <v>6353</v>
      </c>
      <c r="B3218" s="2" t="s">
        <v>3189</v>
      </c>
      <c r="C3218" s="2" t="s">
        <v>31</v>
      </c>
      <c r="D3218" s="3" t="s">
        <v>32</v>
      </c>
      <c r="E3218" s="2" t="s">
        <v>2002</v>
      </c>
      <c r="F3218" s="2" t="s">
        <v>426</v>
      </c>
      <c r="G3218" s="3" t="s">
        <v>28</v>
      </c>
      <c r="H3218" s="4" t="n">
        <v>7095.39</v>
      </c>
      <c r="I3218" s="5" t="n">
        <v>15</v>
      </c>
      <c r="J3218" s="2" t="s">
        <v>17</v>
      </c>
    </row>
    <row r="3219" customFormat="false" ht="15" hidden="false" customHeight="false" outlineLevel="0" collapsed="false">
      <c r="A3219" s="6" t="s">
        <v>6354</v>
      </c>
      <c r="B3219" s="6" t="s">
        <v>6355</v>
      </c>
      <c r="C3219" s="6" t="s">
        <v>31</v>
      </c>
      <c r="D3219" s="7" t="s">
        <v>175</v>
      </c>
      <c r="E3219" s="6" t="s">
        <v>1641</v>
      </c>
      <c r="F3219" s="6" t="s">
        <v>147</v>
      </c>
      <c r="G3219" s="7" t="s">
        <v>74</v>
      </c>
      <c r="H3219" s="8" t="n">
        <v>4305.02</v>
      </c>
      <c r="I3219" s="9" t="n">
        <v>25</v>
      </c>
      <c r="J3219" s="6" t="s">
        <v>68</v>
      </c>
    </row>
    <row r="3220" customFormat="false" ht="15" hidden="false" customHeight="false" outlineLevel="0" collapsed="false">
      <c r="A3220" s="2" t="s">
        <v>6356</v>
      </c>
      <c r="B3220" s="2" t="s">
        <v>6357</v>
      </c>
      <c r="C3220" s="2" t="s">
        <v>12</v>
      </c>
      <c r="D3220" s="3" t="s">
        <v>110</v>
      </c>
      <c r="E3220" s="2" t="s">
        <v>304</v>
      </c>
      <c r="F3220" s="2" t="s">
        <v>700</v>
      </c>
      <c r="G3220" s="3" t="s">
        <v>62</v>
      </c>
      <c r="H3220" s="4" t="n">
        <v>2006</v>
      </c>
      <c r="I3220" s="5" t="n">
        <v>10</v>
      </c>
      <c r="J3220" s="2" t="s">
        <v>17</v>
      </c>
    </row>
    <row r="3221" customFormat="false" ht="15" hidden="false" customHeight="false" outlineLevel="0" collapsed="false">
      <c r="A3221" s="6" t="s">
        <v>6358</v>
      </c>
      <c r="B3221" s="6" t="s">
        <v>6359</v>
      </c>
      <c r="C3221" s="6" t="s">
        <v>31</v>
      </c>
      <c r="D3221" s="7" t="s">
        <v>122</v>
      </c>
      <c r="E3221" s="6" t="s">
        <v>734</v>
      </c>
      <c r="F3221" s="6" t="s">
        <v>946</v>
      </c>
      <c r="G3221" s="7" t="s">
        <v>28</v>
      </c>
      <c r="H3221" s="8" t="n">
        <v>5924.34</v>
      </c>
      <c r="I3221" s="9" t="n">
        <v>25</v>
      </c>
      <c r="J3221" s="6" t="s">
        <v>17</v>
      </c>
    </row>
    <row r="3222" customFormat="false" ht="15" hidden="false" customHeight="false" outlineLevel="0" collapsed="false">
      <c r="A3222" s="2" t="s">
        <v>6360</v>
      </c>
      <c r="B3222" s="2" t="s">
        <v>6361</v>
      </c>
      <c r="C3222" s="2" t="s">
        <v>86</v>
      </c>
      <c r="D3222" s="3" t="s">
        <v>101</v>
      </c>
      <c r="E3222" s="2" t="s">
        <v>1070</v>
      </c>
      <c r="F3222" s="2" t="s">
        <v>669</v>
      </c>
      <c r="G3222" s="3" t="s">
        <v>62</v>
      </c>
      <c r="H3222" s="4" t="n">
        <v>5568.01</v>
      </c>
      <c r="I3222" s="5" t="n">
        <v>10</v>
      </c>
      <c r="J3222" s="2" t="s">
        <v>17</v>
      </c>
    </row>
    <row r="3223" customFormat="false" ht="15" hidden="false" customHeight="false" outlineLevel="0" collapsed="false">
      <c r="A3223" s="6" t="s">
        <v>6362</v>
      </c>
      <c r="B3223" s="6" t="s">
        <v>6363</v>
      </c>
      <c r="C3223" s="6" t="s">
        <v>12</v>
      </c>
      <c r="D3223" s="7" t="s">
        <v>362</v>
      </c>
      <c r="E3223" s="6" t="s">
        <v>870</v>
      </c>
      <c r="F3223" s="6" t="s">
        <v>787</v>
      </c>
      <c r="G3223" s="7" t="s">
        <v>62</v>
      </c>
      <c r="H3223" s="8" t="n">
        <v>5750.82</v>
      </c>
      <c r="I3223" s="9" t="n">
        <v>15</v>
      </c>
      <c r="J3223" s="6" t="s">
        <v>17</v>
      </c>
    </row>
    <row r="3224" customFormat="false" ht="15" hidden="false" customHeight="false" outlineLevel="0" collapsed="false">
      <c r="A3224" s="2" t="s">
        <v>6364</v>
      </c>
      <c r="B3224" s="2" t="s">
        <v>6365</v>
      </c>
      <c r="C3224" s="2" t="s">
        <v>31</v>
      </c>
      <c r="D3224" s="3" t="s">
        <v>215</v>
      </c>
      <c r="E3224" s="2" t="s">
        <v>332</v>
      </c>
      <c r="F3224" s="2" t="s">
        <v>245</v>
      </c>
      <c r="G3224" s="3" t="s">
        <v>16</v>
      </c>
      <c r="H3224" s="4" t="n">
        <v>9607.01</v>
      </c>
      <c r="I3224" s="5" t="n">
        <v>10</v>
      </c>
      <c r="J3224" s="2" t="s">
        <v>17</v>
      </c>
    </row>
    <row r="3225" customFormat="false" ht="15" hidden="false" customHeight="false" outlineLevel="0" collapsed="false">
      <c r="A3225" s="6" t="s">
        <v>6366</v>
      </c>
      <c r="B3225" s="6" t="s">
        <v>5749</v>
      </c>
      <c r="C3225" s="6" t="s">
        <v>31</v>
      </c>
      <c r="D3225" s="7" t="s">
        <v>145</v>
      </c>
      <c r="E3225" s="6" t="s">
        <v>14</v>
      </c>
      <c r="F3225" s="6" t="s">
        <v>423</v>
      </c>
      <c r="G3225" s="7" t="s">
        <v>62</v>
      </c>
      <c r="H3225" s="8" t="n">
        <v>764.52</v>
      </c>
      <c r="I3225" s="9" t="n">
        <v>10</v>
      </c>
      <c r="J3225" s="6" t="s">
        <v>17</v>
      </c>
    </row>
    <row r="3226" customFormat="false" ht="15" hidden="false" customHeight="false" outlineLevel="0" collapsed="false">
      <c r="A3226" s="2" t="s">
        <v>6367</v>
      </c>
      <c r="B3226" s="2" t="s">
        <v>5154</v>
      </c>
      <c r="C3226" s="2" t="s">
        <v>12</v>
      </c>
      <c r="D3226" s="3" t="s">
        <v>162</v>
      </c>
      <c r="E3226" s="2" t="s">
        <v>472</v>
      </c>
      <c r="F3226" s="2" t="s">
        <v>787</v>
      </c>
      <c r="G3226" s="3" t="s">
        <v>22</v>
      </c>
      <c r="H3226" s="4" t="n">
        <v>10206.89</v>
      </c>
      <c r="I3226" s="5" t="n">
        <v>15</v>
      </c>
      <c r="J3226" s="2" t="s">
        <v>17</v>
      </c>
    </row>
    <row r="3227" customFormat="false" ht="15" hidden="false" customHeight="false" outlineLevel="0" collapsed="false">
      <c r="A3227" s="6" t="s">
        <v>6368</v>
      </c>
      <c r="B3227" s="6" t="s">
        <v>6369</v>
      </c>
      <c r="C3227" s="6" t="s">
        <v>86</v>
      </c>
      <c r="D3227" s="7" t="s">
        <v>135</v>
      </c>
      <c r="E3227" s="6" t="s">
        <v>112</v>
      </c>
      <c r="F3227" s="6" t="s">
        <v>955</v>
      </c>
      <c r="G3227" s="7" t="s">
        <v>28</v>
      </c>
      <c r="H3227" s="8" t="n">
        <v>5130.46</v>
      </c>
      <c r="I3227" s="9" t="n">
        <v>25</v>
      </c>
      <c r="J3227" s="6" t="s">
        <v>17</v>
      </c>
    </row>
    <row r="3228" customFormat="false" ht="15" hidden="false" customHeight="false" outlineLevel="0" collapsed="false">
      <c r="A3228" s="2" t="s">
        <v>6370</v>
      </c>
      <c r="B3228" s="2" t="s">
        <v>6371</v>
      </c>
      <c r="C3228" s="2" t="s">
        <v>12</v>
      </c>
      <c r="D3228" s="3" t="s">
        <v>179</v>
      </c>
      <c r="E3228" s="2" t="s">
        <v>242</v>
      </c>
      <c r="F3228" s="2" t="s">
        <v>1030</v>
      </c>
      <c r="G3228" s="3" t="s">
        <v>62</v>
      </c>
      <c r="H3228" s="4" t="n">
        <v>6335.12</v>
      </c>
      <c r="I3228" s="5" t="n">
        <v>30</v>
      </c>
      <c r="J3228" s="2" t="s">
        <v>17</v>
      </c>
    </row>
    <row r="3229" customFormat="false" ht="15" hidden="false" customHeight="false" outlineLevel="0" collapsed="false">
      <c r="A3229" s="6" t="s">
        <v>6372</v>
      </c>
      <c r="B3229" s="6" t="s">
        <v>6373</v>
      </c>
      <c r="C3229" s="6" t="s">
        <v>31</v>
      </c>
      <c r="D3229" s="7" t="s">
        <v>175</v>
      </c>
      <c r="E3229" s="6" t="s">
        <v>230</v>
      </c>
      <c r="F3229" s="6" t="s">
        <v>219</v>
      </c>
      <c r="G3229" s="7" t="s">
        <v>62</v>
      </c>
      <c r="H3229" s="8" t="n">
        <v>10328.17</v>
      </c>
      <c r="I3229" s="9" t="n">
        <v>20</v>
      </c>
      <c r="J3229" s="6" t="s">
        <v>17</v>
      </c>
    </row>
    <row r="3230" customFormat="false" ht="15" hidden="false" customHeight="false" outlineLevel="0" collapsed="false">
      <c r="A3230" s="2" t="s">
        <v>6374</v>
      </c>
      <c r="B3230" s="2" t="s">
        <v>6375</v>
      </c>
      <c r="C3230" s="2" t="s">
        <v>12</v>
      </c>
      <c r="D3230" s="3" t="s">
        <v>37</v>
      </c>
      <c r="E3230" s="2" t="s">
        <v>937</v>
      </c>
      <c r="F3230" s="2" t="s">
        <v>211</v>
      </c>
      <c r="G3230" s="3" t="s">
        <v>62</v>
      </c>
      <c r="H3230" s="4" t="n">
        <v>9869.98</v>
      </c>
      <c r="I3230" s="5" t="n">
        <v>30</v>
      </c>
      <c r="J3230" s="2" t="s">
        <v>17</v>
      </c>
    </row>
    <row r="3231" customFormat="false" ht="15" hidden="false" customHeight="false" outlineLevel="0" collapsed="false">
      <c r="A3231" s="6" t="s">
        <v>6376</v>
      </c>
      <c r="B3231" s="6" t="s">
        <v>6377</v>
      </c>
      <c r="C3231" s="6" t="s">
        <v>86</v>
      </c>
      <c r="D3231" s="7" t="s">
        <v>285</v>
      </c>
      <c r="E3231" s="6" t="s">
        <v>928</v>
      </c>
      <c r="F3231" s="6" t="s">
        <v>680</v>
      </c>
      <c r="G3231" s="7" t="s">
        <v>62</v>
      </c>
      <c r="H3231" s="8" t="n">
        <v>6269.09</v>
      </c>
      <c r="I3231" s="9" t="n">
        <v>0</v>
      </c>
      <c r="J3231" s="6" t="s">
        <v>17</v>
      </c>
    </row>
    <row r="3232" customFormat="false" ht="15" hidden="false" customHeight="false" outlineLevel="0" collapsed="false">
      <c r="A3232" s="2" t="s">
        <v>6378</v>
      </c>
      <c r="B3232" s="2" t="s">
        <v>6379</v>
      </c>
      <c r="C3232" s="2" t="s">
        <v>12</v>
      </c>
      <c r="D3232" s="3" t="s">
        <v>154</v>
      </c>
      <c r="E3232" s="2" t="s">
        <v>264</v>
      </c>
      <c r="F3232" s="2" t="s">
        <v>155</v>
      </c>
      <c r="G3232" s="3" t="s">
        <v>16</v>
      </c>
      <c r="H3232" s="4" t="n">
        <v>11976.19</v>
      </c>
      <c r="I3232" s="5" t="n">
        <v>30</v>
      </c>
      <c r="J3232" s="2" t="s">
        <v>17</v>
      </c>
    </row>
    <row r="3233" customFormat="false" ht="15" hidden="false" customHeight="false" outlineLevel="0" collapsed="false">
      <c r="A3233" s="6" t="s">
        <v>6380</v>
      </c>
      <c r="B3233" s="6" t="s">
        <v>4256</v>
      </c>
      <c r="C3233" s="6" t="s">
        <v>31</v>
      </c>
      <c r="D3233" s="7" t="s">
        <v>131</v>
      </c>
      <c r="E3233" s="6" t="s">
        <v>460</v>
      </c>
      <c r="F3233" s="6" t="s">
        <v>52</v>
      </c>
      <c r="G3233" s="7" t="s">
        <v>16</v>
      </c>
      <c r="H3233" s="8" t="n">
        <v>14997.93</v>
      </c>
      <c r="I3233" s="9" t="n">
        <v>15</v>
      </c>
      <c r="J3233" s="6" t="s">
        <v>17</v>
      </c>
    </row>
    <row r="3234" customFormat="false" ht="15" hidden="false" customHeight="false" outlineLevel="0" collapsed="false">
      <c r="A3234" s="2" t="s">
        <v>6381</v>
      </c>
      <c r="B3234" s="2" t="s">
        <v>6382</v>
      </c>
      <c r="C3234" s="2" t="s">
        <v>12</v>
      </c>
      <c r="D3234" s="3" t="s">
        <v>13</v>
      </c>
      <c r="E3234" s="2" t="s">
        <v>1203</v>
      </c>
      <c r="F3234" s="2" t="s">
        <v>147</v>
      </c>
      <c r="G3234" s="3" t="s">
        <v>62</v>
      </c>
      <c r="H3234" s="4" t="n">
        <v>2357.26</v>
      </c>
      <c r="I3234" s="5" t="n">
        <v>15</v>
      </c>
      <c r="J3234" s="2" t="s">
        <v>17</v>
      </c>
    </row>
    <row r="3235" customFormat="false" ht="15" hidden="false" customHeight="false" outlineLevel="0" collapsed="false">
      <c r="A3235" s="6" t="s">
        <v>6383</v>
      </c>
      <c r="B3235" s="6" t="s">
        <v>2306</v>
      </c>
      <c r="C3235" s="6" t="s">
        <v>86</v>
      </c>
      <c r="D3235" s="7" t="s">
        <v>784</v>
      </c>
      <c r="E3235" s="6" t="s">
        <v>593</v>
      </c>
      <c r="F3235" s="6" t="s">
        <v>1051</v>
      </c>
      <c r="G3235" s="7" t="s">
        <v>74</v>
      </c>
      <c r="H3235" s="8" t="n">
        <v>2043.82</v>
      </c>
      <c r="I3235" s="9" t="n">
        <v>30</v>
      </c>
      <c r="J3235" s="6" t="s">
        <v>68</v>
      </c>
    </row>
    <row r="3236" customFormat="false" ht="15" hidden="false" customHeight="false" outlineLevel="0" collapsed="false">
      <c r="A3236" s="2" t="s">
        <v>6384</v>
      </c>
      <c r="B3236" s="2" t="s">
        <v>2276</v>
      </c>
      <c r="C3236" s="2" t="s">
        <v>31</v>
      </c>
      <c r="D3236" s="3" t="s">
        <v>59</v>
      </c>
      <c r="E3236" s="2" t="s">
        <v>1874</v>
      </c>
      <c r="F3236" s="2" t="s">
        <v>181</v>
      </c>
      <c r="G3236" s="3" t="s">
        <v>138</v>
      </c>
      <c r="H3236" s="4" t="n">
        <v>2892.04</v>
      </c>
      <c r="I3236" s="5" t="n">
        <v>10</v>
      </c>
      <c r="J3236" s="2" t="s">
        <v>17</v>
      </c>
    </row>
    <row r="3237" customFormat="false" ht="15" hidden="false" customHeight="false" outlineLevel="0" collapsed="false">
      <c r="A3237" s="6" t="s">
        <v>6385</v>
      </c>
      <c r="B3237" s="6" t="s">
        <v>6386</v>
      </c>
      <c r="C3237" s="6" t="s">
        <v>12</v>
      </c>
      <c r="D3237" s="7" t="s">
        <v>154</v>
      </c>
      <c r="E3237" s="6" t="s">
        <v>504</v>
      </c>
      <c r="F3237" s="6" t="s">
        <v>211</v>
      </c>
      <c r="G3237" s="7" t="s">
        <v>62</v>
      </c>
      <c r="H3237" s="8" t="n">
        <v>11692.42</v>
      </c>
      <c r="I3237" s="9" t="n">
        <v>25</v>
      </c>
      <c r="J3237" s="6" t="s">
        <v>17</v>
      </c>
    </row>
    <row r="3238" customFormat="false" ht="15" hidden="false" customHeight="false" outlineLevel="0" collapsed="false">
      <c r="A3238" s="2" t="s">
        <v>6387</v>
      </c>
      <c r="B3238" s="2" t="s">
        <v>6388</v>
      </c>
      <c r="C3238" s="2" t="s">
        <v>86</v>
      </c>
      <c r="D3238" s="3" t="s">
        <v>97</v>
      </c>
      <c r="E3238" s="2" t="s">
        <v>172</v>
      </c>
      <c r="F3238" s="2" t="s">
        <v>271</v>
      </c>
      <c r="G3238" s="3" t="s">
        <v>28</v>
      </c>
      <c r="H3238" s="4" t="n">
        <v>3342.25</v>
      </c>
      <c r="I3238" s="5" t="n">
        <v>0</v>
      </c>
      <c r="J3238" s="2" t="s">
        <v>68</v>
      </c>
    </row>
    <row r="3239" customFormat="false" ht="15" hidden="false" customHeight="false" outlineLevel="0" collapsed="false">
      <c r="A3239" s="6" t="s">
        <v>6389</v>
      </c>
      <c r="B3239" s="6" t="s">
        <v>6390</v>
      </c>
      <c r="C3239" s="6" t="s">
        <v>12</v>
      </c>
      <c r="D3239" s="7" t="s">
        <v>154</v>
      </c>
      <c r="E3239" s="6" t="s">
        <v>449</v>
      </c>
      <c r="F3239" s="6" t="s">
        <v>297</v>
      </c>
      <c r="G3239" s="7" t="s">
        <v>74</v>
      </c>
      <c r="H3239" s="8" t="n">
        <v>9618.91</v>
      </c>
      <c r="I3239" s="9" t="n">
        <v>30</v>
      </c>
      <c r="J3239" s="6" t="s">
        <v>68</v>
      </c>
    </row>
    <row r="3240" customFormat="false" ht="15" hidden="false" customHeight="false" outlineLevel="0" collapsed="false">
      <c r="A3240" s="2" t="s">
        <v>6391</v>
      </c>
      <c r="B3240" s="2" t="s">
        <v>6392</v>
      </c>
      <c r="C3240" s="2" t="s">
        <v>12</v>
      </c>
      <c r="D3240" s="3" t="s">
        <v>81</v>
      </c>
      <c r="E3240" s="2" t="s">
        <v>798</v>
      </c>
      <c r="F3240" s="2" t="s">
        <v>472</v>
      </c>
      <c r="G3240" s="3" t="s">
        <v>22</v>
      </c>
      <c r="H3240" s="4" t="n">
        <v>6518.67</v>
      </c>
      <c r="I3240" s="5" t="n">
        <v>25</v>
      </c>
      <c r="J3240" s="2" t="s">
        <v>17</v>
      </c>
    </row>
    <row r="3241" customFormat="false" ht="15" hidden="false" customHeight="false" outlineLevel="0" collapsed="false">
      <c r="A3241" s="6" t="s">
        <v>6393</v>
      </c>
      <c r="B3241" s="6" t="s">
        <v>5577</v>
      </c>
      <c r="C3241" s="6" t="s">
        <v>31</v>
      </c>
      <c r="D3241" s="7" t="s">
        <v>215</v>
      </c>
      <c r="E3241" s="6" t="s">
        <v>212</v>
      </c>
      <c r="F3241" s="6" t="s">
        <v>1518</v>
      </c>
      <c r="G3241" s="7" t="s">
        <v>74</v>
      </c>
      <c r="H3241" s="8" t="n">
        <v>6159.93</v>
      </c>
      <c r="I3241" s="9" t="n">
        <v>20</v>
      </c>
      <c r="J3241" s="6" t="s">
        <v>17</v>
      </c>
    </row>
    <row r="3242" customFormat="false" ht="15" hidden="false" customHeight="false" outlineLevel="0" collapsed="false">
      <c r="A3242" s="2" t="s">
        <v>6394</v>
      </c>
      <c r="B3242" s="2" t="s">
        <v>2501</v>
      </c>
      <c r="C3242" s="2" t="s">
        <v>86</v>
      </c>
      <c r="D3242" s="3" t="s">
        <v>87</v>
      </c>
      <c r="E3242" s="2" t="s">
        <v>1505</v>
      </c>
      <c r="F3242" s="2" t="s">
        <v>304</v>
      </c>
      <c r="G3242" s="3" t="s">
        <v>22</v>
      </c>
      <c r="H3242" s="4" t="n">
        <v>10036.28</v>
      </c>
      <c r="I3242" s="5" t="n">
        <v>25</v>
      </c>
      <c r="J3242" s="2" t="s">
        <v>17</v>
      </c>
    </row>
    <row r="3243" customFormat="false" ht="15" hidden="false" customHeight="false" outlineLevel="0" collapsed="false">
      <c r="A3243" s="6" t="s">
        <v>6395</v>
      </c>
      <c r="B3243" s="6" t="s">
        <v>6396</v>
      </c>
      <c r="C3243" s="6" t="s">
        <v>86</v>
      </c>
      <c r="D3243" s="7" t="s">
        <v>524</v>
      </c>
      <c r="E3243" s="6" t="s">
        <v>233</v>
      </c>
      <c r="F3243" s="6" t="s">
        <v>392</v>
      </c>
      <c r="G3243" s="7" t="s">
        <v>62</v>
      </c>
      <c r="H3243" s="8" t="n">
        <v>8425.04</v>
      </c>
      <c r="I3243" s="9" t="n">
        <v>25</v>
      </c>
      <c r="J3243" s="6" t="s">
        <v>17</v>
      </c>
    </row>
    <row r="3244" customFormat="false" ht="15" hidden="false" customHeight="false" outlineLevel="0" collapsed="false">
      <c r="A3244" s="2" t="s">
        <v>6397</v>
      </c>
      <c r="B3244" s="2" t="s">
        <v>6398</v>
      </c>
      <c r="C3244" s="2" t="s">
        <v>31</v>
      </c>
      <c r="D3244" s="3" t="s">
        <v>32</v>
      </c>
      <c r="E3244" s="2" t="s">
        <v>257</v>
      </c>
      <c r="F3244" s="2" t="s">
        <v>706</v>
      </c>
      <c r="G3244" s="3" t="s">
        <v>62</v>
      </c>
      <c r="H3244" s="4" t="n">
        <v>9623.07</v>
      </c>
      <c r="I3244" s="5" t="n">
        <v>10</v>
      </c>
      <c r="J3244" s="2" t="s">
        <v>17</v>
      </c>
    </row>
    <row r="3245" customFormat="false" ht="15" hidden="false" customHeight="false" outlineLevel="0" collapsed="false">
      <c r="A3245" s="6" t="s">
        <v>6399</v>
      </c>
      <c r="B3245" s="6" t="s">
        <v>2166</v>
      </c>
      <c r="C3245" s="6" t="s">
        <v>31</v>
      </c>
      <c r="D3245" s="7" t="s">
        <v>32</v>
      </c>
      <c r="E3245" s="6" t="s">
        <v>381</v>
      </c>
      <c r="F3245" s="6" t="s">
        <v>293</v>
      </c>
      <c r="G3245" s="7" t="s">
        <v>22</v>
      </c>
      <c r="H3245" s="8" t="n">
        <v>2085.94</v>
      </c>
      <c r="I3245" s="9" t="n">
        <v>0</v>
      </c>
      <c r="J3245" s="6" t="s">
        <v>17</v>
      </c>
    </row>
    <row r="3246" customFormat="false" ht="15" hidden="false" customHeight="false" outlineLevel="0" collapsed="false">
      <c r="A3246" s="2" t="s">
        <v>6400</v>
      </c>
      <c r="B3246" s="2" t="s">
        <v>4859</v>
      </c>
      <c r="C3246" s="2" t="s">
        <v>31</v>
      </c>
      <c r="D3246" s="3" t="s">
        <v>122</v>
      </c>
      <c r="E3246" s="2" t="s">
        <v>1070</v>
      </c>
      <c r="F3246" s="2" t="s">
        <v>809</v>
      </c>
      <c r="G3246" s="3" t="s">
        <v>138</v>
      </c>
      <c r="H3246" s="4" t="n">
        <v>7912.54</v>
      </c>
      <c r="I3246" s="5" t="n">
        <v>5</v>
      </c>
      <c r="J3246" s="2" t="s">
        <v>68</v>
      </c>
    </row>
    <row r="3247" customFormat="false" ht="15" hidden="false" customHeight="false" outlineLevel="0" collapsed="false">
      <c r="A3247" s="6" t="s">
        <v>6401</v>
      </c>
      <c r="B3247" s="6" t="s">
        <v>6402</v>
      </c>
      <c r="C3247" s="6" t="s">
        <v>12</v>
      </c>
      <c r="D3247" s="7" t="s">
        <v>110</v>
      </c>
      <c r="E3247" s="6" t="s">
        <v>617</v>
      </c>
      <c r="F3247" s="6" t="s">
        <v>600</v>
      </c>
      <c r="G3247" s="7" t="s">
        <v>22</v>
      </c>
      <c r="H3247" s="8" t="n">
        <v>3637.62</v>
      </c>
      <c r="I3247" s="9" t="n">
        <v>20</v>
      </c>
      <c r="J3247" s="6" t="s">
        <v>17</v>
      </c>
    </row>
    <row r="3248" customFormat="false" ht="15" hidden="false" customHeight="false" outlineLevel="0" collapsed="false">
      <c r="A3248" s="2" t="s">
        <v>6403</v>
      </c>
      <c r="B3248" s="2" t="s">
        <v>1279</v>
      </c>
      <c r="C3248" s="2" t="s">
        <v>12</v>
      </c>
      <c r="D3248" s="3" t="s">
        <v>179</v>
      </c>
      <c r="E3248" s="2" t="s">
        <v>191</v>
      </c>
      <c r="F3248" s="2" t="s">
        <v>219</v>
      </c>
      <c r="G3248" s="3" t="s">
        <v>74</v>
      </c>
      <c r="H3248" s="4" t="n">
        <v>4272.48</v>
      </c>
      <c r="I3248" s="5" t="n">
        <v>0</v>
      </c>
      <c r="J3248" s="2" t="s">
        <v>68</v>
      </c>
    </row>
    <row r="3249" customFormat="false" ht="15" hidden="false" customHeight="false" outlineLevel="0" collapsed="false">
      <c r="A3249" s="6" t="s">
        <v>6404</v>
      </c>
      <c r="B3249" s="6" t="s">
        <v>6405</v>
      </c>
      <c r="C3249" s="6" t="s">
        <v>31</v>
      </c>
      <c r="D3249" s="7" t="s">
        <v>215</v>
      </c>
      <c r="E3249" s="6" t="s">
        <v>385</v>
      </c>
      <c r="F3249" s="6" t="s">
        <v>281</v>
      </c>
      <c r="G3249" s="7" t="s">
        <v>22</v>
      </c>
      <c r="H3249" s="8" t="n">
        <v>5192.83</v>
      </c>
      <c r="I3249" s="9" t="n">
        <v>5</v>
      </c>
      <c r="J3249" s="6" t="s">
        <v>68</v>
      </c>
    </row>
    <row r="3250" customFormat="false" ht="15" hidden="false" customHeight="false" outlineLevel="0" collapsed="false">
      <c r="A3250" s="2" t="s">
        <v>6406</v>
      </c>
      <c r="B3250" s="2" t="s">
        <v>6308</v>
      </c>
      <c r="C3250" s="2" t="s">
        <v>31</v>
      </c>
      <c r="D3250" s="3" t="s">
        <v>131</v>
      </c>
      <c r="E3250" s="2" t="s">
        <v>150</v>
      </c>
      <c r="F3250" s="2" t="s">
        <v>1368</v>
      </c>
      <c r="G3250" s="3" t="s">
        <v>138</v>
      </c>
      <c r="H3250" s="4" t="n">
        <v>3336.13</v>
      </c>
      <c r="I3250" s="5" t="n">
        <v>0</v>
      </c>
      <c r="J3250" s="2" t="s">
        <v>17</v>
      </c>
    </row>
    <row r="3251" customFormat="false" ht="15" hidden="false" customHeight="false" outlineLevel="0" collapsed="false">
      <c r="A3251" s="6" t="s">
        <v>6407</v>
      </c>
      <c r="B3251" s="6" t="s">
        <v>2593</v>
      </c>
      <c r="C3251" s="6" t="s">
        <v>12</v>
      </c>
      <c r="D3251" s="7" t="s">
        <v>25</v>
      </c>
      <c r="E3251" s="6" t="s">
        <v>2151</v>
      </c>
      <c r="F3251" s="6" t="s">
        <v>862</v>
      </c>
      <c r="G3251" s="7" t="s">
        <v>22</v>
      </c>
      <c r="H3251" s="8" t="n">
        <v>653.22</v>
      </c>
      <c r="I3251" s="9" t="n">
        <v>20</v>
      </c>
      <c r="J3251" s="6" t="s">
        <v>17</v>
      </c>
    </row>
    <row r="3252" customFormat="false" ht="15" hidden="false" customHeight="false" outlineLevel="0" collapsed="false">
      <c r="A3252" s="2" t="s">
        <v>6408</v>
      </c>
      <c r="B3252" s="2" t="s">
        <v>914</v>
      </c>
      <c r="C3252" s="2" t="s">
        <v>86</v>
      </c>
      <c r="D3252" s="3" t="s">
        <v>784</v>
      </c>
      <c r="E3252" s="2" t="s">
        <v>21</v>
      </c>
      <c r="F3252" s="2" t="s">
        <v>1075</v>
      </c>
      <c r="G3252" s="3" t="s">
        <v>16</v>
      </c>
      <c r="H3252" s="4" t="n">
        <v>2593.53</v>
      </c>
      <c r="I3252" s="5" t="n">
        <v>15</v>
      </c>
      <c r="J3252" s="2" t="s">
        <v>17</v>
      </c>
    </row>
    <row r="3253" customFormat="false" ht="15" hidden="false" customHeight="false" outlineLevel="0" collapsed="false">
      <c r="A3253" s="6" t="s">
        <v>6409</v>
      </c>
      <c r="B3253" s="6" t="s">
        <v>2478</v>
      </c>
      <c r="C3253" s="6" t="s">
        <v>12</v>
      </c>
      <c r="D3253" s="7" t="s">
        <v>162</v>
      </c>
      <c r="E3253" s="6" t="s">
        <v>1919</v>
      </c>
      <c r="F3253" s="6" t="s">
        <v>787</v>
      </c>
      <c r="G3253" s="7" t="s">
        <v>28</v>
      </c>
      <c r="H3253" s="8" t="n">
        <v>14397.69</v>
      </c>
      <c r="I3253" s="9" t="n">
        <v>5</v>
      </c>
      <c r="J3253" s="6" t="s">
        <v>17</v>
      </c>
    </row>
    <row r="3254" customFormat="false" ht="15" hidden="false" customHeight="false" outlineLevel="0" collapsed="false">
      <c r="A3254" s="2" t="s">
        <v>6410</v>
      </c>
      <c r="B3254" s="2" t="s">
        <v>2135</v>
      </c>
      <c r="C3254" s="2" t="s">
        <v>86</v>
      </c>
      <c r="D3254" s="3" t="s">
        <v>507</v>
      </c>
      <c r="E3254" s="2" t="s">
        <v>870</v>
      </c>
      <c r="F3254" s="2" t="s">
        <v>788</v>
      </c>
      <c r="G3254" s="3" t="s">
        <v>28</v>
      </c>
      <c r="H3254" s="4" t="n">
        <v>4847.16</v>
      </c>
      <c r="I3254" s="5" t="n">
        <v>25</v>
      </c>
      <c r="J3254" s="2" t="s">
        <v>17</v>
      </c>
    </row>
    <row r="3255" customFormat="false" ht="15" hidden="false" customHeight="false" outlineLevel="0" collapsed="false">
      <c r="A3255" s="6" t="s">
        <v>6411</v>
      </c>
      <c r="B3255" s="6" t="s">
        <v>6412</v>
      </c>
      <c r="C3255" s="6" t="s">
        <v>31</v>
      </c>
      <c r="D3255" s="7" t="s">
        <v>92</v>
      </c>
      <c r="E3255" s="6" t="s">
        <v>55</v>
      </c>
      <c r="F3255" s="6" t="s">
        <v>56</v>
      </c>
      <c r="G3255" s="7" t="s">
        <v>62</v>
      </c>
      <c r="H3255" s="8" t="n">
        <v>9987.95</v>
      </c>
      <c r="I3255" s="9" t="n">
        <v>10</v>
      </c>
      <c r="J3255" s="6" t="s">
        <v>17</v>
      </c>
    </row>
    <row r="3256" customFormat="false" ht="15" hidden="false" customHeight="false" outlineLevel="0" collapsed="false">
      <c r="A3256" s="2" t="s">
        <v>6413</v>
      </c>
      <c r="B3256" s="2" t="s">
        <v>6414</v>
      </c>
      <c r="C3256" s="2" t="s">
        <v>31</v>
      </c>
      <c r="D3256" s="3" t="s">
        <v>65</v>
      </c>
      <c r="E3256" s="2" t="s">
        <v>301</v>
      </c>
      <c r="F3256" s="2" t="s">
        <v>665</v>
      </c>
      <c r="G3256" s="3" t="s">
        <v>22</v>
      </c>
      <c r="H3256" s="4" t="n">
        <v>5182.07</v>
      </c>
      <c r="I3256" s="5" t="n">
        <v>0</v>
      </c>
      <c r="J3256" s="2" t="s">
        <v>17</v>
      </c>
    </row>
    <row r="3257" customFormat="false" ht="15" hidden="false" customHeight="false" outlineLevel="0" collapsed="false">
      <c r="A3257" s="6" t="s">
        <v>6415</v>
      </c>
      <c r="B3257" s="6" t="s">
        <v>4040</v>
      </c>
      <c r="C3257" s="6" t="s">
        <v>31</v>
      </c>
      <c r="D3257" s="7" t="s">
        <v>145</v>
      </c>
      <c r="E3257" s="6" t="s">
        <v>556</v>
      </c>
      <c r="F3257" s="6" t="s">
        <v>440</v>
      </c>
      <c r="G3257" s="7" t="s">
        <v>16</v>
      </c>
      <c r="H3257" s="8" t="n">
        <v>981.26</v>
      </c>
      <c r="I3257" s="9" t="n">
        <v>20</v>
      </c>
      <c r="J3257" s="6" t="s">
        <v>17</v>
      </c>
    </row>
    <row r="3258" customFormat="false" ht="15" hidden="false" customHeight="false" outlineLevel="0" collapsed="false">
      <c r="A3258" s="2" t="s">
        <v>6416</v>
      </c>
      <c r="B3258" s="2" t="s">
        <v>6417</v>
      </c>
      <c r="C3258" s="2" t="s">
        <v>31</v>
      </c>
      <c r="D3258" s="3" t="s">
        <v>92</v>
      </c>
      <c r="E3258" s="2" t="s">
        <v>238</v>
      </c>
      <c r="F3258" s="2" t="s">
        <v>1654</v>
      </c>
      <c r="G3258" s="3" t="s">
        <v>62</v>
      </c>
      <c r="H3258" s="4" t="n">
        <v>14971.71</v>
      </c>
      <c r="I3258" s="5" t="n">
        <v>25</v>
      </c>
      <c r="J3258" s="2" t="s">
        <v>17</v>
      </c>
    </row>
    <row r="3259" customFormat="false" ht="15" hidden="false" customHeight="false" outlineLevel="0" collapsed="false">
      <c r="A3259" s="6" t="s">
        <v>6418</v>
      </c>
      <c r="B3259" s="6" t="s">
        <v>6419</v>
      </c>
      <c r="C3259" s="6" t="s">
        <v>31</v>
      </c>
      <c r="D3259" s="7" t="s">
        <v>175</v>
      </c>
      <c r="E3259" s="6" t="s">
        <v>163</v>
      </c>
      <c r="F3259" s="6" t="s">
        <v>241</v>
      </c>
      <c r="G3259" s="7" t="s">
        <v>16</v>
      </c>
      <c r="H3259" s="8" t="n">
        <v>8600.47</v>
      </c>
      <c r="I3259" s="9" t="n">
        <v>10</v>
      </c>
      <c r="J3259" s="6" t="s">
        <v>17</v>
      </c>
    </row>
    <row r="3260" customFormat="false" ht="15" hidden="false" customHeight="false" outlineLevel="0" collapsed="false">
      <c r="A3260" s="2" t="s">
        <v>6420</v>
      </c>
      <c r="B3260" s="2" t="s">
        <v>1824</v>
      </c>
      <c r="C3260" s="2" t="s">
        <v>12</v>
      </c>
      <c r="D3260" s="3" t="s">
        <v>25</v>
      </c>
      <c r="E3260" s="2" t="s">
        <v>332</v>
      </c>
      <c r="F3260" s="2" t="s">
        <v>359</v>
      </c>
      <c r="G3260" s="3" t="s">
        <v>138</v>
      </c>
      <c r="H3260" s="4" t="n">
        <v>4520.44</v>
      </c>
      <c r="I3260" s="5" t="n">
        <v>15</v>
      </c>
      <c r="J3260" s="2" t="s">
        <v>17</v>
      </c>
    </row>
    <row r="3261" customFormat="false" ht="15" hidden="false" customHeight="false" outlineLevel="0" collapsed="false">
      <c r="A3261" s="6" t="s">
        <v>6421</v>
      </c>
      <c r="B3261" s="6" t="s">
        <v>6422</v>
      </c>
      <c r="C3261" s="6" t="s">
        <v>12</v>
      </c>
      <c r="D3261" s="7" t="s">
        <v>37</v>
      </c>
      <c r="E3261" s="6" t="s">
        <v>1117</v>
      </c>
      <c r="F3261" s="6" t="s">
        <v>582</v>
      </c>
      <c r="G3261" s="7" t="s">
        <v>16</v>
      </c>
      <c r="H3261" s="8" t="n">
        <v>13182.12</v>
      </c>
      <c r="I3261" s="9" t="n">
        <v>30</v>
      </c>
      <c r="J3261" s="6" t="s">
        <v>68</v>
      </c>
    </row>
    <row r="3262" customFormat="false" ht="15" hidden="false" customHeight="false" outlineLevel="0" collapsed="false">
      <c r="A3262" s="2" t="s">
        <v>6423</v>
      </c>
      <c r="B3262" s="2" t="s">
        <v>6424</v>
      </c>
      <c r="C3262" s="2" t="s">
        <v>31</v>
      </c>
      <c r="D3262" s="3" t="s">
        <v>65</v>
      </c>
      <c r="E3262" s="2" t="s">
        <v>898</v>
      </c>
      <c r="F3262" s="2" t="s">
        <v>1736</v>
      </c>
      <c r="G3262" s="3" t="s">
        <v>16</v>
      </c>
      <c r="H3262" s="4" t="n">
        <v>863.72</v>
      </c>
      <c r="I3262" s="5" t="n">
        <v>30</v>
      </c>
      <c r="J3262" s="2" t="s">
        <v>17</v>
      </c>
    </row>
    <row r="3263" customFormat="false" ht="15" hidden="false" customHeight="false" outlineLevel="0" collapsed="false">
      <c r="A3263" s="6" t="s">
        <v>6425</v>
      </c>
      <c r="B3263" s="6" t="s">
        <v>6426</v>
      </c>
      <c r="C3263" s="6" t="s">
        <v>12</v>
      </c>
      <c r="D3263" s="7" t="s">
        <v>50</v>
      </c>
      <c r="E3263" s="6" t="s">
        <v>460</v>
      </c>
      <c r="F3263" s="6" t="s">
        <v>51</v>
      </c>
      <c r="G3263" s="7" t="s">
        <v>74</v>
      </c>
      <c r="H3263" s="8" t="n">
        <v>3862.62</v>
      </c>
      <c r="I3263" s="9" t="n">
        <v>20</v>
      </c>
      <c r="J3263" s="6" t="s">
        <v>17</v>
      </c>
    </row>
    <row r="3264" customFormat="false" ht="15" hidden="false" customHeight="false" outlineLevel="0" collapsed="false">
      <c r="A3264" s="2" t="s">
        <v>6427</v>
      </c>
      <c r="B3264" s="2" t="s">
        <v>6428</v>
      </c>
      <c r="C3264" s="2" t="s">
        <v>31</v>
      </c>
      <c r="D3264" s="3" t="s">
        <v>65</v>
      </c>
      <c r="E3264" s="2" t="s">
        <v>367</v>
      </c>
      <c r="F3264" s="2" t="s">
        <v>2187</v>
      </c>
      <c r="G3264" s="3" t="s">
        <v>28</v>
      </c>
      <c r="H3264" s="4" t="n">
        <v>6419.68</v>
      </c>
      <c r="I3264" s="5" t="n">
        <v>0</v>
      </c>
      <c r="J3264" s="2" t="s">
        <v>17</v>
      </c>
    </row>
    <row r="3265" customFormat="false" ht="15" hidden="false" customHeight="false" outlineLevel="0" collapsed="false">
      <c r="A3265" s="6" t="s">
        <v>6429</v>
      </c>
      <c r="B3265" s="6" t="s">
        <v>6430</v>
      </c>
      <c r="C3265" s="6" t="s">
        <v>12</v>
      </c>
      <c r="D3265" s="7" t="s">
        <v>81</v>
      </c>
      <c r="E3265" s="6" t="s">
        <v>73</v>
      </c>
      <c r="F3265" s="6" t="s">
        <v>928</v>
      </c>
      <c r="G3265" s="7" t="s">
        <v>138</v>
      </c>
      <c r="H3265" s="8" t="n">
        <v>8821.7</v>
      </c>
      <c r="I3265" s="9" t="n">
        <v>15</v>
      </c>
      <c r="J3265" s="6" t="s">
        <v>68</v>
      </c>
    </row>
    <row r="3266" customFormat="false" ht="15" hidden="false" customHeight="false" outlineLevel="0" collapsed="false">
      <c r="A3266" s="2" t="s">
        <v>6431</v>
      </c>
      <c r="B3266" s="2" t="s">
        <v>6432</v>
      </c>
      <c r="C3266" s="2" t="s">
        <v>12</v>
      </c>
      <c r="D3266" s="3" t="s">
        <v>179</v>
      </c>
      <c r="E3266" s="2" t="s">
        <v>246</v>
      </c>
      <c r="F3266" s="2" t="s">
        <v>27</v>
      </c>
      <c r="G3266" s="3" t="s">
        <v>22</v>
      </c>
      <c r="H3266" s="4" t="n">
        <v>11594.78</v>
      </c>
      <c r="I3266" s="5" t="n">
        <v>30</v>
      </c>
      <c r="J3266" s="2" t="s">
        <v>17</v>
      </c>
    </row>
    <row r="3267" customFormat="false" ht="15" hidden="false" customHeight="false" outlineLevel="0" collapsed="false">
      <c r="A3267" s="6" t="s">
        <v>6433</v>
      </c>
      <c r="B3267" s="6" t="s">
        <v>266</v>
      </c>
      <c r="C3267" s="6" t="s">
        <v>12</v>
      </c>
      <c r="D3267" s="7" t="s">
        <v>81</v>
      </c>
      <c r="E3267" s="6" t="s">
        <v>1890</v>
      </c>
      <c r="F3267" s="6" t="s">
        <v>1082</v>
      </c>
      <c r="G3267" s="7" t="s">
        <v>28</v>
      </c>
      <c r="H3267" s="8" t="n">
        <v>8952.15</v>
      </c>
      <c r="I3267" s="9" t="n">
        <v>25</v>
      </c>
      <c r="J3267" s="6" t="s">
        <v>68</v>
      </c>
    </row>
    <row r="3268" customFormat="false" ht="15" hidden="false" customHeight="false" outlineLevel="0" collapsed="false">
      <c r="A3268" s="2" t="s">
        <v>6434</v>
      </c>
      <c r="B3268" s="2" t="s">
        <v>6435</v>
      </c>
      <c r="C3268" s="2" t="s">
        <v>31</v>
      </c>
      <c r="D3268" s="3" t="s">
        <v>65</v>
      </c>
      <c r="E3268" s="2" t="s">
        <v>281</v>
      </c>
      <c r="F3268" s="2" t="s">
        <v>163</v>
      </c>
      <c r="G3268" s="3" t="s">
        <v>62</v>
      </c>
      <c r="H3268" s="4" t="n">
        <v>13969.73</v>
      </c>
      <c r="I3268" s="5" t="n">
        <v>15</v>
      </c>
      <c r="J3268" s="2" t="s">
        <v>17</v>
      </c>
    </row>
    <row r="3269" customFormat="false" ht="15" hidden="false" customHeight="false" outlineLevel="0" collapsed="false">
      <c r="A3269" s="6" t="s">
        <v>6436</v>
      </c>
      <c r="B3269" s="6" t="s">
        <v>2541</v>
      </c>
      <c r="C3269" s="6" t="s">
        <v>31</v>
      </c>
      <c r="D3269" s="7" t="s">
        <v>122</v>
      </c>
      <c r="E3269" s="6" t="s">
        <v>1249</v>
      </c>
      <c r="F3269" s="6" t="s">
        <v>703</v>
      </c>
      <c r="G3269" s="7" t="s">
        <v>28</v>
      </c>
      <c r="H3269" s="8" t="n">
        <v>13452.15</v>
      </c>
      <c r="I3269" s="9" t="n">
        <v>0</v>
      </c>
      <c r="J3269" s="6" t="s">
        <v>17</v>
      </c>
    </row>
    <row r="3270" customFormat="false" ht="15" hidden="false" customHeight="false" outlineLevel="0" collapsed="false">
      <c r="A3270" s="2" t="s">
        <v>6437</v>
      </c>
      <c r="B3270" s="2" t="s">
        <v>6438</v>
      </c>
      <c r="C3270" s="2" t="s">
        <v>31</v>
      </c>
      <c r="D3270" s="3" t="s">
        <v>175</v>
      </c>
      <c r="E3270" s="2" t="s">
        <v>1042</v>
      </c>
      <c r="F3270" s="2" t="s">
        <v>1628</v>
      </c>
      <c r="G3270" s="3" t="s">
        <v>138</v>
      </c>
      <c r="H3270" s="4" t="n">
        <v>8342.62</v>
      </c>
      <c r="I3270" s="5" t="n">
        <v>10</v>
      </c>
      <c r="J3270" s="2" t="s">
        <v>17</v>
      </c>
    </row>
    <row r="3271" customFormat="false" ht="15" hidden="false" customHeight="false" outlineLevel="0" collapsed="false">
      <c r="A3271" s="6" t="s">
        <v>6439</v>
      </c>
      <c r="B3271" s="6" t="s">
        <v>6440</v>
      </c>
      <c r="C3271" s="6" t="s">
        <v>31</v>
      </c>
      <c r="D3271" s="7" t="s">
        <v>59</v>
      </c>
      <c r="E3271" s="6" t="s">
        <v>188</v>
      </c>
      <c r="F3271" s="6" t="s">
        <v>504</v>
      </c>
      <c r="G3271" s="7" t="s">
        <v>62</v>
      </c>
      <c r="H3271" s="8" t="n">
        <v>2171.9</v>
      </c>
      <c r="I3271" s="9" t="n">
        <v>10</v>
      </c>
      <c r="J3271" s="6" t="s">
        <v>17</v>
      </c>
    </row>
    <row r="3272" customFormat="false" ht="15" hidden="false" customHeight="false" outlineLevel="0" collapsed="false">
      <c r="A3272" s="2" t="s">
        <v>6441</v>
      </c>
      <c r="B3272" s="2" t="s">
        <v>6442</v>
      </c>
      <c r="C3272" s="2" t="s">
        <v>12</v>
      </c>
      <c r="D3272" s="3" t="s">
        <v>37</v>
      </c>
      <c r="E3272" s="2" t="s">
        <v>1162</v>
      </c>
      <c r="F3272" s="2" t="s">
        <v>1042</v>
      </c>
      <c r="G3272" s="3" t="s">
        <v>74</v>
      </c>
      <c r="H3272" s="4" t="n">
        <v>6122.72</v>
      </c>
      <c r="I3272" s="5" t="n">
        <v>0</v>
      </c>
      <c r="J3272" s="2" t="s">
        <v>17</v>
      </c>
    </row>
    <row r="3273" customFormat="false" ht="15" hidden="false" customHeight="false" outlineLevel="0" collapsed="false">
      <c r="A3273" s="6" t="s">
        <v>6443</v>
      </c>
      <c r="B3273" s="6" t="s">
        <v>6444</v>
      </c>
      <c r="C3273" s="6" t="s">
        <v>12</v>
      </c>
      <c r="D3273" s="7" t="s">
        <v>154</v>
      </c>
      <c r="E3273" s="6" t="s">
        <v>2469</v>
      </c>
      <c r="F3273" s="6" t="s">
        <v>1803</v>
      </c>
      <c r="G3273" s="7" t="s">
        <v>74</v>
      </c>
      <c r="H3273" s="8" t="n">
        <v>11557.1</v>
      </c>
      <c r="I3273" s="9" t="n">
        <v>25</v>
      </c>
      <c r="J3273" s="6" t="s">
        <v>17</v>
      </c>
    </row>
    <row r="3274" customFormat="false" ht="15" hidden="false" customHeight="false" outlineLevel="0" collapsed="false">
      <c r="A3274" s="2" t="s">
        <v>6445</v>
      </c>
      <c r="B3274" s="2" t="s">
        <v>174</v>
      </c>
      <c r="C3274" s="2" t="s">
        <v>12</v>
      </c>
      <c r="D3274" s="3" t="s">
        <v>37</v>
      </c>
      <c r="E3274" s="2" t="s">
        <v>521</v>
      </c>
      <c r="F3274" s="2" t="s">
        <v>533</v>
      </c>
      <c r="G3274" s="3" t="s">
        <v>16</v>
      </c>
      <c r="H3274" s="4" t="n">
        <v>11016.77</v>
      </c>
      <c r="I3274" s="5" t="n">
        <v>25</v>
      </c>
      <c r="J3274" s="2" t="s">
        <v>17</v>
      </c>
    </row>
    <row r="3275" customFormat="false" ht="15" hidden="false" customHeight="false" outlineLevel="0" collapsed="false">
      <c r="A3275" s="6" t="s">
        <v>6446</v>
      </c>
      <c r="B3275" s="6" t="s">
        <v>6447</v>
      </c>
      <c r="C3275" s="6" t="s">
        <v>86</v>
      </c>
      <c r="D3275" s="7" t="s">
        <v>285</v>
      </c>
      <c r="E3275" s="6" t="s">
        <v>47</v>
      </c>
      <c r="F3275" s="6" t="s">
        <v>887</v>
      </c>
      <c r="G3275" s="7" t="s">
        <v>22</v>
      </c>
      <c r="H3275" s="8" t="n">
        <v>4881.82</v>
      </c>
      <c r="I3275" s="9" t="n">
        <v>0</v>
      </c>
      <c r="J3275" s="6" t="s">
        <v>17</v>
      </c>
    </row>
    <row r="3276" customFormat="false" ht="15" hidden="false" customHeight="false" outlineLevel="0" collapsed="false">
      <c r="A3276" s="2" t="s">
        <v>6448</v>
      </c>
      <c r="B3276" s="2" t="s">
        <v>6449</v>
      </c>
      <c r="C3276" s="2" t="s">
        <v>12</v>
      </c>
      <c r="D3276" s="3" t="s">
        <v>25</v>
      </c>
      <c r="E3276" s="2" t="s">
        <v>146</v>
      </c>
      <c r="F3276" s="2" t="s">
        <v>147</v>
      </c>
      <c r="G3276" s="3" t="s">
        <v>16</v>
      </c>
      <c r="H3276" s="4" t="n">
        <v>12733.61</v>
      </c>
      <c r="I3276" s="5" t="n">
        <v>5</v>
      </c>
      <c r="J3276" s="2" t="s">
        <v>17</v>
      </c>
    </row>
    <row r="3277" customFormat="false" ht="15" hidden="false" customHeight="false" outlineLevel="0" collapsed="false">
      <c r="A3277" s="6" t="s">
        <v>6450</v>
      </c>
      <c r="B3277" s="6" t="s">
        <v>6331</v>
      </c>
      <c r="C3277" s="6" t="s">
        <v>86</v>
      </c>
      <c r="D3277" s="7" t="s">
        <v>97</v>
      </c>
      <c r="E3277" s="6" t="s">
        <v>212</v>
      </c>
      <c r="F3277" s="6" t="s">
        <v>21</v>
      </c>
      <c r="G3277" s="7" t="s">
        <v>22</v>
      </c>
      <c r="H3277" s="8" t="n">
        <v>7097.71</v>
      </c>
      <c r="I3277" s="9" t="n">
        <v>0</v>
      </c>
      <c r="J3277" s="6" t="s">
        <v>17</v>
      </c>
    </row>
    <row r="3278" customFormat="false" ht="15" hidden="false" customHeight="false" outlineLevel="0" collapsed="false">
      <c r="A3278" s="2" t="s">
        <v>6451</v>
      </c>
      <c r="B3278" s="2" t="s">
        <v>2943</v>
      </c>
      <c r="C3278" s="2" t="s">
        <v>86</v>
      </c>
      <c r="D3278" s="3" t="s">
        <v>507</v>
      </c>
      <c r="E3278" s="2" t="s">
        <v>1585</v>
      </c>
      <c r="F3278" s="2" t="s">
        <v>150</v>
      </c>
      <c r="G3278" s="3" t="s">
        <v>74</v>
      </c>
      <c r="H3278" s="4" t="n">
        <v>2058.79</v>
      </c>
      <c r="I3278" s="5" t="n">
        <v>0</v>
      </c>
      <c r="J3278" s="2" t="s">
        <v>17</v>
      </c>
    </row>
    <row r="3279" customFormat="false" ht="15" hidden="false" customHeight="false" outlineLevel="0" collapsed="false">
      <c r="A3279" s="6" t="s">
        <v>6452</v>
      </c>
      <c r="B3279" s="6" t="s">
        <v>6453</v>
      </c>
      <c r="C3279" s="6" t="s">
        <v>31</v>
      </c>
      <c r="D3279" s="7" t="s">
        <v>59</v>
      </c>
      <c r="E3279" s="6" t="s">
        <v>267</v>
      </c>
      <c r="F3279" s="6" t="s">
        <v>250</v>
      </c>
      <c r="G3279" s="7" t="s">
        <v>62</v>
      </c>
      <c r="H3279" s="8" t="n">
        <v>11276.11</v>
      </c>
      <c r="I3279" s="9" t="n">
        <v>25</v>
      </c>
      <c r="J3279" s="6" t="s">
        <v>68</v>
      </c>
    </row>
    <row r="3280" customFormat="false" ht="15" hidden="false" customHeight="false" outlineLevel="0" collapsed="false">
      <c r="A3280" s="2" t="s">
        <v>6454</v>
      </c>
      <c r="B3280" s="2" t="s">
        <v>6455</v>
      </c>
      <c r="C3280" s="2" t="s">
        <v>31</v>
      </c>
      <c r="D3280" s="3" t="s">
        <v>122</v>
      </c>
      <c r="E3280" s="2" t="s">
        <v>774</v>
      </c>
      <c r="F3280" s="2" t="s">
        <v>33</v>
      </c>
      <c r="G3280" s="3" t="s">
        <v>16</v>
      </c>
      <c r="H3280" s="4" t="n">
        <v>4792.63</v>
      </c>
      <c r="I3280" s="5" t="n">
        <v>5</v>
      </c>
      <c r="J3280" s="2" t="s">
        <v>17</v>
      </c>
    </row>
    <row r="3281" customFormat="false" ht="15" hidden="false" customHeight="false" outlineLevel="0" collapsed="false">
      <c r="A3281" s="6" t="s">
        <v>6456</v>
      </c>
      <c r="B3281" s="6" t="s">
        <v>6457</v>
      </c>
      <c r="C3281" s="6" t="s">
        <v>12</v>
      </c>
      <c r="D3281" s="7" t="s">
        <v>362</v>
      </c>
      <c r="E3281" s="6" t="s">
        <v>301</v>
      </c>
      <c r="F3281" s="6" t="s">
        <v>417</v>
      </c>
      <c r="G3281" s="7" t="s">
        <v>22</v>
      </c>
      <c r="H3281" s="8" t="n">
        <v>4238.41</v>
      </c>
      <c r="I3281" s="9" t="n">
        <v>20</v>
      </c>
      <c r="J3281" s="6" t="s">
        <v>17</v>
      </c>
    </row>
    <row r="3282" customFormat="false" ht="15" hidden="false" customHeight="false" outlineLevel="0" collapsed="false">
      <c r="A3282" s="2" t="s">
        <v>6458</v>
      </c>
      <c r="B3282" s="2" t="s">
        <v>6459</v>
      </c>
      <c r="C3282" s="2" t="s">
        <v>31</v>
      </c>
      <c r="D3282" s="3" t="s">
        <v>122</v>
      </c>
      <c r="E3282" s="2" t="s">
        <v>1394</v>
      </c>
      <c r="F3282" s="2" t="s">
        <v>216</v>
      </c>
      <c r="G3282" s="3" t="s">
        <v>62</v>
      </c>
      <c r="H3282" s="4" t="n">
        <v>11069.25</v>
      </c>
      <c r="I3282" s="5" t="n">
        <v>20</v>
      </c>
      <c r="J3282" s="2" t="s">
        <v>17</v>
      </c>
    </row>
    <row r="3283" customFormat="false" ht="15" hidden="false" customHeight="false" outlineLevel="0" collapsed="false">
      <c r="A3283" s="6" t="s">
        <v>6460</v>
      </c>
      <c r="B3283" s="6" t="s">
        <v>6461</v>
      </c>
      <c r="C3283" s="6" t="s">
        <v>31</v>
      </c>
      <c r="D3283" s="7" t="s">
        <v>215</v>
      </c>
      <c r="E3283" s="6" t="s">
        <v>1153</v>
      </c>
      <c r="F3283" s="6" t="s">
        <v>352</v>
      </c>
      <c r="G3283" s="7" t="s">
        <v>22</v>
      </c>
      <c r="H3283" s="8" t="n">
        <v>11835.92</v>
      </c>
      <c r="I3283" s="9" t="n">
        <v>15</v>
      </c>
      <c r="J3283" s="6" t="s">
        <v>17</v>
      </c>
    </row>
    <row r="3284" customFormat="false" ht="15" hidden="false" customHeight="false" outlineLevel="0" collapsed="false">
      <c r="A3284" s="2" t="s">
        <v>6462</v>
      </c>
      <c r="B3284" s="2" t="s">
        <v>1987</v>
      </c>
      <c r="C3284" s="2" t="s">
        <v>86</v>
      </c>
      <c r="D3284" s="3" t="s">
        <v>249</v>
      </c>
      <c r="E3284" s="2" t="s">
        <v>287</v>
      </c>
      <c r="F3284" s="2" t="s">
        <v>230</v>
      </c>
      <c r="G3284" s="3" t="s">
        <v>62</v>
      </c>
      <c r="H3284" s="4" t="n">
        <v>7291.62</v>
      </c>
      <c r="I3284" s="5" t="n">
        <v>10</v>
      </c>
      <c r="J3284" s="2" t="s">
        <v>17</v>
      </c>
    </row>
    <row r="3285" customFormat="false" ht="15" hidden="false" customHeight="false" outlineLevel="0" collapsed="false">
      <c r="A3285" s="6" t="s">
        <v>6463</v>
      </c>
      <c r="B3285" s="6" t="s">
        <v>6464</v>
      </c>
      <c r="C3285" s="6" t="s">
        <v>31</v>
      </c>
      <c r="D3285" s="7" t="s">
        <v>131</v>
      </c>
      <c r="E3285" s="6" t="s">
        <v>251</v>
      </c>
      <c r="F3285" s="6" t="s">
        <v>367</v>
      </c>
      <c r="G3285" s="7" t="s">
        <v>62</v>
      </c>
      <c r="H3285" s="8" t="n">
        <v>3164.2</v>
      </c>
      <c r="I3285" s="9" t="n">
        <v>20</v>
      </c>
      <c r="J3285" s="6" t="s">
        <v>17</v>
      </c>
    </row>
    <row r="3286" customFormat="false" ht="15" hidden="false" customHeight="false" outlineLevel="0" collapsed="false">
      <c r="A3286" s="2" t="s">
        <v>6465</v>
      </c>
      <c r="B3286" s="2" t="s">
        <v>6466</v>
      </c>
      <c r="C3286" s="2" t="s">
        <v>86</v>
      </c>
      <c r="D3286" s="3" t="s">
        <v>784</v>
      </c>
      <c r="E3286" s="2" t="s">
        <v>156</v>
      </c>
      <c r="F3286" s="2" t="s">
        <v>226</v>
      </c>
      <c r="G3286" s="3" t="s">
        <v>138</v>
      </c>
      <c r="H3286" s="4" t="n">
        <v>2385.24</v>
      </c>
      <c r="I3286" s="5" t="n">
        <v>0</v>
      </c>
      <c r="J3286" s="2" t="s">
        <v>17</v>
      </c>
    </row>
    <row r="3287" customFormat="false" ht="15" hidden="false" customHeight="false" outlineLevel="0" collapsed="false">
      <c r="A3287" s="6" t="s">
        <v>6467</v>
      </c>
      <c r="B3287" s="6" t="s">
        <v>6468</v>
      </c>
      <c r="C3287" s="6" t="s">
        <v>12</v>
      </c>
      <c r="D3287" s="7" t="s">
        <v>50</v>
      </c>
      <c r="E3287" s="6" t="s">
        <v>301</v>
      </c>
      <c r="F3287" s="6" t="s">
        <v>680</v>
      </c>
      <c r="G3287" s="7" t="s">
        <v>22</v>
      </c>
      <c r="H3287" s="8" t="n">
        <v>3861.51</v>
      </c>
      <c r="I3287" s="9" t="n">
        <v>5</v>
      </c>
      <c r="J3287" s="6" t="s">
        <v>17</v>
      </c>
    </row>
    <row r="3288" customFormat="false" ht="15" hidden="false" customHeight="false" outlineLevel="0" collapsed="false">
      <c r="A3288" s="2" t="s">
        <v>6469</v>
      </c>
      <c r="B3288" s="2" t="s">
        <v>6056</v>
      </c>
      <c r="C3288" s="2" t="s">
        <v>31</v>
      </c>
      <c r="D3288" s="3" t="s">
        <v>65</v>
      </c>
      <c r="E3288" s="2" t="s">
        <v>1199</v>
      </c>
      <c r="F3288" s="2" t="s">
        <v>757</v>
      </c>
      <c r="G3288" s="3" t="s">
        <v>138</v>
      </c>
      <c r="H3288" s="4" t="n">
        <v>4558.88</v>
      </c>
      <c r="I3288" s="5" t="n">
        <v>10</v>
      </c>
      <c r="J3288" s="2" t="s">
        <v>17</v>
      </c>
    </row>
    <row r="3289" customFormat="false" ht="15" hidden="false" customHeight="false" outlineLevel="0" collapsed="false">
      <c r="A3289" s="6" t="s">
        <v>6470</v>
      </c>
      <c r="B3289" s="6" t="s">
        <v>6471</v>
      </c>
      <c r="C3289" s="6" t="s">
        <v>86</v>
      </c>
      <c r="D3289" s="7" t="s">
        <v>507</v>
      </c>
      <c r="E3289" s="6" t="s">
        <v>72</v>
      </c>
      <c r="F3289" s="6" t="s">
        <v>781</v>
      </c>
      <c r="G3289" s="7" t="s">
        <v>28</v>
      </c>
      <c r="H3289" s="8" t="n">
        <v>10761.91</v>
      </c>
      <c r="I3289" s="9" t="n">
        <v>10</v>
      </c>
      <c r="J3289" s="6" t="s">
        <v>17</v>
      </c>
    </row>
    <row r="3290" customFormat="false" ht="15" hidden="false" customHeight="false" outlineLevel="0" collapsed="false">
      <c r="A3290" s="2" t="s">
        <v>6472</v>
      </c>
      <c r="B3290" s="2" t="s">
        <v>6473</v>
      </c>
      <c r="C3290" s="2" t="s">
        <v>12</v>
      </c>
      <c r="D3290" s="3" t="s">
        <v>154</v>
      </c>
      <c r="E3290" s="2" t="s">
        <v>1505</v>
      </c>
      <c r="F3290" s="2" t="s">
        <v>111</v>
      </c>
      <c r="G3290" s="3" t="s">
        <v>62</v>
      </c>
      <c r="H3290" s="4" t="n">
        <v>13259.34</v>
      </c>
      <c r="I3290" s="5" t="n">
        <v>20</v>
      </c>
      <c r="J3290" s="2" t="s">
        <v>17</v>
      </c>
    </row>
    <row r="3291" customFormat="false" ht="15" hidden="false" customHeight="false" outlineLevel="0" collapsed="false">
      <c r="A3291" s="6" t="s">
        <v>6474</v>
      </c>
      <c r="B3291" s="6" t="s">
        <v>6475</v>
      </c>
      <c r="C3291" s="6" t="s">
        <v>31</v>
      </c>
      <c r="D3291" s="7" t="s">
        <v>32</v>
      </c>
      <c r="E3291" s="6" t="s">
        <v>809</v>
      </c>
      <c r="F3291" s="6" t="s">
        <v>635</v>
      </c>
      <c r="G3291" s="7" t="s">
        <v>22</v>
      </c>
      <c r="H3291" s="8" t="n">
        <v>12602.34</v>
      </c>
      <c r="I3291" s="9" t="n">
        <v>25</v>
      </c>
      <c r="J3291" s="6" t="s">
        <v>17</v>
      </c>
    </row>
    <row r="3292" customFormat="false" ht="15" hidden="false" customHeight="false" outlineLevel="0" collapsed="false">
      <c r="A3292" s="2" t="s">
        <v>6476</v>
      </c>
      <c r="B3292" s="2" t="s">
        <v>6477</v>
      </c>
      <c r="C3292" s="2" t="s">
        <v>31</v>
      </c>
      <c r="D3292" s="3" t="s">
        <v>215</v>
      </c>
      <c r="E3292" s="2" t="s">
        <v>112</v>
      </c>
      <c r="F3292" s="2" t="s">
        <v>550</v>
      </c>
      <c r="G3292" s="3" t="s">
        <v>62</v>
      </c>
      <c r="H3292" s="4" t="n">
        <v>7443.71</v>
      </c>
      <c r="I3292" s="5" t="n">
        <v>20</v>
      </c>
      <c r="J3292" s="2" t="s">
        <v>68</v>
      </c>
    </row>
    <row r="3293" customFormat="false" ht="15" hidden="false" customHeight="false" outlineLevel="0" collapsed="false">
      <c r="A3293" s="6" t="s">
        <v>6478</v>
      </c>
      <c r="B3293" s="6" t="s">
        <v>6479</v>
      </c>
      <c r="C3293" s="6" t="s">
        <v>12</v>
      </c>
      <c r="D3293" s="7" t="s">
        <v>179</v>
      </c>
      <c r="E3293" s="6" t="s">
        <v>803</v>
      </c>
      <c r="F3293" s="6" t="s">
        <v>994</v>
      </c>
      <c r="G3293" s="7" t="s">
        <v>22</v>
      </c>
      <c r="H3293" s="8" t="n">
        <v>14464.74</v>
      </c>
      <c r="I3293" s="9" t="n">
        <v>10</v>
      </c>
      <c r="J3293" s="6" t="s">
        <v>68</v>
      </c>
    </row>
    <row r="3294" customFormat="false" ht="15" hidden="false" customHeight="false" outlineLevel="0" collapsed="false">
      <c r="A3294" s="2" t="s">
        <v>6480</v>
      </c>
      <c r="B3294" s="2" t="s">
        <v>6481</v>
      </c>
      <c r="C3294" s="2" t="s">
        <v>86</v>
      </c>
      <c r="D3294" s="3" t="s">
        <v>507</v>
      </c>
      <c r="E3294" s="2" t="s">
        <v>449</v>
      </c>
      <c r="F3294" s="2" t="s">
        <v>568</v>
      </c>
      <c r="G3294" s="3" t="s">
        <v>16</v>
      </c>
      <c r="H3294" s="4" t="n">
        <v>14574.03</v>
      </c>
      <c r="I3294" s="5" t="n">
        <v>10</v>
      </c>
      <c r="J3294" s="2" t="s">
        <v>68</v>
      </c>
    </row>
    <row r="3295" customFormat="false" ht="15" hidden="false" customHeight="false" outlineLevel="0" collapsed="false">
      <c r="A3295" s="6" t="s">
        <v>6482</v>
      </c>
      <c r="B3295" s="6" t="s">
        <v>2728</v>
      </c>
      <c r="C3295" s="6" t="s">
        <v>12</v>
      </c>
      <c r="D3295" s="7" t="s">
        <v>25</v>
      </c>
      <c r="E3295" s="6" t="s">
        <v>565</v>
      </c>
      <c r="F3295" s="6" t="s">
        <v>635</v>
      </c>
      <c r="G3295" s="7" t="s">
        <v>28</v>
      </c>
      <c r="H3295" s="8" t="n">
        <v>10341.67</v>
      </c>
      <c r="I3295" s="9" t="n">
        <v>0</v>
      </c>
      <c r="J3295" s="6" t="s">
        <v>17</v>
      </c>
    </row>
    <row r="3296" customFormat="false" ht="15" hidden="false" customHeight="false" outlineLevel="0" collapsed="false">
      <c r="A3296" s="2" t="s">
        <v>6483</v>
      </c>
      <c r="B3296" s="2" t="s">
        <v>6484</v>
      </c>
      <c r="C3296" s="2" t="s">
        <v>31</v>
      </c>
      <c r="D3296" s="3" t="s">
        <v>131</v>
      </c>
      <c r="E3296" s="2" t="s">
        <v>785</v>
      </c>
      <c r="F3296" s="2" t="s">
        <v>241</v>
      </c>
      <c r="G3296" s="3" t="s">
        <v>74</v>
      </c>
      <c r="H3296" s="4" t="n">
        <v>995.65</v>
      </c>
      <c r="I3296" s="5" t="n">
        <v>15</v>
      </c>
      <c r="J3296" s="2" t="s">
        <v>17</v>
      </c>
    </row>
    <row r="3297" customFormat="false" ht="15" hidden="false" customHeight="false" outlineLevel="0" collapsed="false">
      <c r="A3297" s="6" t="s">
        <v>6485</v>
      </c>
      <c r="B3297" s="6" t="s">
        <v>5980</v>
      </c>
      <c r="C3297" s="6" t="s">
        <v>12</v>
      </c>
      <c r="D3297" s="7" t="s">
        <v>37</v>
      </c>
      <c r="E3297" s="6" t="s">
        <v>525</v>
      </c>
      <c r="F3297" s="6" t="s">
        <v>172</v>
      </c>
      <c r="G3297" s="7" t="s">
        <v>138</v>
      </c>
      <c r="H3297" s="8" t="n">
        <v>11747.44</v>
      </c>
      <c r="I3297" s="9" t="n">
        <v>20</v>
      </c>
      <c r="J3297" s="6" t="s">
        <v>17</v>
      </c>
    </row>
    <row r="3298" customFormat="false" ht="15" hidden="false" customHeight="false" outlineLevel="0" collapsed="false">
      <c r="A3298" s="2" t="s">
        <v>6486</v>
      </c>
      <c r="B3298" s="2" t="s">
        <v>6487</v>
      </c>
      <c r="C3298" s="2" t="s">
        <v>12</v>
      </c>
      <c r="D3298" s="3" t="s">
        <v>50</v>
      </c>
      <c r="E3298" s="2" t="s">
        <v>665</v>
      </c>
      <c r="F3298" s="2" t="s">
        <v>928</v>
      </c>
      <c r="G3298" s="3" t="s">
        <v>138</v>
      </c>
      <c r="H3298" s="4" t="n">
        <v>7707.41</v>
      </c>
      <c r="I3298" s="5" t="n">
        <v>20</v>
      </c>
      <c r="J3298" s="2" t="s">
        <v>17</v>
      </c>
    </row>
    <row r="3299" customFormat="false" ht="15" hidden="false" customHeight="false" outlineLevel="0" collapsed="false">
      <c r="A3299" s="6" t="s">
        <v>6488</v>
      </c>
      <c r="B3299" s="6" t="s">
        <v>6489</v>
      </c>
      <c r="C3299" s="6" t="s">
        <v>12</v>
      </c>
      <c r="D3299" s="7" t="s">
        <v>37</v>
      </c>
      <c r="E3299" s="6" t="s">
        <v>172</v>
      </c>
      <c r="F3299" s="6" t="s">
        <v>315</v>
      </c>
      <c r="G3299" s="7" t="s">
        <v>22</v>
      </c>
      <c r="H3299" s="8" t="n">
        <v>2139.95</v>
      </c>
      <c r="I3299" s="9" t="n">
        <v>30</v>
      </c>
      <c r="J3299" s="6" t="s">
        <v>17</v>
      </c>
    </row>
    <row r="3300" customFormat="false" ht="15" hidden="false" customHeight="false" outlineLevel="0" collapsed="false">
      <c r="A3300" s="2" t="s">
        <v>6490</v>
      </c>
      <c r="B3300" s="2" t="s">
        <v>6491</v>
      </c>
      <c r="C3300" s="2" t="s">
        <v>12</v>
      </c>
      <c r="D3300" s="3" t="s">
        <v>154</v>
      </c>
      <c r="E3300" s="2" t="s">
        <v>724</v>
      </c>
      <c r="F3300" s="2" t="s">
        <v>150</v>
      </c>
      <c r="G3300" s="3" t="s">
        <v>22</v>
      </c>
      <c r="H3300" s="4" t="n">
        <v>8357.58</v>
      </c>
      <c r="I3300" s="5" t="n">
        <v>5</v>
      </c>
      <c r="J3300" s="2" t="s">
        <v>68</v>
      </c>
    </row>
    <row r="3301" customFormat="false" ht="15" hidden="false" customHeight="false" outlineLevel="0" collapsed="false">
      <c r="A3301" s="6" t="s">
        <v>6492</v>
      </c>
      <c r="B3301" s="6" t="s">
        <v>2765</v>
      </c>
      <c r="C3301" s="6" t="s">
        <v>31</v>
      </c>
      <c r="D3301" s="7" t="s">
        <v>71</v>
      </c>
      <c r="E3301" s="6" t="s">
        <v>301</v>
      </c>
      <c r="F3301" s="6" t="s">
        <v>363</v>
      </c>
      <c r="G3301" s="7" t="s">
        <v>22</v>
      </c>
      <c r="H3301" s="8" t="n">
        <v>5027.18</v>
      </c>
      <c r="I3301" s="9" t="n">
        <v>15</v>
      </c>
      <c r="J3301" s="6" t="s">
        <v>17</v>
      </c>
    </row>
    <row r="3302" customFormat="false" ht="15" hidden="false" customHeight="false" outlineLevel="0" collapsed="false">
      <c r="A3302" s="2" t="s">
        <v>6493</v>
      </c>
      <c r="B3302" s="2" t="s">
        <v>6494</v>
      </c>
      <c r="C3302" s="2" t="s">
        <v>12</v>
      </c>
      <c r="D3302" s="3" t="s">
        <v>13</v>
      </c>
      <c r="E3302" s="2" t="s">
        <v>327</v>
      </c>
      <c r="F3302" s="2" t="s">
        <v>1233</v>
      </c>
      <c r="G3302" s="3" t="s">
        <v>22</v>
      </c>
      <c r="H3302" s="4" t="n">
        <v>5732.36</v>
      </c>
      <c r="I3302" s="5" t="n">
        <v>15</v>
      </c>
      <c r="J3302" s="2" t="s">
        <v>68</v>
      </c>
    </row>
    <row r="3303" customFormat="false" ht="15" hidden="false" customHeight="false" outlineLevel="0" collapsed="false">
      <c r="A3303" s="6" t="s">
        <v>6495</v>
      </c>
      <c r="B3303" s="6" t="s">
        <v>6496</v>
      </c>
      <c r="C3303" s="6" t="s">
        <v>12</v>
      </c>
      <c r="D3303" s="7" t="s">
        <v>362</v>
      </c>
      <c r="E3303" s="6" t="s">
        <v>490</v>
      </c>
      <c r="F3303" s="6" t="s">
        <v>1271</v>
      </c>
      <c r="G3303" s="7" t="s">
        <v>22</v>
      </c>
      <c r="H3303" s="8" t="n">
        <v>10594.55</v>
      </c>
      <c r="I3303" s="9" t="n">
        <v>30</v>
      </c>
      <c r="J3303" s="6" t="s">
        <v>17</v>
      </c>
    </row>
    <row r="3304" customFormat="false" ht="15" hidden="false" customHeight="false" outlineLevel="0" collapsed="false">
      <c r="A3304" s="2" t="s">
        <v>6497</v>
      </c>
      <c r="B3304" s="2" t="s">
        <v>4044</v>
      </c>
      <c r="C3304" s="2" t="s">
        <v>31</v>
      </c>
      <c r="D3304" s="3" t="s">
        <v>59</v>
      </c>
      <c r="E3304" s="2" t="s">
        <v>43</v>
      </c>
      <c r="F3304" s="2" t="s">
        <v>493</v>
      </c>
      <c r="G3304" s="3" t="s">
        <v>62</v>
      </c>
      <c r="H3304" s="4" t="n">
        <v>759.64</v>
      </c>
      <c r="I3304" s="5" t="n">
        <v>25</v>
      </c>
      <c r="J3304" s="2" t="s">
        <v>17</v>
      </c>
    </row>
    <row r="3305" customFormat="false" ht="15" hidden="false" customHeight="false" outlineLevel="0" collapsed="false">
      <c r="A3305" s="6" t="s">
        <v>6498</v>
      </c>
      <c r="B3305" s="6" t="s">
        <v>6499</v>
      </c>
      <c r="C3305" s="6" t="s">
        <v>31</v>
      </c>
      <c r="D3305" s="7" t="s">
        <v>92</v>
      </c>
      <c r="E3305" s="6" t="s">
        <v>457</v>
      </c>
      <c r="F3305" s="6" t="s">
        <v>55</v>
      </c>
      <c r="G3305" s="7" t="s">
        <v>74</v>
      </c>
      <c r="H3305" s="8" t="n">
        <v>13081.96</v>
      </c>
      <c r="I3305" s="9" t="n">
        <v>5</v>
      </c>
      <c r="J3305" s="6" t="s">
        <v>17</v>
      </c>
    </row>
    <row r="3306" customFormat="false" ht="15" hidden="false" customHeight="false" outlineLevel="0" collapsed="false">
      <c r="A3306" s="2" t="s">
        <v>6500</v>
      </c>
      <c r="B3306" s="2" t="s">
        <v>6501</v>
      </c>
      <c r="C3306" s="2" t="s">
        <v>31</v>
      </c>
      <c r="D3306" s="3" t="s">
        <v>215</v>
      </c>
      <c r="E3306" s="2" t="s">
        <v>94</v>
      </c>
      <c r="F3306" s="2" t="s">
        <v>78</v>
      </c>
      <c r="G3306" s="3" t="s">
        <v>138</v>
      </c>
      <c r="H3306" s="4" t="n">
        <v>3235.27</v>
      </c>
      <c r="I3306" s="5" t="n">
        <v>30</v>
      </c>
      <c r="J3306" s="2" t="s">
        <v>17</v>
      </c>
    </row>
    <row r="3307" customFormat="false" ht="15" hidden="false" customHeight="false" outlineLevel="0" collapsed="false">
      <c r="A3307" s="6" t="s">
        <v>6502</v>
      </c>
      <c r="B3307" s="6" t="s">
        <v>6503</v>
      </c>
      <c r="C3307" s="6" t="s">
        <v>31</v>
      </c>
      <c r="D3307" s="7" t="s">
        <v>131</v>
      </c>
      <c r="E3307" s="6" t="s">
        <v>898</v>
      </c>
      <c r="F3307" s="6" t="s">
        <v>1303</v>
      </c>
      <c r="G3307" s="7" t="s">
        <v>16</v>
      </c>
      <c r="H3307" s="8" t="n">
        <v>6269.5</v>
      </c>
      <c r="I3307" s="9" t="n">
        <v>5</v>
      </c>
      <c r="J3307" s="6" t="s">
        <v>17</v>
      </c>
    </row>
    <row r="3308" customFormat="false" ht="15" hidden="false" customHeight="false" outlineLevel="0" collapsed="false">
      <c r="A3308" s="2" t="s">
        <v>6504</v>
      </c>
      <c r="B3308" s="2" t="s">
        <v>5404</v>
      </c>
      <c r="C3308" s="2" t="s">
        <v>86</v>
      </c>
      <c r="D3308" s="3" t="s">
        <v>285</v>
      </c>
      <c r="E3308" s="2" t="s">
        <v>245</v>
      </c>
      <c r="F3308" s="2" t="s">
        <v>803</v>
      </c>
      <c r="G3308" s="3" t="s">
        <v>62</v>
      </c>
      <c r="H3308" s="4" t="n">
        <v>2726.17</v>
      </c>
      <c r="I3308" s="5" t="n">
        <v>20</v>
      </c>
      <c r="J3308" s="2" t="s">
        <v>68</v>
      </c>
    </row>
    <row r="3309" customFormat="false" ht="15" hidden="false" customHeight="false" outlineLevel="0" collapsed="false">
      <c r="A3309" s="6" t="s">
        <v>6505</v>
      </c>
      <c r="B3309" s="6" t="s">
        <v>6506</v>
      </c>
      <c r="C3309" s="6" t="s">
        <v>31</v>
      </c>
      <c r="D3309" s="7" t="s">
        <v>175</v>
      </c>
      <c r="E3309" s="6" t="s">
        <v>449</v>
      </c>
      <c r="F3309" s="6" t="s">
        <v>327</v>
      </c>
      <c r="G3309" s="7" t="s">
        <v>28</v>
      </c>
      <c r="H3309" s="8" t="n">
        <v>601.03</v>
      </c>
      <c r="I3309" s="9" t="n">
        <v>15</v>
      </c>
      <c r="J3309" s="6" t="s">
        <v>68</v>
      </c>
    </row>
    <row r="3310" customFormat="false" ht="15" hidden="false" customHeight="false" outlineLevel="0" collapsed="false">
      <c r="A3310" s="2" t="s">
        <v>6507</v>
      </c>
      <c r="B3310" s="2" t="s">
        <v>6508</v>
      </c>
      <c r="C3310" s="2" t="s">
        <v>12</v>
      </c>
      <c r="D3310" s="3" t="s">
        <v>25</v>
      </c>
      <c r="E3310" s="2" t="s">
        <v>700</v>
      </c>
      <c r="F3310" s="2" t="s">
        <v>533</v>
      </c>
      <c r="G3310" s="3" t="s">
        <v>16</v>
      </c>
      <c r="H3310" s="4" t="n">
        <v>9452.66</v>
      </c>
      <c r="I3310" s="5" t="n">
        <v>0</v>
      </c>
      <c r="J3310" s="2" t="s">
        <v>68</v>
      </c>
    </row>
    <row r="3311" customFormat="false" ht="15" hidden="false" customHeight="false" outlineLevel="0" collapsed="false">
      <c r="A3311" s="6" t="s">
        <v>6509</v>
      </c>
      <c r="B3311" s="6" t="s">
        <v>6510</v>
      </c>
      <c r="C3311" s="6" t="s">
        <v>86</v>
      </c>
      <c r="D3311" s="7" t="s">
        <v>87</v>
      </c>
      <c r="E3311" s="6" t="s">
        <v>2469</v>
      </c>
      <c r="F3311" s="6" t="s">
        <v>118</v>
      </c>
      <c r="G3311" s="7" t="s">
        <v>28</v>
      </c>
      <c r="H3311" s="8" t="n">
        <v>5616.06</v>
      </c>
      <c r="I3311" s="9" t="n">
        <v>25</v>
      </c>
      <c r="J3311" s="6" t="s">
        <v>68</v>
      </c>
    </row>
    <row r="3312" customFormat="false" ht="15" hidden="false" customHeight="false" outlineLevel="0" collapsed="false">
      <c r="A3312" s="2" t="s">
        <v>6511</v>
      </c>
      <c r="B3312" s="2" t="s">
        <v>6512</v>
      </c>
      <c r="C3312" s="2" t="s">
        <v>86</v>
      </c>
      <c r="D3312" s="3" t="s">
        <v>97</v>
      </c>
      <c r="E3312" s="2" t="s">
        <v>352</v>
      </c>
      <c r="F3312" s="2" t="s">
        <v>472</v>
      </c>
      <c r="G3312" s="3" t="s">
        <v>28</v>
      </c>
      <c r="H3312" s="4" t="n">
        <v>3366.71</v>
      </c>
      <c r="I3312" s="5" t="n">
        <v>30</v>
      </c>
      <c r="J3312" s="2" t="s">
        <v>17</v>
      </c>
    </row>
    <row r="3313" customFormat="false" ht="15" hidden="false" customHeight="false" outlineLevel="0" collapsed="false">
      <c r="A3313" s="6" t="s">
        <v>6513</v>
      </c>
      <c r="B3313" s="6" t="s">
        <v>3134</v>
      </c>
      <c r="C3313" s="6" t="s">
        <v>31</v>
      </c>
      <c r="D3313" s="7" t="s">
        <v>32</v>
      </c>
      <c r="E3313" s="6" t="s">
        <v>617</v>
      </c>
      <c r="F3313" s="6" t="s">
        <v>1440</v>
      </c>
      <c r="G3313" s="7" t="s">
        <v>138</v>
      </c>
      <c r="H3313" s="8" t="n">
        <v>2310.95</v>
      </c>
      <c r="I3313" s="9" t="n">
        <v>30</v>
      </c>
      <c r="J3313" s="6" t="s">
        <v>17</v>
      </c>
    </row>
    <row r="3314" customFormat="false" ht="15" hidden="false" customHeight="false" outlineLevel="0" collapsed="false">
      <c r="A3314" s="2" t="s">
        <v>6514</v>
      </c>
      <c r="B3314" s="2" t="s">
        <v>5245</v>
      </c>
      <c r="C3314" s="2" t="s">
        <v>31</v>
      </c>
      <c r="D3314" s="3" t="s">
        <v>65</v>
      </c>
      <c r="E3314" s="2" t="s">
        <v>433</v>
      </c>
      <c r="F3314" s="2" t="s">
        <v>405</v>
      </c>
      <c r="G3314" s="3" t="s">
        <v>22</v>
      </c>
      <c r="H3314" s="4" t="n">
        <v>13608.55</v>
      </c>
      <c r="I3314" s="5" t="n">
        <v>0</v>
      </c>
      <c r="J3314" s="2" t="s">
        <v>17</v>
      </c>
    </row>
    <row r="3315" customFormat="false" ht="15" hidden="false" customHeight="false" outlineLevel="0" collapsed="false">
      <c r="A3315" s="6" t="s">
        <v>6515</v>
      </c>
      <c r="B3315" s="6" t="s">
        <v>2875</v>
      </c>
      <c r="C3315" s="6" t="s">
        <v>12</v>
      </c>
      <c r="D3315" s="7" t="s">
        <v>162</v>
      </c>
      <c r="E3315" s="6" t="s">
        <v>1195</v>
      </c>
      <c r="F3315" s="6" t="s">
        <v>106</v>
      </c>
      <c r="G3315" s="7" t="s">
        <v>138</v>
      </c>
      <c r="H3315" s="8" t="n">
        <v>13763.73</v>
      </c>
      <c r="I3315" s="9" t="n">
        <v>10</v>
      </c>
      <c r="J3315" s="6" t="s">
        <v>17</v>
      </c>
    </row>
    <row r="3316" customFormat="false" ht="15" hidden="false" customHeight="false" outlineLevel="0" collapsed="false">
      <c r="A3316" s="2" t="s">
        <v>6516</v>
      </c>
      <c r="B3316" s="2" t="s">
        <v>6517</v>
      </c>
      <c r="C3316" s="2" t="s">
        <v>12</v>
      </c>
      <c r="D3316" s="3" t="s">
        <v>50</v>
      </c>
      <c r="E3316" s="2" t="s">
        <v>871</v>
      </c>
      <c r="F3316" s="2" t="s">
        <v>1111</v>
      </c>
      <c r="G3316" s="3" t="s">
        <v>62</v>
      </c>
      <c r="H3316" s="4" t="n">
        <v>9218.71</v>
      </c>
      <c r="I3316" s="5" t="n">
        <v>10</v>
      </c>
      <c r="J3316" s="2" t="s">
        <v>17</v>
      </c>
    </row>
    <row r="3317" customFormat="false" ht="15" hidden="false" customHeight="false" outlineLevel="0" collapsed="false">
      <c r="A3317" s="6" t="s">
        <v>6518</v>
      </c>
      <c r="B3317" s="6" t="s">
        <v>6519</v>
      </c>
      <c r="C3317" s="6" t="s">
        <v>31</v>
      </c>
      <c r="D3317" s="7" t="s">
        <v>65</v>
      </c>
      <c r="E3317" s="6" t="s">
        <v>373</v>
      </c>
      <c r="F3317" s="6" t="s">
        <v>590</v>
      </c>
      <c r="G3317" s="7" t="s">
        <v>138</v>
      </c>
      <c r="H3317" s="8" t="n">
        <v>13766.54</v>
      </c>
      <c r="I3317" s="9" t="n">
        <v>30</v>
      </c>
      <c r="J3317" s="6" t="s">
        <v>17</v>
      </c>
    </row>
    <row r="3318" customFormat="false" ht="15" hidden="false" customHeight="false" outlineLevel="0" collapsed="false">
      <c r="A3318" s="2" t="s">
        <v>6520</v>
      </c>
      <c r="B3318" s="2" t="s">
        <v>2166</v>
      </c>
      <c r="C3318" s="2" t="s">
        <v>12</v>
      </c>
      <c r="D3318" s="3" t="s">
        <v>25</v>
      </c>
      <c r="E3318" s="2" t="s">
        <v>127</v>
      </c>
      <c r="F3318" s="2" t="s">
        <v>446</v>
      </c>
      <c r="G3318" s="3" t="s">
        <v>62</v>
      </c>
      <c r="H3318" s="4" t="n">
        <v>4239.3</v>
      </c>
      <c r="I3318" s="5" t="n">
        <v>30</v>
      </c>
      <c r="J3318" s="2" t="s">
        <v>17</v>
      </c>
    </row>
    <row r="3319" customFormat="false" ht="15" hidden="false" customHeight="false" outlineLevel="0" collapsed="false">
      <c r="A3319" s="6" t="s">
        <v>6521</v>
      </c>
      <c r="B3319" s="6" t="s">
        <v>6522</v>
      </c>
      <c r="C3319" s="6" t="s">
        <v>86</v>
      </c>
      <c r="D3319" s="7" t="s">
        <v>524</v>
      </c>
      <c r="E3319" s="6" t="s">
        <v>21</v>
      </c>
      <c r="F3319" s="6" t="s">
        <v>560</v>
      </c>
      <c r="G3319" s="7" t="s">
        <v>74</v>
      </c>
      <c r="H3319" s="8" t="n">
        <v>7683.41</v>
      </c>
      <c r="I3319" s="9" t="n">
        <v>20</v>
      </c>
      <c r="J3319" s="6" t="s">
        <v>17</v>
      </c>
    </row>
    <row r="3320" customFormat="false" ht="15" hidden="false" customHeight="false" outlineLevel="0" collapsed="false">
      <c r="A3320" s="2" t="s">
        <v>6523</v>
      </c>
      <c r="B3320" s="2" t="s">
        <v>6524</v>
      </c>
      <c r="C3320" s="2" t="s">
        <v>31</v>
      </c>
      <c r="D3320" s="3" t="s">
        <v>122</v>
      </c>
      <c r="E3320" s="2" t="s">
        <v>1368</v>
      </c>
      <c r="F3320" s="2" t="s">
        <v>621</v>
      </c>
      <c r="G3320" s="3" t="s">
        <v>16</v>
      </c>
      <c r="H3320" s="4" t="n">
        <v>4957.09</v>
      </c>
      <c r="I3320" s="5" t="n">
        <v>30</v>
      </c>
      <c r="J3320" s="2" t="s">
        <v>17</v>
      </c>
    </row>
    <row r="3321" customFormat="false" ht="15" hidden="false" customHeight="false" outlineLevel="0" collapsed="false">
      <c r="A3321" s="6" t="s">
        <v>6525</v>
      </c>
      <c r="B3321" s="6" t="s">
        <v>6526</v>
      </c>
      <c r="C3321" s="6" t="s">
        <v>12</v>
      </c>
      <c r="D3321" s="7" t="s">
        <v>362</v>
      </c>
      <c r="E3321" s="6" t="s">
        <v>1203</v>
      </c>
      <c r="F3321" s="6" t="s">
        <v>1112</v>
      </c>
      <c r="G3321" s="7" t="s">
        <v>22</v>
      </c>
      <c r="H3321" s="8" t="n">
        <v>3782.72</v>
      </c>
      <c r="I3321" s="9" t="n">
        <v>30</v>
      </c>
      <c r="J3321" s="6" t="s">
        <v>17</v>
      </c>
    </row>
    <row r="3322" customFormat="false" ht="15" hidden="false" customHeight="false" outlineLevel="0" collapsed="false">
      <c r="A3322" s="2" t="s">
        <v>6527</v>
      </c>
      <c r="B3322" s="2" t="s">
        <v>6528</v>
      </c>
      <c r="C3322" s="2" t="s">
        <v>31</v>
      </c>
      <c r="D3322" s="3" t="s">
        <v>65</v>
      </c>
      <c r="E3322" s="2" t="s">
        <v>443</v>
      </c>
      <c r="F3322" s="2" t="s">
        <v>496</v>
      </c>
      <c r="G3322" s="3" t="s">
        <v>74</v>
      </c>
      <c r="H3322" s="4" t="n">
        <v>9584.02</v>
      </c>
      <c r="I3322" s="5" t="n">
        <v>0</v>
      </c>
      <c r="J3322" s="2" t="s">
        <v>68</v>
      </c>
    </row>
    <row r="3323" customFormat="false" ht="15" hidden="false" customHeight="false" outlineLevel="0" collapsed="false">
      <c r="A3323" s="6" t="s">
        <v>6529</v>
      </c>
      <c r="B3323" s="6" t="s">
        <v>595</v>
      </c>
      <c r="C3323" s="6" t="s">
        <v>12</v>
      </c>
      <c r="D3323" s="7" t="s">
        <v>81</v>
      </c>
      <c r="E3323" s="6" t="s">
        <v>206</v>
      </c>
      <c r="F3323" s="6" t="s">
        <v>703</v>
      </c>
      <c r="G3323" s="7" t="s">
        <v>62</v>
      </c>
      <c r="H3323" s="8" t="n">
        <v>6520.4</v>
      </c>
      <c r="I3323" s="9" t="n">
        <v>15</v>
      </c>
      <c r="J3323" s="6" t="s">
        <v>17</v>
      </c>
    </row>
    <row r="3324" customFormat="false" ht="15" hidden="false" customHeight="false" outlineLevel="0" collapsed="false">
      <c r="A3324" s="2" t="s">
        <v>6530</v>
      </c>
      <c r="B3324" s="2" t="s">
        <v>6531</v>
      </c>
      <c r="C3324" s="2" t="s">
        <v>31</v>
      </c>
      <c r="D3324" s="3" t="s">
        <v>145</v>
      </c>
      <c r="E3324" s="2" t="s">
        <v>410</v>
      </c>
      <c r="F3324" s="2" t="s">
        <v>226</v>
      </c>
      <c r="G3324" s="3" t="s">
        <v>28</v>
      </c>
      <c r="H3324" s="4" t="n">
        <v>3701.94</v>
      </c>
      <c r="I3324" s="5" t="n">
        <v>0</v>
      </c>
      <c r="J3324" s="2" t="s">
        <v>17</v>
      </c>
    </row>
    <row r="3325" customFormat="false" ht="15" hidden="false" customHeight="false" outlineLevel="0" collapsed="false">
      <c r="A3325" s="6" t="s">
        <v>6532</v>
      </c>
      <c r="B3325" s="6" t="s">
        <v>6533</v>
      </c>
      <c r="C3325" s="6" t="s">
        <v>12</v>
      </c>
      <c r="D3325" s="7" t="s">
        <v>179</v>
      </c>
      <c r="E3325" s="6" t="s">
        <v>163</v>
      </c>
      <c r="F3325" s="6" t="s">
        <v>293</v>
      </c>
      <c r="G3325" s="7" t="s">
        <v>138</v>
      </c>
      <c r="H3325" s="8" t="n">
        <v>14630.86</v>
      </c>
      <c r="I3325" s="9" t="n">
        <v>25</v>
      </c>
      <c r="J3325" s="6" t="s">
        <v>68</v>
      </c>
    </row>
    <row r="3326" customFormat="false" ht="15" hidden="false" customHeight="false" outlineLevel="0" collapsed="false">
      <c r="A3326" s="2" t="s">
        <v>6534</v>
      </c>
      <c r="B3326" s="2" t="s">
        <v>6535</v>
      </c>
      <c r="C3326" s="2" t="s">
        <v>31</v>
      </c>
      <c r="D3326" s="3" t="s">
        <v>175</v>
      </c>
      <c r="E3326" s="2" t="s">
        <v>893</v>
      </c>
      <c r="F3326" s="2" t="s">
        <v>884</v>
      </c>
      <c r="G3326" s="3" t="s">
        <v>16</v>
      </c>
      <c r="H3326" s="4" t="n">
        <v>12384.09</v>
      </c>
      <c r="I3326" s="5" t="n">
        <v>5</v>
      </c>
      <c r="J3326" s="2" t="s">
        <v>68</v>
      </c>
    </row>
    <row r="3327" customFormat="false" ht="15" hidden="false" customHeight="false" outlineLevel="0" collapsed="false">
      <c r="A3327" s="6" t="s">
        <v>6536</v>
      </c>
      <c r="B3327" s="6" t="s">
        <v>6537</v>
      </c>
      <c r="C3327" s="6" t="s">
        <v>86</v>
      </c>
      <c r="D3327" s="7" t="s">
        <v>285</v>
      </c>
      <c r="E3327" s="6" t="s">
        <v>77</v>
      </c>
      <c r="F3327" s="6" t="s">
        <v>78</v>
      </c>
      <c r="G3327" s="7" t="s">
        <v>62</v>
      </c>
      <c r="H3327" s="8" t="n">
        <v>684.85</v>
      </c>
      <c r="I3327" s="9" t="n">
        <v>30</v>
      </c>
      <c r="J3327" s="6" t="s">
        <v>17</v>
      </c>
    </row>
    <row r="3328" customFormat="false" ht="15" hidden="false" customHeight="false" outlineLevel="0" collapsed="false">
      <c r="A3328" s="2" t="s">
        <v>6538</v>
      </c>
      <c r="B3328" s="2" t="s">
        <v>751</v>
      </c>
      <c r="C3328" s="2" t="s">
        <v>86</v>
      </c>
      <c r="D3328" s="3" t="s">
        <v>784</v>
      </c>
      <c r="E3328" s="2" t="s">
        <v>257</v>
      </c>
      <c r="F3328" s="2" t="s">
        <v>706</v>
      </c>
      <c r="G3328" s="3" t="s">
        <v>22</v>
      </c>
      <c r="H3328" s="4" t="n">
        <v>9356.88</v>
      </c>
      <c r="I3328" s="5" t="n">
        <v>10</v>
      </c>
      <c r="J3328" s="2" t="s">
        <v>17</v>
      </c>
    </row>
    <row r="3329" customFormat="false" ht="15" hidden="false" customHeight="false" outlineLevel="0" collapsed="false">
      <c r="A3329" s="6" t="s">
        <v>6539</v>
      </c>
      <c r="B3329" s="6" t="s">
        <v>6540</v>
      </c>
      <c r="C3329" s="6" t="s">
        <v>12</v>
      </c>
      <c r="D3329" s="7" t="s">
        <v>154</v>
      </c>
      <c r="E3329" s="6" t="s">
        <v>1505</v>
      </c>
      <c r="F3329" s="6" t="s">
        <v>774</v>
      </c>
      <c r="G3329" s="7" t="s">
        <v>74</v>
      </c>
      <c r="H3329" s="8" t="n">
        <v>9887.02</v>
      </c>
      <c r="I3329" s="9" t="n">
        <v>30</v>
      </c>
      <c r="J3329" s="6" t="s">
        <v>17</v>
      </c>
    </row>
    <row r="3330" customFormat="false" ht="15" hidden="false" customHeight="false" outlineLevel="0" collapsed="false">
      <c r="A3330" s="2" t="s">
        <v>6541</v>
      </c>
      <c r="B3330" s="2" t="s">
        <v>1155</v>
      </c>
      <c r="C3330" s="2" t="s">
        <v>12</v>
      </c>
      <c r="D3330" s="3" t="s">
        <v>162</v>
      </c>
      <c r="E3330" s="2" t="s">
        <v>1024</v>
      </c>
      <c r="F3330" s="2" t="s">
        <v>669</v>
      </c>
      <c r="G3330" s="3" t="s">
        <v>138</v>
      </c>
      <c r="H3330" s="4" t="n">
        <v>13014.15</v>
      </c>
      <c r="I3330" s="5" t="n">
        <v>5</v>
      </c>
      <c r="J3330" s="2" t="s">
        <v>68</v>
      </c>
    </row>
    <row r="3331" customFormat="false" ht="15" hidden="false" customHeight="false" outlineLevel="0" collapsed="false">
      <c r="A3331" s="6" t="s">
        <v>6542</v>
      </c>
      <c r="B3331" s="6" t="s">
        <v>6543</v>
      </c>
      <c r="C3331" s="6" t="s">
        <v>12</v>
      </c>
      <c r="D3331" s="7" t="s">
        <v>25</v>
      </c>
      <c r="E3331" s="6" t="s">
        <v>77</v>
      </c>
      <c r="F3331" s="6" t="s">
        <v>94</v>
      </c>
      <c r="G3331" s="7" t="s">
        <v>16</v>
      </c>
      <c r="H3331" s="8" t="n">
        <v>6338.92</v>
      </c>
      <c r="I3331" s="9" t="n">
        <v>5</v>
      </c>
      <c r="J3331" s="6" t="s">
        <v>17</v>
      </c>
    </row>
    <row r="3332" customFormat="false" ht="15" hidden="false" customHeight="false" outlineLevel="0" collapsed="false">
      <c r="A3332" s="2" t="s">
        <v>6544</v>
      </c>
      <c r="B3332" s="2" t="s">
        <v>6545</v>
      </c>
      <c r="C3332" s="2" t="s">
        <v>12</v>
      </c>
      <c r="D3332" s="3" t="s">
        <v>13</v>
      </c>
      <c r="E3332" s="2" t="s">
        <v>124</v>
      </c>
      <c r="F3332" s="2" t="s">
        <v>1067</v>
      </c>
      <c r="G3332" s="3" t="s">
        <v>62</v>
      </c>
      <c r="H3332" s="4" t="n">
        <v>7072.6</v>
      </c>
      <c r="I3332" s="5" t="n">
        <v>30</v>
      </c>
      <c r="J3332" s="2" t="s">
        <v>17</v>
      </c>
    </row>
    <row r="3333" customFormat="false" ht="15" hidden="false" customHeight="false" outlineLevel="0" collapsed="false">
      <c r="A3333" s="6" t="s">
        <v>6546</v>
      </c>
      <c r="B3333" s="6" t="s">
        <v>5594</v>
      </c>
      <c r="C3333" s="6" t="s">
        <v>31</v>
      </c>
      <c r="D3333" s="7" t="s">
        <v>215</v>
      </c>
      <c r="E3333" s="6" t="s">
        <v>528</v>
      </c>
      <c r="F3333" s="6" t="s">
        <v>521</v>
      </c>
      <c r="G3333" s="7" t="s">
        <v>62</v>
      </c>
      <c r="H3333" s="8" t="n">
        <v>11194.41</v>
      </c>
      <c r="I3333" s="9" t="n">
        <v>30</v>
      </c>
      <c r="J3333" s="6" t="s">
        <v>17</v>
      </c>
    </row>
    <row r="3334" customFormat="false" ht="15" hidden="false" customHeight="false" outlineLevel="0" collapsed="false">
      <c r="A3334" s="2" t="s">
        <v>6547</v>
      </c>
      <c r="B3334" s="2" t="s">
        <v>6548</v>
      </c>
      <c r="C3334" s="2" t="s">
        <v>12</v>
      </c>
      <c r="D3334" s="3" t="s">
        <v>179</v>
      </c>
      <c r="E3334" s="2" t="s">
        <v>227</v>
      </c>
      <c r="F3334" s="2" t="s">
        <v>560</v>
      </c>
      <c r="G3334" s="3" t="s">
        <v>22</v>
      </c>
      <c r="H3334" s="4" t="n">
        <v>2311.64</v>
      </c>
      <c r="I3334" s="5" t="n">
        <v>5</v>
      </c>
      <c r="J3334" s="2" t="s">
        <v>68</v>
      </c>
    </row>
    <row r="3335" customFormat="false" ht="15" hidden="false" customHeight="false" outlineLevel="0" collapsed="false">
      <c r="A3335" s="6" t="s">
        <v>6549</v>
      </c>
      <c r="B3335" s="6" t="s">
        <v>6550</v>
      </c>
      <c r="C3335" s="6" t="s">
        <v>12</v>
      </c>
      <c r="D3335" s="7" t="s">
        <v>25</v>
      </c>
      <c r="E3335" s="6" t="s">
        <v>320</v>
      </c>
      <c r="F3335" s="6" t="s">
        <v>211</v>
      </c>
      <c r="G3335" s="7" t="s">
        <v>138</v>
      </c>
      <c r="H3335" s="8" t="n">
        <v>13014.67</v>
      </c>
      <c r="I3335" s="9" t="n">
        <v>30</v>
      </c>
      <c r="J3335" s="6" t="s">
        <v>17</v>
      </c>
    </row>
    <row r="3336" customFormat="false" ht="15" hidden="false" customHeight="false" outlineLevel="0" collapsed="false">
      <c r="A3336" s="2" t="s">
        <v>6551</v>
      </c>
      <c r="B3336" s="2" t="s">
        <v>6552</v>
      </c>
      <c r="C3336" s="2" t="s">
        <v>12</v>
      </c>
      <c r="D3336" s="3" t="s">
        <v>37</v>
      </c>
      <c r="E3336" s="2" t="s">
        <v>1556</v>
      </c>
      <c r="F3336" s="2" t="s">
        <v>946</v>
      </c>
      <c r="G3336" s="3" t="s">
        <v>28</v>
      </c>
      <c r="H3336" s="4" t="n">
        <v>5132.24</v>
      </c>
      <c r="I3336" s="5" t="n">
        <v>10</v>
      </c>
      <c r="J3336" s="2" t="s">
        <v>17</v>
      </c>
    </row>
    <row r="3337" customFormat="false" ht="15" hidden="false" customHeight="false" outlineLevel="0" collapsed="false">
      <c r="A3337" s="6" t="s">
        <v>6553</v>
      </c>
      <c r="B3337" s="6" t="s">
        <v>6554</v>
      </c>
      <c r="C3337" s="6" t="s">
        <v>12</v>
      </c>
      <c r="D3337" s="7" t="s">
        <v>81</v>
      </c>
      <c r="E3337" s="6" t="s">
        <v>1725</v>
      </c>
      <c r="F3337" s="6" t="s">
        <v>2002</v>
      </c>
      <c r="G3337" s="7" t="s">
        <v>22</v>
      </c>
      <c r="H3337" s="8" t="n">
        <v>8590.07</v>
      </c>
      <c r="I3337" s="9" t="n">
        <v>15</v>
      </c>
      <c r="J3337" s="6" t="s">
        <v>17</v>
      </c>
    </row>
    <row r="3338" customFormat="false" ht="15" hidden="false" customHeight="false" outlineLevel="0" collapsed="false">
      <c r="A3338" s="2" t="s">
        <v>6555</v>
      </c>
      <c r="B3338" s="2" t="s">
        <v>6556</v>
      </c>
      <c r="C3338" s="2" t="s">
        <v>31</v>
      </c>
      <c r="D3338" s="3" t="s">
        <v>131</v>
      </c>
      <c r="E3338" s="2" t="s">
        <v>112</v>
      </c>
      <c r="F3338" s="2" t="s">
        <v>550</v>
      </c>
      <c r="G3338" s="3" t="s">
        <v>22</v>
      </c>
      <c r="H3338" s="4" t="n">
        <v>3870.43</v>
      </c>
      <c r="I3338" s="5" t="n">
        <v>15</v>
      </c>
      <c r="J3338" s="2" t="s">
        <v>17</v>
      </c>
    </row>
    <row r="3339" customFormat="false" ht="15" hidden="false" customHeight="false" outlineLevel="0" collapsed="false">
      <c r="A3339" s="6" t="s">
        <v>6557</v>
      </c>
      <c r="B3339" s="6" t="s">
        <v>6558</v>
      </c>
      <c r="C3339" s="6" t="s">
        <v>31</v>
      </c>
      <c r="D3339" s="7" t="s">
        <v>131</v>
      </c>
      <c r="E3339" s="6" t="s">
        <v>307</v>
      </c>
      <c r="F3339" s="6" t="s">
        <v>376</v>
      </c>
      <c r="G3339" s="7" t="s">
        <v>62</v>
      </c>
      <c r="H3339" s="8" t="n">
        <v>12754.44</v>
      </c>
      <c r="I3339" s="9" t="n">
        <v>0</v>
      </c>
      <c r="J3339" s="6" t="s">
        <v>17</v>
      </c>
    </row>
    <row r="3340" customFormat="false" ht="15" hidden="false" customHeight="false" outlineLevel="0" collapsed="false">
      <c r="A3340" s="2" t="s">
        <v>6559</v>
      </c>
      <c r="B3340" s="2" t="s">
        <v>6560</v>
      </c>
      <c r="C3340" s="2" t="s">
        <v>31</v>
      </c>
      <c r="D3340" s="3" t="s">
        <v>65</v>
      </c>
      <c r="E3340" s="2" t="s">
        <v>590</v>
      </c>
      <c r="F3340" s="2" t="s">
        <v>469</v>
      </c>
      <c r="G3340" s="3" t="s">
        <v>28</v>
      </c>
      <c r="H3340" s="4" t="n">
        <v>10861.4</v>
      </c>
      <c r="I3340" s="5" t="n">
        <v>5</v>
      </c>
      <c r="J3340" s="2" t="s">
        <v>17</v>
      </c>
    </row>
    <row r="3341" customFormat="false" ht="15" hidden="false" customHeight="false" outlineLevel="0" collapsed="false">
      <c r="A3341" s="6" t="s">
        <v>6561</v>
      </c>
      <c r="B3341" s="6" t="s">
        <v>6562</v>
      </c>
      <c r="C3341" s="6" t="s">
        <v>31</v>
      </c>
      <c r="D3341" s="7" t="s">
        <v>175</v>
      </c>
      <c r="E3341" s="6" t="s">
        <v>1030</v>
      </c>
      <c r="F3341" s="6" t="s">
        <v>630</v>
      </c>
      <c r="G3341" s="7" t="s">
        <v>62</v>
      </c>
      <c r="H3341" s="8" t="n">
        <v>4103.8</v>
      </c>
      <c r="I3341" s="9" t="n">
        <v>5</v>
      </c>
      <c r="J3341" s="6" t="s">
        <v>17</v>
      </c>
    </row>
    <row r="3342" customFormat="false" ht="15" hidden="false" customHeight="false" outlineLevel="0" collapsed="false">
      <c r="A3342" s="2" t="s">
        <v>6563</v>
      </c>
      <c r="B3342" s="2" t="s">
        <v>3262</v>
      </c>
      <c r="C3342" s="2" t="s">
        <v>12</v>
      </c>
      <c r="D3342" s="3" t="s">
        <v>81</v>
      </c>
      <c r="E3342" s="2" t="s">
        <v>1919</v>
      </c>
      <c r="F3342" s="2" t="s">
        <v>473</v>
      </c>
      <c r="G3342" s="3" t="s">
        <v>138</v>
      </c>
      <c r="H3342" s="4" t="n">
        <v>8247.66</v>
      </c>
      <c r="I3342" s="5" t="n">
        <v>10</v>
      </c>
      <c r="J3342" s="2" t="s">
        <v>17</v>
      </c>
    </row>
    <row r="3343" customFormat="false" ht="15" hidden="false" customHeight="false" outlineLevel="0" collapsed="false">
      <c r="A3343" s="6" t="s">
        <v>6564</v>
      </c>
      <c r="B3343" s="6" t="s">
        <v>6565</v>
      </c>
      <c r="C3343" s="6" t="s">
        <v>12</v>
      </c>
      <c r="D3343" s="7" t="s">
        <v>13</v>
      </c>
      <c r="E3343" s="6" t="s">
        <v>812</v>
      </c>
      <c r="F3343" s="6" t="s">
        <v>665</v>
      </c>
      <c r="G3343" s="7" t="s">
        <v>22</v>
      </c>
      <c r="H3343" s="8" t="n">
        <v>13482.73</v>
      </c>
      <c r="I3343" s="9" t="n">
        <v>5</v>
      </c>
      <c r="J3343" s="6" t="s">
        <v>17</v>
      </c>
    </row>
    <row r="3344" customFormat="false" ht="15" hidden="false" customHeight="false" outlineLevel="0" collapsed="false">
      <c r="A3344" s="2" t="s">
        <v>6566</v>
      </c>
      <c r="B3344" s="2" t="s">
        <v>4310</v>
      </c>
      <c r="C3344" s="2" t="s">
        <v>31</v>
      </c>
      <c r="D3344" s="3" t="s">
        <v>175</v>
      </c>
      <c r="E3344" s="2" t="s">
        <v>568</v>
      </c>
      <c r="F3344" s="2" t="s">
        <v>1233</v>
      </c>
      <c r="G3344" s="3" t="s">
        <v>28</v>
      </c>
      <c r="H3344" s="4" t="n">
        <v>5884.37</v>
      </c>
      <c r="I3344" s="5" t="n">
        <v>5</v>
      </c>
      <c r="J3344" s="2" t="s">
        <v>68</v>
      </c>
    </row>
    <row r="3345" customFormat="false" ht="15" hidden="false" customHeight="false" outlineLevel="0" collapsed="false">
      <c r="A3345" s="6" t="s">
        <v>6567</v>
      </c>
      <c r="B3345" s="6" t="s">
        <v>1828</v>
      </c>
      <c r="C3345" s="6" t="s">
        <v>12</v>
      </c>
      <c r="D3345" s="7" t="s">
        <v>13</v>
      </c>
      <c r="E3345" s="6" t="s">
        <v>1518</v>
      </c>
      <c r="F3345" s="6" t="s">
        <v>409</v>
      </c>
      <c r="G3345" s="7" t="s">
        <v>138</v>
      </c>
      <c r="H3345" s="8" t="n">
        <v>7994.65</v>
      </c>
      <c r="I3345" s="9" t="n">
        <v>30</v>
      </c>
      <c r="J3345" s="6" t="s">
        <v>17</v>
      </c>
    </row>
    <row r="3346" customFormat="false" ht="15" hidden="false" customHeight="false" outlineLevel="0" collapsed="false">
      <c r="A3346" s="2" t="s">
        <v>6568</v>
      </c>
      <c r="B3346" s="2" t="s">
        <v>989</v>
      </c>
      <c r="C3346" s="2" t="s">
        <v>86</v>
      </c>
      <c r="D3346" s="3" t="s">
        <v>285</v>
      </c>
      <c r="E3346" s="2" t="s">
        <v>520</v>
      </c>
      <c r="F3346" s="2" t="s">
        <v>1505</v>
      </c>
      <c r="G3346" s="3" t="s">
        <v>16</v>
      </c>
      <c r="H3346" s="4" t="n">
        <v>11073.78</v>
      </c>
      <c r="I3346" s="5" t="n">
        <v>5</v>
      </c>
      <c r="J3346" s="2" t="s">
        <v>17</v>
      </c>
    </row>
    <row r="3347" customFormat="false" ht="15" hidden="false" customHeight="false" outlineLevel="0" collapsed="false">
      <c r="A3347" s="6" t="s">
        <v>6569</v>
      </c>
      <c r="B3347" s="6" t="s">
        <v>6570</v>
      </c>
      <c r="C3347" s="6" t="s">
        <v>12</v>
      </c>
      <c r="D3347" s="7" t="s">
        <v>25</v>
      </c>
      <c r="E3347" s="6" t="s">
        <v>1678</v>
      </c>
      <c r="F3347" s="6" t="s">
        <v>1505</v>
      </c>
      <c r="G3347" s="7" t="s">
        <v>22</v>
      </c>
      <c r="H3347" s="8" t="n">
        <v>7709.58</v>
      </c>
      <c r="I3347" s="9" t="n">
        <v>25</v>
      </c>
      <c r="J3347" s="6" t="s">
        <v>17</v>
      </c>
    </row>
    <row r="3348" customFormat="false" ht="15" hidden="false" customHeight="false" outlineLevel="0" collapsed="false">
      <c r="A3348" s="2" t="s">
        <v>6571</v>
      </c>
      <c r="B3348" s="2" t="s">
        <v>6572</v>
      </c>
      <c r="C3348" s="2" t="s">
        <v>12</v>
      </c>
      <c r="D3348" s="3" t="s">
        <v>154</v>
      </c>
      <c r="E3348" s="2" t="s">
        <v>1030</v>
      </c>
      <c r="F3348" s="2" t="s">
        <v>376</v>
      </c>
      <c r="G3348" s="3" t="s">
        <v>22</v>
      </c>
      <c r="H3348" s="4" t="n">
        <v>9661.15</v>
      </c>
      <c r="I3348" s="5" t="n">
        <v>20</v>
      </c>
      <c r="J3348" s="2" t="s">
        <v>17</v>
      </c>
    </row>
    <row r="3349" customFormat="false" ht="15" hidden="false" customHeight="false" outlineLevel="0" collapsed="false">
      <c r="A3349" s="6" t="s">
        <v>6573</v>
      </c>
      <c r="B3349" s="6" t="s">
        <v>5043</v>
      </c>
      <c r="C3349" s="6" t="s">
        <v>86</v>
      </c>
      <c r="D3349" s="7" t="s">
        <v>507</v>
      </c>
      <c r="E3349" s="6" t="s">
        <v>1271</v>
      </c>
      <c r="F3349" s="6" t="s">
        <v>380</v>
      </c>
      <c r="G3349" s="7" t="s">
        <v>22</v>
      </c>
      <c r="H3349" s="8" t="n">
        <v>2444.85</v>
      </c>
      <c r="I3349" s="9" t="n">
        <v>15</v>
      </c>
      <c r="J3349" s="6" t="s">
        <v>17</v>
      </c>
    </row>
    <row r="3350" customFormat="false" ht="15" hidden="false" customHeight="false" outlineLevel="0" collapsed="false">
      <c r="A3350" s="2" t="s">
        <v>6574</v>
      </c>
      <c r="B3350" s="2" t="s">
        <v>1275</v>
      </c>
      <c r="C3350" s="2" t="s">
        <v>86</v>
      </c>
      <c r="D3350" s="3" t="s">
        <v>507</v>
      </c>
      <c r="E3350" s="2" t="s">
        <v>93</v>
      </c>
      <c r="F3350" s="2" t="s">
        <v>77</v>
      </c>
      <c r="G3350" s="3" t="s">
        <v>22</v>
      </c>
      <c r="H3350" s="4" t="n">
        <v>634.24</v>
      </c>
      <c r="I3350" s="5" t="n">
        <v>5</v>
      </c>
      <c r="J3350" s="2" t="s">
        <v>17</v>
      </c>
    </row>
    <row r="3351" customFormat="false" ht="15" hidden="false" customHeight="false" outlineLevel="0" collapsed="false">
      <c r="A3351" s="6" t="s">
        <v>6575</v>
      </c>
      <c r="B3351" s="6" t="s">
        <v>6576</v>
      </c>
      <c r="C3351" s="6" t="s">
        <v>31</v>
      </c>
      <c r="D3351" s="7" t="s">
        <v>92</v>
      </c>
      <c r="E3351" s="6" t="s">
        <v>298</v>
      </c>
      <c r="F3351" s="6" t="s">
        <v>457</v>
      </c>
      <c r="G3351" s="7" t="s">
        <v>22</v>
      </c>
      <c r="H3351" s="8" t="n">
        <v>8654.47</v>
      </c>
      <c r="I3351" s="9" t="n">
        <v>20</v>
      </c>
      <c r="J3351" s="6" t="s">
        <v>17</v>
      </c>
    </row>
    <row r="3352" customFormat="false" ht="15" hidden="false" customHeight="false" outlineLevel="0" collapsed="false">
      <c r="A3352" s="2" t="s">
        <v>6577</v>
      </c>
      <c r="B3352" s="2" t="s">
        <v>6578</v>
      </c>
      <c r="C3352" s="2" t="s">
        <v>12</v>
      </c>
      <c r="D3352" s="3" t="s">
        <v>25</v>
      </c>
      <c r="E3352" s="2" t="s">
        <v>1007</v>
      </c>
      <c r="F3352" s="2" t="s">
        <v>2002</v>
      </c>
      <c r="G3352" s="3" t="s">
        <v>74</v>
      </c>
      <c r="H3352" s="4" t="n">
        <v>3252.79</v>
      </c>
      <c r="I3352" s="5" t="n">
        <v>10</v>
      </c>
      <c r="J3352" s="2" t="s">
        <v>17</v>
      </c>
    </row>
    <row r="3353" customFormat="false" ht="15" hidden="false" customHeight="false" outlineLevel="0" collapsed="false">
      <c r="A3353" s="6" t="s">
        <v>6579</v>
      </c>
      <c r="B3353" s="6" t="s">
        <v>6580</v>
      </c>
      <c r="C3353" s="6" t="s">
        <v>31</v>
      </c>
      <c r="D3353" s="7" t="s">
        <v>65</v>
      </c>
      <c r="E3353" s="6" t="s">
        <v>1325</v>
      </c>
      <c r="F3353" s="6" t="s">
        <v>1195</v>
      </c>
      <c r="G3353" s="7" t="s">
        <v>22</v>
      </c>
      <c r="H3353" s="8" t="n">
        <v>1640.39</v>
      </c>
      <c r="I3353" s="9" t="n">
        <v>0</v>
      </c>
      <c r="J3353" s="6" t="s">
        <v>17</v>
      </c>
    </row>
    <row r="3354" customFormat="false" ht="15" hidden="false" customHeight="false" outlineLevel="0" collapsed="false">
      <c r="A3354" s="2" t="s">
        <v>6581</v>
      </c>
      <c r="B3354" s="2" t="s">
        <v>1820</v>
      </c>
      <c r="C3354" s="2" t="s">
        <v>86</v>
      </c>
      <c r="D3354" s="3" t="s">
        <v>784</v>
      </c>
      <c r="E3354" s="2" t="s">
        <v>725</v>
      </c>
      <c r="F3354" s="2" t="s">
        <v>1641</v>
      </c>
      <c r="G3354" s="3" t="s">
        <v>28</v>
      </c>
      <c r="H3354" s="4" t="n">
        <v>12550.34</v>
      </c>
      <c r="I3354" s="5" t="n">
        <v>15</v>
      </c>
      <c r="J3354" s="2" t="s">
        <v>68</v>
      </c>
    </row>
    <row r="3355" customFormat="false" ht="15" hidden="false" customHeight="false" outlineLevel="0" collapsed="false">
      <c r="A3355" s="6" t="s">
        <v>6582</v>
      </c>
      <c r="B3355" s="6" t="s">
        <v>394</v>
      </c>
      <c r="C3355" s="6" t="s">
        <v>31</v>
      </c>
      <c r="D3355" s="7" t="s">
        <v>122</v>
      </c>
      <c r="E3355" s="6" t="s">
        <v>103</v>
      </c>
      <c r="F3355" s="6" t="s">
        <v>504</v>
      </c>
      <c r="G3355" s="7" t="s">
        <v>16</v>
      </c>
      <c r="H3355" s="8" t="n">
        <v>14104.93</v>
      </c>
      <c r="I3355" s="9" t="n">
        <v>15</v>
      </c>
      <c r="J3355" s="6" t="s">
        <v>17</v>
      </c>
    </row>
    <row r="3356" customFormat="false" ht="15" hidden="false" customHeight="false" outlineLevel="0" collapsed="false">
      <c r="A3356" s="2" t="s">
        <v>6583</v>
      </c>
      <c r="B3356" s="2" t="s">
        <v>2376</v>
      </c>
      <c r="C3356" s="2" t="s">
        <v>12</v>
      </c>
      <c r="D3356" s="3" t="s">
        <v>110</v>
      </c>
      <c r="E3356" s="2" t="s">
        <v>301</v>
      </c>
      <c r="F3356" s="2" t="s">
        <v>417</v>
      </c>
      <c r="G3356" s="3" t="s">
        <v>16</v>
      </c>
      <c r="H3356" s="4" t="n">
        <v>8147.91</v>
      </c>
      <c r="I3356" s="5" t="n">
        <v>0</v>
      </c>
      <c r="J3356" s="2" t="s">
        <v>17</v>
      </c>
    </row>
    <row r="3357" customFormat="false" ht="15" hidden="false" customHeight="false" outlineLevel="0" collapsed="false">
      <c r="A3357" s="6" t="s">
        <v>6584</v>
      </c>
      <c r="B3357" s="6" t="s">
        <v>6585</v>
      </c>
      <c r="C3357" s="6" t="s">
        <v>86</v>
      </c>
      <c r="D3357" s="7" t="s">
        <v>384</v>
      </c>
      <c r="E3357" s="6" t="s">
        <v>1190</v>
      </c>
      <c r="F3357" s="6" t="s">
        <v>397</v>
      </c>
      <c r="G3357" s="7" t="s">
        <v>16</v>
      </c>
      <c r="H3357" s="8" t="n">
        <v>5344.04</v>
      </c>
      <c r="I3357" s="9" t="n">
        <v>15</v>
      </c>
      <c r="J3357" s="6" t="s">
        <v>17</v>
      </c>
    </row>
    <row r="3358" customFormat="false" ht="15" hidden="false" customHeight="false" outlineLevel="0" collapsed="false">
      <c r="A3358" s="2" t="s">
        <v>6586</v>
      </c>
      <c r="B3358" s="2" t="s">
        <v>1092</v>
      </c>
      <c r="C3358" s="2" t="s">
        <v>31</v>
      </c>
      <c r="D3358" s="3" t="s">
        <v>92</v>
      </c>
      <c r="E3358" s="2" t="s">
        <v>994</v>
      </c>
      <c r="F3358" s="2" t="s">
        <v>1117</v>
      </c>
      <c r="G3358" s="3" t="s">
        <v>28</v>
      </c>
      <c r="H3358" s="4" t="n">
        <v>7447.93</v>
      </c>
      <c r="I3358" s="5" t="n">
        <v>0</v>
      </c>
      <c r="J3358" s="2" t="s">
        <v>68</v>
      </c>
    </row>
    <row r="3359" customFormat="false" ht="15" hidden="false" customHeight="false" outlineLevel="0" collapsed="false">
      <c r="A3359" s="6" t="s">
        <v>6587</v>
      </c>
      <c r="B3359" s="6" t="s">
        <v>6588</v>
      </c>
      <c r="C3359" s="6" t="s">
        <v>12</v>
      </c>
      <c r="D3359" s="7" t="s">
        <v>110</v>
      </c>
      <c r="E3359" s="6" t="s">
        <v>517</v>
      </c>
      <c r="F3359" s="6" t="s">
        <v>1195</v>
      </c>
      <c r="G3359" s="7" t="s">
        <v>22</v>
      </c>
      <c r="H3359" s="8" t="n">
        <v>14182.77</v>
      </c>
      <c r="I3359" s="9" t="n">
        <v>25</v>
      </c>
      <c r="J3359" s="6" t="s">
        <v>17</v>
      </c>
    </row>
    <row r="3360" customFormat="false" ht="15" hidden="false" customHeight="false" outlineLevel="0" collapsed="false">
      <c r="A3360" s="2" t="s">
        <v>6589</v>
      </c>
      <c r="B3360" s="2" t="s">
        <v>6590</v>
      </c>
      <c r="C3360" s="2" t="s">
        <v>31</v>
      </c>
      <c r="D3360" s="3" t="s">
        <v>122</v>
      </c>
      <c r="E3360" s="2" t="s">
        <v>1330</v>
      </c>
      <c r="F3360" s="2" t="s">
        <v>1331</v>
      </c>
      <c r="G3360" s="3" t="s">
        <v>22</v>
      </c>
      <c r="H3360" s="4" t="n">
        <v>7978.59</v>
      </c>
      <c r="I3360" s="5" t="n">
        <v>15</v>
      </c>
      <c r="J3360" s="2" t="s">
        <v>17</v>
      </c>
    </row>
    <row r="3361" customFormat="false" ht="15" hidden="false" customHeight="false" outlineLevel="0" collapsed="false">
      <c r="A3361" s="6" t="s">
        <v>6591</v>
      </c>
      <c r="B3361" s="6" t="s">
        <v>6592</v>
      </c>
      <c r="C3361" s="6" t="s">
        <v>31</v>
      </c>
      <c r="D3361" s="7" t="s">
        <v>122</v>
      </c>
      <c r="E3361" s="6" t="s">
        <v>264</v>
      </c>
      <c r="F3361" s="6" t="s">
        <v>410</v>
      </c>
      <c r="G3361" s="7" t="s">
        <v>28</v>
      </c>
      <c r="H3361" s="8" t="n">
        <v>11523.41</v>
      </c>
      <c r="I3361" s="9" t="n">
        <v>20</v>
      </c>
      <c r="J3361" s="6" t="s">
        <v>17</v>
      </c>
    </row>
    <row r="3362" customFormat="false" ht="15" hidden="false" customHeight="false" outlineLevel="0" collapsed="false">
      <c r="A3362" s="2" t="s">
        <v>6593</v>
      </c>
      <c r="B3362" s="2" t="s">
        <v>1119</v>
      </c>
      <c r="C3362" s="2" t="s">
        <v>12</v>
      </c>
      <c r="D3362" s="3" t="s">
        <v>81</v>
      </c>
      <c r="E3362" s="2" t="s">
        <v>881</v>
      </c>
      <c r="F3362" s="2" t="s">
        <v>2151</v>
      </c>
      <c r="G3362" s="3" t="s">
        <v>138</v>
      </c>
      <c r="H3362" s="4" t="n">
        <v>8455.06</v>
      </c>
      <c r="I3362" s="5" t="n">
        <v>20</v>
      </c>
      <c r="J3362" s="2" t="s">
        <v>68</v>
      </c>
    </row>
    <row r="3363" customFormat="false" ht="15" hidden="false" customHeight="false" outlineLevel="0" collapsed="false">
      <c r="A3363" s="6" t="s">
        <v>6594</v>
      </c>
      <c r="B3363" s="6" t="s">
        <v>989</v>
      </c>
      <c r="C3363" s="6" t="s">
        <v>12</v>
      </c>
      <c r="D3363" s="7" t="s">
        <v>362</v>
      </c>
      <c r="E3363" s="6" t="s">
        <v>720</v>
      </c>
      <c r="F3363" s="6" t="s">
        <v>967</v>
      </c>
      <c r="G3363" s="7" t="s">
        <v>22</v>
      </c>
      <c r="H3363" s="8" t="n">
        <v>5994.31</v>
      </c>
      <c r="I3363" s="9" t="n">
        <v>15</v>
      </c>
      <c r="J3363" s="6" t="s">
        <v>17</v>
      </c>
    </row>
    <row r="3364" customFormat="false" ht="15" hidden="false" customHeight="false" outlineLevel="0" collapsed="false">
      <c r="A3364" s="2" t="s">
        <v>6595</v>
      </c>
      <c r="B3364" s="2" t="s">
        <v>6596</v>
      </c>
      <c r="C3364" s="2" t="s">
        <v>86</v>
      </c>
      <c r="D3364" s="3" t="s">
        <v>285</v>
      </c>
      <c r="E3364" s="2" t="s">
        <v>1249</v>
      </c>
      <c r="F3364" s="2" t="s">
        <v>1678</v>
      </c>
      <c r="G3364" s="3" t="s">
        <v>16</v>
      </c>
      <c r="H3364" s="4" t="n">
        <v>1718.02</v>
      </c>
      <c r="I3364" s="5" t="n">
        <v>0</v>
      </c>
      <c r="J3364" s="2" t="s">
        <v>68</v>
      </c>
    </row>
    <row r="3365" customFormat="false" ht="15" hidden="false" customHeight="false" outlineLevel="0" collapsed="false">
      <c r="A3365" s="6" t="s">
        <v>6597</v>
      </c>
      <c r="B3365" s="6" t="s">
        <v>6598</v>
      </c>
      <c r="C3365" s="6" t="s">
        <v>86</v>
      </c>
      <c r="D3365" s="7" t="s">
        <v>784</v>
      </c>
      <c r="E3365" s="6" t="s">
        <v>380</v>
      </c>
      <c r="F3365" s="6" t="s">
        <v>163</v>
      </c>
      <c r="G3365" s="7" t="s">
        <v>138</v>
      </c>
      <c r="H3365" s="8" t="n">
        <v>13928.86</v>
      </c>
      <c r="I3365" s="9" t="n">
        <v>5</v>
      </c>
      <c r="J3365" s="6" t="s">
        <v>17</v>
      </c>
    </row>
    <row r="3366" customFormat="false" ht="15" hidden="false" customHeight="false" outlineLevel="0" collapsed="false">
      <c r="A3366" s="2" t="s">
        <v>6599</v>
      </c>
      <c r="B3366" s="2" t="s">
        <v>2324</v>
      </c>
      <c r="C3366" s="2" t="s">
        <v>31</v>
      </c>
      <c r="D3366" s="3" t="s">
        <v>92</v>
      </c>
      <c r="E3366" s="2" t="s">
        <v>1208</v>
      </c>
      <c r="F3366" s="2" t="s">
        <v>147</v>
      </c>
      <c r="G3366" s="3" t="s">
        <v>22</v>
      </c>
      <c r="H3366" s="4" t="n">
        <v>2453.19</v>
      </c>
      <c r="I3366" s="5" t="n">
        <v>0</v>
      </c>
      <c r="J3366" s="2" t="s">
        <v>17</v>
      </c>
    </row>
    <row r="3367" customFormat="false" ht="15" hidden="false" customHeight="false" outlineLevel="0" collapsed="false">
      <c r="A3367" s="6" t="s">
        <v>6600</v>
      </c>
      <c r="B3367" s="6" t="s">
        <v>6601</v>
      </c>
      <c r="C3367" s="6" t="s">
        <v>12</v>
      </c>
      <c r="D3367" s="7" t="s">
        <v>154</v>
      </c>
      <c r="E3367" s="6" t="s">
        <v>1890</v>
      </c>
      <c r="F3367" s="6" t="s">
        <v>1919</v>
      </c>
      <c r="G3367" s="7" t="s">
        <v>22</v>
      </c>
      <c r="H3367" s="8" t="n">
        <v>10700.83</v>
      </c>
      <c r="I3367" s="9" t="n">
        <v>15</v>
      </c>
      <c r="J3367" s="6" t="s">
        <v>68</v>
      </c>
    </row>
    <row r="3368" customFormat="false" ht="15" hidden="false" customHeight="false" outlineLevel="0" collapsed="false">
      <c r="A3368" s="2" t="s">
        <v>6602</v>
      </c>
      <c r="B3368" s="2" t="s">
        <v>3069</v>
      </c>
      <c r="C3368" s="2" t="s">
        <v>31</v>
      </c>
      <c r="D3368" s="3" t="s">
        <v>59</v>
      </c>
      <c r="E3368" s="2" t="s">
        <v>376</v>
      </c>
      <c r="F3368" s="2" t="s">
        <v>486</v>
      </c>
      <c r="G3368" s="3" t="s">
        <v>16</v>
      </c>
      <c r="H3368" s="4" t="n">
        <v>2069.85</v>
      </c>
      <c r="I3368" s="5" t="n">
        <v>15</v>
      </c>
      <c r="J3368" s="2" t="s">
        <v>68</v>
      </c>
    </row>
    <row r="3369" customFormat="false" ht="15" hidden="false" customHeight="false" outlineLevel="0" collapsed="false">
      <c r="A3369" s="6" t="s">
        <v>6603</v>
      </c>
      <c r="B3369" s="6" t="s">
        <v>2482</v>
      </c>
      <c r="C3369" s="6" t="s">
        <v>12</v>
      </c>
      <c r="D3369" s="7" t="s">
        <v>50</v>
      </c>
      <c r="E3369" s="6" t="s">
        <v>1138</v>
      </c>
      <c r="F3369" s="6" t="s">
        <v>271</v>
      </c>
      <c r="G3369" s="7" t="s">
        <v>22</v>
      </c>
      <c r="H3369" s="8" t="n">
        <v>2581.87</v>
      </c>
      <c r="I3369" s="9" t="n">
        <v>0</v>
      </c>
      <c r="J3369" s="6" t="s">
        <v>17</v>
      </c>
    </row>
    <row r="3370" customFormat="false" ht="15" hidden="false" customHeight="false" outlineLevel="0" collapsed="false">
      <c r="A3370" s="2" t="s">
        <v>6604</v>
      </c>
      <c r="B3370" s="2" t="s">
        <v>6605</v>
      </c>
      <c r="C3370" s="2" t="s">
        <v>31</v>
      </c>
      <c r="D3370" s="3" t="s">
        <v>71</v>
      </c>
      <c r="E3370" s="2" t="s">
        <v>809</v>
      </c>
      <c r="F3370" s="2" t="s">
        <v>1297</v>
      </c>
      <c r="G3370" s="3" t="s">
        <v>16</v>
      </c>
      <c r="H3370" s="4" t="n">
        <v>4788.92</v>
      </c>
      <c r="I3370" s="5" t="n">
        <v>10</v>
      </c>
      <c r="J3370" s="2" t="s">
        <v>17</v>
      </c>
    </row>
    <row r="3371" customFormat="false" ht="15" hidden="false" customHeight="false" outlineLevel="0" collapsed="false">
      <c r="A3371" s="6" t="s">
        <v>6606</v>
      </c>
      <c r="B3371" s="6" t="s">
        <v>3450</v>
      </c>
      <c r="C3371" s="6" t="s">
        <v>12</v>
      </c>
      <c r="D3371" s="7" t="s">
        <v>362</v>
      </c>
      <c r="E3371" s="6" t="s">
        <v>972</v>
      </c>
      <c r="F3371" s="6" t="s">
        <v>787</v>
      </c>
      <c r="G3371" s="7" t="s">
        <v>138</v>
      </c>
      <c r="H3371" s="8" t="n">
        <v>3527.32</v>
      </c>
      <c r="I3371" s="9" t="n">
        <v>30</v>
      </c>
      <c r="J3371" s="6" t="s">
        <v>17</v>
      </c>
    </row>
    <row r="3372" customFormat="false" ht="15" hidden="false" customHeight="false" outlineLevel="0" collapsed="false">
      <c r="A3372" s="2" t="s">
        <v>6607</v>
      </c>
      <c r="B3372" s="2" t="s">
        <v>2546</v>
      </c>
      <c r="C3372" s="2" t="s">
        <v>12</v>
      </c>
      <c r="D3372" s="3" t="s">
        <v>50</v>
      </c>
      <c r="E3372" s="2" t="s">
        <v>94</v>
      </c>
      <c r="F3372" s="2" t="s">
        <v>1070</v>
      </c>
      <c r="G3372" s="3" t="s">
        <v>62</v>
      </c>
      <c r="H3372" s="4" t="n">
        <v>6180.05</v>
      </c>
      <c r="I3372" s="5" t="n">
        <v>0</v>
      </c>
      <c r="J3372" s="2" t="s">
        <v>17</v>
      </c>
    </row>
    <row r="3373" customFormat="false" ht="15" hidden="false" customHeight="false" outlineLevel="0" collapsed="false">
      <c r="A3373" s="6" t="s">
        <v>6608</v>
      </c>
      <c r="B3373" s="6" t="s">
        <v>6609</v>
      </c>
      <c r="C3373" s="6" t="s">
        <v>31</v>
      </c>
      <c r="D3373" s="7" t="s">
        <v>131</v>
      </c>
      <c r="E3373" s="6" t="s">
        <v>440</v>
      </c>
      <c r="F3373" s="6" t="s">
        <v>264</v>
      </c>
      <c r="G3373" s="7" t="s">
        <v>16</v>
      </c>
      <c r="H3373" s="8" t="n">
        <v>898.71</v>
      </c>
      <c r="I3373" s="9" t="n">
        <v>0</v>
      </c>
      <c r="J3373" s="6" t="s">
        <v>17</v>
      </c>
    </row>
    <row r="3374" customFormat="false" ht="15" hidden="false" customHeight="false" outlineLevel="0" collapsed="false">
      <c r="A3374" s="2" t="s">
        <v>6610</v>
      </c>
      <c r="B3374" s="2" t="s">
        <v>6611</v>
      </c>
      <c r="C3374" s="2" t="s">
        <v>12</v>
      </c>
      <c r="D3374" s="3" t="s">
        <v>362</v>
      </c>
      <c r="E3374" s="2" t="s">
        <v>666</v>
      </c>
      <c r="F3374" s="2" t="s">
        <v>1303</v>
      </c>
      <c r="G3374" s="3" t="s">
        <v>138</v>
      </c>
      <c r="H3374" s="4" t="n">
        <v>7629.92</v>
      </c>
      <c r="I3374" s="5" t="n">
        <v>0</v>
      </c>
      <c r="J3374" s="2" t="s">
        <v>17</v>
      </c>
    </row>
    <row r="3375" customFormat="false" ht="15" hidden="false" customHeight="false" outlineLevel="0" collapsed="false">
      <c r="A3375" s="6" t="s">
        <v>6612</v>
      </c>
      <c r="B3375" s="6" t="s">
        <v>6613</v>
      </c>
      <c r="C3375" s="6" t="s">
        <v>31</v>
      </c>
      <c r="D3375" s="7" t="s">
        <v>145</v>
      </c>
      <c r="E3375" s="6" t="s">
        <v>227</v>
      </c>
      <c r="F3375" s="6" t="s">
        <v>560</v>
      </c>
      <c r="G3375" s="7" t="s">
        <v>62</v>
      </c>
      <c r="H3375" s="8" t="n">
        <v>2712.76</v>
      </c>
      <c r="I3375" s="9" t="n">
        <v>15</v>
      </c>
      <c r="J3375" s="6" t="s">
        <v>17</v>
      </c>
    </row>
    <row r="3376" customFormat="false" ht="15" hidden="false" customHeight="false" outlineLevel="0" collapsed="false">
      <c r="A3376" s="2" t="s">
        <v>6614</v>
      </c>
      <c r="B3376" s="2" t="s">
        <v>6615</v>
      </c>
      <c r="C3376" s="2" t="s">
        <v>12</v>
      </c>
      <c r="D3376" s="3" t="s">
        <v>37</v>
      </c>
      <c r="E3376" s="2" t="s">
        <v>699</v>
      </c>
      <c r="F3376" s="2" t="s">
        <v>112</v>
      </c>
      <c r="G3376" s="3" t="s">
        <v>22</v>
      </c>
      <c r="H3376" s="4" t="n">
        <v>2750.44</v>
      </c>
      <c r="I3376" s="5" t="n">
        <v>10</v>
      </c>
      <c r="J3376" s="2" t="s">
        <v>68</v>
      </c>
    </row>
    <row r="3377" customFormat="false" ht="15" hidden="false" customHeight="false" outlineLevel="0" collapsed="false">
      <c r="A3377" s="6" t="s">
        <v>6616</v>
      </c>
      <c r="B3377" s="6" t="s">
        <v>4216</v>
      </c>
      <c r="C3377" s="6" t="s">
        <v>31</v>
      </c>
      <c r="D3377" s="7" t="s">
        <v>71</v>
      </c>
      <c r="E3377" s="6" t="s">
        <v>461</v>
      </c>
      <c r="F3377" s="6" t="s">
        <v>457</v>
      </c>
      <c r="G3377" s="7" t="s">
        <v>22</v>
      </c>
      <c r="H3377" s="8" t="n">
        <v>1064.82</v>
      </c>
      <c r="I3377" s="9" t="n">
        <v>10</v>
      </c>
      <c r="J3377" s="6" t="s">
        <v>17</v>
      </c>
    </row>
    <row r="3378" customFormat="false" ht="15" hidden="false" customHeight="false" outlineLevel="0" collapsed="false">
      <c r="A3378" s="2" t="s">
        <v>6617</v>
      </c>
      <c r="B3378" s="2" t="s">
        <v>6618</v>
      </c>
      <c r="C3378" s="2" t="s">
        <v>31</v>
      </c>
      <c r="D3378" s="3" t="s">
        <v>175</v>
      </c>
      <c r="E3378" s="2" t="s">
        <v>1297</v>
      </c>
      <c r="F3378" s="2" t="s">
        <v>496</v>
      </c>
      <c r="G3378" s="3" t="s">
        <v>16</v>
      </c>
      <c r="H3378" s="4" t="n">
        <v>8676</v>
      </c>
      <c r="I3378" s="5" t="n">
        <v>20</v>
      </c>
      <c r="J3378" s="2" t="s">
        <v>68</v>
      </c>
    </row>
    <row r="3379" customFormat="false" ht="15" hidden="false" customHeight="false" outlineLevel="0" collapsed="false">
      <c r="A3379" s="6" t="s">
        <v>6619</v>
      </c>
      <c r="B3379" s="6" t="s">
        <v>6620</v>
      </c>
      <c r="C3379" s="6" t="s">
        <v>86</v>
      </c>
      <c r="D3379" s="7" t="s">
        <v>87</v>
      </c>
      <c r="E3379" s="6" t="s">
        <v>94</v>
      </c>
      <c r="F3379" s="6" t="s">
        <v>1024</v>
      </c>
      <c r="G3379" s="7" t="s">
        <v>16</v>
      </c>
      <c r="H3379" s="8" t="n">
        <v>13297.14</v>
      </c>
      <c r="I3379" s="9" t="n">
        <v>20</v>
      </c>
      <c r="J3379" s="6" t="s">
        <v>17</v>
      </c>
    </row>
    <row r="3380" customFormat="false" ht="15" hidden="false" customHeight="false" outlineLevel="0" collapsed="false">
      <c r="A3380" s="2" t="s">
        <v>6621</v>
      </c>
      <c r="B3380" s="2" t="s">
        <v>6622</v>
      </c>
      <c r="C3380" s="2" t="s">
        <v>31</v>
      </c>
      <c r="D3380" s="3" t="s">
        <v>215</v>
      </c>
      <c r="E3380" s="2" t="s">
        <v>557</v>
      </c>
      <c r="F3380" s="2" t="s">
        <v>212</v>
      </c>
      <c r="G3380" s="3" t="s">
        <v>74</v>
      </c>
      <c r="H3380" s="4" t="n">
        <v>3105.55</v>
      </c>
      <c r="I3380" s="5" t="n">
        <v>30</v>
      </c>
      <c r="J3380" s="2" t="s">
        <v>17</v>
      </c>
    </row>
    <row r="3381" customFormat="false" ht="15" hidden="false" customHeight="false" outlineLevel="0" collapsed="false">
      <c r="A3381" s="6" t="s">
        <v>6623</v>
      </c>
      <c r="B3381" s="6" t="s">
        <v>6624</v>
      </c>
      <c r="C3381" s="6" t="s">
        <v>12</v>
      </c>
      <c r="D3381" s="7" t="s">
        <v>25</v>
      </c>
      <c r="E3381" s="6" t="s">
        <v>461</v>
      </c>
      <c r="F3381" s="6" t="s">
        <v>1190</v>
      </c>
      <c r="G3381" s="7" t="s">
        <v>28</v>
      </c>
      <c r="H3381" s="8" t="n">
        <v>8963.7</v>
      </c>
      <c r="I3381" s="9" t="n">
        <v>0</v>
      </c>
      <c r="J3381" s="6" t="s">
        <v>17</v>
      </c>
    </row>
    <row r="3382" customFormat="false" ht="15" hidden="false" customHeight="false" outlineLevel="0" collapsed="false">
      <c r="A3382" s="2" t="s">
        <v>6625</v>
      </c>
      <c r="B3382" s="2" t="s">
        <v>6626</v>
      </c>
      <c r="C3382" s="2" t="s">
        <v>31</v>
      </c>
      <c r="D3382" s="3" t="s">
        <v>122</v>
      </c>
      <c r="E3382" s="2" t="s">
        <v>706</v>
      </c>
      <c r="F3382" s="2" t="s">
        <v>517</v>
      </c>
      <c r="G3382" s="3" t="s">
        <v>28</v>
      </c>
      <c r="H3382" s="4" t="n">
        <v>8499</v>
      </c>
      <c r="I3382" s="5" t="n">
        <v>30</v>
      </c>
      <c r="J3382" s="2" t="s">
        <v>68</v>
      </c>
    </row>
    <row r="3383" customFormat="false" ht="15" hidden="false" customHeight="false" outlineLevel="0" collapsed="false">
      <c r="A3383" s="6" t="s">
        <v>6627</v>
      </c>
      <c r="B3383" s="6" t="s">
        <v>6628</v>
      </c>
      <c r="C3383" s="6" t="s">
        <v>31</v>
      </c>
      <c r="D3383" s="7" t="s">
        <v>145</v>
      </c>
      <c r="E3383" s="6" t="s">
        <v>960</v>
      </c>
      <c r="F3383" s="6" t="s">
        <v>942</v>
      </c>
      <c r="G3383" s="7" t="s">
        <v>16</v>
      </c>
      <c r="H3383" s="8" t="n">
        <v>4140.4</v>
      </c>
      <c r="I3383" s="9" t="n">
        <v>5</v>
      </c>
      <c r="J3383" s="6" t="s">
        <v>17</v>
      </c>
    </row>
    <row r="3384" customFormat="false" ht="15" hidden="false" customHeight="false" outlineLevel="0" collapsed="false">
      <c r="A3384" s="2" t="s">
        <v>6629</v>
      </c>
      <c r="B3384" s="2" t="s">
        <v>731</v>
      </c>
      <c r="C3384" s="2" t="s">
        <v>31</v>
      </c>
      <c r="D3384" s="3" t="s">
        <v>59</v>
      </c>
      <c r="E3384" s="2" t="s">
        <v>565</v>
      </c>
      <c r="F3384" s="2" t="s">
        <v>635</v>
      </c>
      <c r="G3384" s="3" t="s">
        <v>22</v>
      </c>
      <c r="H3384" s="4" t="n">
        <v>4852.95</v>
      </c>
      <c r="I3384" s="5" t="n">
        <v>0</v>
      </c>
      <c r="J3384" s="2" t="s">
        <v>68</v>
      </c>
    </row>
    <row r="3385" customFormat="false" ht="15" hidden="false" customHeight="false" outlineLevel="0" collapsed="false">
      <c r="A3385" s="6" t="s">
        <v>6630</v>
      </c>
      <c r="B3385" s="6" t="s">
        <v>3333</v>
      </c>
      <c r="C3385" s="6" t="s">
        <v>86</v>
      </c>
      <c r="D3385" s="7" t="s">
        <v>384</v>
      </c>
      <c r="E3385" s="6" t="s">
        <v>560</v>
      </c>
      <c r="F3385" s="6" t="s">
        <v>181</v>
      </c>
      <c r="G3385" s="7" t="s">
        <v>16</v>
      </c>
      <c r="H3385" s="8" t="n">
        <v>10346.08</v>
      </c>
      <c r="I3385" s="9" t="n">
        <v>15</v>
      </c>
      <c r="J3385" s="6" t="s">
        <v>68</v>
      </c>
    </row>
    <row r="3386" customFormat="false" ht="15" hidden="false" customHeight="false" outlineLevel="0" collapsed="false">
      <c r="A3386" s="2" t="s">
        <v>6631</v>
      </c>
      <c r="B3386" s="2" t="s">
        <v>6632</v>
      </c>
      <c r="C3386" s="2" t="s">
        <v>12</v>
      </c>
      <c r="D3386" s="3" t="s">
        <v>362</v>
      </c>
      <c r="E3386" s="2" t="s">
        <v>1300</v>
      </c>
      <c r="F3386" s="2" t="s">
        <v>1475</v>
      </c>
      <c r="G3386" s="3" t="s">
        <v>16</v>
      </c>
      <c r="H3386" s="4" t="n">
        <v>8819.42</v>
      </c>
      <c r="I3386" s="5" t="n">
        <v>25</v>
      </c>
      <c r="J3386" s="2" t="s">
        <v>68</v>
      </c>
    </row>
    <row r="3387" customFormat="false" ht="15" hidden="false" customHeight="false" outlineLevel="0" collapsed="false">
      <c r="A3387" s="6" t="s">
        <v>6633</v>
      </c>
      <c r="B3387" s="6" t="s">
        <v>6634</v>
      </c>
      <c r="C3387" s="6" t="s">
        <v>86</v>
      </c>
      <c r="D3387" s="7" t="s">
        <v>135</v>
      </c>
      <c r="E3387" s="6" t="s">
        <v>543</v>
      </c>
      <c r="F3387" s="6" t="s">
        <v>358</v>
      </c>
      <c r="G3387" s="7" t="s">
        <v>74</v>
      </c>
      <c r="H3387" s="8" t="n">
        <v>12583.03</v>
      </c>
      <c r="I3387" s="9" t="n">
        <v>20</v>
      </c>
      <c r="J3387" s="6" t="s">
        <v>17</v>
      </c>
    </row>
    <row r="3388" customFormat="false" ht="15" hidden="false" customHeight="false" outlineLevel="0" collapsed="false">
      <c r="A3388" s="2" t="s">
        <v>6635</v>
      </c>
      <c r="B3388" s="2" t="s">
        <v>6636</v>
      </c>
      <c r="C3388" s="2" t="s">
        <v>12</v>
      </c>
      <c r="D3388" s="3" t="s">
        <v>37</v>
      </c>
      <c r="E3388" s="2" t="s">
        <v>1249</v>
      </c>
      <c r="F3388" s="2" t="s">
        <v>662</v>
      </c>
      <c r="G3388" s="3" t="s">
        <v>138</v>
      </c>
      <c r="H3388" s="4" t="n">
        <v>9189.09</v>
      </c>
      <c r="I3388" s="5" t="n">
        <v>25</v>
      </c>
      <c r="J3388" s="2" t="s">
        <v>17</v>
      </c>
    </row>
    <row r="3389" customFormat="false" ht="15" hidden="false" customHeight="false" outlineLevel="0" collapsed="false">
      <c r="A3389" s="6" t="s">
        <v>6637</v>
      </c>
      <c r="B3389" s="6" t="s">
        <v>6638</v>
      </c>
      <c r="C3389" s="6" t="s">
        <v>31</v>
      </c>
      <c r="D3389" s="7" t="s">
        <v>71</v>
      </c>
      <c r="E3389" s="6" t="s">
        <v>1907</v>
      </c>
      <c r="F3389" s="6" t="s">
        <v>734</v>
      </c>
      <c r="G3389" s="7" t="s">
        <v>22</v>
      </c>
      <c r="H3389" s="8" t="n">
        <v>4573.1</v>
      </c>
      <c r="I3389" s="9" t="n">
        <v>0</v>
      </c>
      <c r="J3389" s="6" t="s">
        <v>17</v>
      </c>
    </row>
    <row r="3390" customFormat="false" ht="15" hidden="false" customHeight="false" outlineLevel="0" collapsed="false">
      <c r="A3390" s="2" t="s">
        <v>6639</v>
      </c>
      <c r="B3390" s="2" t="s">
        <v>6640</v>
      </c>
      <c r="C3390" s="2" t="s">
        <v>86</v>
      </c>
      <c r="D3390" s="3" t="s">
        <v>101</v>
      </c>
      <c r="E3390" s="2" t="s">
        <v>304</v>
      </c>
      <c r="F3390" s="2" t="s">
        <v>327</v>
      </c>
      <c r="G3390" s="3" t="s">
        <v>28</v>
      </c>
      <c r="H3390" s="4" t="n">
        <v>640.76</v>
      </c>
      <c r="I3390" s="5" t="n">
        <v>10</v>
      </c>
      <c r="J3390" s="2" t="s">
        <v>17</v>
      </c>
    </row>
    <row r="3391" customFormat="false" ht="15" hidden="false" customHeight="false" outlineLevel="0" collapsed="false">
      <c r="A3391" s="6" t="s">
        <v>6641</v>
      </c>
      <c r="B3391" s="6" t="s">
        <v>6642</v>
      </c>
      <c r="C3391" s="6" t="s">
        <v>31</v>
      </c>
      <c r="D3391" s="7" t="s">
        <v>175</v>
      </c>
      <c r="E3391" s="6" t="s">
        <v>520</v>
      </c>
      <c r="F3391" s="6" t="s">
        <v>674</v>
      </c>
      <c r="G3391" s="7" t="s">
        <v>62</v>
      </c>
      <c r="H3391" s="8" t="n">
        <v>10193.49</v>
      </c>
      <c r="I3391" s="9" t="n">
        <v>20</v>
      </c>
      <c r="J3391" s="6" t="s">
        <v>68</v>
      </c>
    </row>
    <row r="3392" customFormat="false" ht="15" hidden="false" customHeight="false" outlineLevel="0" collapsed="false">
      <c r="A3392" s="2" t="s">
        <v>6643</v>
      </c>
      <c r="B3392" s="2" t="s">
        <v>1192</v>
      </c>
      <c r="C3392" s="2" t="s">
        <v>12</v>
      </c>
      <c r="D3392" s="3" t="s">
        <v>362</v>
      </c>
      <c r="E3392" s="2" t="s">
        <v>298</v>
      </c>
      <c r="F3392" s="2" t="s">
        <v>893</v>
      </c>
      <c r="G3392" s="3" t="s">
        <v>16</v>
      </c>
      <c r="H3392" s="4" t="n">
        <v>1192.61</v>
      </c>
      <c r="I3392" s="5" t="n">
        <v>30</v>
      </c>
      <c r="J3392" s="2" t="s">
        <v>17</v>
      </c>
    </row>
    <row r="3393" customFormat="false" ht="15" hidden="false" customHeight="false" outlineLevel="0" collapsed="false">
      <c r="A3393" s="6" t="s">
        <v>6644</v>
      </c>
      <c r="B3393" s="6" t="s">
        <v>6645</v>
      </c>
      <c r="C3393" s="6" t="s">
        <v>12</v>
      </c>
      <c r="D3393" s="7" t="s">
        <v>154</v>
      </c>
      <c r="E3393" s="6" t="s">
        <v>533</v>
      </c>
      <c r="F3393" s="6" t="s">
        <v>955</v>
      </c>
      <c r="G3393" s="7" t="s">
        <v>22</v>
      </c>
      <c r="H3393" s="8" t="n">
        <v>2016.21</v>
      </c>
      <c r="I3393" s="9" t="n">
        <v>5</v>
      </c>
      <c r="J3393" s="6" t="s">
        <v>17</v>
      </c>
    </row>
    <row r="3394" customFormat="false" ht="15" hidden="false" customHeight="false" outlineLevel="0" collapsed="false">
      <c r="A3394" s="2" t="s">
        <v>6646</v>
      </c>
      <c r="B3394" s="2" t="s">
        <v>6647</v>
      </c>
      <c r="C3394" s="2" t="s">
        <v>12</v>
      </c>
      <c r="D3394" s="3" t="s">
        <v>50</v>
      </c>
      <c r="E3394" s="2" t="s">
        <v>312</v>
      </c>
      <c r="F3394" s="2" t="s">
        <v>501</v>
      </c>
      <c r="G3394" s="3" t="s">
        <v>62</v>
      </c>
      <c r="H3394" s="4" t="n">
        <v>14662.39</v>
      </c>
      <c r="I3394" s="5" t="n">
        <v>25</v>
      </c>
      <c r="J3394" s="2" t="s">
        <v>68</v>
      </c>
    </row>
    <row r="3395" customFormat="false" ht="15" hidden="false" customHeight="false" outlineLevel="0" collapsed="false">
      <c r="A3395" s="6" t="s">
        <v>6648</v>
      </c>
      <c r="B3395" s="6" t="s">
        <v>6649</v>
      </c>
      <c r="C3395" s="6" t="s">
        <v>31</v>
      </c>
      <c r="D3395" s="7" t="s">
        <v>131</v>
      </c>
      <c r="E3395" s="6" t="s">
        <v>38</v>
      </c>
      <c r="F3395" s="6" t="s">
        <v>560</v>
      </c>
      <c r="G3395" s="7" t="s">
        <v>74</v>
      </c>
      <c r="H3395" s="8" t="n">
        <v>4350.11</v>
      </c>
      <c r="I3395" s="9" t="n">
        <v>15</v>
      </c>
      <c r="J3395" s="6" t="s">
        <v>17</v>
      </c>
    </row>
    <row r="3396" customFormat="false" ht="15" hidden="false" customHeight="false" outlineLevel="0" collapsed="false">
      <c r="A3396" s="2" t="s">
        <v>6650</v>
      </c>
      <c r="B3396" s="2" t="s">
        <v>6651</v>
      </c>
      <c r="C3396" s="2" t="s">
        <v>12</v>
      </c>
      <c r="D3396" s="3" t="s">
        <v>362</v>
      </c>
      <c r="E3396" s="2" t="s">
        <v>898</v>
      </c>
      <c r="F3396" s="2" t="s">
        <v>666</v>
      </c>
      <c r="G3396" s="3" t="s">
        <v>138</v>
      </c>
      <c r="H3396" s="4" t="n">
        <v>9322.65</v>
      </c>
      <c r="I3396" s="5" t="n">
        <v>5</v>
      </c>
      <c r="J3396" s="2" t="s">
        <v>17</v>
      </c>
    </row>
    <row r="3397" customFormat="false" ht="15" hidden="false" customHeight="false" outlineLevel="0" collapsed="false">
      <c r="A3397" s="6" t="s">
        <v>6652</v>
      </c>
      <c r="B3397" s="6" t="s">
        <v>5095</v>
      </c>
      <c r="C3397" s="6" t="s">
        <v>31</v>
      </c>
      <c r="D3397" s="7" t="s">
        <v>122</v>
      </c>
      <c r="E3397" s="6" t="s">
        <v>298</v>
      </c>
      <c r="F3397" s="6" t="s">
        <v>52</v>
      </c>
      <c r="G3397" s="7" t="s">
        <v>138</v>
      </c>
      <c r="H3397" s="8" t="n">
        <v>562.45</v>
      </c>
      <c r="I3397" s="9" t="n">
        <v>0</v>
      </c>
      <c r="J3397" s="6" t="s">
        <v>68</v>
      </c>
    </row>
    <row r="3398" customFormat="false" ht="15" hidden="false" customHeight="false" outlineLevel="0" collapsed="false">
      <c r="A3398" s="2" t="s">
        <v>6653</v>
      </c>
      <c r="B3398" s="2" t="s">
        <v>6654</v>
      </c>
      <c r="C3398" s="2" t="s">
        <v>31</v>
      </c>
      <c r="D3398" s="3" t="s">
        <v>175</v>
      </c>
      <c r="E3398" s="2" t="s">
        <v>472</v>
      </c>
      <c r="F3398" s="2" t="s">
        <v>151</v>
      </c>
      <c r="G3398" s="3" t="s">
        <v>16</v>
      </c>
      <c r="H3398" s="4" t="n">
        <v>1159.36</v>
      </c>
      <c r="I3398" s="5" t="n">
        <v>20</v>
      </c>
      <c r="J3398" s="2" t="s">
        <v>17</v>
      </c>
    </row>
    <row r="3399" customFormat="false" ht="15" hidden="false" customHeight="false" outlineLevel="0" collapsed="false">
      <c r="A3399" s="6" t="s">
        <v>6655</v>
      </c>
      <c r="B3399" s="6" t="s">
        <v>6656</v>
      </c>
      <c r="C3399" s="6" t="s">
        <v>12</v>
      </c>
      <c r="D3399" s="7" t="s">
        <v>13</v>
      </c>
      <c r="E3399" s="6" t="s">
        <v>181</v>
      </c>
      <c r="F3399" s="6" t="s">
        <v>286</v>
      </c>
      <c r="G3399" s="7" t="s">
        <v>22</v>
      </c>
      <c r="H3399" s="8" t="n">
        <v>9237.13</v>
      </c>
      <c r="I3399" s="9" t="n">
        <v>20</v>
      </c>
      <c r="J3399" s="6" t="s">
        <v>17</v>
      </c>
    </row>
    <row r="3400" customFormat="false" ht="15" hidden="false" customHeight="false" outlineLevel="0" collapsed="false">
      <c r="A3400" s="2" t="s">
        <v>6657</v>
      </c>
      <c r="B3400" s="2" t="s">
        <v>5923</v>
      </c>
      <c r="C3400" s="2" t="s">
        <v>31</v>
      </c>
      <c r="D3400" s="3" t="s">
        <v>131</v>
      </c>
      <c r="E3400" s="2" t="s">
        <v>1024</v>
      </c>
      <c r="F3400" s="2" t="s">
        <v>78</v>
      </c>
      <c r="G3400" s="3" t="s">
        <v>62</v>
      </c>
      <c r="H3400" s="4" t="n">
        <v>13999.8</v>
      </c>
      <c r="I3400" s="5" t="n">
        <v>15</v>
      </c>
      <c r="J3400" s="2" t="s">
        <v>17</v>
      </c>
    </row>
    <row r="3401" customFormat="false" ht="15" hidden="false" customHeight="false" outlineLevel="0" collapsed="false">
      <c r="A3401" s="6" t="s">
        <v>6658</v>
      </c>
      <c r="B3401" s="6" t="s">
        <v>747</v>
      </c>
      <c r="C3401" s="6" t="s">
        <v>12</v>
      </c>
      <c r="D3401" s="7" t="s">
        <v>362</v>
      </c>
      <c r="E3401" s="6" t="s">
        <v>1874</v>
      </c>
      <c r="F3401" s="6" t="s">
        <v>997</v>
      </c>
      <c r="G3401" s="7" t="s">
        <v>62</v>
      </c>
      <c r="H3401" s="8" t="n">
        <v>5989.28</v>
      </c>
      <c r="I3401" s="9" t="n">
        <v>20</v>
      </c>
      <c r="J3401" s="6" t="s">
        <v>17</v>
      </c>
    </row>
    <row r="3402" customFormat="false" ht="15" hidden="false" customHeight="false" outlineLevel="0" collapsed="false">
      <c r="A3402" s="2" t="s">
        <v>6659</v>
      </c>
      <c r="B3402" s="2" t="s">
        <v>6101</v>
      </c>
      <c r="C3402" s="2" t="s">
        <v>12</v>
      </c>
      <c r="D3402" s="3" t="s">
        <v>110</v>
      </c>
      <c r="E3402" s="2" t="s">
        <v>1628</v>
      </c>
      <c r="F3402" s="2" t="s">
        <v>198</v>
      </c>
      <c r="G3402" s="3" t="s">
        <v>22</v>
      </c>
      <c r="H3402" s="4" t="n">
        <v>13523.65</v>
      </c>
      <c r="I3402" s="5" t="n">
        <v>0</v>
      </c>
      <c r="J3402" s="2" t="s">
        <v>68</v>
      </c>
    </row>
    <row r="3403" customFormat="false" ht="15" hidden="false" customHeight="false" outlineLevel="0" collapsed="false">
      <c r="A3403" s="6" t="s">
        <v>6660</v>
      </c>
      <c r="B3403" s="6" t="s">
        <v>6661</v>
      </c>
      <c r="C3403" s="6" t="s">
        <v>86</v>
      </c>
      <c r="D3403" s="7" t="s">
        <v>249</v>
      </c>
      <c r="E3403" s="6" t="s">
        <v>251</v>
      </c>
      <c r="F3403" s="6" t="s">
        <v>141</v>
      </c>
      <c r="G3403" s="7" t="s">
        <v>16</v>
      </c>
      <c r="H3403" s="8" t="n">
        <v>11425.66</v>
      </c>
      <c r="I3403" s="9" t="n">
        <v>0</v>
      </c>
      <c r="J3403" s="6" t="s">
        <v>17</v>
      </c>
    </row>
    <row r="3404" customFormat="false" ht="15" hidden="false" customHeight="false" outlineLevel="0" collapsed="false">
      <c r="A3404" s="2" t="s">
        <v>6662</v>
      </c>
      <c r="B3404" s="2" t="s">
        <v>2654</v>
      </c>
      <c r="C3404" s="2" t="s">
        <v>12</v>
      </c>
      <c r="D3404" s="3" t="s">
        <v>81</v>
      </c>
      <c r="E3404" s="2" t="s">
        <v>128</v>
      </c>
      <c r="F3404" s="2" t="s">
        <v>66</v>
      </c>
      <c r="G3404" s="3" t="s">
        <v>28</v>
      </c>
      <c r="H3404" s="4" t="n">
        <v>9135.02</v>
      </c>
      <c r="I3404" s="5" t="n">
        <v>10</v>
      </c>
      <c r="J3404" s="2" t="s">
        <v>17</v>
      </c>
    </row>
    <row r="3405" customFormat="false" ht="15" hidden="false" customHeight="false" outlineLevel="0" collapsed="false">
      <c r="A3405" s="6" t="s">
        <v>6663</v>
      </c>
      <c r="B3405" s="6" t="s">
        <v>280</v>
      </c>
      <c r="C3405" s="6" t="s">
        <v>12</v>
      </c>
      <c r="D3405" s="7" t="s">
        <v>162</v>
      </c>
      <c r="E3405" s="6" t="s">
        <v>943</v>
      </c>
      <c r="F3405" s="6" t="s">
        <v>1518</v>
      </c>
      <c r="G3405" s="7" t="s">
        <v>138</v>
      </c>
      <c r="H3405" s="8" t="n">
        <v>6914.07</v>
      </c>
      <c r="I3405" s="9" t="n">
        <v>0</v>
      </c>
      <c r="J3405" s="6" t="s">
        <v>17</v>
      </c>
    </row>
    <row r="3406" customFormat="false" ht="15" hidden="false" customHeight="false" outlineLevel="0" collapsed="false">
      <c r="A3406" s="2" t="s">
        <v>6664</v>
      </c>
      <c r="B3406" s="2" t="s">
        <v>6665</v>
      </c>
      <c r="C3406" s="2" t="s">
        <v>86</v>
      </c>
      <c r="D3406" s="3" t="s">
        <v>97</v>
      </c>
      <c r="E3406" s="2" t="s">
        <v>1308</v>
      </c>
      <c r="F3406" s="2" t="s">
        <v>890</v>
      </c>
      <c r="G3406" s="3" t="s">
        <v>28</v>
      </c>
      <c r="H3406" s="4" t="n">
        <v>13867.75</v>
      </c>
      <c r="I3406" s="5" t="n">
        <v>5</v>
      </c>
      <c r="J3406" s="2" t="s">
        <v>68</v>
      </c>
    </row>
    <row r="3407" customFormat="false" ht="15" hidden="false" customHeight="false" outlineLevel="0" collapsed="false">
      <c r="A3407" s="6" t="s">
        <v>6666</v>
      </c>
      <c r="B3407" s="6" t="s">
        <v>4493</v>
      </c>
      <c r="C3407" s="6" t="s">
        <v>31</v>
      </c>
      <c r="D3407" s="7" t="s">
        <v>65</v>
      </c>
      <c r="E3407" s="6" t="s">
        <v>483</v>
      </c>
      <c r="F3407" s="6" t="s">
        <v>1628</v>
      </c>
      <c r="G3407" s="7" t="s">
        <v>62</v>
      </c>
      <c r="H3407" s="8" t="n">
        <v>3798.02</v>
      </c>
      <c r="I3407" s="9" t="n">
        <v>10</v>
      </c>
      <c r="J3407" s="6" t="s">
        <v>17</v>
      </c>
    </row>
    <row r="3408" customFormat="false" ht="15" hidden="false" customHeight="false" outlineLevel="0" collapsed="false">
      <c r="A3408" s="2" t="s">
        <v>6667</v>
      </c>
      <c r="B3408" s="2" t="s">
        <v>6668</v>
      </c>
      <c r="C3408" s="2" t="s">
        <v>86</v>
      </c>
      <c r="D3408" s="3" t="s">
        <v>285</v>
      </c>
      <c r="E3408" s="2" t="s">
        <v>493</v>
      </c>
      <c r="F3408" s="2" t="s">
        <v>332</v>
      </c>
      <c r="G3408" s="3" t="s">
        <v>62</v>
      </c>
      <c r="H3408" s="4" t="n">
        <v>3817.77</v>
      </c>
      <c r="I3408" s="5" t="n">
        <v>5</v>
      </c>
      <c r="J3408" s="2" t="s">
        <v>17</v>
      </c>
    </row>
    <row r="3409" customFormat="false" ht="15" hidden="false" customHeight="false" outlineLevel="0" collapsed="false">
      <c r="A3409" s="6" t="s">
        <v>6669</v>
      </c>
      <c r="B3409" s="6" t="s">
        <v>425</v>
      </c>
      <c r="C3409" s="6" t="s">
        <v>12</v>
      </c>
      <c r="D3409" s="7" t="s">
        <v>81</v>
      </c>
      <c r="E3409" s="6" t="s">
        <v>490</v>
      </c>
      <c r="F3409" s="6" t="s">
        <v>260</v>
      </c>
      <c r="G3409" s="7" t="s">
        <v>22</v>
      </c>
      <c r="H3409" s="8" t="n">
        <v>13208.29</v>
      </c>
      <c r="I3409" s="9" t="n">
        <v>0</v>
      </c>
      <c r="J3409" s="6" t="s">
        <v>17</v>
      </c>
    </row>
    <row r="3410" customFormat="false" ht="15" hidden="false" customHeight="false" outlineLevel="0" collapsed="false">
      <c r="A3410" s="2" t="s">
        <v>6670</v>
      </c>
      <c r="B3410" s="2" t="s">
        <v>6671</v>
      </c>
      <c r="C3410" s="2" t="s">
        <v>31</v>
      </c>
      <c r="D3410" s="3" t="s">
        <v>122</v>
      </c>
      <c r="E3410" s="2" t="s">
        <v>585</v>
      </c>
      <c r="F3410" s="2" t="s">
        <v>653</v>
      </c>
      <c r="G3410" s="3" t="s">
        <v>138</v>
      </c>
      <c r="H3410" s="4" t="n">
        <v>10930.44</v>
      </c>
      <c r="I3410" s="5" t="n">
        <v>5</v>
      </c>
      <c r="J3410" s="2" t="s">
        <v>17</v>
      </c>
    </row>
    <row r="3411" customFormat="false" ht="15" hidden="false" customHeight="false" outlineLevel="0" collapsed="false">
      <c r="A3411" s="6" t="s">
        <v>6672</v>
      </c>
      <c r="B3411" s="6" t="s">
        <v>6673</v>
      </c>
      <c r="C3411" s="6" t="s">
        <v>31</v>
      </c>
      <c r="D3411" s="7" t="s">
        <v>59</v>
      </c>
      <c r="E3411" s="6" t="s">
        <v>250</v>
      </c>
      <c r="F3411" s="6" t="s">
        <v>600</v>
      </c>
      <c r="G3411" s="7" t="s">
        <v>22</v>
      </c>
      <c r="H3411" s="8" t="n">
        <v>13101.27</v>
      </c>
      <c r="I3411" s="9" t="n">
        <v>20</v>
      </c>
      <c r="J3411" s="6" t="s">
        <v>68</v>
      </c>
    </row>
    <row r="3412" customFormat="false" ht="15" hidden="false" customHeight="false" outlineLevel="0" collapsed="false">
      <c r="A3412" s="2" t="s">
        <v>6674</v>
      </c>
      <c r="B3412" s="2" t="s">
        <v>1778</v>
      </c>
      <c r="C3412" s="2" t="s">
        <v>12</v>
      </c>
      <c r="D3412" s="3" t="s">
        <v>50</v>
      </c>
      <c r="E3412" s="2" t="s">
        <v>829</v>
      </c>
      <c r="F3412" s="2" t="s">
        <v>211</v>
      </c>
      <c r="G3412" s="3" t="s">
        <v>138</v>
      </c>
      <c r="H3412" s="4" t="n">
        <v>11995.31</v>
      </c>
      <c r="I3412" s="5" t="n">
        <v>5</v>
      </c>
      <c r="J3412" s="2" t="s">
        <v>17</v>
      </c>
    </row>
    <row r="3413" customFormat="false" ht="15" hidden="false" customHeight="false" outlineLevel="0" collapsed="false">
      <c r="A3413" s="6" t="s">
        <v>6675</v>
      </c>
      <c r="B3413" s="6" t="s">
        <v>4151</v>
      </c>
      <c r="C3413" s="6" t="s">
        <v>86</v>
      </c>
      <c r="D3413" s="7" t="s">
        <v>784</v>
      </c>
      <c r="E3413" s="6" t="s">
        <v>230</v>
      </c>
      <c r="F3413" s="6" t="s">
        <v>219</v>
      </c>
      <c r="G3413" s="7" t="s">
        <v>74</v>
      </c>
      <c r="H3413" s="8" t="n">
        <v>13053.47</v>
      </c>
      <c r="I3413" s="9" t="n">
        <v>5</v>
      </c>
      <c r="J3413" s="6" t="s">
        <v>17</v>
      </c>
    </row>
    <row r="3414" customFormat="false" ht="15" hidden="false" customHeight="false" outlineLevel="0" collapsed="false">
      <c r="A3414" s="2" t="s">
        <v>6676</v>
      </c>
      <c r="B3414" s="2" t="s">
        <v>6677</v>
      </c>
      <c r="C3414" s="2" t="s">
        <v>31</v>
      </c>
      <c r="D3414" s="3" t="s">
        <v>175</v>
      </c>
      <c r="E3414" s="2" t="s">
        <v>925</v>
      </c>
      <c r="F3414" s="2" t="s">
        <v>1000</v>
      </c>
      <c r="G3414" s="3" t="s">
        <v>138</v>
      </c>
      <c r="H3414" s="4" t="n">
        <v>4465.45</v>
      </c>
      <c r="I3414" s="5" t="n">
        <v>5</v>
      </c>
      <c r="J3414" s="2" t="s">
        <v>17</v>
      </c>
    </row>
    <row r="3415" customFormat="false" ht="15" hidden="false" customHeight="false" outlineLevel="0" collapsed="false">
      <c r="A3415" s="6" t="s">
        <v>6678</v>
      </c>
      <c r="B3415" s="6" t="s">
        <v>6679</v>
      </c>
      <c r="C3415" s="6" t="s">
        <v>86</v>
      </c>
      <c r="D3415" s="7" t="s">
        <v>507</v>
      </c>
      <c r="E3415" s="6" t="s">
        <v>327</v>
      </c>
      <c r="F3415" s="6" t="s">
        <v>297</v>
      </c>
      <c r="G3415" s="7" t="s">
        <v>62</v>
      </c>
      <c r="H3415" s="8" t="n">
        <v>6741.11</v>
      </c>
      <c r="I3415" s="9" t="n">
        <v>0</v>
      </c>
      <c r="J3415" s="6" t="s">
        <v>17</v>
      </c>
    </row>
    <row r="3416" customFormat="false" ht="15" hidden="false" customHeight="false" outlineLevel="0" collapsed="false">
      <c r="A3416" s="2" t="s">
        <v>6680</v>
      </c>
      <c r="B3416" s="2" t="s">
        <v>702</v>
      </c>
      <c r="C3416" s="2" t="s">
        <v>86</v>
      </c>
      <c r="D3416" s="3" t="s">
        <v>285</v>
      </c>
      <c r="E3416" s="2" t="s">
        <v>242</v>
      </c>
      <c r="F3416" s="2" t="s">
        <v>1030</v>
      </c>
      <c r="G3416" s="3" t="s">
        <v>62</v>
      </c>
      <c r="H3416" s="4" t="n">
        <v>2217.41</v>
      </c>
      <c r="I3416" s="5" t="n">
        <v>5</v>
      </c>
      <c r="J3416" s="2" t="s">
        <v>17</v>
      </c>
    </row>
    <row r="3417" customFormat="false" ht="15" hidden="false" customHeight="false" outlineLevel="0" collapsed="false">
      <c r="A3417" s="6" t="s">
        <v>6681</v>
      </c>
      <c r="B3417" s="6" t="s">
        <v>6682</v>
      </c>
      <c r="C3417" s="6" t="s">
        <v>12</v>
      </c>
      <c r="D3417" s="7" t="s">
        <v>362</v>
      </c>
      <c r="E3417" s="6" t="s">
        <v>955</v>
      </c>
      <c r="F3417" s="6" t="s">
        <v>298</v>
      </c>
      <c r="G3417" s="7" t="s">
        <v>28</v>
      </c>
      <c r="H3417" s="8" t="n">
        <v>14049.71</v>
      </c>
      <c r="I3417" s="9" t="n">
        <v>5</v>
      </c>
      <c r="J3417" s="6" t="s">
        <v>17</v>
      </c>
    </row>
    <row r="3418" customFormat="false" ht="15" hidden="false" customHeight="false" outlineLevel="0" collapsed="false">
      <c r="A3418" s="2" t="s">
        <v>6683</v>
      </c>
      <c r="B3418" s="2" t="s">
        <v>6173</v>
      </c>
      <c r="C3418" s="2" t="s">
        <v>31</v>
      </c>
      <c r="D3418" s="3" t="s">
        <v>65</v>
      </c>
      <c r="E3418" s="2" t="s">
        <v>14</v>
      </c>
      <c r="F3418" s="2" t="s">
        <v>611</v>
      </c>
      <c r="G3418" s="3" t="s">
        <v>28</v>
      </c>
      <c r="H3418" s="4" t="n">
        <v>6993.98</v>
      </c>
      <c r="I3418" s="5" t="n">
        <v>20</v>
      </c>
      <c r="J3418" s="2" t="s">
        <v>17</v>
      </c>
    </row>
    <row r="3419" customFormat="false" ht="15" hidden="false" customHeight="false" outlineLevel="0" collapsed="false">
      <c r="A3419" s="6" t="s">
        <v>6684</v>
      </c>
      <c r="B3419" s="6" t="s">
        <v>6685</v>
      </c>
      <c r="C3419" s="6" t="s">
        <v>31</v>
      </c>
      <c r="D3419" s="7" t="s">
        <v>71</v>
      </c>
      <c r="E3419" s="6" t="s">
        <v>2469</v>
      </c>
      <c r="F3419" s="6" t="s">
        <v>426</v>
      </c>
      <c r="G3419" s="7" t="s">
        <v>74</v>
      </c>
      <c r="H3419" s="8" t="n">
        <v>9189.85</v>
      </c>
      <c r="I3419" s="9" t="n">
        <v>5</v>
      </c>
      <c r="J3419" s="6" t="s">
        <v>68</v>
      </c>
    </row>
    <row r="3420" customFormat="false" ht="15" hidden="false" customHeight="false" outlineLevel="0" collapsed="false">
      <c r="A3420" s="2" t="s">
        <v>6686</v>
      </c>
      <c r="B3420" s="2" t="s">
        <v>2200</v>
      </c>
      <c r="C3420" s="2" t="s">
        <v>12</v>
      </c>
      <c r="D3420" s="3" t="s">
        <v>37</v>
      </c>
      <c r="E3420" s="2" t="s">
        <v>246</v>
      </c>
      <c r="F3420" s="2" t="s">
        <v>376</v>
      </c>
      <c r="G3420" s="3" t="s">
        <v>62</v>
      </c>
      <c r="H3420" s="4" t="n">
        <v>8956.27</v>
      </c>
      <c r="I3420" s="5" t="n">
        <v>25</v>
      </c>
      <c r="J3420" s="2" t="s">
        <v>68</v>
      </c>
    </row>
    <row r="3421" customFormat="false" ht="15" hidden="false" customHeight="false" outlineLevel="0" collapsed="false">
      <c r="A3421" s="6" t="s">
        <v>6687</v>
      </c>
      <c r="B3421" s="6" t="s">
        <v>6688</v>
      </c>
      <c r="C3421" s="6" t="s">
        <v>31</v>
      </c>
      <c r="D3421" s="7" t="s">
        <v>65</v>
      </c>
      <c r="E3421" s="6" t="s">
        <v>1300</v>
      </c>
      <c r="F3421" s="6" t="s">
        <v>985</v>
      </c>
      <c r="G3421" s="7" t="s">
        <v>138</v>
      </c>
      <c r="H3421" s="8" t="n">
        <v>14781.22</v>
      </c>
      <c r="I3421" s="9" t="n">
        <v>15</v>
      </c>
      <c r="J3421" s="6" t="s">
        <v>68</v>
      </c>
    </row>
    <row r="3422" customFormat="false" ht="15" hidden="false" customHeight="false" outlineLevel="0" collapsed="false">
      <c r="A3422" s="2" t="s">
        <v>6689</v>
      </c>
      <c r="B3422" s="2" t="s">
        <v>6690</v>
      </c>
      <c r="C3422" s="2" t="s">
        <v>12</v>
      </c>
      <c r="D3422" s="3" t="s">
        <v>13</v>
      </c>
      <c r="E3422" s="2" t="s">
        <v>397</v>
      </c>
      <c r="F3422" s="2" t="s">
        <v>267</v>
      </c>
      <c r="G3422" s="3" t="s">
        <v>22</v>
      </c>
      <c r="H3422" s="4" t="n">
        <v>6649.92</v>
      </c>
      <c r="I3422" s="5" t="n">
        <v>10</v>
      </c>
      <c r="J3422" s="2" t="s">
        <v>17</v>
      </c>
    </row>
    <row r="3423" customFormat="false" ht="15" hidden="false" customHeight="false" outlineLevel="0" collapsed="false">
      <c r="A3423" s="6" t="s">
        <v>6691</v>
      </c>
      <c r="B3423" s="6" t="s">
        <v>5537</v>
      </c>
      <c r="C3423" s="6" t="s">
        <v>12</v>
      </c>
      <c r="D3423" s="7" t="s">
        <v>179</v>
      </c>
      <c r="E3423" s="6" t="s">
        <v>720</v>
      </c>
      <c r="F3423" s="6" t="s">
        <v>1368</v>
      </c>
      <c r="G3423" s="7" t="s">
        <v>138</v>
      </c>
      <c r="H3423" s="8" t="n">
        <v>9540.56</v>
      </c>
      <c r="I3423" s="9" t="n">
        <v>25</v>
      </c>
      <c r="J3423" s="6" t="s">
        <v>17</v>
      </c>
    </row>
    <row r="3424" customFormat="false" ht="15" hidden="false" customHeight="false" outlineLevel="0" collapsed="false">
      <c r="A3424" s="2" t="s">
        <v>6692</v>
      </c>
      <c r="B3424" s="2" t="s">
        <v>6693</v>
      </c>
      <c r="C3424" s="2" t="s">
        <v>31</v>
      </c>
      <c r="D3424" s="3" t="s">
        <v>215</v>
      </c>
      <c r="E3424" s="2" t="s">
        <v>967</v>
      </c>
      <c r="F3424" s="2" t="s">
        <v>102</v>
      </c>
      <c r="G3424" s="3" t="s">
        <v>28</v>
      </c>
      <c r="H3424" s="4" t="n">
        <v>11574.83</v>
      </c>
      <c r="I3424" s="5" t="n">
        <v>25</v>
      </c>
      <c r="J3424" s="2" t="s">
        <v>17</v>
      </c>
    </row>
    <row r="3425" customFormat="false" ht="15" hidden="false" customHeight="false" outlineLevel="0" collapsed="false">
      <c r="A3425" s="6" t="s">
        <v>6694</v>
      </c>
      <c r="B3425" s="6" t="s">
        <v>5693</v>
      </c>
      <c r="C3425" s="6" t="s">
        <v>86</v>
      </c>
      <c r="D3425" s="7" t="s">
        <v>524</v>
      </c>
      <c r="E3425" s="6" t="s">
        <v>898</v>
      </c>
      <c r="F3425" s="6" t="s">
        <v>2538</v>
      </c>
      <c r="G3425" s="7" t="s">
        <v>22</v>
      </c>
      <c r="H3425" s="8" t="n">
        <v>10455.68</v>
      </c>
      <c r="I3425" s="9" t="n">
        <v>25</v>
      </c>
      <c r="J3425" s="6" t="s">
        <v>17</v>
      </c>
    </row>
    <row r="3426" customFormat="false" ht="15" hidden="false" customHeight="false" outlineLevel="0" collapsed="false">
      <c r="A3426" s="2" t="s">
        <v>6695</v>
      </c>
      <c r="B3426" s="2" t="s">
        <v>6696</v>
      </c>
      <c r="C3426" s="2" t="s">
        <v>31</v>
      </c>
      <c r="D3426" s="3" t="s">
        <v>131</v>
      </c>
      <c r="E3426" s="2" t="s">
        <v>1208</v>
      </c>
      <c r="F3426" s="2" t="s">
        <v>806</v>
      </c>
      <c r="G3426" s="3" t="s">
        <v>22</v>
      </c>
      <c r="H3426" s="4" t="n">
        <v>10147</v>
      </c>
      <c r="I3426" s="5" t="n">
        <v>10</v>
      </c>
      <c r="J3426" s="2" t="s">
        <v>17</v>
      </c>
    </row>
    <row r="3427" customFormat="false" ht="15" hidden="false" customHeight="false" outlineLevel="0" collapsed="false">
      <c r="A3427" s="6" t="s">
        <v>6697</v>
      </c>
      <c r="B3427" s="6" t="s">
        <v>6698</v>
      </c>
      <c r="C3427" s="6" t="s">
        <v>86</v>
      </c>
      <c r="D3427" s="7" t="s">
        <v>784</v>
      </c>
      <c r="E3427" s="6" t="s">
        <v>476</v>
      </c>
      <c r="F3427" s="6" t="s">
        <v>1453</v>
      </c>
      <c r="G3427" s="7" t="s">
        <v>28</v>
      </c>
      <c r="H3427" s="8" t="n">
        <v>12913.14</v>
      </c>
      <c r="I3427" s="9" t="n">
        <v>15</v>
      </c>
      <c r="J3427" s="6" t="s">
        <v>17</v>
      </c>
    </row>
    <row r="3428" customFormat="false" ht="15" hidden="false" customHeight="false" outlineLevel="0" collapsed="false">
      <c r="A3428" s="2" t="s">
        <v>6699</v>
      </c>
      <c r="B3428" s="2" t="s">
        <v>6700</v>
      </c>
      <c r="C3428" s="2" t="s">
        <v>12</v>
      </c>
      <c r="D3428" s="3" t="s">
        <v>50</v>
      </c>
      <c r="E3428" s="2" t="s">
        <v>1112</v>
      </c>
      <c r="F3428" s="2" t="s">
        <v>132</v>
      </c>
      <c r="G3428" s="3" t="s">
        <v>138</v>
      </c>
      <c r="H3428" s="4" t="n">
        <v>14874.07</v>
      </c>
      <c r="I3428" s="5" t="n">
        <v>30</v>
      </c>
      <c r="J3428" s="2" t="s">
        <v>68</v>
      </c>
    </row>
    <row r="3429" customFormat="false" ht="15" hidden="false" customHeight="false" outlineLevel="0" collapsed="false">
      <c r="A3429" s="6" t="s">
        <v>6701</v>
      </c>
      <c r="B3429" s="6" t="s">
        <v>6702</v>
      </c>
      <c r="C3429" s="6" t="s">
        <v>31</v>
      </c>
      <c r="D3429" s="7" t="s">
        <v>175</v>
      </c>
      <c r="E3429" s="6" t="s">
        <v>242</v>
      </c>
      <c r="F3429" s="6" t="s">
        <v>1030</v>
      </c>
      <c r="G3429" s="7" t="s">
        <v>28</v>
      </c>
      <c r="H3429" s="8" t="n">
        <v>12418.24</v>
      </c>
      <c r="I3429" s="9" t="n">
        <v>15</v>
      </c>
      <c r="J3429" s="6" t="s">
        <v>68</v>
      </c>
    </row>
    <row r="3430" customFormat="false" ht="15" hidden="false" customHeight="false" outlineLevel="0" collapsed="false">
      <c r="A3430" s="2" t="s">
        <v>6703</v>
      </c>
      <c r="B3430" s="2" t="s">
        <v>1547</v>
      </c>
      <c r="C3430" s="2" t="s">
        <v>86</v>
      </c>
      <c r="D3430" s="3" t="s">
        <v>87</v>
      </c>
      <c r="E3430" s="2" t="s">
        <v>73</v>
      </c>
      <c r="F3430" s="2" t="s">
        <v>928</v>
      </c>
      <c r="G3430" s="3" t="s">
        <v>22</v>
      </c>
      <c r="H3430" s="4" t="n">
        <v>11586.37</v>
      </c>
      <c r="I3430" s="5" t="n">
        <v>10</v>
      </c>
      <c r="J3430" s="2" t="s">
        <v>17</v>
      </c>
    </row>
    <row r="3431" customFormat="false" ht="15" hidden="false" customHeight="false" outlineLevel="0" collapsed="false">
      <c r="A3431" s="6" t="s">
        <v>6704</v>
      </c>
      <c r="B3431" s="6" t="s">
        <v>2850</v>
      </c>
      <c r="C3431" s="6" t="s">
        <v>12</v>
      </c>
      <c r="D3431" s="7" t="s">
        <v>81</v>
      </c>
      <c r="E3431" s="6" t="s">
        <v>717</v>
      </c>
      <c r="F3431" s="6" t="s">
        <v>268</v>
      </c>
      <c r="G3431" s="7" t="s">
        <v>138</v>
      </c>
      <c r="H3431" s="8" t="n">
        <v>9070.3</v>
      </c>
      <c r="I3431" s="9" t="n">
        <v>20</v>
      </c>
      <c r="J3431" s="6" t="s">
        <v>17</v>
      </c>
    </row>
    <row r="3432" customFormat="false" ht="15" hidden="false" customHeight="false" outlineLevel="0" collapsed="false">
      <c r="A3432" s="2" t="s">
        <v>6705</v>
      </c>
      <c r="B3432" s="2" t="s">
        <v>6706</v>
      </c>
      <c r="C3432" s="2" t="s">
        <v>86</v>
      </c>
      <c r="D3432" s="3" t="s">
        <v>87</v>
      </c>
      <c r="E3432" s="2" t="s">
        <v>666</v>
      </c>
      <c r="F3432" s="2" t="s">
        <v>2538</v>
      </c>
      <c r="G3432" s="3" t="s">
        <v>22</v>
      </c>
      <c r="H3432" s="4" t="n">
        <v>10163.16</v>
      </c>
      <c r="I3432" s="5" t="n">
        <v>20</v>
      </c>
      <c r="J3432" s="2" t="s">
        <v>17</v>
      </c>
    </row>
    <row r="3433" customFormat="false" ht="15" hidden="false" customHeight="false" outlineLevel="0" collapsed="false">
      <c r="A3433" s="6" t="s">
        <v>6707</v>
      </c>
      <c r="B3433" s="6" t="s">
        <v>6708</v>
      </c>
      <c r="C3433" s="6" t="s">
        <v>86</v>
      </c>
      <c r="D3433" s="7" t="s">
        <v>87</v>
      </c>
      <c r="E3433" s="6" t="s">
        <v>1874</v>
      </c>
      <c r="F3433" s="6" t="s">
        <v>287</v>
      </c>
      <c r="G3433" s="7" t="s">
        <v>16</v>
      </c>
      <c r="H3433" s="8" t="n">
        <v>2663.18</v>
      </c>
      <c r="I3433" s="9" t="n">
        <v>20</v>
      </c>
      <c r="J3433" s="6" t="s">
        <v>17</v>
      </c>
    </row>
    <row r="3434" customFormat="false" ht="15" hidden="false" customHeight="false" outlineLevel="0" collapsed="false">
      <c r="A3434" s="2" t="s">
        <v>6709</v>
      </c>
      <c r="B3434" s="2" t="s">
        <v>6710</v>
      </c>
      <c r="C3434" s="2" t="s">
        <v>31</v>
      </c>
      <c r="D3434" s="3" t="s">
        <v>65</v>
      </c>
      <c r="E3434" s="2" t="s">
        <v>1951</v>
      </c>
      <c r="F3434" s="2" t="s">
        <v>1874</v>
      </c>
      <c r="G3434" s="3" t="s">
        <v>22</v>
      </c>
      <c r="H3434" s="4" t="n">
        <v>4270.53</v>
      </c>
      <c r="I3434" s="5" t="n">
        <v>20</v>
      </c>
      <c r="J3434" s="2" t="s">
        <v>17</v>
      </c>
    </row>
    <row r="3435" customFormat="false" ht="15" hidden="false" customHeight="false" outlineLevel="0" collapsed="false">
      <c r="A3435" s="6" t="s">
        <v>6711</v>
      </c>
      <c r="B3435" s="6" t="s">
        <v>4263</v>
      </c>
      <c r="C3435" s="6" t="s">
        <v>86</v>
      </c>
      <c r="D3435" s="7" t="s">
        <v>285</v>
      </c>
      <c r="E3435" s="6" t="s">
        <v>198</v>
      </c>
      <c r="F3435" s="6" t="s">
        <v>60</v>
      </c>
      <c r="G3435" s="7" t="s">
        <v>22</v>
      </c>
      <c r="H3435" s="8" t="n">
        <v>6509.88</v>
      </c>
      <c r="I3435" s="9" t="n">
        <v>20</v>
      </c>
      <c r="J3435" s="6" t="s">
        <v>17</v>
      </c>
    </row>
    <row r="3436" customFormat="false" ht="15" hidden="false" customHeight="false" outlineLevel="0" collapsed="false">
      <c r="A3436" s="2" t="s">
        <v>6712</v>
      </c>
      <c r="B3436" s="2" t="s">
        <v>4258</v>
      </c>
      <c r="C3436" s="2" t="s">
        <v>12</v>
      </c>
      <c r="D3436" s="3" t="s">
        <v>154</v>
      </c>
      <c r="E3436" s="2" t="s">
        <v>928</v>
      </c>
      <c r="F3436" s="2" t="s">
        <v>1736</v>
      </c>
      <c r="G3436" s="3" t="s">
        <v>74</v>
      </c>
      <c r="H3436" s="4" t="n">
        <v>9632.01</v>
      </c>
      <c r="I3436" s="5" t="n">
        <v>25</v>
      </c>
      <c r="J3436" s="2" t="s">
        <v>17</v>
      </c>
    </row>
    <row r="3437" customFormat="false" ht="15" hidden="false" customHeight="false" outlineLevel="0" collapsed="false">
      <c r="A3437" s="6" t="s">
        <v>6713</v>
      </c>
      <c r="B3437" s="6" t="s">
        <v>6714</v>
      </c>
      <c r="C3437" s="6" t="s">
        <v>86</v>
      </c>
      <c r="D3437" s="7" t="s">
        <v>135</v>
      </c>
      <c r="E3437" s="6" t="s">
        <v>1725</v>
      </c>
      <c r="F3437" s="6" t="s">
        <v>1162</v>
      </c>
      <c r="G3437" s="7" t="s">
        <v>22</v>
      </c>
      <c r="H3437" s="8" t="n">
        <v>14580.85</v>
      </c>
      <c r="I3437" s="9" t="n">
        <v>30</v>
      </c>
      <c r="J3437" s="6" t="s">
        <v>17</v>
      </c>
    </row>
    <row r="3438" customFormat="false" ht="15" hidden="false" customHeight="false" outlineLevel="0" collapsed="false">
      <c r="A3438" s="2" t="s">
        <v>6715</v>
      </c>
      <c r="B3438" s="2" t="s">
        <v>6716</v>
      </c>
      <c r="C3438" s="2" t="s">
        <v>31</v>
      </c>
      <c r="D3438" s="3" t="s">
        <v>215</v>
      </c>
      <c r="E3438" s="2" t="s">
        <v>674</v>
      </c>
      <c r="F3438" s="2" t="s">
        <v>675</v>
      </c>
      <c r="G3438" s="3" t="s">
        <v>62</v>
      </c>
      <c r="H3438" s="4" t="n">
        <v>12693.21</v>
      </c>
      <c r="I3438" s="5" t="n">
        <v>0</v>
      </c>
      <c r="J3438" s="2" t="s">
        <v>17</v>
      </c>
    </row>
    <row r="3439" customFormat="false" ht="15" hidden="false" customHeight="false" outlineLevel="0" collapsed="false">
      <c r="A3439" s="6" t="s">
        <v>6717</v>
      </c>
      <c r="B3439" s="6" t="s">
        <v>6718</v>
      </c>
      <c r="C3439" s="6" t="s">
        <v>12</v>
      </c>
      <c r="D3439" s="7" t="s">
        <v>37</v>
      </c>
      <c r="E3439" s="6" t="s">
        <v>967</v>
      </c>
      <c r="F3439" s="6" t="s">
        <v>1111</v>
      </c>
      <c r="G3439" s="7" t="s">
        <v>16</v>
      </c>
      <c r="H3439" s="8" t="n">
        <v>11809.98</v>
      </c>
      <c r="I3439" s="9" t="n">
        <v>5</v>
      </c>
      <c r="J3439" s="6" t="s">
        <v>17</v>
      </c>
    </row>
    <row r="3440" customFormat="false" ht="15" hidden="false" customHeight="false" outlineLevel="0" collapsed="false">
      <c r="A3440" s="2" t="s">
        <v>6719</v>
      </c>
      <c r="B3440" s="2" t="s">
        <v>6720</v>
      </c>
      <c r="C3440" s="2" t="s">
        <v>86</v>
      </c>
      <c r="D3440" s="3" t="s">
        <v>524</v>
      </c>
      <c r="E3440" s="2" t="s">
        <v>46</v>
      </c>
      <c r="F3440" s="2" t="s">
        <v>712</v>
      </c>
      <c r="G3440" s="3" t="s">
        <v>22</v>
      </c>
      <c r="H3440" s="4" t="n">
        <v>729.27</v>
      </c>
      <c r="I3440" s="5" t="n">
        <v>5</v>
      </c>
      <c r="J3440" s="2" t="s">
        <v>17</v>
      </c>
    </row>
    <row r="3441" customFormat="false" ht="15" hidden="false" customHeight="false" outlineLevel="0" collapsed="false">
      <c r="A3441" s="6" t="s">
        <v>6721</v>
      </c>
      <c r="B3441" s="6" t="s">
        <v>6722</v>
      </c>
      <c r="C3441" s="6" t="s">
        <v>31</v>
      </c>
      <c r="D3441" s="7" t="s">
        <v>122</v>
      </c>
      <c r="E3441" s="6" t="s">
        <v>893</v>
      </c>
      <c r="F3441" s="6" t="s">
        <v>881</v>
      </c>
      <c r="G3441" s="7" t="s">
        <v>22</v>
      </c>
      <c r="H3441" s="8" t="n">
        <v>14516.07</v>
      </c>
      <c r="I3441" s="9" t="n">
        <v>25</v>
      </c>
      <c r="J3441" s="6" t="s">
        <v>17</v>
      </c>
    </row>
    <row r="3442" customFormat="false" ht="15" hidden="false" customHeight="false" outlineLevel="0" collapsed="false">
      <c r="A3442" s="2" t="s">
        <v>6723</v>
      </c>
      <c r="B3442" s="2" t="s">
        <v>6724</v>
      </c>
      <c r="C3442" s="2" t="s">
        <v>31</v>
      </c>
      <c r="D3442" s="3" t="s">
        <v>145</v>
      </c>
      <c r="E3442" s="2" t="s">
        <v>1661</v>
      </c>
      <c r="F3442" s="2" t="s">
        <v>847</v>
      </c>
      <c r="G3442" s="3" t="s">
        <v>22</v>
      </c>
      <c r="H3442" s="4" t="n">
        <v>597.35</v>
      </c>
      <c r="I3442" s="5" t="n">
        <v>30</v>
      </c>
      <c r="J3442" s="2" t="s">
        <v>17</v>
      </c>
    </row>
    <row r="3443" customFormat="false" ht="15" hidden="false" customHeight="false" outlineLevel="0" collapsed="false">
      <c r="A3443" s="6" t="s">
        <v>6725</v>
      </c>
      <c r="B3443" s="6" t="s">
        <v>6726</v>
      </c>
      <c r="C3443" s="6" t="s">
        <v>12</v>
      </c>
      <c r="D3443" s="7" t="s">
        <v>154</v>
      </c>
      <c r="E3443" s="6" t="s">
        <v>20</v>
      </c>
      <c r="F3443" s="6" t="s">
        <v>227</v>
      </c>
      <c r="G3443" s="7" t="s">
        <v>16</v>
      </c>
      <c r="H3443" s="8" t="n">
        <v>8783.13</v>
      </c>
      <c r="I3443" s="9" t="n">
        <v>30</v>
      </c>
      <c r="J3443" s="6" t="s">
        <v>17</v>
      </c>
    </row>
    <row r="3444" customFormat="false" ht="15" hidden="false" customHeight="false" outlineLevel="0" collapsed="false">
      <c r="A3444" s="2" t="s">
        <v>6727</v>
      </c>
      <c r="B3444" s="2" t="s">
        <v>6382</v>
      </c>
      <c r="C3444" s="2" t="s">
        <v>12</v>
      </c>
      <c r="D3444" s="3" t="s">
        <v>162</v>
      </c>
      <c r="E3444" s="2" t="s">
        <v>922</v>
      </c>
      <c r="F3444" s="2" t="s">
        <v>61</v>
      </c>
      <c r="G3444" s="3" t="s">
        <v>28</v>
      </c>
      <c r="H3444" s="4" t="n">
        <v>12333.79</v>
      </c>
      <c r="I3444" s="5" t="n">
        <v>25</v>
      </c>
      <c r="J3444" s="2" t="s">
        <v>17</v>
      </c>
    </row>
    <row r="3445" customFormat="false" ht="15" hidden="false" customHeight="false" outlineLevel="0" collapsed="false">
      <c r="A3445" s="6" t="s">
        <v>6728</v>
      </c>
      <c r="B3445" s="6" t="s">
        <v>4107</v>
      </c>
      <c r="C3445" s="6" t="s">
        <v>31</v>
      </c>
      <c r="D3445" s="7" t="s">
        <v>59</v>
      </c>
      <c r="E3445" s="6" t="s">
        <v>2187</v>
      </c>
      <c r="F3445" s="6" t="s">
        <v>590</v>
      </c>
      <c r="G3445" s="7" t="s">
        <v>16</v>
      </c>
      <c r="H3445" s="8" t="n">
        <v>14466.04</v>
      </c>
      <c r="I3445" s="9" t="n">
        <v>15</v>
      </c>
      <c r="J3445" s="6" t="s">
        <v>17</v>
      </c>
    </row>
    <row r="3446" customFormat="false" ht="15" hidden="false" customHeight="false" outlineLevel="0" collapsed="false">
      <c r="A3446" s="2" t="s">
        <v>6729</v>
      </c>
      <c r="B3446" s="2" t="s">
        <v>6730</v>
      </c>
      <c r="C3446" s="2" t="s">
        <v>31</v>
      </c>
      <c r="D3446" s="3" t="s">
        <v>32</v>
      </c>
      <c r="E3446" s="2" t="s">
        <v>268</v>
      </c>
      <c r="F3446" s="2" t="s">
        <v>862</v>
      </c>
      <c r="G3446" s="3" t="s">
        <v>62</v>
      </c>
      <c r="H3446" s="4" t="n">
        <v>7213.74</v>
      </c>
      <c r="I3446" s="5" t="n">
        <v>25</v>
      </c>
      <c r="J3446" s="2" t="s">
        <v>68</v>
      </c>
    </row>
    <row r="3447" customFormat="false" ht="15" hidden="false" customHeight="false" outlineLevel="0" collapsed="false">
      <c r="A3447" s="6" t="s">
        <v>6731</v>
      </c>
      <c r="B3447" s="6" t="s">
        <v>6732</v>
      </c>
      <c r="C3447" s="6" t="s">
        <v>12</v>
      </c>
      <c r="D3447" s="7" t="s">
        <v>50</v>
      </c>
      <c r="E3447" s="6" t="s">
        <v>960</v>
      </c>
      <c r="F3447" s="6" t="s">
        <v>147</v>
      </c>
      <c r="G3447" s="7" t="s">
        <v>22</v>
      </c>
      <c r="H3447" s="8" t="n">
        <v>12049</v>
      </c>
      <c r="I3447" s="9" t="n">
        <v>0</v>
      </c>
      <c r="J3447" s="6" t="s">
        <v>17</v>
      </c>
    </row>
    <row r="3448" customFormat="false" ht="15" hidden="false" customHeight="false" outlineLevel="0" collapsed="false">
      <c r="A3448" s="2" t="s">
        <v>6733</v>
      </c>
      <c r="B3448" s="2" t="s">
        <v>6734</v>
      </c>
      <c r="C3448" s="2" t="s">
        <v>31</v>
      </c>
      <c r="D3448" s="3" t="s">
        <v>215</v>
      </c>
      <c r="E3448" s="2" t="s">
        <v>690</v>
      </c>
      <c r="F3448" s="2" t="s">
        <v>1874</v>
      </c>
      <c r="G3448" s="3" t="s">
        <v>16</v>
      </c>
      <c r="H3448" s="4" t="n">
        <v>14478.11</v>
      </c>
      <c r="I3448" s="5" t="n">
        <v>20</v>
      </c>
      <c r="J3448" s="2" t="s">
        <v>17</v>
      </c>
    </row>
    <row r="3449" customFormat="false" ht="15" hidden="false" customHeight="false" outlineLevel="0" collapsed="false">
      <c r="A3449" s="6" t="s">
        <v>6735</v>
      </c>
      <c r="B3449" s="6" t="s">
        <v>6736</v>
      </c>
      <c r="C3449" s="6" t="s">
        <v>12</v>
      </c>
      <c r="D3449" s="7" t="s">
        <v>154</v>
      </c>
      <c r="E3449" s="6" t="s">
        <v>423</v>
      </c>
      <c r="F3449" s="6" t="s">
        <v>585</v>
      </c>
      <c r="G3449" s="7" t="s">
        <v>138</v>
      </c>
      <c r="H3449" s="8" t="n">
        <v>13035.17</v>
      </c>
      <c r="I3449" s="9" t="n">
        <v>30</v>
      </c>
      <c r="J3449" s="6" t="s">
        <v>17</v>
      </c>
    </row>
    <row r="3450" customFormat="false" ht="15" hidden="false" customHeight="false" outlineLevel="0" collapsed="false">
      <c r="A3450" s="2" t="s">
        <v>6737</v>
      </c>
      <c r="B3450" s="2" t="s">
        <v>6738</v>
      </c>
      <c r="C3450" s="2" t="s">
        <v>12</v>
      </c>
      <c r="D3450" s="3" t="s">
        <v>162</v>
      </c>
      <c r="E3450" s="2" t="s">
        <v>250</v>
      </c>
      <c r="F3450" s="2" t="s">
        <v>2187</v>
      </c>
      <c r="G3450" s="3" t="s">
        <v>22</v>
      </c>
      <c r="H3450" s="4" t="n">
        <v>3828.15</v>
      </c>
      <c r="I3450" s="5" t="n">
        <v>15</v>
      </c>
      <c r="J3450" s="2" t="s">
        <v>17</v>
      </c>
    </row>
    <row r="3451" customFormat="false" ht="15" hidden="false" customHeight="false" outlineLevel="0" collapsed="false">
      <c r="A3451" s="6" t="s">
        <v>6739</v>
      </c>
      <c r="B3451" s="6" t="s">
        <v>1314</v>
      </c>
      <c r="C3451" s="6" t="s">
        <v>12</v>
      </c>
      <c r="D3451" s="7" t="s">
        <v>50</v>
      </c>
      <c r="E3451" s="6" t="s">
        <v>260</v>
      </c>
      <c r="F3451" s="6" t="s">
        <v>1097</v>
      </c>
      <c r="G3451" s="7" t="s">
        <v>22</v>
      </c>
      <c r="H3451" s="8" t="n">
        <v>2439.15</v>
      </c>
      <c r="I3451" s="9" t="n">
        <v>15</v>
      </c>
      <c r="J3451" s="6" t="s">
        <v>17</v>
      </c>
    </row>
    <row r="3452" customFormat="false" ht="15" hidden="false" customHeight="false" outlineLevel="0" collapsed="false">
      <c r="A3452" s="2" t="s">
        <v>6740</v>
      </c>
      <c r="B3452" s="2" t="s">
        <v>3985</v>
      </c>
      <c r="C3452" s="2" t="s">
        <v>31</v>
      </c>
      <c r="D3452" s="3" t="s">
        <v>59</v>
      </c>
      <c r="E3452" s="2" t="s">
        <v>272</v>
      </c>
      <c r="F3452" s="2" t="s">
        <v>975</v>
      </c>
      <c r="G3452" s="3" t="s">
        <v>22</v>
      </c>
      <c r="H3452" s="4" t="n">
        <v>1505.64</v>
      </c>
      <c r="I3452" s="5" t="n">
        <v>25</v>
      </c>
      <c r="J3452" s="2" t="s">
        <v>17</v>
      </c>
    </row>
    <row r="3453" customFormat="false" ht="15" hidden="false" customHeight="false" outlineLevel="0" collapsed="false">
      <c r="A3453" s="6" t="s">
        <v>6741</v>
      </c>
      <c r="B3453" s="6" t="s">
        <v>4996</v>
      </c>
      <c r="C3453" s="6" t="s">
        <v>12</v>
      </c>
      <c r="D3453" s="7" t="s">
        <v>154</v>
      </c>
      <c r="E3453" s="6" t="s">
        <v>1951</v>
      </c>
      <c r="F3453" s="6" t="s">
        <v>464</v>
      </c>
      <c r="G3453" s="7" t="s">
        <v>28</v>
      </c>
      <c r="H3453" s="8" t="n">
        <v>1460.22</v>
      </c>
      <c r="I3453" s="9" t="n">
        <v>10</v>
      </c>
      <c r="J3453" s="6" t="s">
        <v>17</v>
      </c>
    </row>
    <row r="3454" customFormat="false" ht="15" hidden="false" customHeight="false" outlineLevel="0" collapsed="false">
      <c r="A3454" s="2" t="s">
        <v>6742</v>
      </c>
      <c r="B3454" s="2" t="s">
        <v>3164</v>
      </c>
      <c r="C3454" s="2" t="s">
        <v>31</v>
      </c>
      <c r="D3454" s="3" t="s">
        <v>71</v>
      </c>
      <c r="E3454" s="2" t="s">
        <v>809</v>
      </c>
      <c r="F3454" s="2" t="s">
        <v>1297</v>
      </c>
      <c r="G3454" s="3" t="s">
        <v>22</v>
      </c>
      <c r="H3454" s="4" t="n">
        <v>13332.53</v>
      </c>
      <c r="I3454" s="5" t="n">
        <v>10</v>
      </c>
      <c r="J3454" s="2" t="s">
        <v>17</v>
      </c>
    </row>
    <row r="3455" customFormat="false" ht="15" hidden="false" customHeight="false" outlineLevel="0" collapsed="false">
      <c r="A3455" s="6" t="s">
        <v>6743</v>
      </c>
      <c r="B3455" s="6" t="s">
        <v>6744</v>
      </c>
      <c r="C3455" s="6" t="s">
        <v>12</v>
      </c>
      <c r="D3455" s="7" t="s">
        <v>50</v>
      </c>
      <c r="E3455" s="6" t="s">
        <v>635</v>
      </c>
      <c r="F3455" s="6" t="s">
        <v>443</v>
      </c>
      <c r="G3455" s="7" t="s">
        <v>22</v>
      </c>
      <c r="H3455" s="8" t="n">
        <v>3515.87</v>
      </c>
      <c r="I3455" s="9" t="n">
        <v>5</v>
      </c>
      <c r="J3455" s="6" t="s">
        <v>17</v>
      </c>
    </row>
    <row r="3456" customFormat="false" ht="15" hidden="false" customHeight="false" outlineLevel="0" collapsed="false">
      <c r="A3456" s="2" t="s">
        <v>6745</v>
      </c>
      <c r="B3456" s="2" t="s">
        <v>117</v>
      </c>
      <c r="C3456" s="2" t="s">
        <v>31</v>
      </c>
      <c r="D3456" s="3" t="s">
        <v>131</v>
      </c>
      <c r="E3456" s="2" t="s">
        <v>1208</v>
      </c>
      <c r="F3456" s="2" t="s">
        <v>1641</v>
      </c>
      <c r="G3456" s="3" t="s">
        <v>62</v>
      </c>
      <c r="H3456" s="4" t="n">
        <v>11314.42</v>
      </c>
      <c r="I3456" s="5" t="n">
        <v>5</v>
      </c>
      <c r="J3456" s="2" t="s">
        <v>17</v>
      </c>
    </row>
    <row r="3457" customFormat="false" ht="15" hidden="false" customHeight="false" outlineLevel="0" collapsed="false">
      <c r="A3457" s="6" t="s">
        <v>6746</v>
      </c>
      <c r="B3457" s="6" t="s">
        <v>6027</v>
      </c>
      <c r="C3457" s="6" t="s">
        <v>12</v>
      </c>
      <c r="D3457" s="7" t="s">
        <v>50</v>
      </c>
      <c r="E3457" s="6" t="s">
        <v>2187</v>
      </c>
      <c r="F3457" s="6" t="s">
        <v>469</v>
      </c>
      <c r="G3457" s="7" t="s">
        <v>74</v>
      </c>
      <c r="H3457" s="8" t="n">
        <v>4482.54</v>
      </c>
      <c r="I3457" s="9" t="n">
        <v>25</v>
      </c>
      <c r="J3457" s="6" t="s">
        <v>17</v>
      </c>
    </row>
    <row r="3458" customFormat="false" ht="15" hidden="false" customHeight="false" outlineLevel="0" collapsed="false">
      <c r="A3458" s="2" t="s">
        <v>6747</v>
      </c>
      <c r="B3458" s="2" t="s">
        <v>6748</v>
      </c>
      <c r="C3458" s="2" t="s">
        <v>86</v>
      </c>
      <c r="D3458" s="3" t="s">
        <v>524</v>
      </c>
      <c r="E3458" s="2" t="s">
        <v>226</v>
      </c>
      <c r="F3458" s="2" t="s">
        <v>176</v>
      </c>
      <c r="G3458" s="3" t="s">
        <v>22</v>
      </c>
      <c r="H3458" s="4" t="n">
        <v>936.97</v>
      </c>
      <c r="I3458" s="5" t="n">
        <v>20</v>
      </c>
      <c r="J3458" s="2" t="s">
        <v>17</v>
      </c>
    </row>
    <row r="3459" customFormat="false" ht="15" hidden="false" customHeight="false" outlineLevel="0" collapsed="false">
      <c r="A3459" s="6" t="s">
        <v>6749</v>
      </c>
      <c r="B3459" s="6" t="s">
        <v>4326</v>
      </c>
      <c r="C3459" s="6" t="s">
        <v>31</v>
      </c>
      <c r="D3459" s="7" t="s">
        <v>122</v>
      </c>
      <c r="E3459" s="6" t="s">
        <v>298</v>
      </c>
      <c r="F3459" s="6" t="s">
        <v>884</v>
      </c>
      <c r="G3459" s="7" t="s">
        <v>74</v>
      </c>
      <c r="H3459" s="8" t="n">
        <v>6680.95</v>
      </c>
      <c r="I3459" s="9" t="n">
        <v>30</v>
      </c>
      <c r="J3459" s="6" t="s">
        <v>17</v>
      </c>
    </row>
    <row r="3460" customFormat="false" ht="15" hidden="false" customHeight="false" outlineLevel="0" collapsed="false">
      <c r="A3460" s="2" t="s">
        <v>6750</v>
      </c>
      <c r="B3460" s="2" t="s">
        <v>6751</v>
      </c>
      <c r="C3460" s="2" t="s">
        <v>31</v>
      </c>
      <c r="D3460" s="3" t="s">
        <v>131</v>
      </c>
      <c r="E3460" s="2" t="s">
        <v>430</v>
      </c>
      <c r="F3460" s="2" t="s">
        <v>198</v>
      </c>
      <c r="G3460" s="3" t="s">
        <v>74</v>
      </c>
      <c r="H3460" s="4" t="n">
        <v>5920.34</v>
      </c>
      <c r="I3460" s="5" t="n">
        <v>10</v>
      </c>
      <c r="J3460" s="2" t="s">
        <v>68</v>
      </c>
    </row>
    <row r="3461" customFormat="false" ht="15" hidden="false" customHeight="false" outlineLevel="0" collapsed="false">
      <c r="A3461" s="6" t="s">
        <v>6752</v>
      </c>
      <c r="B3461" s="6" t="s">
        <v>2324</v>
      </c>
      <c r="C3461" s="6" t="s">
        <v>12</v>
      </c>
      <c r="D3461" s="7" t="s">
        <v>179</v>
      </c>
      <c r="E3461" s="6" t="s">
        <v>147</v>
      </c>
      <c r="F3461" s="6" t="s">
        <v>132</v>
      </c>
      <c r="G3461" s="7" t="s">
        <v>28</v>
      </c>
      <c r="H3461" s="8" t="n">
        <v>944.1</v>
      </c>
      <c r="I3461" s="9" t="n">
        <v>0</v>
      </c>
      <c r="J3461" s="6" t="s">
        <v>17</v>
      </c>
    </row>
    <row r="3462" customFormat="false" ht="15" hidden="false" customHeight="false" outlineLevel="0" collapsed="false">
      <c r="A3462" s="2" t="s">
        <v>6753</v>
      </c>
      <c r="B3462" s="2" t="s">
        <v>6754</v>
      </c>
      <c r="C3462" s="2" t="s">
        <v>12</v>
      </c>
      <c r="D3462" s="3" t="s">
        <v>162</v>
      </c>
      <c r="E3462" s="2" t="s">
        <v>136</v>
      </c>
      <c r="F3462" s="2" t="s">
        <v>397</v>
      </c>
      <c r="G3462" s="3" t="s">
        <v>62</v>
      </c>
      <c r="H3462" s="4" t="n">
        <v>1877.26</v>
      </c>
      <c r="I3462" s="5" t="n">
        <v>25</v>
      </c>
      <c r="J3462" s="2" t="s">
        <v>17</v>
      </c>
    </row>
    <row r="3463" customFormat="false" ht="15" hidden="false" customHeight="false" outlineLevel="0" collapsed="false">
      <c r="A3463" s="6" t="s">
        <v>6755</v>
      </c>
      <c r="B3463" s="6" t="s">
        <v>6756</v>
      </c>
      <c r="C3463" s="6" t="s">
        <v>86</v>
      </c>
      <c r="D3463" s="7" t="s">
        <v>87</v>
      </c>
      <c r="E3463" s="6" t="s">
        <v>381</v>
      </c>
      <c r="F3463" s="6" t="s">
        <v>163</v>
      </c>
      <c r="G3463" s="7" t="s">
        <v>28</v>
      </c>
      <c r="H3463" s="8" t="n">
        <v>2379.11</v>
      </c>
      <c r="I3463" s="9" t="n">
        <v>20</v>
      </c>
      <c r="J3463" s="6" t="s">
        <v>68</v>
      </c>
    </row>
    <row r="3464" customFormat="false" ht="15" hidden="false" customHeight="false" outlineLevel="0" collapsed="false">
      <c r="A3464" s="2" t="s">
        <v>6757</v>
      </c>
      <c r="B3464" s="2" t="s">
        <v>5426</v>
      </c>
      <c r="C3464" s="2" t="s">
        <v>12</v>
      </c>
      <c r="D3464" s="3" t="s">
        <v>37</v>
      </c>
      <c r="E3464" s="2" t="s">
        <v>593</v>
      </c>
      <c r="F3464" s="2" t="s">
        <v>1907</v>
      </c>
      <c r="G3464" s="3" t="s">
        <v>28</v>
      </c>
      <c r="H3464" s="4" t="n">
        <v>6527.68</v>
      </c>
      <c r="I3464" s="5" t="n">
        <v>25</v>
      </c>
      <c r="J3464" s="2" t="s">
        <v>17</v>
      </c>
    </row>
    <row r="3465" customFormat="false" ht="15" hidden="false" customHeight="false" outlineLevel="0" collapsed="false">
      <c r="A3465" s="6" t="s">
        <v>6758</v>
      </c>
      <c r="B3465" s="6" t="s">
        <v>4366</v>
      </c>
      <c r="C3465" s="6" t="s">
        <v>31</v>
      </c>
      <c r="D3465" s="7" t="s">
        <v>131</v>
      </c>
      <c r="E3465" s="6" t="s">
        <v>187</v>
      </c>
      <c r="F3465" s="6" t="s">
        <v>937</v>
      </c>
      <c r="G3465" s="7" t="s">
        <v>16</v>
      </c>
      <c r="H3465" s="8" t="n">
        <v>10079.55</v>
      </c>
      <c r="I3465" s="9" t="n">
        <v>5</v>
      </c>
      <c r="J3465" s="6" t="s">
        <v>17</v>
      </c>
    </row>
    <row r="3466" customFormat="false" ht="15" hidden="false" customHeight="false" outlineLevel="0" collapsed="false">
      <c r="A3466" s="2" t="s">
        <v>6759</v>
      </c>
      <c r="B3466" s="2" t="s">
        <v>6760</v>
      </c>
      <c r="C3466" s="2" t="s">
        <v>31</v>
      </c>
      <c r="D3466" s="3" t="s">
        <v>59</v>
      </c>
      <c r="E3466" s="2" t="s">
        <v>700</v>
      </c>
      <c r="F3466" s="2" t="s">
        <v>624</v>
      </c>
      <c r="G3466" s="3" t="s">
        <v>28</v>
      </c>
      <c r="H3466" s="4" t="n">
        <v>4910.33</v>
      </c>
      <c r="I3466" s="5" t="n">
        <v>25</v>
      </c>
      <c r="J3466" s="2" t="s">
        <v>17</v>
      </c>
    </row>
    <row r="3467" customFormat="false" ht="15" hidden="false" customHeight="false" outlineLevel="0" collapsed="false">
      <c r="A3467" s="6" t="s">
        <v>6761</v>
      </c>
      <c r="B3467" s="6" t="s">
        <v>6762</v>
      </c>
      <c r="C3467" s="6" t="s">
        <v>12</v>
      </c>
      <c r="D3467" s="7" t="s">
        <v>37</v>
      </c>
      <c r="E3467" s="6" t="s">
        <v>219</v>
      </c>
      <c r="F3467" s="6" t="s">
        <v>272</v>
      </c>
      <c r="G3467" s="7" t="s">
        <v>22</v>
      </c>
      <c r="H3467" s="8" t="n">
        <v>11319.2</v>
      </c>
      <c r="I3467" s="9" t="n">
        <v>10</v>
      </c>
      <c r="J3467" s="6" t="s">
        <v>17</v>
      </c>
    </row>
    <row r="3468" customFormat="false" ht="15" hidden="false" customHeight="false" outlineLevel="0" collapsed="false">
      <c r="A3468" s="2" t="s">
        <v>6763</v>
      </c>
      <c r="B3468" s="2" t="s">
        <v>6764</v>
      </c>
      <c r="C3468" s="2" t="s">
        <v>31</v>
      </c>
      <c r="D3468" s="3" t="s">
        <v>32</v>
      </c>
      <c r="E3468" s="2" t="s">
        <v>724</v>
      </c>
      <c r="F3468" s="2" t="s">
        <v>721</v>
      </c>
      <c r="G3468" s="3" t="s">
        <v>16</v>
      </c>
      <c r="H3468" s="4" t="n">
        <v>5207.05</v>
      </c>
      <c r="I3468" s="5" t="n">
        <v>30</v>
      </c>
      <c r="J3468" s="2" t="s">
        <v>17</v>
      </c>
    </row>
    <row r="3469" customFormat="false" ht="15" hidden="false" customHeight="false" outlineLevel="0" collapsed="false">
      <c r="A3469" s="6" t="s">
        <v>6765</v>
      </c>
      <c r="B3469" s="6" t="s">
        <v>5404</v>
      </c>
      <c r="C3469" s="6" t="s">
        <v>12</v>
      </c>
      <c r="D3469" s="7" t="s">
        <v>110</v>
      </c>
      <c r="E3469" s="6" t="s">
        <v>1725</v>
      </c>
      <c r="F3469" s="6" t="s">
        <v>741</v>
      </c>
      <c r="G3469" s="7" t="s">
        <v>28</v>
      </c>
      <c r="H3469" s="8" t="n">
        <v>6327.06</v>
      </c>
      <c r="I3469" s="9" t="n">
        <v>5</v>
      </c>
      <c r="J3469" s="6" t="s">
        <v>17</v>
      </c>
    </row>
    <row r="3470" customFormat="false" ht="15" hidden="false" customHeight="false" outlineLevel="0" collapsed="false">
      <c r="A3470" s="2" t="s">
        <v>6766</v>
      </c>
      <c r="B3470" s="2" t="s">
        <v>6767</v>
      </c>
      <c r="C3470" s="2" t="s">
        <v>12</v>
      </c>
      <c r="D3470" s="3" t="s">
        <v>154</v>
      </c>
      <c r="E3470" s="2" t="s">
        <v>1203</v>
      </c>
      <c r="F3470" s="2" t="s">
        <v>103</v>
      </c>
      <c r="G3470" s="3" t="s">
        <v>22</v>
      </c>
      <c r="H3470" s="4" t="n">
        <v>12133.95</v>
      </c>
      <c r="I3470" s="5" t="n">
        <v>10</v>
      </c>
      <c r="J3470" s="2" t="s">
        <v>17</v>
      </c>
    </row>
    <row r="3471" customFormat="false" ht="15" hidden="false" customHeight="false" outlineLevel="0" collapsed="false">
      <c r="A3471" s="6" t="s">
        <v>6768</v>
      </c>
      <c r="B3471" s="6" t="s">
        <v>6769</v>
      </c>
      <c r="C3471" s="6" t="s">
        <v>31</v>
      </c>
      <c r="D3471" s="7" t="s">
        <v>215</v>
      </c>
      <c r="E3471" s="6" t="s">
        <v>520</v>
      </c>
      <c r="F3471" s="6" t="s">
        <v>699</v>
      </c>
      <c r="G3471" s="7" t="s">
        <v>62</v>
      </c>
      <c r="H3471" s="8" t="n">
        <v>13388.28</v>
      </c>
      <c r="I3471" s="9" t="n">
        <v>30</v>
      </c>
      <c r="J3471" s="6" t="s">
        <v>68</v>
      </c>
    </row>
    <row r="3472" customFormat="false" ht="15" hidden="false" customHeight="false" outlineLevel="0" collapsed="false">
      <c r="A3472" s="2" t="s">
        <v>6770</v>
      </c>
      <c r="B3472" s="2" t="s">
        <v>6771</v>
      </c>
      <c r="C3472" s="2" t="s">
        <v>31</v>
      </c>
      <c r="D3472" s="3" t="s">
        <v>32</v>
      </c>
      <c r="E3472" s="2" t="s">
        <v>449</v>
      </c>
      <c r="F3472" s="2" t="s">
        <v>297</v>
      </c>
      <c r="G3472" s="3" t="s">
        <v>138</v>
      </c>
      <c r="H3472" s="4" t="n">
        <v>4777.74</v>
      </c>
      <c r="I3472" s="5" t="n">
        <v>30</v>
      </c>
      <c r="J3472" s="2" t="s">
        <v>17</v>
      </c>
    </row>
    <row r="3473" customFormat="false" ht="15" hidden="false" customHeight="false" outlineLevel="0" collapsed="false">
      <c r="A3473" s="6" t="s">
        <v>6772</v>
      </c>
      <c r="B3473" s="6" t="s">
        <v>6773</v>
      </c>
      <c r="C3473" s="6" t="s">
        <v>12</v>
      </c>
      <c r="D3473" s="7" t="s">
        <v>81</v>
      </c>
      <c r="E3473" s="6" t="s">
        <v>972</v>
      </c>
      <c r="F3473" s="6" t="s">
        <v>724</v>
      </c>
      <c r="G3473" s="7" t="s">
        <v>28</v>
      </c>
      <c r="H3473" s="8" t="n">
        <v>5157.04</v>
      </c>
      <c r="I3473" s="9" t="n">
        <v>15</v>
      </c>
      <c r="J3473" s="6" t="s">
        <v>17</v>
      </c>
    </row>
    <row r="3474" customFormat="false" ht="15" hidden="false" customHeight="false" outlineLevel="0" collapsed="false">
      <c r="A3474" s="2" t="s">
        <v>6774</v>
      </c>
      <c r="B3474" s="2" t="s">
        <v>6775</v>
      </c>
      <c r="C3474" s="2" t="s">
        <v>31</v>
      </c>
      <c r="D3474" s="3" t="s">
        <v>131</v>
      </c>
      <c r="E3474" s="2" t="s">
        <v>1162</v>
      </c>
      <c r="F3474" s="2" t="s">
        <v>741</v>
      </c>
      <c r="G3474" s="3" t="s">
        <v>16</v>
      </c>
      <c r="H3474" s="4" t="n">
        <v>12063.47</v>
      </c>
      <c r="I3474" s="5" t="n">
        <v>20</v>
      </c>
      <c r="J3474" s="2" t="s">
        <v>17</v>
      </c>
    </row>
    <row r="3475" customFormat="false" ht="15" hidden="false" customHeight="false" outlineLevel="0" collapsed="false">
      <c r="A3475" s="6" t="s">
        <v>6776</v>
      </c>
      <c r="B3475" s="6" t="s">
        <v>3724</v>
      </c>
      <c r="C3475" s="6" t="s">
        <v>12</v>
      </c>
      <c r="D3475" s="7" t="s">
        <v>50</v>
      </c>
      <c r="E3475" s="6" t="s">
        <v>272</v>
      </c>
      <c r="F3475" s="6" t="s">
        <v>812</v>
      </c>
      <c r="G3475" s="7" t="s">
        <v>62</v>
      </c>
      <c r="H3475" s="8" t="n">
        <v>5214.51</v>
      </c>
      <c r="I3475" s="9" t="n">
        <v>10</v>
      </c>
      <c r="J3475" s="6" t="s">
        <v>17</v>
      </c>
    </row>
    <row r="3476" customFormat="false" ht="15" hidden="false" customHeight="false" outlineLevel="0" collapsed="false">
      <c r="A3476" s="2" t="s">
        <v>6777</v>
      </c>
      <c r="B3476" s="2" t="s">
        <v>2344</v>
      </c>
      <c r="C3476" s="2" t="s">
        <v>12</v>
      </c>
      <c r="D3476" s="3" t="s">
        <v>81</v>
      </c>
      <c r="E3476" s="2" t="s">
        <v>757</v>
      </c>
      <c r="F3476" s="2" t="s">
        <v>490</v>
      </c>
      <c r="G3476" s="3" t="s">
        <v>138</v>
      </c>
      <c r="H3476" s="4" t="n">
        <v>7238.94</v>
      </c>
      <c r="I3476" s="5" t="n">
        <v>20</v>
      </c>
      <c r="J3476" s="2" t="s">
        <v>68</v>
      </c>
    </row>
    <row r="3477" customFormat="false" ht="15" hidden="false" customHeight="false" outlineLevel="0" collapsed="false">
      <c r="A3477" s="6" t="s">
        <v>6778</v>
      </c>
      <c r="B3477" s="6" t="s">
        <v>5373</v>
      </c>
      <c r="C3477" s="6" t="s">
        <v>12</v>
      </c>
      <c r="D3477" s="7" t="s">
        <v>50</v>
      </c>
      <c r="E3477" s="6" t="s">
        <v>51</v>
      </c>
      <c r="F3477" s="6" t="s">
        <v>275</v>
      </c>
      <c r="G3477" s="7" t="s">
        <v>22</v>
      </c>
      <c r="H3477" s="8" t="n">
        <v>3474.04</v>
      </c>
      <c r="I3477" s="9" t="n">
        <v>30</v>
      </c>
      <c r="J3477" s="6" t="s">
        <v>17</v>
      </c>
    </row>
    <row r="3478" customFormat="false" ht="15" hidden="false" customHeight="false" outlineLevel="0" collapsed="false">
      <c r="A3478" s="2" t="s">
        <v>6779</v>
      </c>
      <c r="B3478" s="2" t="s">
        <v>6780</v>
      </c>
      <c r="C3478" s="2" t="s">
        <v>31</v>
      </c>
      <c r="D3478" s="3" t="s">
        <v>215</v>
      </c>
      <c r="E3478" s="2" t="s">
        <v>115</v>
      </c>
      <c r="F3478" s="2" t="s">
        <v>1271</v>
      </c>
      <c r="G3478" s="3" t="s">
        <v>22</v>
      </c>
      <c r="H3478" s="4" t="n">
        <v>6773.03</v>
      </c>
      <c r="I3478" s="5" t="n">
        <v>15</v>
      </c>
      <c r="J3478" s="2" t="s">
        <v>17</v>
      </c>
    </row>
    <row r="3479" customFormat="false" ht="15" hidden="false" customHeight="false" outlineLevel="0" collapsed="false">
      <c r="A3479" s="6" t="s">
        <v>6781</v>
      </c>
      <c r="B3479" s="6" t="s">
        <v>6782</v>
      </c>
      <c r="C3479" s="6" t="s">
        <v>12</v>
      </c>
      <c r="D3479" s="7" t="s">
        <v>154</v>
      </c>
      <c r="E3479" s="6" t="s">
        <v>241</v>
      </c>
      <c r="F3479" s="6" t="s">
        <v>242</v>
      </c>
      <c r="G3479" s="7" t="s">
        <v>22</v>
      </c>
      <c r="H3479" s="8" t="n">
        <v>4571.07</v>
      </c>
      <c r="I3479" s="9" t="n">
        <v>15</v>
      </c>
      <c r="J3479" s="6" t="s">
        <v>17</v>
      </c>
    </row>
    <row r="3480" customFormat="false" ht="15" hidden="false" customHeight="false" outlineLevel="0" collapsed="false">
      <c r="A3480" s="2" t="s">
        <v>6783</v>
      </c>
      <c r="B3480" s="2" t="s">
        <v>6784</v>
      </c>
      <c r="C3480" s="2" t="s">
        <v>12</v>
      </c>
      <c r="D3480" s="3" t="s">
        <v>362</v>
      </c>
      <c r="E3480" s="2" t="s">
        <v>578</v>
      </c>
      <c r="F3480" s="2" t="s">
        <v>304</v>
      </c>
      <c r="G3480" s="3" t="s">
        <v>22</v>
      </c>
      <c r="H3480" s="4" t="n">
        <v>9684.32</v>
      </c>
      <c r="I3480" s="5" t="n">
        <v>0</v>
      </c>
      <c r="J3480" s="2" t="s">
        <v>17</v>
      </c>
    </row>
    <row r="3481" customFormat="false" ht="15" hidden="false" customHeight="false" outlineLevel="0" collapsed="false">
      <c r="A3481" s="6" t="s">
        <v>6785</v>
      </c>
      <c r="B3481" s="6" t="s">
        <v>6786</v>
      </c>
      <c r="C3481" s="6" t="s">
        <v>31</v>
      </c>
      <c r="D3481" s="7" t="s">
        <v>59</v>
      </c>
      <c r="E3481" s="6" t="s">
        <v>359</v>
      </c>
      <c r="F3481" s="6" t="s">
        <v>167</v>
      </c>
      <c r="G3481" s="7" t="s">
        <v>16</v>
      </c>
      <c r="H3481" s="8" t="n">
        <v>10311.08</v>
      </c>
      <c r="I3481" s="9" t="n">
        <v>20</v>
      </c>
      <c r="J3481" s="6" t="s">
        <v>17</v>
      </c>
    </row>
    <row r="3482" customFormat="false" ht="15" hidden="false" customHeight="false" outlineLevel="0" collapsed="false">
      <c r="A3482" s="2" t="s">
        <v>6787</v>
      </c>
      <c r="B3482" s="2" t="s">
        <v>1768</v>
      </c>
      <c r="C3482" s="2" t="s">
        <v>31</v>
      </c>
      <c r="D3482" s="3" t="s">
        <v>175</v>
      </c>
      <c r="E3482" s="2" t="s">
        <v>420</v>
      </c>
      <c r="F3482" s="2" t="s">
        <v>1485</v>
      </c>
      <c r="G3482" s="3" t="s">
        <v>28</v>
      </c>
      <c r="H3482" s="4" t="n">
        <v>4243.94</v>
      </c>
      <c r="I3482" s="5" t="n">
        <v>30</v>
      </c>
      <c r="J3482" s="2" t="s">
        <v>17</v>
      </c>
    </row>
    <row r="3483" customFormat="false" ht="15" hidden="false" customHeight="false" outlineLevel="0" collapsed="false">
      <c r="A3483" s="6" t="s">
        <v>6788</v>
      </c>
      <c r="B3483" s="6" t="s">
        <v>6789</v>
      </c>
      <c r="C3483" s="6" t="s">
        <v>31</v>
      </c>
      <c r="D3483" s="7" t="s">
        <v>65</v>
      </c>
      <c r="E3483" s="6" t="s">
        <v>659</v>
      </c>
      <c r="F3483" s="6" t="s">
        <v>150</v>
      </c>
      <c r="G3483" s="7" t="s">
        <v>22</v>
      </c>
      <c r="H3483" s="8" t="n">
        <v>7318.83</v>
      </c>
      <c r="I3483" s="9" t="n">
        <v>0</v>
      </c>
      <c r="J3483" s="6" t="s">
        <v>17</v>
      </c>
    </row>
    <row r="3484" customFormat="false" ht="15" hidden="false" customHeight="false" outlineLevel="0" collapsed="false">
      <c r="A3484" s="2" t="s">
        <v>6790</v>
      </c>
      <c r="B3484" s="2" t="s">
        <v>4804</v>
      </c>
      <c r="C3484" s="2" t="s">
        <v>12</v>
      </c>
      <c r="D3484" s="3" t="s">
        <v>81</v>
      </c>
      <c r="E3484" s="2" t="s">
        <v>520</v>
      </c>
      <c r="F3484" s="2" t="s">
        <v>674</v>
      </c>
      <c r="G3484" s="3" t="s">
        <v>62</v>
      </c>
      <c r="H3484" s="4" t="n">
        <v>10061.99</v>
      </c>
      <c r="I3484" s="5" t="n">
        <v>25</v>
      </c>
      <c r="J3484" s="2" t="s">
        <v>17</v>
      </c>
    </row>
    <row r="3485" customFormat="false" ht="15" hidden="false" customHeight="false" outlineLevel="0" collapsed="false">
      <c r="A3485" s="6" t="s">
        <v>6791</v>
      </c>
      <c r="B3485" s="6" t="s">
        <v>6792</v>
      </c>
      <c r="C3485" s="6" t="s">
        <v>12</v>
      </c>
      <c r="D3485" s="7" t="s">
        <v>362</v>
      </c>
      <c r="E3485" s="6" t="s">
        <v>627</v>
      </c>
      <c r="F3485" s="6" t="s">
        <v>359</v>
      </c>
      <c r="G3485" s="7" t="s">
        <v>138</v>
      </c>
      <c r="H3485" s="8" t="n">
        <v>11285.35</v>
      </c>
      <c r="I3485" s="9" t="n">
        <v>5</v>
      </c>
      <c r="J3485" s="6" t="s">
        <v>17</v>
      </c>
    </row>
    <row r="3486" customFormat="false" ht="15" hidden="false" customHeight="false" outlineLevel="0" collapsed="false">
      <c r="A3486" s="2" t="s">
        <v>6793</v>
      </c>
      <c r="B3486" s="2" t="s">
        <v>6794</v>
      </c>
      <c r="C3486" s="2" t="s">
        <v>31</v>
      </c>
      <c r="D3486" s="3" t="s">
        <v>131</v>
      </c>
      <c r="E3486" s="2" t="s">
        <v>504</v>
      </c>
      <c r="F3486" s="2" t="s">
        <v>320</v>
      </c>
      <c r="G3486" s="3" t="s">
        <v>22</v>
      </c>
      <c r="H3486" s="4" t="n">
        <v>12540</v>
      </c>
      <c r="I3486" s="5" t="n">
        <v>15</v>
      </c>
      <c r="J3486" s="2" t="s">
        <v>17</v>
      </c>
    </row>
    <row r="3487" customFormat="false" ht="15" hidden="false" customHeight="false" outlineLevel="0" collapsed="false">
      <c r="A3487" s="6" t="s">
        <v>6795</v>
      </c>
      <c r="B3487" s="6" t="s">
        <v>6796</v>
      </c>
      <c r="C3487" s="6" t="s">
        <v>31</v>
      </c>
      <c r="D3487" s="7" t="s">
        <v>65</v>
      </c>
      <c r="E3487" s="6" t="s">
        <v>176</v>
      </c>
      <c r="F3487" s="6" t="s">
        <v>1661</v>
      </c>
      <c r="G3487" s="7" t="s">
        <v>16</v>
      </c>
      <c r="H3487" s="8" t="n">
        <v>3534.82</v>
      </c>
      <c r="I3487" s="9" t="n">
        <v>20</v>
      </c>
      <c r="J3487" s="6" t="s">
        <v>17</v>
      </c>
    </row>
    <row r="3488" customFormat="false" ht="15" hidden="false" customHeight="false" outlineLevel="0" collapsed="false">
      <c r="A3488" s="2" t="s">
        <v>6797</v>
      </c>
      <c r="B3488" s="2" t="s">
        <v>5041</v>
      </c>
      <c r="C3488" s="2" t="s">
        <v>12</v>
      </c>
      <c r="D3488" s="3" t="s">
        <v>362</v>
      </c>
      <c r="E3488" s="2" t="s">
        <v>449</v>
      </c>
      <c r="F3488" s="2" t="s">
        <v>297</v>
      </c>
      <c r="G3488" s="3" t="s">
        <v>16</v>
      </c>
      <c r="H3488" s="4" t="n">
        <v>14508.83</v>
      </c>
      <c r="I3488" s="5" t="n">
        <v>20</v>
      </c>
      <c r="J3488" s="2" t="s">
        <v>17</v>
      </c>
    </row>
    <row r="3489" customFormat="false" ht="15" hidden="false" customHeight="false" outlineLevel="0" collapsed="false">
      <c r="A3489" s="6" t="s">
        <v>6798</v>
      </c>
      <c r="B3489" s="6" t="s">
        <v>5697</v>
      </c>
      <c r="C3489" s="6" t="s">
        <v>12</v>
      </c>
      <c r="D3489" s="7" t="s">
        <v>25</v>
      </c>
      <c r="E3489" s="6" t="s">
        <v>187</v>
      </c>
      <c r="F3489" s="6" t="s">
        <v>103</v>
      </c>
      <c r="G3489" s="7" t="s">
        <v>62</v>
      </c>
      <c r="H3489" s="8" t="n">
        <v>14800.22</v>
      </c>
      <c r="I3489" s="9" t="n">
        <v>25</v>
      </c>
      <c r="J3489" s="6" t="s">
        <v>17</v>
      </c>
    </row>
    <row r="3490" customFormat="false" ht="15" hidden="false" customHeight="false" outlineLevel="0" collapsed="false">
      <c r="A3490" s="2" t="s">
        <v>6799</v>
      </c>
      <c r="B3490" s="2" t="s">
        <v>6800</v>
      </c>
      <c r="C3490" s="2" t="s">
        <v>86</v>
      </c>
      <c r="D3490" s="3" t="s">
        <v>784</v>
      </c>
      <c r="E3490" s="2" t="s">
        <v>417</v>
      </c>
      <c r="F3490" s="2" t="s">
        <v>665</v>
      </c>
      <c r="G3490" s="3" t="s">
        <v>138</v>
      </c>
      <c r="H3490" s="4" t="n">
        <v>1064.68</v>
      </c>
      <c r="I3490" s="5" t="n">
        <v>25</v>
      </c>
      <c r="J3490" s="2" t="s">
        <v>17</v>
      </c>
    </row>
    <row r="3491" customFormat="false" ht="15" hidden="false" customHeight="false" outlineLevel="0" collapsed="false">
      <c r="A3491" s="6" t="s">
        <v>6801</v>
      </c>
      <c r="B3491" s="6" t="s">
        <v>6802</v>
      </c>
      <c r="C3491" s="6" t="s">
        <v>86</v>
      </c>
      <c r="D3491" s="7" t="s">
        <v>249</v>
      </c>
      <c r="E3491" s="6" t="s">
        <v>812</v>
      </c>
      <c r="F3491" s="6" t="s">
        <v>665</v>
      </c>
      <c r="G3491" s="7" t="s">
        <v>62</v>
      </c>
      <c r="H3491" s="8" t="n">
        <v>1861.83</v>
      </c>
      <c r="I3491" s="9" t="n">
        <v>15</v>
      </c>
      <c r="J3491" s="6" t="s">
        <v>17</v>
      </c>
    </row>
    <row r="3492" customFormat="false" ht="15" hidden="false" customHeight="false" outlineLevel="0" collapsed="false">
      <c r="A3492" s="2" t="s">
        <v>6803</v>
      </c>
      <c r="B3492" s="2" t="s">
        <v>6804</v>
      </c>
      <c r="C3492" s="2" t="s">
        <v>12</v>
      </c>
      <c r="D3492" s="3" t="s">
        <v>13</v>
      </c>
      <c r="E3492" s="2" t="s">
        <v>212</v>
      </c>
      <c r="F3492" s="2" t="s">
        <v>347</v>
      </c>
      <c r="G3492" s="3" t="s">
        <v>62</v>
      </c>
      <c r="H3492" s="4" t="n">
        <v>3659.72</v>
      </c>
      <c r="I3492" s="5" t="n">
        <v>20</v>
      </c>
      <c r="J3492" s="2" t="s">
        <v>17</v>
      </c>
    </row>
    <row r="3493" customFormat="false" ht="15" hidden="false" customHeight="false" outlineLevel="0" collapsed="false">
      <c r="A3493" s="6" t="s">
        <v>6805</v>
      </c>
      <c r="B3493" s="6" t="s">
        <v>6806</v>
      </c>
      <c r="C3493" s="6" t="s">
        <v>31</v>
      </c>
      <c r="D3493" s="7" t="s">
        <v>71</v>
      </c>
      <c r="E3493" s="6" t="s">
        <v>1518</v>
      </c>
      <c r="F3493" s="6" t="s">
        <v>410</v>
      </c>
      <c r="G3493" s="7" t="s">
        <v>22</v>
      </c>
      <c r="H3493" s="8" t="n">
        <v>6427.6</v>
      </c>
      <c r="I3493" s="9" t="n">
        <v>5</v>
      </c>
      <c r="J3493" s="6" t="s">
        <v>68</v>
      </c>
    </row>
    <row r="3494" customFormat="false" ht="15" hidden="false" customHeight="false" outlineLevel="0" collapsed="false">
      <c r="A3494" s="2" t="s">
        <v>6807</v>
      </c>
      <c r="B3494" s="2" t="s">
        <v>4451</v>
      </c>
      <c r="C3494" s="2" t="s">
        <v>12</v>
      </c>
      <c r="D3494" s="3" t="s">
        <v>13</v>
      </c>
      <c r="E3494" s="2" t="s">
        <v>653</v>
      </c>
      <c r="F3494" s="2" t="s">
        <v>376</v>
      </c>
      <c r="G3494" s="3" t="s">
        <v>16</v>
      </c>
      <c r="H3494" s="4" t="n">
        <v>1761.48</v>
      </c>
      <c r="I3494" s="5" t="n">
        <v>5</v>
      </c>
      <c r="J3494" s="2" t="s">
        <v>17</v>
      </c>
    </row>
    <row r="3495" customFormat="false" ht="15" hidden="false" customHeight="false" outlineLevel="0" collapsed="false">
      <c r="A3495" s="6" t="s">
        <v>6808</v>
      </c>
      <c r="B3495" s="6" t="s">
        <v>6809</v>
      </c>
      <c r="C3495" s="6" t="s">
        <v>31</v>
      </c>
      <c r="D3495" s="7" t="s">
        <v>92</v>
      </c>
      <c r="E3495" s="6" t="s">
        <v>680</v>
      </c>
      <c r="F3495" s="6" t="s">
        <v>1409</v>
      </c>
      <c r="G3495" s="7" t="s">
        <v>62</v>
      </c>
      <c r="H3495" s="8" t="n">
        <v>10568.16</v>
      </c>
      <c r="I3495" s="9" t="n">
        <v>10</v>
      </c>
      <c r="J3495" s="6" t="s">
        <v>68</v>
      </c>
    </row>
    <row r="3496" customFormat="false" ht="15" hidden="false" customHeight="false" outlineLevel="0" collapsed="false">
      <c r="A3496" s="2" t="s">
        <v>6810</v>
      </c>
      <c r="B3496" s="2" t="s">
        <v>6811</v>
      </c>
      <c r="C3496" s="2" t="s">
        <v>31</v>
      </c>
      <c r="D3496" s="3" t="s">
        <v>65</v>
      </c>
      <c r="E3496" s="2" t="s">
        <v>614</v>
      </c>
      <c r="F3496" s="2" t="s">
        <v>627</v>
      </c>
      <c r="G3496" s="3" t="s">
        <v>16</v>
      </c>
      <c r="H3496" s="4" t="n">
        <v>2524.98</v>
      </c>
      <c r="I3496" s="5" t="n">
        <v>5</v>
      </c>
      <c r="J3496" s="2" t="s">
        <v>17</v>
      </c>
    </row>
    <row r="3497" customFormat="false" ht="15" hidden="false" customHeight="false" outlineLevel="0" collapsed="false">
      <c r="A3497" s="6" t="s">
        <v>6812</v>
      </c>
      <c r="B3497" s="6" t="s">
        <v>2268</v>
      </c>
      <c r="C3497" s="6" t="s">
        <v>31</v>
      </c>
      <c r="D3497" s="7" t="s">
        <v>65</v>
      </c>
      <c r="E3497" s="6" t="s">
        <v>680</v>
      </c>
      <c r="F3497" s="6" t="s">
        <v>1736</v>
      </c>
      <c r="G3497" s="7" t="s">
        <v>62</v>
      </c>
      <c r="H3497" s="8" t="n">
        <v>8984.82</v>
      </c>
      <c r="I3497" s="9" t="n">
        <v>0</v>
      </c>
      <c r="J3497" s="6" t="s">
        <v>17</v>
      </c>
    </row>
    <row r="3498" customFormat="false" ht="15" hidden="false" customHeight="false" outlineLevel="0" collapsed="false">
      <c r="A3498" s="2" t="s">
        <v>6813</v>
      </c>
      <c r="B3498" s="2" t="s">
        <v>6814</v>
      </c>
      <c r="C3498" s="2" t="s">
        <v>86</v>
      </c>
      <c r="D3498" s="3" t="s">
        <v>384</v>
      </c>
      <c r="E3498" s="2" t="s">
        <v>881</v>
      </c>
      <c r="F3498" s="2" t="s">
        <v>397</v>
      </c>
      <c r="G3498" s="3" t="s">
        <v>138</v>
      </c>
      <c r="H3498" s="4" t="n">
        <v>1032.84</v>
      </c>
      <c r="I3498" s="5" t="n">
        <v>5</v>
      </c>
      <c r="J3498" s="2" t="s">
        <v>17</v>
      </c>
    </row>
    <row r="3499" customFormat="false" ht="15" hidden="false" customHeight="false" outlineLevel="0" collapsed="false">
      <c r="A3499" s="6" t="s">
        <v>6815</v>
      </c>
      <c r="B3499" s="6" t="s">
        <v>6816</v>
      </c>
      <c r="C3499" s="6" t="s">
        <v>12</v>
      </c>
      <c r="D3499" s="7" t="s">
        <v>179</v>
      </c>
      <c r="E3499" s="6" t="s">
        <v>159</v>
      </c>
      <c r="F3499" s="6" t="s">
        <v>712</v>
      </c>
      <c r="G3499" s="7" t="s">
        <v>22</v>
      </c>
      <c r="H3499" s="8" t="n">
        <v>5726.54</v>
      </c>
      <c r="I3499" s="9" t="n">
        <v>30</v>
      </c>
      <c r="J3499" s="6" t="s">
        <v>17</v>
      </c>
    </row>
    <row r="3500" customFormat="false" ht="15" hidden="false" customHeight="false" outlineLevel="0" collapsed="false">
      <c r="A3500" s="2" t="s">
        <v>6817</v>
      </c>
      <c r="B3500" s="2" t="s">
        <v>6818</v>
      </c>
      <c r="C3500" s="2" t="s">
        <v>12</v>
      </c>
      <c r="D3500" s="3" t="s">
        <v>162</v>
      </c>
      <c r="E3500" s="2" t="s">
        <v>156</v>
      </c>
      <c r="F3500" s="2" t="s">
        <v>312</v>
      </c>
      <c r="G3500" s="3" t="s">
        <v>28</v>
      </c>
      <c r="H3500" s="4" t="n">
        <v>13943.99</v>
      </c>
      <c r="I3500" s="5" t="n">
        <v>5</v>
      </c>
      <c r="J3500" s="2" t="s">
        <v>17</v>
      </c>
    </row>
    <row r="3501" customFormat="false" ht="15" hidden="false" customHeight="false" outlineLevel="0" collapsed="false">
      <c r="A3501" s="6" t="s">
        <v>6819</v>
      </c>
      <c r="B3501" s="6" t="s">
        <v>4457</v>
      </c>
      <c r="C3501" s="6" t="s">
        <v>12</v>
      </c>
      <c r="D3501" s="7" t="s">
        <v>13</v>
      </c>
      <c r="E3501" s="6" t="s">
        <v>276</v>
      </c>
      <c r="F3501" s="6" t="s">
        <v>56</v>
      </c>
      <c r="G3501" s="7" t="s">
        <v>74</v>
      </c>
      <c r="H3501" s="8" t="n">
        <v>930.12</v>
      </c>
      <c r="I3501" s="9" t="n">
        <v>10</v>
      </c>
      <c r="J3501" s="6" t="s">
        <v>68</v>
      </c>
    </row>
    <row r="3502" customFormat="false" ht="15" hidden="false" customHeight="false" outlineLevel="0" collapsed="false">
      <c r="A3502" s="2" t="s">
        <v>6820</v>
      </c>
      <c r="B3502" s="2" t="s">
        <v>5052</v>
      </c>
      <c r="C3502" s="2" t="s">
        <v>86</v>
      </c>
      <c r="D3502" s="3" t="s">
        <v>101</v>
      </c>
      <c r="E3502" s="2" t="s">
        <v>608</v>
      </c>
      <c r="F3502" s="2" t="s">
        <v>669</v>
      </c>
      <c r="G3502" s="3" t="s">
        <v>28</v>
      </c>
      <c r="H3502" s="4" t="n">
        <v>10796.23</v>
      </c>
      <c r="I3502" s="5" t="n">
        <v>25</v>
      </c>
      <c r="J3502" s="2" t="s">
        <v>17</v>
      </c>
    </row>
    <row r="3503" customFormat="false" ht="15" hidden="false" customHeight="false" outlineLevel="0" collapsed="false">
      <c r="A3503" s="6" t="s">
        <v>6821</v>
      </c>
      <c r="B3503" s="6" t="s">
        <v>6822</v>
      </c>
      <c r="C3503" s="6" t="s">
        <v>12</v>
      </c>
      <c r="D3503" s="7" t="s">
        <v>81</v>
      </c>
      <c r="E3503" s="6" t="s">
        <v>955</v>
      </c>
      <c r="F3503" s="6" t="s">
        <v>51</v>
      </c>
      <c r="G3503" s="7" t="s">
        <v>22</v>
      </c>
      <c r="H3503" s="8" t="n">
        <v>14083.74</v>
      </c>
      <c r="I3503" s="9" t="n">
        <v>0</v>
      </c>
      <c r="J3503" s="6" t="s">
        <v>17</v>
      </c>
    </row>
    <row r="3504" customFormat="false" ht="15" hidden="false" customHeight="false" outlineLevel="0" collapsed="false">
      <c r="A3504" s="2" t="s">
        <v>6823</v>
      </c>
      <c r="B3504" s="2" t="s">
        <v>4660</v>
      </c>
      <c r="C3504" s="2" t="s">
        <v>12</v>
      </c>
      <c r="D3504" s="3" t="s">
        <v>13</v>
      </c>
      <c r="E3504" s="2" t="s">
        <v>521</v>
      </c>
      <c r="F3504" s="2" t="s">
        <v>304</v>
      </c>
      <c r="G3504" s="3" t="s">
        <v>22</v>
      </c>
      <c r="H3504" s="4" t="n">
        <v>3577.57</v>
      </c>
      <c r="I3504" s="5" t="n">
        <v>15</v>
      </c>
      <c r="J3504" s="2" t="s">
        <v>17</v>
      </c>
    </row>
    <row r="3505" customFormat="false" ht="15" hidden="false" customHeight="false" outlineLevel="0" collapsed="false">
      <c r="A3505" s="6" t="s">
        <v>6824</v>
      </c>
      <c r="B3505" s="6" t="s">
        <v>6825</v>
      </c>
      <c r="C3505" s="6" t="s">
        <v>12</v>
      </c>
      <c r="D3505" s="7" t="s">
        <v>362</v>
      </c>
      <c r="E3505" s="6" t="s">
        <v>1007</v>
      </c>
      <c r="F3505" s="6" t="s">
        <v>1162</v>
      </c>
      <c r="G3505" s="7" t="s">
        <v>74</v>
      </c>
      <c r="H3505" s="8" t="n">
        <v>13882.51</v>
      </c>
      <c r="I3505" s="9" t="n">
        <v>10</v>
      </c>
      <c r="J3505" s="6" t="s">
        <v>68</v>
      </c>
    </row>
    <row r="3506" customFormat="false" ht="15" hidden="false" customHeight="false" outlineLevel="0" collapsed="false">
      <c r="A3506" s="2" t="s">
        <v>6826</v>
      </c>
      <c r="B3506" s="2" t="s">
        <v>4115</v>
      </c>
      <c r="C3506" s="2" t="s">
        <v>86</v>
      </c>
      <c r="D3506" s="3" t="s">
        <v>784</v>
      </c>
      <c r="E3506" s="2" t="s">
        <v>315</v>
      </c>
      <c r="F3506" s="2" t="s">
        <v>237</v>
      </c>
      <c r="G3506" s="3" t="s">
        <v>28</v>
      </c>
      <c r="H3506" s="4" t="n">
        <v>1394.89</v>
      </c>
      <c r="I3506" s="5" t="n">
        <v>20</v>
      </c>
      <c r="J3506" s="2" t="s">
        <v>68</v>
      </c>
    </row>
    <row r="3507" customFormat="false" ht="15" hidden="false" customHeight="false" outlineLevel="0" collapsed="false">
      <c r="A3507" s="6" t="s">
        <v>6827</v>
      </c>
      <c r="B3507" s="6" t="s">
        <v>6828</v>
      </c>
      <c r="C3507" s="6" t="s">
        <v>31</v>
      </c>
      <c r="D3507" s="7" t="s">
        <v>131</v>
      </c>
      <c r="E3507" s="6" t="s">
        <v>358</v>
      </c>
      <c r="F3507" s="6" t="s">
        <v>168</v>
      </c>
      <c r="G3507" s="7" t="s">
        <v>62</v>
      </c>
      <c r="H3507" s="8" t="n">
        <v>10952.65</v>
      </c>
      <c r="I3507" s="9" t="n">
        <v>15</v>
      </c>
      <c r="J3507" s="6" t="s">
        <v>17</v>
      </c>
    </row>
    <row r="3508" customFormat="false" ht="15" hidden="false" customHeight="false" outlineLevel="0" collapsed="false">
      <c r="A3508" s="2" t="s">
        <v>6829</v>
      </c>
      <c r="B3508" s="2" t="s">
        <v>4692</v>
      </c>
      <c r="C3508" s="2" t="s">
        <v>31</v>
      </c>
      <c r="D3508" s="3" t="s">
        <v>92</v>
      </c>
      <c r="E3508" s="2" t="s">
        <v>774</v>
      </c>
      <c r="F3508" s="2" t="s">
        <v>700</v>
      </c>
      <c r="G3508" s="3" t="s">
        <v>22</v>
      </c>
      <c r="H3508" s="4" t="n">
        <v>6939.78</v>
      </c>
      <c r="I3508" s="5" t="n">
        <v>20</v>
      </c>
      <c r="J3508" s="2" t="s">
        <v>17</v>
      </c>
    </row>
    <row r="3509" customFormat="false" ht="15" hidden="false" customHeight="false" outlineLevel="0" collapsed="false">
      <c r="A3509" s="6" t="s">
        <v>6830</v>
      </c>
      <c r="B3509" s="6" t="s">
        <v>6831</v>
      </c>
      <c r="C3509" s="6" t="s">
        <v>12</v>
      </c>
      <c r="D3509" s="7" t="s">
        <v>13</v>
      </c>
      <c r="E3509" s="6" t="s">
        <v>124</v>
      </c>
      <c r="F3509" s="6" t="s">
        <v>785</v>
      </c>
      <c r="G3509" s="7" t="s">
        <v>62</v>
      </c>
      <c r="H3509" s="8" t="n">
        <v>844.48</v>
      </c>
      <c r="I3509" s="9" t="n">
        <v>15</v>
      </c>
      <c r="J3509" s="6" t="s">
        <v>17</v>
      </c>
    </row>
    <row r="3510" customFormat="false" ht="15" hidden="false" customHeight="false" outlineLevel="0" collapsed="false">
      <c r="A3510" s="2" t="s">
        <v>6832</v>
      </c>
      <c r="B3510" s="2" t="s">
        <v>6833</v>
      </c>
      <c r="C3510" s="2" t="s">
        <v>31</v>
      </c>
      <c r="D3510" s="3" t="s">
        <v>131</v>
      </c>
      <c r="E3510" s="2" t="s">
        <v>1437</v>
      </c>
      <c r="F3510" s="2" t="s">
        <v>1075</v>
      </c>
      <c r="G3510" s="3" t="s">
        <v>28</v>
      </c>
      <c r="H3510" s="4" t="n">
        <v>4166.35</v>
      </c>
      <c r="I3510" s="5" t="n">
        <v>5</v>
      </c>
      <c r="J3510" s="2" t="s">
        <v>17</v>
      </c>
    </row>
    <row r="3511" customFormat="false" ht="15" hidden="false" customHeight="false" outlineLevel="0" collapsed="false">
      <c r="A3511" s="6" t="s">
        <v>6834</v>
      </c>
      <c r="B3511" s="6" t="s">
        <v>6835</v>
      </c>
      <c r="C3511" s="6" t="s">
        <v>86</v>
      </c>
      <c r="D3511" s="7" t="s">
        <v>135</v>
      </c>
      <c r="E3511" s="6" t="s">
        <v>997</v>
      </c>
      <c r="F3511" s="6" t="s">
        <v>413</v>
      </c>
      <c r="G3511" s="7" t="s">
        <v>62</v>
      </c>
      <c r="H3511" s="8" t="n">
        <v>1571.34</v>
      </c>
      <c r="I3511" s="9" t="n">
        <v>25</v>
      </c>
      <c r="J3511" s="6" t="s">
        <v>17</v>
      </c>
    </row>
    <row r="3512" customFormat="false" ht="15" hidden="false" customHeight="false" outlineLevel="0" collapsed="false">
      <c r="A3512" s="2" t="s">
        <v>6836</v>
      </c>
      <c r="B3512" s="2" t="s">
        <v>6837</v>
      </c>
      <c r="C3512" s="2" t="s">
        <v>12</v>
      </c>
      <c r="D3512" s="3" t="s">
        <v>162</v>
      </c>
      <c r="E3512" s="2" t="s">
        <v>452</v>
      </c>
      <c r="F3512" s="2" t="s">
        <v>275</v>
      </c>
      <c r="G3512" s="3" t="s">
        <v>16</v>
      </c>
      <c r="H3512" s="4" t="n">
        <v>8880.88</v>
      </c>
      <c r="I3512" s="5" t="n">
        <v>5</v>
      </c>
      <c r="J3512" s="2" t="s">
        <v>17</v>
      </c>
    </row>
    <row r="3513" customFormat="false" ht="15" hidden="false" customHeight="false" outlineLevel="0" collapsed="false">
      <c r="A3513" s="6" t="s">
        <v>6838</v>
      </c>
      <c r="B3513" s="6" t="s">
        <v>6839</v>
      </c>
      <c r="C3513" s="6" t="s">
        <v>31</v>
      </c>
      <c r="D3513" s="7" t="s">
        <v>32</v>
      </c>
      <c r="E3513" s="6" t="s">
        <v>27</v>
      </c>
      <c r="F3513" s="6" t="s">
        <v>593</v>
      </c>
      <c r="G3513" s="7" t="s">
        <v>22</v>
      </c>
      <c r="H3513" s="8" t="n">
        <v>1733.08</v>
      </c>
      <c r="I3513" s="9" t="n">
        <v>15</v>
      </c>
      <c r="J3513" s="6" t="s">
        <v>68</v>
      </c>
    </row>
    <row r="3514" customFormat="false" ht="15" hidden="false" customHeight="false" outlineLevel="0" collapsed="false">
      <c r="A3514" s="2" t="s">
        <v>6840</v>
      </c>
      <c r="B3514" s="2" t="s">
        <v>1710</v>
      </c>
      <c r="C3514" s="2" t="s">
        <v>86</v>
      </c>
      <c r="D3514" s="3" t="s">
        <v>87</v>
      </c>
      <c r="E3514" s="2" t="s">
        <v>469</v>
      </c>
      <c r="F3514" s="2" t="s">
        <v>405</v>
      </c>
      <c r="G3514" s="3" t="s">
        <v>74</v>
      </c>
      <c r="H3514" s="4" t="n">
        <v>3881.02</v>
      </c>
      <c r="I3514" s="5" t="n">
        <v>20</v>
      </c>
      <c r="J3514" s="2" t="s">
        <v>17</v>
      </c>
    </row>
    <row r="3515" customFormat="false" ht="15" hidden="false" customHeight="false" outlineLevel="0" collapsed="false">
      <c r="A3515" s="6" t="s">
        <v>6841</v>
      </c>
      <c r="B3515" s="6" t="s">
        <v>2953</v>
      </c>
      <c r="C3515" s="6" t="s">
        <v>12</v>
      </c>
      <c r="D3515" s="7" t="s">
        <v>81</v>
      </c>
      <c r="E3515" s="6" t="s">
        <v>146</v>
      </c>
      <c r="F3515" s="6" t="s">
        <v>132</v>
      </c>
      <c r="G3515" s="7" t="s">
        <v>22</v>
      </c>
      <c r="H3515" s="8" t="n">
        <v>5200.18</v>
      </c>
      <c r="I3515" s="9" t="n">
        <v>20</v>
      </c>
      <c r="J3515" s="6" t="s">
        <v>17</v>
      </c>
    </row>
    <row r="3516" customFormat="false" ht="15" hidden="false" customHeight="false" outlineLevel="0" collapsed="false">
      <c r="A3516" s="2" t="s">
        <v>6842</v>
      </c>
      <c r="B3516" s="2" t="s">
        <v>6843</v>
      </c>
      <c r="C3516" s="2" t="s">
        <v>86</v>
      </c>
      <c r="D3516" s="3" t="s">
        <v>87</v>
      </c>
      <c r="E3516" s="2" t="s">
        <v>2190</v>
      </c>
      <c r="F3516" s="2" t="s">
        <v>238</v>
      </c>
      <c r="G3516" s="3" t="s">
        <v>22</v>
      </c>
      <c r="H3516" s="4" t="n">
        <v>2685.53</v>
      </c>
      <c r="I3516" s="5" t="n">
        <v>5</v>
      </c>
      <c r="J3516" s="2" t="s">
        <v>17</v>
      </c>
    </row>
    <row r="3517" customFormat="false" ht="15" hidden="false" customHeight="false" outlineLevel="0" collapsed="false">
      <c r="A3517" s="6" t="s">
        <v>6844</v>
      </c>
      <c r="B3517" s="6" t="s">
        <v>6845</v>
      </c>
      <c r="C3517" s="6" t="s">
        <v>86</v>
      </c>
      <c r="D3517" s="7" t="s">
        <v>87</v>
      </c>
      <c r="E3517" s="6" t="s">
        <v>712</v>
      </c>
      <c r="F3517" s="6" t="s">
        <v>1195</v>
      </c>
      <c r="G3517" s="7" t="s">
        <v>62</v>
      </c>
      <c r="H3517" s="8" t="n">
        <v>8524.39</v>
      </c>
      <c r="I3517" s="9" t="n">
        <v>20</v>
      </c>
      <c r="J3517" s="6" t="s">
        <v>17</v>
      </c>
    </row>
    <row r="3518" customFormat="false" ht="15" hidden="false" customHeight="false" outlineLevel="0" collapsed="false">
      <c r="A3518" s="2" t="s">
        <v>6846</v>
      </c>
      <c r="B3518" s="2" t="s">
        <v>6847</v>
      </c>
      <c r="C3518" s="2" t="s">
        <v>12</v>
      </c>
      <c r="D3518" s="3" t="s">
        <v>81</v>
      </c>
      <c r="E3518" s="2" t="s">
        <v>94</v>
      </c>
      <c r="F3518" s="2" t="s">
        <v>1570</v>
      </c>
      <c r="G3518" s="3" t="s">
        <v>22</v>
      </c>
      <c r="H3518" s="4" t="n">
        <v>7620.51</v>
      </c>
      <c r="I3518" s="5" t="n">
        <v>10</v>
      </c>
      <c r="J3518" s="2" t="s">
        <v>17</v>
      </c>
    </row>
    <row r="3519" customFormat="false" ht="15" hidden="false" customHeight="false" outlineLevel="0" collapsed="false">
      <c r="A3519" s="6" t="s">
        <v>6848</v>
      </c>
      <c r="B3519" s="6" t="s">
        <v>6849</v>
      </c>
      <c r="C3519" s="6" t="s">
        <v>12</v>
      </c>
      <c r="D3519" s="7" t="s">
        <v>179</v>
      </c>
      <c r="E3519" s="6" t="s">
        <v>304</v>
      </c>
      <c r="F3519" s="6" t="s">
        <v>550</v>
      </c>
      <c r="G3519" s="7" t="s">
        <v>62</v>
      </c>
      <c r="H3519" s="8" t="n">
        <v>9600.59</v>
      </c>
      <c r="I3519" s="9" t="n">
        <v>25</v>
      </c>
      <c r="J3519" s="6" t="s">
        <v>17</v>
      </c>
    </row>
    <row r="3520" customFormat="false" ht="15" hidden="false" customHeight="false" outlineLevel="0" collapsed="false">
      <c r="A3520" s="2" t="s">
        <v>6850</v>
      </c>
      <c r="B3520" s="2" t="s">
        <v>6851</v>
      </c>
      <c r="C3520" s="2" t="s">
        <v>12</v>
      </c>
      <c r="D3520" s="3" t="s">
        <v>179</v>
      </c>
      <c r="E3520" s="2" t="s">
        <v>1055</v>
      </c>
      <c r="F3520" s="2" t="s">
        <v>1485</v>
      </c>
      <c r="G3520" s="3" t="s">
        <v>62</v>
      </c>
      <c r="H3520" s="4" t="n">
        <v>13639.03</v>
      </c>
      <c r="I3520" s="5" t="n">
        <v>20</v>
      </c>
      <c r="J3520" s="2" t="s">
        <v>68</v>
      </c>
    </row>
    <row r="3521" customFormat="false" ht="15" hidden="false" customHeight="false" outlineLevel="0" collapsed="false">
      <c r="A3521" s="6" t="s">
        <v>6852</v>
      </c>
      <c r="B3521" s="6" t="s">
        <v>6853</v>
      </c>
      <c r="C3521" s="6" t="s">
        <v>12</v>
      </c>
      <c r="D3521" s="7" t="s">
        <v>25</v>
      </c>
      <c r="E3521" s="6" t="s">
        <v>862</v>
      </c>
      <c r="F3521" s="6" t="s">
        <v>437</v>
      </c>
      <c r="G3521" s="7" t="s">
        <v>62</v>
      </c>
      <c r="H3521" s="8" t="n">
        <v>13079.15</v>
      </c>
      <c r="I3521" s="9" t="n">
        <v>30</v>
      </c>
      <c r="J3521" s="6" t="s">
        <v>17</v>
      </c>
    </row>
    <row r="3522" customFormat="false" ht="15" hidden="false" customHeight="false" outlineLevel="0" collapsed="false">
      <c r="A3522" s="2" t="s">
        <v>6854</v>
      </c>
      <c r="B3522" s="2" t="s">
        <v>6855</v>
      </c>
      <c r="C3522" s="2" t="s">
        <v>12</v>
      </c>
      <c r="D3522" s="3" t="s">
        <v>25</v>
      </c>
      <c r="E3522" s="2" t="s">
        <v>994</v>
      </c>
      <c r="F3522" s="2" t="s">
        <v>392</v>
      </c>
      <c r="G3522" s="3" t="s">
        <v>138</v>
      </c>
      <c r="H3522" s="4" t="n">
        <v>8413.46</v>
      </c>
      <c r="I3522" s="5" t="n">
        <v>5</v>
      </c>
      <c r="J3522" s="2" t="s">
        <v>68</v>
      </c>
    </row>
    <row r="3523" customFormat="false" ht="15" hidden="false" customHeight="false" outlineLevel="0" collapsed="false">
      <c r="A3523" s="6" t="s">
        <v>6856</v>
      </c>
      <c r="B3523" s="6" t="s">
        <v>6857</v>
      </c>
      <c r="C3523" s="6" t="s">
        <v>12</v>
      </c>
      <c r="D3523" s="7" t="s">
        <v>50</v>
      </c>
      <c r="E3523" s="6" t="s">
        <v>898</v>
      </c>
      <c r="F3523" s="6" t="s">
        <v>1303</v>
      </c>
      <c r="G3523" s="7" t="s">
        <v>74</v>
      </c>
      <c r="H3523" s="8" t="n">
        <v>10933.52</v>
      </c>
      <c r="I3523" s="9" t="n">
        <v>25</v>
      </c>
      <c r="J3523" s="6" t="s">
        <v>17</v>
      </c>
    </row>
    <row r="3524" customFormat="false" ht="15" hidden="false" customHeight="false" outlineLevel="0" collapsed="false">
      <c r="A3524" s="2" t="s">
        <v>6858</v>
      </c>
      <c r="B3524" s="2" t="s">
        <v>6859</v>
      </c>
      <c r="C3524" s="2" t="s">
        <v>12</v>
      </c>
      <c r="D3524" s="3" t="s">
        <v>13</v>
      </c>
      <c r="E3524" s="2" t="s">
        <v>254</v>
      </c>
      <c r="F3524" s="2" t="s">
        <v>1246</v>
      </c>
      <c r="G3524" s="3" t="s">
        <v>62</v>
      </c>
      <c r="H3524" s="4" t="n">
        <v>7644.03</v>
      </c>
      <c r="I3524" s="5" t="n">
        <v>30</v>
      </c>
      <c r="J3524" s="2" t="s">
        <v>17</v>
      </c>
    </row>
    <row r="3525" customFormat="false" ht="15" hidden="false" customHeight="false" outlineLevel="0" collapsed="false">
      <c r="A3525" s="6" t="s">
        <v>6860</v>
      </c>
      <c r="B3525" s="6" t="s">
        <v>6861</v>
      </c>
      <c r="C3525" s="6" t="s">
        <v>31</v>
      </c>
      <c r="D3525" s="7" t="s">
        <v>122</v>
      </c>
      <c r="E3525" s="6" t="s">
        <v>1271</v>
      </c>
      <c r="F3525" s="6" t="s">
        <v>380</v>
      </c>
      <c r="G3525" s="7" t="s">
        <v>28</v>
      </c>
      <c r="H3525" s="8" t="n">
        <v>12026.03</v>
      </c>
      <c r="I3525" s="9" t="n">
        <v>0</v>
      </c>
      <c r="J3525" s="6" t="s">
        <v>17</v>
      </c>
    </row>
    <row r="3526" customFormat="false" ht="15" hidden="false" customHeight="false" outlineLevel="0" collapsed="false">
      <c r="A3526" s="2" t="s">
        <v>6862</v>
      </c>
      <c r="B3526" s="2" t="s">
        <v>6863</v>
      </c>
      <c r="C3526" s="2" t="s">
        <v>31</v>
      </c>
      <c r="D3526" s="3" t="s">
        <v>59</v>
      </c>
      <c r="E3526" s="2" t="s">
        <v>1874</v>
      </c>
      <c r="F3526" s="2" t="s">
        <v>464</v>
      </c>
      <c r="G3526" s="3" t="s">
        <v>138</v>
      </c>
      <c r="H3526" s="4" t="n">
        <v>12652.65</v>
      </c>
      <c r="I3526" s="5" t="n">
        <v>20</v>
      </c>
      <c r="J3526" s="2" t="s">
        <v>17</v>
      </c>
    </row>
    <row r="3527" customFormat="false" ht="15" hidden="false" customHeight="false" outlineLevel="0" collapsed="false">
      <c r="A3527" s="6" t="s">
        <v>6864</v>
      </c>
      <c r="B3527" s="6" t="s">
        <v>2875</v>
      </c>
      <c r="C3527" s="6" t="s">
        <v>31</v>
      </c>
      <c r="D3527" s="7" t="s">
        <v>175</v>
      </c>
      <c r="E3527" s="6" t="s">
        <v>1485</v>
      </c>
      <c r="F3527" s="6" t="s">
        <v>1308</v>
      </c>
      <c r="G3527" s="7" t="s">
        <v>74</v>
      </c>
      <c r="H3527" s="8" t="n">
        <v>11545.4</v>
      </c>
      <c r="I3527" s="9" t="n">
        <v>30</v>
      </c>
      <c r="J3527" s="6" t="s">
        <v>17</v>
      </c>
    </row>
    <row r="3528" customFormat="false" ht="15" hidden="false" customHeight="false" outlineLevel="0" collapsed="false">
      <c r="A3528" s="2" t="s">
        <v>6865</v>
      </c>
      <c r="B3528" s="2" t="s">
        <v>1927</v>
      </c>
      <c r="C3528" s="2" t="s">
        <v>86</v>
      </c>
      <c r="D3528" s="3" t="s">
        <v>97</v>
      </c>
      <c r="E3528" s="2" t="s">
        <v>342</v>
      </c>
      <c r="F3528" s="2" t="s">
        <v>381</v>
      </c>
      <c r="G3528" s="3" t="s">
        <v>22</v>
      </c>
      <c r="H3528" s="4" t="n">
        <v>11981.15</v>
      </c>
      <c r="I3528" s="5" t="n">
        <v>15</v>
      </c>
      <c r="J3528" s="2" t="s">
        <v>68</v>
      </c>
    </row>
    <row r="3529" customFormat="false" ht="15" hidden="false" customHeight="false" outlineLevel="0" collapsed="false">
      <c r="A3529" s="6" t="s">
        <v>6866</v>
      </c>
      <c r="B3529" s="6" t="s">
        <v>6867</v>
      </c>
      <c r="C3529" s="6" t="s">
        <v>12</v>
      </c>
      <c r="D3529" s="7" t="s">
        <v>110</v>
      </c>
      <c r="E3529" s="6" t="s">
        <v>93</v>
      </c>
      <c r="F3529" s="6" t="s">
        <v>2425</v>
      </c>
      <c r="G3529" s="7" t="s">
        <v>62</v>
      </c>
      <c r="H3529" s="8" t="n">
        <v>2218.25</v>
      </c>
      <c r="I3529" s="9" t="n">
        <v>25</v>
      </c>
      <c r="J3529" s="6" t="s">
        <v>17</v>
      </c>
    </row>
    <row r="3530" customFormat="false" ht="15" hidden="false" customHeight="false" outlineLevel="0" collapsed="false">
      <c r="A3530" s="2" t="s">
        <v>6868</v>
      </c>
      <c r="B3530" s="2" t="s">
        <v>6869</v>
      </c>
      <c r="C3530" s="2" t="s">
        <v>12</v>
      </c>
      <c r="D3530" s="3" t="s">
        <v>162</v>
      </c>
      <c r="E3530" s="2" t="s">
        <v>997</v>
      </c>
      <c r="F3530" s="2" t="s">
        <v>287</v>
      </c>
      <c r="G3530" s="3" t="s">
        <v>62</v>
      </c>
      <c r="H3530" s="4" t="n">
        <v>7453.31</v>
      </c>
      <c r="I3530" s="5" t="n">
        <v>0</v>
      </c>
      <c r="J3530" s="2" t="s">
        <v>17</v>
      </c>
    </row>
    <row r="3531" customFormat="false" ht="15" hidden="false" customHeight="false" outlineLevel="0" collapsed="false">
      <c r="A3531" s="6" t="s">
        <v>6870</v>
      </c>
      <c r="B3531" s="6" t="s">
        <v>6871</v>
      </c>
      <c r="C3531" s="6" t="s">
        <v>86</v>
      </c>
      <c r="D3531" s="7" t="s">
        <v>384</v>
      </c>
      <c r="E3531" s="6" t="s">
        <v>1112</v>
      </c>
      <c r="F3531" s="6" t="s">
        <v>829</v>
      </c>
      <c r="G3531" s="7" t="s">
        <v>22</v>
      </c>
      <c r="H3531" s="8" t="n">
        <v>6657.41</v>
      </c>
      <c r="I3531" s="9" t="n">
        <v>5</v>
      </c>
      <c r="J3531" s="6" t="s">
        <v>17</v>
      </c>
    </row>
    <row r="3532" customFormat="false" ht="15" hidden="false" customHeight="false" outlineLevel="0" collapsed="false">
      <c r="A3532" s="2" t="s">
        <v>6872</v>
      </c>
      <c r="B3532" s="2" t="s">
        <v>6873</v>
      </c>
      <c r="C3532" s="2" t="s">
        <v>12</v>
      </c>
      <c r="D3532" s="3" t="s">
        <v>50</v>
      </c>
      <c r="E3532" s="2" t="s">
        <v>271</v>
      </c>
      <c r="F3532" s="2" t="s">
        <v>290</v>
      </c>
      <c r="G3532" s="3" t="s">
        <v>28</v>
      </c>
      <c r="H3532" s="4" t="n">
        <v>6478.12</v>
      </c>
      <c r="I3532" s="5" t="n">
        <v>10</v>
      </c>
      <c r="J3532" s="2" t="s">
        <v>17</v>
      </c>
    </row>
    <row r="3533" customFormat="false" ht="15" hidden="false" customHeight="false" outlineLevel="0" collapsed="false">
      <c r="A3533" s="6" t="s">
        <v>6874</v>
      </c>
      <c r="B3533" s="6" t="s">
        <v>6875</v>
      </c>
      <c r="C3533" s="6" t="s">
        <v>31</v>
      </c>
      <c r="D3533" s="7" t="s">
        <v>65</v>
      </c>
      <c r="E3533" s="6" t="s">
        <v>489</v>
      </c>
      <c r="F3533" s="6" t="s">
        <v>793</v>
      </c>
      <c r="G3533" s="7" t="s">
        <v>138</v>
      </c>
      <c r="H3533" s="8" t="n">
        <v>10306.14</v>
      </c>
      <c r="I3533" s="9" t="n">
        <v>0</v>
      </c>
      <c r="J3533" s="6" t="s">
        <v>17</v>
      </c>
    </row>
    <row r="3534" customFormat="false" ht="15" hidden="false" customHeight="false" outlineLevel="0" collapsed="false">
      <c r="A3534" s="2" t="s">
        <v>6876</v>
      </c>
      <c r="B3534" s="2" t="s">
        <v>6877</v>
      </c>
      <c r="C3534" s="2" t="s">
        <v>31</v>
      </c>
      <c r="D3534" s="3" t="s">
        <v>92</v>
      </c>
      <c r="E3534" s="2" t="s">
        <v>1138</v>
      </c>
      <c r="F3534" s="2" t="s">
        <v>290</v>
      </c>
      <c r="G3534" s="3" t="s">
        <v>22</v>
      </c>
      <c r="H3534" s="4" t="n">
        <v>2654.66</v>
      </c>
      <c r="I3534" s="5" t="n">
        <v>0</v>
      </c>
      <c r="J3534" s="2" t="s">
        <v>17</v>
      </c>
    </row>
    <row r="3535" customFormat="false" ht="15" hidden="false" customHeight="false" outlineLevel="0" collapsed="false">
      <c r="A3535" s="6" t="s">
        <v>6878</v>
      </c>
      <c r="B3535" s="6" t="s">
        <v>1810</v>
      </c>
      <c r="C3535" s="6" t="s">
        <v>12</v>
      </c>
      <c r="D3535" s="7" t="s">
        <v>362</v>
      </c>
      <c r="E3535" s="6" t="s">
        <v>416</v>
      </c>
      <c r="F3535" s="6" t="s">
        <v>72</v>
      </c>
      <c r="G3535" s="7" t="s">
        <v>22</v>
      </c>
      <c r="H3535" s="8" t="n">
        <v>673.35</v>
      </c>
      <c r="I3535" s="9" t="n">
        <v>0</v>
      </c>
      <c r="J3535" s="6" t="s">
        <v>17</v>
      </c>
    </row>
    <row r="3536" customFormat="false" ht="15" hidden="false" customHeight="false" outlineLevel="0" collapsed="false">
      <c r="A3536" s="2" t="s">
        <v>6879</v>
      </c>
      <c r="B3536" s="2" t="s">
        <v>6880</v>
      </c>
      <c r="C3536" s="2" t="s">
        <v>31</v>
      </c>
      <c r="D3536" s="3" t="s">
        <v>65</v>
      </c>
      <c r="E3536" s="2" t="s">
        <v>201</v>
      </c>
      <c r="F3536" s="2" t="s">
        <v>405</v>
      </c>
      <c r="G3536" s="3" t="s">
        <v>16</v>
      </c>
      <c r="H3536" s="4" t="n">
        <v>4400.94</v>
      </c>
      <c r="I3536" s="5" t="n">
        <v>15</v>
      </c>
      <c r="J3536" s="2" t="s">
        <v>17</v>
      </c>
    </row>
    <row r="3537" customFormat="false" ht="15" hidden="false" customHeight="false" outlineLevel="0" collapsed="false">
      <c r="A3537" s="6" t="s">
        <v>6881</v>
      </c>
      <c r="B3537" s="6" t="s">
        <v>6882</v>
      </c>
      <c r="C3537" s="6" t="s">
        <v>12</v>
      </c>
      <c r="D3537" s="7" t="s">
        <v>362</v>
      </c>
      <c r="E3537" s="6" t="s">
        <v>919</v>
      </c>
      <c r="F3537" s="6" t="s">
        <v>202</v>
      </c>
      <c r="G3537" s="7" t="s">
        <v>62</v>
      </c>
      <c r="H3537" s="8" t="n">
        <v>13072.49</v>
      </c>
      <c r="I3537" s="9" t="n">
        <v>20</v>
      </c>
      <c r="J3537" s="6" t="s">
        <v>17</v>
      </c>
    </row>
    <row r="3538" customFormat="false" ht="15" hidden="false" customHeight="false" outlineLevel="0" collapsed="false">
      <c r="A3538" s="2" t="s">
        <v>6883</v>
      </c>
      <c r="B3538" s="2" t="s">
        <v>6884</v>
      </c>
      <c r="C3538" s="2" t="s">
        <v>31</v>
      </c>
      <c r="D3538" s="3" t="s">
        <v>122</v>
      </c>
      <c r="E3538" s="2" t="s">
        <v>119</v>
      </c>
      <c r="F3538" s="2" t="s">
        <v>257</v>
      </c>
      <c r="G3538" s="3" t="s">
        <v>16</v>
      </c>
      <c r="H3538" s="4" t="n">
        <v>9425.19</v>
      </c>
      <c r="I3538" s="5" t="n">
        <v>25</v>
      </c>
      <c r="J3538" s="2" t="s">
        <v>68</v>
      </c>
    </row>
    <row r="3539" customFormat="false" ht="15" hidden="false" customHeight="false" outlineLevel="0" collapsed="false">
      <c r="A3539" s="6" t="s">
        <v>6885</v>
      </c>
      <c r="B3539" s="6" t="s">
        <v>6886</v>
      </c>
      <c r="C3539" s="6" t="s">
        <v>31</v>
      </c>
      <c r="D3539" s="7" t="s">
        <v>145</v>
      </c>
      <c r="E3539" s="6" t="s">
        <v>600</v>
      </c>
      <c r="F3539" s="6" t="s">
        <v>367</v>
      </c>
      <c r="G3539" s="7" t="s">
        <v>22</v>
      </c>
      <c r="H3539" s="8" t="n">
        <v>10922.58</v>
      </c>
      <c r="I3539" s="9" t="n">
        <v>30</v>
      </c>
      <c r="J3539" s="6" t="s">
        <v>17</v>
      </c>
    </row>
    <row r="3540" customFormat="false" ht="15" hidden="false" customHeight="false" outlineLevel="0" collapsed="false">
      <c r="A3540" s="2" t="s">
        <v>6887</v>
      </c>
      <c r="B3540" s="2" t="s">
        <v>1444</v>
      </c>
      <c r="C3540" s="2" t="s">
        <v>31</v>
      </c>
      <c r="D3540" s="3" t="s">
        <v>131</v>
      </c>
      <c r="E3540" s="2" t="s">
        <v>2002</v>
      </c>
      <c r="F3540" s="2" t="s">
        <v>67</v>
      </c>
      <c r="G3540" s="3" t="s">
        <v>22</v>
      </c>
      <c r="H3540" s="4" t="n">
        <v>14757.84</v>
      </c>
      <c r="I3540" s="5" t="n">
        <v>30</v>
      </c>
      <c r="J3540" s="2" t="s">
        <v>17</v>
      </c>
    </row>
    <row r="3541" customFormat="false" ht="15" hidden="false" customHeight="false" outlineLevel="0" collapsed="false">
      <c r="A3541" s="6" t="s">
        <v>6888</v>
      </c>
      <c r="B3541" s="6" t="s">
        <v>6889</v>
      </c>
      <c r="C3541" s="6" t="s">
        <v>12</v>
      </c>
      <c r="D3541" s="7" t="s">
        <v>362</v>
      </c>
      <c r="E3541" s="6" t="s">
        <v>219</v>
      </c>
      <c r="F3541" s="6" t="s">
        <v>975</v>
      </c>
      <c r="G3541" s="7" t="s">
        <v>62</v>
      </c>
      <c r="H3541" s="8" t="n">
        <v>2170.58</v>
      </c>
      <c r="I3541" s="9" t="n">
        <v>20</v>
      </c>
      <c r="J3541" s="6" t="s">
        <v>17</v>
      </c>
    </row>
    <row r="3542" customFormat="false" ht="15" hidden="false" customHeight="false" outlineLevel="0" collapsed="false">
      <c r="A3542" s="2" t="s">
        <v>6890</v>
      </c>
      <c r="B3542" s="2" t="s">
        <v>4119</v>
      </c>
      <c r="C3542" s="2" t="s">
        <v>86</v>
      </c>
      <c r="D3542" s="3" t="s">
        <v>285</v>
      </c>
      <c r="E3542" s="2" t="s">
        <v>590</v>
      </c>
      <c r="F3542" s="2" t="s">
        <v>433</v>
      </c>
      <c r="G3542" s="3" t="s">
        <v>62</v>
      </c>
      <c r="H3542" s="4" t="n">
        <v>1781.85</v>
      </c>
      <c r="I3542" s="5" t="n">
        <v>30</v>
      </c>
      <c r="J3542" s="2" t="s">
        <v>17</v>
      </c>
    </row>
    <row r="3543" customFormat="false" ht="15" hidden="false" customHeight="false" outlineLevel="0" collapsed="false">
      <c r="A3543" s="6" t="s">
        <v>6891</v>
      </c>
      <c r="B3543" s="6" t="s">
        <v>2484</v>
      </c>
      <c r="C3543" s="6" t="s">
        <v>12</v>
      </c>
      <c r="D3543" s="7" t="s">
        <v>362</v>
      </c>
      <c r="E3543" s="6" t="s">
        <v>159</v>
      </c>
      <c r="F3543" s="6" t="s">
        <v>706</v>
      </c>
      <c r="G3543" s="7" t="s">
        <v>16</v>
      </c>
      <c r="H3543" s="8" t="n">
        <v>7882.53</v>
      </c>
      <c r="I3543" s="9" t="n">
        <v>20</v>
      </c>
      <c r="J3543" s="6" t="s">
        <v>17</v>
      </c>
    </row>
    <row r="3544" customFormat="false" ht="15" hidden="false" customHeight="false" outlineLevel="0" collapsed="false">
      <c r="A3544" s="2" t="s">
        <v>6892</v>
      </c>
      <c r="B3544" s="2" t="s">
        <v>6893</v>
      </c>
      <c r="C3544" s="2" t="s">
        <v>31</v>
      </c>
      <c r="D3544" s="3" t="s">
        <v>32</v>
      </c>
      <c r="E3544" s="2" t="s">
        <v>688</v>
      </c>
      <c r="F3544" s="2" t="s">
        <v>385</v>
      </c>
      <c r="G3544" s="3" t="s">
        <v>28</v>
      </c>
      <c r="H3544" s="4" t="n">
        <v>4607</v>
      </c>
      <c r="I3544" s="5" t="n">
        <v>5</v>
      </c>
      <c r="J3544" s="2" t="s">
        <v>17</v>
      </c>
    </row>
    <row r="3545" customFormat="false" ht="15" hidden="false" customHeight="false" outlineLevel="0" collapsed="false">
      <c r="A3545" s="6" t="s">
        <v>6894</v>
      </c>
      <c r="B3545" s="6" t="s">
        <v>4100</v>
      </c>
      <c r="C3545" s="6" t="s">
        <v>31</v>
      </c>
      <c r="D3545" s="7" t="s">
        <v>65</v>
      </c>
      <c r="E3545" s="6" t="s">
        <v>1394</v>
      </c>
      <c r="F3545" s="6" t="s">
        <v>127</v>
      </c>
      <c r="G3545" s="7" t="s">
        <v>28</v>
      </c>
      <c r="H3545" s="8" t="n">
        <v>6832.58</v>
      </c>
      <c r="I3545" s="9" t="n">
        <v>20</v>
      </c>
      <c r="J3545" s="6" t="s">
        <v>17</v>
      </c>
    </row>
    <row r="3546" customFormat="false" ht="15" hidden="false" customHeight="false" outlineLevel="0" collapsed="false">
      <c r="A3546" s="2" t="s">
        <v>6895</v>
      </c>
      <c r="B3546" s="2" t="s">
        <v>6896</v>
      </c>
      <c r="C3546" s="2" t="s">
        <v>31</v>
      </c>
      <c r="D3546" s="3" t="s">
        <v>59</v>
      </c>
      <c r="E3546" s="2" t="s">
        <v>15</v>
      </c>
      <c r="F3546" s="2" t="s">
        <v>767</v>
      </c>
      <c r="G3546" s="3" t="s">
        <v>16</v>
      </c>
      <c r="H3546" s="4" t="n">
        <v>1908.98</v>
      </c>
      <c r="I3546" s="5" t="n">
        <v>0</v>
      </c>
      <c r="J3546" s="2" t="s">
        <v>17</v>
      </c>
    </row>
    <row r="3547" customFormat="false" ht="15" hidden="false" customHeight="false" outlineLevel="0" collapsed="false">
      <c r="A3547" s="6" t="s">
        <v>6897</v>
      </c>
      <c r="B3547" s="6" t="s">
        <v>6898</v>
      </c>
      <c r="C3547" s="6" t="s">
        <v>31</v>
      </c>
      <c r="D3547" s="7" t="s">
        <v>175</v>
      </c>
      <c r="E3547" s="6" t="s">
        <v>436</v>
      </c>
      <c r="F3547" s="6" t="s">
        <v>1440</v>
      </c>
      <c r="G3547" s="7" t="s">
        <v>138</v>
      </c>
      <c r="H3547" s="8" t="n">
        <v>6450.2</v>
      </c>
      <c r="I3547" s="9" t="n">
        <v>10</v>
      </c>
      <c r="J3547" s="6" t="s">
        <v>17</v>
      </c>
    </row>
    <row r="3548" customFormat="false" ht="15" hidden="false" customHeight="false" outlineLevel="0" collapsed="false">
      <c r="A3548" s="2" t="s">
        <v>6899</v>
      </c>
      <c r="B3548" s="2" t="s">
        <v>5435</v>
      </c>
      <c r="C3548" s="2" t="s">
        <v>12</v>
      </c>
      <c r="D3548" s="3" t="s">
        <v>50</v>
      </c>
      <c r="E3548" s="2" t="s">
        <v>881</v>
      </c>
      <c r="F3548" s="2" t="s">
        <v>397</v>
      </c>
      <c r="G3548" s="3" t="s">
        <v>22</v>
      </c>
      <c r="H3548" s="4" t="n">
        <v>12487.92</v>
      </c>
      <c r="I3548" s="5" t="n">
        <v>10</v>
      </c>
      <c r="J3548" s="2" t="s">
        <v>17</v>
      </c>
    </row>
    <row r="3549" customFormat="false" ht="15" hidden="false" customHeight="false" outlineLevel="0" collapsed="false">
      <c r="A3549" s="6" t="s">
        <v>6900</v>
      </c>
      <c r="B3549" s="6" t="s">
        <v>1291</v>
      </c>
      <c r="C3549" s="6" t="s">
        <v>86</v>
      </c>
      <c r="D3549" s="7" t="s">
        <v>249</v>
      </c>
      <c r="E3549" s="6" t="s">
        <v>2190</v>
      </c>
      <c r="F3549" s="6" t="s">
        <v>681</v>
      </c>
      <c r="G3549" s="7" t="s">
        <v>16</v>
      </c>
      <c r="H3549" s="8" t="n">
        <v>9937.1</v>
      </c>
      <c r="I3549" s="9" t="n">
        <v>5</v>
      </c>
      <c r="J3549" s="6" t="s">
        <v>17</v>
      </c>
    </row>
    <row r="3550" customFormat="false" ht="15" hidden="false" customHeight="false" outlineLevel="0" collapsed="false">
      <c r="A3550" s="2" t="s">
        <v>6901</v>
      </c>
      <c r="B3550" s="2" t="s">
        <v>6902</v>
      </c>
      <c r="C3550" s="2" t="s">
        <v>86</v>
      </c>
      <c r="D3550" s="3" t="s">
        <v>87</v>
      </c>
      <c r="E3550" s="2" t="s">
        <v>579</v>
      </c>
      <c r="F3550" s="2" t="s">
        <v>980</v>
      </c>
      <c r="G3550" s="3" t="s">
        <v>16</v>
      </c>
      <c r="H3550" s="4" t="n">
        <v>4338.11</v>
      </c>
      <c r="I3550" s="5" t="n">
        <v>15</v>
      </c>
      <c r="J3550" s="2" t="s">
        <v>17</v>
      </c>
    </row>
    <row r="3551" customFormat="false" ht="15" hidden="false" customHeight="false" outlineLevel="0" collapsed="false">
      <c r="A3551" s="6" t="s">
        <v>6903</v>
      </c>
      <c r="B3551" s="6" t="s">
        <v>6904</v>
      </c>
      <c r="C3551" s="6" t="s">
        <v>31</v>
      </c>
      <c r="D3551" s="7" t="s">
        <v>32</v>
      </c>
      <c r="E3551" s="6" t="s">
        <v>937</v>
      </c>
      <c r="F3551" s="6" t="s">
        <v>1518</v>
      </c>
      <c r="G3551" s="7" t="s">
        <v>22</v>
      </c>
      <c r="H3551" s="8" t="n">
        <v>2877.5</v>
      </c>
      <c r="I3551" s="9" t="n">
        <v>30</v>
      </c>
      <c r="J3551" s="6" t="s">
        <v>17</v>
      </c>
    </row>
    <row r="3552" customFormat="false" ht="15" hidden="false" customHeight="false" outlineLevel="0" collapsed="false">
      <c r="A3552" s="2" t="s">
        <v>6905</v>
      </c>
      <c r="B3552" s="2" t="s">
        <v>6906</v>
      </c>
      <c r="C3552" s="2" t="s">
        <v>86</v>
      </c>
      <c r="D3552" s="3" t="s">
        <v>101</v>
      </c>
      <c r="E3552" s="2" t="s">
        <v>260</v>
      </c>
      <c r="F3552" s="2" t="s">
        <v>98</v>
      </c>
      <c r="G3552" s="3" t="s">
        <v>74</v>
      </c>
      <c r="H3552" s="4" t="n">
        <v>9341.49</v>
      </c>
      <c r="I3552" s="5" t="n">
        <v>25</v>
      </c>
      <c r="J3552" s="2" t="s">
        <v>17</v>
      </c>
    </row>
    <row r="3553" customFormat="false" ht="15" hidden="false" customHeight="false" outlineLevel="0" collapsed="false">
      <c r="A3553" s="6" t="s">
        <v>6907</v>
      </c>
      <c r="B3553" s="6" t="s">
        <v>6908</v>
      </c>
      <c r="C3553" s="6" t="s">
        <v>86</v>
      </c>
      <c r="D3553" s="7" t="s">
        <v>97</v>
      </c>
      <c r="E3553" s="6" t="s">
        <v>642</v>
      </c>
      <c r="F3553" s="6" t="s">
        <v>89</v>
      </c>
      <c r="G3553" s="7" t="s">
        <v>28</v>
      </c>
      <c r="H3553" s="8" t="n">
        <v>4560.59</v>
      </c>
      <c r="I3553" s="9" t="n">
        <v>20</v>
      </c>
      <c r="J3553" s="6" t="s">
        <v>17</v>
      </c>
    </row>
    <row r="3554" customFormat="false" ht="15" hidden="false" customHeight="false" outlineLevel="0" collapsed="false">
      <c r="A3554" s="2" t="s">
        <v>6909</v>
      </c>
      <c r="B3554" s="2" t="s">
        <v>6127</v>
      </c>
      <c r="C3554" s="2" t="s">
        <v>86</v>
      </c>
      <c r="D3554" s="3" t="s">
        <v>135</v>
      </c>
      <c r="E3554" s="2" t="s">
        <v>272</v>
      </c>
      <c r="F3554" s="2" t="s">
        <v>2190</v>
      </c>
      <c r="G3554" s="3" t="s">
        <v>62</v>
      </c>
      <c r="H3554" s="4" t="n">
        <v>13823.34</v>
      </c>
      <c r="I3554" s="5" t="n">
        <v>20</v>
      </c>
      <c r="J3554" s="2" t="s">
        <v>17</v>
      </c>
    </row>
    <row r="3555" customFormat="false" ht="15" hidden="false" customHeight="false" outlineLevel="0" collapsed="false">
      <c r="A3555" s="6" t="s">
        <v>6910</v>
      </c>
      <c r="B3555" s="6" t="s">
        <v>6911</v>
      </c>
      <c r="C3555" s="6" t="s">
        <v>31</v>
      </c>
      <c r="D3555" s="7" t="s">
        <v>122</v>
      </c>
      <c r="E3555" s="6" t="s">
        <v>1641</v>
      </c>
      <c r="F3555" s="6" t="s">
        <v>621</v>
      </c>
      <c r="G3555" s="7" t="s">
        <v>22</v>
      </c>
      <c r="H3555" s="8" t="n">
        <v>7736.03</v>
      </c>
      <c r="I3555" s="9" t="n">
        <v>5</v>
      </c>
      <c r="J3555" s="6" t="s">
        <v>17</v>
      </c>
    </row>
    <row r="3556" customFormat="false" ht="15" hidden="false" customHeight="false" outlineLevel="0" collapsed="false">
      <c r="A3556" s="2" t="s">
        <v>6912</v>
      </c>
      <c r="B3556" s="2" t="s">
        <v>6913</v>
      </c>
      <c r="C3556" s="2" t="s">
        <v>12</v>
      </c>
      <c r="D3556" s="3" t="s">
        <v>50</v>
      </c>
      <c r="E3556" s="2" t="s">
        <v>617</v>
      </c>
      <c r="F3556" s="2" t="s">
        <v>184</v>
      </c>
      <c r="G3556" s="3" t="s">
        <v>62</v>
      </c>
      <c r="H3556" s="4" t="n">
        <v>14169.72</v>
      </c>
      <c r="I3556" s="5" t="n">
        <v>30</v>
      </c>
      <c r="J3556" s="2" t="s">
        <v>17</v>
      </c>
    </row>
    <row r="3557" customFormat="false" ht="15" hidden="false" customHeight="false" outlineLevel="0" collapsed="false">
      <c r="A3557" s="6" t="s">
        <v>6914</v>
      </c>
      <c r="B3557" s="6" t="s">
        <v>6915</v>
      </c>
      <c r="C3557" s="6" t="s">
        <v>12</v>
      </c>
      <c r="D3557" s="7" t="s">
        <v>110</v>
      </c>
      <c r="E3557" s="6" t="s">
        <v>205</v>
      </c>
      <c r="F3557" s="6" t="s">
        <v>853</v>
      </c>
      <c r="G3557" s="7" t="s">
        <v>28</v>
      </c>
      <c r="H3557" s="8" t="n">
        <v>5294.32</v>
      </c>
      <c r="I3557" s="9" t="n">
        <v>15</v>
      </c>
      <c r="J3557" s="6" t="s">
        <v>17</v>
      </c>
    </row>
    <row r="3558" customFormat="false" ht="15" hidden="false" customHeight="false" outlineLevel="0" collapsed="false">
      <c r="A3558" s="2" t="s">
        <v>6916</v>
      </c>
      <c r="B3558" s="2" t="s">
        <v>6917</v>
      </c>
      <c r="C3558" s="2" t="s">
        <v>12</v>
      </c>
      <c r="D3558" s="3" t="s">
        <v>162</v>
      </c>
      <c r="E3558" s="2" t="s">
        <v>176</v>
      </c>
      <c r="F3558" s="2" t="s">
        <v>180</v>
      </c>
      <c r="G3558" s="3" t="s">
        <v>22</v>
      </c>
      <c r="H3558" s="4" t="n">
        <v>2175.43</v>
      </c>
      <c r="I3558" s="5" t="n">
        <v>0</v>
      </c>
      <c r="J3558" s="2" t="s">
        <v>68</v>
      </c>
    </row>
    <row r="3559" customFormat="false" ht="15" hidden="false" customHeight="false" outlineLevel="0" collapsed="false">
      <c r="A3559" s="6" t="s">
        <v>6918</v>
      </c>
      <c r="B3559" s="6" t="s">
        <v>6919</v>
      </c>
      <c r="C3559" s="6" t="s">
        <v>12</v>
      </c>
      <c r="D3559" s="7" t="s">
        <v>13</v>
      </c>
      <c r="E3559" s="6" t="s">
        <v>237</v>
      </c>
      <c r="F3559" s="6" t="s">
        <v>238</v>
      </c>
      <c r="G3559" s="7" t="s">
        <v>16</v>
      </c>
      <c r="H3559" s="8" t="n">
        <v>6806.98</v>
      </c>
      <c r="I3559" s="9" t="n">
        <v>20</v>
      </c>
      <c r="J3559" s="6" t="s">
        <v>17</v>
      </c>
    </row>
    <row r="3560" customFormat="false" ht="15" hidden="false" customHeight="false" outlineLevel="0" collapsed="false">
      <c r="A3560" s="2" t="s">
        <v>6920</v>
      </c>
      <c r="B3560" s="2" t="s">
        <v>6921</v>
      </c>
      <c r="C3560" s="2" t="s">
        <v>86</v>
      </c>
      <c r="D3560" s="3" t="s">
        <v>524</v>
      </c>
      <c r="E3560" s="2" t="s">
        <v>871</v>
      </c>
      <c r="F3560" s="2" t="s">
        <v>1208</v>
      </c>
      <c r="G3560" s="3" t="s">
        <v>22</v>
      </c>
      <c r="H3560" s="4" t="n">
        <v>13489.28</v>
      </c>
      <c r="I3560" s="5" t="n">
        <v>15</v>
      </c>
      <c r="J3560" s="2" t="s">
        <v>68</v>
      </c>
    </row>
    <row r="3561" customFormat="false" ht="15" hidden="false" customHeight="false" outlineLevel="0" collapsed="false">
      <c r="A3561" s="6" t="s">
        <v>6922</v>
      </c>
      <c r="B3561" s="6" t="s">
        <v>6923</v>
      </c>
      <c r="C3561" s="6" t="s">
        <v>86</v>
      </c>
      <c r="D3561" s="7" t="s">
        <v>101</v>
      </c>
      <c r="E3561" s="6" t="s">
        <v>118</v>
      </c>
      <c r="F3561" s="6" t="s">
        <v>430</v>
      </c>
      <c r="G3561" s="7" t="s">
        <v>22</v>
      </c>
      <c r="H3561" s="8" t="n">
        <v>7438.5</v>
      </c>
      <c r="I3561" s="9" t="n">
        <v>10</v>
      </c>
      <c r="J3561" s="6" t="s">
        <v>17</v>
      </c>
    </row>
    <row r="3562" customFormat="false" ht="15" hidden="false" customHeight="false" outlineLevel="0" collapsed="false">
      <c r="A3562" s="2" t="s">
        <v>6924</v>
      </c>
      <c r="B3562" s="2" t="s">
        <v>3769</v>
      </c>
      <c r="C3562" s="2" t="s">
        <v>12</v>
      </c>
      <c r="D3562" s="3" t="s">
        <v>162</v>
      </c>
      <c r="E3562" s="2" t="s">
        <v>55</v>
      </c>
      <c r="F3562" s="2" t="s">
        <v>136</v>
      </c>
      <c r="G3562" s="3" t="s">
        <v>138</v>
      </c>
      <c r="H3562" s="4" t="n">
        <v>8538.57</v>
      </c>
      <c r="I3562" s="5" t="n">
        <v>15</v>
      </c>
      <c r="J3562" s="2" t="s">
        <v>68</v>
      </c>
    </row>
    <row r="3563" customFormat="false" ht="15" hidden="false" customHeight="false" outlineLevel="0" collapsed="false">
      <c r="A3563" s="6" t="s">
        <v>6925</v>
      </c>
      <c r="B3563" s="6" t="s">
        <v>6926</v>
      </c>
      <c r="C3563" s="6" t="s">
        <v>86</v>
      </c>
      <c r="D3563" s="7" t="s">
        <v>384</v>
      </c>
      <c r="E3563" s="6" t="s">
        <v>1246</v>
      </c>
      <c r="F3563" s="6" t="s">
        <v>172</v>
      </c>
      <c r="G3563" s="7" t="s">
        <v>138</v>
      </c>
      <c r="H3563" s="8" t="n">
        <v>7247.34</v>
      </c>
      <c r="I3563" s="9" t="n">
        <v>30</v>
      </c>
      <c r="J3563" s="6" t="s">
        <v>17</v>
      </c>
    </row>
    <row r="3564" customFormat="false" ht="15" hidden="false" customHeight="false" outlineLevel="0" collapsed="false">
      <c r="A3564" s="2" t="s">
        <v>6927</v>
      </c>
      <c r="B3564" s="2" t="s">
        <v>5172</v>
      </c>
      <c r="C3564" s="2" t="s">
        <v>31</v>
      </c>
      <c r="D3564" s="3" t="s">
        <v>32</v>
      </c>
      <c r="E3564" s="2" t="s">
        <v>1030</v>
      </c>
      <c r="F3564" s="2" t="s">
        <v>359</v>
      </c>
      <c r="G3564" s="3" t="s">
        <v>138</v>
      </c>
      <c r="H3564" s="4" t="n">
        <v>5992.13</v>
      </c>
      <c r="I3564" s="5" t="n">
        <v>0</v>
      </c>
      <c r="J3564" s="2" t="s">
        <v>17</v>
      </c>
    </row>
    <row r="3565" customFormat="false" ht="15" hidden="false" customHeight="false" outlineLevel="0" collapsed="false">
      <c r="A3565" s="6" t="s">
        <v>6928</v>
      </c>
      <c r="B3565" s="6" t="s">
        <v>1039</v>
      </c>
      <c r="C3565" s="6" t="s">
        <v>31</v>
      </c>
      <c r="D3565" s="7" t="s">
        <v>71</v>
      </c>
      <c r="E3565" s="6" t="s">
        <v>194</v>
      </c>
      <c r="F3565" s="6" t="s">
        <v>593</v>
      </c>
      <c r="G3565" s="7" t="s">
        <v>22</v>
      </c>
      <c r="H3565" s="8" t="n">
        <v>14423.22</v>
      </c>
      <c r="I3565" s="9" t="n">
        <v>15</v>
      </c>
      <c r="J3565" s="6" t="s">
        <v>17</v>
      </c>
    </row>
    <row r="3566" customFormat="false" ht="15" hidden="false" customHeight="false" outlineLevel="0" collapsed="false">
      <c r="A3566" s="2" t="s">
        <v>6929</v>
      </c>
      <c r="B3566" s="2" t="s">
        <v>3565</v>
      </c>
      <c r="C3566" s="2" t="s">
        <v>31</v>
      </c>
      <c r="D3566" s="3" t="s">
        <v>122</v>
      </c>
      <c r="E3566" s="2" t="s">
        <v>2187</v>
      </c>
      <c r="F3566" s="2" t="s">
        <v>1153</v>
      </c>
      <c r="G3566" s="3" t="s">
        <v>28</v>
      </c>
      <c r="H3566" s="4" t="n">
        <v>4621.9</v>
      </c>
      <c r="I3566" s="5" t="n">
        <v>5</v>
      </c>
      <c r="J3566" s="2" t="s">
        <v>17</v>
      </c>
    </row>
    <row r="3567" customFormat="false" ht="15" hidden="false" customHeight="false" outlineLevel="0" collapsed="false">
      <c r="A3567" s="6" t="s">
        <v>6930</v>
      </c>
      <c r="B3567" s="6" t="s">
        <v>6931</v>
      </c>
      <c r="C3567" s="6" t="s">
        <v>86</v>
      </c>
      <c r="D3567" s="7" t="s">
        <v>135</v>
      </c>
      <c r="E3567" s="6" t="s">
        <v>975</v>
      </c>
      <c r="F3567" s="6" t="s">
        <v>665</v>
      </c>
      <c r="G3567" s="7" t="s">
        <v>22</v>
      </c>
      <c r="H3567" s="8" t="n">
        <v>3540.75</v>
      </c>
      <c r="I3567" s="9" t="n">
        <v>0</v>
      </c>
      <c r="J3567" s="6" t="s">
        <v>17</v>
      </c>
    </row>
    <row r="3568" customFormat="false" ht="15" hidden="false" customHeight="false" outlineLevel="0" collapsed="false">
      <c r="A3568" s="2" t="s">
        <v>6932</v>
      </c>
      <c r="B3568" s="2" t="s">
        <v>1168</v>
      </c>
      <c r="C3568" s="2" t="s">
        <v>12</v>
      </c>
      <c r="D3568" s="3" t="s">
        <v>25</v>
      </c>
      <c r="E3568" s="2" t="s">
        <v>893</v>
      </c>
      <c r="F3568" s="2" t="s">
        <v>276</v>
      </c>
      <c r="G3568" s="3" t="s">
        <v>28</v>
      </c>
      <c r="H3568" s="4" t="n">
        <v>1188.55</v>
      </c>
      <c r="I3568" s="5" t="n">
        <v>30</v>
      </c>
      <c r="J3568" s="2" t="s">
        <v>17</v>
      </c>
    </row>
    <row r="3569" customFormat="false" ht="15" hidden="false" customHeight="false" outlineLevel="0" collapsed="false">
      <c r="A3569" s="6" t="s">
        <v>6933</v>
      </c>
      <c r="B3569" s="6" t="s">
        <v>6934</v>
      </c>
      <c r="C3569" s="6" t="s">
        <v>31</v>
      </c>
      <c r="D3569" s="7" t="s">
        <v>215</v>
      </c>
      <c r="E3569" s="6" t="s">
        <v>533</v>
      </c>
      <c r="F3569" s="6" t="s">
        <v>449</v>
      </c>
      <c r="G3569" s="7" t="s">
        <v>62</v>
      </c>
      <c r="H3569" s="8" t="n">
        <v>5962.28</v>
      </c>
      <c r="I3569" s="9" t="n">
        <v>15</v>
      </c>
      <c r="J3569" s="6" t="s">
        <v>17</v>
      </c>
    </row>
    <row r="3570" customFormat="false" ht="15" hidden="false" customHeight="false" outlineLevel="0" collapsed="false">
      <c r="A3570" s="2" t="s">
        <v>6935</v>
      </c>
      <c r="B3570" s="2" t="s">
        <v>2229</v>
      </c>
      <c r="C3570" s="2" t="s">
        <v>31</v>
      </c>
      <c r="D3570" s="3" t="s">
        <v>71</v>
      </c>
      <c r="E3570" s="2" t="s">
        <v>1806</v>
      </c>
      <c r="F3570" s="2" t="s">
        <v>1208</v>
      </c>
      <c r="G3570" s="3" t="s">
        <v>22</v>
      </c>
      <c r="H3570" s="4" t="n">
        <v>8489.14</v>
      </c>
      <c r="I3570" s="5" t="n">
        <v>30</v>
      </c>
      <c r="J3570" s="2" t="s">
        <v>68</v>
      </c>
    </row>
    <row r="3571" customFormat="false" ht="15" hidden="false" customHeight="false" outlineLevel="0" collapsed="false">
      <c r="A3571" s="6" t="s">
        <v>6936</v>
      </c>
      <c r="B3571" s="6" t="s">
        <v>6937</v>
      </c>
      <c r="C3571" s="6" t="s">
        <v>86</v>
      </c>
      <c r="D3571" s="7" t="s">
        <v>101</v>
      </c>
      <c r="E3571" s="6" t="s">
        <v>565</v>
      </c>
      <c r="F3571" s="6" t="s">
        <v>260</v>
      </c>
      <c r="G3571" s="7" t="s">
        <v>16</v>
      </c>
      <c r="H3571" s="8" t="n">
        <v>6775.47</v>
      </c>
      <c r="I3571" s="9" t="n">
        <v>15</v>
      </c>
      <c r="J3571" s="6" t="s">
        <v>17</v>
      </c>
    </row>
    <row r="3572" customFormat="false" ht="15" hidden="false" customHeight="false" outlineLevel="0" collapsed="false">
      <c r="A3572" s="2" t="s">
        <v>6938</v>
      </c>
      <c r="B3572" s="2" t="s">
        <v>4872</v>
      </c>
      <c r="C3572" s="2" t="s">
        <v>31</v>
      </c>
      <c r="D3572" s="3" t="s">
        <v>65</v>
      </c>
      <c r="E3572" s="2" t="s">
        <v>870</v>
      </c>
      <c r="F3572" s="2" t="s">
        <v>1806</v>
      </c>
      <c r="G3572" s="3" t="s">
        <v>28</v>
      </c>
      <c r="H3572" s="4" t="n">
        <v>3046.25</v>
      </c>
      <c r="I3572" s="5" t="n">
        <v>10</v>
      </c>
      <c r="J3572" s="2" t="s">
        <v>17</v>
      </c>
    </row>
    <row r="3573" customFormat="false" ht="15" hidden="false" customHeight="false" outlineLevel="0" collapsed="false">
      <c r="A3573" s="6" t="s">
        <v>6939</v>
      </c>
      <c r="B3573" s="6" t="s">
        <v>6940</v>
      </c>
      <c r="C3573" s="6" t="s">
        <v>86</v>
      </c>
      <c r="D3573" s="7" t="s">
        <v>249</v>
      </c>
      <c r="E3573" s="6" t="s">
        <v>118</v>
      </c>
      <c r="F3573" s="6" t="s">
        <v>1628</v>
      </c>
      <c r="G3573" s="7" t="s">
        <v>74</v>
      </c>
      <c r="H3573" s="8" t="n">
        <v>2734.67</v>
      </c>
      <c r="I3573" s="9" t="n">
        <v>10</v>
      </c>
      <c r="J3573" s="6" t="s">
        <v>17</v>
      </c>
    </row>
    <row r="3574" customFormat="false" ht="15" hidden="false" customHeight="false" outlineLevel="0" collapsed="false">
      <c r="A3574" s="2" t="s">
        <v>6941</v>
      </c>
      <c r="B3574" s="2" t="s">
        <v>6942</v>
      </c>
      <c r="C3574" s="2" t="s">
        <v>86</v>
      </c>
      <c r="D3574" s="3" t="s">
        <v>101</v>
      </c>
      <c r="E3574" s="2" t="s">
        <v>168</v>
      </c>
      <c r="F3574" s="2" t="s">
        <v>27</v>
      </c>
      <c r="G3574" s="3" t="s">
        <v>28</v>
      </c>
      <c r="H3574" s="4" t="n">
        <v>1821.98</v>
      </c>
      <c r="I3574" s="5" t="n">
        <v>15</v>
      </c>
      <c r="J3574" s="2" t="s">
        <v>68</v>
      </c>
    </row>
    <row r="3575" customFormat="false" ht="15" hidden="false" customHeight="false" outlineLevel="0" collapsed="false">
      <c r="A3575" s="6" t="s">
        <v>6943</v>
      </c>
      <c r="B3575" s="6" t="s">
        <v>5695</v>
      </c>
      <c r="C3575" s="6" t="s">
        <v>31</v>
      </c>
      <c r="D3575" s="7" t="s">
        <v>122</v>
      </c>
      <c r="E3575" s="6" t="s">
        <v>707</v>
      </c>
      <c r="F3575" s="6" t="s">
        <v>88</v>
      </c>
      <c r="G3575" s="7" t="s">
        <v>138</v>
      </c>
      <c r="H3575" s="8" t="n">
        <v>6828.94</v>
      </c>
      <c r="I3575" s="9" t="n">
        <v>20</v>
      </c>
      <c r="J3575" s="6" t="s">
        <v>17</v>
      </c>
    </row>
    <row r="3576" customFormat="false" ht="15" hidden="false" customHeight="false" outlineLevel="0" collapsed="false">
      <c r="A3576" s="2" t="s">
        <v>6944</v>
      </c>
      <c r="B3576" s="2" t="s">
        <v>6945</v>
      </c>
      <c r="C3576" s="2" t="s">
        <v>12</v>
      </c>
      <c r="D3576" s="3" t="s">
        <v>50</v>
      </c>
      <c r="E3576" s="2" t="s">
        <v>111</v>
      </c>
      <c r="F3576" s="2" t="s">
        <v>33</v>
      </c>
      <c r="G3576" s="3" t="s">
        <v>62</v>
      </c>
      <c r="H3576" s="4" t="n">
        <v>10685.14</v>
      </c>
      <c r="I3576" s="5" t="n">
        <v>20</v>
      </c>
      <c r="J3576" s="2" t="s">
        <v>68</v>
      </c>
    </row>
    <row r="3577" customFormat="false" ht="15" hidden="false" customHeight="false" outlineLevel="0" collapsed="false">
      <c r="A3577" s="6" t="s">
        <v>6946</v>
      </c>
      <c r="B3577" s="6" t="s">
        <v>5587</v>
      </c>
      <c r="C3577" s="6" t="s">
        <v>12</v>
      </c>
      <c r="D3577" s="7" t="s">
        <v>13</v>
      </c>
      <c r="E3577" s="6" t="s">
        <v>1585</v>
      </c>
      <c r="F3577" s="6" t="s">
        <v>1082</v>
      </c>
      <c r="G3577" s="7" t="s">
        <v>16</v>
      </c>
      <c r="H3577" s="8" t="n">
        <v>591.24</v>
      </c>
      <c r="I3577" s="9" t="n">
        <v>5</v>
      </c>
      <c r="J3577" s="6" t="s">
        <v>17</v>
      </c>
    </row>
    <row r="3578" customFormat="false" ht="15" hidden="false" customHeight="false" outlineLevel="0" collapsed="false">
      <c r="A3578" s="2" t="s">
        <v>6947</v>
      </c>
      <c r="B3578" s="2" t="s">
        <v>6948</v>
      </c>
      <c r="C3578" s="2" t="s">
        <v>12</v>
      </c>
      <c r="D3578" s="3" t="s">
        <v>162</v>
      </c>
      <c r="E3578" s="2" t="s">
        <v>1138</v>
      </c>
      <c r="F3578" s="2" t="s">
        <v>219</v>
      </c>
      <c r="G3578" s="3" t="s">
        <v>138</v>
      </c>
      <c r="H3578" s="4" t="n">
        <v>6397.15</v>
      </c>
      <c r="I3578" s="5" t="n">
        <v>0</v>
      </c>
      <c r="J3578" s="2" t="s">
        <v>17</v>
      </c>
    </row>
    <row r="3579" customFormat="false" ht="15" hidden="false" customHeight="false" outlineLevel="0" collapsed="false">
      <c r="A3579" s="6" t="s">
        <v>6949</v>
      </c>
      <c r="B3579" s="6" t="s">
        <v>6950</v>
      </c>
      <c r="C3579" s="6" t="s">
        <v>12</v>
      </c>
      <c r="D3579" s="7" t="s">
        <v>81</v>
      </c>
      <c r="E3579" s="6" t="s">
        <v>1874</v>
      </c>
      <c r="F3579" s="6" t="s">
        <v>997</v>
      </c>
      <c r="G3579" s="7" t="s">
        <v>74</v>
      </c>
      <c r="H3579" s="8" t="n">
        <v>11472.81</v>
      </c>
      <c r="I3579" s="9" t="n">
        <v>30</v>
      </c>
      <c r="J3579" s="6" t="s">
        <v>17</v>
      </c>
    </row>
    <row r="3580" customFormat="false" ht="15" hidden="false" customHeight="false" outlineLevel="0" collapsed="false">
      <c r="A3580" s="2" t="s">
        <v>6951</v>
      </c>
      <c r="B3580" s="2" t="s">
        <v>6952</v>
      </c>
      <c r="C3580" s="2" t="s">
        <v>86</v>
      </c>
      <c r="D3580" s="3" t="s">
        <v>87</v>
      </c>
      <c r="E3580" s="2" t="s">
        <v>919</v>
      </c>
      <c r="F3580" s="2" t="s">
        <v>469</v>
      </c>
      <c r="G3580" s="3" t="s">
        <v>22</v>
      </c>
      <c r="H3580" s="4" t="n">
        <v>2371.45</v>
      </c>
      <c r="I3580" s="5" t="n">
        <v>25</v>
      </c>
      <c r="J3580" s="2" t="s">
        <v>17</v>
      </c>
    </row>
    <row r="3581" customFormat="false" ht="15" hidden="false" customHeight="false" outlineLevel="0" collapsed="false">
      <c r="A3581" s="6" t="s">
        <v>6953</v>
      </c>
      <c r="B3581" s="6" t="s">
        <v>6954</v>
      </c>
      <c r="C3581" s="6" t="s">
        <v>31</v>
      </c>
      <c r="D3581" s="7" t="s">
        <v>32</v>
      </c>
      <c r="E3581" s="6" t="s">
        <v>264</v>
      </c>
      <c r="F3581" s="6" t="s">
        <v>155</v>
      </c>
      <c r="G3581" s="7" t="s">
        <v>22</v>
      </c>
      <c r="H3581" s="8" t="n">
        <v>5668.57</v>
      </c>
      <c r="I3581" s="9" t="n">
        <v>20</v>
      </c>
      <c r="J3581" s="6" t="s">
        <v>68</v>
      </c>
    </row>
    <row r="3582" customFormat="false" ht="15" hidden="false" customHeight="false" outlineLevel="0" collapsed="false">
      <c r="A3582" s="2" t="s">
        <v>6955</v>
      </c>
      <c r="B3582" s="2" t="s">
        <v>5162</v>
      </c>
      <c r="C3582" s="2" t="s">
        <v>12</v>
      </c>
      <c r="D3582" s="3" t="s">
        <v>154</v>
      </c>
      <c r="E3582" s="2" t="s">
        <v>1117</v>
      </c>
      <c r="F3582" s="2" t="s">
        <v>1394</v>
      </c>
      <c r="G3582" s="3" t="s">
        <v>16</v>
      </c>
      <c r="H3582" s="4" t="n">
        <v>12461.26</v>
      </c>
      <c r="I3582" s="5" t="n">
        <v>25</v>
      </c>
      <c r="J3582" s="2" t="s">
        <v>17</v>
      </c>
    </row>
    <row r="3583" customFormat="false" ht="15" hidden="false" customHeight="false" outlineLevel="0" collapsed="false">
      <c r="A3583" s="6" t="s">
        <v>6956</v>
      </c>
      <c r="B3583" s="6" t="s">
        <v>6957</v>
      </c>
      <c r="C3583" s="6" t="s">
        <v>86</v>
      </c>
      <c r="D3583" s="7" t="s">
        <v>384</v>
      </c>
      <c r="E3583" s="6" t="s">
        <v>565</v>
      </c>
      <c r="F3583" s="6" t="s">
        <v>536</v>
      </c>
      <c r="G3583" s="7" t="s">
        <v>62</v>
      </c>
      <c r="H3583" s="8" t="n">
        <v>11935.56</v>
      </c>
      <c r="I3583" s="9" t="n">
        <v>5</v>
      </c>
      <c r="J3583" s="6" t="s">
        <v>17</v>
      </c>
    </row>
    <row r="3584" customFormat="false" ht="15" hidden="false" customHeight="false" outlineLevel="0" collapsed="false">
      <c r="A3584" s="2" t="s">
        <v>6958</v>
      </c>
      <c r="B3584" s="2" t="s">
        <v>3457</v>
      </c>
      <c r="C3584" s="2" t="s">
        <v>31</v>
      </c>
      <c r="D3584" s="3" t="s">
        <v>145</v>
      </c>
      <c r="E3584" s="2" t="s">
        <v>665</v>
      </c>
      <c r="F3584" s="2" t="s">
        <v>666</v>
      </c>
      <c r="G3584" s="3" t="s">
        <v>138</v>
      </c>
      <c r="H3584" s="4" t="n">
        <v>9252.65</v>
      </c>
      <c r="I3584" s="5" t="n">
        <v>20</v>
      </c>
      <c r="J3584" s="2" t="s">
        <v>17</v>
      </c>
    </row>
    <row r="3585" customFormat="false" ht="15" hidden="false" customHeight="false" outlineLevel="0" collapsed="false">
      <c r="A3585" s="6" t="s">
        <v>6959</v>
      </c>
      <c r="B3585" s="6" t="s">
        <v>6960</v>
      </c>
      <c r="C3585" s="6" t="s">
        <v>86</v>
      </c>
      <c r="D3585" s="7" t="s">
        <v>249</v>
      </c>
      <c r="E3585" s="6" t="s">
        <v>397</v>
      </c>
      <c r="F3585" s="6" t="s">
        <v>436</v>
      </c>
      <c r="G3585" s="7" t="s">
        <v>28</v>
      </c>
      <c r="H3585" s="8" t="n">
        <v>2011.79</v>
      </c>
      <c r="I3585" s="9" t="n">
        <v>10</v>
      </c>
      <c r="J3585" s="6" t="s">
        <v>17</v>
      </c>
    </row>
    <row r="3586" customFormat="false" ht="15" hidden="false" customHeight="false" outlineLevel="0" collapsed="false">
      <c r="A3586" s="2" t="s">
        <v>6961</v>
      </c>
      <c r="B3586" s="2" t="s">
        <v>2726</v>
      </c>
      <c r="C3586" s="2" t="s">
        <v>31</v>
      </c>
      <c r="D3586" s="3" t="s">
        <v>65</v>
      </c>
      <c r="E3586" s="2" t="s">
        <v>1190</v>
      </c>
      <c r="F3586" s="2" t="s">
        <v>267</v>
      </c>
      <c r="G3586" s="3" t="s">
        <v>62</v>
      </c>
      <c r="H3586" s="4" t="n">
        <v>13031.29</v>
      </c>
      <c r="I3586" s="5" t="n">
        <v>30</v>
      </c>
      <c r="J3586" s="2" t="s">
        <v>17</v>
      </c>
    </row>
    <row r="3587" customFormat="false" ht="15" hidden="false" customHeight="false" outlineLevel="0" collapsed="false">
      <c r="A3587" s="6" t="s">
        <v>6962</v>
      </c>
      <c r="B3587" s="6" t="s">
        <v>6963</v>
      </c>
      <c r="C3587" s="6" t="s">
        <v>31</v>
      </c>
      <c r="D3587" s="7" t="s">
        <v>32</v>
      </c>
      <c r="E3587" s="6" t="s">
        <v>205</v>
      </c>
      <c r="F3587" s="6" t="s">
        <v>517</v>
      </c>
      <c r="G3587" s="7" t="s">
        <v>62</v>
      </c>
      <c r="H3587" s="8" t="n">
        <v>4806.79</v>
      </c>
      <c r="I3587" s="9" t="n">
        <v>0</v>
      </c>
      <c r="J3587" s="6" t="s">
        <v>17</v>
      </c>
    </row>
    <row r="3588" customFormat="false" ht="15" hidden="false" customHeight="false" outlineLevel="0" collapsed="false">
      <c r="A3588" s="2" t="s">
        <v>6964</v>
      </c>
      <c r="B3588" s="2" t="s">
        <v>6965</v>
      </c>
      <c r="C3588" s="2" t="s">
        <v>12</v>
      </c>
      <c r="D3588" s="3" t="s">
        <v>37</v>
      </c>
      <c r="E3588" s="2" t="s">
        <v>1330</v>
      </c>
      <c r="F3588" s="2" t="s">
        <v>1409</v>
      </c>
      <c r="G3588" s="3" t="s">
        <v>62</v>
      </c>
      <c r="H3588" s="4" t="n">
        <v>3504.82</v>
      </c>
      <c r="I3588" s="5" t="n">
        <v>5</v>
      </c>
      <c r="J3588" s="2" t="s">
        <v>17</v>
      </c>
    </row>
    <row r="3589" customFormat="false" ht="15" hidden="false" customHeight="false" outlineLevel="0" collapsed="false">
      <c r="A3589" s="6" t="s">
        <v>6966</v>
      </c>
      <c r="B3589" s="6" t="s">
        <v>6967</v>
      </c>
      <c r="C3589" s="6" t="s">
        <v>31</v>
      </c>
      <c r="D3589" s="7" t="s">
        <v>65</v>
      </c>
      <c r="E3589" s="6" t="s">
        <v>73</v>
      </c>
      <c r="F3589" s="6" t="s">
        <v>665</v>
      </c>
      <c r="G3589" s="7" t="s">
        <v>62</v>
      </c>
      <c r="H3589" s="8" t="n">
        <v>7246.05</v>
      </c>
      <c r="I3589" s="9" t="n">
        <v>20</v>
      </c>
      <c r="J3589" s="6" t="s">
        <v>68</v>
      </c>
    </row>
    <row r="3590" customFormat="false" ht="15" hidden="false" customHeight="false" outlineLevel="0" collapsed="false">
      <c r="A3590" s="2" t="s">
        <v>6968</v>
      </c>
      <c r="B3590" s="2" t="s">
        <v>6969</v>
      </c>
      <c r="C3590" s="2" t="s">
        <v>86</v>
      </c>
      <c r="D3590" s="3" t="s">
        <v>784</v>
      </c>
      <c r="E3590" s="2" t="s">
        <v>212</v>
      </c>
      <c r="F3590" s="2" t="s">
        <v>312</v>
      </c>
      <c r="G3590" s="3" t="s">
        <v>16</v>
      </c>
      <c r="H3590" s="4" t="n">
        <v>14130.24</v>
      </c>
      <c r="I3590" s="5" t="n">
        <v>10</v>
      </c>
      <c r="J3590" s="2" t="s">
        <v>17</v>
      </c>
    </row>
    <row r="3591" customFormat="false" ht="15" hidden="false" customHeight="false" outlineLevel="0" collapsed="false">
      <c r="A3591" s="6" t="s">
        <v>6970</v>
      </c>
      <c r="B3591" s="6" t="s">
        <v>6971</v>
      </c>
      <c r="C3591" s="6" t="s">
        <v>86</v>
      </c>
      <c r="D3591" s="7" t="s">
        <v>507</v>
      </c>
      <c r="E3591" s="6" t="s">
        <v>1874</v>
      </c>
      <c r="F3591" s="6" t="s">
        <v>573</v>
      </c>
      <c r="G3591" s="7" t="s">
        <v>22</v>
      </c>
      <c r="H3591" s="8" t="n">
        <v>6482.42</v>
      </c>
      <c r="I3591" s="9" t="n">
        <v>15</v>
      </c>
      <c r="J3591" s="6" t="s">
        <v>17</v>
      </c>
    </row>
    <row r="3592" customFormat="false" ht="15" hidden="false" customHeight="false" outlineLevel="0" collapsed="false">
      <c r="A3592" s="2" t="s">
        <v>6972</v>
      </c>
      <c r="B3592" s="2" t="s">
        <v>6973</v>
      </c>
      <c r="C3592" s="2" t="s">
        <v>31</v>
      </c>
      <c r="D3592" s="3" t="s">
        <v>71</v>
      </c>
      <c r="E3592" s="2" t="s">
        <v>83</v>
      </c>
      <c r="F3592" s="2" t="s">
        <v>565</v>
      </c>
      <c r="G3592" s="3" t="s">
        <v>22</v>
      </c>
      <c r="H3592" s="4" t="n">
        <v>8850.85</v>
      </c>
      <c r="I3592" s="5" t="n">
        <v>5</v>
      </c>
      <c r="J3592" s="2" t="s">
        <v>17</v>
      </c>
    </row>
    <row r="3593" customFormat="false" ht="15" hidden="false" customHeight="false" outlineLevel="0" collapsed="false">
      <c r="A3593" s="6" t="s">
        <v>6974</v>
      </c>
      <c r="B3593" s="6" t="s">
        <v>6975</v>
      </c>
      <c r="C3593" s="6" t="s">
        <v>12</v>
      </c>
      <c r="D3593" s="7" t="s">
        <v>37</v>
      </c>
      <c r="E3593" s="6" t="s">
        <v>436</v>
      </c>
      <c r="F3593" s="6" t="s">
        <v>372</v>
      </c>
      <c r="G3593" s="7" t="s">
        <v>22</v>
      </c>
      <c r="H3593" s="8" t="n">
        <v>4092.39</v>
      </c>
      <c r="I3593" s="9" t="n">
        <v>5</v>
      </c>
      <c r="J3593" s="6" t="s">
        <v>68</v>
      </c>
    </row>
    <row r="3594" customFormat="false" ht="15" hidden="false" customHeight="false" outlineLevel="0" collapsed="false">
      <c r="A3594" s="2" t="s">
        <v>6976</v>
      </c>
      <c r="B3594" s="2" t="s">
        <v>6977</v>
      </c>
      <c r="C3594" s="2" t="s">
        <v>12</v>
      </c>
      <c r="D3594" s="3" t="s">
        <v>162</v>
      </c>
      <c r="E3594" s="2" t="s">
        <v>15</v>
      </c>
      <c r="F3594" s="2" t="s">
        <v>611</v>
      </c>
      <c r="G3594" s="3" t="s">
        <v>22</v>
      </c>
      <c r="H3594" s="4" t="n">
        <v>745.17</v>
      </c>
      <c r="I3594" s="5" t="n">
        <v>25</v>
      </c>
      <c r="J3594" s="2" t="s">
        <v>17</v>
      </c>
    </row>
    <row r="3595" customFormat="false" ht="15" hidden="false" customHeight="false" outlineLevel="0" collapsed="false">
      <c r="A3595" s="6" t="s">
        <v>6978</v>
      </c>
      <c r="B3595" s="6" t="s">
        <v>6979</v>
      </c>
      <c r="C3595" s="6" t="s">
        <v>31</v>
      </c>
      <c r="D3595" s="7" t="s">
        <v>131</v>
      </c>
      <c r="E3595" s="6" t="s">
        <v>1874</v>
      </c>
      <c r="F3595" s="6" t="s">
        <v>997</v>
      </c>
      <c r="G3595" s="7" t="s">
        <v>62</v>
      </c>
      <c r="H3595" s="8" t="n">
        <v>807.05</v>
      </c>
      <c r="I3595" s="9" t="n">
        <v>15</v>
      </c>
      <c r="J3595" s="6" t="s">
        <v>17</v>
      </c>
    </row>
    <row r="3596" customFormat="false" ht="15" hidden="false" customHeight="false" outlineLevel="0" collapsed="false">
      <c r="A3596" s="2" t="s">
        <v>6980</v>
      </c>
      <c r="B3596" s="2" t="s">
        <v>2877</v>
      </c>
      <c r="C3596" s="2" t="s">
        <v>12</v>
      </c>
      <c r="D3596" s="3" t="s">
        <v>162</v>
      </c>
      <c r="E3596" s="2" t="s">
        <v>268</v>
      </c>
      <c r="F3596" s="2" t="s">
        <v>251</v>
      </c>
      <c r="G3596" s="3" t="s">
        <v>138</v>
      </c>
      <c r="H3596" s="4" t="n">
        <v>5804.31</v>
      </c>
      <c r="I3596" s="5" t="n">
        <v>15</v>
      </c>
      <c r="J3596" s="2" t="s">
        <v>17</v>
      </c>
    </row>
    <row r="3597" customFormat="false" ht="15" hidden="false" customHeight="false" outlineLevel="0" collapsed="false">
      <c r="A3597" s="6" t="s">
        <v>6981</v>
      </c>
      <c r="B3597" s="6" t="s">
        <v>2166</v>
      </c>
      <c r="C3597" s="6" t="s">
        <v>31</v>
      </c>
      <c r="D3597" s="7" t="s">
        <v>59</v>
      </c>
      <c r="E3597" s="6" t="s">
        <v>955</v>
      </c>
      <c r="F3597" s="6" t="s">
        <v>457</v>
      </c>
      <c r="G3597" s="7" t="s">
        <v>62</v>
      </c>
      <c r="H3597" s="8" t="n">
        <v>9368.28</v>
      </c>
      <c r="I3597" s="9" t="n">
        <v>10</v>
      </c>
      <c r="J3597" s="6" t="s">
        <v>68</v>
      </c>
    </row>
    <row r="3598" customFormat="false" ht="15" hidden="false" customHeight="false" outlineLevel="0" collapsed="false">
      <c r="A3598" s="2" t="s">
        <v>6982</v>
      </c>
      <c r="B3598" s="2" t="s">
        <v>2051</v>
      </c>
      <c r="C3598" s="2" t="s">
        <v>31</v>
      </c>
      <c r="D3598" s="3" t="s">
        <v>131</v>
      </c>
      <c r="E3598" s="2" t="s">
        <v>680</v>
      </c>
      <c r="F3598" s="2" t="s">
        <v>2450</v>
      </c>
      <c r="G3598" s="3" t="s">
        <v>16</v>
      </c>
      <c r="H3598" s="4" t="n">
        <v>2443.05</v>
      </c>
      <c r="I3598" s="5" t="n">
        <v>15</v>
      </c>
      <c r="J3598" s="2" t="s">
        <v>17</v>
      </c>
    </row>
    <row r="3599" customFormat="false" ht="15" hidden="false" customHeight="false" outlineLevel="0" collapsed="false">
      <c r="A3599" s="6" t="s">
        <v>6983</v>
      </c>
      <c r="B3599" s="6" t="s">
        <v>6984</v>
      </c>
      <c r="C3599" s="6" t="s">
        <v>12</v>
      </c>
      <c r="D3599" s="7" t="s">
        <v>179</v>
      </c>
      <c r="E3599" s="6" t="s">
        <v>33</v>
      </c>
      <c r="F3599" s="6" t="s">
        <v>955</v>
      </c>
      <c r="G3599" s="7" t="s">
        <v>74</v>
      </c>
      <c r="H3599" s="8" t="n">
        <v>3751.71</v>
      </c>
      <c r="I3599" s="9" t="n">
        <v>20</v>
      </c>
      <c r="J3599" s="6" t="s">
        <v>17</v>
      </c>
    </row>
    <row r="3600" customFormat="false" ht="15" hidden="false" customHeight="false" outlineLevel="0" collapsed="false">
      <c r="A3600" s="2" t="s">
        <v>6985</v>
      </c>
      <c r="B3600" s="2" t="s">
        <v>6986</v>
      </c>
      <c r="C3600" s="2" t="s">
        <v>12</v>
      </c>
      <c r="D3600" s="3" t="s">
        <v>81</v>
      </c>
      <c r="E3600" s="2" t="s">
        <v>271</v>
      </c>
      <c r="F3600" s="2" t="s">
        <v>301</v>
      </c>
      <c r="G3600" s="3" t="s">
        <v>22</v>
      </c>
      <c r="H3600" s="4" t="n">
        <v>14164.86</v>
      </c>
      <c r="I3600" s="5" t="n">
        <v>0</v>
      </c>
      <c r="J3600" s="2" t="s">
        <v>17</v>
      </c>
    </row>
    <row r="3601" customFormat="false" ht="15" hidden="false" customHeight="false" outlineLevel="0" collapsed="false">
      <c r="A3601" s="6" t="s">
        <v>6987</v>
      </c>
      <c r="B3601" s="6" t="s">
        <v>6988</v>
      </c>
      <c r="C3601" s="6" t="s">
        <v>31</v>
      </c>
      <c r="D3601" s="7" t="s">
        <v>175</v>
      </c>
      <c r="E3601" s="6" t="s">
        <v>124</v>
      </c>
      <c r="F3601" s="6" t="s">
        <v>281</v>
      </c>
      <c r="G3601" s="7" t="s">
        <v>62</v>
      </c>
      <c r="H3601" s="8" t="n">
        <v>1896.07</v>
      </c>
      <c r="I3601" s="9" t="n">
        <v>10</v>
      </c>
      <c r="J3601" s="6" t="s">
        <v>17</v>
      </c>
    </row>
    <row r="3602" customFormat="false" ht="15" hidden="false" customHeight="false" outlineLevel="0" collapsed="false">
      <c r="A3602" s="2" t="s">
        <v>6989</v>
      </c>
      <c r="B3602" s="2" t="s">
        <v>4929</v>
      </c>
      <c r="C3602" s="2" t="s">
        <v>31</v>
      </c>
      <c r="D3602" s="3" t="s">
        <v>32</v>
      </c>
      <c r="E3602" s="2" t="s">
        <v>234</v>
      </c>
      <c r="F3602" s="2" t="s">
        <v>307</v>
      </c>
      <c r="G3602" s="3" t="s">
        <v>62</v>
      </c>
      <c r="H3602" s="4" t="n">
        <v>4789.85</v>
      </c>
      <c r="I3602" s="5" t="n">
        <v>25</v>
      </c>
      <c r="J3602" s="2" t="s">
        <v>17</v>
      </c>
    </row>
    <row r="3603" customFormat="false" ht="15" hidden="false" customHeight="false" outlineLevel="0" collapsed="false">
      <c r="A3603" s="6" t="s">
        <v>6990</v>
      </c>
      <c r="B3603" s="6" t="s">
        <v>2328</v>
      </c>
      <c r="C3603" s="6" t="s">
        <v>12</v>
      </c>
      <c r="D3603" s="7" t="s">
        <v>37</v>
      </c>
      <c r="E3603" s="6" t="s">
        <v>608</v>
      </c>
      <c r="F3603" s="6" t="s">
        <v>757</v>
      </c>
      <c r="G3603" s="7" t="s">
        <v>16</v>
      </c>
      <c r="H3603" s="8" t="n">
        <v>7216.83</v>
      </c>
      <c r="I3603" s="9" t="n">
        <v>10</v>
      </c>
      <c r="J3603" s="6" t="s">
        <v>17</v>
      </c>
    </row>
    <row r="3604" customFormat="false" ht="15" hidden="false" customHeight="false" outlineLevel="0" collapsed="false">
      <c r="A3604" s="2" t="s">
        <v>6991</v>
      </c>
      <c r="B3604" s="2" t="s">
        <v>6992</v>
      </c>
      <c r="C3604" s="2" t="s">
        <v>31</v>
      </c>
      <c r="D3604" s="3" t="s">
        <v>71</v>
      </c>
      <c r="E3604" s="2" t="s">
        <v>429</v>
      </c>
      <c r="F3604" s="2" t="s">
        <v>1628</v>
      </c>
      <c r="G3604" s="3" t="s">
        <v>22</v>
      </c>
      <c r="H3604" s="4" t="n">
        <v>5754.45</v>
      </c>
      <c r="I3604" s="5" t="n">
        <v>25</v>
      </c>
      <c r="J3604" s="2" t="s">
        <v>17</v>
      </c>
    </row>
    <row r="3605" customFormat="false" ht="15" hidden="false" customHeight="false" outlineLevel="0" collapsed="false">
      <c r="A3605" s="6" t="s">
        <v>6993</v>
      </c>
      <c r="B3605" s="6" t="s">
        <v>6994</v>
      </c>
      <c r="C3605" s="6" t="s">
        <v>12</v>
      </c>
      <c r="D3605" s="7" t="s">
        <v>179</v>
      </c>
      <c r="E3605" s="6" t="s">
        <v>781</v>
      </c>
      <c r="F3605" s="6" t="s">
        <v>898</v>
      </c>
      <c r="G3605" s="7" t="s">
        <v>74</v>
      </c>
      <c r="H3605" s="8" t="n">
        <v>639.3</v>
      </c>
      <c r="I3605" s="9" t="n">
        <v>10</v>
      </c>
      <c r="J3605" s="6" t="s">
        <v>17</v>
      </c>
    </row>
    <row r="3606" customFormat="false" ht="15" hidden="false" customHeight="false" outlineLevel="0" collapsed="false">
      <c r="A3606" s="2" t="s">
        <v>6995</v>
      </c>
      <c r="B3606" s="2" t="s">
        <v>6996</v>
      </c>
      <c r="C3606" s="2" t="s">
        <v>31</v>
      </c>
      <c r="D3606" s="3" t="s">
        <v>71</v>
      </c>
      <c r="E3606" s="2" t="s">
        <v>380</v>
      </c>
      <c r="F3606" s="2" t="s">
        <v>241</v>
      </c>
      <c r="G3606" s="3" t="s">
        <v>28</v>
      </c>
      <c r="H3606" s="4" t="n">
        <v>3052.4</v>
      </c>
      <c r="I3606" s="5" t="n">
        <v>0</v>
      </c>
      <c r="J3606" s="2" t="s">
        <v>17</v>
      </c>
    </row>
    <row r="3607" customFormat="false" ht="15" hidden="false" customHeight="false" outlineLevel="0" collapsed="false">
      <c r="A3607" s="6" t="s">
        <v>6997</v>
      </c>
      <c r="B3607" s="6" t="s">
        <v>2566</v>
      </c>
      <c r="C3607" s="6" t="s">
        <v>12</v>
      </c>
      <c r="D3607" s="7" t="s">
        <v>50</v>
      </c>
      <c r="E3607" s="6" t="s">
        <v>504</v>
      </c>
      <c r="F3607" s="6" t="s">
        <v>320</v>
      </c>
      <c r="G3607" s="7" t="s">
        <v>62</v>
      </c>
      <c r="H3607" s="8" t="n">
        <v>5096.28</v>
      </c>
      <c r="I3607" s="9" t="n">
        <v>20</v>
      </c>
      <c r="J3607" s="6" t="s">
        <v>68</v>
      </c>
    </row>
    <row r="3608" customFormat="false" ht="15" hidden="false" customHeight="false" outlineLevel="0" collapsed="false">
      <c r="A3608" s="2" t="s">
        <v>6998</v>
      </c>
      <c r="B3608" s="2" t="s">
        <v>4252</v>
      </c>
      <c r="C3608" s="2" t="s">
        <v>12</v>
      </c>
      <c r="D3608" s="3" t="s">
        <v>179</v>
      </c>
      <c r="E3608" s="2" t="s">
        <v>2469</v>
      </c>
      <c r="F3608" s="2" t="s">
        <v>119</v>
      </c>
      <c r="G3608" s="3" t="s">
        <v>22</v>
      </c>
      <c r="H3608" s="4" t="n">
        <v>13708.01</v>
      </c>
      <c r="I3608" s="5" t="n">
        <v>30</v>
      </c>
      <c r="J3608" s="2" t="s">
        <v>17</v>
      </c>
    </row>
    <row r="3609" customFormat="false" ht="15" hidden="false" customHeight="false" outlineLevel="0" collapsed="false">
      <c r="A3609" s="6" t="s">
        <v>6999</v>
      </c>
      <c r="B3609" s="6" t="s">
        <v>7000</v>
      </c>
      <c r="C3609" s="6" t="s">
        <v>31</v>
      </c>
      <c r="D3609" s="7" t="s">
        <v>215</v>
      </c>
      <c r="E3609" s="6" t="s">
        <v>293</v>
      </c>
      <c r="F3609" s="6" t="s">
        <v>767</v>
      </c>
      <c r="G3609" s="7" t="s">
        <v>138</v>
      </c>
      <c r="H3609" s="8" t="n">
        <v>14344.77</v>
      </c>
      <c r="I3609" s="9" t="n">
        <v>0</v>
      </c>
      <c r="J3609" s="6" t="s">
        <v>17</v>
      </c>
    </row>
    <row r="3610" customFormat="false" ht="15" hidden="false" customHeight="false" outlineLevel="0" collapsed="false">
      <c r="A3610" s="2" t="s">
        <v>7001</v>
      </c>
      <c r="B3610" s="2" t="s">
        <v>3802</v>
      </c>
      <c r="C3610" s="2" t="s">
        <v>31</v>
      </c>
      <c r="D3610" s="3" t="s">
        <v>215</v>
      </c>
      <c r="E3610" s="2" t="s">
        <v>734</v>
      </c>
      <c r="F3610" s="2" t="s">
        <v>741</v>
      </c>
      <c r="G3610" s="3" t="s">
        <v>16</v>
      </c>
      <c r="H3610" s="4" t="n">
        <v>1495.53</v>
      </c>
      <c r="I3610" s="5" t="n">
        <v>15</v>
      </c>
      <c r="J3610" s="2" t="s">
        <v>17</v>
      </c>
    </row>
    <row r="3611" customFormat="false" ht="15" hidden="false" customHeight="false" outlineLevel="0" collapsed="false">
      <c r="A3611" s="6" t="s">
        <v>7002</v>
      </c>
      <c r="B3611" s="6" t="s">
        <v>7003</v>
      </c>
      <c r="C3611" s="6" t="s">
        <v>12</v>
      </c>
      <c r="D3611" s="7" t="s">
        <v>25</v>
      </c>
      <c r="E3611" s="6" t="s">
        <v>1082</v>
      </c>
      <c r="F3611" s="6" t="s">
        <v>870</v>
      </c>
      <c r="G3611" s="7" t="s">
        <v>62</v>
      </c>
      <c r="H3611" s="8" t="n">
        <v>1764.17</v>
      </c>
      <c r="I3611" s="9" t="n">
        <v>15</v>
      </c>
      <c r="J3611" s="6" t="s">
        <v>17</v>
      </c>
    </row>
    <row r="3612" customFormat="false" ht="15" hidden="false" customHeight="false" outlineLevel="0" collapsed="false">
      <c r="A3612" s="2" t="s">
        <v>7004</v>
      </c>
      <c r="B3612" s="2" t="s">
        <v>5879</v>
      </c>
      <c r="C3612" s="2" t="s">
        <v>12</v>
      </c>
      <c r="D3612" s="3" t="s">
        <v>50</v>
      </c>
      <c r="E3612" s="2" t="s">
        <v>237</v>
      </c>
      <c r="F3612" s="2" t="s">
        <v>680</v>
      </c>
      <c r="G3612" s="3" t="s">
        <v>22</v>
      </c>
      <c r="H3612" s="4" t="n">
        <v>9479.06</v>
      </c>
      <c r="I3612" s="5" t="n">
        <v>5</v>
      </c>
      <c r="J3612" s="2" t="s">
        <v>17</v>
      </c>
    </row>
    <row r="3613" customFormat="false" ht="15" hidden="false" customHeight="false" outlineLevel="0" collapsed="false">
      <c r="A3613" s="6" t="s">
        <v>7005</v>
      </c>
      <c r="B3613" s="6" t="s">
        <v>7006</v>
      </c>
      <c r="C3613" s="6" t="s">
        <v>31</v>
      </c>
      <c r="D3613" s="7" t="s">
        <v>145</v>
      </c>
      <c r="E3613" s="6" t="s">
        <v>308</v>
      </c>
      <c r="F3613" s="6" t="s">
        <v>194</v>
      </c>
      <c r="G3613" s="7" t="s">
        <v>28</v>
      </c>
      <c r="H3613" s="8" t="n">
        <v>8627.01</v>
      </c>
      <c r="I3613" s="9" t="n">
        <v>10</v>
      </c>
      <c r="J3613" s="6" t="s">
        <v>17</v>
      </c>
    </row>
    <row r="3614" customFormat="false" ht="15" hidden="false" customHeight="false" outlineLevel="0" collapsed="false">
      <c r="A3614" s="2" t="s">
        <v>7007</v>
      </c>
      <c r="B3614" s="2" t="s">
        <v>564</v>
      </c>
      <c r="C3614" s="2" t="s">
        <v>12</v>
      </c>
      <c r="D3614" s="3" t="s">
        <v>110</v>
      </c>
      <c r="E3614" s="2" t="s">
        <v>717</v>
      </c>
      <c r="F3614" s="2" t="s">
        <v>2151</v>
      </c>
      <c r="G3614" s="3" t="s">
        <v>16</v>
      </c>
      <c r="H3614" s="4" t="n">
        <v>6007.77</v>
      </c>
      <c r="I3614" s="5" t="n">
        <v>20</v>
      </c>
      <c r="J3614" s="2" t="s">
        <v>17</v>
      </c>
    </row>
    <row r="3615" customFormat="false" ht="15" hidden="false" customHeight="false" outlineLevel="0" collapsed="false">
      <c r="A3615" s="6" t="s">
        <v>7008</v>
      </c>
      <c r="B3615" s="6" t="s">
        <v>7009</v>
      </c>
      <c r="C3615" s="6" t="s">
        <v>31</v>
      </c>
      <c r="D3615" s="7" t="s">
        <v>65</v>
      </c>
      <c r="E3615" s="6" t="s">
        <v>669</v>
      </c>
      <c r="F3615" s="6" t="s">
        <v>635</v>
      </c>
      <c r="G3615" s="7" t="s">
        <v>22</v>
      </c>
      <c r="H3615" s="8" t="n">
        <v>13098.46</v>
      </c>
      <c r="I3615" s="9" t="n">
        <v>20</v>
      </c>
      <c r="J3615" s="6" t="s">
        <v>68</v>
      </c>
    </row>
    <row r="3616" customFormat="false" ht="15" hidden="false" customHeight="false" outlineLevel="0" collapsed="false">
      <c r="A3616" s="2" t="s">
        <v>7010</v>
      </c>
      <c r="B3616" s="2" t="s">
        <v>7011</v>
      </c>
      <c r="C3616" s="2" t="s">
        <v>31</v>
      </c>
      <c r="D3616" s="3" t="s">
        <v>122</v>
      </c>
      <c r="E3616" s="2" t="s">
        <v>216</v>
      </c>
      <c r="F3616" s="2" t="s">
        <v>761</v>
      </c>
      <c r="G3616" s="3" t="s">
        <v>138</v>
      </c>
      <c r="H3616" s="4" t="n">
        <v>12341.29</v>
      </c>
      <c r="I3616" s="5" t="n">
        <v>25</v>
      </c>
      <c r="J3616" s="2" t="s">
        <v>17</v>
      </c>
    </row>
    <row r="3617" customFormat="false" ht="15" hidden="false" customHeight="false" outlineLevel="0" collapsed="false">
      <c r="A3617" s="6" t="s">
        <v>7012</v>
      </c>
      <c r="B3617" s="6" t="s">
        <v>6904</v>
      </c>
      <c r="C3617" s="6" t="s">
        <v>12</v>
      </c>
      <c r="D3617" s="7" t="s">
        <v>37</v>
      </c>
      <c r="E3617" s="6" t="s">
        <v>1330</v>
      </c>
      <c r="F3617" s="6" t="s">
        <v>6194</v>
      </c>
      <c r="G3617" s="7" t="s">
        <v>62</v>
      </c>
      <c r="H3617" s="8" t="n">
        <v>14620.09</v>
      </c>
      <c r="I3617" s="9" t="n">
        <v>10</v>
      </c>
      <c r="J3617" s="6" t="s">
        <v>17</v>
      </c>
    </row>
    <row r="3618" customFormat="false" ht="15" hidden="false" customHeight="false" outlineLevel="0" collapsed="false">
      <c r="A3618" s="2" t="s">
        <v>7013</v>
      </c>
      <c r="B3618" s="2" t="s">
        <v>6782</v>
      </c>
      <c r="C3618" s="2" t="s">
        <v>31</v>
      </c>
      <c r="D3618" s="3" t="s">
        <v>131</v>
      </c>
      <c r="E3618" s="2" t="s">
        <v>293</v>
      </c>
      <c r="F3618" s="2" t="s">
        <v>245</v>
      </c>
      <c r="G3618" s="3" t="s">
        <v>16</v>
      </c>
      <c r="H3618" s="4" t="n">
        <v>1837.5</v>
      </c>
      <c r="I3618" s="5" t="n">
        <v>20</v>
      </c>
      <c r="J3618" s="2" t="s">
        <v>17</v>
      </c>
    </row>
    <row r="3619" customFormat="false" ht="15" hidden="false" customHeight="false" outlineLevel="0" collapsed="false">
      <c r="A3619" s="6" t="s">
        <v>7014</v>
      </c>
      <c r="B3619" s="6" t="s">
        <v>7015</v>
      </c>
      <c r="C3619" s="6" t="s">
        <v>31</v>
      </c>
      <c r="D3619" s="7" t="s">
        <v>32</v>
      </c>
      <c r="E3619" s="6" t="s">
        <v>216</v>
      </c>
      <c r="F3619" s="6" t="s">
        <v>1725</v>
      </c>
      <c r="G3619" s="7" t="s">
        <v>74</v>
      </c>
      <c r="H3619" s="8" t="n">
        <v>2124.21</v>
      </c>
      <c r="I3619" s="9" t="n">
        <v>0</v>
      </c>
      <c r="J3619" s="6" t="s">
        <v>68</v>
      </c>
    </row>
    <row r="3620" customFormat="false" ht="15" hidden="false" customHeight="false" outlineLevel="0" collapsed="false">
      <c r="A3620" s="2" t="s">
        <v>7016</v>
      </c>
      <c r="B3620" s="2" t="s">
        <v>5889</v>
      </c>
      <c r="C3620" s="2" t="s">
        <v>31</v>
      </c>
      <c r="D3620" s="3" t="s">
        <v>145</v>
      </c>
      <c r="E3620" s="2" t="s">
        <v>1082</v>
      </c>
      <c r="F3620" s="2" t="s">
        <v>659</v>
      </c>
      <c r="G3620" s="3" t="s">
        <v>28</v>
      </c>
      <c r="H3620" s="4" t="n">
        <v>903.33</v>
      </c>
      <c r="I3620" s="5" t="n">
        <v>15</v>
      </c>
      <c r="J3620" s="2" t="s">
        <v>17</v>
      </c>
    </row>
    <row r="3621" customFormat="false" ht="15" hidden="false" customHeight="false" outlineLevel="0" collapsed="false">
      <c r="A3621" s="6" t="s">
        <v>7017</v>
      </c>
      <c r="B3621" s="6" t="s">
        <v>7018</v>
      </c>
      <c r="C3621" s="6" t="s">
        <v>12</v>
      </c>
      <c r="D3621" s="7" t="s">
        <v>81</v>
      </c>
      <c r="E3621" s="6" t="s">
        <v>579</v>
      </c>
      <c r="F3621" s="6" t="s">
        <v>476</v>
      </c>
      <c r="G3621" s="7" t="s">
        <v>22</v>
      </c>
      <c r="H3621" s="8" t="n">
        <v>7691.01</v>
      </c>
      <c r="I3621" s="9" t="n">
        <v>25</v>
      </c>
      <c r="J3621" s="6" t="s">
        <v>68</v>
      </c>
    </row>
    <row r="3622" customFormat="false" ht="15" hidden="false" customHeight="false" outlineLevel="0" collapsed="false">
      <c r="A3622" s="2" t="s">
        <v>7019</v>
      </c>
      <c r="B3622" s="2" t="s">
        <v>7020</v>
      </c>
      <c r="C3622" s="2" t="s">
        <v>31</v>
      </c>
      <c r="D3622" s="3" t="s">
        <v>175</v>
      </c>
      <c r="E3622" s="2" t="s">
        <v>332</v>
      </c>
      <c r="F3622" s="2" t="s">
        <v>614</v>
      </c>
      <c r="G3622" s="3" t="s">
        <v>74</v>
      </c>
      <c r="H3622" s="4" t="n">
        <v>11322.6</v>
      </c>
      <c r="I3622" s="5" t="n">
        <v>30</v>
      </c>
      <c r="J3622" s="2" t="s">
        <v>17</v>
      </c>
    </row>
    <row r="3623" customFormat="false" ht="15" hidden="false" customHeight="false" outlineLevel="0" collapsed="false">
      <c r="A3623" s="6" t="s">
        <v>7021</v>
      </c>
      <c r="B3623" s="6" t="s">
        <v>7022</v>
      </c>
      <c r="C3623" s="6" t="s">
        <v>86</v>
      </c>
      <c r="D3623" s="7" t="s">
        <v>101</v>
      </c>
      <c r="E3623" s="6" t="s">
        <v>191</v>
      </c>
      <c r="F3623" s="6" t="s">
        <v>812</v>
      </c>
      <c r="G3623" s="7" t="s">
        <v>16</v>
      </c>
      <c r="H3623" s="8" t="n">
        <v>9958.68</v>
      </c>
      <c r="I3623" s="9" t="n">
        <v>0</v>
      </c>
      <c r="J3623" s="6" t="s">
        <v>17</v>
      </c>
    </row>
    <row r="3624" customFormat="false" ht="15" hidden="false" customHeight="false" outlineLevel="0" collapsed="false">
      <c r="A3624" s="2" t="s">
        <v>7023</v>
      </c>
      <c r="B3624" s="2" t="s">
        <v>7024</v>
      </c>
      <c r="C3624" s="2" t="s">
        <v>12</v>
      </c>
      <c r="D3624" s="3" t="s">
        <v>25</v>
      </c>
      <c r="E3624" s="2" t="s">
        <v>943</v>
      </c>
      <c r="F3624" s="2" t="s">
        <v>1518</v>
      </c>
      <c r="G3624" s="3" t="s">
        <v>138</v>
      </c>
      <c r="H3624" s="4" t="n">
        <v>14334.54</v>
      </c>
      <c r="I3624" s="5" t="n">
        <v>0</v>
      </c>
      <c r="J3624" s="2" t="s">
        <v>17</v>
      </c>
    </row>
    <row r="3625" customFormat="false" ht="15" hidden="false" customHeight="false" outlineLevel="0" collapsed="false">
      <c r="A3625" s="6" t="s">
        <v>7025</v>
      </c>
      <c r="B3625" s="6" t="s">
        <v>7026</v>
      </c>
      <c r="C3625" s="6" t="s">
        <v>31</v>
      </c>
      <c r="D3625" s="7" t="s">
        <v>122</v>
      </c>
      <c r="E3625" s="6" t="s">
        <v>155</v>
      </c>
      <c r="F3625" s="6" t="s">
        <v>226</v>
      </c>
      <c r="G3625" s="7" t="s">
        <v>74</v>
      </c>
      <c r="H3625" s="8" t="n">
        <v>698.13</v>
      </c>
      <c r="I3625" s="9" t="n">
        <v>0</v>
      </c>
      <c r="J3625" s="6" t="s">
        <v>17</v>
      </c>
    </row>
    <row r="3626" customFormat="false" ht="15" hidden="false" customHeight="false" outlineLevel="0" collapsed="false">
      <c r="A3626" s="2" t="s">
        <v>7027</v>
      </c>
      <c r="B3626" s="2" t="s">
        <v>7028</v>
      </c>
      <c r="C3626" s="2" t="s">
        <v>31</v>
      </c>
      <c r="D3626" s="3" t="s">
        <v>65</v>
      </c>
      <c r="E3626" s="2" t="s">
        <v>1628</v>
      </c>
      <c r="F3626" s="2" t="s">
        <v>430</v>
      </c>
      <c r="G3626" s="3" t="s">
        <v>22</v>
      </c>
      <c r="H3626" s="4" t="n">
        <v>2485.41</v>
      </c>
      <c r="I3626" s="5" t="n">
        <v>25</v>
      </c>
      <c r="J3626" s="2" t="s">
        <v>17</v>
      </c>
    </row>
    <row r="3627" customFormat="false" ht="15" hidden="false" customHeight="false" outlineLevel="0" collapsed="false">
      <c r="A3627" s="6" t="s">
        <v>7029</v>
      </c>
      <c r="B3627" s="6" t="s">
        <v>7030</v>
      </c>
      <c r="C3627" s="6" t="s">
        <v>12</v>
      </c>
      <c r="D3627" s="7" t="s">
        <v>81</v>
      </c>
      <c r="E3627" s="6" t="s">
        <v>557</v>
      </c>
      <c r="F3627" s="6" t="s">
        <v>409</v>
      </c>
      <c r="G3627" s="7" t="s">
        <v>28</v>
      </c>
      <c r="H3627" s="8" t="n">
        <v>11829.59</v>
      </c>
      <c r="I3627" s="9" t="n">
        <v>0</v>
      </c>
      <c r="J3627" s="6" t="s">
        <v>17</v>
      </c>
    </row>
    <row r="3628" customFormat="false" ht="15" hidden="false" customHeight="false" outlineLevel="0" collapsed="false">
      <c r="A3628" s="2" t="s">
        <v>7031</v>
      </c>
      <c r="B3628" s="2" t="s">
        <v>7032</v>
      </c>
      <c r="C3628" s="2" t="s">
        <v>12</v>
      </c>
      <c r="D3628" s="3" t="s">
        <v>110</v>
      </c>
      <c r="E3628" s="2" t="s">
        <v>88</v>
      </c>
      <c r="F3628" s="2" t="s">
        <v>1249</v>
      </c>
      <c r="G3628" s="3" t="s">
        <v>62</v>
      </c>
      <c r="H3628" s="4" t="n">
        <v>3147.78</v>
      </c>
      <c r="I3628" s="5" t="n">
        <v>5</v>
      </c>
      <c r="J3628" s="2" t="s">
        <v>68</v>
      </c>
    </row>
    <row r="3629" customFormat="false" ht="15" hidden="false" customHeight="false" outlineLevel="0" collapsed="false">
      <c r="A3629" s="6" t="s">
        <v>7033</v>
      </c>
      <c r="B3629" s="6" t="s">
        <v>7034</v>
      </c>
      <c r="C3629" s="6" t="s">
        <v>31</v>
      </c>
      <c r="D3629" s="7" t="s">
        <v>215</v>
      </c>
      <c r="E3629" s="6" t="s">
        <v>237</v>
      </c>
      <c r="F3629" s="6" t="s">
        <v>898</v>
      </c>
      <c r="G3629" s="7" t="s">
        <v>16</v>
      </c>
      <c r="H3629" s="8" t="n">
        <v>4637.06</v>
      </c>
      <c r="I3629" s="9" t="n">
        <v>10</v>
      </c>
      <c r="J3629" s="6" t="s">
        <v>17</v>
      </c>
    </row>
    <row r="3630" customFormat="false" ht="15" hidden="false" customHeight="false" outlineLevel="0" collapsed="false">
      <c r="A3630" s="2" t="s">
        <v>7035</v>
      </c>
      <c r="B3630" s="2" t="s">
        <v>7036</v>
      </c>
      <c r="C3630" s="2" t="s">
        <v>12</v>
      </c>
      <c r="D3630" s="3" t="s">
        <v>50</v>
      </c>
      <c r="E3630" s="2" t="s">
        <v>607</v>
      </c>
      <c r="F3630" s="2" t="s">
        <v>1199</v>
      </c>
      <c r="G3630" s="3" t="s">
        <v>22</v>
      </c>
      <c r="H3630" s="4" t="n">
        <v>9196.79</v>
      </c>
      <c r="I3630" s="5" t="n">
        <v>10</v>
      </c>
      <c r="J3630" s="2" t="s">
        <v>17</v>
      </c>
    </row>
    <row r="3631" customFormat="false" ht="15" hidden="false" customHeight="false" outlineLevel="0" collapsed="false">
      <c r="A3631" s="6" t="s">
        <v>7037</v>
      </c>
      <c r="B3631" s="6" t="s">
        <v>7030</v>
      </c>
      <c r="C3631" s="6" t="s">
        <v>12</v>
      </c>
      <c r="D3631" s="7" t="s">
        <v>81</v>
      </c>
      <c r="E3631" s="6" t="s">
        <v>812</v>
      </c>
      <c r="F3631" s="6" t="s">
        <v>237</v>
      </c>
      <c r="G3631" s="7" t="s">
        <v>138</v>
      </c>
      <c r="H3631" s="8" t="n">
        <v>10540.56</v>
      </c>
      <c r="I3631" s="9" t="n">
        <v>30</v>
      </c>
      <c r="J3631" s="6" t="s">
        <v>17</v>
      </c>
    </row>
    <row r="3632" customFormat="false" ht="15" hidden="false" customHeight="false" outlineLevel="0" collapsed="false">
      <c r="A3632" s="2" t="s">
        <v>7038</v>
      </c>
      <c r="B3632" s="2" t="s">
        <v>6398</v>
      </c>
      <c r="C3632" s="2" t="s">
        <v>31</v>
      </c>
      <c r="D3632" s="3" t="s">
        <v>175</v>
      </c>
      <c r="E3632" s="2" t="s">
        <v>937</v>
      </c>
      <c r="F3632" s="2" t="s">
        <v>312</v>
      </c>
      <c r="G3632" s="3" t="s">
        <v>22</v>
      </c>
      <c r="H3632" s="4" t="n">
        <v>2157.76</v>
      </c>
      <c r="I3632" s="5" t="n">
        <v>30</v>
      </c>
      <c r="J3632" s="2" t="s">
        <v>17</v>
      </c>
    </row>
    <row r="3633" customFormat="false" ht="15" hidden="false" customHeight="false" outlineLevel="0" collapsed="false">
      <c r="A3633" s="6" t="s">
        <v>7039</v>
      </c>
      <c r="B3633" s="6" t="s">
        <v>2435</v>
      </c>
      <c r="C3633" s="6" t="s">
        <v>86</v>
      </c>
      <c r="D3633" s="7" t="s">
        <v>101</v>
      </c>
      <c r="E3633" s="6" t="s">
        <v>617</v>
      </c>
      <c r="F3633" s="6" t="s">
        <v>600</v>
      </c>
      <c r="G3633" s="7" t="s">
        <v>74</v>
      </c>
      <c r="H3633" s="8" t="n">
        <v>11389.37</v>
      </c>
      <c r="I3633" s="9" t="n">
        <v>30</v>
      </c>
      <c r="J3633" s="6" t="s">
        <v>17</v>
      </c>
    </row>
    <row r="3634" customFormat="false" ht="15" hidden="false" customHeight="false" outlineLevel="0" collapsed="false">
      <c r="A3634" s="2" t="s">
        <v>7040</v>
      </c>
      <c r="B3634" s="2" t="s">
        <v>4942</v>
      </c>
      <c r="C3634" s="2" t="s">
        <v>12</v>
      </c>
      <c r="D3634" s="3" t="s">
        <v>25</v>
      </c>
      <c r="E3634" s="2" t="s">
        <v>1129</v>
      </c>
      <c r="F3634" s="2" t="s">
        <v>1907</v>
      </c>
      <c r="G3634" s="3" t="s">
        <v>22</v>
      </c>
      <c r="H3634" s="4" t="n">
        <v>12697.22</v>
      </c>
      <c r="I3634" s="5" t="n">
        <v>20</v>
      </c>
      <c r="J3634" s="2" t="s">
        <v>17</v>
      </c>
    </row>
    <row r="3635" customFormat="false" ht="15" hidden="false" customHeight="false" outlineLevel="0" collapsed="false">
      <c r="A3635" s="6" t="s">
        <v>7041</v>
      </c>
      <c r="B3635" s="6" t="s">
        <v>7042</v>
      </c>
      <c r="C3635" s="6" t="s">
        <v>31</v>
      </c>
      <c r="D3635" s="7" t="s">
        <v>131</v>
      </c>
      <c r="E3635" s="6" t="s">
        <v>106</v>
      </c>
      <c r="F3635" s="6" t="s">
        <v>107</v>
      </c>
      <c r="G3635" s="7" t="s">
        <v>62</v>
      </c>
      <c r="H3635" s="8" t="n">
        <v>5779.34</v>
      </c>
      <c r="I3635" s="9" t="n">
        <v>15</v>
      </c>
      <c r="J3635" s="6" t="s">
        <v>17</v>
      </c>
    </row>
    <row r="3636" customFormat="false" ht="15" hidden="false" customHeight="false" outlineLevel="0" collapsed="false">
      <c r="A3636" s="2" t="s">
        <v>7043</v>
      </c>
      <c r="B3636" s="2" t="s">
        <v>7044</v>
      </c>
      <c r="C3636" s="2" t="s">
        <v>12</v>
      </c>
      <c r="D3636" s="3" t="s">
        <v>25</v>
      </c>
      <c r="E3636" s="2" t="s">
        <v>1042</v>
      </c>
      <c r="F3636" s="2" t="s">
        <v>118</v>
      </c>
      <c r="G3636" s="3" t="s">
        <v>138</v>
      </c>
      <c r="H3636" s="4" t="n">
        <v>1924.84</v>
      </c>
      <c r="I3636" s="5" t="n">
        <v>10</v>
      </c>
      <c r="J3636" s="2" t="s">
        <v>68</v>
      </c>
    </row>
    <row r="3637" customFormat="false" ht="15" hidden="false" customHeight="false" outlineLevel="0" collapsed="false">
      <c r="A3637" s="6" t="s">
        <v>7045</v>
      </c>
      <c r="B3637" s="6" t="s">
        <v>610</v>
      </c>
      <c r="C3637" s="6" t="s">
        <v>12</v>
      </c>
      <c r="D3637" s="7" t="s">
        <v>162</v>
      </c>
      <c r="E3637" s="6" t="s">
        <v>937</v>
      </c>
      <c r="F3637" s="6" t="s">
        <v>264</v>
      </c>
      <c r="G3637" s="7" t="s">
        <v>62</v>
      </c>
      <c r="H3637" s="8" t="n">
        <v>13408.79</v>
      </c>
      <c r="I3637" s="9" t="n">
        <v>10</v>
      </c>
      <c r="J3637" s="6" t="s">
        <v>17</v>
      </c>
    </row>
    <row r="3638" customFormat="false" ht="15" hidden="false" customHeight="false" outlineLevel="0" collapsed="false">
      <c r="A3638" s="2" t="s">
        <v>7046</v>
      </c>
      <c r="B3638" s="2" t="s">
        <v>7047</v>
      </c>
      <c r="C3638" s="2" t="s">
        <v>31</v>
      </c>
      <c r="D3638" s="3" t="s">
        <v>215</v>
      </c>
      <c r="E3638" s="2" t="s">
        <v>1308</v>
      </c>
      <c r="F3638" s="2" t="s">
        <v>890</v>
      </c>
      <c r="G3638" s="3" t="s">
        <v>62</v>
      </c>
      <c r="H3638" s="4" t="n">
        <v>1999.86</v>
      </c>
      <c r="I3638" s="5" t="n">
        <v>20</v>
      </c>
      <c r="J3638" s="2" t="s">
        <v>68</v>
      </c>
    </row>
    <row r="3639" customFormat="false" ht="15" hidden="false" customHeight="false" outlineLevel="0" collapsed="false">
      <c r="A3639" s="6" t="s">
        <v>7048</v>
      </c>
      <c r="B3639" s="6" t="s">
        <v>7049</v>
      </c>
      <c r="C3639" s="6" t="s">
        <v>31</v>
      </c>
      <c r="D3639" s="7" t="s">
        <v>175</v>
      </c>
      <c r="E3639" s="6" t="s">
        <v>51</v>
      </c>
      <c r="F3639" s="6" t="s">
        <v>55</v>
      </c>
      <c r="G3639" s="7" t="s">
        <v>16</v>
      </c>
      <c r="H3639" s="8" t="n">
        <v>3605.55</v>
      </c>
      <c r="I3639" s="9" t="n">
        <v>25</v>
      </c>
      <c r="J3639" s="6" t="s">
        <v>68</v>
      </c>
    </row>
    <row r="3640" customFormat="false" ht="15" hidden="false" customHeight="false" outlineLevel="0" collapsed="false">
      <c r="A3640" s="2" t="s">
        <v>7050</v>
      </c>
      <c r="B3640" s="2" t="s">
        <v>7051</v>
      </c>
      <c r="C3640" s="2" t="s">
        <v>31</v>
      </c>
      <c r="D3640" s="3" t="s">
        <v>175</v>
      </c>
      <c r="E3640" s="2" t="s">
        <v>297</v>
      </c>
      <c r="F3640" s="2" t="s">
        <v>51</v>
      </c>
      <c r="G3640" s="3" t="s">
        <v>62</v>
      </c>
      <c r="H3640" s="4" t="n">
        <v>12966.34</v>
      </c>
      <c r="I3640" s="5" t="n">
        <v>0</v>
      </c>
      <c r="J3640" s="2" t="s">
        <v>17</v>
      </c>
    </row>
    <row r="3641" customFormat="false" ht="15" hidden="false" customHeight="false" outlineLevel="0" collapsed="false">
      <c r="A3641" s="6" t="s">
        <v>7052</v>
      </c>
      <c r="B3641" s="6" t="s">
        <v>7053</v>
      </c>
      <c r="C3641" s="6" t="s">
        <v>31</v>
      </c>
      <c r="D3641" s="7" t="s">
        <v>71</v>
      </c>
      <c r="E3641" s="6" t="s">
        <v>847</v>
      </c>
      <c r="F3641" s="6" t="s">
        <v>39</v>
      </c>
      <c r="G3641" s="7" t="s">
        <v>16</v>
      </c>
      <c r="H3641" s="8" t="n">
        <v>5426.89</v>
      </c>
      <c r="I3641" s="9" t="n">
        <v>10</v>
      </c>
      <c r="J3641" s="6" t="s">
        <v>17</v>
      </c>
    </row>
    <row r="3642" customFormat="false" ht="15" hidden="false" customHeight="false" outlineLevel="0" collapsed="false">
      <c r="A3642" s="2" t="s">
        <v>7054</v>
      </c>
      <c r="B3642" s="2" t="s">
        <v>6640</v>
      </c>
      <c r="C3642" s="2" t="s">
        <v>31</v>
      </c>
      <c r="D3642" s="3" t="s">
        <v>122</v>
      </c>
      <c r="E3642" s="2" t="s">
        <v>922</v>
      </c>
      <c r="F3642" s="2" t="s">
        <v>205</v>
      </c>
      <c r="G3642" s="3" t="s">
        <v>28</v>
      </c>
      <c r="H3642" s="4" t="n">
        <v>6006.74</v>
      </c>
      <c r="I3642" s="5" t="n">
        <v>5</v>
      </c>
      <c r="J3642" s="2" t="s">
        <v>17</v>
      </c>
    </row>
    <row r="3643" customFormat="false" ht="15" hidden="false" customHeight="false" outlineLevel="0" collapsed="false">
      <c r="A3643" s="6" t="s">
        <v>7055</v>
      </c>
      <c r="B3643" s="6" t="s">
        <v>7056</v>
      </c>
      <c r="C3643" s="6" t="s">
        <v>12</v>
      </c>
      <c r="D3643" s="7" t="s">
        <v>162</v>
      </c>
      <c r="E3643" s="6" t="s">
        <v>517</v>
      </c>
      <c r="F3643" s="6" t="s">
        <v>520</v>
      </c>
      <c r="G3643" s="7" t="s">
        <v>138</v>
      </c>
      <c r="H3643" s="8" t="n">
        <v>895.89</v>
      </c>
      <c r="I3643" s="9" t="n">
        <v>30</v>
      </c>
      <c r="J3643" s="6" t="s">
        <v>17</v>
      </c>
    </row>
    <row r="3644" customFormat="false" ht="15" hidden="false" customHeight="false" outlineLevel="0" collapsed="false">
      <c r="A3644" s="2" t="s">
        <v>7057</v>
      </c>
      <c r="B3644" s="2" t="s">
        <v>5408</v>
      </c>
      <c r="C3644" s="2" t="s">
        <v>31</v>
      </c>
      <c r="D3644" s="3" t="s">
        <v>32</v>
      </c>
      <c r="E3644" s="2" t="s">
        <v>436</v>
      </c>
      <c r="F3644" s="2" t="s">
        <v>250</v>
      </c>
      <c r="G3644" s="3" t="s">
        <v>74</v>
      </c>
      <c r="H3644" s="4" t="n">
        <v>10281.22</v>
      </c>
      <c r="I3644" s="5" t="n">
        <v>10</v>
      </c>
      <c r="J3644" s="2" t="s">
        <v>17</v>
      </c>
    </row>
    <row r="3645" customFormat="false" ht="15" hidden="false" customHeight="false" outlineLevel="0" collapsed="false">
      <c r="A3645" s="6" t="s">
        <v>7058</v>
      </c>
      <c r="B3645" s="6" t="s">
        <v>266</v>
      </c>
      <c r="C3645" s="6" t="s">
        <v>86</v>
      </c>
      <c r="D3645" s="7" t="s">
        <v>135</v>
      </c>
      <c r="E3645" s="6" t="s">
        <v>653</v>
      </c>
      <c r="F3645" s="6" t="s">
        <v>803</v>
      </c>
      <c r="G3645" s="7" t="s">
        <v>28</v>
      </c>
      <c r="H3645" s="8" t="n">
        <v>9831.17</v>
      </c>
      <c r="I3645" s="9" t="n">
        <v>15</v>
      </c>
      <c r="J3645" s="6" t="s">
        <v>17</v>
      </c>
    </row>
    <row r="3646" customFormat="false" ht="15" hidden="false" customHeight="false" outlineLevel="0" collapsed="false">
      <c r="A3646" s="2" t="s">
        <v>7059</v>
      </c>
      <c r="B3646" s="2" t="s">
        <v>7060</v>
      </c>
      <c r="C3646" s="2" t="s">
        <v>86</v>
      </c>
      <c r="D3646" s="3" t="s">
        <v>507</v>
      </c>
      <c r="E3646" s="2" t="s">
        <v>812</v>
      </c>
      <c r="F3646" s="2" t="s">
        <v>73</v>
      </c>
      <c r="G3646" s="3" t="s">
        <v>16</v>
      </c>
      <c r="H3646" s="4" t="n">
        <v>13652.91</v>
      </c>
      <c r="I3646" s="5" t="n">
        <v>15</v>
      </c>
      <c r="J3646" s="2" t="s">
        <v>68</v>
      </c>
    </row>
    <row r="3647" customFormat="false" ht="15" hidden="false" customHeight="false" outlineLevel="0" collapsed="false">
      <c r="A3647" s="6" t="s">
        <v>7061</v>
      </c>
      <c r="B3647" s="6" t="s">
        <v>7062</v>
      </c>
      <c r="C3647" s="6" t="s">
        <v>12</v>
      </c>
      <c r="D3647" s="7" t="s">
        <v>154</v>
      </c>
      <c r="E3647" s="6" t="s">
        <v>460</v>
      </c>
      <c r="F3647" s="6" t="s">
        <v>461</v>
      </c>
      <c r="G3647" s="7" t="s">
        <v>62</v>
      </c>
      <c r="H3647" s="8" t="n">
        <v>3860.43</v>
      </c>
      <c r="I3647" s="9" t="n">
        <v>20</v>
      </c>
      <c r="J3647" s="6" t="s">
        <v>17</v>
      </c>
    </row>
    <row r="3648" customFormat="false" ht="15" hidden="false" customHeight="false" outlineLevel="0" collapsed="false">
      <c r="A3648" s="2" t="s">
        <v>7063</v>
      </c>
      <c r="B3648" s="2" t="s">
        <v>7064</v>
      </c>
      <c r="C3648" s="2" t="s">
        <v>86</v>
      </c>
      <c r="D3648" s="3" t="s">
        <v>249</v>
      </c>
      <c r="E3648" s="2" t="s">
        <v>119</v>
      </c>
      <c r="F3648" s="2" t="s">
        <v>1055</v>
      </c>
      <c r="G3648" s="3" t="s">
        <v>22</v>
      </c>
      <c r="H3648" s="4" t="n">
        <v>8989.42</v>
      </c>
      <c r="I3648" s="5" t="n">
        <v>30</v>
      </c>
      <c r="J3648" s="2" t="s">
        <v>17</v>
      </c>
    </row>
    <row r="3649" customFormat="false" ht="15" hidden="false" customHeight="false" outlineLevel="0" collapsed="false">
      <c r="A3649" s="6" t="s">
        <v>7065</v>
      </c>
      <c r="B3649" s="6" t="s">
        <v>7066</v>
      </c>
      <c r="C3649" s="6" t="s">
        <v>12</v>
      </c>
      <c r="D3649" s="7" t="s">
        <v>81</v>
      </c>
      <c r="E3649" s="6" t="s">
        <v>881</v>
      </c>
      <c r="F3649" s="6" t="s">
        <v>617</v>
      </c>
      <c r="G3649" s="7" t="s">
        <v>22</v>
      </c>
      <c r="H3649" s="8" t="n">
        <v>1509.68</v>
      </c>
      <c r="I3649" s="9" t="n">
        <v>0</v>
      </c>
      <c r="J3649" s="6" t="s">
        <v>17</v>
      </c>
    </row>
    <row r="3650" customFormat="false" ht="15" hidden="false" customHeight="false" outlineLevel="0" collapsed="false">
      <c r="A3650" s="2" t="s">
        <v>7067</v>
      </c>
      <c r="B3650" s="2" t="s">
        <v>7068</v>
      </c>
      <c r="C3650" s="2" t="s">
        <v>31</v>
      </c>
      <c r="D3650" s="3" t="s">
        <v>215</v>
      </c>
      <c r="E3650" s="2" t="s">
        <v>405</v>
      </c>
      <c r="F3650" s="2" t="s">
        <v>658</v>
      </c>
      <c r="G3650" s="3" t="s">
        <v>28</v>
      </c>
      <c r="H3650" s="4" t="n">
        <v>4444.15</v>
      </c>
      <c r="I3650" s="5" t="n">
        <v>20</v>
      </c>
      <c r="J3650" s="2" t="s">
        <v>68</v>
      </c>
    </row>
    <row r="3651" customFormat="false" ht="15" hidden="false" customHeight="false" outlineLevel="0" collapsed="false">
      <c r="A3651" s="6" t="s">
        <v>7069</v>
      </c>
      <c r="B3651" s="6" t="s">
        <v>1566</v>
      </c>
      <c r="C3651" s="6" t="s">
        <v>31</v>
      </c>
      <c r="D3651" s="7" t="s">
        <v>59</v>
      </c>
      <c r="E3651" s="6" t="s">
        <v>211</v>
      </c>
      <c r="F3651" s="6" t="s">
        <v>264</v>
      </c>
      <c r="G3651" s="7" t="s">
        <v>138</v>
      </c>
      <c r="H3651" s="8" t="n">
        <v>10831.66</v>
      </c>
      <c r="I3651" s="9" t="n">
        <v>10</v>
      </c>
      <c r="J3651" s="6" t="s">
        <v>17</v>
      </c>
    </row>
    <row r="3652" customFormat="false" ht="15" hidden="false" customHeight="false" outlineLevel="0" collapsed="false">
      <c r="A3652" s="2" t="s">
        <v>7070</v>
      </c>
      <c r="B3652" s="2" t="s">
        <v>7071</v>
      </c>
      <c r="C3652" s="2" t="s">
        <v>86</v>
      </c>
      <c r="D3652" s="3" t="s">
        <v>524</v>
      </c>
      <c r="E3652" s="2" t="s">
        <v>52</v>
      </c>
      <c r="F3652" s="2" t="s">
        <v>457</v>
      </c>
      <c r="G3652" s="3" t="s">
        <v>138</v>
      </c>
      <c r="H3652" s="4" t="n">
        <v>4633.72</v>
      </c>
      <c r="I3652" s="5" t="n">
        <v>10</v>
      </c>
      <c r="J3652" s="2" t="s">
        <v>17</v>
      </c>
    </row>
    <row r="3653" customFormat="false" ht="15" hidden="false" customHeight="false" outlineLevel="0" collapsed="false">
      <c r="A3653" s="6" t="s">
        <v>7072</v>
      </c>
      <c r="B3653" s="6" t="s">
        <v>7073</v>
      </c>
      <c r="C3653" s="6" t="s">
        <v>86</v>
      </c>
      <c r="D3653" s="7" t="s">
        <v>249</v>
      </c>
      <c r="E3653" s="6" t="s">
        <v>862</v>
      </c>
      <c r="F3653" s="6" t="s">
        <v>600</v>
      </c>
      <c r="G3653" s="7" t="s">
        <v>74</v>
      </c>
      <c r="H3653" s="8" t="n">
        <v>14553.2</v>
      </c>
      <c r="I3653" s="9" t="n">
        <v>25</v>
      </c>
      <c r="J3653" s="6" t="s">
        <v>17</v>
      </c>
    </row>
    <row r="3654" customFormat="false" ht="15" hidden="false" customHeight="false" outlineLevel="0" collapsed="false">
      <c r="A3654" s="2" t="s">
        <v>7074</v>
      </c>
      <c r="B3654" s="2" t="s">
        <v>7075</v>
      </c>
      <c r="C3654" s="2" t="s">
        <v>31</v>
      </c>
      <c r="D3654" s="3" t="s">
        <v>71</v>
      </c>
      <c r="E3654" s="2" t="s">
        <v>124</v>
      </c>
      <c r="F3654" s="2" t="s">
        <v>281</v>
      </c>
      <c r="G3654" s="3" t="s">
        <v>22</v>
      </c>
      <c r="H3654" s="4" t="n">
        <v>13390.41</v>
      </c>
      <c r="I3654" s="5" t="n">
        <v>25</v>
      </c>
      <c r="J3654" s="2" t="s">
        <v>17</v>
      </c>
    </row>
    <row r="3655" customFormat="false" ht="15" hidden="false" customHeight="false" outlineLevel="0" collapsed="false">
      <c r="A3655" s="6" t="s">
        <v>7076</v>
      </c>
      <c r="B3655" s="6" t="s">
        <v>7077</v>
      </c>
      <c r="C3655" s="6" t="s">
        <v>31</v>
      </c>
      <c r="D3655" s="7" t="s">
        <v>65</v>
      </c>
      <c r="E3655" s="6" t="s">
        <v>662</v>
      </c>
      <c r="F3655" s="6" t="s">
        <v>675</v>
      </c>
      <c r="G3655" s="7" t="s">
        <v>16</v>
      </c>
      <c r="H3655" s="8" t="n">
        <v>10608.21</v>
      </c>
      <c r="I3655" s="9" t="n">
        <v>10</v>
      </c>
      <c r="J3655" s="6" t="s">
        <v>17</v>
      </c>
    </row>
    <row r="3656" customFormat="false" ht="15" hidden="false" customHeight="false" outlineLevel="0" collapsed="false">
      <c r="A3656" s="2" t="s">
        <v>7078</v>
      </c>
      <c r="B3656" s="2" t="s">
        <v>7079</v>
      </c>
      <c r="C3656" s="2" t="s">
        <v>86</v>
      </c>
      <c r="D3656" s="3" t="s">
        <v>784</v>
      </c>
      <c r="E3656" s="2" t="s">
        <v>205</v>
      </c>
      <c r="F3656" s="2" t="s">
        <v>1195</v>
      </c>
      <c r="G3656" s="3" t="s">
        <v>28</v>
      </c>
      <c r="H3656" s="4" t="n">
        <v>2853.44</v>
      </c>
      <c r="I3656" s="5" t="n">
        <v>30</v>
      </c>
      <c r="J3656" s="2" t="s">
        <v>17</v>
      </c>
    </row>
    <row r="3657" customFormat="false" ht="15" hidden="false" customHeight="false" outlineLevel="0" collapsed="false">
      <c r="A3657" s="6" t="s">
        <v>7080</v>
      </c>
      <c r="B3657" s="6" t="s">
        <v>7081</v>
      </c>
      <c r="C3657" s="6" t="s">
        <v>12</v>
      </c>
      <c r="D3657" s="7" t="s">
        <v>13</v>
      </c>
      <c r="E3657" s="6" t="s">
        <v>103</v>
      </c>
      <c r="F3657" s="6" t="s">
        <v>212</v>
      </c>
      <c r="G3657" s="7" t="s">
        <v>22</v>
      </c>
      <c r="H3657" s="8" t="n">
        <v>685.01</v>
      </c>
      <c r="I3657" s="9" t="n">
        <v>15</v>
      </c>
      <c r="J3657" s="6" t="s">
        <v>68</v>
      </c>
    </row>
    <row r="3658" customFormat="false" ht="15" hidden="false" customHeight="false" outlineLevel="0" collapsed="false">
      <c r="A3658" s="2" t="s">
        <v>7082</v>
      </c>
      <c r="B3658" s="2" t="s">
        <v>7083</v>
      </c>
      <c r="C3658" s="2" t="s">
        <v>12</v>
      </c>
      <c r="D3658" s="3" t="s">
        <v>81</v>
      </c>
      <c r="E3658" s="2" t="s">
        <v>1803</v>
      </c>
      <c r="F3658" s="2" t="s">
        <v>429</v>
      </c>
      <c r="G3658" s="3" t="s">
        <v>62</v>
      </c>
      <c r="H3658" s="4" t="n">
        <v>11196.17</v>
      </c>
      <c r="I3658" s="5" t="n">
        <v>0</v>
      </c>
      <c r="J3658" s="2" t="s">
        <v>17</v>
      </c>
    </row>
    <row r="3659" customFormat="false" ht="15" hidden="false" customHeight="false" outlineLevel="0" collapsed="false">
      <c r="A3659" s="6" t="s">
        <v>7084</v>
      </c>
      <c r="B3659" s="6" t="s">
        <v>7085</v>
      </c>
      <c r="C3659" s="6" t="s">
        <v>12</v>
      </c>
      <c r="D3659" s="7" t="s">
        <v>162</v>
      </c>
      <c r="E3659" s="6" t="s">
        <v>355</v>
      </c>
      <c r="F3659" s="6" t="s">
        <v>464</v>
      </c>
      <c r="G3659" s="7" t="s">
        <v>16</v>
      </c>
      <c r="H3659" s="8" t="n">
        <v>4682.09</v>
      </c>
      <c r="I3659" s="9" t="n">
        <v>30</v>
      </c>
      <c r="J3659" s="6" t="s">
        <v>17</v>
      </c>
    </row>
    <row r="3660" customFormat="false" ht="15" hidden="false" customHeight="false" outlineLevel="0" collapsed="false">
      <c r="A3660" s="2" t="s">
        <v>7086</v>
      </c>
      <c r="B3660" s="2" t="s">
        <v>7087</v>
      </c>
      <c r="C3660" s="2" t="s">
        <v>31</v>
      </c>
      <c r="D3660" s="3" t="s">
        <v>32</v>
      </c>
      <c r="E3660" s="2" t="s">
        <v>146</v>
      </c>
      <c r="F3660" s="2" t="s">
        <v>1112</v>
      </c>
      <c r="G3660" s="3" t="s">
        <v>16</v>
      </c>
      <c r="H3660" s="4" t="n">
        <v>14948.61</v>
      </c>
      <c r="I3660" s="5" t="n">
        <v>30</v>
      </c>
      <c r="J3660" s="2" t="s">
        <v>17</v>
      </c>
    </row>
    <row r="3661" customFormat="false" ht="15" hidden="false" customHeight="false" outlineLevel="0" collapsed="false">
      <c r="A3661" s="6" t="s">
        <v>7088</v>
      </c>
      <c r="B3661" s="6" t="s">
        <v>7089</v>
      </c>
      <c r="C3661" s="6" t="s">
        <v>12</v>
      </c>
      <c r="D3661" s="7" t="s">
        <v>25</v>
      </c>
      <c r="E3661" s="6" t="s">
        <v>658</v>
      </c>
      <c r="F3661" s="6" t="s">
        <v>473</v>
      </c>
      <c r="G3661" s="7" t="s">
        <v>16</v>
      </c>
      <c r="H3661" s="8" t="n">
        <v>6378.06</v>
      </c>
      <c r="I3661" s="9" t="n">
        <v>30</v>
      </c>
      <c r="J3661" s="6" t="s">
        <v>17</v>
      </c>
    </row>
    <row r="3662" customFormat="false" ht="15" hidden="false" customHeight="false" outlineLevel="0" collapsed="false">
      <c r="A3662" s="2" t="s">
        <v>7090</v>
      </c>
      <c r="B3662" s="2" t="s">
        <v>2202</v>
      </c>
      <c r="C3662" s="2" t="s">
        <v>31</v>
      </c>
      <c r="D3662" s="3" t="s">
        <v>92</v>
      </c>
      <c r="E3662" s="2" t="s">
        <v>39</v>
      </c>
      <c r="F3662" s="2" t="s">
        <v>573</v>
      </c>
      <c r="G3662" s="3" t="s">
        <v>62</v>
      </c>
      <c r="H3662" s="4" t="n">
        <v>5986.18</v>
      </c>
      <c r="I3662" s="5" t="n">
        <v>10</v>
      </c>
      <c r="J3662" s="2" t="s">
        <v>17</v>
      </c>
    </row>
    <row r="3663" customFormat="false" ht="15" hidden="false" customHeight="false" outlineLevel="0" collapsed="false">
      <c r="A3663" s="6" t="s">
        <v>7091</v>
      </c>
      <c r="B3663" s="6" t="s">
        <v>7092</v>
      </c>
      <c r="C3663" s="6" t="s">
        <v>86</v>
      </c>
      <c r="D3663" s="7" t="s">
        <v>285</v>
      </c>
      <c r="E3663" s="6" t="s">
        <v>335</v>
      </c>
      <c r="F3663" s="6" t="s">
        <v>98</v>
      </c>
      <c r="G3663" s="7" t="s">
        <v>28</v>
      </c>
      <c r="H3663" s="8" t="n">
        <v>13311.21</v>
      </c>
      <c r="I3663" s="9" t="n">
        <v>5</v>
      </c>
      <c r="J3663" s="6" t="s">
        <v>17</v>
      </c>
    </row>
    <row r="3664" customFormat="false" ht="15" hidden="false" customHeight="false" outlineLevel="0" collapsed="false">
      <c r="A3664" s="2" t="s">
        <v>7093</v>
      </c>
      <c r="B3664" s="2" t="s">
        <v>7003</v>
      </c>
      <c r="C3664" s="2" t="s">
        <v>86</v>
      </c>
      <c r="D3664" s="3" t="s">
        <v>101</v>
      </c>
      <c r="E3664" s="2" t="s">
        <v>82</v>
      </c>
      <c r="F3664" s="2" t="s">
        <v>94</v>
      </c>
      <c r="G3664" s="3" t="s">
        <v>16</v>
      </c>
      <c r="H3664" s="4" t="n">
        <v>1558.27</v>
      </c>
      <c r="I3664" s="5" t="n">
        <v>10</v>
      </c>
      <c r="J3664" s="2" t="s">
        <v>17</v>
      </c>
    </row>
    <row r="3665" customFormat="false" ht="15" hidden="false" customHeight="false" outlineLevel="0" collapsed="false">
      <c r="A3665" s="6" t="s">
        <v>7094</v>
      </c>
      <c r="B3665" s="6" t="s">
        <v>7095</v>
      </c>
      <c r="C3665" s="6" t="s">
        <v>86</v>
      </c>
      <c r="D3665" s="7" t="s">
        <v>135</v>
      </c>
      <c r="E3665" s="6" t="s">
        <v>461</v>
      </c>
      <c r="F3665" s="6" t="s">
        <v>457</v>
      </c>
      <c r="G3665" s="7" t="s">
        <v>22</v>
      </c>
      <c r="H3665" s="8" t="n">
        <v>4238.03</v>
      </c>
      <c r="I3665" s="9" t="n">
        <v>15</v>
      </c>
      <c r="J3665" s="6" t="s">
        <v>68</v>
      </c>
    </row>
    <row r="3666" customFormat="false" ht="15" hidden="false" customHeight="false" outlineLevel="0" collapsed="false">
      <c r="A3666" s="2" t="s">
        <v>7096</v>
      </c>
      <c r="B3666" s="2" t="s">
        <v>7097</v>
      </c>
      <c r="C3666" s="2" t="s">
        <v>86</v>
      </c>
      <c r="D3666" s="3" t="s">
        <v>101</v>
      </c>
      <c r="E3666" s="2" t="s">
        <v>476</v>
      </c>
      <c r="F3666" s="2" t="s">
        <v>51</v>
      </c>
      <c r="G3666" s="3" t="s">
        <v>22</v>
      </c>
      <c r="H3666" s="4" t="n">
        <v>8860.15</v>
      </c>
      <c r="I3666" s="5" t="n">
        <v>30</v>
      </c>
      <c r="J3666" s="2" t="s">
        <v>68</v>
      </c>
    </row>
    <row r="3667" customFormat="false" ht="15" hidden="false" customHeight="false" outlineLevel="0" collapsed="false">
      <c r="A3667" s="6" t="s">
        <v>7098</v>
      </c>
      <c r="B3667" s="6" t="s">
        <v>7099</v>
      </c>
      <c r="C3667" s="6" t="s">
        <v>86</v>
      </c>
      <c r="D3667" s="7" t="s">
        <v>249</v>
      </c>
      <c r="E3667" s="6" t="s">
        <v>191</v>
      </c>
      <c r="F3667" s="6" t="s">
        <v>272</v>
      </c>
      <c r="G3667" s="7" t="s">
        <v>22</v>
      </c>
      <c r="H3667" s="8" t="n">
        <v>12293.33</v>
      </c>
      <c r="I3667" s="9" t="n">
        <v>25</v>
      </c>
      <c r="J3667" s="6" t="s">
        <v>17</v>
      </c>
    </row>
    <row r="3668" customFormat="false" ht="15" hidden="false" customHeight="false" outlineLevel="0" collapsed="false">
      <c r="A3668" s="2" t="s">
        <v>7100</v>
      </c>
      <c r="B3668" s="2" t="s">
        <v>7101</v>
      </c>
      <c r="C3668" s="2" t="s">
        <v>86</v>
      </c>
      <c r="D3668" s="3" t="s">
        <v>87</v>
      </c>
      <c r="E3668" s="2" t="s">
        <v>712</v>
      </c>
      <c r="F3668" s="2" t="s">
        <v>1249</v>
      </c>
      <c r="G3668" s="3" t="s">
        <v>22</v>
      </c>
      <c r="H3668" s="4" t="n">
        <v>10202.03</v>
      </c>
      <c r="I3668" s="5" t="n">
        <v>25</v>
      </c>
      <c r="J3668" s="2" t="s">
        <v>17</v>
      </c>
    </row>
    <row r="3669" customFormat="false" ht="15" hidden="false" customHeight="false" outlineLevel="0" collapsed="false">
      <c r="A3669" s="6" t="s">
        <v>7102</v>
      </c>
      <c r="B3669" s="6" t="s">
        <v>1790</v>
      </c>
      <c r="C3669" s="6" t="s">
        <v>12</v>
      </c>
      <c r="D3669" s="7" t="s">
        <v>13</v>
      </c>
      <c r="E3669" s="6" t="s">
        <v>560</v>
      </c>
      <c r="F3669" s="6" t="s">
        <v>39</v>
      </c>
      <c r="G3669" s="7" t="s">
        <v>62</v>
      </c>
      <c r="H3669" s="8" t="n">
        <v>13366.66</v>
      </c>
      <c r="I3669" s="9" t="n">
        <v>20</v>
      </c>
      <c r="J3669" s="6" t="s">
        <v>17</v>
      </c>
    </row>
    <row r="3670" customFormat="false" ht="15" hidden="false" customHeight="false" outlineLevel="0" collapsed="false">
      <c r="A3670" s="2" t="s">
        <v>7103</v>
      </c>
      <c r="B3670" s="2" t="s">
        <v>7104</v>
      </c>
      <c r="C3670" s="2" t="s">
        <v>86</v>
      </c>
      <c r="D3670" s="3" t="s">
        <v>87</v>
      </c>
      <c r="E3670" s="2" t="s">
        <v>103</v>
      </c>
      <c r="F3670" s="2" t="s">
        <v>943</v>
      </c>
      <c r="G3670" s="3" t="s">
        <v>22</v>
      </c>
      <c r="H3670" s="4" t="n">
        <v>11042.57</v>
      </c>
      <c r="I3670" s="5" t="n">
        <v>25</v>
      </c>
      <c r="J3670" s="2" t="s">
        <v>17</v>
      </c>
    </row>
    <row r="3671" customFormat="false" ht="15" hidden="false" customHeight="false" outlineLevel="0" collapsed="false">
      <c r="A3671" s="6" t="s">
        <v>7105</v>
      </c>
      <c r="B3671" s="6" t="s">
        <v>4800</v>
      </c>
      <c r="C3671" s="6" t="s">
        <v>12</v>
      </c>
      <c r="D3671" s="7" t="s">
        <v>37</v>
      </c>
      <c r="E3671" s="6" t="s">
        <v>56</v>
      </c>
      <c r="F3671" s="6" t="s">
        <v>398</v>
      </c>
      <c r="G3671" s="7" t="s">
        <v>62</v>
      </c>
      <c r="H3671" s="8" t="n">
        <v>1375.84</v>
      </c>
      <c r="I3671" s="9" t="n">
        <v>20</v>
      </c>
      <c r="J3671" s="6" t="s">
        <v>17</v>
      </c>
    </row>
    <row r="3672" customFormat="false" ht="15" hidden="false" customHeight="false" outlineLevel="0" collapsed="false">
      <c r="A3672" s="2" t="s">
        <v>7106</v>
      </c>
      <c r="B3672" s="2" t="s">
        <v>7107</v>
      </c>
      <c r="C3672" s="2" t="s">
        <v>31</v>
      </c>
      <c r="D3672" s="3" t="s">
        <v>122</v>
      </c>
      <c r="E3672" s="2" t="s">
        <v>102</v>
      </c>
      <c r="F3672" s="2" t="s">
        <v>557</v>
      </c>
      <c r="G3672" s="3" t="s">
        <v>62</v>
      </c>
      <c r="H3672" s="4" t="n">
        <v>12732.02</v>
      </c>
      <c r="I3672" s="5" t="n">
        <v>25</v>
      </c>
      <c r="J3672" s="2" t="s">
        <v>17</v>
      </c>
    </row>
    <row r="3673" customFormat="false" ht="15" hidden="false" customHeight="false" outlineLevel="0" collapsed="false">
      <c r="A3673" s="6" t="s">
        <v>7108</v>
      </c>
      <c r="B3673" s="6" t="s">
        <v>7109</v>
      </c>
      <c r="C3673" s="6" t="s">
        <v>12</v>
      </c>
      <c r="D3673" s="7" t="s">
        <v>37</v>
      </c>
      <c r="E3673" s="6" t="s">
        <v>967</v>
      </c>
      <c r="F3673" s="6" t="s">
        <v>1641</v>
      </c>
      <c r="G3673" s="7" t="s">
        <v>62</v>
      </c>
      <c r="H3673" s="8" t="n">
        <v>12466.48</v>
      </c>
      <c r="I3673" s="9" t="n">
        <v>30</v>
      </c>
      <c r="J3673" s="6" t="s">
        <v>68</v>
      </c>
    </row>
    <row r="3674" customFormat="false" ht="15" hidden="false" customHeight="false" outlineLevel="0" collapsed="false">
      <c r="A3674" s="2" t="s">
        <v>7110</v>
      </c>
      <c r="B3674" s="2" t="s">
        <v>5241</v>
      </c>
      <c r="C3674" s="2" t="s">
        <v>86</v>
      </c>
      <c r="D3674" s="3" t="s">
        <v>784</v>
      </c>
      <c r="E3674" s="2" t="s">
        <v>311</v>
      </c>
      <c r="F3674" s="2" t="s">
        <v>176</v>
      </c>
      <c r="G3674" s="3" t="s">
        <v>16</v>
      </c>
      <c r="H3674" s="4" t="n">
        <v>7349.61</v>
      </c>
      <c r="I3674" s="5" t="n">
        <v>25</v>
      </c>
      <c r="J3674" s="2" t="s">
        <v>68</v>
      </c>
    </row>
    <row r="3675" customFormat="false" ht="15" hidden="false" customHeight="false" outlineLevel="0" collapsed="false">
      <c r="A3675" s="6" t="s">
        <v>7111</v>
      </c>
      <c r="B3675" s="6" t="s">
        <v>6177</v>
      </c>
      <c r="C3675" s="6" t="s">
        <v>86</v>
      </c>
      <c r="D3675" s="7" t="s">
        <v>249</v>
      </c>
      <c r="E3675" s="6" t="s">
        <v>151</v>
      </c>
      <c r="F3675" s="6" t="s">
        <v>1208</v>
      </c>
      <c r="G3675" s="7" t="s">
        <v>28</v>
      </c>
      <c r="H3675" s="8" t="n">
        <v>8152.08</v>
      </c>
      <c r="I3675" s="9" t="n">
        <v>0</v>
      </c>
      <c r="J3675" s="6" t="s">
        <v>17</v>
      </c>
    </row>
    <row r="3676" customFormat="false" ht="15" hidden="false" customHeight="false" outlineLevel="0" collapsed="false">
      <c r="A3676" s="2" t="s">
        <v>7112</v>
      </c>
      <c r="B3676" s="2" t="s">
        <v>5941</v>
      </c>
      <c r="C3676" s="2" t="s">
        <v>12</v>
      </c>
      <c r="D3676" s="3" t="s">
        <v>362</v>
      </c>
      <c r="E3676" s="2" t="s">
        <v>238</v>
      </c>
      <c r="F3676" s="2" t="s">
        <v>898</v>
      </c>
      <c r="G3676" s="3" t="s">
        <v>22</v>
      </c>
      <c r="H3676" s="4" t="n">
        <v>7731.3</v>
      </c>
      <c r="I3676" s="5" t="n">
        <v>0</v>
      </c>
      <c r="J3676" s="2" t="s">
        <v>17</v>
      </c>
    </row>
    <row r="3677" customFormat="false" ht="15" hidden="false" customHeight="false" outlineLevel="0" collapsed="false">
      <c r="A3677" s="6" t="s">
        <v>7113</v>
      </c>
      <c r="B3677" s="6" t="s">
        <v>7114</v>
      </c>
      <c r="C3677" s="6" t="s">
        <v>31</v>
      </c>
      <c r="D3677" s="7" t="s">
        <v>215</v>
      </c>
      <c r="E3677" s="6" t="s">
        <v>2190</v>
      </c>
      <c r="F3677" s="6" t="s">
        <v>781</v>
      </c>
      <c r="G3677" s="7" t="s">
        <v>22</v>
      </c>
      <c r="H3677" s="8" t="n">
        <v>10249.6</v>
      </c>
      <c r="I3677" s="9" t="n">
        <v>5</v>
      </c>
      <c r="J3677" s="6" t="s">
        <v>17</v>
      </c>
    </row>
    <row r="3678" customFormat="false" ht="15" hidden="false" customHeight="false" outlineLevel="0" collapsed="false">
      <c r="A3678" s="2" t="s">
        <v>7115</v>
      </c>
      <c r="B3678" s="2" t="s">
        <v>7116</v>
      </c>
      <c r="C3678" s="2" t="s">
        <v>12</v>
      </c>
      <c r="D3678" s="3" t="s">
        <v>37</v>
      </c>
      <c r="E3678" s="2" t="s">
        <v>579</v>
      </c>
      <c r="F3678" s="2" t="s">
        <v>700</v>
      </c>
      <c r="G3678" s="3" t="s">
        <v>138</v>
      </c>
      <c r="H3678" s="4" t="n">
        <v>9427.52</v>
      </c>
      <c r="I3678" s="5" t="n">
        <v>5</v>
      </c>
      <c r="J3678" s="2" t="s">
        <v>17</v>
      </c>
    </row>
    <row r="3679" customFormat="false" ht="15" hidden="false" customHeight="false" outlineLevel="0" collapsed="false">
      <c r="A3679" s="6" t="s">
        <v>7117</v>
      </c>
      <c r="B3679" s="6" t="s">
        <v>7118</v>
      </c>
      <c r="C3679" s="6" t="s">
        <v>12</v>
      </c>
      <c r="D3679" s="7" t="s">
        <v>179</v>
      </c>
      <c r="E3679" s="6" t="s">
        <v>245</v>
      </c>
      <c r="F3679" s="6" t="s">
        <v>803</v>
      </c>
      <c r="G3679" s="7" t="s">
        <v>74</v>
      </c>
      <c r="H3679" s="8" t="n">
        <v>5091.6</v>
      </c>
      <c r="I3679" s="9" t="n">
        <v>15</v>
      </c>
      <c r="J3679" s="6" t="s">
        <v>17</v>
      </c>
    </row>
    <row r="3680" customFormat="false" ht="15" hidden="false" customHeight="false" outlineLevel="0" collapsed="false">
      <c r="A3680" s="2" t="s">
        <v>7119</v>
      </c>
      <c r="B3680" s="2" t="s">
        <v>7120</v>
      </c>
      <c r="C3680" s="2" t="s">
        <v>31</v>
      </c>
      <c r="D3680" s="3" t="s">
        <v>65</v>
      </c>
      <c r="E3680" s="2" t="s">
        <v>1518</v>
      </c>
      <c r="F3680" s="2" t="s">
        <v>155</v>
      </c>
      <c r="G3680" s="3" t="s">
        <v>28</v>
      </c>
      <c r="H3680" s="4" t="n">
        <v>1992.96</v>
      </c>
      <c r="I3680" s="5" t="n">
        <v>20</v>
      </c>
      <c r="J3680" s="2" t="s">
        <v>17</v>
      </c>
    </row>
    <row r="3681" customFormat="false" ht="15" hidden="false" customHeight="false" outlineLevel="0" collapsed="false">
      <c r="A3681" s="6" t="s">
        <v>7121</v>
      </c>
      <c r="B3681" s="6" t="s">
        <v>3076</v>
      </c>
      <c r="C3681" s="6" t="s">
        <v>31</v>
      </c>
      <c r="D3681" s="7" t="s">
        <v>71</v>
      </c>
      <c r="E3681" s="6" t="s">
        <v>234</v>
      </c>
      <c r="F3681" s="6" t="s">
        <v>307</v>
      </c>
      <c r="G3681" s="7" t="s">
        <v>22</v>
      </c>
      <c r="H3681" s="8" t="n">
        <v>11588.36</v>
      </c>
      <c r="I3681" s="9" t="n">
        <v>10</v>
      </c>
      <c r="J3681" s="6" t="s">
        <v>17</v>
      </c>
    </row>
    <row r="3682" customFormat="false" ht="15" hidden="false" customHeight="false" outlineLevel="0" collapsed="false">
      <c r="A3682" s="2" t="s">
        <v>7122</v>
      </c>
      <c r="B3682" s="2" t="s">
        <v>7123</v>
      </c>
      <c r="C3682" s="2" t="s">
        <v>31</v>
      </c>
      <c r="D3682" s="3" t="s">
        <v>131</v>
      </c>
      <c r="E3682" s="2" t="s">
        <v>1453</v>
      </c>
      <c r="F3682" s="2" t="s">
        <v>884</v>
      </c>
      <c r="G3682" s="3" t="s">
        <v>22</v>
      </c>
      <c r="H3682" s="4" t="n">
        <v>12754.77</v>
      </c>
      <c r="I3682" s="5" t="n">
        <v>5</v>
      </c>
      <c r="J3682" s="2" t="s">
        <v>17</v>
      </c>
    </row>
    <row r="3683" customFormat="false" ht="15" hidden="false" customHeight="false" outlineLevel="0" collapsed="false">
      <c r="A3683" s="6" t="s">
        <v>7124</v>
      </c>
      <c r="B3683" s="6" t="s">
        <v>4646</v>
      </c>
      <c r="C3683" s="6" t="s">
        <v>31</v>
      </c>
      <c r="D3683" s="7" t="s">
        <v>32</v>
      </c>
      <c r="E3683" s="6" t="s">
        <v>1437</v>
      </c>
      <c r="F3683" s="6" t="s">
        <v>180</v>
      </c>
      <c r="G3683" s="7" t="s">
        <v>138</v>
      </c>
      <c r="H3683" s="8" t="n">
        <v>4002.07</v>
      </c>
      <c r="I3683" s="9" t="n">
        <v>5</v>
      </c>
      <c r="J3683" s="6" t="s">
        <v>17</v>
      </c>
    </row>
    <row r="3684" customFormat="false" ht="15" hidden="false" customHeight="false" outlineLevel="0" collapsed="false">
      <c r="A3684" s="2" t="s">
        <v>7125</v>
      </c>
      <c r="B3684" s="2" t="s">
        <v>7126</v>
      </c>
      <c r="C3684" s="2" t="s">
        <v>12</v>
      </c>
      <c r="D3684" s="3" t="s">
        <v>179</v>
      </c>
      <c r="E3684" s="2" t="s">
        <v>946</v>
      </c>
      <c r="F3684" s="2" t="s">
        <v>420</v>
      </c>
      <c r="G3684" s="3" t="s">
        <v>16</v>
      </c>
      <c r="H3684" s="4" t="n">
        <v>11120.39</v>
      </c>
      <c r="I3684" s="5" t="n">
        <v>0</v>
      </c>
      <c r="J3684" s="2" t="s">
        <v>17</v>
      </c>
    </row>
    <row r="3685" customFormat="false" ht="15" hidden="false" customHeight="false" outlineLevel="0" collapsed="false">
      <c r="A3685" s="6" t="s">
        <v>7127</v>
      </c>
      <c r="B3685" s="6" t="s">
        <v>7128</v>
      </c>
      <c r="C3685" s="6" t="s">
        <v>31</v>
      </c>
      <c r="D3685" s="7" t="s">
        <v>92</v>
      </c>
      <c r="E3685" s="6" t="s">
        <v>460</v>
      </c>
      <c r="F3685" s="6" t="s">
        <v>568</v>
      </c>
      <c r="G3685" s="7" t="s">
        <v>22</v>
      </c>
      <c r="H3685" s="8" t="n">
        <v>11297.16</v>
      </c>
      <c r="I3685" s="9" t="n">
        <v>15</v>
      </c>
      <c r="J3685" s="6" t="s">
        <v>17</v>
      </c>
    </row>
    <row r="3686" customFormat="false" ht="15" hidden="false" customHeight="false" outlineLevel="0" collapsed="false">
      <c r="A3686" s="2" t="s">
        <v>7129</v>
      </c>
      <c r="B3686" s="2" t="s">
        <v>7130</v>
      </c>
      <c r="C3686" s="2" t="s">
        <v>12</v>
      </c>
      <c r="D3686" s="3" t="s">
        <v>362</v>
      </c>
      <c r="E3686" s="2" t="s">
        <v>551</v>
      </c>
      <c r="F3686" s="2" t="s">
        <v>297</v>
      </c>
      <c r="G3686" s="3" t="s">
        <v>28</v>
      </c>
      <c r="H3686" s="4" t="n">
        <v>1396.81</v>
      </c>
      <c r="I3686" s="5" t="n">
        <v>0</v>
      </c>
      <c r="J3686" s="2" t="s">
        <v>17</v>
      </c>
    </row>
    <row r="3687" customFormat="false" ht="15" hidden="false" customHeight="false" outlineLevel="0" collapsed="false">
      <c r="A3687" s="6" t="s">
        <v>7131</v>
      </c>
      <c r="B3687" s="6" t="s">
        <v>3085</v>
      </c>
      <c r="C3687" s="6" t="s">
        <v>12</v>
      </c>
      <c r="D3687" s="7" t="s">
        <v>37</v>
      </c>
      <c r="E3687" s="6" t="s">
        <v>1082</v>
      </c>
      <c r="F3687" s="6" t="s">
        <v>473</v>
      </c>
      <c r="G3687" s="7" t="s">
        <v>28</v>
      </c>
      <c r="H3687" s="8" t="n">
        <v>3314.78</v>
      </c>
      <c r="I3687" s="9" t="n">
        <v>5</v>
      </c>
      <c r="J3687" s="6" t="s">
        <v>17</v>
      </c>
    </row>
    <row r="3688" customFormat="false" ht="15" hidden="false" customHeight="false" outlineLevel="0" collapsed="false">
      <c r="A3688" s="2" t="s">
        <v>7132</v>
      </c>
      <c r="B3688" s="2" t="s">
        <v>7133</v>
      </c>
      <c r="C3688" s="2" t="s">
        <v>31</v>
      </c>
      <c r="D3688" s="3" t="s">
        <v>215</v>
      </c>
      <c r="E3688" s="2" t="s">
        <v>721</v>
      </c>
      <c r="F3688" s="2" t="s">
        <v>1208</v>
      </c>
      <c r="G3688" s="3" t="s">
        <v>138</v>
      </c>
      <c r="H3688" s="4" t="n">
        <v>6303.58</v>
      </c>
      <c r="I3688" s="5" t="n">
        <v>25</v>
      </c>
      <c r="J3688" s="2" t="s">
        <v>68</v>
      </c>
    </row>
    <row r="3689" customFormat="false" ht="15" hidden="false" customHeight="false" outlineLevel="0" collapsed="false">
      <c r="A3689" s="6" t="s">
        <v>7134</v>
      </c>
      <c r="B3689" s="6" t="s">
        <v>5664</v>
      </c>
      <c r="C3689" s="6" t="s">
        <v>12</v>
      </c>
      <c r="D3689" s="7" t="s">
        <v>50</v>
      </c>
      <c r="E3689" s="6" t="s">
        <v>14</v>
      </c>
      <c r="F3689" s="6" t="s">
        <v>164</v>
      </c>
      <c r="G3689" s="7" t="s">
        <v>22</v>
      </c>
      <c r="H3689" s="8" t="n">
        <v>8906.09</v>
      </c>
      <c r="I3689" s="9" t="n">
        <v>30</v>
      </c>
      <c r="J3689" s="6" t="s">
        <v>17</v>
      </c>
    </row>
    <row r="3690" customFormat="false" ht="15" hidden="false" customHeight="false" outlineLevel="0" collapsed="false">
      <c r="A3690" s="2" t="s">
        <v>7135</v>
      </c>
      <c r="B3690" s="2" t="s">
        <v>7136</v>
      </c>
      <c r="C3690" s="2" t="s">
        <v>86</v>
      </c>
      <c r="D3690" s="3" t="s">
        <v>384</v>
      </c>
      <c r="E3690" s="2" t="s">
        <v>358</v>
      </c>
      <c r="F3690" s="2" t="s">
        <v>994</v>
      </c>
      <c r="G3690" s="3" t="s">
        <v>22</v>
      </c>
      <c r="H3690" s="4" t="n">
        <v>8968.98</v>
      </c>
      <c r="I3690" s="5" t="n">
        <v>25</v>
      </c>
      <c r="J3690" s="2" t="s">
        <v>17</v>
      </c>
    </row>
    <row r="3691" customFormat="false" ht="15" hidden="false" customHeight="false" outlineLevel="0" collapsed="false">
      <c r="A3691" s="6" t="s">
        <v>7137</v>
      </c>
      <c r="B3691" s="6" t="s">
        <v>936</v>
      </c>
      <c r="C3691" s="6" t="s">
        <v>31</v>
      </c>
      <c r="D3691" s="7" t="s">
        <v>59</v>
      </c>
      <c r="E3691" s="6" t="s">
        <v>195</v>
      </c>
      <c r="F3691" s="6" t="s">
        <v>761</v>
      </c>
      <c r="G3691" s="7" t="s">
        <v>22</v>
      </c>
      <c r="H3691" s="8" t="n">
        <v>3270.77</v>
      </c>
      <c r="I3691" s="9" t="n">
        <v>5</v>
      </c>
      <c r="J3691" s="6" t="s">
        <v>17</v>
      </c>
    </row>
    <row r="3692" customFormat="false" ht="15" hidden="false" customHeight="false" outlineLevel="0" collapsed="false">
      <c r="A3692" s="2" t="s">
        <v>7138</v>
      </c>
      <c r="B3692" s="2" t="s">
        <v>7139</v>
      </c>
      <c r="C3692" s="2" t="s">
        <v>86</v>
      </c>
      <c r="D3692" s="3" t="s">
        <v>101</v>
      </c>
      <c r="E3692" s="2" t="s">
        <v>180</v>
      </c>
      <c r="F3692" s="2" t="s">
        <v>997</v>
      </c>
      <c r="G3692" s="3" t="s">
        <v>22</v>
      </c>
      <c r="H3692" s="4" t="n">
        <v>5823.45</v>
      </c>
      <c r="I3692" s="5" t="n">
        <v>10</v>
      </c>
      <c r="J3692" s="2" t="s">
        <v>68</v>
      </c>
    </row>
    <row r="3693" customFormat="false" ht="15" hidden="false" customHeight="false" outlineLevel="0" collapsed="false">
      <c r="A3693" s="6" t="s">
        <v>7140</v>
      </c>
      <c r="B3693" s="6" t="s">
        <v>1178</v>
      </c>
      <c r="C3693" s="6" t="s">
        <v>12</v>
      </c>
      <c r="D3693" s="7" t="s">
        <v>110</v>
      </c>
      <c r="E3693" s="6" t="s">
        <v>66</v>
      </c>
      <c r="F3693" s="6" t="s">
        <v>2002</v>
      </c>
      <c r="G3693" s="7" t="s">
        <v>28</v>
      </c>
      <c r="H3693" s="8" t="n">
        <v>4406.04</v>
      </c>
      <c r="I3693" s="9" t="n">
        <v>0</v>
      </c>
      <c r="J3693" s="6" t="s">
        <v>17</v>
      </c>
    </row>
    <row r="3694" customFormat="false" ht="15" hidden="false" customHeight="false" outlineLevel="0" collapsed="false">
      <c r="A3694" s="2" t="s">
        <v>7141</v>
      </c>
      <c r="B3694" s="2" t="s">
        <v>7142</v>
      </c>
      <c r="C3694" s="2" t="s">
        <v>12</v>
      </c>
      <c r="D3694" s="3" t="s">
        <v>162</v>
      </c>
      <c r="E3694" s="2" t="s">
        <v>298</v>
      </c>
      <c r="F3694" s="2" t="s">
        <v>457</v>
      </c>
      <c r="G3694" s="3" t="s">
        <v>62</v>
      </c>
      <c r="H3694" s="4" t="n">
        <v>8784.82</v>
      </c>
      <c r="I3694" s="5" t="n">
        <v>15</v>
      </c>
      <c r="J3694" s="2" t="s">
        <v>17</v>
      </c>
    </row>
    <row r="3695" customFormat="false" ht="15" hidden="false" customHeight="false" outlineLevel="0" collapsed="false">
      <c r="A3695" s="6" t="s">
        <v>7143</v>
      </c>
      <c r="B3695" s="6" t="s">
        <v>1933</v>
      </c>
      <c r="C3695" s="6" t="s">
        <v>31</v>
      </c>
      <c r="D3695" s="7" t="s">
        <v>32</v>
      </c>
      <c r="E3695" s="6" t="s">
        <v>803</v>
      </c>
      <c r="F3695" s="6" t="s">
        <v>233</v>
      </c>
      <c r="G3695" s="7" t="s">
        <v>62</v>
      </c>
      <c r="H3695" s="8" t="n">
        <v>12563.98</v>
      </c>
      <c r="I3695" s="9" t="n">
        <v>25</v>
      </c>
      <c r="J3695" s="6" t="s">
        <v>17</v>
      </c>
    </row>
    <row r="3696" customFormat="false" ht="15" hidden="false" customHeight="false" outlineLevel="0" collapsed="false">
      <c r="A3696" s="2" t="s">
        <v>7144</v>
      </c>
      <c r="B3696" s="2" t="s">
        <v>3081</v>
      </c>
      <c r="C3696" s="2" t="s">
        <v>12</v>
      </c>
      <c r="D3696" s="3" t="s">
        <v>25</v>
      </c>
      <c r="E3696" s="2" t="s">
        <v>1570</v>
      </c>
      <c r="F3696" s="2" t="s">
        <v>757</v>
      </c>
      <c r="G3696" s="3" t="s">
        <v>28</v>
      </c>
      <c r="H3696" s="4" t="n">
        <v>6808.61</v>
      </c>
      <c r="I3696" s="5" t="n">
        <v>5</v>
      </c>
      <c r="J3696" s="2" t="s">
        <v>17</v>
      </c>
    </row>
    <row r="3697" customFormat="false" ht="15" hidden="false" customHeight="false" outlineLevel="0" collapsed="false">
      <c r="A3697" s="6" t="s">
        <v>7145</v>
      </c>
      <c r="B3697" s="6" t="s">
        <v>7146</v>
      </c>
      <c r="C3697" s="6" t="s">
        <v>31</v>
      </c>
      <c r="D3697" s="7" t="s">
        <v>65</v>
      </c>
      <c r="E3697" s="6" t="s">
        <v>446</v>
      </c>
      <c r="F3697" s="6" t="s">
        <v>1556</v>
      </c>
      <c r="G3697" s="7" t="s">
        <v>62</v>
      </c>
      <c r="H3697" s="8" t="n">
        <v>5758.56</v>
      </c>
      <c r="I3697" s="9" t="n">
        <v>20</v>
      </c>
      <c r="J3697" s="6" t="s">
        <v>17</v>
      </c>
    </row>
    <row r="3698" customFormat="false" ht="15" hidden="false" customHeight="false" outlineLevel="0" collapsed="false">
      <c r="A3698" s="2" t="s">
        <v>7147</v>
      </c>
      <c r="B3698" s="2" t="s">
        <v>7092</v>
      </c>
      <c r="C3698" s="2" t="s">
        <v>86</v>
      </c>
      <c r="D3698" s="3" t="s">
        <v>784</v>
      </c>
      <c r="E3698" s="2" t="s">
        <v>20</v>
      </c>
      <c r="F3698" s="2" t="s">
        <v>1437</v>
      </c>
      <c r="G3698" s="3" t="s">
        <v>28</v>
      </c>
      <c r="H3698" s="4" t="n">
        <v>1051.23</v>
      </c>
      <c r="I3698" s="5" t="n">
        <v>20</v>
      </c>
      <c r="J3698" s="2" t="s">
        <v>17</v>
      </c>
    </row>
    <row r="3699" customFormat="false" ht="15" hidden="false" customHeight="false" outlineLevel="0" collapsed="false">
      <c r="A3699" s="6" t="s">
        <v>7148</v>
      </c>
      <c r="B3699" s="6" t="s">
        <v>2427</v>
      </c>
      <c r="C3699" s="6" t="s">
        <v>86</v>
      </c>
      <c r="D3699" s="7" t="s">
        <v>101</v>
      </c>
      <c r="E3699" s="6" t="s">
        <v>417</v>
      </c>
      <c r="F3699" s="6" t="s">
        <v>928</v>
      </c>
      <c r="G3699" s="7" t="s">
        <v>74</v>
      </c>
      <c r="H3699" s="8" t="n">
        <v>3562.79</v>
      </c>
      <c r="I3699" s="9" t="n">
        <v>25</v>
      </c>
      <c r="J3699" s="6" t="s">
        <v>17</v>
      </c>
    </row>
    <row r="3700" customFormat="false" ht="15" hidden="false" customHeight="false" outlineLevel="0" collapsed="false">
      <c r="A3700" s="2" t="s">
        <v>7149</v>
      </c>
      <c r="B3700" s="2" t="s">
        <v>3561</v>
      </c>
      <c r="C3700" s="2" t="s">
        <v>12</v>
      </c>
      <c r="D3700" s="3" t="s">
        <v>81</v>
      </c>
      <c r="E3700" s="2" t="s">
        <v>33</v>
      </c>
      <c r="F3700" s="2" t="s">
        <v>476</v>
      </c>
      <c r="G3700" s="3" t="s">
        <v>16</v>
      </c>
      <c r="H3700" s="4" t="n">
        <v>10275.79</v>
      </c>
      <c r="I3700" s="5" t="n">
        <v>30</v>
      </c>
      <c r="J3700" s="2" t="s">
        <v>17</v>
      </c>
    </row>
    <row r="3701" customFormat="false" ht="15" hidden="false" customHeight="false" outlineLevel="0" collapsed="false">
      <c r="A3701" s="6" t="s">
        <v>7150</v>
      </c>
      <c r="B3701" s="6" t="s">
        <v>7151</v>
      </c>
      <c r="C3701" s="6" t="s">
        <v>31</v>
      </c>
      <c r="D3701" s="7" t="s">
        <v>71</v>
      </c>
      <c r="E3701" s="6" t="s">
        <v>997</v>
      </c>
      <c r="F3701" s="6" t="s">
        <v>525</v>
      </c>
      <c r="G3701" s="7" t="s">
        <v>62</v>
      </c>
      <c r="H3701" s="8" t="n">
        <v>13215.79</v>
      </c>
      <c r="I3701" s="9" t="n">
        <v>15</v>
      </c>
      <c r="J3701" s="6" t="s">
        <v>17</v>
      </c>
    </row>
    <row r="3702" customFormat="false" ht="15" hidden="false" customHeight="false" outlineLevel="0" collapsed="false">
      <c r="A3702" s="2" t="s">
        <v>7152</v>
      </c>
      <c r="B3702" s="2" t="s">
        <v>7153</v>
      </c>
      <c r="C3702" s="2" t="s">
        <v>12</v>
      </c>
      <c r="D3702" s="3" t="s">
        <v>25</v>
      </c>
      <c r="E3702" s="2" t="s">
        <v>798</v>
      </c>
      <c r="F3702" s="2" t="s">
        <v>1153</v>
      </c>
      <c r="G3702" s="3" t="s">
        <v>22</v>
      </c>
      <c r="H3702" s="4" t="n">
        <v>7666.08</v>
      </c>
      <c r="I3702" s="5" t="n">
        <v>10</v>
      </c>
      <c r="J3702" s="2" t="s">
        <v>17</v>
      </c>
    </row>
    <row r="3703" customFormat="false" ht="15" hidden="false" customHeight="false" outlineLevel="0" collapsed="false">
      <c r="A3703" s="6" t="s">
        <v>7154</v>
      </c>
      <c r="B3703" s="6" t="s">
        <v>930</v>
      </c>
      <c r="C3703" s="6" t="s">
        <v>12</v>
      </c>
      <c r="D3703" s="7" t="s">
        <v>50</v>
      </c>
      <c r="E3703" s="6" t="s">
        <v>380</v>
      </c>
      <c r="F3703" s="6" t="s">
        <v>423</v>
      </c>
      <c r="G3703" s="7" t="s">
        <v>28</v>
      </c>
      <c r="H3703" s="8" t="n">
        <v>11000.31</v>
      </c>
      <c r="I3703" s="9" t="n">
        <v>10</v>
      </c>
      <c r="J3703" s="6" t="s">
        <v>68</v>
      </c>
    </row>
    <row r="3704" customFormat="false" ht="15" hidden="false" customHeight="false" outlineLevel="0" collapsed="false">
      <c r="A3704" s="2" t="s">
        <v>7155</v>
      </c>
      <c r="B3704" s="2" t="s">
        <v>7156</v>
      </c>
      <c r="C3704" s="2" t="s">
        <v>31</v>
      </c>
      <c r="D3704" s="3" t="s">
        <v>145</v>
      </c>
      <c r="E3704" s="2" t="s">
        <v>307</v>
      </c>
      <c r="F3704" s="2" t="s">
        <v>167</v>
      </c>
      <c r="G3704" s="3" t="s">
        <v>22</v>
      </c>
      <c r="H3704" s="4" t="n">
        <v>6026.44</v>
      </c>
      <c r="I3704" s="5" t="n">
        <v>15</v>
      </c>
      <c r="J3704" s="2" t="s">
        <v>17</v>
      </c>
    </row>
    <row r="3705" customFormat="false" ht="15" hidden="false" customHeight="false" outlineLevel="0" collapsed="false">
      <c r="A3705" s="6" t="s">
        <v>7157</v>
      </c>
      <c r="B3705" s="6" t="s">
        <v>4442</v>
      </c>
      <c r="C3705" s="6" t="s">
        <v>31</v>
      </c>
      <c r="D3705" s="7" t="s">
        <v>59</v>
      </c>
      <c r="E3705" s="6" t="s">
        <v>397</v>
      </c>
      <c r="F3705" s="6" t="s">
        <v>2151</v>
      </c>
      <c r="G3705" s="7" t="s">
        <v>22</v>
      </c>
      <c r="H3705" s="8" t="n">
        <v>10311.63</v>
      </c>
      <c r="I3705" s="9" t="n">
        <v>20</v>
      </c>
      <c r="J3705" s="6" t="s">
        <v>17</v>
      </c>
    </row>
    <row r="3706" customFormat="false" ht="15" hidden="false" customHeight="false" outlineLevel="0" collapsed="false">
      <c r="A3706" s="2" t="s">
        <v>7158</v>
      </c>
      <c r="B3706" s="2" t="s">
        <v>2903</v>
      </c>
      <c r="C3706" s="2" t="s">
        <v>86</v>
      </c>
      <c r="D3706" s="3" t="s">
        <v>97</v>
      </c>
      <c r="E3706" s="2" t="s">
        <v>107</v>
      </c>
      <c r="F3706" s="2" t="s">
        <v>774</v>
      </c>
      <c r="G3706" s="3" t="s">
        <v>22</v>
      </c>
      <c r="H3706" s="4" t="n">
        <v>8661.79</v>
      </c>
      <c r="I3706" s="5" t="n">
        <v>20</v>
      </c>
      <c r="J3706" s="2" t="s">
        <v>17</v>
      </c>
    </row>
    <row r="3707" customFormat="false" ht="15" hidden="false" customHeight="false" outlineLevel="0" collapsed="false">
      <c r="A3707" s="6" t="s">
        <v>7159</v>
      </c>
      <c r="B3707" s="6" t="s">
        <v>7160</v>
      </c>
      <c r="C3707" s="6" t="s">
        <v>12</v>
      </c>
      <c r="D3707" s="7" t="s">
        <v>81</v>
      </c>
      <c r="E3707" s="6" t="s">
        <v>658</v>
      </c>
      <c r="F3707" s="6" t="s">
        <v>659</v>
      </c>
      <c r="G3707" s="7" t="s">
        <v>22</v>
      </c>
      <c r="H3707" s="8" t="n">
        <v>1344.01</v>
      </c>
      <c r="I3707" s="9" t="n">
        <v>15</v>
      </c>
      <c r="J3707" s="6" t="s">
        <v>68</v>
      </c>
    </row>
    <row r="3708" customFormat="false" ht="15" hidden="false" customHeight="false" outlineLevel="0" collapsed="false">
      <c r="A3708" s="2" t="s">
        <v>7161</v>
      </c>
      <c r="B3708" s="2" t="s">
        <v>5148</v>
      </c>
      <c r="C3708" s="2" t="s">
        <v>31</v>
      </c>
      <c r="D3708" s="3" t="s">
        <v>92</v>
      </c>
      <c r="E3708" s="2" t="s">
        <v>51</v>
      </c>
      <c r="F3708" s="2" t="s">
        <v>275</v>
      </c>
      <c r="G3708" s="3" t="s">
        <v>16</v>
      </c>
      <c r="H3708" s="4" t="n">
        <v>14130.21</v>
      </c>
      <c r="I3708" s="5" t="n">
        <v>15</v>
      </c>
      <c r="J3708" s="2" t="s">
        <v>17</v>
      </c>
    </row>
    <row r="3709" customFormat="false" ht="15" hidden="false" customHeight="false" outlineLevel="0" collapsed="false">
      <c r="A3709" s="6" t="s">
        <v>7162</v>
      </c>
      <c r="B3709" s="6" t="s">
        <v>5800</v>
      </c>
      <c r="C3709" s="6" t="s">
        <v>31</v>
      </c>
      <c r="D3709" s="7" t="s">
        <v>122</v>
      </c>
      <c r="E3709" s="6" t="s">
        <v>928</v>
      </c>
      <c r="F3709" s="6" t="s">
        <v>1303</v>
      </c>
      <c r="G3709" s="7" t="s">
        <v>16</v>
      </c>
      <c r="H3709" s="8" t="n">
        <v>3470.87</v>
      </c>
      <c r="I3709" s="9" t="n">
        <v>15</v>
      </c>
      <c r="J3709" s="6" t="s">
        <v>68</v>
      </c>
    </row>
    <row r="3710" customFormat="false" ht="15" hidden="false" customHeight="false" outlineLevel="0" collapsed="false">
      <c r="A3710" s="2" t="s">
        <v>7163</v>
      </c>
      <c r="B3710" s="2" t="s">
        <v>6580</v>
      </c>
      <c r="C3710" s="2" t="s">
        <v>31</v>
      </c>
      <c r="D3710" s="3" t="s">
        <v>215</v>
      </c>
      <c r="E3710" s="2" t="s">
        <v>335</v>
      </c>
      <c r="F3710" s="2" t="s">
        <v>1271</v>
      </c>
      <c r="G3710" s="3" t="s">
        <v>62</v>
      </c>
      <c r="H3710" s="4" t="n">
        <v>3600.49</v>
      </c>
      <c r="I3710" s="5" t="n">
        <v>20</v>
      </c>
      <c r="J3710" s="2" t="s">
        <v>17</v>
      </c>
    </row>
    <row r="3711" customFormat="false" ht="15" hidden="false" customHeight="false" outlineLevel="0" collapsed="false">
      <c r="A3711" s="6" t="s">
        <v>7164</v>
      </c>
      <c r="B3711" s="6" t="s">
        <v>4037</v>
      </c>
      <c r="C3711" s="6" t="s">
        <v>12</v>
      </c>
      <c r="D3711" s="7" t="s">
        <v>13</v>
      </c>
      <c r="E3711" s="6" t="s">
        <v>268</v>
      </c>
      <c r="F3711" s="6" t="s">
        <v>600</v>
      </c>
      <c r="G3711" s="7" t="s">
        <v>28</v>
      </c>
      <c r="H3711" s="8" t="n">
        <v>8456.38</v>
      </c>
      <c r="I3711" s="9" t="n">
        <v>10</v>
      </c>
      <c r="J3711" s="6" t="s">
        <v>17</v>
      </c>
    </row>
    <row r="3712" customFormat="false" ht="15" hidden="false" customHeight="false" outlineLevel="0" collapsed="false">
      <c r="A3712" s="2" t="s">
        <v>7165</v>
      </c>
      <c r="B3712" s="2" t="s">
        <v>3470</v>
      </c>
      <c r="C3712" s="2" t="s">
        <v>12</v>
      </c>
      <c r="D3712" s="3" t="s">
        <v>154</v>
      </c>
      <c r="E3712" s="2" t="s">
        <v>520</v>
      </c>
      <c r="F3712" s="2" t="s">
        <v>674</v>
      </c>
      <c r="G3712" s="3" t="s">
        <v>138</v>
      </c>
      <c r="H3712" s="4" t="n">
        <v>2736.65</v>
      </c>
      <c r="I3712" s="5" t="n">
        <v>25</v>
      </c>
      <c r="J3712" s="2" t="s">
        <v>17</v>
      </c>
    </row>
    <row r="3713" customFormat="false" ht="15" hidden="false" customHeight="false" outlineLevel="0" collapsed="false">
      <c r="A3713" s="6" t="s">
        <v>7166</v>
      </c>
      <c r="B3713" s="6" t="s">
        <v>7167</v>
      </c>
      <c r="C3713" s="6" t="s">
        <v>12</v>
      </c>
      <c r="D3713" s="7" t="s">
        <v>110</v>
      </c>
      <c r="E3713" s="6" t="s">
        <v>47</v>
      </c>
      <c r="F3713" s="6" t="s">
        <v>1325</v>
      </c>
      <c r="G3713" s="7" t="s">
        <v>62</v>
      </c>
      <c r="H3713" s="8" t="n">
        <v>9636.46</v>
      </c>
      <c r="I3713" s="9" t="n">
        <v>10</v>
      </c>
      <c r="J3713" s="6" t="s">
        <v>17</v>
      </c>
    </row>
    <row r="3714" customFormat="false" ht="15" hidden="false" customHeight="false" outlineLevel="0" collapsed="false">
      <c r="A3714" s="2" t="s">
        <v>7168</v>
      </c>
      <c r="B3714" s="2" t="s">
        <v>456</v>
      </c>
      <c r="C3714" s="2" t="s">
        <v>12</v>
      </c>
      <c r="D3714" s="3" t="s">
        <v>362</v>
      </c>
      <c r="E3714" s="2" t="s">
        <v>381</v>
      </c>
      <c r="F3714" s="2" t="s">
        <v>332</v>
      </c>
      <c r="G3714" s="3" t="s">
        <v>16</v>
      </c>
      <c r="H3714" s="4" t="n">
        <v>3368.5</v>
      </c>
      <c r="I3714" s="5" t="n">
        <v>20</v>
      </c>
      <c r="J3714" s="2" t="s">
        <v>17</v>
      </c>
    </row>
    <row r="3715" customFormat="false" ht="15" hidden="false" customHeight="false" outlineLevel="0" collapsed="false">
      <c r="A3715" s="6" t="s">
        <v>7169</v>
      </c>
      <c r="B3715" s="6" t="s">
        <v>7170</v>
      </c>
      <c r="C3715" s="6" t="s">
        <v>12</v>
      </c>
      <c r="D3715" s="7" t="s">
        <v>110</v>
      </c>
      <c r="E3715" s="6" t="s">
        <v>658</v>
      </c>
      <c r="F3715" s="6" t="s">
        <v>150</v>
      </c>
      <c r="G3715" s="7" t="s">
        <v>22</v>
      </c>
      <c r="H3715" s="8" t="n">
        <v>5576.01</v>
      </c>
      <c r="I3715" s="9" t="n">
        <v>10</v>
      </c>
      <c r="J3715" s="6" t="s">
        <v>17</v>
      </c>
    </row>
    <row r="3716" customFormat="false" ht="15" hidden="false" customHeight="false" outlineLevel="0" collapsed="false">
      <c r="A3716" s="2" t="s">
        <v>7171</v>
      </c>
      <c r="B3716" s="2" t="s">
        <v>7172</v>
      </c>
      <c r="C3716" s="2" t="s">
        <v>12</v>
      </c>
      <c r="D3716" s="3" t="s">
        <v>362</v>
      </c>
      <c r="E3716" s="2" t="s">
        <v>734</v>
      </c>
      <c r="F3716" s="2" t="s">
        <v>946</v>
      </c>
      <c r="G3716" s="3" t="s">
        <v>74</v>
      </c>
      <c r="H3716" s="4" t="n">
        <v>13755.42</v>
      </c>
      <c r="I3716" s="5" t="n">
        <v>10</v>
      </c>
      <c r="J3716" s="2" t="s">
        <v>17</v>
      </c>
    </row>
    <row r="3717" customFormat="false" ht="15" hidden="false" customHeight="false" outlineLevel="0" collapsed="false">
      <c r="A3717" s="6" t="s">
        <v>7173</v>
      </c>
      <c r="B3717" s="6" t="s">
        <v>7174</v>
      </c>
      <c r="C3717" s="6" t="s">
        <v>12</v>
      </c>
      <c r="D3717" s="7" t="s">
        <v>110</v>
      </c>
      <c r="E3717" s="6" t="s">
        <v>1330</v>
      </c>
      <c r="F3717" s="6" t="s">
        <v>1736</v>
      </c>
      <c r="G3717" s="7" t="s">
        <v>74</v>
      </c>
      <c r="H3717" s="8" t="n">
        <v>11679.4</v>
      </c>
      <c r="I3717" s="9" t="n">
        <v>25</v>
      </c>
      <c r="J3717" s="6" t="s">
        <v>17</v>
      </c>
    </row>
    <row r="3718" customFormat="false" ht="15" hidden="false" customHeight="false" outlineLevel="0" collapsed="false">
      <c r="A3718" s="2" t="s">
        <v>7175</v>
      </c>
      <c r="B3718" s="2" t="s">
        <v>1499</v>
      </c>
      <c r="C3718" s="2" t="s">
        <v>12</v>
      </c>
      <c r="D3718" s="3" t="s">
        <v>37</v>
      </c>
      <c r="E3718" s="2" t="s">
        <v>184</v>
      </c>
      <c r="F3718" s="2" t="s">
        <v>141</v>
      </c>
      <c r="G3718" s="3" t="s">
        <v>62</v>
      </c>
      <c r="H3718" s="4" t="n">
        <v>8520.32</v>
      </c>
      <c r="I3718" s="5" t="n">
        <v>0</v>
      </c>
      <c r="J3718" s="2" t="s">
        <v>17</v>
      </c>
    </row>
    <row r="3719" customFormat="false" ht="15" hidden="false" customHeight="false" outlineLevel="0" collapsed="false">
      <c r="A3719" s="6" t="s">
        <v>7176</v>
      </c>
      <c r="B3719" s="6" t="s">
        <v>174</v>
      </c>
      <c r="C3719" s="6" t="s">
        <v>12</v>
      </c>
      <c r="D3719" s="7" t="s">
        <v>362</v>
      </c>
      <c r="E3719" s="6" t="s">
        <v>2469</v>
      </c>
      <c r="F3719" s="6" t="s">
        <v>60</v>
      </c>
      <c r="G3719" s="7" t="s">
        <v>28</v>
      </c>
      <c r="H3719" s="8" t="n">
        <v>8326.32</v>
      </c>
      <c r="I3719" s="9" t="n">
        <v>30</v>
      </c>
      <c r="J3719" s="6" t="s">
        <v>17</v>
      </c>
    </row>
    <row r="3720" customFormat="false" ht="15" hidden="false" customHeight="false" outlineLevel="0" collapsed="false">
      <c r="A3720" s="2" t="s">
        <v>7177</v>
      </c>
      <c r="B3720" s="2" t="s">
        <v>7178</v>
      </c>
      <c r="C3720" s="2" t="s">
        <v>31</v>
      </c>
      <c r="D3720" s="3" t="s">
        <v>65</v>
      </c>
      <c r="E3720" s="2" t="s">
        <v>734</v>
      </c>
      <c r="F3720" s="2" t="s">
        <v>741</v>
      </c>
      <c r="G3720" s="3" t="s">
        <v>74</v>
      </c>
      <c r="H3720" s="4" t="n">
        <v>5124.21</v>
      </c>
      <c r="I3720" s="5" t="n">
        <v>20</v>
      </c>
      <c r="J3720" s="2" t="s">
        <v>17</v>
      </c>
    </row>
    <row r="3721" customFormat="false" ht="15" hidden="false" customHeight="false" outlineLevel="0" collapsed="false">
      <c r="A3721" s="6" t="s">
        <v>7179</v>
      </c>
      <c r="B3721" s="6" t="s">
        <v>6565</v>
      </c>
      <c r="C3721" s="6" t="s">
        <v>31</v>
      </c>
      <c r="D3721" s="7" t="s">
        <v>131</v>
      </c>
      <c r="E3721" s="6" t="s">
        <v>409</v>
      </c>
      <c r="F3721" s="6" t="s">
        <v>501</v>
      </c>
      <c r="G3721" s="7" t="s">
        <v>22</v>
      </c>
      <c r="H3721" s="8" t="n">
        <v>8774.4</v>
      </c>
      <c r="I3721" s="9" t="n">
        <v>30</v>
      </c>
      <c r="J3721" s="6" t="s">
        <v>17</v>
      </c>
    </row>
    <row r="3722" customFormat="false" ht="15" hidden="false" customHeight="false" outlineLevel="0" collapsed="false">
      <c r="A3722" s="2" t="s">
        <v>7180</v>
      </c>
      <c r="B3722" s="2" t="s">
        <v>7181</v>
      </c>
      <c r="C3722" s="2" t="s">
        <v>86</v>
      </c>
      <c r="D3722" s="3" t="s">
        <v>87</v>
      </c>
      <c r="E3722" s="2" t="s">
        <v>1042</v>
      </c>
      <c r="F3722" s="2" t="s">
        <v>429</v>
      </c>
      <c r="G3722" s="3" t="s">
        <v>22</v>
      </c>
      <c r="H3722" s="4" t="n">
        <v>4823.47</v>
      </c>
      <c r="I3722" s="5" t="n">
        <v>5</v>
      </c>
      <c r="J3722" s="2" t="s">
        <v>17</v>
      </c>
    </row>
    <row r="3723" customFormat="false" ht="15" hidden="false" customHeight="false" outlineLevel="0" collapsed="false">
      <c r="A3723" s="6" t="s">
        <v>7182</v>
      </c>
      <c r="B3723" s="6" t="s">
        <v>7183</v>
      </c>
      <c r="C3723" s="6" t="s">
        <v>31</v>
      </c>
      <c r="D3723" s="7" t="s">
        <v>175</v>
      </c>
      <c r="E3723" s="6" t="s">
        <v>1453</v>
      </c>
      <c r="F3723" s="6" t="s">
        <v>1233</v>
      </c>
      <c r="G3723" s="7" t="s">
        <v>22</v>
      </c>
      <c r="H3723" s="8" t="n">
        <v>10447.42</v>
      </c>
      <c r="I3723" s="9" t="n">
        <v>0</v>
      </c>
      <c r="J3723" s="6" t="s">
        <v>17</v>
      </c>
    </row>
    <row r="3724" customFormat="false" ht="15" hidden="false" customHeight="false" outlineLevel="0" collapsed="false">
      <c r="A3724" s="2" t="s">
        <v>7184</v>
      </c>
      <c r="B3724" s="2" t="s">
        <v>7185</v>
      </c>
      <c r="C3724" s="2" t="s">
        <v>31</v>
      </c>
      <c r="D3724" s="3" t="s">
        <v>215</v>
      </c>
      <c r="E3724" s="2" t="s">
        <v>520</v>
      </c>
      <c r="F3724" s="2" t="s">
        <v>662</v>
      </c>
      <c r="G3724" s="3" t="s">
        <v>28</v>
      </c>
      <c r="H3724" s="4" t="n">
        <v>5286.7</v>
      </c>
      <c r="I3724" s="5" t="n">
        <v>5</v>
      </c>
      <c r="J3724" s="2" t="s">
        <v>17</v>
      </c>
    </row>
    <row r="3725" customFormat="false" ht="15" hidden="false" customHeight="false" outlineLevel="0" collapsed="false">
      <c r="A3725" s="6" t="s">
        <v>7186</v>
      </c>
      <c r="B3725" s="6" t="s">
        <v>7187</v>
      </c>
      <c r="C3725" s="6" t="s">
        <v>31</v>
      </c>
      <c r="D3725" s="7" t="s">
        <v>145</v>
      </c>
      <c r="E3725" s="6" t="s">
        <v>884</v>
      </c>
      <c r="F3725" s="6" t="s">
        <v>881</v>
      </c>
      <c r="G3725" s="7" t="s">
        <v>28</v>
      </c>
      <c r="H3725" s="8" t="n">
        <v>3573.09</v>
      </c>
      <c r="I3725" s="9" t="n">
        <v>0</v>
      </c>
      <c r="J3725" s="6" t="s">
        <v>17</v>
      </c>
    </row>
    <row r="3726" customFormat="false" ht="15" hidden="false" customHeight="false" outlineLevel="0" collapsed="false">
      <c r="A3726" s="2" t="s">
        <v>7188</v>
      </c>
      <c r="B3726" s="2" t="s">
        <v>7189</v>
      </c>
      <c r="C3726" s="2" t="s">
        <v>12</v>
      </c>
      <c r="D3726" s="3" t="s">
        <v>362</v>
      </c>
      <c r="E3726" s="2" t="s">
        <v>250</v>
      </c>
      <c r="F3726" s="2" t="s">
        <v>268</v>
      </c>
      <c r="G3726" s="3" t="s">
        <v>22</v>
      </c>
      <c r="H3726" s="4" t="n">
        <v>13279.44</v>
      </c>
      <c r="I3726" s="5" t="n">
        <v>25</v>
      </c>
      <c r="J3726" s="2" t="s">
        <v>68</v>
      </c>
    </row>
    <row r="3727" customFormat="false" ht="15" hidden="false" customHeight="false" outlineLevel="0" collapsed="false">
      <c r="A3727" s="6" t="s">
        <v>7190</v>
      </c>
      <c r="B3727" s="6" t="s">
        <v>2342</v>
      </c>
      <c r="C3727" s="6" t="s">
        <v>31</v>
      </c>
      <c r="D3727" s="7" t="s">
        <v>131</v>
      </c>
      <c r="E3727" s="6" t="s">
        <v>975</v>
      </c>
      <c r="F3727" s="6" t="s">
        <v>238</v>
      </c>
      <c r="G3727" s="7" t="s">
        <v>16</v>
      </c>
      <c r="H3727" s="8" t="n">
        <v>10368.4</v>
      </c>
      <c r="I3727" s="9" t="n">
        <v>30</v>
      </c>
      <c r="J3727" s="6" t="s">
        <v>17</v>
      </c>
    </row>
    <row r="3728" customFormat="false" ht="15" hidden="false" customHeight="false" outlineLevel="0" collapsed="false">
      <c r="A3728" s="2" t="s">
        <v>7191</v>
      </c>
      <c r="B3728" s="2" t="s">
        <v>7192</v>
      </c>
      <c r="C3728" s="2" t="s">
        <v>12</v>
      </c>
      <c r="D3728" s="3" t="s">
        <v>162</v>
      </c>
      <c r="E3728" s="2" t="s">
        <v>887</v>
      </c>
      <c r="F3728" s="2" t="s">
        <v>642</v>
      </c>
      <c r="G3728" s="3" t="s">
        <v>28</v>
      </c>
      <c r="H3728" s="4" t="n">
        <v>1144.01</v>
      </c>
      <c r="I3728" s="5" t="n">
        <v>25</v>
      </c>
      <c r="J3728" s="2" t="s">
        <v>17</v>
      </c>
    </row>
    <row r="3729" customFormat="false" ht="15" hidden="false" customHeight="false" outlineLevel="0" collapsed="false">
      <c r="A3729" s="6" t="s">
        <v>7193</v>
      </c>
      <c r="B3729" s="6" t="s">
        <v>7194</v>
      </c>
      <c r="C3729" s="6" t="s">
        <v>31</v>
      </c>
      <c r="D3729" s="7" t="s">
        <v>32</v>
      </c>
      <c r="E3729" s="6" t="s">
        <v>525</v>
      </c>
      <c r="F3729" s="6" t="s">
        <v>191</v>
      </c>
      <c r="G3729" s="7" t="s">
        <v>22</v>
      </c>
      <c r="H3729" s="8" t="n">
        <v>6531.77</v>
      </c>
      <c r="I3729" s="9" t="n">
        <v>20</v>
      </c>
      <c r="J3729" s="6" t="s">
        <v>68</v>
      </c>
    </row>
    <row r="3730" customFormat="false" ht="15" hidden="false" customHeight="false" outlineLevel="0" collapsed="false">
      <c r="A3730" s="2" t="s">
        <v>7195</v>
      </c>
      <c r="B3730" s="2" t="s">
        <v>7196</v>
      </c>
      <c r="C3730" s="2" t="s">
        <v>12</v>
      </c>
      <c r="D3730" s="3" t="s">
        <v>81</v>
      </c>
      <c r="E3730" s="2" t="s">
        <v>168</v>
      </c>
      <c r="F3730" s="2" t="s">
        <v>486</v>
      </c>
      <c r="G3730" s="3" t="s">
        <v>16</v>
      </c>
      <c r="H3730" s="4" t="n">
        <v>13007.8</v>
      </c>
      <c r="I3730" s="5" t="n">
        <v>30</v>
      </c>
      <c r="J3730" s="2" t="s">
        <v>17</v>
      </c>
    </row>
    <row r="3731" customFormat="false" ht="15" hidden="false" customHeight="false" outlineLevel="0" collapsed="false">
      <c r="A3731" s="6" t="s">
        <v>7197</v>
      </c>
      <c r="B3731" s="6" t="s">
        <v>7198</v>
      </c>
      <c r="C3731" s="6" t="s">
        <v>31</v>
      </c>
      <c r="D3731" s="7" t="s">
        <v>215</v>
      </c>
      <c r="E3731" s="6" t="s">
        <v>707</v>
      </c>
      <c r="F3731" s="6" t="s">
        <v>106</v>
      </c>
      <c r="G3731" s="7" t="s">
        <v>22</v>
      </c>
      <c r="H3731" s="8" t="n">
        <v>1494.41</v>
      </c>
      <c r="I3731" s="9" t="n">
        <v>0</v>
      </c>
      <c r="J3731" s="6" t="s">
        <v>17</v>
      </c>
    </row>
    <row r="3732" customFormat="false" ht="15" hidden="false" customHeight="false" outlineLevel="0" collapsed="false">
      <c r="A3732" s="2" t="s">
        <v>7199</v>
      </c>
      <c r="B3732" s="2" t="s">
        <v>5881</v>
      </c>
      <c r="C3732" s="2" t="s">
        <v>86</v>
      </c>
      <c r="D3732" s="3" t="s">
        <v>135</v>
      </c>
      <c r="E3732" s="2" t="s">
        <v>287</v>
      </c>
      <c r="F3732" s="2" t="s">
        <v>191</v>
      </c>
      <c r="G3732" s="3" t="s">
        <v>138</v>
      </c>
      <c r="H3732" s="4" t="n">
        <v>1294.59</v>
      </c>
      <c r="I3732" s="5" t="n">
        <v>20</v>
      </c>
      <c r="J3732" s="2" t="s">
        <v>17</v>
      </c>
    </row>
    <row r="3733" customFormat="false" ht="15" hidden="false" customHeight="false" outlineLevel="0" collapsed="false">
      <c r="A3733" s="6" t="s">
        <v>7200</v>
      </c>
      <c r="B3733" s="6" t="s">
        <v>5547</v>
      </c>
      <c r="C3733" s="6" t="s">
        <v>31</v>
      </c>
      <c r="D3733" s="7" t="s">
        <v>122</v>
      </c>
      <c r="E3733" s="6" t="s">
        <v>34</v>
      </c>
      <c r="F3733" s="6" t="s">
        <v>449</v>
      </c>
      <c r="G3733" s="7" t="s">
        <v>28</v>
      </c>
      <c r="H3733" s="8" t="n">
        <v>5918.32</v>
      </c>
      <c r="I3733" s="9" t="n">
        <v>25</v>
      </c>
      <c r="J3733" s="6" t="s">
        <v>17</v>
      </c>
    </row>
    <row r="3734" customFormat="false" ht="15" hidden="false" customHeight="false" outlineLevel="0" collapsed="false">
      <c r="A3734" s="2" t="s">
        <v>7201</v>
      </c>
      <c r="B3734" s="2" t="s">
        <v>7202</v>
      </c>
      <c r="C3734" s="2" t="s">
        <v>86</v>
      </c>
      <c r="D3734" s="3" t="s">
        <v>524</v>
      </c>
      <c r="E3734" s="2" t="s">
        <v>366</v>
      </c>
      <c r="F3734" s="2" t="s">
        <v>373</v>
      </c>
      <c r="G3734" s="3" t="s">
        <v>62</v>
      </c>
      <c r="H3734" s="4" t="n">
        <v>1681.52</v>
      </c>
      <c r="I3734" s="5" t="n">
        <v>15</v>
      </c>
      <c r="J3734" s="2" t="s">
        <v>17</v>
      </c>
    </row>
    <row r="3735" customFormat="false" ht="15" hidden="false" customHeight="false" outlineLevel="0" collapsed="false">
      <c r="A3735" s="6" t="s">
        <v>7203</v>
      </c>
      <c r="B3735" s="6" t="s">
        <v>7204</v>
      </c>
      <c r="C3735" s="6" t="s">
        <v>31</v>
      </c>
      <c r="D3735" s="7" t="s">
        <v>71</v>
      </c>
      <c r="E3735" s="6" t="s">
        <v>156</v>
      </c>
      <c r="F3735" s="6" t="s">
        <v>850</v>
      </c>
      <c r="G3735" s="7" t="s">
        <v>28</v>
      </c>
      <c r="H3735" s="8" t="n">
        <v>14244.85</v>
      </c>
      <c r="I3735" s="9" t="n">
        <v>20</v>
      </c>
      <c r="J3735" s="6" t="s">
        <v>17</v>
      </c>
    </row>
    <row r="3736" customFormat="false" ht="15" hidden="false" customHeight="false" outlineLevel="0" collapsed="false">
      <c r="A3736" s="2" t="s">
        <v>7205</v>
      </c>
      <c r="B3736" s="2" t="s">
        <v>7206</v>
      </c>
      <c r="C3736" s="2" t="s">
        <v>31</v>
      </c>
      <c r="D3736" s="3" t="s">
        <v>175</v>
      </c>
      <c r="E3736" s="2" t="s">
        <v>409</v>
      </c>
      <c r="F3736" s="2" t="s">
        <v>156</v>
      </c>
      <c r="G3736" s="3" t="s">
        <v>28</v>
      </c>
      <c r="H3736" s="4" t="n">
        <v>2728.62</v>
      </c>
      <c r="I3736" s="5" t="n">
        <v>0</v>
      </c>
      <c r="J3736" s="2" t="s">
        <v>17</v>
      </c>
    </row>
    <row r="3737" customFormat="false" ht="15" hidden="false" customHeight="false" outlineLevel="0" collapsed="false">
      <c r="A3737" s="6" t="s">
        <v>7207</v>
      </c>
      <c r="B3737" s="6" t="s">
        <v>3248</v>
      </c>
      <c r="C3737" s="6" t="s">
        <v>12</v>
      </c>
      <c r="D3737" s="7" t="s">
        <v>179</v>
      </c>
      <c r="E3737" s="6" t="s">
        <v>565</v>
      </c>
      <c r="F3737" s="6" t="s">
        <v>123</v>
      </c>
      <c r="G3737" s="7" t="s">
        <v>28</v>
      </c>
      <c r="H3737" s="8" t="n">
        <v>14444.95</v>
      </c>
      <c r="I3737" s="9" t="n">
        <v>5</v>
      </c>
      <c r="J3737" s="6" t="s">
        <v>17</v>
      </c>
    </row>
    <row r="3738" customFormat="false" ht="15" hidden="false" customHeight="false" outlineLevel="0" collapsed="false">
      <c r="A3738" s="2" t="s">
        <v>7208</v>
      </c>
      <c r="B3738" s="2" t="s">
        <v>7209</v>
      </c>
      <c r="C3738" s="2" t="s">
        <v>31</v>
      </c>
      <c r="D3738" s="3" t="s">
        <v>71</v>
      </c>
      <c r="E3738" s="2" t="s">
        <v>219</v>
      </c>
      <c r="F3738" s="2" t="s">
        <v>72</v>
      </c>
      <c r="G3738" s="3" t="s">
        <v>138</v>
      </c>
      <c r="H3738" s="4" t="n">
        <v>3591.36</v>
      </c>
      <c r="I3738" s="5" t="n">
        <v>30</v>
      </c>
      <c r="J3738" s="2" t="s">
        <v>17</v>
      </c>
    </row>
    <row r="3739" customFormat="false" ht="15" hidden="false" customHeight="false" outlineLevel="0" collapsed="false">
      <c r="A3739" s="6" t="s">
        <v>7210</v>
      </c>
      <c r="B3739" s="6" t="s">
        <v>7211</v>
      </c>
      <c r="C3739" s="6" t="s">
        <v>31</v>
      </c>
      <c r="D3739" s="7" t="s">
        <v>215</v>
      </c>
      <c r="E3739" s="6" t="s">
        <v>922</v>
      </c>
      <c r="F3739" s="6" t="s">
        <v>46</v>
      </c>
      <c r="G3739" s="7" t="s">
        <v>62</v>
      </c>
      <c r="H3739" s="8" t="n">
        <v>10887.05</v>
      </c>
      <c r="I3739" s="9" t="n">
        <v>5</v>
      </c>
      <c r="J3739" s="6" t="s">
        <v>17</v>
      </c>
    </row>
    <row r="3740" customFormat="false" ht="15" hidden="false" customHeight="false" outlineLevel="0" collapsed="false">
      <c r="A3740" s="2" t="s">
        <v>7212</v>
      </c>
      <c r="B3740" s="2" t="s">
        <v>7213</v>
      </c>
      <c r="C3740" s="2" t="s">
        <v>31</v>
      </c>
      <c r="D3740" s="3" t="s">
        <v>92</v>
      </c>
      <c r="E3740" s="2" t="s">
        <v>1030</v>
      </c>
      <c r="F3740" s="2" t="s">
        <v>233</v>
      </c>
      <c r="G3740" s="3" t="s">
        <v>138</v>
      </c>
      <c r="H3740" s="4" t="n">
        <v>14656.9</v>
      </c>
      <c r="I3740" s="5" t="n">
        <v>30</v>
      </c>
      <c r="J3740" s="2" t="s">
        <v>17</v>
      </c>
    </row>
    <row r="3741" customFormat="false" ht="15" hidden="false" customHeight="false" outlineLevel="0" collapsed="false">
      <c r="A3741" s="6" t="s">
        <v>7214</v>
      </c>
      <c r="B3741" s="6" t="s">
        <v>7215</v>
      </c>
      <c r="C3741" s="6" t="s">
        <v>86</v>
      </c>
      <c r="D3741" s="7" t="s">
        <v>524</v>
      </c>
      <c r="E3741" s="6" t="s">
        <v>617</v>
      </c>
      <c r="F3741" s="6" t="s">
        <v>372</v>
      </c>
      <c r="G3741" s="7" t="s">
        <v>138</v>
      </c>
      <c r="H3741" s="8" t="n">
        <v>14176.29</v>
      </c>
      <c r="I3741" s="9" t="n">
        <v>10</v>
      </c>
      <c r="J3741" s="6" t="s">
        <v>17</v>
      </c>
    </row>
    <row r="3742" customFormat="false" ht="15" hidden="false" customHeight="false" outlineLevel="0" collapsed="false">
      <c r="A3742" s="2" t="s">
        <v>7216</v>
      </c>
      <c r="B3742" s="2" t="s">
        <v>7217</v>
      </c>
      <c r="C3742" s="2" t="s">
        <v>31</v>
      </c>
      <c r="D3742" s="3" t="s">
        <v>215</v>
      </c>
      <c r="E3742" s="2" t="s">
        <v>146</v>
      </c>
      <c r="F3742" s="2" t="s">
        <v>147</v>
      </c>
      <c r="G3742" s="3" t="s">
        <v>62</v>
      </c>
      <c r="H3742" s="4" t="n">
        <v>9826.69</v>
      </c>
      <c r="I3742" s="5" t="n">
        <v>30</v>
      </c>
      <c r="J3742" s="2" t="s">
        <v>68</v>
      </c>
    </row>
    <row r="3743" customFormat="false" ht="15" hidden="false" customHeight="false" outlineLevel="0" collapsed="false">
      <c r="A3743" s="6" t="s">
        <v>7218</v>
      </c>
      <c r="B3743" s="6" t="s">
        <v>7219</v>
      </c>
      <c r="C3743" s="6" t="s">
        <v>86</v>
      </c>
      <c r="D3743" s="7" t="s">
        <v>784</v>
      </c>
      <c r="E3743" s="6" t="s">
        <v>1725</v>
      </c>
      <c r="F3743" s="6" t="s">
        <v>946</v>
      </c>
      <c r="G3743" s="7" t="s">
        <v>74</v>
      </c>
      <c r="H3743" s="8" t="n">
        <v>12734.47</v>
      </c>
      <c r="I3743" s="9" t="n">
        <v>20</v>
      </c>
      <c r="J3743" s="6" t="s">
        <v>17</v>
      </c>
    </row>
    <row r="3744" customFormat="false" ht="15" hidden="false" customHeight="false" outlineLevel="0" collapsed="false">
      <c r="A3744" s="2" t="s">
        <v>7220</v>
      </c>
      <c r="B3744" s="2" t="s">
        <v>7221</v>
      </c>
      <c r="C3744" s="2" t="s">
        <v>12</v>
      </c>
      <c r="D3744" s="3" t="s">
        <v>110</v>
      </c>
      <c r="E3744" s="2" t="s">
        <v>627</v>
      </c>
      <c r="F3744" s="2" t="s">
        <v>630</v>
      </c>
      <c r="G3744" s="3" t="s">
        <v>16</v>
      </c>
      <c r="H3744" s="4" t="n">
        <v>10949.33</v>
      </c>
      <c r="I3744" s="5" t="n">
        <v>20</v>
      </c>
      <c r="J3744" s="2" t="s">
        <v>17</v>
      </c>
    </row>
    <row r="3745" customFormat="false" ht="15" hidden="false" customHeight="false" outlineLevel="0" collapsed="false">
      <c r="A3745" s="6" t="s">
        <v>7222</v>
      </c>
      <c r="B3745" s="6" t="s">
        <v>7223</v>
      </c>
      <c r="C3745" s="6" t="s">
        <v>31</v>
      </c>
      <c r="D3745" s="7" t="s">
        <v>145</v>
      </c>
      <c r="E3745" s="6" t="s">
        <v>103</v>
      </c>
      <c r="F3745" s="6" t="s">
        <v>902</v>
      </c>
      <c r="G3745" s="7" t="s">
        <v>74</v>
      </c>
      <c r="H3745" s="8" t="n">
        <v>9200.48</v>
      </c>
      <c r="I3745" s="9" t="n">
        <v>10</v>
      </c>
      <c r="J3745" s="6" t="s">
        <v>17</v>
      </c>
    </row>
    <row r="3746" customFormat="false" ht="15" hidden="false" customHeight="false" outlineLevel="0" collapsed="false">
      <c r="A3746" s="2" t="s">
        <v>7224</v>
      </c>
      <c r="B3746" s="2" t="s">
        <v>7225</v>
      </c>
      <c r="C3746" s="2" t="s">
        <v>86</v>
      </c>
      <c r="D3746" s="3" t="s">
        <v>524</v>
      </c>
      <c r="E3746" s="2" t="s">
        <v>276</v>
      </c>
      <c r="F3746" s="2" t="s">
        <v>436</v>
      </c>
      <c r="G3746" s="3" t="s">
        <v>16</v>
      </c>
      <c r="H3746" s="4" t="n">
        <v>2062.19</v>
      </c>
      <c r="I3746" s="5" t="n">
        <v>25</v>
      </c>
      <c r="J3746" s="2" t="s">
        <v>68</v>
      </c>
    </row>
    <row r="3747" customFormat="false" ht="15" hidden="false" customHeight="false" outlineLevel="0" collapsed="false">
      <c r="A3747" s="6" t="s">
        <v>7226</v>
      </c>
      <c r="B3747" s="6" t="s">
        <v>3407</v>
      </c>
      <c r="C3747" s="6" t="s">
        <v>31</v>
      </c>
      <c r="D3747" s="7" t="s">
        <v>32</v>
      </c>
      <c r="E3747" s="6" t="s">
        <v>443</v>
      </c>
      <c r="F3747" s="6" t="s">
        <v>124</v>
      </c>
      <c r="G3747" s="7" t="s">
        <v>22</v>
      </c>
      <c r="H3747" s="8" t="n">
        <v>2544.24</v>
      </c>
      <c r="I3747" s="9" t="n">
        <v>0</v>
      </c>
      <c r="J3747" s="6" t="s">
        <v>17</v>
      </c>
    </row>
    <row r="3748" customFormat="false" ht="15" hidden="false" customHeight="false" outlineLevel="0" collapsed="false">
      <c r="A3748" s="2" t="s">
        <v>7227</v>
      </c>
      <c r="B3748" s="2" t="s">
        <v>7228</v>
      </c>
      <c r="C3748" s="2" t="s">
        <v>12</v>
      </c>
      <c r="D3748" s="3" t="s">
        <v>37</v>
      </c>
      <c r="E3748" s="2" t="s">
        <v>363</v>
      </c>
      <c r="F3748" s="2" t="s">
        <v>898</v>
      </c>
      <c r="G3748" s="3" t="s">
        <v>16</v>
      </c>
      <c r="H3748" s="4" t="n">
        <v>1996.67</v>
      </c>
      <c r="I3748" s="5" t="n">
        <v>30</v>
      </c>
      <c r="J3748" s="2" t="s">
        <v>17</v>
      </c>
    </row>
    <row r="3749" customFormat="false" ht="15" hidden="false" customHeight="false" outlineLevel="0" collapsed="false">
      <c r="A3749" s="6" t="s">
        <v>7229</v>
      </c>
      <c r="B3749" s="6" t="s">
        <v>5479</v>
      </c>
      <c r="C3749" s="6" t="s">
        <v>31</v>
      </c>
      <c r="D3749" s="7" t="s">
        <v>122</v>
      </c>
      <c r="E3749" s="6" t="s">
        <v>2190</v>
      </c>
      <c r="F3749" s="6" t="s">
        <v>238</v>
      </c>
      <c r="G3749" s="7" t="s">
        <v>74</v>
      </c>
      <c r="H3749" s="8" t="n">
        <v>10671.3</v>
      </c>
      <c r="I3749" s="9" t="n">
        <v>20</v>
      </c>
      <c r="J3749" s="6" t="s">
        <v>17</v>
      </c>
    </row>
    <row r="3750" customFormat="false" ht="15" hidden="false" customHeight="false" outlineLevel="0" collapsed="false">
      <c r="A3750" s="2" t="s">
        <v>7230</v>
      </c>
      <c r="B3750" s="2" t="s">
        <v>3312</v>
      </c>
      <c r="C3750" s="2" t="s">
        <v>31</v>
      </c>
      <c r="D3750" s="3" t="s">
        <v>215</v>
      </c>
      <c r="E3750" s="2" t="s">
        <v>528</v>
      </c>
      <c r="F3750" s="2" t="s">
        <v>521</v>
      </c>
      <c r="G3750" s="3" t="s">
        <v>74</v>
      </c>
      <c r="H3750" s="4" t="n">
        <v>6660.36</v>
      </c>
      <c r="I3750" s="5" t="n">
        <v>10</v>
      </c>
      <c r="J3750" s="2" t="s">
        <v>17</v>
      </c>
    </row>
    <row r="3751" customFormat="false" ht="15" hidden="false" customHeight="false" outlineLevel="0" collapsed="false">
      <c r="A3751" s="6" t="s">
        <v>7231</v>
      </c>
      <c r="B3751" s="6" t="s">
        <v>4522</v>
      </c>
      <c r="C3751" s="6" t="s">
        <v>31</v>
      </c>
      <c r="D3751" s="7" t="s">
        <v>122</v>
      </c>
      <c r="E3751" s="6" t="s">
        <v>521</v>
      </c>
      <c r="F3751" s="6" t="s">
        <v>700</v>
      </c>
      <c r="G3751" s="7" t="s">
        <v>22</v>
      </c>
      <c r="H3751" s="8" t="n">
        <v>12267.55</v>
      </c>
      <c r="I3751" s="9" t="n">
        <v>25</v>
      </c>
      <c r="J3751" s="6" t="s">
        <v>17</v>
      </c>
    </row>
    <row r="3752" customFormat="false" ht="15" hidden="false" customHeight="false" outlineLevel="0" collapsed="false">
      <c r="A3752" s="2" t="s">
        <v>7232</v>
      </c>
      <c r="B3752" s="2" t="s">
        <v>7233</v>
      </c>
      <c r="C3752" s="2" t="s">
        <v>12</v>
      </c>
      <c r="D3752" s="3" t="s">
        <v>50</v>
      </c>
      <c r="E3752" s="2" t="s">
        <v>457</v>
      </c>
      <c r="F3752" s="2" t="s">
        <v>136</v>
      </c>
      <c r="G3752" s="3" t="s">
        <v>16</v>
      </c>
      <c r="H3752" s="4" t="n">
        <v>4303</v>
      </c>
      <c r="I3752" s="5" t="n">
        <v>15</v>
      </c>
      <c r="J3752" s="2" t="s">
        <v>17</v>
      </c>
    </row>
    <row r="3753" customFormat="false" ht="15" hidden="false" customHeight="false" outlineLevel="0" collapsed="false">
      <c r="A3753" s="6" t="s">
        <v>7234</v>
      </c>
      <c r="B3753" s="6" t="s">
        <v>7235</v>
      </c>
      <c r="C3753" s="6" t="s">
        <v>86</v>
      </c>
      <c r="D3753" s="7" t="s">
        <v>285</v>
      </c>
      <c r="E3753" s="6" t="s">
        <v>358</v>
      </c>
      <c r="F3753" s="6" t="s">
        <v>307</v>
      </c>
      <c r="G3753" s="7" t="s">
        <v>28</v>
      </c>
      <c r="H3753" s="8" t="n">
        <v>7563.12</v>
      </c>
      <c r="I3753" s="9" t="n">
        <v>0</v>
      </c>
      <c r="J3753" s="6" t="s">
        <v>17</v>
      </c>
    </row>
    <row r="3754" customFormat="false" ht="15" hidden="false" customHeight="false" outlineLevel="0" collapsed="false">
      <c r="A3754" s="2" t="s">
        <v>7236</v>
      </c>
      <c r="B3754" s="2" t="s">
        <v>1144</v>
      </c>
      <c r="C3754" s="2" t="s">
        <v>31</v>
      </c>
      <c r="D3754" s="3" t="s">
        <v>65</v>
      </c>
      <c r="E3754" s="2" t="s">
        <v>141</v>
      </c>
      <c r="F3754" s="2" t="s">
        <v>352</v>
      </c>
      <c r="G3754" s="3" t="s">
        <v>16</v>
      </c>
      <c r="H3754" s="4" t="n">
        <v>9494.32</v>
      </c>
      <c r="I3754" s="5" t="n">
        <v>10</v>
      </c>
      <c r="J3754" s="2" t="s">
        <v>17</v>
      </c>
    </row>
    <row r="3755" customFormat="false" ht="15" hidden="false" customHeight="false" outlineLevel="0" collapsed="false">
      <c r="A3755" s="6" t="s">
        <v>7237</v>
      </c>
      <c r="B3755" s="6" t="s">
        <v>7238</v>
      </c>
      <c r="C3755" s="6" t="s">
        <v>86</v>
      </c>
      <c r="D3755" s="7" t="s">
        <v>87</v>
      </c>
      <c r="E3755" s="6" t="s">
        <v>690</v>
      </c>
      <c r="F3755" s="6" t="s">
        <v>464</v>
      </c>
      <c r="G3755" s="7" t="s">
        <v>62</v>
      </c>
      <c r="H3755" s="8" t="n">
        <v>10280</v>
      </c>
      <c r="I3755" s="9" t="n">
        <v>5</v>
      </c>
      <c r="J3755" s="6" t="s">
        <v>17</v>
      </c>
    </row>
    <row r="3756" customFormat="false" ht="15" hidden="false" customHeight="false" outlineLevel="0" collapsed="false">
      <c r="A3756" s="2" t="s">
        <v>7239</v>
      </c>
      <c r="B3756" s="2" t="s">
        <v>7240</v>
      </c>
      <c r="C3756" s="2" t="s">
        <v>12</v>
      </c>
      <c r="D3756" s="3" t="s">
        <v>362</v>
      </c>
      <c r="E3756" s="2" t="s">
        <v>1233</v>
      </c>
      <c r="F3756" s="2" t="s">
        <v>397</v>
      </c>
      <c r="G3756" s="3" t="s">
        <v>74</v>
      </c>
      <c r="H3756" s="4" t="n">
        <v>1151</v>
      </c>
      <c r="I3756" s="5" t="n">
        <v>5</v>
      </c>
      <c r="J3756" s="2" t="s">
        <v>17</v>
      </c>
    </row>
    <row r="3757" customFormat="false" ht="15" hidden="false" customHeight="false" outlineLevel="0" collapsed="false">
      <c r="A3757" s="6" t="s">
        <v>7241</v>
      </c>
      <c r="B3757" s="6" t="s">
        <v>7242</v>
      </c>
      <c r="C3757" s="6" t="s">
        <v>31</v>
      </c>
      <c r="D3757" s="7" t="s">
        <v>122</v>
      </c>
      <c r="E3757" s="6" t="s">
        <v>297</v>
      </c>
      <c r="F3757" s="6" t="s">
        <v>457</v>
      </c>
      <c r="G3757" s="7" t="s">
        <v>22</v>
      </c>
      <c r="H3757" s="8" t="n">
        <v>10248.29</v>
      </c>
      <c r="I3757" s="9" t="n">
        <v>10</v>
      </c>
      <c r="J3757" s="6" t="s">
        <v>17</v>
      </c>
    </row>
    <row r="3758" customFormat="false" ht="15" hidden="false" customHeight="false" outlineLevel="0" collapsed="false">
      <c r="A3758" s="2" t="s">
        <v>7243</v>
      </c>
      <c r="B3758" s="2" t="s">
        <v>7244</v>
      </c>
      <c r="C3758" s="2" t="s">
        <v>31</v>
      </c>
      <c r="D3758" s="3" t="s">
        <v>122</v>
      </c>
      <c r="E3758" s="2" t="s">
        <v>52</v>
      </c>
      <c r="F3758" s="2" t="s">
        <v>1233</v>
      </c>
      <c r="G3758" s="3" t="s">
        <v>22</v>
      </c>
      <c r="H3758" s="4" t="n">
        <v>6966.86</v>
      </c>
      <c r="I3758" s="5" t="n">
        <v>30</v>
      </c>
      <c r="J3758" s="2" t="s">
        <v>17</v>
      </c>
    </row>
    <row r="3759" customFormat="false" ht="15" hidden="false" customHeight="false" outlineLevel="0" collapsed="false">
      <c r="A3759" s="6" t="s">
        <v>7245</v>
      </c>
      <c r="B3759" s="6" t="s">
        <v>7246</v>
      </c>
      <c r="C3759" s="6" t="s">
        <v>31</v>
      </c>
      <c r="D3759" s="7" t="s">
        <v>215</v>
      </c>
      <c r="E3759" s="6" t="s">
        <v>703</v>
      </c>
      <c r="F3759" s="6" t="s">
        <v>662</v>
      </c>
      <c r="G3759" s="7" t="s">
        <v>62</v>
      </c>
      <c r="H3759" s="8" t="n">
        <v>11635.91</v>
      </c>
      <c r="I3759" s="9" t="n">
        <v>0</v>
      </c>
      <c r="J3759" s="6" t="s">
        <v>68</v>
      </c>
    </row>
    <row r="3760" customFormat="false" ht="15" hidden="false" customHeight="false" outlineLevel="0" collapsed="false">
      <c r="A3760" s="2" t="s">
        <v>7247</v>
      </c>
      <c r="B3760" s="2" t="s">
        <v>7248</v>
      </c>
      <c r="C3760" s="2" t="s">
        <v>86</v>
      </c>
      <c r="D3760" s="3" t="s">
        <v>524</v>
      </c>
      <c r="E3760" s="2" t="s">
        <v>1585</v>
      </c>
      <c r="F3760" s="2" t="s">
        <v>659</v>
      </c>
      <c r="G3760" s="3" t="s">
        <v>138</v>
      </c>
      <c r="H3760" s="4" t="n">
        <v>10289.28</v>
      </c>
      <c r="I3760" s="5" t="n">
        <v>30</v>
      </c>
      <c r="J3760" s="2" t="s">
        <v>68</v>
      </c>
    </row>
    <row r="3761" customFormat="false" ht="15" hidden="false" customHeight="false" outlineLevel="0" collapsed="false">
      <c r="A3761" s="6" t="s">
        <v>7249</v>
      </c>
      <c r="B3761" s="6" t="s">
        <v>7250</v>
      </c>
      <c r="C3761" s="6" t="s">
        <v>31</v>
      </c>
      <c r="D3761" s="7" t="s">
        <v>59</v>
      </c>
      <c r="E3761" s="6" t="s">
        <v>1297</v>
      </c>
      <c r="F3761" s="6" t="s">
        <v>443</v>
      </c>
      <c r="G3761" s="7" t="s">
        <v>16</v>
      </c>
      <c r="H3761" s="8" t="n">
        <v>10415.33</v>
      </c>
      <c r="I3761" s="9" t="n">
        <v>30</v>
      </c>
      <c r="J3761" s="6" t="s">
        <v>17</v>
      </c>
    </row>
    <row r="3762" customFormat="false" ht="15" hidden="false" customHeight="false" outlineLevel="0" collapsed="false">
      <c r="A3762" s="2" t="s">
        <v>7251</v>
      </c>
      <c r="B3762" s="2" t="s">
        <v>5900</v>
      </c>
      <c r="C3762" s="2" t="s">
        <v>86</v>
      </c>
      <c r="D3762" s="3" t="s">
        <v>784</v>
      </c>
      <c r="E3762" s="2" t="s">
        <v>159</v>
      </c>
      <c r="F3762" s="2" t="s">
        <v>47</v>
      </c>
      <c r="G3762" s="3" t="s">
        <v>22</v>
      </c>
      <c r="H3762" s="4" t="n">
        <v>5173.2</v>
      </c>
      <c r="I3762" s="5" t="n">
        <v>5</v>
      </c>
      <c r="J3762" s="2" t="s">
        <v>17</v>
      </c>
    </row>
    <row r="3763" customFormat="false" ht="15" hidden="false" customHeight="false" outlineLevel="0" collapsed="false">
      <c r="A3763" s="6" t="s">
        <v>7252</v>
      </c>
      <c r="B3763" s="6" t="s">
        <v>7253</v>
      </c>
      <c r="C3763" s="6" t="s">
        <v>31</v>
      </c>
      <c r="D3763" s="7" t="s">
        <v>122</v>
      </c>
      <c r="E3763" s="6" t="s">
        <v>1806</v>
      </c>
      <c r="F3763" s="6" t="s">
        <v>1111</v>
      </c>
      <c r="G3763" s="7" t="s">
        <v>74</v>
      </c>
      <c r="H3763" s="8" t="n">
        <v>8054.48</v>
      </c>
      <c r="I3763" s="9" t="n">
        <v>0</v>
      </c>
      <c r="J3763" s="6" t="s">
        <v>17</v>
      </c>
    </row>
    <row r="3764" customFormat="false" ht="15" hidden="false" customHeight="false" outlineLevel="0" collapsed="false">
      <c r="A3764" s="2" t="s">
        <v>7254</v>
      </c>
      <c r="B3764" s="2" t="s">
        <v>7255</v>
      </c>
      <c r="C3764" s="2" t="s">
        <v>86</v>
      </c>
      <c r="D3764" s="3" t="s">
        <v>249</v>
      </c>
      <c r="E3764" s="2" t="s">
        <v>490</v>
      </c>
      <c r="F3764" s="2" t="s">
        <v>260</v>
      </c>
      <c r="G3764" s="3" t="s">
        <v>22</v>
      </c>
      <c r="H3764" s="4" t="n">
        <v>14358.95</v>
      </c>
      <c r="I3764" s="5" t="n">
        <v>10</v>
      </c>
      <c r="J3764" s="2" t="s">
        <v>68</v>
      </c>
    </row>
    <row r="3765" customFormat="false" ht="15" hidden="false" customHeight="false" outlineLevel="0" collapsed="false">
      <c r="A3765" s="6" t="s">
        <v>7256</v>
      </c>
      <c r="B3765" s="6" t="s">
        <v>7257</v>
      </c>
      <c r="C3765" s="6" t="s">
        <v>86</v>
      </c>
      <c r="D3765" s="7" t="s">
        <v>784</v>
      </c>
      <c r="E3765" s="6" t="s">
        <v>332</v>
      </c>
      <c r="F3765" s="6" t="s">
        <v>294</v>
      </c>
      <c r="G3765" s="7" t="s">
        <v>62</v>
      </c>
      <c r="H3765" s="8" t="n">
        <v>1771.02</v>
      </c>
      <c r="I3765" s="9" t="n">
        <v>30</v>
      </c>
      <c r="J3765" s="6" t="s">
        <v>17</v>
      </c>
    </row>
    <row r="3766" customFormat="false" ht="15" hidden="false" customHeight="false" outlineLevel="0" collapsed="false">
      <c r="A3766" s="2" t="s">
        <v>7258</v>
      </c>
      <c r="B3766" s="2" t="s">
        <v>7259</v>
      </c>
      <c r="C3766" s="2" t="s">
        <v>31</v>
      </c>
      <c r="D3766" s="3" t="s">
        <v>65</v>
      </c>
      <c r="E3766" s="2" t="s">
        <v>171</v>
      </c>
      <c r="F3766" s="2" t="s">
        <v>271</v>
      </c>
      <c r="G3766" s="3" t="s">
        <v>138</v>
      </c>
      <c r="H3766" s="4" t="n">
        <v>3834.07</v>
      </c>
      <c r="I3766" s="5" t="n">
        <v>20</v>
      </c>
      <c r="J3766" s="2" t="s">
        <v>68</v>
      </c>
    </row>
    <row r="3767" customFormat="false" ht="15" hidden="false" customHeight="false" outlineLevel="0" collapsed="false">
      <c r="A3767" s="6" t="s">
        <v>7260</v>
      </c>
      <c r="B3767" s="6" t="s">
        <v>7261</v>
      </c>
      <c r="C3767" s="6" t="s">
        <v>31</v>
      </c>
      <c r="D3767" s="7" t="s">
        <v>175</v>
      </c>
      <c r="E3767" s="6" t="s">
        <v>119</v>
      </c>
      <c r="F3767" s="6" t="s">
        <v>205</v>
      </c>
      <c r="G3767" s="7" t="s">
        <v>74</v>
      </c>
      <c r="H3767" s="8" t="n">
        <v>4427.58</v>
      </c>
      <c r="I3767" s="9" t="n">
        <v>20</v>
      </c>
      <c r="J3767" s="6" t="s">
        <v>17</v>
      </c>
    </row>
    <row r="3768" customFormat="false" ht="15" hidden="false" customHeight="false" outlineLevel="0" collapsed="false">
      <c r="A3768" s="2" t="s">
        <v>7262</v>
      </c>
      <c r="B3768" s="2" t="s">
        <v>2441</v>
      </c>
      <c r="C3768" s="2" t="s">
        <v>12</v>
      </c>
      <c r="D3768" s="3" t="s">
        <v>179</v>
      </c>
      <c r="E3768" s="2" t="s">
        <v>47</v>
      </c>
      <c r="F3768" s="2" t="s">
        <v>1195</v>
      </c>
      <c r="G3768" s="3" t="s">
        <v>138</v>
      </c>
      <c r="H3768" s="4" t="n">
        <v>12082.36</v>
      </c>
      <c r="I3768" s="5" t="n">
        <v>25</v>
      </c>
      <c r="J3768" s="2" t="s">
        <v>17</v>
      </c>
    </row>
    <row r="3769" customFormat="false" ht="15" hidden="false" customHeight="false" outlineLevel="0" collapsed="false">
      <c r="A3769" s="6" t="s">
        <v>7263</v>
      </c>
      <c r="B3769" s="6" t="s">
        <v>7264</v>
      </c>
      <c r="C3769" s="6" t="s">
        <v>86</v>
      </c>
      <c r="D3769" s="7" t="s">
        <v>249</v>
      </c>
      <c r="E3769" s="6" t="s">
        <v>195</v>
      </c>
      <c r="F3769" s="6" t="s">
        <v>761</v>
      </c>
      <c r="G3769" s="7" t="s">
        <v>28</v>
      </c>
      <c r="H3769" s="8" t="n">
        <v>10572.67</v>
      </c>
      <c r="I3769" s="9" t="n">
        <v>10</v>
      </c>
      <c r="J3769" s="6" t="s">
        <v>17</v>
      </c>
    </row>
    <row r="3770" customFormat="false" ht="15" hidden="false" customHeight="false" outlineLevel="0" collapsed="false">
      <c r="A3770" s="2" t="s">
        <v>7265</v>
      </c>
      <c r="B3770" s="2" t="s">
        <v>5378</v>
      </c>
      <c r="C3770" s="2" t="s">
        <v>12</v>
      </c>
      <c r="D3770" s="3" t="s">
        <v>110</v>
      </c>
      <c r="E3770" s="2" t="s">
        <v>234</v>
      </c>
      <c r="F3770" s="2" t="s">
        <v>307</v>
      </c>
      <c r="G3770" s="3" t="s">
        <v>22</v>
      </c>
      <c r="H3770" s="4" t="n">
        <v>4904.18</v>
      </c>
      <c r="I3770" s="5" t="n">
        <v>30</v>
      </c>
      <c r="J3770" s="2" t="s">
        <v>68</v>
      </c>
    </row>
    <row r="3771" customFormat="false" ht="15" hidden="false" customHeight="false" outlineLevel="0" collapsed="false">
      <c r="A3771" s="6" t="s">
        <v>7266</v>
      </c>
      <c r="B3771" s="6" t="s">
        <v>852</v>
      </c>
      <c r="C3771" s="6" t="s">
        <v>31</v>
      </c>
      <c r="D3771" s="7" t="s">
        <v>175</v>
      </c>
      <c r="E3771" s="6" t="s">
        <v>72</v>
      </c>
      <c r="F3771" s="6" t="s">
        <v>781</v>
      </c>
      <c r="G3771" s="7" t="s">
        <v>22</v>
      </c>
      <c r="H3771" s="8" t="n">
        <v>14134.67</v>
      </c>
      <c r="I3771" s="9" t="n">
        <v>20</v>
      </c>
      <c r="J3771" s="6" t="s">
        <v>17</v>
      </c>
    </row>
    <row r="3772" customFormat="false" ht="15" hidden="false" customHeight="false" outlineLevel="0" collapsed="false">
      <c r="A3772" s="2" t="s">
        <v>7267</v>
      </c>
      <c r="B3772" s="2" t="s">
        <v>7268</v>
      </c>
      <c r="C3772" s="2" t="s">
        <v>31</v>
      </c>
      <c r="D3772" s="3" t="s">
        <v>71</v>
      </c>
      <c r="E3772" s="2" t="s">
        <v>650</v>
      </c>
      <c r="F3772" s="2" t="s">
        <v>1453</v>
      </c>
      <c r="G3772" s="3" t="s">
        <v>138</v>
      </c>
      <c r="H3772" s="4" t="n">
        <v>10375.46</v>
      </c>
      <c r="I3772" s="5" t="n">
        <v>30</v>
      </c>
      <c r="J3772" s="2" t="s">
        <v>17</v>
      </c>
    </row>
    <row r="3773" customFormat="false" ht="15" hidden="false" customHeight="false" outlineLevel="0" collapsed="false">
      <c r="A3773" s="6" t="s">
        <v>7269</v>
      </c>
      <c r="B3773" s="6" t="s">
        <v>7270</v>
      </c>
      <c r="C3773" s="6" t="s">
        <v>31</v>
      </c>
      <c r="D3773" s="7" t="s">
        <v>59</v>
      </c>
      <c r="E3773" s="6" t="s">
        <v>862</v>
      </c>
      <c r="F3773" s="6" t="s">
        <v>919</v>
      </c>
      <c r="G3773" s="7" t="s">
        <v>28</v>
      </c>
      <c r="H3773" s="8" t="n">
        <v>11444.9</v>
      </c>
      <c r="I3773" s="9" t="n">
        <v>20</v>
      </c>
      <c r="J3773" s="6" t="s">
        <v>17</v>
      </c>
    </row>
    <row r="3774" customFormat="false" ht="15" hidden="false" customHeight="false" outlineLevel="0" collapsed="false">
      <c r="A3774" s="2" t="s">
        <v>7271</v>
      </c>
      <c r="B3774" s="2" t="s">
        <v>7272</v>
      </c>
      <c r="C3774" s="2" t="s">
        <v>12</v>
      </c>
      <c r="D3774" s="3" t="s">
        <v>25</v>
      </c>
      <c r="E3774" s="2" t="s">
        <v>579</v>
      </c>
      <c r="F3774" s="2" t="s">
        <v>327</v>
      </c>
      <c r="G3774" s="3" t="s">
        <v>138</v>
      </c>
      <c r="H3774" s="4" t="n">
        <v>14190.32</v>
      </c>
      <c r="I3774" s="5" t="n">
        <v>30</v>
      </c>
      <c r="J3774" s="2" t="s">
        <v>17</v>
      </c>
    </row>
    <row r="3775" customFormat="false" ht="15" hidden="false" customHeight="false" outlineLevel="0" collapsed="false">
      <c r="A3775" s="6" t="s">
        <v>7273</v>
      </c>
      <c r="B3775" s="6" t="s">
        <v>7274</v>
      </c>
      <c r="C3775" s="6" t="s">
        <v>12</v>
      </c>
      <c r="D3775" s="7" t="s">
        <v>110</v>
      </c>
      <c r="E3775" s="6" t="s">
        <v>1082</v>
      </c>
      <c r="F3775" s="6" t="s">
        <v>788</v>
      </c>
      <c r="G3775" s="7" t="s">
        <v>22</v>
      </c>
      <c r="H3775" s="8" t="n">
        <v>11479.33</v>
      </c>
      <c r="I3775" s="9" t="n">
        <v>25</v>
      </c>
      <c r="J3775" s="6" t="s">
        <v>68</v>
      </c>
    </row>
    <row r="3776" customFormat="false" ht="15" hidden="false" customHeight="false" outlineLevel="0" collapsed="false">
      <c r="A3776" s="2" t="s">
        <v>7275</v>
      </c>
      <c r="B3776" s="2" t="s">
        <v>577</v>
      </c>
      <c r="C3776" s="2" t="s">
        <v>31</v>
      </c>
      <c r="D3776" s="3" t="s">
        <v>92</v>
      </c>
      <c r="E3776" s="2" t="s">
        <v>15</v>
      </c>
      <c r="F3776" s="2" t="s">
        <v>767</v>
      </c>
      <c r="G3776" s="3" t="s">
        <v>22</v>
      </c>
      <c r="H3776" s="4" t="n">
        <v>3437.69</v>
      </c>
      <c r="I3776" s="5" t="n">
        <v>10</v>
      </c>
      <c r="J3776" s="2" t="s">
        <v>17</v>
      </c>
    </row>
    <row r="3777" customFormat="false" ht="15" hidden="false" customHeight="false" outlineLevel="0" collapsed="false">
      <c r="A3777" s="6" t="s">
        <v>7276</v>
      </c>
      <c r="B3777" s="6" t="s">
        <v>7277</v>
      </c>
      <c r="C3777" s="6" t="s">
        <v>12</v>
      </c>
      <c r="D3777" s="7" t="s">
        <v>50</v>
      </c>
      <c r="E3777" s="6" t="s">
        <v>67</v>
      </c>
      <c r="F3777" s="6" t="s">
        <v>198</v>
      </c>
      <c r="G3777" s="7" t="s">
        <v>28</v>
      </c>
      <c r="H3777" s="8" t="n">
        <v>1167.91</v>
      </c>
      <c r="I3777" s="9" t="n">
        <v>10</v>
      </c>
      <c r="J3777" s="6" t="s">
        <v>17</v>
      </c>
    </row>
    <row r="3778" customFormat="false" ht="15" hidden="false" customHeight="false" outlineLevel="0" collapsed="false">
      <c r="A3778" s="2" t="s">
        <v>7278</v>
      </c>
      <c r="B3778" s="2" t="s">
        <v>6363</v>
      </c>
      <c r="C3778" s="2" t="s">
        <v>31</v>
      </c>
      <c r="D3778" s="3" t="s">
        <v>59</v>
      </c>
      <c r="E3778" s="2" t="s">
        <v>405</v>
      </c>
      <c r="F3778" s="2" t="s">
        <v>1585</v>
      </c>
      <c r="G3778" s="3" t="s">
        <v>22</v>
      </c>
      <c r="H3778" s="4" t="n">
        <v>6900.02</v>
      </c>
      <c r="I3778" s="5" t="n">
        <v>10</v>
      </c>
      <c r="J3778" s="2" t="s">
        <v>17</v>
      </c>
    </row>
    <row r="3779" customFormat="false" ht="15" hidden="false" customHeight="false" outlineLevel="0" collapsed="false">
      <c r="A3779" s="6" t="s">
        <v>7279</v>
      </c>
      <c r="B3779" s="6" t="s">
        <v>745</v>
      </c>
      <c r="C3779" s="6" t="s">
        <v>12</v>
      </c>
      <c r="D3779" s="7" t="s">
        <v>110</v>
      </c>
      <c r="E3779" s="6" t="s">
        <v>238</v>
      </c>
      <c r="F3779" s="6" t="s">
        <v>1736</v>
      </c>
      <c r="G3779" s="7" t="s">
        <v>28</v>
      </c>
      <c r="H3779" s="8" t="n">
        <v>4838.81</v>
      </c>
      <c r="I3779" s="9" t="n">
        <v>15</v>
      </c>
      <c r="J3779" s="6" t="s">
        <v>17</v>
      </c>
    </row>
    <row r="3780" customFormat="false" ht="15" hidden="false" customHeight="false" outlineLevel="0" collapsed="false">
      <c r="A3780" s="2" t="s">
        <v>7280</v>
      </c>
      <c r="B3780" s="2" t="s">
        <v>7281</v>
      </c>
      <c r="C3780" s="2" t="s">
        <v>12</v>
      </c>
      <c r="D3780" s="3" t="s">
        <v>50</v>
      </c>
      <c r="E3780" s="2" t="s">
        <v>115</v>
      </c>
      <c r="F3780" s="2" t="s">
        <v>342</v>
      </c>
      <c r="G3780" s="3" t="s">
        <v>22</v>
      </c>
      <c r="H3780" s="4" t="n">
        <v>5044.39</v>
      </c>
      <c r="I3780" s="5" t="n">
        <v>15</v>
      </c>
      <c r="J3780" s="2" t="s">
        <v>17</v>
      </c>
    </row>
    <row r="3781" customFormat="false" ht="15" hidden="false" customHeight="false" outlineLevel="0" collapsed="false">
      <c r="A3781" s="6" t="s">
        <v>7282</v>
      </c>
      <c r="B3781" s="6" t="s">
        <v>7283</v>
      </c>
      <c r="C3781" s="6" t="s">
        <v>12</v>
      </c>
      <c r="D3781" s="7" t="s">
        <v>362</v>
      </c>
      <c r="E3781" s="6" t="s">
        <v>680</v>
      </c>
      <c r="F3781" s="6" t="s">
        <v>681</v>
      </c>
      <c r="G3781" s="7" t="s">
        <v>22</v>
      </c>
      <c r="H3781" s="8" t="n">
        <v>11768.47</v>
      </c>
      <c r="I3781" s="9" t="n">
        <v>10</v>
      </c>
      <c r="J3781" s="6" t="s">
        <v>68</v>
      </c>
    </row>
    <row r="3782" customFormat="false" ht="15" hidden="false" customHeight="false" outlineLevel="0" collapsed="false">
      <c r="A3782" s="2" t="s">
        <v>7284</v>
      </c>
      <c r="B3782" s="2" t="s">
        <v>1740</v>
      </c>
      <c r="C3782" s="2" t="s">
        <v>12</v>
      </c>
      <c r="D3782" s="3" t="s">
        <v>179</v>
      </c>
      <c r="E3782" s="2" t="s">
        <v>1485</v>
      </c>
      <c r="F3782" s="2" t="s">
        <v>1308</v>
      </c>
      <c r="G3782" s="3" t="s">
        <v>16</v>
      </c>
      <c r="H3782" s="4" t="n">
        <v>4225.41</v>
      </c>
      <c r="I3782" s="5" t="n">
        <v>0</v>
      </c>
      <c r="J3782" s="2" t="s">
        <v>17</v>
      </c>
    </row>
    <row r="3783" customFormat="false" ht="15" hidden="false" customHeight="false" outlineLevel="0" collapsed="false">
      <c r="A3783" s="6" t="s">
        <v>7285</v>
      </c>
      <c r="B3783" s="6" t="s">
        <v>3371</v>
      </c>
      <c r="C3783" s="6" t="s">
        <v>31</v>
      </c>
      <c r="D3783" s="7" t="s">
        <v>122</v>
      </c>
      <c r="E3783" s="6" t="s">
        <v>409</v>
      </c>
      <c r="F3783" s="6" t="s">
        <v>226</v>
      </c>
      <c r="G3783" s="7" t="s">
        <v>22</v>
      </c>
      <c r="H3783" s="8" t="n">
        <v>5654.34</v>
      </c>
      <c r="I3783" s="9" t="n">
        <v>10</v>
      </c>
      <c r="J3783" s="6" t="s">
        <v>17</v>
      </c>
    </row>
    <row r="3784" customFormat="false" ht="15" hidden="false" customHeight="false" outlineLevel="0" collapsed="false">
      <c r="A3784" s="2" t="s">
        <v>7286</v>
      </c>
      <c r="B3784" s="2" t="s">
        <v>7287</v>
      </c>
      <c r="C3784" s="2" t="s">
        <v>31</v>
      </c>
      <c r="D3784" s="3" t="s">
        <v>59</v>
      </c>
      <c r="E3784" s="2" t="s">
        <v>155</v>
      </c>
      <c r="F3784" s="2" t="s">
        <v>1437</v>
      </c>
      <c r="G3784" s="3" t="s">
        <v>62</v>
      </c>
      <c r="H3784" s="4" t="n">
        <v>3596.24</v>
      </c>
      <c r="I3784" s="5" t="n">
        <v>5</v>
      </c>
      <c r="J3784" s="2" t="s">
        <v>17</v>
      </c>
    </row>
    <row r="3785" customFormat="false" ht="15" hidden="false" customHeight="false" outlineLevel="0" collapsed="false">
      <c r="A3785" s="6" t="s">
        <v>7288</v>
      </c>
      <c r="B3785" s="6" t="s">
        <v>7289</v>
      </c>
      <c r="C3785" s="6" t="s">
        <v>86</v>
      </c>
      <c r="D3785" s="7" t="s">
        <v>285</v>
      </c>
      <c r="E3785" s="6" t="s">
        <v>890</v>
      </c>
      <c r="F3785" s="6" t="s">
        <v>712</v>
      </c>
      <c r="G3785" s="7" t="s">
        <v>22</v>
      </c>
      <c r="H3785" s="8" t="n">
        <v>4024.06</v>
      </c>
      <c r="I3785" s="9" t="n">
        <v>30</v>
      </c>
      <c r="J3785" s="6" t="s">
        <v>17</v>
      </c>
    </row>
    <row r="3786" customFormat="false" ht="15" hidden="false" customHeight="false" outlineLevel="0" collapsed="false">
      <c r="A3786" s="2" t="s">
        <v>7290</v>
      </c>
      <c r="B3786" s="2" t="s">
        <v>166</v>
      </c>
      <c r="C3786" s="2" t="s">
        <v>12</v>
      </c>
      <c r="D3786" s="3" t="s">
        <v>362</v>
      </c>
      <c r="E3786" s="2" t="s">
        <v>688</v>
      </c>
      <c r="F3786" s="2" t="s">
        <v>496</v>
      </c>
      <c r="G3786" s="3" t="s">
        <v>62</v>
      </c>
      <c r="H3786" s="4" t="n">
        <v>864.68</v>
      </c>
      <c r="I3786" s="5" t="n">
        <v>0</v>
      </c>
      <c r="J3786" s="2" t="s">
        <v>17</v>
      </c>
    </row>
    <row r="3787" customFormat="false" ht="15" hidden="false" customHeight="false" outlineLevel="0" collapsed="false">
      <c r="A3787" s="6" t="s">
        <v>7291</v>
      </c>
      <c r="B3787" s="6" t="s">
        <v>7292</v>
      </c>
      <c r="C3787" s="6" t="s">
        <v>31</v>
      </c>
      <c r="D3787" s="7" t="s">
        <v>145</v>
      </c>
      <c r="E3787" s="6" t="s">
        <v>1330</v>
      </c>
      <c r="F3787" s="6" t="s">
        <v>2450</v>
      </c>
      <c r="G3787" s="7" t="s">
        <v>28</v>
      </c>
      <c r="H3787" s="8" t="n">
        <v>5782.3</v>
      </c>
      <c r="I3787" s="9" t="n">
        <v>15</v>
      </c>
      <c r="J3787" s="6" t="s">
        <v>17</v>
      </c>
    </row>
    <row r="3788" customFormat="false" ht="15" hidden="false" customHeight="false" outlineLevel="0" collapsed="false">
      <c r="A3788" s="2" t="s">
        <v>7293</v>
      </c>
      <c r="B3788" s="2" t="s">
        <v>7294</v>
      </c>
      <c r="C3788" s="2" t="s">
        <v>12</v>
      </c>
      <c r="D3788" s="3" t="s">
        <v>110</v>
      </c>
      <c r="E3788" s="2" t="s">
        <v>1153</v>
      </c>
      <c r="F3788" s="2" t="s">
        <v>406</v>
      </c>
      <c r="G3788" s="3" t="s">
        <v>28</v>
      </c>
      <c r="H3788" s="4" t="n">
        <v>12649.11</v>
      </c>
      <c r="I3788" s="5" t="n">
        <v>0</v>
      </c>
      <c r="J3788" s="2" t="s">
        <v>68</v>
      </c>
    </row>
    <row r="3789" customFormat="false" ht="15" hidden="false" customHeight="false" outlineLevel="0" collapsed="false">
      <c r="A3789" s="6" t="s">
        <v>7295</v>
      </c>
      <c r="B3789" s="6" t="s">
        <v>7296</v>
      </c>
      <c r="C3789" s="6" t="s">
        <v>31</v>
      </c>
      <c r="D3789" s="7" t="s">
        <v>65</v>
      </c>
      <c r="E3789" s="6" t="s">
        <v>1000</v>
      </c>
      <c r="F3789" s="6" t="s">
        <v>946</v>
      </c>
      <c r="G3789" s="7" t="s">
        <v>28</v>
      </c>
      <c r="H3789" s="8" t="n">
        <v>9301.56</v>
      </c>
      <c r="I3789" s="9" t="n">
        <v>15</v>
      </c>
      <c r="J3789" s="6" t="s">
        <v>17</v>
      </c>
    </row>
    <row r="3790" customFormat="false" ht="15" hidden="false" customHeight="false" outlineLevel="0" collapsed="false">
      <c r="A3790" s="2" t="s">
        <v>7297</v>
      </c>
      <c r="B3790" s="2" t="s">
        <v>7298</v>
      </c>
      <c r="C3790" s="2" t="s">
        <v>12</v>
      </c>
      <c r="D3790" s="3" t="s">
        <v>25</v>
      </c>
      <c r="E3790" s="2" t="s">
        <v>761</v>
      </c>
      <c r="F3790" s="2" t="s">
        <v>1007</v>
      </c>
      <c r="G3790" s="3" t="s">
        <v>138</v>
      </c>
      <c r="H3790" s="4" t="n">
        <v>13078.54</v>
      </c>
      <c r="I3790" s="5" t="n">
        <v>20</v>
      </c>
      <c r="J3790" s="2" t="s">
        <v>68</v>
      </c>
    </row>
    <row r="3791" customFormat="false" ht="15" hidden="false" customHeight="false" outlineLevel="0" collapsed="false">
      <c r="A3791" s="6" t="s">
        <v>7299</v>
      </c>
      <c r="B3791" s="6" t="s">
        <v>7300</v>
      </c>
      <c r="C3791" s="6" t="s">
        <v>31</v>
      </c>
      <c r="D3791" s="7" t="s">
        <v>65</v>
      </c>
      <c r="E3791" s="6" t="s">
        <v>437</v>
      </c>
      <c r="F3791" s="6" t="s">
        <v>600</v>
      </c>
      <c r="G3791" s="7" t="s">
        <v>62</v>
      </c>
      <c r="H3791" s="8" t="n">
        <v>1093.88</v>
      </c>
      <c r="I3791" s="9" t="n">
        <v>20</v>
      </c>
      <c r="J3791" s="6" t="s">
        <v>17</v>
      </c>
    </row>
    <row r="3792" customFormat="false" ht="15" hidden="false" customHeight="false" outlineLevel="0" collapsed="false">
      <c r="A3792" s="2" t="s">
        <v>7301</v>
      </c>
      <c r="B3792" s="2" t="s">
        <v>1625</v>
      </c>
      <c r="C3792" s="2" t="s">
        <v>86</v>
      </c>
      <c r="D3792" s="3" t="s">
        <v>101</v>
      </c>
      <c r="E3792" s="2" t="s">
        <v>520</v>
      </c>
      <c r="F3792" s="2" t="s">
        <v>662</v>
      </c>
      <c r="G3792" s="3" t="s">
        <v>22</v>
      </c>
      <c r="H3792" s="4" t="n">
        <v>8555.85</v>
      </c>
      <c r="I3792" s="5" t="n">
        <v>15</v>
      </c>
      <c r="J3792" s="2" t="s">
        <v>17</v>
      </c>
    </row>
    <row r="3793" customFormat="false" ht="15" hidden="false" customHeight="false" outlineLevel="0" collapsed="false">
      <c r="A3793" s="6" t="s">
        <v>7302</v>
      </c>
      <c r="B3793" s="6" t="s">
        <v>7303</v>
      </c>
      <c r="C3793" s="6" t="s">
        <v>31</v>
      </c>
      <c r="D3793" s="7" t="s">
        <v>59</v>
      </c>
      <c r="E3793" s="6" t="s">
        <v>326</v>
      </c>
      <c r="F3793" s="6" t="s">
        <v>476</v>
      </c>
      <c r="G3793" s="7" t="s">
        <v>22</v>
      </c>
      <c r="H3793" s="8" t="n">
        <v>6082.44</v>
      </c>
      <c r="I3793" s="9" t="n">
        <v>15</v>
      </c>
      <c r="J3793" s="6" t="s">
        <v>68</v>
      </c>
    </row>
    <row r="3794" customFormat="false" ht="15" hidden="false" customHeight="false" outlineLevel="0" collapsed="false">
      <c r="A3794" s="2" t="s">
        <v>7304</v>
      </c>
      <c r="B3794" s="2" t="s">
        <v>957</v>
      </c>
      <c r="C3794" s="2" t="s">
        <v>31</v>
      </c>
      <c r="D3794" s="3" t="s">
        <v>92</v>
      </c>
      <c r="E3794" s="2" t="s">
        <v>767</v>
      </c>
      <c r="F3794" s="2" t="s">
        <v>630</v>
      </c>
      <c r="G3794" s="3" t="s">
        <v>22</v>
      </c>
      <c r="H3794" s="4" t="n">
        <v>12861.25</v>
      </c>
      <c r="I3794" s="5" t="n">
        <v>20</v>
      </c>
      <c r="J3794" s="2" t="s">
        <v>17</v>
      </c>
    </row>
    <row r="3795" customFormat="false" ht="15" hidden="false" customHeight="false" outlineLevel="0" collapsed="false">
      <c r="A3795" s="6" t="s">
        <v>7305</v>
      </c>
      <c r="B3795" s="6" t="s">
        <v>2022</v>
      </c>
      <c r="C3795" s="6" t="s">
        <v>31</v>
      </c>
      <c r="D3795" s="7" t="s">
        <v>65</v>
      </c>
      <c r="E3795" s="6" t="s">
        <v>473</v>
      </c>
      <c r="F3795" s="6" t="s">
        <v>151</v>
      </c>
      <c r="G3795" s="7" t="s">
        <v>74</v>
      </c>
      <c r="H3795" s="8" t="n">
        <v>12951.4</v>
      </c>
      <c r="I3795" s="9" t="n">
        <v>5</v>
      </c>
      <c r="J3795" s="6" t="s">
        <v>17</v>
      </c>
    </row>
    <row r="3796" customFormat="false" ht="15" hidden="false" customHeight="false" outlineLevel="0" collapsed="false">
      <c r="A3796" s="2" t="s">
        <v>7306</v>
      </c>
      <c r="B3796" s="2" t="s">
        <v>2488</v>
      </c>
      <c r="C3796" s="2" t="s">
        <v>12</v>
      </c>
      <c r="D3796" s="3" t="s">
        <v>179</v>
      </c>
      <c r="E3796" s="2" t="s">
        <v>898</v>
      </c>
      <c r="F3796" s="2" t="s">
        <v>2538</v>
      </c>
      <c r="G3796" s="3" t="s">
        <v>16</v>
      </c>
      <c r="H3796" s="4" t="n">
        <v>6686.59</v>
      </c>
      <c r="I3796" s="5" t="n">
        <v>5</v>
      </c>
      <c r="J3796" s="2" t="s">
        <v>17</v>
      </c>
    </row>
    <row r="3797" customFormat="false" ht="15" hidden="false" customHeight="false" outlineLevel="0" collapsed="false">
      <c r="A3797" s="6" t="s">
        <v>7307</v>
      </c>
      <c r="B3797" s="6" t="s">
        <v>7308</v>
      </c>
      <c r="C3797" s="6" t="s">
        <v>86</v>
      </c>
      <c r="D3797" s="7" t="s">
        <v>97</v>
      </c>
      <c r="E3797" s="6" t="s">
        <v>268</v>
      </c>
      <c r="F3797" s="6" t="s">
        <v>184</v>
      </c>
      <c r="G3797" s="7" t="s">
        <v>16</v>
      </c>
      <c r="H3797" s="8" t="n">
        <v>9835.78</v>
      </c>
      <c r="I3797" s="9" t="n">
        <v>10</v>
      </c>
      <c r="J3797" s="6" t="s">
        <v>17</v>
      </c>
    </row>
    <row r="3798" customFormat="false" ht="15" hidden="false" customHeight="false" outlineLevel="0" collapsed="false">
      <c r="A3798" s="2" t="s">
        <v>7309</v>
      </c>
      <c r="B3798" s="2" t="s">
        <v>7310</v>
      </c>
      <c r="C3798" s="2" t="s">
        <v>86</v>
      </c>
      <c r="D3798" s="3" t="s">
        <v>507</v>
      </c>
      <c r="E3798" s="2" t="s">
        <v>257</v>
      </c>
      <c r="F3798" s="2" t="s">
        <v>1325</v>
      </c>
      <c r="G3798" s="3" t="s">
        <v>16</v>
      </c>
      <c r="H3798" s="4" t="n">
        <v>970.69</v>
      </c>
      <c r="I3798" s="5" t="n">
        <v>15</v>
      </c>
      <c r="J3798" s="2" t="s">
        <v>17</v>
      </c>
    </row>
    <row r="3799" customFormat="false" ht="15" hidden="false" customHeight="false" outlineLevel="0" collapsed="false">
      <c r="A3799" s="6" t="s">
        <v>7311</v>
      </c>
      <c r="B3799" s="6" t="s">
        <v>6873</v>
      </c>
      <c r="C3799" s="6" t="s">
        <v>31</v>
      </c>
      <c r="D3799" s="7" t="s">
        <v>145</v>
      </c>
      <c r="E3799" s="6" t="s">
        <v>112</v>
      </c>
      <c r="F3799" s="6" t="s">
        <v>326</v>
      </c>
      <c r="G3799" s="7" t="s">
        <v>16</v>
      </c>
      <c r="H3799" s="8" t="n">
        <v>3480.97</v>
      </c>
      <c r="I3799" s="9" t="n">
        <v>10</v>
      </c>
      <c r="J3799" s="6" t="s">
        <v>17</v>
      </c>
    </row>
    <row r="3800" customFormat="false" ht="15" hidden="false" customHeight="false" outlineLevel="0" collapsed="false">
      <c r="A3800" s="2" t="s">
        <v>7312</v>
      </c>
      <c r="B3800" s="2" t="s">
        <v>7313</v>
      </c>
      <c r="C3800" s="2" t="s">
        <v>31</v>
      </c>
      <c r="D3800" s="3" t="s">
        <v>215</v>
      </c>
      <c r="E3800" s="2" t="s">
        <v>700</v>
      </c>
      <c r="F3800" s="2" t="s">
        <v>533</v>
      </c>
      <c r="G3800" s="3" t="s">
        <v>16</v>
      </c>
      <c r="H3800" s="4" t="n">
        <v>12075.89</v>
      </c>
      <c r="I3800" s="5" t="n">
        <v>30</v>
      </c>
      <c r="J3800" s="2" t="s">
        <v>17</v>
      </c>
    </row>
    <row r="3801" customFormat="false" ht="15" hidden="false" customHeight="false" outlineLevel="0" collapsed="false">
      <c r="A3801" s="6" t="s">
        <v>7314</v>
      </c>
      <c r="B3801" s="6" t="s">
        <v>7315</v>
      </c>
      <c r="C3801" s="6" t="s">
        <v>31</v>
      </c>
      <c r="D3801" s="7" t="s">
        <v>122</v>
      </c>
      <c r="E3801" s="6" t="s">
        <v>380</v>
      </c>
      <c r="F3801" s="6" t="s">
        <v>43</v>
      </c>
      <c r="G3801" s="7" t="s">
        <v>16</v>
      </c>
      <c r="H3801" s="8" t="n">
        <v>8581.29</v>
      </c>
      <c r="I3801" s="9" t="n">
        <v>15</v>
      </c>
      <c r="J3801" s="6" t="s">
        <v>17</v>
      </c>
    </row>
    <row r="3802" customFormat="false" ht="15" hidden="false" customHeight="false" outlineLevel="0" collapsed="false">
      <c r="A3802" s="2" t="s">
        <v>7316</v>
      </c>
      <c r="B3802" s="2" t="s">
        <v>7189</v>
      </c>
      <c r="C3802" s="2" t="s">
        <v>12</v>
      </c>
      <c r="D3802" s="3" t="s">
        <v>154</v>
      </c>
      <c r="E3802" s="2" t="s">
        <v>1208</v>
      </c>
      <c r="F3802" s="2" t="s">
        <v>806</v>
      </c>
      <c r="G3802" s="3" t="s">
        <v>16</v>
      </c>
      <c r="H3802" s="4" t="n">
        <v>9575.83</v>
      </c>
      <c r="I3802" s="5" t="n">
        <v>10</v>
      </c>
      <c r="J3802" s="2" t="s">
        <v>17</v>
      </c>
    </row>
    <row r="3803" customFormat="false" ht="15" hidden="false" customHeight="false" outlineLevel="0" collapsed="false">
      <c r="A3803" s="6" t="s">
        <v>7317</v>
      </c>
      <c r="B3803" s="6" t="s">
        <v>1671</v>
      </c>
      <c r="C3803" s="6" t="s">
        <v>12</v>
      </c>
      <c r="D3803" s="7" t="s">
        <v>81</v>
      </c>
      <c r="E3803" s="6" t="s">
        <v>355</v>
      </c>
      <c r="F3803" s="6" t="s">
        <v>464</v>
      </c>
      <c r="G3803" s="7" t="s">
        <v>16</v>
      </c>
      <c r="H3803" s="8" t="n">
        <v>8511.03</v>
      </c>
      <c r="I3803" s="9" t="n">
        <v>30</v>
      </c>
      <c r="J3803" s="6" t="s">
        <v>17</v>
      </c>
    </row>
    <row r="3804" customFormat="false" ht="15" hidden="false" customHeight="false" outlineLevel="0" collapsed="false">
      <c r="A3804" s="2" t="s">
        <v>7318</v>
      </c>
      <c r="B3804" s="2" t="s">
        <v>7319</v>
      </c>
      <c r="C3804" s="2" t="s">
        <v>31</v>
      </c>
      <c r="D3804" s="3" t="s">
        <v>65</v>
      </c>
      <c r="E3804" s="2" t="s">
        <v>164</v>
      </c>
      <c r="F3804" s="2" t="s">
        <v>423</v>
      </c>
      <c r="G3804" s="3" t="s">
        <v>22</v>
      </c>
      <c r="H3804" s="4" t="n">
        <v>11443.23</v>
      </c>
      <c r="I3804" s="5" t="n">
        <v>20</v>
      </c>
      <c r="J3804" s="2" t="s">
        <v>17</v>
      </c>
    </row>
    <row r="3805" customFormat="false" ht="15" hidden="false" customHeight="false" outlineLevel="0" collapsed="false">
      <c r="A3805" s="6" t="s">
        <v>7320</v>
      </c>
      <c r="B3805" s="6" t="s">
        <v>7321</v>
      </c>
      <c r="C3805" s="6" t="s">
        <v>86</v>
      </c>
      <c r="D3805" s="7" t="s">
        <v>507</v>
      </c>
      <c r="E3805" s="6" t="s">
        <v>1190</v>
      </c>
      <c r="F3805" s="6" t="s">
        <v>56</v>
      </c>
      <c r="G3805" s="7" t="s">
        <v>62</v>
      </c>
      <c r="H3805" s="8" t="n">
        <v>3070.36</v>
      </c>
      <c r="I3805" s="9" t="n">
        <v>15</v>
      </c>
      <c r="J3805" s="6" t="s">
        <v>17</v>
      </c>
    </row>
    <row r="3806" customFormat="false" ht="15" hidden="false" customHeight="false" outlineLevel="0" collapsed="false">
      <c r="A3806" s="2" t="s">
        <v>7322</v>
      </c>
      <c r="B3806" s="2" t="s">
        <v>2139</v>
      </c>
      <c r="C3806" s="2" t="s">
        <v>12</v>
      </c>
      <c r="D3806" s="3" t="s">
        <v>362</v>
      </c>
      <c r="E3806" s="2" t="s">
        <v>115</v>
      </c>
      <c r="F3806" s="2" t="s">
        <v>1097</v>
      </c>
      <c r="G3806" s="3" t="s">
        <v>22</v>
      </c>
      <c r="H3806" s="4" t="n">
        <v>8605.49</v>
      </c>
      <c r="I3806" s="5" t="n">
        <v>30</v>
      </c>
      <c r="J3806" s="2" t="s">
        <v>17</v>
      </c>
    </row>
    <row r="3807" customFormat="false" ht="15" hidden="false" customHeight="false" outlineLevel="0" collapsed="false">
      <c r="A3807" s="6" t="s">
        <v>7323</v>
      </c>
      <c r="B3807" s="6" t="s">
        <v>3945</v>
      </c>
      <c r="C3807" s="6" t="s">
        <v>12</v>
      </c>
      <c r="D3807" s="7" t="s">
        <v>362</v>
      </c>
      <c r="E3807" s="6" t="s">
        <v>103</v>
      </c>
      <c r="F3807" s="6" t="s">
        <v>188</v>
      </c>
      <c r="G3807" s="7" t="s">
        <v>22</v>
      </c>
      <c r="H3807" s="8" t="n">
        <v>3690.85</v>
      </c>
      <c r="I3807" s="9" t="n">
        <v>10</v>
      </c>
      <c r="J3807" s="6" t="s">
        <v>17</v>
      </c>
    </row>
    <row r="3808" customFormat="false" ht="15" hidden="false" customHeight="false" outlineLevel="0" collapsed="false">
      <c r="A3808" s="2" t="s">
        <v>7324</v>
      </c>
      <c r="B3808" s="2" t="s">
        <v>7325</v>
      </c>
      <c r="C3808" s="2" t="s">
        <v>12</v>
      </c>
      <c r="D3808" s="3" t="s">
        <v>50</v>
      </c>
      <c r="E3808" s="2" t="s">
        <v>1129</v>
      </c>
      <c r="F3808" s="2" t="s">
        <v>1907</v>
      </c>
      <c r="G3808" s="3" t="s">
        <v>62</v>
      </c>
      <c r="H3808" s="4" t="n">
        <v>12897</v>
      </c>
      <c r="I3808" s="5" t="n">
        <v>15</v>
      </c>
      <c r="J3808" s="2" t="s">
        <v>17</v>
      </c>
    </row>
    <row r="3809" customFormat="false" ht="15" hidden="false" customHeight="false" outlineLevel="0" collapsed="false">
      <c r="A3809" s="6" t="s">
        <v>7326</v>
      </c>
      <c r="B3809" s="6" t="s">
        <v>1790</v>
      </c>
      <c r="C3809" s="6" t="s">
        <v>86</v>
      </c>
      <c r="D3809" s="7" t="s">
        <v>135</v>
      </c>
      <c r="E3809" s="6" t="s">
        <v>1271</v>
      </c>
      <c r="F3809" s="6" t="s">
        <v>42</v>
      </c>
      <c r="G3809" s="7" t="s">
        <v>62</v>
      </c>
      <c r="H3809" s="8" t="n">
        <v>980.79</v>
      </c>
      <c r="I3809" s="9" t="n">
        <v>0</v>
      </c>
      <c r="J3809" s="6" t="s">
        <v>17</v>
      </c>
    </row>
    <row r="3810" customFormat="false" ht="15" hidden="false" customHeight="false" outlineLevel="0" collapsed="false">
      <c r="A3810" s="2" t="s">
        <v>7327</v>
      </c>
      <c r="B3810" s="2" t="s">
        <v>7328</v>
      </c>
      <c r="C3810" s="2" t="s">
        <v>31</v>
      </c>
      <c r="D3810" s="3" t="s">
        <v>71</v>
      </c>
      <c r="E3810" s="2" t="s">
        <v>717</v>
      </c>
      <c r="F3810" s="2" t="s">
        <v>600</v>
      </c>
      <c r="G3810" s="3" t="s">
        <v>62</v>
      </c>
      <c r="H3810" s="4" t="n">
        <v>11366.06</v>
      </c>
      <c r="I3810" s="5" t="n">
        <v>5</v>
      </c>
      <c r="J3810" s="2" t="s">
        <v>17</v>
      </c>
    </row>
    <row r="3811" customFormat="false" ht="15" hidden="false" customHeight="false" outlineLevel="0" collapsed="false">
      <c r="A3811" s="6" t="s">
        <v>7329</v>
      </c>
      <c r="B3811" s="6" t="s">
        <v>3306</v>
      </c>
      <c r="C3811" s="6" t="s">
        <v>12</v>
      </c>
      <c r="D3811" s="7" t="s">
        <v>179</v>
      </c>
      <c r="E3811" s="6" t="s">
        <v>82</v>
      </c>
      <c r="F3811" s="6" t="s">
        <v>1199</v>
      </c>
      <c r="G3811" s="7" t="s">
        <v>138</v>
      </c>
      <c r="H3811" s="8" t="n">
        <v>685.11</v>
      </c>
      <c r="I3811" s="9" t="n">
        <v>20</v>
      </c>
      <c r="J3811" s="6" t="s">
        <v>17</v>
      </c>
    </row>
    <row r="3812" customFormat="false" ht="15" hidden="false" customHeight="false" outlineLevel="0" collapsed="false">
      <c r="A3812" s="2" t="s">
        <v>7330</v>
      </c>
      <c r="B3812" s="2" t="s">
        <v>7331</v>
      </c>
      <c r="C3812" s="2" t="s">
        <v>31</v>
      </c>
      <c r="D3812" s="3" t="s">
        <v>122</v>
      </c>
      <c r="E3812" s="2" t="s">
        <v>201</v>
      </c>
      <c r="F3812" s="2" t="s">
        <v>405</v>
      </c>
      <c r="G3812" s="3" t="s">
        <v>16</v>
      </c>
      <c r="H3812" s="4" t="n">
        <v>4126.29</v>
      </c>
      <c r="I3812" s="5" t="n">
        <v>30</v>
      </c>
      <c r="J3812" s="2" t="s">
        <v>68</v>
      </c>
    </row>
    <row r="3813" customFormat="false" ht="15" hidden="false" customHeight="false" outlineLevel="0" collapsed="false">
      <c r="A3813" s="6" t="s">
        <v>7332</v>
      </c>
      <c r="B3813" s="6" t="s">
        <v>7333</v>
      </c>
      <c r="C3813" s="6" t="s">
        <v>31</v>
      </c>
      <c r="D3813" s="7" t="s">
        <v>59</v>
      </c>
      <c r="E3813" s="6" t="s">
        <v>461</v>
      </c>
      <c r="F3813" s="6" t="s">
        <v>1233</v>
      </c>
      <c r="G3813" s="7" t="s">
        <v>22</v>
      </c>
      <c r="H3813" s="8" t="n">
        <v>13870.99</v>
      </c>
      <c r="I3813" s="9" t="n">
        <v>25</v>
      </c>
      <c r="J3813" s="6" t="s">
        <v>17</v>
      </c>
    </row>
    <row r="3814" customFormat="false" ht="15" hidden="false" customHeight="false" outlineLevel="0" collapsed="false">
      <c r="A3814" s="2" t="s">
        <v>7334</v>
      </c>
      <c r="B3814" s="2" t="s">
        <v>7335</v>
      </c>
      <c r="C3814" s="2" t="s">
        <v>12</v>
      </c>
      <c r="D3814" s="3" t="s">
        <v>154</v>
      </c>
      <c r="E3814" s="2" t="s">
        <v>264</v>
      </c>
      <c r="F3814" s="2" t="s">
        <v>410</v>
      </c>
      <c r="G3814" s="3" t="s">
        <v>62</v>
      </c>
      <c r="H3814" s="4" t="n">
        <v>14678.22</v>
      </c>
      <c r="I3814" s="5" t="n">
        <v>5</v>
      </c>
      <c r="J3814" s="2" t="s">
        <v>68</v>
      </c>
    </row>
    <row r="3815" customFormat="false" ht="15" hidden="false" customHeight="false" outlineLevel="0" collapsed="false">
      <c r="A3815" s="6" t="s">
        <v>7336</v>
      </c>
      <c r="B3815" s="6" t="s">
        <v>7244</v>
      </c>
      <c r="C3815" s="6" t="s">
        <v>12</v>
      </c>
      <c r="D3815" s="7" t="s">
        <v>25</v>
      </c>
      <c r="E3815" s="6" t="s">
        <v>27</v>
      </c>
      <c r="F3815" s="6" t="s">
        <v>194</v>
      </c>
      <c r="G3815" s="7" t="s">
        <v>22</v>
      </c>
      <c r="H3815" s="8" t="n">
        <v>3743.95</v>
      </c>
      <c r="I3815" s="9" t="n">
        <v>10</v>
      </c>
      <c r="J3815" s="6" t="s">
        <v>17</v>
      </c>
    </row>
    <row r="3816" customFormat="false" ht="15" hidden="false" customHeight="false" outlineLevel="0" collapsed="false">
      <c r="A3816" s="2" t="s">
        <v>7337</v>
      </c>
      <c r="B3816" s="2" t="s">
        <v>7338</v>
      </c>
      <c r="C3816" s="2" t="s">
        <v>12</v>
      </c>
      <c r="D3816" s="3" t="s">
        <v>25</v>
      </c>
      <c r="E3816" s="2" t="s">
        <v>227</v>
      </c>
      <c r="F3816" s="2" t="s">
        <v>997</v>
      </c>
      <c r="G3816" s="3" t="s">
        <v>138</v>
      </c>
      <c r="H3816" s="4" t="n">
        <v>13711.99</v>
      </c>
      <c r="I3816" s="5" t="n">
        <v>10</v>
      </c>
      <c r="J3816" s="2" t="s">
        <v>68</v>
      </c>
    </row>
    <row r="3817" customFormat="false" ht="15" hidden="false" customHeight="false" outlineLevel="0" collapsed="false">
      <c r="A3817" s="6" t="s">
        <v>7339</v>
      </c>
      <c r="B3817" s="6" t="s">
        <v>2217</v>
      </c>
      <c r="C3817" s="6" t="s">
        <v>31</v>
      </c>
      <c r="D3817" s="7" t="s">
        <v>59</v>
      </c>
      <c r="E3817" s="6" t="s">
        <v>472</v>
      </c>
      <c r="F3817" s="6" t="s">
        <v>1919</v>
      </c>
      <c r="G3817" s="7" t="s">
        <v>28</v>
      </c>
      <c r="H3817" s="8" t="n">
        <v>11639.2</v>
      </c>
      <c r="I3817" s="9" t="n">
        <v>5</v>
      </c>
      <c r="J3817" s="6" t="s">
        <v>68</v>
      </c>
    </row>
    <row r="3818" customFormat="false" ht="15" hidden="false" customHeight="false" outlineLevel="0" collapsed="false">
      <c r="A3818" s="2" t="s">
        <v>7340</v>
      </c>
      <c r="B3818" s="2" t="s">
        <v>7257</v>
      </c>
      <c r="C3818" s="2" t="s">
        <v>31</v>
      </c>
      <c r="D3818" s="3" t="s">
        <v>65</v>
      </c>
      <c r="E3818" s="2" t="s">
        <v>216</v>
      </c>
      <c r="F3818" s="2" t="s">
        <v>66</v>
      </c>
      <c r="G3818" s="3" t="s">
        <v>22</v>
      </c>
      <c r="H3818" s="4" t="n">
        <v>10300.95</v>
      </c>
      <c r="I3818" s="5" t="n">
        <v>15</v>
      </c>
      <c r="J3818" s="2" t="s">
        <v>17</v>
      </c>
    </row>
    <row r="3819" customFormat="false" ht="15" hidden="false" customHeight="false" outlineLevel="0" collapsed="false">
      <c r="A3819" s="6" t="s">
        <v>7341</v>
      </c>
      <c r="B3819" s="6" t="s">
        <v>7342</v>
      </c>
      <c r="C3819" s="6" t="s">
        <v>31</v>
      </c>
      <c r="D3819" s="7" t="s">
        <v>65</v>
      </c>
      <c r="E3819" s="6" t="s">
        <v>187</v>
      </c>
      <c r="F3819" s="6" t="s">
        <v>556</v>
      </c>
      <c r="G3819" s="7" t="s">
        <v>62</v>
      </c>
      <c r="H3819" s="8" t="n">
        <v>6391.36</v>
      </c>
      <c r="I3819" s="9" t="n">
        <v>10</v>
      </c>
      <c r="J3819" s="6" t="s">
        <v>17</v>
      </c>
    </row>
    <row r="3820" customFormat="false" ht="15" hidden="false" customHeight="false" outlineLevel="0" collapsed="false">
      <c r="A3820" s="2" t="s">
        <v>7343</v>
      </c>
      <c r="B3820" s="2" t="s">
        <v>7344</v>
      </c>
      <c r="C3820" s="2" t="s">
        <v>12</v>
      </c>
      <c r="D3820" s="3" t="s">
        <v>13</v>
      </c>
      <c r="E3820" s="2" t="s">
        <v>21</v>
      </c>
      <c r="F3820" s="2" t="s">
        <v>1075</v>
      </c>
      <c r="G3820" s="3" t="s">
        <v>138</v>
      </c>
      <c r="H3820" s="4" t="n">
        <v>5473.82</v>
      </c>
      <c r="I3820" s="5" t="n">
        <v>20</v>
      </c>
      <c r="J3820" s="2" t="s">
        <v>17</v>
      </c>
    </row>
    <row r="3821" customFormat="false" ht="15" hidden="false" customHeight="false" outlineLevel="0" collapsed="false">
      <c r="A3821" s="6" t="s">
        <v>7345</v>
      </c>
      <c r="B3821" s="6" t="s">
        <v>6814</v>
      </c>
      <c r="C3821" s="6" t="s">
        <v>31</v>
      </c>
      <c r="D3821" s="7" t="s">
        <v>59</v>
      </c>
      <c r="E3821" s="6" t="s">
        <v>409</v>
      </c>
      <c r="F3821" s="6" t="s">
        <v>410</v>
      </c>
      <c r="G3821" s="7" t="s">
        <v>74</v>
      </c>
      <c r="H3821" s="8" t="n">
        <v>13846.27</v>
      </c>
      <c r="I3821" s="9" t="n">
        <v>30</v>
      </c>
      <c r="J3821" s="6" t="s">
        <v>17</v>
      </c>
    </row>
    <row r="3822" customFormat="false" ht="15" hidden="false" customHeight="false" outlineLevel="0" collapsed="false">
      <c r="A3822" s="2" t="s">
        <v>7346</v>
      </c>
      <c r="B3822" s="2" t="s">
        <v>7347</v>
      </c>
      <c r="C3822" s="2" t="s">
        <v>86</v>
      </c>
      <c r="D3822" s="3" t="s">
        <v>507</v>
      </c>
      <c r="E3822" s="2" t="s">
        <v>461</v>
      </c>
      <c r="F3822" s="2" t="s">
        <v>52</v>
      </c>
      <c r="G3822" s="3" t="s">
        <v>22</v>
      </c>
      <c r="H3822" s="4" t="n">
        <v>1240.38</v>
      </c>
      <c r="I3822" s="5" t="n">
        <v>15</v>
      </c>
      <c r="J3822" s="2" t="s">
        <v>17</v>
      </c>
    </row>
    <row r="3823" customFormat="false" ht="15" hidden="false" customHeight="false" outlineLevel="0" collapsed="false">
      <c r="A3823" s="6" t="s">
        <v>7348</v>
      </c>
      <c r="B3823" s="6" t="s">
        <v>7349</v>
      </c>
      <c r="C3823" s="6" t="s">
        <v>12</v>
      </c>
      <c r="D3823" s="7" t="s">
        <v>81</v>
      </c>
      <c r="E3823" s="6" t="s">
        <v>60</v>
      </c>
      <c r="F3823" s="6" t="s">
        <v>47</v>
      </c>
      <c r="G3823" s="7" t="s">
        <v>28</v>
      </c>
      <c r="H3823" s="8" t="n">
        <v>13142.23</v>
      </c>
      <c r="I3823" s="9" t="n">
        <v>30</v>
      </c>
      <c r="J3823" s="6" t="s">
        <v>17</v>
      </c>
    </row>
    <row r="3824" customFormat="false" ht="15" hidden="false" customHeight="false" outlineLevel="0" collapsed="false">
      <c r="A3824" s="2" t="s">
        <v>7350</v>
      </c>
      <c r="B3824" s="2" t="s">
        <v>7351</v>
      </c>
      <c r="C3824" s="2" t="s">
        <v>31</v>
      </c>
      <c r="D3824" s="3" t="s">
        <v>145</v>
      </c>
      <c r="E3824" s="2" t="s">
        <v>184</v>
      </c>
      <c r="F3824" s="2" t="s">
        <v>590</v>
      </c>
      <c r="G3824" s="3" t="s">
        <v>74</v>
      </c>
      <c r="H3824" s="4" t="n">
        <v>4343.63</v>
      </c>
      <c r="I3824" s="5" t="n">
        <v>25</v>
      </c>
      <c r="J3824" s="2" t="s">
        <v>17</v>
      </c>
    </row>
    <row r="3825" customFormat="false" ht="15" hidden="false" customHeight="false" outlineLevel="0" collapsed="false">
      <c r="A3825" s="6" t="s">
        <v>7352</v>
      </c>
      <c r="B3825" s="6" t="s">
        <v>3089</v>
      </c>
      <c r="C3825" s="6" t="s">
        <v>31</v>
      </c>
      <c r="D3825" s="7" t="s">
        <v>59</v>
      </c>
      <c r="E3825" s="6" t="s">
        <v>669</v>
      </c>
      <c r="F3825" s="6" t="s">
        <v>489</v>
      </c>
      <c r="G3825" s="7" t="s">
        <v>138</v>
      </c>
      <c r="H3825" s="8" t="n">
        <v>5135.89</v>
      </c>
      <c r="I3825" s="9" t="n">
        <v>30</v>
      </c>
      <c r="J3825" s="6" t="s">
        <v>68</v>
      </c>
    </row>
    <row r="3826" customFormat="false" ht="15" hidden="false" customHeight="false" outlineLevel="0" collapsed="false">
      <c r="A3826" s="2" t="s">
        <v>7353</v>
      </c>
      <c r="B3826" s="2" t="s">
        <v>7354</v>
      </c>
      <c r="C3826" s="2" t="s">
        <v>12</v>
      </c>
      <c r="D3826" s="3" t="s">
        <v>154</v>
      </c>
      <c r="E3826" s="2" t="s">
        <v>607</v>
      </c>
      <c r="F3826" s="2" t="s">
        <v>1475</v>
      </c>
      <c r="G3826" s="3" t="s">
        <v>62</v>
      </c>
      <c r="H3826" s="4" t="n">
        <v>9207.48</v>
      </c>
      <c r="I3826" s="5" t="n">
        <v>5</v>
      </c>
      <c r="J3826" s="2" t="s">
        <v>17</v>
      </c>
    </row>
    <row r="3827" customFormat="false" ht="15" hidden="false" customHeight="false" outlineLevel="0" collapsed="false">
      <c r="A3827" s="6" t="s">
        <v>7355</v>
      </c>
      <c r="B3827" s="6" t="s">
        <v>1287</v>
      </c>
      <c r="C3827" s="6" t="s">
        <v>12</v>
      </c>
      <c r="D3827" s="7" t="s">
        <v>81</v>
      </c>
      <c r="E3827" s="6" t="s">
        <v>521</v>
      </c>
      <c r="F3827" s="6" t="s">
        <v>326</v>
      </c>
      <c r="G3827" s="7" t="s">
        <v>74</v>
      </c>
      <c r="H3827" s="8" t="n">
        <v>9544.28</v>
      </c>
      <c r="I3827" s="9" t="n">
        <v>25</v>
      </c>
      <c r="J3827" s="6" t="s">
        <v>17</v>
      </c>
    </row>
    <row r="3828" customFormat="false" ht="15" hidden="false" customHeight="false" outlineLevel="0" collapsed="false">
      <c r="A3828" s="2" t="s">
        <v>7356</v>
      </c>
      <c r="B3828" s="2" t="s">
        <v>5452</v>
      </c>
      <c r="C3828" s="2" t="s">
        <v>31</v>
      </c>
      <c r="D3828" s="3" t="s">
        <v>71</v>
      </c>
      <c r="E3828" s="2" t="s">
        <v>624</v>
      </c>
      <c r="F3828" s="2" t="s">
        <v>51</v>
      </c>
      <c r="G3828" s="3" t="s">
        <v>16</v>
      </c>
      <c r="H3828" s="4" t="n">
        <v>8112.17</v>
      </c>
      <c r="I3828" s="5" t="n">
        <v>15</v>
      </c>
      <c r="J3828" s="2" t="s">
        <v>17</v>
      </c>
    </row>
    <row r="3829" customFormat="false" ht="15" hidden="false" customHeight="false" outlineLevel="0" collapsed="false">
      <c r="A3829" s="6" t="s">
        <v>7357</v>
      </c>
      <c r="B3829" s="6" t="s">
        <v>2810</v>
      </c>
      <c r="C3829" s="6" t="s">
        <v>31</v>
      </c>
      <c r="D3829" s="7" t="s">
        <v>122</v>
      </c>
      <c r="E3829" s="6" t="s">
        <v>767</v>
      </c>
      <c r="F3829" s="6" t="s">
        <v>614</v>
      </c>
      <c r="G3829" s="7" t="s">
        <v>28</v>
      </c>
      <c r="H3829" s="8" t="n">
        <v>10963.43</v>
      </c>
      <c r="I3829" s="9" t="n">
        <v>5</v>
      </c>
      <c r="J3829" s="6" t="s">
        <v>17</v>
      </c>
    </row>
    <row r="3830" customFormat="false" ht="15" hidden="false" customHeight="false" outlineLevel="0" collapsed="false">
      <c r="A3830" s="2" t="s">
        <v>7358</v>
      </c>
      <c r="B3830" s="2" t="s">
        <v>677</v>
      </c>
      <c r="C3830" s="2" t="s">
        <v>86</v>
      </c>
      <c r="D3830" s="3" t="s">
        <v>101</v>
      </c>
      <c r="E3830" s="2" t="s">
        <v>83</v>
      </c>
      <c r="F3830" s="2" t="s">
        <v>757</v>
      </c>
      <c r="G3830" s="3" t="s">
        <v>22</v>
      </c>
      <c r="H3830" s="4" t="n">
        <v>12265.63</v>
      </c>
      <c r="I3830" s="5" t="n">
        <v>10</v>
      </c>
      <c r="J3830" s="2" t="s">
        <v>17</v>
      </c>
    </row>
    <row r="3831" customFormat="false" ht="15" hidden="false" customHeight="false" outlineLevel="0" collapsed="false">
      <c r="A3831" s="6" t="s">
        <v>7359</v>
      </c>
      <c r="B3831" s="6" t="s">
        <v>6008</v>
      </c>
      <c r="C3831" s="6" t="s">
        <v>86</v>
      </c>
      <c r="D3831" s="7" t="s">
        <v>97</v>
      </c>
      <c r="E3831" s="6" t="s">
        <v>298</v>
      </c>
      <c r="F3831" s="6" t="s">
        <v>1233</v>
      </c>
      <c r="G3831" s="7" t="s">
        <v>22</v>
      </c>
      <c r="H3831" s="8" t="n">
        <v>10964.81</v>
      </c>
      <c r="I3831" s="9" t="n">
        <v>0</v>
      </c>
      <c r="J3831" s="6" t="s">
        <v>17</v>
      </c>
    </row>
    <row r="3832" customFormat="false" ht="15" hidden="false" customHeight="false" outlineLevel="0" collapsed="false">
      <c r="A3832" s="2" t="s">
        <v>7360</v>
      </c>
      <c r="B3832" s="2" t="s">
        <v>7361</v>
      </c>
      <c r="C3832" s="2" t="s">
        <v>86</v>
      </c>
      <c r="D3832" s="3" t="s">
        <v>285</v>
      </c>
      <c r="E3832" s="2" t="s">
        <v>358</v>
      </c>
      <c r="F3832" s="2" t="s">
        <v>246</v>
      </c>
      <c r="G3832" s="3" t="s">
        <v>22</v>
      </c>
      <c r="H3832" s="4" t="n">
        <v>11202.37</v>
      </c>
      <c r="I3832" s="5" t="n">
        <v>30</v>
      </c>
      <c r="J3832" s="2" t="s">
        <v>17</v>
      </c>
    </row>
    <row r="3833" customFormat="false" ht="15" hidden="false" customHeight="false" outlineLevel="0" collapsed="false">
      <c r="A3833" s="6" t="s">
        <v>7362</v>
      </c>
      <c r="B3833" s="6" t="s">
        <v>7363</v>
      </c>
      <c r="C3833" s="6" t="s">
        <v>12</v>
      </c>
      <c r="D3833" s="7" t="s">
        <v>362</v>
      </c>
      <c r="E3833" s="6" t="s">
        <v>893</v>
      </c>
      <c r="F3833" s="6" t="s">
        <v>276</v>
      </c>
      <c r="G3833" s="7" t="s">
        <v>62</v>
      </c>
      <c r="H3833" s="8" t="n">
        <v>13417.36</v>
      </c>
      <c r="I3833" s="9" t="n">
        <v>5</v>
      </c>
      <c r="J3833" s="6" t="s">
        <v>17</v>
      </c>
    </row>
    <row r="3834" customFormat="false" ht="15" hidden="false" customHeight="false" outlineLevel="0" collapsed="false">
      <c r="A3834" s="2" t="s">
        <v>7364</v>
      </c>
      <c r="B3834" s="2" t="s">
        <v>530</v>
      </c>
      <c r="C3834" s="2" t="s">
        <v>12</v>
      </c>
      <c r="D3834" s="3" t="s">
        <v>37</v>
      </c>
      <c r="E3834" s="2" t="s">
        <v>1000</v>
      </c>
      <c r="F3834" s="2" t="s">
        <v>2469</v>
      </c>
      <c r="G3834" s="3" t="s">
        <v>74</v>
      </c>
      <c r="H3834" s="4" t="n">
        <v>1041.47</v>
      </c>
      <c r="I3834" s="5" t="n">
        <v>25</v>
      </c>
      <c r="J3834" s="2" t="s">
        <v>17</v>
      </c>
    </row>
    <row r="3835" customFormat="false" ht="15" hidden="false" customHeight="false" outlineLevel="0" collapsed="false">
      <c r="A3835" s="6" t="s">
        <v>7365</v>
      </c>
      <c r="B3835" s="6" t="s">
        <v>5908</v>
      </c>
      <c r="C3835" s="6" t="s">
        <v>31</v>
      </c>
      <c r="D3835" s="7" t="s">
        <v>65</v>
      </c>
      <c r="E3835" s="6" t="s">
        <v>155</v>
      </c>
      <c r="F3835" s="6" t="s">
        <v>312</v>
      </c>
      <c r="G3835" s="7" t="s">
        <v>28</v>
      </c>
      <c r="H3835" s="8" t="n">
        <v>2116.16</v>
      </c>
      <c r="I3835" s="9" t="n">
        <v>10</v>
      </c>
      <c r="J3835" s="6" t="s">
        <v>68</v>
      </c>
    </row>
    <row r="3836" customFormat="false" ht="15" hidden="false" customHeight="false" outlineLevel="0" collapsed="false">
      <c r="A3836" s="2" t="s">
        <v>7366</v>
      </c>
      <c r="B3836" s="2" t="s">
        <v>7367</v>
      </c>
      <c r="C3836" s="2" t="s">
        <v>86</v>
      </c>
      <c r="D3836" s="3" t="s">
        <v>135</v>
      </c>
      <c r="E3836" s="2" t="s">
        <v>690</v>
      </c>
      <c r="F3836" s="2" t="s">
        <v>39</v>
      </c>
      <c r="G3836" s="3" t="s">
        <v>22</v>
      </c>
      <c r="H3836" s="4" t="n">
        <v>806.65</v>
      </c>
      <c r="I3836" s="5" t="n">
        <v>0</v>
      </c>
      <c r="J3836" s="2" t="s">
        <v>68</v>
      </c>
    </row>
    <row r="3837" customFormat="false" ht="15" hidden="false" customHeight="false" outlineLevel="0" collapsed="false">
      <c r="A3837" s="6" t="s">
        <v>7368</v>
      </c>
      <c r="B3837" s="6" t="s">
        <v>7369</v>
      </c>
      <c r="C3837" s="6" t="s">
        <v>31</v>
      </c>
      <c r="D3837" s="7" t="s">
        <v>65</v>
      </c>
      <c r="E3837" s="6" t="s">
        <v>1368</v>
      </c>
      <c r="F3837" s="6" t="s">
        <v>620</v>
      </c>
      <c r="G3837" s="7" t="s">
        <v>62</v>
      </c>
      <c r="H3837" s="8" t="n">
        <v>4835.93</v>
      </c>
      <c r="I3837" s="9" t="n">
        <v>15</v>
      </c>
      <c r="J3837" s="6" t="s">
        <v>17</v>
      </c>
    </row>
    <row r="3838" customFormat="false" ht="15" hidden="false" customHeight="false" outlineLevel="0" collapsed="false">
      <c r="A3838" s="2" t="s">
        <v>7370</v>
      </c>
      <c r="B3838" s="2" t="s">
        <v>7371</v>
      </c>
      <c r="C3838" s="2" t="s">
        <v>12</v>
      </c>
      <c r="D3838" s="3" t="s">
        <v>25</v>
      </c>
      <c r="E3838" s="2" t="s">
        <v>1199</v>
      </c>
      <c r="F3838" s="2" t="s">
        <v>809</v>
      </c>
      <c r="G3838" s="3" t="s">
        <v>22</v>
      </c>
      <c r="H3838" s="4" t="n">
        <v>14939.75</v>
      </c>
      <c r="I3838" s="5" t="n">
        <v>5</v>
      </c>
      <c r="J3838" s="2" t="s">
        <v>17</v>
      </c>
    </row>
    <row r="3839" customFormat="false" ht="15" hidden="false" customHeight="false" outlineLevel="0" collapsed="false">
      <c r="A3839" s="6" t="s">
        <v>7372</v>
      </c>
      <c r="B3839" s="6" t="s">
        <v>3650</v>
      </c>
      <c r="C3839" s="6" t="s">
        <v>86</v>
      </c>
      <c r="D3839" s="7" t="s">
        <v>249</v>
      </c>
      <c r="E3839" s="6" t="s">
        <v>405</v>
      </c>
      <c r="F3839" s="6" t="s">
        <v>836</v>
      </c>
      <c r="G3839" s="7" t="s">
        <v>74</v>
      </c>
      <c r="H3839" s="8" t="n">
        <v>4409.08</v>
      </c>
      <c r="I3839" s="9" t="n">
        <v>10</v>
      </c>
      <c r="J3839" s="6" t="s">
        <v>17</v>
      </c>
    </row>
    <row r="3840" customFormat="false" ht="15" hidden="false" customHeight="false" outlineLevel="0" collapsed="false">
      <c r="A3840" s="2" t="s">
        <v>7373</v>
      </c>
      <c r="B3840" s="2" t="s">
        <v>7374</v>
      </c>
      <c r="C3840" s="2" t="s">
        <v>31</v>
      </c>
      <c r="D3840" s="3" t="s">
        <v>32</v>
      </c>
      <c r="E3840" s="2" t="s">
        <v>1394</v>
      </c>
      <c r="F3840" s="2" t="s">
        <v>1129</v>
      </c>
      <c r="G3840" s="3" t="s">
        <v>16</v>
      </c>
      <c r="H3840" s="4" t="n">
        <v>9799.24</v>
      </c>
      <c r="I3840" s="5" t="n">
        <v>30</v>
      </c>
      <c r="J3840" s="2" t="s">
        <v>17</v>
      </c>
    </row>
    <row r="3841" customFormat="false" ht="15" hidden="false" customHeight="false" outlineLevel="0" collapsed="false">
      <c r="A3841" s="6" t="s">
        <v>7375</v>
      </c>
      <c r="B3841" s="6" t="s">
        <v>4067</v>
      </c>
      <c r="C3841" s="6" t="s">
        <v>31</v>
      </c>
      <c r="D3841" s="7" t="s">
        <v>122</v>
      </c>
      <c r="E3841" s="6" t="s">
        <v>338</v>
      </c>
      <c r="F3841" s="6" t="s">
        <v>405</v>
      </c>
      <c r="G3841" s="7" t="s">
        <v>74</v>
      </c>
      <c r="H3841" s="8" t="n">
        <v>5344.74</v>
      </c>
      <c r="I3841" s="9" t="n">
        <v>15</v>
      </c>
      <c r="J3841" s="6" t="s">
        <v>68</v>
      </c>
    </row>
    <row r="3842" customFormat="false" ht="15" hidden="false" customHeight="false" outlineLevel="0" collapsed="false">
      <c r="A3842" s="2" t="s">
        <v>7376</v>
      </c>
      <c r="B3842" s="2" t="s">
        <v>7377</v>
      </c>
      <c r="C3842" s="2" t="s">
        <v>12</v>
      </c>
      <c r="D3842" s="3" t="s">
        <v>162</v>
      </c>
      <c r="E3842" s="2" t="s">
        <v>1190</v>
      </c>
      <c r="F3842" s="2" t="s">
        <v>398</v>
      </c>
      <c r="G3842" s="3" t="s">
        <v>138</v>
      </c>
      <c r="H3842" s="4" t="n">
        <v>3143.83</v>
      </c>
      <c r="I3842" s="5" t="n">
        <v>20</v>
      </c>
      <c r="J3842" s="2" t="s">
        <v>17</v>
      </c>
    </row>
    <row r="3843" customFormat="false" ht="15" hidden="false" customHeight="false" outlineLevel="0" collapsed="false">
      <c r="A3843" s="6" t="s">
        <v>7378</v>
      </c>
      <c r="B3843" s="6" t="s">
        <v>7379</v>
      </c>
      <c r="C3843" s="6" t="s">
        <v>31</v>
      </c>
      <c r="D3843" s="7" t="s">
        <v>59</v>
      </c>
      <c r="E3843" s="6" t="s">
        <v>347</v>
      </c>
      <c r="F3843" s="6" t="s">
        <v>312</v>
      </c>
      <c r="G3843" s="7" t="s">
        <v>62</v>
      </c>
      <c r="H3843" s="8" t="n">
        <v>9174.21</v>
      </c>
      <c r="I3843" s="9" t="n">
        <v>10</v>
      </c>
      <c r="J3843" s="6" t="s">
        <v>17</v>
      </c>
    </row>
    <row r="3844" customFormat="false" ht="15" hidden="false" customHeight="false" outlineLevel="0" collapsed="false">
      <c r="A3844" s="2" t="s">
        <v>7380</v>
      </c>
      <c r="B3844" s="2" t="s">
        <v>7381</v>
      </c>
      <c r="C3844" s="2" t="s">
        <v>12</v>
      </c>
      <c r="D3844" s="3" t="s">
        <v>154</v>
      </c>
      <c r="E3844" s="2" t="s">
        <v>870</v>
      </c>
      <c r="F3844" s="2" t="s">
        <v>788</v>
      </c>
      <c r="G3844" s="3" t="s">
        <v>138</v>
      </c>
      <c r="H3844" s="4" t="n">
        <v>7724.33</v>
      </c>
      <c r="I3844" s="5" t="n">
        <v>5</v>
      </c>
      <c r="J3844" s="2" t="s">
        <v>17</v>
      </c>
    </row>
    <row r="3845" customFormat="false" ht="15" hidden="false" customHeight="false" outlineLevel="0" collapsed="false">
      <c r="A3845" s="6" t="s">
        <v>7382</v>
      </c>
      <c r="B3845" s="6" t="s">
        <v>6060</v>
      </c>
      <c r="C3845" s="6" t="s">
        <v>12</v>
      </c>
      <c r="D3845" s="7" t="s">
        <v>13</v>
      </c>
      <c r="E3845" s="6" t="s">
        <v>690</v>
      </c>
      <c r="F3845" s="6" t="s">
        <v>254</v>
      </c>
      <c r="G3845" s="7" t="s">
        <v>62</v>
      </c>
      <c r="H3845" s="8" t="n">
        <v>11498.17</v>
      </c>
      <c r="I3845" s="9" t="n">
        <v>0</v>
      </c>
      <c r="J3845" s="6" t="s">
        <v>17</v>
      </c>
    </row>
    <row r="3846" customFormat="false" ht="15" hidden="false" customHeight="false" outlineLevel="0" collapsed="false">
      <c r="A3846" s="2" t="s">
        <v>7383</v>
      </c>
      <c r="B3846" s="2" t="s">
        <v>7384</v>
      </c>
      <c r="C3846" s="2" t="s">
        <v>31</v>
      </c>
      <c r="D3846" s="3" t="s">
        <v>71</v>
      </c>
      <c r="E3846" s="2" t="s">
        <v>669</v>
      </c>
      <c r="F3846" s="2" t="s">
        <v>260</v>
      </c>
      <c r="G3846" s="3" t="s">
        <v>74</v>
      </c>
      <c r="H3846" s="4" t="n">
        <v>1092.02</v>
      </c>
      <c r="I3846" s="5" t="n">
        <v>10</v>
      </c>
      <c r="J3846" s="2" t="s">
        <v>17</v>
      </c>
    </row>
    <row r="3847" customFormat="false" ht="15" hidden="false" customHeight="false" outlineLevel="0" collapsed="false">
      <c r="A3847" s="6" t="s">
        <v>7385</v>
      </c>
      <c r="B3847" s="6" t="s">
        <v>7386</v>
      </c>
      <c r="C3847" s="6" t="s">
        <v>12</v>
      </c>
      <c r="D3847" s="7" t="s">
        <v>179</v>
      </c>
      <c r="E3847" s="6" t="s">
        <v>195</v>
      </c>
      <c r="F3847" s="6" t="s">
        <v>734</v>
      </c>
      <c r="G3847" s="7" t="s">
        <v>62</v>
      </c>
      <c r="H3847" s="8" t="n">
        <v>4399.12</v>
      </c>
      <c r="I3847" s="9" t="n">
        <v>25</v>
      </c>
      <c r="J3847" s="6" t="s">
        <v>17</v>
      </c>
    </row>
    <row r="3848" customFormat="false" ht="15" hidden="false" customHeight="false" outlineLevel="0" collapsed="false">
      <c r="A3848" s="2" t="s">
        <v>7387</v>
      </c>
      <c r="B3848" s="2" t="s">
        <v>7388</v>
      </c>
      <c r="C3848" s="2" t="s">
        <v>86</v>
      </c>
      <c r="D3848" s="3" t="s">
        <v>285</v>
      </c>
      <c r="E3848" s="2" t="s">
        <v>578</v>
      </c>
      <c r="F3848" s="2" t="s">
        <v>304</v>
      </c>
      <c r="G3848" s="3" t="s">
        <v>62</v>
      </c>
      <c r="H3848" s="4" t="n">
        <v>13980.6</v>
      </c>
      <c r="I3848" s="5" t="n">
        <v>15</v>
      </c>
      <c r="J3848" s="2" t="s">
        <v>17</v>
      </c>
    </row>
    <row r="3849" customFormat="false" ht="15" hidden="false" customHeight="false" outlineLevel="0" collapsed="false">
      <c r="A3849" s="6" t="s">
        <v>7389</v>
      </c>
      <c r="B3849" s="6" t="s">
        <v>7390</v>
      </c>
      <c r="C3849" s="6" t="s">
        <v>86</v>
      </c>
      <c r="D3849" s="7" t="s">
        <v>97</v>
      </c>
      <c r="E3849" s="6" t="s">
        <v>536</v>
      </c>
      <c r="F3849" s="6" t="s">
        <v>115</v>
      </c>
      <c r="G3849" s="7" t="s">
        <v>28</v>
      </c>
      <c r="H3849" s="8" t="n">
        <v>3178.19</v>
      </c>
      <c r="I3849" s="9" t="n">
        <v>15</v>
      </c>
      <c r="J3849" s="6" t="s">
        <v>17</v>
      </c>
    </row>
    <row r="3850" customFormat="false" ht="15" hidden="false" customHeight="false" outlineLevel="0" collapsed="false">
      <c r="A3850" s="2" t="s">
        <v>7391</v>
      </c>
      <c r="B3850" s="2" t="s">
        <v>7392</v>
      </c>
      <c r="C3850" s="2" t="s">
        <v>12</v>
      </c>
      <c r="D3850" s="3" t="s">
        <v>110</v>
      </c>
      <c r="E3850" s="2" t="s">
        <v>198</v>
      </c>
      <c r="F3850" s="2" t="s">
        <v>60</v>
      </c>
      <c r="G3850" s="3" t="s">
        <v>22</v>
      </c>
      <c r="H3850" s="4" t="n">
        <v>11895.19</v>
      </c>
      <c r="I3850" s="5" t="n">
        <v>25</v>
      </c>
      <c r="J3850" s="2" t="s">
        <v>17</v>
      </c>
    </row>
    <row r="3851" customFormat="false" ht="15" hidden="false" customHeight="false" outlineLevel="0" collapsed="false">
      <c r="A3851" s="6" t="s">
        <v>7393</v>
      </c>
      <c r="B3851" s="6" t="s">
        <v>5384</v>
      </c>
      <c r="C3851" s="6" t="s">
        <v>12</v>
      </c>
      <c r="D3851" s="7" t="s">
        <v>110</v>
      </c>
      <c r="E3851" s="6" t="s">
        <v>46</v>
      </c>
      <c r="F3851" s="6" t="s">
        <v>712</v>
      </c>
      <c r="G3851" s="7" t="s">
        <v>62</v>
      </c>
      <c r="H3851" s="8" t="n">
        <v>7787.35</v>
      </c>
      <c r="I3851" s="9" t="n">
        <v>20</v>
      </c>
      <c r="J3851" s="6" t="s">
        <v>17</v>
      </c>
    </row>
    <row r="3852" customFormat="false" ht="15" hidden="false" customHeight="false" outlineLevel="0" collapsed="false">
      <c r="A3852" s="2" t="s">
        <v>7394</v>
      </c>
      <c r="B3852" s="2" t="s">
        <v>7395</v>
      </c>
      <c r="C3852" s="2" t="s">
        <v>12</v>
      </c>
      <c r="D3852" s="3" t="s">
        <v>362</v>
      </c>
      <c r="E3852" s="2" t="s">
        <v>78</v>
      </c>
      <c r="F3852" s="2" t="s">
        <v>1570</v>
      </c>
      <c r="G3852" s="3" t="s">
        <v>138</v>
      </c>
      <c r="H3852" s="4" t="n">
        <v>9020.54</v>
      </c>
      <c r="I3852" s="5" t="n">
        <v>25</v>
      </c>
      <c r="J3852" s="2" t="s">
        <v>17</v>
      </c>
    </row>
    <row r="3853" customFormat="false" ht="15" hidden="false" customHeight="false" outlineLevel="0" collapsed="false">
      <c r="A3853" s="6" t="s">
        <v>7396</v>
      </c>
      <c r="B3853" s="6" t="s">
        <v>2412</v>
      </c>
      <c r="C3853" s="6" t="s">
        <v>12</v>
      </c>
      <c r="D3853" s="7" t="s">
        <v>81</v>
      </c>
      <c r="E3853" s="6" t="s">
        <v>304</v>
      </c>
      <c r="F3853" s="6" t="s">
        <v>550</v>
      </c>
      <c r="G3853" s="7" t="s">
        <v>62</v>
      </c>
      <c r="H3853" s="8" t="n">
        <v>10842.07</v>
      </c>
      <c r="I3853" s="9" t="n">
        <v>30</v>
      </c>
      <c r="J3853" s="6" t="s">
        <v>17</v>
      </c>
    </row>
    <row r="3854" customFormat="false" ht="15" hidden="false" customHeight="false" outlineLevel="0" collapsed="false">
      <c r="A3854" s="2" t="s">
        <v>7397</v>
      </c>
      <c r="B3854" s="2" t="s">
        <v>7398</v>
      </c>
      <c r="C3854" s="2" t="s">
        <v>31</v>
      </c>
      <c r="D3854" s="3" t="s">
        <v>32</v>
      </c>
      <c r="E3854" s="2" t="s">
        <v>757</v>
      </c>
      <c r="F3854" s="2" t="s">
        <v>385</v>
      </c>
      <c r="G3854" s="3" t="s">
        <v>22</v>
      </c>
      <c r="H3854" s="4" t="n">
        <v>13725.17</v>
      </c>
      <c r="I3854" s="5" t="n">
        <v>30</v>
      </c>
      <c r="J3854" s="2" t="s">
        <v>17</v>
      </c>
    </row>
    <row r="3855" customFormat="false" ht="15" hidden="false" customHeight="false" outlineLevel="0" collapsed="false">
      <c r="A3855" s="6" t="s">
        <v>7399</v>
      </c>
      <c r="B3855" s="6" t="s">
        <v>7400</v>
      </c>
      <c r="C3855" s="6" t="s">
        <v>31</v>
      </c>
      <c r="D3855" s="7" t="s">
        <v>131</v>
      </c>
      <c r="E3855" s="6" t="s">
        <v>392</v>
      </c>
      <c r="F3855" s="6" t="s">
        <v>760</v>
      </c>
      <c r="G3855" s="7" t="s">
        <v>22</v>
      </c>
      <c r="H3855" s="8" t="n">
        <v>12426.55</v>
      </c>
      <c r="I3855" s="9" t="n">
        <v>20</v>
      </c>
      <c r="J3855" s="6" t="s">
        <v>17</v>
      </c>
    </row>
    <row r="3856" customFormat="false" ht="15" hidden="false" customHeight="false" outlineLevel="0" collapsed="false">
      <c r="A3856" s="2" t="s">
        <v>7401</v>
      </c>
      <c r="B3856" s="2" t="s">
        <v>7402</v>
      </c>
      <c r="C3856" s="2" t="s">
        <v>31</v>
      </c>
      <c r="D3856" s="3" t="s">
        <v>71</v>
      </c>
      <c r="E3856" s="2" t="s">
        <v>181</v>
      </c>
      <c r="F3856" s="2" t="s">
        <v>413</v>
      </c>
      <c r="G3856" s="3" t="s">
        <v>138</v>
      </c>
      <c r="H3856" s="4" t="n">
        <v>6882.42</v>
      </c>
      <c r="I3856" s="5" t="n">
        <v>0</v>
      </c>
      <c r="J3856" s="2" t="s">
        <v>17</v>
      </c>
    </row>
    <row r="3857" customFormat="false" ht="15" hidden="false" customHeight="false" outlineLevel="0" collapsed="false">
      <c r="A3857" s="6" t="s">
        <v>7403</v>
      </c>
      <c r="B3857" s="6" t="s">
        <v>5341</v>
      </c>
      <c r="C3857" s="6" t="s">
        <v>86</v>
      </c>
      <c r="D3857" s="7" t="s">
        <v>384</v>
      </c>
      <c r="E3857" s="6" t="s">
        <v>308</v>
      </c>
      <c r="F3857" s="6" t="s">
        <v>392</v>
      </c>
      <c r="G3857" s="7" t="s">
        <v>74</v>
      </c>
      <c r="H3857" s="8" t="n">
        <v>7212.21</v>
      </c>
      <c r="I3857" s="9" t="n">
        <v>25</v>
      </c>
      <c r="J3857" s="6" t="s">
        <v>68</v>
      </c>
    </row>
    <row r="3858" customFormat="false" ht="15" hidden="false" customHeight="false" outlineLevel="0" collapsed="false">
      <c r="A3858" s="2" t="s">
        <v>7404</v>
      </c>
      <c r="B3858" s="2" t="s">
        <v>7405</v>
      </c>
      <c r="C3858" s="2" t="s">
        <v>31</v>
      </c>
      <c r="D3858" s="3" t="s">
        <v>215</v>
      </c>
      <c r="E3858" s="2" t="s">
        <v>712</v>
      </c>
      <c r="F3858" s="2" t="s">
        <v>754</v>
      </c>
      <c r="G3858" s="3" t="s">
        <v>138</v>
      </c>
      <c r="H3858" s="4" t="n">
        <v>563.5</v>
      </c>
      <c r="I3858" s="5" t="n">
        <v>10</v>
      </c>
      <c r="J3858" s="2" t="s">
        <v>68</v>
      </c>
    </row>
    <row r="3859" customFormat="false" ht="15" hidden="false" customHeight="false" outlineLevel="0" collapsed="false">
      <c r="A3859" s="6" t="s">
        <v>7406</v>
      </c>
      <c r="B3859" s="6" t="s">
        <v>7407</v>
      </c>
      <c r="C3859" s="6" t="s">
        <v>31</v>
      </c>
      <c r="D3859" s="7" t="s">
        <v>71</v>
      </c>
      <c r="E3859" s="6" t="s">
        <v>871</v>
      </c>
      <c r="F3859" s="6" t="s">
        <v>721</v>
      </c>
      <c r="G3859" s="7" t="s">
        <v>16</v>
      </c>
      <c r="H3859" s="8" t="n">
        <v>12887.69</v>
      </c>
      <c r="I3859" s="9" t="n">
        <v>25</v>
      </c>
      <c r="J3859" s="6" t="s">
        <v>17</v>
      </c>
    </row>
    <row r="3860" customFormat="false" ht="15" hidden="false" customHeight="false" outlineLevel="0" collapsed="false">
      <c r="A3860" s="2" t="s">
        <v>7408</v>
      </c>
      <c r="B3860" s="2" t="s">
        <v>7409</v>
      </c>
      <c r="C3860" s="2" t="s">
        <v>12</v>
      </c>
      <c r="D3860" s="3" t="s">
        <v>162</v>
      </c>
      <c r="E3860" s="2" t="s">
        <v>490</v>
      </c>
      <c r="F3860" s="2" t="s">
        <v>1097</v>
      </c>
      <c r="G3860" s="3" t="s">
        <v>16</v>
      </c>
      <c r="H3860" s="4" t="n">
        <v>8715.92</v>
      </c>
      <c r="I3860" s="5" t="n">
        <v>0</v>
      </c>
      <c r="J3860" s="2" t="s">
        <v>17</v>
      </c>
    </row>
    <row r="3861" customFormat="false" ht="15" hidden="false" customHeight="false" outlineLevel="0" collapsed="false">
      <c r="A3861" s="6" t="s">
        <v>7410</v>
      </c>
      <c r="B3861" s="6" t="s">
        <v>7411</v>
      </c>
      <c r="C3861" s="6" t="s">
        <v>31</v>
      </c>
      <c r="D3861" s="7" t="s">
        <v>59</v>
      </c>
      <c r="E3861" s="6" t="s">
        <v>836</v>
      </c>
      <c r="F3861" s="6" t="s">
        <v>659</v>
      </c>
      <c r="G3861" s="7" t="s">
        <v>22</v>
      </c>
      <c r="H3861" s="8" t="n">
        <v>5704.28</v>
      </c>
      <c r="I3861" s="9" t="n">
        <v>20</v>
      </c>
      <c r="J3861" s="6" t="s">
        <v>17</v>
      </c>
    </row>
    <row r="3862" customFormat="false" ht="15" hidden="false" customHeight="false" outlineLevel="0" collapsed="false">
      <c r="A3862" s="2" t="s">
        <v>7412</v>
      </c>
      <c r="B3862" s="2" t="s">
        <v>7413</v>
      </c>
      <c r="C3862" s="2" t="s">
        <v>86</v>
      </c>
      <c r="D3862" s="3" t="s">
        <v>87</v>
      </c>
      <c r="E3862" s="2" t="s">
        <v>72</v>
      </c>
      <c r="F3862" s="2" t="s">
        <v>363</v>
      </c>
      <c r="G3862" s="3" t="s">
        <v>22</v>
      </c>
      <c r="H3862" s="4" t="n">
        <v>5277.87</v>
      </c>
      <c r="I3862" s="5" t="n">
        <v>25</v>
      </c>
      <c r="J3862" s="2" t="s">
        <v>17</v>
      </c>
    </row>
    <row r="3863" customFormat="false" ht="15" hidden="false" customHeight="false" outlineLevel="0" collapsed="false">
      <c r="A3863" s="6" t="s">
        <v>7414</v>
      </c>
      <c r="B3863" s="6" t="s">
        <v>7415</v>
      </c>
      <c r="C3863" s="6" t="s">
        <v>31</v>
      </c>
      <c r="D3863" s="7" t="s">
        <v>175</v>
      </c>
      <c r="E3863" s="6" t="s">
        <v>315</v>
      </c>
      <c r="F3863" s="6" t="s">
        <v>301</v>
      </c>
      <c r="G3863" s="7" t="s">
        <v>28</v>
      </c>
      <c r="H3863" s="8" t="n">
        <v>2607.42</v>
      </c>
      <c r="I3863" s="9" t="n">
        <v>15</v>
      </c>
      <c r="J3863" s="6" t="s">
        <v>17</v>
      </c>
    </row>
    <row r="3864" customFormat="false" ht="15" hidden="false" customHeight="false" outlineLevel="0" collapsed="false">
      <c r="A3864" s="2" t="s">
        <v>7416</v>
      </c>
      <c r="B3864" s="2" t="s">
        <v>7417</v>
      </c>
      <c r="C3864" s="2" t="s">
        <v>12</v>
      </c>
      <c r="D3864" s="3" t="s">
        <v>179</v>
      </c>
      <c r="E3864" s="2" t="s">
        <v>43</v>
      </c>
      <c r="F3864" s="2" t="s">
        <v>423</v>
      </c>
      <c r="G3864" s="3" t="s">
        <v>74</v>
      </c>
      <c r="H3864" s="4" t="n">
        <v>5648.02</v>
      </c>
      <c r="I3864" s="5" t="n">
        <v>20</v>
      </c>
      <c r="J3864" s="2" t="s">
        <v>17</v>
      </c>
    </row>
    <row r="3865" customFormat="false" ht="15" hidden="false" customHeight="false" outlineLevel="0" collapsed="false">
      <c r="A3865" s="6" t="s">
        <v>7418</v>
      </c>
      <c r="B3865" s="6" t="s">
        <v>7419</v>
      </c>
      <c r="C3865" s="6" t="s">
        <v>31</v>
      </c>
      <c r="D3865" s="7" t="s">
        <v>59</v>
      </c>
      <c r="E3865" s="6" t="s">
        <v>620</v>
      </c>
      <c r="F3865" s="6" t="s">
        <v>1111</v>
      </c>
      <c r="G3865" s="7" t="s">
        <v>16</v>
      </c>
      <c r="H3865" s="8" t="n">
        <v>8154.06</v>
      </c>
      <c r="I3865" s="9" t="n">
        <v>30</v>
      </c>
      <c r="J3865" s="6" t="s">
        <v>68</v>
      </c>
    </row>
    <row r="3866" customFormat="false" ht="15" hidden="false" customHeight="false" outlineLevel="0" collapsed="false">
      <c r="A3866" s="2" t="s">
        <v>7420</v>
      </c>
      <c r="B3866" s="2" t="s">
        <v>7421</v>
      </c>
      <c r="C3866" s="2" t="s">
        <v>12</v>
      </c>
      <c r="D3866" s="3" t="s">
        <v>154</v>
      </c>
      <c r="E3866" s="2" t="s">
        <v>398</v>
      </c>
      <c r="F3866" s="2" t="s">
        <v>437</v>
      </c>
      <c r="G3866" s="3" t="s">
        <v>22</v>
      </c>
      <c r="H3866" s="4" t="n">
        <v>2297.04</v>
      </c>
      <c r="I3866" s="5" t="n">
        <v>20</v>
      </c>
      <c r="J3866" s="2" t="s">
        <v>17</v>
      </c>
    </row>
    <row r="3867" customFormat="false" ht="15" hidden="false" customHeight="false" outlineLevel="0" collapsed="false">
      <c r="A3867" s="6" t="s">
        <v>7422</v>
      </c>
      <c r="B3867" s="6" t="s">
        <v>7423</v>
      </c>
      <c r="C3867" s="6" t="s">
        <v>86</v>
      </c>
      <c r="D3867" s="7" t="s">
        <v>97</v>
      </c>
      <c r="E3867" s="6" t="s">
        <v>416</v>
      </c>
      <c r="F3867" s="6" t="s">
        <v>2190</v>
      </c>
      <c r="G3867" s="7" t="s">
        <v>16</v>
      </c>
      <c r="H3867" s="8" t="n">
        <v>6121.37</v>
      </c>
      <c r="I3867" s="9" t="n">
        <v>15</v>
      </c>
      <c r="J3867" s="6" t="s">
        <v>68</v>
      </c>
    </row>
    <row r="3868" customFormat="false" ht="15" hidden="false" customHeight="false" outlineLevel="0" collapsed="false">
      <c r="A3868" s="2" t="s">
        <v>7424</v>
      </c>
      <c r="B3868" s="2" t="s">
        <v>7425</v>
      </c>
      <c r="C3868" s="2" t="s">
        <v>12</v>
      </c>
      <c r="D3868" s="3" t="s">
        <v>179</v>
      </c>
      <c r="E3868" s="2" t="s">
        <v>528</v>
      </c>
      <c r="F3868" s="2" t="s">
        <v>112</v>
      </c>
      <c r="G3868" s="3" t="s">
        <v>28</v>
      </c>
      <c r="H3868" s="4" t="n">
        <v>13329.24</v>
      </c>
      <c r="I3868" s="5" t="n">
        <v>0</v>
      </c>
      <c r="J3868" s="2" t="s">
        <v>17</v>
      </c>
    </row>
    <row r="3869" customFormat="false" ht="15" hidden="false" customHeight="false" outlineLevel="0" collapsed="false">
      <c r="A3869" s="6" t="s">
        <v>7426</v>
      </c>
      <c r="B3869" s="6" t="s">
        <v>7427</v>
      </c>
      <c r="C3869" s="6" t="s">
        <v>12</v>
      </c>
      <c r="D3869" s="7" t="s">
        <v>179</v>
      </c>
      <c r="E3869" s="6" t="s">
        <v>521</v>
      </c>
      <c r="F3869" s="6" t="s">
        <v>764</v>
      </c>
      <c r="G3869" s="7" t="s">
        <v>62</v>
      </c>
      <c r="H3869" s="8" t="n">
        <v>1095.53</v>
      </c>
      <c r="I3869" s="9" t="n">
        <v>10</v>
      </c>
      <c r="J3869" s="6" t="s">
        <v>17</v>
      </c>
    </row>
    <row r="3870" customFormat="false" ht="15" hidden="false" customHeight="false" outlineLevel="0" collapsed="false">
      <c r="A3870" s="2" t="s">
        <v>7428</v>
      </c>
      <c r="B3870" s="2" t="s">
        <v>7429</v>
      </c>
      <c r="C3870" s="2" t="s">
        <v>12</v>
      </c>
      <c r="D3870" s="3" t="s">
        <v>81</v>
      </c>
      <c r="E3870" s="2" t="s">
        <v>761</v>
      </c>
      <c r="F3870" s="2" t="s">
        <v>66</v>
      </c>
      <c r="G3870" s="3" t="s">
        <v>62</v>
      </c>
      <c r="H3870" s="4" t="n">
        <v>9219.35</v>
      </c>
      <c r="I3870" s="5" t="n">
        <v>10</v>
      </c>
      <c r="J3870" s="2" t="s">
        <v>17</v>
      </c>
    </row>
    <row r="3871" customFormat="false" ht="15" hidden="false" customHeight="false" outlineLevel="0" collapsed="false">
      <c r="A3871" s="6" t="s">
        <v>7430</v>
      </c>
      <c r="B3871" s="6" t="s">
        <v>158</v>
      </c>
      <c r="C3871" s="6" t="s">
        <v>31</v>
      </c>
      <c r="D3871" s="7" t="s">
        <v>71</v>
      </c>
      <c r="E3871" s="6" t="s">
        <v>307</v>
      </c>
      <c r="F3871" s="6" t="s">
        <v>308</v>
      </c>
      <c r="G3871" s="7" t="s">
        <v>28</v>
      </c>
      <c r="H3871" s="8" t="n">
        <v>2444.51</v>
      </c>
      <c r="I3871" s="9" t="n">
        <v>25</v>
      </c>
      <c r="J3871" s="6" t="s">
        <v>17</v>
      </c>
    </row>
    <row r="3872" customFormat="false" ht="15" hidden="false" customHeight="false" outlineLevel="0" collapsed="false">
      <c r="A3872" s="2" t="s">
        <v>7431</v>
      </c>
      <c r="B3872" s="2" t="s">
        <v>7432</v>
      </c>
      <c r="C3872" s="2" t="s">
        <v>12</v>
      </c>
      <c r="D3872" s="3" t="s">
        <v>25</v>
      </c>
      <c r="E3872" s="2" t="s">
        <v>937</v>
      </c>
      <c r="F3872" s="2" t="s">
        <v>155</v>
      </c>
      <c r="G3872" s="3" t="s">
        <v>28</v>
      </c>
      <c r="H3872" s="4" t="n">
        <v>4436.89</v>
      </c>
      <c r="I3872" s="5" t="n">
        <v>15</v>
      </c>
      <c r="J3872" s="2" t="s">
        <v>17</v>
      </c>
    </row>
    <row r="3873" customFormat="false" ht="15" hidden="false" customHeight="false" outlineLevel="0" collapsed="false">
      <c r="A3873" s="6" t="s">
        <v>7433</v>
      </c>
      <c r="B3873" s="6" t="s">
        <v>2628</v>
      </c>
      <c r="C3873" s="6" t="s">
        <v>31</v>
      </c>
      <c r="D3873" s="7" t="s">
        <v>215</v>
      </c>
      <c r="E3873" s="6" t="s">
        <v>1518</v>
      </c>
      <c r="F3873" s="6" t="s">
        <v>21</v>
      </c>
      <c r="G3873" s="7" t="s">
        <v>62</v>
      </c>
      <c r="H3873" s="8" t="n">
        <v>4682.64</v>
      </c>
      <c r="I3873" s="9" t="n">
        <v>30</v>
      </c>
      <c r="J3873" s="6" t="s">
        <v>17</v>
      </c>
    </row>
    <row r="3874" customFormat="false" ht="15" hidden="false" customHeight="false" outlineLevel="0" collapsed="false">
      <c r="A3874" s="2" t="s">
        <v>7434</v>
      </c>
      <c r="B3874" s="2" t="s">
        <v>7435</v>
      </c>
      <c r="C3874" s="2" t="s">
        <v>12</v>
      </c>
      <c r="D3874" s="3" t="s">
        <v>13</v>
      </c>
      <c r="E3874" s="2" t="s">
        <v>675</v>
      </c>
      <c r="F3874" s="2" t="s">
        <v>326</v>
      </c>
      <c r="G3874" s="3" t="s">
        <v>62</v>
      </c>
      <c r="H3874" s="4" t="n">
        <v>4632.83</v>
      </c>
      <c r="I3874" s="5" t="n">
        <v>25</v>
      </c>
      <c r="J3874" s="2" t="s">
        <v>17</v>
      </c>
    </row>
    <row r="3875" customFormat="false" ht="15" hidden="false" customHeight="false" outlineLevel="0" collapsed="false">
      <c r="A3875" s="6" t="s">
        <v>7436</v>
      </c>
      <c r="B3875" s="6" t="s">
        <v>7437</v>
      </c>
      <c r="C3875" s="6" t="s">
        <v>12</v>
      </c>
      <c r="D3875" s="7" t="s">
        <v>179</v>
      </c>
      <c r="E3875" s="6" t="s">
        <v>60</v>
      </c>
      <c r="F3875" s="6" t="s">
        <v>206</v>
      </c>
      <c r="G3875" s="7" t="s">
        <v>28</v>
      </c>
      <c r="H3875" s="8" t="n">
        <v>6532.79</v>
      </c>
      <c r="I3875" s="9" t="n">
        <v>25</v>
      </c>
      <c r="J3875" s="6" t="s">
        <v>17</v>
      </c>
    </row>
    <row r="3876" customFormat="false" ht="15" hidden="false" customHeight="false" outlineLevel="0" collapsed="false">
      <c r="A3876" s="2" t="s">
        <v>7438</v>
      </c>
      <c r="B3876" s="2" t="s">
        <v>7439</v>
      </c>
      <c r="C3876" s="2" t="s">
        <v>12</v>
      </c>
      <c r="D3876" s="3" t="s">
        <v>50</v>
      </c>
      <c r="E3876" s="2" t="s">
        <v>2151</v>
      </c>
      <c r="F3876" s="2" t="s">
        <v>862</v>
      </c>
      <c r="G3876" s="3" t="s">
        <v>22</v>
      </c>
      <c r="H3876" s="4" t="n">
        <v>5443.33</v>
      </c>
      <c r="I3876" s="5" t="n">
        <v>20</v>
      </c>
      <c r="J3876" s="2" t="s">
        <v>17</v>
      </c>
    </row>
    <row r="3877" customFormat="false" ht="15" hidden="false" customHeight="false" outlineLevel="0" collapsed="false">
      <c r="A3877" s="6" t="s">
        <v>7440</v>
      </c>
      <c r="B3877" s="6" t="s">
        <v>7441</v>
      </c>
      <c r="C3877" s="6" t="s">
        <v>31</v>
      </c>
      <c r="D3877" s="7" t="s">
        <v>65</v>
      </c>
      <c r="E3877" s="6" t="s">
        <v>373</v>
      </c>
      <c r="F3877" s="6" t="s">
        <v>201</v>
      </c>
      <c r="G3877" s="7" t="s">
        <v>22</v>
      </c>
      <c r="H3877" s="8" t="n">
        <v>13986.87</v>
      </c>
      <c r="I3877" s="9" t="n">
        <v>0</v>
      </c>
      <c r="J3877" s="6" t="s">
        <v>17</v>
      </c>
    </row>
    <row r="3878" customFormat="false" ht="15" hidden="false" customHeight="false" outlineLevel="0" collapsed="false">
      <c r="A3878" s="2" t="s">
        <v>7442</v>
      </c>
      <c r="B3878" s="2" t="s">
        <v>1484</v>
      </c>
      <c r="C3878" s="2" t="s">
        <v>31</v>
      </c>
      <c r="D3878" s="3" t="s">
        <v>175</v>
      </c>
      <c r="E3878" s="2" t="s">
        <v>658</v>
      </c>
      <c r="F3878" s="2" t="s">
        <v>659</v>
      </c>
      <c r="G3878" s="3" t="s">
        <v>16</v>
      </c>
      <c r="H3878" s="4" t="n">
        <v>14793.09</v>
      </c>
      <c r="I3878" s="5" t="n">
        <v>30</v>
      </c>
      <c r="J3878" s="2" t="s">
        <v>17</v>
      </c>
    </row>
    <row r="3879" customFormat="false" ht="15" hidden="false" customHeight="false" outlineLevel="0" collapsed="false">
      <c r="A3879" s="6" t="s">
        <v>7443</v>
      </c>
      <c r="B3879" s="6" t="s">
        <v>6592</v>
      </c>
      <c r="C3879" s="6" t="s">
        <v>31</v>
      </c>
      <c r="D3879" s="7" t="s">
        <v>175</v>
      </c>
      <c r="E3879" s="6" t="s">
        <v>585</v>
      </c>
      <c r="F3879" s="6" t="s">
        <v>611</v>
      </c>
      <c r="G3879" s="7" t="s">
        <v>138</v>
      </c>
      <c r="H3879" s="8" t="n">
        <v>5833.37</v>
      </c>
      <c r="I3879" s="9" t="n">
        <v>30</v>
      </c>
      <c r="J3879" s="6" t="s">
        <v>17</v>
      </c>
    </row>
    <row r="3880" customFormat="false" ht="15" hidden="false" customHeight="false" outlineLevel="0" collapsed="false">
      <c r="A3880" s="2" t="s">
        <v>7444</v>
      </c>
      <c r="B3880" s="2" t="s">
        <v>7445</v>
      </c>
      <c r="C3880" s="2" t="s">
        <v>12</v>
      </c>
      <c r="D3880" s="3" t="s">
        <v>13</v>
      </c>
      <c r="E3880" s="2" t="s">
        <v>774</v>
      </c>
      <c r="F3880" s="2" t="s">
        <v>550</v>
      </c>
      <c r="G3880" s="3" t="s">
        <v>22</v>
      </c>
      <c r="H3880" s="4" t="n">
        <v>14425.54</v>
      </c>
      <c r="I3880" s="5" t="n">
        <v>10</v>
      </c>
      <c r="J3880" s="2" t="s">
        <v>17</v>
      </c>
    </row>
    <row r="3881" customFormat="false" ht="15" hidden="false" customHeight="false" outlineLevel="0" collapsed="false">
      <c r="A3881" s="6" t="s">
        <v>7446</v>
      </c>
      <c r="B3881" s="6" t="s">
        <v>7447</v>
      </c>
      <c r="C3881" s="6" t="s">
        <v>31</v>
      </c>
      <c r="D3881" s="7" t="s">
        <v>32</v>
      </c>
      <c r="E3881" s="6" t="s">
        <v>760</v>
      </c>
      <c r="F3881" s="6" t="s">
        <v>1556</v>
      </c>
      <c r="G3881" s="7" t="s">
        <v>74</v>
      </c>
      <c r="H3881" s="8" t="n">
        <v>13892.67</v>
      </c>
      <c r="I3881" s="9" t="n">
        <v>10</v>
      </c>
      <c r="J3881" s="6" t="s">
        <v>17</v>
      </c>
    </row>
    <row r="3882" customFormat="false" ht="15" hidden="false" customHeight="false" outlineLevel="0" collapsed="false">
      <c r="A3882" s="2" t="s">
        <v>7448</v>
      </c>
      <c r="B3882" s="2" t="s">
        <v>7449</v>
      </c>
      <c r="C3882" s="2" t="s">
        <v>31</v>
      </c>
      <c r="D3882" s="3" t="s">
        <v>59</v>
      </c>
      <c r="E3882" s="2" t="s">
        <v>397</v>
      </c>
      <c r="F3882" s="2" t="s">
        <v>250</v>
      </c>
      <c r="G3882" s="3" t="s">
        <v>16</v>
      </c>
      <c r="H3882" s="4" t="n">
        <v>11582.2</v>
      </c>
      <c r="I3882" s="5" t="n">
        <v>30</v>
      </c>
      <c r="J3882" s="2" t="s">
        <v>17</v>
      </c>
    </row>
    <row r="3883" customFormat="false" ht="15" hidden="false" customHeight="false" outlineLevel="0" collapsed="false">
      <c r="A3883" s="6" t="s">
        <v>7450</v>
      </c>
      <c r="B3883" s="6" t="s">
        <v>7451</v>
      </c>
      <c r="C3883" s="6" t="s">
        <v>12</v>
      </c>
      <c r="D3883" s="7" t="s">
        <v>179</v>
      </c>
      <c r="E3883" s="6" t="s">
        <v>1570</v>
      </c>
      <c r="F3883" s="6" t="s">
        <v>565</v>
      </c>
      <c r="G3883" s="7" t="s">
        <v>138</v>
      </c>
      <c r="H3883" s="8" t="n">
        <v>8917.67</v>
      </c>
      <c r="I3883" s="9" t="n">
        <v>25</v>
      </c>
      <c r="J3883" s="6" t="s">
        <v>17</v>
      </c>
    </row>
    <row r="3884" customFormat="false" ht="15" hidden="false" customHeight="false" outlineLevel="0" collapsed="false">
      <c r="A3884" s="2" t="s">
        <v>7452</v>
      </c>
      <c r="B3884" s="2" t="s">
        <v>6306</v>
      </c>
      <c r="C3884" s="2" t="s">
        <v>31</v>
      </c>
      <c r="D3884" s="3" t="s">
        <v>175</v>
      </c>
      <c r="E3884" s="2" t="s">
        <v>72</v>
      </c>
      <c r="F3884" s="2" t="s">
        <v>73</v>
      </c>
      <c r="G3884" s="3" t="s">
        <v>62</v>
      </c>
      <c r="H3884" s="4" t="n">
        <v>13705.41</v>
      </c>
      <c r="I3884" s="5" t="n">
        <v>10</v>
      </c>
      <c r="J3884" s="2" t="s">
        <v>17</v>
      </c>
    </row>
    <row r="3885" customFormat="false" ht="15" hidden="false" customHeight="false" outlineLevel="0" collapsed="false">
      <c r="A3885" s="6" t="s">
        <v>7453</v>
      </c>
      <c r="B3885" s="6" t="s">
        <v>831</v>
      </c>
      <c r="C3885" s="6" t="s">
        <v>31</v>
      </c>
      <c r="D3885" s="7" t="s">
        <v>65</v>
      </c>
      <c r="E3885" s="6" t="s">
        <v>103</v>
      </c>
      <c r="F3885" s="6" t="s">
        <v>556</v>
      </c>
      <c r="G3885" s="7" t="s">
        <v>62</v>
      </c>
      <c r="H3885" s="8" t="n">
        <v>3734.48</v>
      </c>
      <c r="I3885" s="9" t="n">
        <v>5</v>
      </c>
      <c r="J3885" s="6" t="s">
        <v>68</v>
      </c>
    </row>
    <row r="3886" customFormat="false" ht="15" hidden="false" customHeight="false" outlineLevel="0" collapsed="false">
      <c r="A3886" s="2" t="s">
        <v>7454</v>
      </c>
      <c r="B3886" s="2" t="s">
        <v>7455</v>
      </c>
      <c r="C3886" s="2" t="s">
        <v>86</v>
      </c>
      <c r="D3886" s="3" t="s">
        <v>507</v>
      </c>
      <c r="E3886" s="2" t="s">
        <v>1368</v>
      </c>
      <c r="F3886" s="2" t="s">
        <v>1112</v>
      </c>
      <c r="G3886" s="3" t="s">
        <v>22</v>
      </c>
      <c r="H3886" s="4" t="n">
        <v>14357.13</v>
      </c>
      <c r="I3886" s="5" t="n">
        <v>20</v>
      </c>
      <c r="J3886" s="2" t="s">
        <v>17</v>
      </c>
    </row>
    <row r="3887" customFormat="false" ht="15" hidden="false" customHeight="false" outlineLevel="0" collapsed="false">
      <c r="A3887" s="6" t="s">
        <v>7456</v>
      </c>
      <c r="B3887" s="6" t="s">
        <v>7457</v>
      </c>
      <c r="C3887" s="6" t="s">
        <v>86</v>
      </c>
      <c r="D3887" s="7" t="s">
        <v>384</v>
      </c>
      <c r="E3887" s="6" t="s">
        <v>195</v>
      </c>
      <c r="F3887" s="6" t="s">
        <v>1051</v>
      </c>
      <c r="G3887" s="7" t="s">
        <v>62</v>
      </c>
      <c r="H3887" s="8" t="n">
        <v>11555.84</v>
      </c>
      <c r="I3887" s="9" t="n">
        <v>30</v>
      </c>
      <c r="J3887" s="6" t="s">
        <v>68</v>
      </c>
    </row>
    <row r="3888" customFormat="false" ht="15" hidden="false" customHeight="false" outlineLevel="0" collapsed="false">
      <c r="A3888" s="2" t="s">
        <v>7458</v>
      </c>
      <c r="B3888" s="2" t="s">
        <v>7459</v>
      </c>
      <c r="C3888" s="2" t="s">
        <v>86</v>
      </c>
      <c r="D3888" s="3" t="s">
        <v>87</v>
      </c>
      <c r="E3888" s="2" t="s">
        <v>809</v>
      </c>
      <c r="F3888" s="2" t="s">
        <v>688</v>
      </c>
      <c r="G3888" s="3" t="s">
        <v>22</v>
      </c>
      <c r="H3888" s="4" t="n">
        <v>4633.01</v>
      </c>
      <c r="I3888" s="5" t="n">
        <v>15</v>
      </c>
      <c r="J3888" s="2" t="s">
        <v>17</v>
      </c>
    </row>
    <row r="3889" customFormat="false" ht="15" hidden="false" customHeight="false" outlineLevel="0" collapsed="false">
      <c r="A3889" s="6" t="s">
        <v>7460</v>
      </c>
      <c r="B3889" s="6" t="s">
        <v>3064</v>
      </c>
      <c r="C3889" s="6" t="s">
        <v>12</v>
      </c>
      <c r="D3889" s="7" t="s">
        <v>362</v>
      </c>
      <c r="E3889" s="6" t="s">
        <v>647</v>
      </c>
      <c r="F3889" s="6" t="s">
        <v>216</v>
      </c>
      <c r="G3889" s="7" t="s">
        <v>62</v>
      </c>
      <c r="H3889" s="8" t="n">
        <v>9017.81</v>
      </c>
      <c r="I3889" s="9" t="n">
        <v>15</v>
      </c>
      <c r="J3889" s="6" t="s">
        <v>17</v>
      </c>
    </row>
    <row r="3890" customFormat="false" ht="15" hidden="false" customHeight="false" outlineLevel="0" collapsed="false">
      <c r="A3890" s="2" t="s">
        <v>7461</v>
      </c>
      <c r="B3890" s="2" t="s">
        <v>7462</v>
      </c>
      <c r="C3890" s="2" t="s">
        <v>12</v>
      </c>
      <c r="D3890" s="3" t="s">
        <v>25</v>
      </c>
      <c r="E3890" s="2" t="s">
        <v>260</v>
      </c>
      <c r="F3890" s="2" t="s">
        <v>1271</v>
      </c>
      <c r="G3890" s="3" t="s">
        <v>28</v>
      </c>
      <c r="H3890" s="4" t="n">
        <v>14917.1</v>
      </c>
      <c r="I3890" s="5" t="n">
        <v>25</v>
      </c>
      <c r="J3890" s="2" t="s">
        <v>17</v>
      </c>
    </row>
    <row r="3891" customFormat="false" ht="15" hidden="false" customHeight="false" outlineLevel="0" collapsed="false">
      <c r="A3891" s="6" t="s">
        <v>7463</v>
      </c>
      <c r="B3891" s="6" t="s">
        <v>1918</v>
      </c>
      <c r="C3891" s="6" t="s">
        <v>31</v>
      </c>
      <c r="D3891" s="7" t="s">
        <v>59</v>
      </c>
      <c r="E3891" s="6" t="s">
        <v>919</v>
      </c>
      <c r="F3891" s="6" t="s">
        <v>142</v>
      </c>
      <c r="G3891" s="7" t="s">
        <v>28</v>
      </c>
      <c r="H3891" s="8" t="n">
        <v>11460.85</v>
      </c>
      <c r="I3891" s="9" t="n">
        <v>30</v>
      </c>
      <c r="J3891" s="6" t="s">
        <v>17</v>
      </c>
    </row>
    <row r="3892" customFormat="false" ht="15" hidden="false" customHeight="false" outlineLevel="0" collapsed="false">
      <c r="A3892" s="2" t="s">
        <v>7464</v>
      </c>
      <c r="B3892" s="2" t="s">
        <v>7465</v>
      </c>
      <c r="C3892" s="2" t="s">
        <v>86</v>
      </c>
      <c r="D3892" s="3" t="s">
        <v>87</v>
      </c>
      <c r="E3892" s="2" t="s">
        <v>151</v>
      </c>
      <c r="F3892" s="2" t="s">
        <v>620</v>
      </c>
      <c r="G3892" s="3" t="s">
        <v>16</v>
      </c>
      <c r="H3892" s="4" t="n">
        <v>3872.49</v>
      </c>
      <c r="I3892" s="5" t="n">
        <v>20</v>
      </c>
      <c r="J3892" s="2" t="s">
        <v>17</v>
      </c>
    </row>
    <row r="3893" customFormat="false" ht="15" hidden="false" customHeight="false" outlineLevel="0" collapsed="false">
      <c r="A3893" s="6" t="s">
        <v>7466</v>
      </c>
      <c r="B3893" s="6" t="s">
        <v>3733</v>
      </c>
      <c r="C3893" s="6" t="s">
        <v>12</v>
      </c>
      <c r="D3893" s="7" t="s">
        <v>37</v>
      </c>
      <c r="E3893" s="6" t="s">
        <v>717</v>
      </c>
      <c r="F3893" s="6" t="s">
        <v>2151</v>
      </c>
      <c r="G3893" s="7" t="s">
        <v>62</v>
      </c>
      <c r="H3893" s="8" t="n">
        <v>4532.36</v>
      </c>
      <c r="I3893" s="9" t="n">
        <v>15</v>
      </c>
      <c r="J3893" s="6" t="s">
        <v>17</v>
      </c>
    </row>
    <row r="3894" customFormat="false" ht="15" hidden="false" customHeight="false" outlineLevel="0" collapsed="false">
      <c r="A3894" s="2" t="s">
        <v>7467</v>
      </c>
      <c r="B3894" s="2" t="s">
        <v>7468</v>
      </c>
      <c r="C3894" s="2" t="s">
        <v>12</v>
      </c>
      <c r="D3894" s="3" t="s">
        <v>110</v>
      </c>
      <c r="E3894" s="2" t="s">
        <v>972</v>
      </c>
      <c r="F3894" s="2" t="s">
        <v>724</v>
      </c>
      <c r="G3894" s="3" t="s">
        <v>22</v>
      </c>
      <c r="H3894" s="4" t="n">
        <v>11592.27</v>
      </c>
      <c r="I3894" s="5" t="n">
        <v>25</v>
      </c>
      <c r="J3894" s="2" t="s">
        <v>17</v>
      </c>
    </row>
    <row r="3895" customFormat="false" ht="15" hidden="false" customHeight="false" outlineLevel="0" collapsed="false">
      <c r="A3895" s="6" t="s">
        <v>7469</v>
      </c>
      <c r="B3895" s="6" t="s">
        <v>6851</v>
      </c>
      <c r="C3895" s="6" t="s">
        <v>12</v>
      </c>
      <c r="D3895" s="7" t="s">
        <v>81</v>
      </c>
      <c r="E3895" s="6" t="s">
        <v>405</v>
      </c>
      <c r="F3895" s="6" t="s">
        <v>1585</v>
      </c>
      <c r="G3895" s="7" t="s">
        <v>28</v>
      </c>
      <c r="H3895" s="8" t="n">
        <v>10549.32</v>
      </c>
      <c r="I3895" s="9" t="n">
        <v>25</v>
      </c>
      <c r="J3895" s="6" t="s">
        <v>17</v>
      </c>
    </row>
    <row r="3896" customFormat="false" ht="15" hidden="false" customHeight="false" outlineLevel="0" collapsed="false">
      <c r="A3896" s="2" t="s">
        <v>7470</v>
      </c>
      <c r="B3896" s="2" t="s">
        <v>993</v>
      </c>
      <c r="C3896" s="2" t="s">
        <v>12</v>
      </c>
      <c r="D3896" s="3" t="s">
        <v>50</v>
      </c>
      <c r="E3896" s="2" t="s">
        <v>380</v>
      </c>
      <c r="F3896" s="2" t="s">
        <v>381</v>
      </c>
      <c r="G3896" s="3" t="s">
        <v>62</v>
      </c>
      <c r="H3896" s="4" t="n">
        <v>6965.03</v>
      </c>
      <c r="I3896" s="5" t="n">
        <v>20</v>
      </c>
      <c r="J3896" s="2" t="s">
        <v>17</v>
      </c>
    </row>
    <row r="3897" customFormat="false" ht="15" hidden="false" customHeight="false" outlineLevel="0" collapsed="false">
      <c r="A3897" s="6" t="s">
        <v>7471</v>
      </c>
      <c r="B3897" s="6" t="s">
        <v>824</v>
      </c>
      <c r="C3897" s="6" t="s">
        <v>86</v>
      </c>
      <c r="D3897" s="7" t="s">
        <v>784</v>
      </c>
      <c r="E3897" s="6" t="s">
        <v>764</v>
      </c>
      <c r="F3897" s="6" t="s">
        <v>304</v>
      </c>
      <c r="G3897" s="7" t="s">
        <v>138</v>
      </c>
      <c r="H3897" s="8" t="n">
        <v>9440.77</v>
      </c>
      <c r="I3897" s="9" t="n">
        <v>20</v>
      </c>
      <c r="J3897" s="6" t="s">
        <v>17</v>
      </c>
    </row>
    <row r="3898" customFormat="false" ht="15" hidden="false" customHeight="false" outlineLevel="0" collapsed="false">
      <c r="A3898" s="2" t="s">
        <v>7472</v>
      </c>
      <c r="B3898" s="2" t="s">
        <v>7473</v>
      </c>
      <c r="C3898" s="2" t="s">
        <v>86</v>
      </c>
      <c r="D3898" s="3" t="s">
        <v>507</v>
      </c>
      <c r="E3898" s="2" t="s">
        <v>205</v>
      </c>
      <c r="F3898" s="2" t="s">
        <v>47</v>
      </c>
      <c r="G3898" s="3" t="s">
        <v>62</v>
      </c>
      <c r="H3898" s="4" t="n">
        <v>3341.77</v>
      </c>
      <c r="I3898" s="5" t="n">
        <v>5</v>
      </c>
      <c r="J3898" s="2" t="s">
        <v>68</v>
      </c>
    </row>
    <row r="3899" customFormat="false" ht="15" hidden="false" customHeight="false" outlineLevel="0" collapsed="false">
      <c r="A3899" s="6" t="s">
        <v>7474</v>
      </c>
      <c r="B3899" s="6" t="s">
        <v>7475</v>
      </c>
      <c r="C3899" s="6" t="s">
        <v>12</v>
      </c>
      <c r="D3899" s="7" t="s">
        <v>362</v>
      </c>
      <c r="E3899" s="6" t="s">
        <v>556</v>
      </c>
      <c r="F3899" s="6" t="s">
        <v>212</v>
      </c>
      <c r="G3899" s="7" t="s">
        <v>16</v>
      </c>
      <c r="H3899" s="8" t="n">
        <v>8555.03</v>
      </c>
      <c r="I3899" s="9" t="n">
        <v>30</v>
      </c>
      <c r="J3899" s="6" t="s">
        <v>17</v>
      </c>
    </row>
    <row r="3900" customFormat="false" ht="15" hidden="false" customHeight="false" outlineLevel="0" collapsed="false">
      <c r="A3900" s="2" t="s">
        <v>7476</v>
      </c>
      <c r="B3900" s="2" t="s">
        <v>3844</v>
      </c>
      <c r="C3900" s="2" t="s">
        <v>31</v>
      </c>
      <c r="D3900" s="3" t="s">
        <v>215</v>
      </c>
      <c r="E3900" s="2" t="s">
        <v>621</v>
      </c>
      <c r="F3900" s="2" t="s">
        <v>960</v>
      </c>
      <c r="G3900" s="3" t="s">
        <v>22</v>
      </c>
      <c r="H3900" s="4" t="n">
        <v>10088.68</v>
      </c>
      <c r="I3900" s="5" t="n">
        <v>0</v>
      </c>
      <c r="J3900" s="2" t="s">
        <v>68</v>
      </c>
    </row>
    <row r="3901" customFormat="false" ht="15" hidden="false" customHeight="false" outlineLevel="0" collapsed="false">
      <c r="A3901" s="6" t="s">
        <v>7477</v>
      </c>
      <c r="B3901" s="6" t="s">
        <v>7478</v>
      </c>
      <c r="C3901" s="6" t="s">
        <v>31</v>
      </c>
      <c r="D3901" s="7" t="s">
        <v>92</v>
      </c>
      <c r="E3901" s="6" t="s">
        <v>760</v>
      </c>
      <c r="F3901" s="6" t="s">
        <v>1051</v>
      </c>
      <c r="G3901" s="7" t="s">
        <v>22</v>
      </c>
      <c r="H3901" s="8" t="n">
        <v>7614.36</v>
      </c>
      <c r="I3901" s="9" t="n">
        <v>20</v>
      </c>
      <c r="J3901" s="6" t="s">
        <v>17</v>
      </c>
    </row>
    <row r="3902" customFormat="false" ht="15" hidden="false" customHeight="false" outlineLevel="0" collapsed="false">
      <c r="A3902" s="2" t="s">
        <v>7479</v>
      </c>
      <c r="B3902" s="2" t="s">
        <v>7480</v>
      </c>
      <c r="C3902" s="2" t="s">
        <v>31</v>
      </c>
      <c r="D3902" s="3" t="s">
        <v>215</v>
      </c>
      <c r="E3902" s="2" t="s">
        <v>416</v>
      </c>
      <c r="F3902" s="2" t="s">
        <v>73</v>
      </c>
      <c r="G3902" s="3" t="s">
        <v>16</v>
      </c>
      <c r="H3902" s="4" t="n">
        <v>14728.1</v>
      </c>
      <c r="I3902" s="5" t="n">
        <v>0</v>
      </c>
      <c r="J3902" s="2" t="s">
        <v>17</v>
      </c>
    </row>
    <row r="3903" customFormat="false" ht="15" hidden="false" customHeight="false" outlineLevel="0" collapsed="false">
      <c r="A3903" s="6" t="s">
        <v>7481</v>
      </c>
      <c r="B3903" s="6" t="s">
        <v>7482</v>
      </c>
      <c r="C3903" s="6" t="s">
        <v>12</v>
      </c>
      <c r="D3903" s="7" t="s">
        <v>179</v>
      </c>
      <c r="E3903" s="6" t="s">
        <v>972</v>
      </c>
      <c r="F3903" s="6" t="s">
        <v>724</v>
      </c>
      <c r="G3903" s="7" t="s">
        <v>16</v>
      </c>
      <c r="H3903" s="8" t="n">
        <v>14473.09</v>
      </c>
      <c r="I3903" s="9" t="n">
        <v>20</v>
      </c>
      <c r="J3903" s="6" t="s">
        <v>68</v>
      </c>
    </row>
    <row r="3904" customFormat="false" ht="15" hidden="false" customHeight="false" outlineLevel="0" collapsed="false">
      <c r="A3904" s="2" t="s">
        <v>7483</v>
      </c>
      <c r="B3904" s="2" t="s">
        <v>7484</v>
      </c>
      <c r="C3904" s="2" t="s">
        <v>12</v>
      </c>
      <c r="D3904" s="3" t="s">
        <v>81</v>
      </c>
      <c r="E3904" s="2" t="s">
        <v>528</v>
      </c>
      <c r="F3904" s="2" t="s">
        <v>111</v>
      </c>
      <c r="G3904" s="3" t="s">
        <v>28</v>
      </c>
      <c r="H3904" s="4" t="n">
        <v>12101.2</v>
      </c>
      <c r="I3904" s="5" t="n">
        <v>25</v>
      </c>
      <c r="J3904" s="2" t="s">
        <v>17</v>
      </c>
    </row>
    <row r="3905" customFormat="false" ht="15" hidden="false" customHeight="false" outlineLevel="0" collapsed="false">
      <c r="A3905" s="6" t="s">
        <v>7485</v>
      </c>
      <c r="B3905" s="6" t="s">
        <v>7486</v>
      </c>
      <c r="C3905" s="6" t="s">
        <v>12</v>
      </c>
      <c r="D3905" s="7" t="s">
        <v>81</v>
      </c>
      <c r="E3905" s="6" t="s">
        <v>942</v>
      </c>
      <c r="F3905" s="6" t="s">
        <v>937</v>
      </c>
      <c r="G3905" s="7" t="s">
        <v>74</v>
      </c>
      <c r="H3905" s="8" t="n">
        <v>7785.03</v>
      </c>
      <c r="I3905" s="9" t="n">
        <v>15</v>
      </c>
      <c r="J3905" s="6" t="s">
        <v>68</v>
      </c>
    </row>
    <row r="3906" customFormat="false" ht="15" hidden="false" customHeight="false" outlineLevel="0" collapsed="false">
      <c r="A3906" s="2" t="s">
        <v>7487</v>
      </c>
      <c r="B3906" s="2" t="s">
        <v>7488</v>
      </c>
      <c r="C3906" s="2" t="s">
        <v>31</v>
      </c>
      <c r="D3906" s="3" t="s">
        <v>92</v>
      </c>
      <c r="E3906" s="2" t="s">
        <v>286</v>
      </c>
      <c r="F3906" s="2" t="s">
        <v>525</v>
      </c>
      <c r="G3906" s="3" t="s">
        <v>138</v>
      </c>
      <c r="H3906" s="4" t="n">
        <v>11354.86</v>
      </c>
      <c r="I3906" s="5" t="n">
        <v>25</v>
      </c>
      <c r="J3906" s="2" t="s">
        <v>17</v>
      </c>
    </row>
    <row r="3907" customFormat="false" ht="15" hidden="false" customHeight="false" outlineLevel="0" collapsed="false">
      <c r="A3907" s="6" t="s">
        <v>7489</v>
      </c>
      <c r="B3907" s="6" t="s">
        <v>7490</v>
      </c>
      <c r="C3907" s="6" t="s">
        <v>31</v>
      </c>
      <c r="D3907" s="7" t="s">
        <v>122</v>
      </c>
      <c r="E3907" s="6" t="s">
        <v>460</v>
      </c>
      <c r="F3907" s="6" t="s">
        <v>452</v>
      </c>
      <c r="G3907" s="7" t="s">
        <v>138</v>
      </c>
      <c r="H3907" s="8" t="n">
        <v>7269.94</v>
      </c>
      <c r="I3907" s="9" t="n">
        <v>5</v>
      </c>
      <c r="J3907" s="6" t="s">
        <v>17</v>
      </c>
    </row>
    <row r="3908" customFormat="false" ht="15" hidden="false" customHeight="false" outlineLevel="0" collapsed="false">
      <c r="A3908" s="2" t="s">
        <v>7491</v>
      </c>
      <c r="B3908" s="2" t="s">
        <v>5703</v>
      </c>
      <c r="C3908" s="2" t="s">
        <v>31</v>
      </c>
      <c r="D3908" s="3" t="s">
        <v>145</v>
      </c>
      <c r="E3908" s="2" t="s">
        <v>712</v>
      </c>
      <c r="F3908" s="2" t="s">
        <v>88</v>
      </c>
      <c r="G3908" s="3" t="s">
        <v>16</v>
      </c>
      <c r="H3908" s="4" t="n">
        <v>1113.51</v>
      </c>
      <c r="I3908" s="5" t="n">
        <v>5</v>
      </c>
      <c r="J3908" s="2" t="s">
        <v>17</v>
      </c>
    </row>
    <row r="3909" customFormat="false" ht="15" hidden="false" customHeight="false" outlineLevel="0" collapsed="false">
      <c r="A3909" s="6" t="s">
        <v>7492</v>
      </c>
      <c r="B3909" s="6" t="s">
        <v>7493</v>
      </c>
      <c r="C3909" s="6" t="s">
        <v>12</v>
      </c>
      <c r="D3909" s="7" t="s">
        <v>179</v>
      </c>
      <c r="E3909" s="6" t="s">
        <v>653</v>
      </c>
      <c r="F3909" s="6" t="s">
        <v>358</v>
      </c>
      <c r="G3909" s="7" t="s">
        <v>62</v>
      </c>
      <c r="H3909" s="8" t="n">
        <v>13049.15</v>
      </c>
      <c r="I3909" s="9" t="n">
        <v>0</v>
      </c>
      <c r="J3909" s="6" t="s">
        <v>17</v>
      </c>
    </row>
    <row r="3910" customFormat="false" ht="15" hidden="false" customHeight="false" outlineLevel="0" collapsed="false">
      <c r="A3910" s="2" t="s">
        <v>7494</v>
      </c>
      <c r="B3910" s="2" t="s">
        <v>7495</v>
      </c>
      <c r="C3910" s="2" t="s">
        <v>12</v>
      </c>
      <c r="D3910" s="3" t="s">
        <v>110</v>
      </c>
      <c r="E3910" s="2" t="s">
        <v>112</v>
      </c>
      <c r="F3910" s="2" t="s">
        <v>700</v>
      </c>
      <c r="G3910" s="3" t="s">
        <v>62</v>
      </c>
      <c r="H3910" s="4" t="n">
        <v>814.68</v>
      </c>
      <c r="I3910" s="5" t="n">
        <v>25</v>
      </c>
      <c r="J3910" s="2" t="s">
        <v>17</v>
      </c>
    </row>
    <row r="3911" customFormat="false" ht="15" hidden="false" customHeight="false" outlineLevel="0" collapsed="false">
      <c r="A3911" s="6" t="s">
        <v>7496</v>
      </c>
      <c r="B3911" s="6" t="s">
        <v>7497</v>
      </c>
      <c r="C3911" s="6" t="s">
        <v>31</v>
      </c>
      <c r="D3911" s="7" t="s">
        <v>215</v>
      </c>
      <c r="E3911" s="6" t="s">
        <v>1485</v>
      </c>
      <c r="F3911" s="6" t="s">
        <v>712</v>
      </c>
      <c r="G3911" s="7" t="s">
        <v>62</v>
      </c>
      <c r="H3911" s="8" t="n">
        <v>1770.06</v>
      </c>
      <c r="I3911" s="9" t="n">
        <v>20</v>
      </c>
      <c r="J3911" s="6" t="s">
        <v>17</v>
      </c>
    </row>
    <row r="3912" customFormat="false" ht="15" hidden="false" customHeight="false" outlineLevel="0" collapsed="false">
      <c r="A3912" s="2" t="s">
        <v>7498</v>
      </c>
      <c r="B3912" s="2" t="s">
        <v>7499</v>
      </c>
      <c r="C3912" s="2" t="s">
        <v>12</v>
      </c>
      <c r="D3912" s="3" t="s">
        <v>110</v>
      </c>
      <c r="E3912" s="2" t="s">
        <v>881</v>
      </c>
      <c r="F3912" s="2" t="s">
        <v>250</v>
      </c>
      <c r="G3912" s="3" t="s">
        <v>74</v>
      </c>
      <c r="H3912" s="4" t="n">
        <v>13536.12</v>
      </c>
      <c r="I3912" s="5" t="n">
        <v>15</v>
      </c>
      <c r="J3912" s="2" t="s">
        <v>17</v>
      </c>
    </row>
    <row r="3913" customFormat="false" ht="15" hidden="false" customHeight="false" outlineLevel="0" collapsed="false">
      <c r="A3913" s="6" t="s">
        <v>7500</v>
      </c>
      <c r="B3913" s="6" t="s">
        <v>7501</v>
      </c>
      <c r="C3913" s="6" t="s">
        <v>12</v>
      </c>
      <c r="D3913" s="7" t="s">
        <v>13</v>
      </c>
      <c r="E3913" s="6" t="s">
        <v>1112</v>
      </c>
      <c r="F3913" s="6" t="s">
        <v>187</v>
      </c>
      <c r="G3913" s="7" t="s">
        <v>16</v>
      </c>
      <c r="H3913" s="8" t="n">
        <v>3504.51</v>
      </c>
      <c r="I3913" s="9" t="n">
        <v>5</v>
      </c>
      <c r="J3913" s="6" t="s">
        <v>17</v>
      </c>
    </row>
    <row r="3914" customFormat="false" ht="15" hidden="false" customHeight="false" outlineLevel="0" collapsed="false">
      <c r="A3914" s="2" t="s">
        <v>7502</v>
      </c>
      <c r="B3914" s="2" t="s">
        <v>7503</v>
      </c>
      <c r="C3914" s="2" t="s">
        <v>12</v>
      </c>
      <c r="D3914" s="3" t="s">
        <v>162</v>
      </c>
      <c r="E3914" s="2" t="s">
        <v>449</v>
      </c>
      <c r="F3914" s="2" t="s">
        <v>955</v>
      </c>
      <c r="G3914" s="3" t="s">
        <v>16</v>
      </c>
      <c r="H3914" s="4" t="n">
        <v>1126.66</v>
      </c>
      <c r="I3914" s="5" t="n">
        <v>15</v>
      </c>
      <c r="J3914" s="2" t="s">
        <v>17</v>
      </c>
    </row>
    <row r="3915" customFormat="false" ht="15" hidden="false" customHeight="false" outlineLevel="0" collapsed="false">
      <c r="A3915" s="6" t="s">
        <v>7504</v>
      </c>
      <c r="B3915" s="6" t="s">
        <v>7505</v>
      </c>
      <c r="C3915" s="6" t="s">
        <v>31</v>
      </c>
      <c r="D3915" s="7" t="s">
        <v>59</v>
      </c>
      <c r="E3915" s="6" t="s">
        <v>754</v>
      </c>
      <c r="F3915" s="6" t="s">
        <v>703</v>
      </c>
      <c r="G3915" s="7" t="s">
        <v>138</v>
      </c>
      <c r="H3915" s="8" t="n">
        <v>11788.35</v>
      </c>
      <c r="I3915" s="9" t="n">
        <v>25</v>
      </c>
      <c r="J3915" s="6" t="s">
        <v>17</v>
      </c>
    </row>
    <row r="3916" customFormat="false" ht="15" hidden="false" customHeight="false" outlineLevel="0" collapsed="false">
      <c r="A3916" s="2" t="s">
        <v>7506</v>
      </c>
      <c r="B3916" s="2" t="s">
        <v>4312</v>
      </c>
      <c r="C3916" s="2" t="s">
        <v>12</v>
      </c>
      <c r="D3916" s="3" t="s">
        <v>13</v>
      </c>
      <c r="E3916" s="2" t="s">
        <v>928</v>
      </c>
      <c r="F3916" s="2" t="s">
        <v>680</v>
      </c>
      <c r="G3916" s="3" t="s">
        <v>62</v>
      </c>
      <c r="H3916" s="4" t="n">
        <v>7359.68</v>
      </c>
      <c r="I3916" s="5" t="n">
        <v>5</v>
      </c>
      <c r="J3916" s="2" t="s">
        <v>17</v>
      </c>
    </row>
    <row r="3917" customFormat="false" ht="15" hidden="false" customHeight="false" outlineLevel="0" collapsed="false">
      <c r="A3917" s="6" t="s">
        <v>7507</v>
      </c>
      <c r="B3917" s="6" t="s">
        <v>5830</v>
      </c>
      <c r="C3917" s="6" t="s">
        <v>31</v>
      </c>
      <c r="D3917" s="7" t="s">
        <v>175</v>
      </c>
      <c r="E3917" s="6" t="s">
        <v>473</v>
      </c>
      <c r="F3917" s="6" t="s">
        <v>721</v>
      </c>
      <c r="G3917" s="7" t="s">
        <v>74</v>
      </c>
      <c r="H3917" s="8" t="n">
        <v>5089.69</v>
      </c>
      <c r="I3917" s="9" t="n">
        <v>5</v>
      </c>
      <c r="J3917" s="6" t="s">
        <v>68</v>
      </c>
    </row>
    <row r="3918" customFormat="false" ht="15" hidden="false" customHeight="false" outlineLevel="0" collapsed="false">
      <c r="A3918" s="2" t="s">
        <v>7508</v>
      </c>
      <c r="B3918" s="2" t="s">
        <v>7509</v>
      </c>
      <c r="C3918" s="2" t="s">
        <v>12</v>
      </c>
      <c r="D3918" s="3" t="s">
        <v>25</v>
      </c>
      <c r="E3918" s="2" t="s">
        <v>543</v>
      </c>
      <c r="F3918" s="2" t="s">
        <v>294</v>
      </c>
      <c r="G3918" s="3" t="s">
        <v>16</v>
      </c>
      <c r="H3918" s="4" t="n">
        <v>10933.4</v>
      </c>
      <c r="I3918" s="5" t="n">
        <v>25</v>
      </c>
      <c r="J3918" s="2" t="s">
        <v>17</v>
      </c>
    </row>
    <row r="3919" customFormat="false" ht="15" hidden="false" customHeight="false" outlineLevel="0" collapsed="false">
      <c r="A3919" s="6" t="s">
        <v>7510</v>
      </c>
      <c r="B3919" s="6" t="s">
        <v>7511</v>
      </c>
      <c r="C3919" s="6" t="s">
        <v>12</v>
      </c>
      <c r="D3919" s="7" t="s">
        <v>50</v>
      </c>
      <c r="E3919" s="6" t="s">
        <v>102</v>
      </c>
      <c r="F3919" s="6" t="s">
        <v>942</v>
      </c>
      <c r="G3919" s="7" t="s">
        <v>74</v>
      </c>
      <c r="H3919" s="8" t="n">
        <v>2076.66</v>
      </c>
      <c r="I3919" s="9" t="n">
        <v>5</v>
      </c>
      <c r="J3919" s="6" t="s">
        <v>17</v>
      </c>
    </row>
    <row r="3920" customFormat="false" ht="15" hidden="false" customHeight="false" outlineLevel="0" collapsed="false">
      <c r="A3920" s="2" t="s">
        <v>7512</v>
      </c>
      <c r="B3920" s="2" t="s">
        <v>334</v>
      </c>
      <c r="C3920" s="2" t="s">
        <v>86</v>
      </c>
      <c r="D3920" s="3" t="s">
        <v>135</v>
      </c>
      <c r="E3920" s="2" t="s">
        <v>994</v>
      </c>
      <c r="F3920" s="2" t="s">
        <v>167</v>
      </c>
      <c r="G3920" s="3" t="s">
        <v>22</v>
      </c>
      <c r="H3920" s="4" t="n">
        <v>3968.5</v>
      </c>
      <c r="I3920" s="5" t="n">
        <v>15</v>
      </c>
      <c r="J3920" s="2" t="s">
        <v>17</v>
      </c>
    </row>
    <row r="3921" customFormat="false" ht="15" hidden="false" customHeight="false" outlineLevel="0" collapsed="false">
      <c r="A3921" s="6" t="s">
        <v>7513</v>
      </c>
      <c r="B3921" s="6" t="s">
        <v>7514</v>
      </c>
      <c r="C3921" s="6" t="s">
        <v>12</v>
      </c>
      <c r="D3921" s="7" t="s">
        <v>154</v>
      </c>
      <c r="E3921" s="6" t="s">
        <v>881</v>
      </c>
      <c r="F3921" s="6" t="s">
        <v>2151</v>
      </c>
      <c r="G3921" s="7" t="s">
        <v>16</v>
      </c>
      <c r="H3921" s="8" t="n">
        <v>6499.63</v>
      </c>
      <c r="I3921" s="9" t="n">
        <v>5</v>
      </c>
      <c r="J3921" s="6" t="s">
        <v>17</v>
      </c>
    </row>
    <row r="3922" customFormat="false" ht="15" hidden="false" customHeight="false" outlineLevel="0" collapsed="false">
      <c r="A3922" s="2" t="s">
        <v>7515</v>
      </c>
      <c r="B3922" s="2" t="s">
        <v>7516</v>
      </c>
      <c r="C3922" s="2" t="s">
        <v>31</v>
      </c>
      <c r="D3922" s="3" t="s">
        <v>122</v>
      </c>
      <c r="E3922" s="2" t="s">
        <v>111</v>
      </c>
      <c r="F3922" s="2" t="s">
        <v>700</v>
      </c>
      <c r="G3922" s="3" t="s">
        <v>22</v>
      </c>
      <c r="H3922" s="4" t="n">
        <v>14536.32</v>
      </c>
      <c r="I3922" s="5" t="n">
        <v>15</v>
      </c>
      <c r="J3922" s="2" t="s">
        <v>17</v>
      </c>
    </row>
    <row r="3923" customFormat="false" ht="15" hidden="false" customHeight="false" outlineLevel="0" collapsed="false">
      <c r="A3923" s="6" t="s">
        <v>7517</v>
      </c>
      <c r="B3923" s="6" t="s">
        <v>5029</v>
      </c>
      <c r="C3923" s="6" t="s">
        <v>31</v>
      </c>
      <c r="D3923" s="7" t="s">
        <v>32</v>
      </c>
      <c r="E3923" s="6" t="s">
        <v>630</v>
      </c>
      <c r="F3923" s="6" t="s">
        <v>376</v>
      </c>
      <c r="G3923" s="7" t="s">
        <v>62</v>
      </c>
      <c r="H3923" s="8" t="n">
        <v>6604.3</v>
      </c>
      <c r="I3923" s="9" t="n">
        <v>5</v>
      </c>
      <c r="J3923" s="6" t="s">
        <v>17</v>
      </c>
    </row>
    <row r="3924" customFormat="false" ht="15" hidden="false" customHeight="false" outlineLevel="0" collapsed="false">
      <c r="A3924" s="2" t="s">
        <v>7518</v>
      </c>
      <c r="B3924" s="2" t="s">
        <v>7519</v>
      </c>
      <c r="C3924" s="2" t="s">
        <v>12</v>
      </c>
      <c r="D3924" s="3" t="s">
        <v>25</v>
      </c>
      <c r="E3924" s="2" t="s">
        <v>1678</v>
      </c>
      <c r="F3924" s="2" t="s">
        <v>674</v>
      </c>
      <c r="G3924" s="3" t="s">
        <v>16</v>
      </c>
      <c r="H3924" s="4" t="n">
        <v>7093.07</v>
      </c>
      <c r="I3924" s="5" t="n">
        <v>5</v>
      </c>
      <c r="J3924" s="2" t="s">
        <v>68</v>
      </c>
    </row>
    <row r="3925" customFormat="false" ht="15" hidden="false" customHeight="false" outlineLevel="0" collapsed="false">
      <c r="A3925" s="6" t="s">
        <v>7520</v>
      </c>
      <c r="B3925" s="6" t="s">
        <v>1002</v>
      </c>
      <c r="C3925" s="6" t="s">
        <v>86</v>
      </c>
      <c r="D3925" s="7" t="s">
        <v>507</v>
      </c>
      <c r="E3925" s="6" t="s">
        <v>82</v>
      </c>
      <c r="F3925" s="6" t="s">
        <v>77</v>
      </c>
      <c r="G3925" s="7" t="s">
        <v>28</v>
      </c>
      <c r="H3925" s="8" t="n">
        <v>6680.86</v>
      </c>
      <c r="I3925" s="9" t="n">
        <v>0</v>
      </c>
      <c r="J3925" s="6" t="s">
        <v>17</v>
      </c>
    </row>
    <row r="3926" customFormat="false" ht="15" hidden="false" customHeight="false" outlineLevel="0" collapsed="false">
      <c r="A3926" s="2" t="s">
        <v>7521</v>
      </c>
      <c r="B3926" s="2" t="s">
        <v>7522</v>
      </c>
      <c r="C3926" s="2" t="s">
        <v>86</v>
      </c>
      <c r="D3926" s="3" t="s">
        <v>135</v>
      </c>
      <c r="E3926" s="2" t="s">
        <v>141</v>
      </c>
      <c r="F3926" s="2" t="s">
        <v>405</v>
      </c>
      <c r="G3926" s="3" t="s">
        <v>16</v>
      </c>
      <c r="H3926" s="4" t="n">
        <v>12816.19</v>
      </c>
      <c r="I3926" s="5" t="n">
        <v>0</v>
      </c>
      <c r="J3926" s="2" t="s">
        <v>17</v>
      </c>
    </row>
    <row r="3927" customFormat="false" ht="15" hidden="false" customHeight="false" outlineLevel="0" collapsed="false">
      <c r="A3927" s="6" t="s">
        <v>7523</v>
      </c>
      <c r="B3927" s="6" t="s">
        <v>7524</v>
      </c>
      <c r="C3927" s="6" t="s">
        <v>86</v>
      </c>
      <c r="D3927" s="7" t="s">
        <v>285</v>
      </c>
      <c r="E3927" s="6" t="s">
        <v>2002</v>
      </c>
      <c r="F3927" s="6" t="s">
        <v>426</v>
      </c>
      <c r="G3927" s="7" t="s">
        <v>16</v>
      </c>
      <c r="H3927" s="8" t="n">
        <v>8828.07</v>
      </c>
      <c r="I3927" s="9" t="n">
        <v>5</v>
      </c>
      <c r="J3927" s="6" t="s">
        <v>17</v>
      </c>
    </row>
    <row r="3928" customFormat="false" ht="15" hidden="false" customHeight="false" outlineLevel="0" collapsed="false">
      <c r="A3928" s="2" t="s">
        <v>7525</v>
      </c>
      <c r="B3928" s="2" t="s">
        <v>7526</v>
      </c>
      <c r="C3928" s="2" t="s">
        <v>12</v>
      </c>
      <c r="D3928" s="3" t="s">
        <v>81</v>
      </c>
      <c r="E3928" s="2" t="s">
        <v>665</v>
      </c>
      <c r="F3928" s="2" t="s">
        <v>898</v>
      </c>
      <c r="G3928" s="3" t="s">
        <v>22</v>
      </c>
      <c r="H3928" s="4" t="n">
        <v>11144.1</v>
      </c>
      <c r="I3928" s="5" t="n">
        <v>10</v>
      </c>
      <c r="J3928" s="2" t="s">
        <v>68</v>
      </c>
    </row>
    <row r="3929" customFormat="false" ht="15" hidden="false" customHeight="false" outlineLevel="0" collapsed="false">
      <c r="A3929" s="6" t="s">
        <v>7527</v>
      </c>
      <c r="B3929" s="6" t="s">
        <v>7528</v>
      </c>
      <c r="C3929" s="6" t="s">
        <v>31</v>
      </c>
      <c r="D3929" s="7" t="s">
        <v>71</v>
      </c>
      <c r="E3929" s="6" t="s">
        <v>359</v>
      </c>
      <c r="F3929" s="6" t="s">
        <v>392</v>
      </c>
      <c r="G3929" s="7" t="s">
        <v>74</v>
      </c>
      <c r="H3929" s="8" t="n">
        <v>4803.6</v>
      </c>
      <c r="I3929" s="9" t="n">
        <v>20</v>
      </c>
      <c r="J3929" s="6" t="s">
        <v>17</v>
      </c>
    </row>
    <row r="3930" customFormat="false" ht="15" hidden="false" customHeight="false" outlineLevel="0" collapsed="false">
      <c r="A3930" s="2" t="s">
        <v>7529</v>
      </c>
      <c r="B3930" s="2" t="s">
        <v>7530</v>
      </c>
      <c r="C3930" s="2" t="s">
        <v>31</v>
      </c>
      <c r="D3930" s="3" t="s">
        <v>145</v>
      </c>
      <c r="E3930" s="2" t="s">
        <v>1208</v>
      </c>
      <c r="F3930" s="2" t="s">
        <v>960</v>
      </c>
      <c r="G3930" s="3" t="s">
        <v>22</v>
      </c>
      <c r="H3930" s="4" t="n">
        <v>4343.47</v>
      </c>
      <c r="I3930" s="5" t="n">
        <v>25</v>
      </c>
      <c r="J3930" s="2" t="s">
        <v>17</v>
      </c>
    </row>
    <row r="3931" customFormat="false" ht="15" hidden="false" customHeight="false" outlineLevel="0" collapsed="false">
      <c r="A3931" s="6" t="s">
        <v>7531</v>
      </c>
      <c r="B3931" s="6" t="s">
        <v>7532</v>
      </c>
      <c r="C3931" s="6" t="s">
        <v>12</v>
      </c>
      <c r="D3931" s="7" t="s">
        <v>362</v>
      </c>
      <c r="E3931" s="6" t="s">
        <v>793</v>
      </c>
      <c r="F3931" s="6" t="s">
        <v>380</v>
      </c>
      <c r="G3931" s="7" t="s">
        <v>22</v>
      </c>
      <c r="H3931" s="8" t="n">
        <v>1000.56</v>
      </c>
      <c r="I3931" s="9" t="n">
        <v>25</v>
      </c>
      <c r="J3931" s="6" t="s">
        <v>17</v>
      </c>
    </row>
    <row r="3932" customFormat="false" ht="15" hidden="false" customHeight="false" outlineLevel="0" collapsed="false">
      <c r="A3932" s="2" t="s">
        <v>7533</v>
      </c>
      <c r="B3932" s="2" t="s">
        <v>7534</v>
      </c>
      <c r="C3932" s="2" t="s">
        <v>31</v>
      </c>
      <c r="D3932" s="3" t="s">
        <v>145</v>
      </c>
      <c r="E3932" s="2" t="s">
        <v>43</v>
      </c>
      <c r="F3932" s="2" t="s">
        <v>163</v>
      </c>
      <c r="G3932" s="3" t="s">
        <v>28</v>
      </c>
      <c r="H3932" s="4" t="n">
        <v>11796.34</v>
      </c>
      <c r="I3932" s="5" t="n">
        <v>0</v>
      </c>
      <c r="J3932" s="2" t="s">
        <v>17</v>
      </c>
    </row>
    <row r="3933" customFormat="false" ht="15" hidden="false" customHeight="false" outlineLevel="0" collapsed="false">
      <c r="A3933" s="6" t="s">
        <v>7535</v>
      </c>
      <c r="B3933" s="6" t="s">
        <v>7536</v>
      </c>
      <c r="C3933" s="6" t="s">
        <v>31</v>
      </c>
      <c r="D3933" s="7" t="s">
        <v>32</v>
      </c>
      <c r="E3933" s="6" t="s">
        <v>128</v>
      </c>
      <c r="F3933" s="6" t="s">
        <v>1000</v>
      </c>
      <c r="G3933" s="7" t="s">
        <v>16</v>
      </c>
      <c r="H3933" s="8" t="n">
        <v>14717.56</v>
      </c>
      <c r="I3933" s="9" t="n">
        <v>5</v>
      </c>
      <c r="J3933" s="6" t="s">
        <v>68</v>
      </c>
    </row>
    <row r="3934" customFormat="false" ht="15" hidden="false" customHeight="false" outlineLevel="0" collapsed="false">
      <c r="A3934" s="2" t="s">
        <v>7537</v>
      </c>
      <c r="B3934" s="2" t="s">
        <v>7538</v>
      </c>
      <c r="C3934" s="2" t="s">
        <v>12</v>
      </c>
      <c r="D3934" s="3" t="s">
        <v>81</v>
      </c>
      <c r="E3934" s="2" t="s">
        <v>123</v>
      </c>
      <c r="F3934" s="2" t="s">
        <v>490</v>
      </c>
      <c r="G3934" s="3" t="s">
        <v>16</v>
      </c>
      <c r="H3934" s="4" t="n">
        <v>7249.2</v>
      </c>
      <c r="I3934" s="5" t="n">
        <v>5</v>
      </c>
      <c r="J3934" s="2" t="s">
        <v>17</v>
      </c>
    </row>
    <row r="3935" customFormat="false" ht="15" hidden="false" customHeight="false" outlineLevel="0" collapsed="false">
      <c r="A3935" s="6" t="s">
        <v>7539</v>
      </c>
      <c r="B3935" s="6" t="s">
        <v>7540</v>
      </c>
      <c r="C3935" s="6" t="s">
        <v>31</v>
      </c>
      <c r="D3935" s="7" t="s">
        <v>145</v>
      </c>
      <c r="E3935" s="6" t="s">
        <v>573</v>
      </c>
      <c r="F3935" s="6" t="s">
        <v>287</v>
      </c>
      <c r="G3935" s="7" t="s">
        <v>22</v>
      </c>
      <c r="H3935" s="8" t="n">
        <v>978.57</v>
      </c>
      <c r="I3935" s="9" t="n">
        <v>15</v>
      </c>
      <c r="J3935" s="6" t="s">
        <v>17</v>
      </c>
    </row>
    <row r="3936" customFormat="false" ht="15" hidden="false" customHeight="false" outlineLevel="0" collapsed="false">
      <c r="A3936" s="2" t="s">
        <v>7541</v>
      </c>
      <c r="B3936" s="2" t="s">
        <v>7542</v>
      </c>
      <c r="C3936" s="2" t="s">
        <v>86</v>
      </c>
      <c r="D3936" s="3" t="s">
        <v>97</v>
      </c>
      <c r="E3936" s="2" t="s">
        <v>112</v>
      </c>
      <c r="F3936" s="2" t="s">
        <v>533</v>
      </c>
      <c r="G3936" s="3" t="s">
        <v>62</v>
      </c>
      <c r="H3936" s="4" t="n">
        <v>12374.27</v>
      </c>
      <c r="I3936" s="5" t="n">
        <v>0</v>
      </c>
      <c r="J3936" s="2" t="s">
        <v>17</v>
      </c>
    </row>
    <row r="3937" customFormat="false" ht="15" hidden="false" customHeight="false" outlineLevel="0" collapsed="false">
      <c r="A3937" s="6" t="s">
        <v>7543</v>
      </c>
      <c r="B3937" s="6" t="s">
        <v>7544</v>
      </c>
      <c r="C3937" s="6" t="s">
        <v>12</v>
      </c>
      <c r="D3937" s="7" t="s">
        <v>154</v>
      </c>
      <c r="E3937" s="6" t="s">
        <v>338</v>
      </c>
      <c r="F3937" s="6" t="s">
        <v>405</v>
      </c>
      <c r="G3937" s="7" t="s">
        <v>74</v>
      </c>
      <c r="H3937" s="8" t="n">
        <v>12386.47</v>
      </c>
      <c r="I3937" s="9" t="n">
        <v>25</v>
      </c>
      <c r="J3937" s="6" t="s">
        <v>17</v>
      </c>
    </row>
    <row r="3938" customFormat="false" ht="15" hidden="false" customHeight="false" outlineLevel="0" collapsed="false">
      <c r="A3938" s="2" t="s">
        <v>7545</v>
      </c>
      <c r="B3938" s="2" t="s">
        <v>1474</v>
      </c>
      <c r="C3938" s="2" t="s">
        <v>31</v>
      </c>
      <c r="D3938" s="3" t="s">
        <v>215</v>
      </c>
      <c r="E3938" s="2" t="s">
        <v>624</v>
      </c>
      <c r="F3938" s="2" t="s">
        <v>297</v>
      </c>
      <c r="G3938" s="3" t="s">
        <v>22</v>
      </c>
      <c r="H3938" s="4" t="n">
        <v>9274.39</v>
      </c>
      <c r="I3938" s="5" t="n">
        <v>15</v>
      </c>
      <c r="J3938" s="2" t="s">
        <v>17</v>
      </c>
    </row>
    <row r="3939" customFormat="false" ht="15" hidden="false" customHeight="false" outlineLevel="0" collapsed="false">
      <c r="A3939" s="6" t="s">
        <v>7546</v>
      </c>
      <c r="B3939" s="6" t="s">
        <v>7547</v>
      </c>
      <c r="C3939" s="6" t="s">
        <v>86</v>
      </c>
      <c r="D3939" s="7" t="s">
        <v>784</v>
      </c>
      <c r="E3939" s="6" t="s">
        <v>1570</v>
      </c>
      <c r="F3939" s="6" t="s">
        <v>688</v>
      </c>
      <c r="G3939" s="7" t="s">
        <v>138</v>
      </c>
      <c r="H3939" s="8" t="n">
        <v>8660.66</v>
      </c>
      <c r="I3939" s="9" t="n">
        <v>30</v>
      </c>
      <c r="J3939" s="6" t="s">
        <v>68</v>
      </c>
    </row>
    <row r="3940" customFormat="false" ht="15" hidden="false" customHeight="false" outlineLevel="0" collapsed="false">
      <c r="A3940" s="2" t="s">
        <v>7548</v>
      </c>
      <c r="B3940" s="2" t="s">
        <v>7549</v>
      </c>
      <c r="C3940" s="2" t="s">
        <v>12</v>
      </c>
      <c r="D3940" s="3" t="s">
        <v>81</v>
      </c>
      <c r="E3940" s="2" t="s">
        <v>452</v>
      </c>
      <c r="F3940" s="2" t="s">
        <v>1453</v>
      </c>
      <c r="G3940" s="3" t="s">
        <v>74</v>
      </c>
      <c r="H3940" s="4" t="n">
        <v>1717.45</v>
      </c>
      <c r="I3940" s="5" t="n">
        <v>20</v>
      </c>
      <c r="J3940" s="2" t="s">
        <v>17</v>
      </c>
    </row>
    <row r="3941" customFormat="false" ht="15" hidden="false" customHeight="false" outlineLevel="0" collapsed="false">
      <c r="A3941" s="6" t="s">
        <v>7550</v>
      </c>
      <c r="B3941" s="6" t="s">
        <v>7551</v>
      </c>
      <c r="C3941" s="6" t="s">
        <v>12</v>
      </c>
      <c r="D3941" s="7" t="s">
        <v>162</v>
      </c>
      <c r="E3941" s="6" t="s">
        <v>297</v>
      </c>
      <c r="F3941" s="6" t="s">
        <v>650</v>
      </c>
      <c r="G3941" s="7" t="s">
        <v>62</v>
      </c>
      <c r="H3941" s="8" t="n">
        <v>14927.87</v>
      </c>
      <c r="I3941" s="9" t="n">
        <v>5</v>
      </c>
      <c r="J3941" s="6" t="s">
        <v>17</v>
      </c>
    </row>
    <row r="3942" customFormat="false" ht="15" hidden="false" customHeight="false" outlineLevel="0" collapsed="false">
      <c r="A3942" s="2" t="s">
        <v>7552</v>
      </c>
      <c r="B3942" s="2" t="s">
        <v>7553</v>
      </c>
      <c r="C3942" s="2" t="s">
        <v>12</v>
      </c>
      <c r="D3942" s="3" t="s">
        <v>179</v>
      </c>
      <c r="E3942" s="2" t="s">
        <v>928</v>
      </c>
      <c r="F3942" s="2" t="s">
        <v>1736</v>
      </c>
      <c r="G3942" s="3" t="s">
        <v>16</v>
      </c>
      <c r="H3942" s="4" t="n">
        <v>6092.75</v>
      </c>
      <c r="I3942" s="5" t="n">
        <v>0</v>
      </c>
      <c r="J3942" s="2" t="s">
        <v>17</v>
      </c>
    </row>
    <row r="3943" customFormat="false" ht="15" hidden="false" customHeight="false" outlineLevel="0" collapsed="false">
      <c r="A3943" s="6" t="s">
        <v>7554</v>
      </c>
      <c r="B3943" s="6" t="s">
        <v>7555</v>
      </c>
      <c r="C3943" s="6" t="s">
        <v>86</v>
      </c>
      <c r="D3943" s="7" t="s">
        <v>285</v>
      </c>
      <c r="E3943" s="6" t="s">
        <v>1024</v>
      </c>
      <c r="F3943" s="6" t="s">
        <v>1200</v>
      </c>
      <c r="G3943" s="7" t="s">
        <v>28</v>
      </c>
      <c r="H3943" s="8" t="n">
        <v>5844.82</v>
      </c>
      <c r="I3943" s="9" t="n">
        <v>30</v>
      </c>
      <c r="J3943" s="6" t="s">
        <v>17</v>
      </c>
    </row>
    <row r="3944" customFormat="false" ht="15" hidden="false" customHeight="false" outlineLevel="0" collapsed="false">
      <c r="A3944" s="2" t="s">
        <v>7556</v>
      </c>
      <c r="B3944" s="2" t="s">
        <v>1296</v>
      </c>
      <c r="C3944" s="2" t="s">
        <v>86</v>
      </c>
      <c r="D3944" s="3" t="s">
        <v>384</v>
      </c>
      <c r="E3944" s="2" t="s">
        <v>94</v>
      </c>
      <c r="F3944" s="2" t="s">
        <v>1199</v>
      </c>
      <c r="G3944" s="3" t="s">
        <v>28</v>
      </c>
      <c r="H3944" s="4" t="n">
        <v>3108.94</v>
      </c>
      <c r="I3944" s="5" t="n">
        <v>15</v>
      </c>
      <c r="J3944" s="2" t="s">
        <v>17</v>
      </c>
    </row>
    <row r="3945" customFormat="false" ht="15" hidden="false" customHeight="false" outlineLevel="0" collapsed="false">
      <c r="A3945" s="6" t="s">
        <v>7557</v>
      </c>
      <c r="B3945" s="6" t="s">
        <v>7558</v>
      </c>
      <c r="C3945" s="6" t="s">
        <v>12</v>
      </c>
      <c r="D3945" s="7" t="s">
        <v>50</v>
      </c>
      <c r="E3945" s="6" t="s">
        <v>26</v>
      </c>
      <c r="F3945" s="6" t="s">
        <v>377</v>
      </c>
      <c r="G3945" s="7" t="s">
        <v>62</v>
      </c>
      <c r="H3945" s="8" t="n">
        <v>10093.75</v>
      </c>
      <c r="I3945" s="9" t="n">
        <v>20</v>
      </c>
      <c r="J3945" s="6" t="s">
        <v>17</v>
      </c>
    </row>
    <row r="3946" customFormat="false" ht="15" hidden="false" customHeight="false" outlineLevel="0" collapsed="false">
      <c r="A3946" s="2" t="s">
        <v>7559</v>
      </c>
      <c r="B3946" s="2" t="s">
        <v>6784</v>
      </c>
      <c r="C3946" s="2" t="s">
        <v>12</v>
      </c>
      <c r="D3946" s="3" t="s">
        <v>162</v>
      </c>
      <c r="E3946" s="2" t="s">
        <v>1024</v>
      </c>
      <c r="F3946" s="2" t="s">
        <v>669</v>
      </c>
      <c r="G3946" s="3" t="s">
        <v>22</v>
      </c>
      <c r="H3946" s="4" t="n">
        <v>7931.72</v>
      </c>
      <c r="I3946" s="5" t="n">
        <v>15</v>
      </c>
      <c r="J3946" s="2" t="s">
        <v>68</v>
      </c>
    </row>
    <row r="3947" customFormat="false" ht="15" hidden="false" customHeight="false" outlineLevel="0" collapsed="false">
      <c r="A3947" s="6" t="s">
        <v>7560</v>
      </c>
      <c r="B3947" s="6" t="s">
        <v>668</v>
      </c>
      <c r="C3947" s="6" t="s">
        <v>12</v>
      </c>
      <c r="D3947" s="7" t="s">
        <v>13</v>
      </c>
      <c r="E3947" s="6" t="s">
        <v>320</v>
      </c>
      <c r="F3947" s="6" t="s">
        <v>943</v>
      </c>
      <c r="G3947" s="7" t="s">
        <v>28</v>
      </c>
      <c r="H3947" s="8" t="n">
        <v>9048.73</v>
      </c>
      <c r="I3947" s="9" t="n">
        <v>0</v>
      </c>
      <c r="J3947" s="6" t="s">
        <v>17</v>
      </c>
    </row>
    <row r="3948" customFormat="false" ht="15" hidden="false" customHeight="false" outlineLevel="0" collapsed="false">
      <c r="A3948" s="2" t="s">
        <v>7561</v>
      </c>
      <c r="B3948" s="2" t="s">
        <v>7562</v>
      </c>
      <c r="C3948" s="2" t="s">
        <v>31</v>
      </c>
      <c r="D3948" s="3" t="s">
        <v>131</v>
      </c>
      <c r="E3948" s="2" t="s">
        <v>172</v>
      </c>
      <c r="F3948" s="2" t="s">
        <v>290</v>
      </c>
      <c r="G3948" s="3" t="s">
        <v>138</v>
      </c>
      <c r="H3948" s="4" t="n">
        <v>10509.27</v>
      </c>
      <c r="I3948" s="5" t="n">
        <v>15</v>
      </c>
      <c r="J3948" s="2" t="s">
        <v>68</v>
      </c>
    </row>
    <row r="3949" customFormat="false" ht="15" hidden="false" customHeight="false" outlineLevel="0" collapsed="false">
      <c r="A3949" s="6" t="s">
        <v>7563</v>
      </c>
      <c r="B3949" s="6" t="s">
        <v>7564</v>
      </c>
      <c r="C3949" s="6" t="s">
        <v>12</v>
      </c>
      <c r="D3949" s="7" t="s">
        <v>25</v>
      </c>
      <c r="E3949" s="6" t="s">
        <v>205</v>
      </c>
      <c r="F3949" s="6" t="s">
        <v>712</v>
      </c>
      <c r="G3949" s="7" t="s">
        <v>74</v>
      </c>
      <c r="H3949" s="8" t="n">
        <v>1221.41</v>
      </c>
      <c r="I3949" s="9" t="n">
        <v>30</v>
      </c>
      <c r="J3949" s="6" t="s">
        <v>17</v>
      </c>
    </row>
    <row r="3950" customFormat="false" ht="15" hidden="false" customHeight="false" outlineLevel="0" collapsed="false">
      <c r="A3950" s="2" t="s">
        <v>7565</v>
      </c>
      <c r="B3950" s="2" t="s">
        <v>7566</v>
      </c>
      <c r="C3950" s="2" t="s">
        <v>12</v>
      </c>
      <c r="D3950" s="3" t="s">
        <v>162</v>
      </c>
      <c r="E3950" s="2" t="s">
        <v>413</v>
      </c>
      <c r="F3950" s="2" t="s">
        <v>191</v>
      </c>
      <c r="G3950" s="3" t="s">
        <v>22</v>
      </c>
      <c r="H3950" s="4" t="n">
        <v>6688.64</v>
      </c>
      <c r="I3950" s="5" t="n">
        <v>10</v>
      </c>
      <c r="J3950" s="2" t="s">
        <v>17</v>
      </c>
    </row>
    <row r="3951" customFormat="false" ht="15" hidden="false" customHeight="false" outlineLevel="0" collapsed="false">
      <c r="A3951" s="6" t="s">
        <v>7567</v>
      </c>
      <c r="B3951" s="6" t="s">
        <v>7568</v>
      </c>
      <c r="C3951" s="6" t="s">
        <v>31</v>
      </c>
      <c r="D3951" s="7" t="s">
        <v>71</v>
      </c>
      <c r="E3951" s="6" t="s">
        <v>674</v>
      </c>
      <c r="F3951" s="6" t="s">
        <v>33</v>
      </c>
      <c r="G3951" s="7" t="s">
        <v>138</v>
      </c>
      <c r="H3951" s="8" t="n">
        <v>3433.07</v>
      </c>
      <c r="I3951" s="9" t="n">
        <v>15</v>
      </c>
      <c r="J3951" s="6" t="s">
        <v>17</v>
      </c>
    </row>
    <row r="3952" customFormat="false" ht="15" hidden="false" customHeight="false" outlineLevel="0" collapsed="false">
      <c r="A3952" s="2" t="s">
        <v>7569</v>
      </c>
      <c r="B3952" s="2" t="s">
        <v>7570</v>
      </c>
      <c r="C3952" s="2" t="s">
        <v>86</v>
      </c>
      <c r="D3952" s="3" t="s">
        <v>87</v>
      </c>
      <c r="E3952" s="2" t="s">
        <v>767</v>
      </c>
      <c r="F3952" s="2" t="s">
        <v>233</v>
      </c>
      <c r="G3952" s="3" t="s">
        <v>22</v>
      </c>
      <c r="H3952" s="4" t="n">
        <v>13047.15</v>
      </c>
      <c r="I3952" s="5" t="n">
        <v>10</v>
      </c>
      <c r="J3952" s="2" t="s">
        <v>17</v>
      </c>
    </row>
    <row r="3953" customFormat="false" ht="15" hidden="false" customHeight="false" outlineLevel="0" collapsed="false">
      <c r="A3953" s="6" t="s">
        <v>7571</v>
      </c>
      <c r="B3953" s="6" t="s">
        <v>7572</v>
      </c>
      <c r="C3953" s="6" t="s">
        <v>86</v>
      </c>
      <c r="D3953" s="7" t="s">
        <v>524</v>
      </c>
      <c r="E3953" s="6" t="s">
        <v>706</v>
      </c>
      <c r="F3953" s="6" t="s">
        <v>88</v>
      </c>
      <c r="G3953" s="7" t="s">
        <v>138</v>
      </c>
      <c r="H3953" s="8" t="n">
        <v>7163.67</v>
      </c>
      <c r="I3953" s="9" t="n">
        <v>25</v>
      </c>
      <c r="J3953" s="6" t="s">
        <v>17</v>
      </c>
    </row>
    <row r="3954" customFormat="false" ht="15" hidden="false" customHeight="false" outlineLevel="0" collapsed="false">
      <c r="A3954" s="2" t="s">
        <v>7573</v>
      </c>
      <c r="B3954" s="2" t="s">
        <v>7574</v>
      </c>
      <c r="C3954" s="2" t="s">
        <v>31</v>
      </c>
      <c r="D3954" s="3" t="s">
        <v>71</v>
      </c>
      <c r="E3954" s="2" t="s">
        <v>46</v>
      </c>
      <c r="F3954" s="2" t="s">
        <v>853</v>
      </c>
      <c r="G3954" s="3" t="s">
        <v>62</v>
      </c>
      <c r="H3954" s="4" t="n">
        <v>6654.03</v>
      </c>
      <c r="I3954" s="5" t="n">
        <v>0</v>
      </c>
      <c r="J3954" s="2" t="s">
        <v>17</v>
      </c>
    </row>
    <row r="3955" customFormat="false" ht="15" hidden="false" customHeight="false" outlineLevel="0" collapsed="false">
      <c r="A3955" s="6" t="s">
        <v>7575</v>
      </c>
      <c r="B3955" s="6" t="s">
        <v>7576</v>
      </c>
      <c r="C3955" s="6" t="s">
        <v>12</v>
      </c>
      <c r="D3955" s="7" t="s">
        <v>154</v>
      </c>
      <c r="E3955" s="6" t="s">
        <v>585</v>
      </c>
      <c r="F3955" s="6" t="s">
        <v>543</v>
      </c>
      <c r="G3955" s="7" t="s">
        <v>62</v>
      </c>
      <c r="H3955" s="8" t="n">
        <v>8489.45</v>
      </c>
      <c r="I3955" s="9" t="n">
        <v>0</v>
      </c>
      <c r="J3955" s="6" t="s">
        <v>17</v>
      </c>
    </row>
    <row r="3956" customFormat="false" ht="15" hidden="false" customHeight="false" outlineLevel="0" collapsed="false">
      <c r="A3956" s="2" t="s">
        <v>7577</v>
      </c>
      <c r="B3956" s="2" t="s">
        <v>7578</v>
      </c>
      <c r="C3956" s="2" t="s">
        <v>12</v>
      </c>
      <c r="D3956" s="3" t="s">
        <v>179</v>
      </c>
      <c r="E3956" s="2" t="s">
        <v>1075</v>
      </c>
      <c r="F3956" s="2" t="s">
        <v>39</v>
      </c>
      <c r="G3956" s="3" t="s">
        <v>62</v>
      </c>
      <c r="H3956" s="4" t="n">
        <v>3961.99</v>
      </c>
      <c r="I3956" s="5" t="n">
        <v>20</v>
      </c>
      <c r="J3956" s="2" t="s">
        <v>17</v>
      </c>
    </row>
    <row r="3957" customFormat="false" ht="15" hidden="false" customHeight="false" outlineLevel="0" collapsed="false">
      <c r="A3957" s="6" t="s">
        <v>7579</v>
      </c>
      <c r="B3957" s="6" t="s">
        <v>7580</v>
      </c>
      <c r="C3957" s="6" t="s">
        <v>12</v>
      </c>
      <c r="D3957" s="7" t="s">
        <v>179</v>
      </c>
      <c r="E3957" s="6" t="s">
        <v>21</v>
      </c>
      <c r="F3957" s="6" t="s">
        <v>850</v>
      </c>
      <c r="G3957" s="7" t="s">
        <v>22</v>
      </c>
      <c r="H3957" s="8" t="n">
        <v>5906.23</v>
      </c>
      <c r="I3957" s="9" t="n">
        <v>5</v>
      </c>
      <c r="J3957" s="6" t="s">
        <v>17</v>
      </c>
    </row>
    <row r="3958" customFormat="false" ht="15" hidden="false" customHeight="false" outlineLevel="0" collapsed="false">
      <c r="A3958" s="2" t="s">
        <v>7581</v>
      </c>
      <c r="B3958" s="2" t="s">
        <v>7582</v>
      </c>
      <c r="C3958" s="2" t="s">
        <v>31</v>
      </c>
      <c r="D3958" s="3" t="s">
        <v>92</v>
      </c>
      <c r="E3958" s="2" t="s">
        <v>925</v>
      </c>
      <c r="F3958" s="2" t="s">
        <v>446</v>
      </c>
      <c r="G3958" s="3" t="s">
        <v>16</v>
      </c>
      <c r="H3958" s="4" t="n">
        <v>1663.68</v>
      </c>
      <c r="I3958" s="5" t="n">
        <v>30</v>
      </c>
      <c r="J3958" s="2" t="s">
        <v>17</v>
      </c>
    </row>
    <row r="3959" customFormat="false" ht="15" hidden="false" customHeight="false" outlineLevel="0" collapsed="false">
      <c r="A3959" s="6" t="s">
        <v>7583</v>
      </c>
      <c r="B3959" s="6" t="s">
        <v>7584</v>
      </c>
      <c r="C3959" s="6" t="s">
        <v>12</v>
      </c>
      <c r="D3959" s="7" t="s">
        <v>362</v>
      </c>
      <c r="E3959" s="6" t="s">
        <v>585</v>
      </c>
      <c r="F3959" s="6" t="s">
        <v>543</v>
      </c>
      <c r="G3959" s="7" t="s">
        <v>22</v>
      </c>
      <c r="H3959" s="8" t="n">
        <v>12242.91</v>
      </c>
      <c r="I3959" s="9" t="n">
        <v>15</v>
      </c>
      <c r="J3959" s="6" t="s">
        <v>17</v>
      </c>
    </row>
    <row r="3960" customFormat="false" ht="15" hidden="false" customHeight="false" outlineLevel="0" collapsed="false">
      <c r="A3960" s="2" t="s">
        <v>7585</v>
      </c>
      <c r="B3960" s="2" t="s">
        <v>6369</v>
      </c>
      <c r="C3960" s="2" t="s">
        <v>31</v>
      </c>
      <c r="D3960" s="3" t="s">
        <v>131</v>
      </c>
      <c r="E3960" s="2" t="s">
        <v>426</v>
      </c>
      <c r="F3960" s="2" t="s">
        <v>1055</v>
      </c>
      <c r="G3960" s="3" t="s">
        <v>16</v>
      </c>
      <c r="H3960" s="4" t="n">
        <v>9593.15</v>
      </c>
      <c r="I3960" s="5" t="n">
        <v>5</v>
      </c>
      <c r="J3960" s="2" t="s">
        <v>17</v>
      </c>
    </row>
    <row r="3961" customFormat="false" ht="15" hidden="false" customHeight="false" outlineLevel="0" collapsed="false">
      <c r="A3961" s="6" t="s">
        <v>7586</v>
      </c>
      <c r="B3961" s="6" t="s">
        <v>1140</v>
      </c>
      <c r="C3961" s="6" t="s">
        <v>31</v>
      </c>
      <c r="D3961" s="7" t="s">
        <v>122</v>
      </c>
      <c r="E3961" s="6" t="s">
        <v>352</v>
      </c>
      <c r="F3961" s="6" t="s">
        <v>406</v>
      </c>
      <c r="G3961" s="7" t="s">
        <v>28</v>
      </c>
      <c r="H3961" s="8" t="n">
        <v>12068.71</v>
      </c>
      <c r="I3961" s="9" t="n">
        <v>20</v>
      </c>
      <c r="J3961" s="6" t="s">
        <v>17</v>
      </c>
    </row>
    <row r="3962" customFormat="false" ht="15" hidden="false" customHeight="false" outlineLevel="0" collapsed="false">
      <c r="A3962" s="2" t="s">
        <v>7587</v>
      </c>
      <c r="B3962" s="2" t="s">
        <v>7588</v>
      </c>
      <c r="C3962" s="2" t="s">
        <v>31</v>
      </c>
      <c r="D3962" s="3" t="s">
        <v>92</v>
      </c>
      <c r="E3962" s="2" t="s">
        <v>102</v>
      </c>
      <c r="F3962" s="2" t="s">
        <v>937</v>
      </c>
      <c r="G3962" s="3" t="s">
        <v>22</v>
      </c>
      <c r="H3962" s="4" t="n">
        <v>10295.28</v>
      </c>
      <c r="I3962" s="5" t="n">
        <v>20</v>
      </c>
      <c r="J3962" s="2" t="s">
        <v>17</v>
      </c>
    </row>
    <row r="3963" customFormat="false" ht="15" hidden="false" customHeight="false" outlineLevel="0" collapsed="false">
      <c r="A3963" s="6" t="s">
        <v>7589</v>
      </c>
      <c r="B3963" s="6" t="s">
        <v>4011</v>
      </c>
      <c r="C3963" s="6" t="s">
        <v>31</v>
      </c>
      <c r="D3963" s="7" t="s">
        <v>92</v>
      </c>
      <c r="E3963" s="6" t="s">
        <v>1138</v>
      </c>
      <c r="F3963" s="6" t="s">
        <v>219</v>
      </c>
      <c r="G3963" s="7" t="s">
        <v>28</v>
      </c>
      <c r="H3963" s="8" t="n">
        <v>9067.91</v>
      </c>
      <c r="I3963" s="9" t="n">
        <v>15</v>
      </c>
      <c r="J3963" s="6" t="s">
        <v>17</v>
      </c>
    </row>
    <row r="3964" customFormat="false" ht="15" hidden="false" customHeight="false" outlineLevel="0" collapsed="false">
      <c r="A3964" s="2" t="s">
        <v>7590</v>
      </c>
      <c r="B3964" s="2" t="s">
        <v>7591</v>
      </c>
      <c r="C3964" s="2" t="s">
        <v>31</v>
      </c>
      <c r="D3964" s="3" t="s">
        <v>131</v>
      </c>
      <c r="E3964" s="2" t="s">
        <v>653</v>
      </c>
      <c r="F3964" s="2" t="s">
        <v>234</v>
      </c>
      <c r="G3964" s="3" t="s">
        <v>28</v>
      </c>
      <c r="H3964" s="4" t="n">
        <v>12109.33</v>
      </c>
      <c r="I3964" s="5" t="n">
        <v>5</v>
      </c>
      <c r="J3964" s="2" t="s">
        <v>68</v>
      </c>
    </row>
    <row r="3965" customFormat="false" ht="15" hidden="false" customHeight="false" outlineLevel="0" collapsed="false">
      <c r="A3965" s="6" t="s">
        <v>7592</v>
      </c>
      <c r="B3965" s="6" t="s">
        <v>4680</v>
      </c>
      <c r="C3965" s="6" t="s">
        <v>12</v>
      </c>
      <c r="D3965" s="7" t="s">
        <v>81</v>
      </c>
      <c r="E3965" s="6" t="s">
        <v>504</v>
      </c>
      <c r="F3965" s="6" t="s">
        <v>440</v>
      </c>
      <c r="G3965" s="7" t="s">
        <v>138</v>
      </c>
      <c r="H3965" s="8" t="n">
        <v>12001.63</v>
      </c>
      <c r="I3965" s="9" t="n">
        <v>0</v>
      </c>
      <c r="J3965" s="6" t="s">
        <v>17</v>
      </c>
    </row>
    <row r="3966" customFormat="false" ht="15" hidden="false" customHeight="false" outlineLevel="0" collapsed="false">
      <c r="A3966" s="2" t="s">
        <v>7593</v>
      </c>
      <c r="B3966" s="2" t="s">
        <v>7594</v>
      </c>
      <c r="C3966" s="2" t="s">
        <v>31</v>
      </c>
      <c r="D3966" s="3" t="s">
        <v>71</v>
      </c>
      <c r="E3966" s="2" t="s">
        <v>972</v>
      </c>
      <c r="F3966" s="2" t="s">
        <v>788</v>
      </c>
      <c r="G3966" s="3" t="s">
        <v>62</v>
      </c>
      <c r="H3966" s="4" t="n">
        <v>10544.49</v>
      </c>
      <c r="I3966" s="5" t="n">
        <v>15</v>
      </c>
      <c r="J3966" s="2" t="s">
        <v>17</v>
      </c>
    </row>
    <row r="3967" customFormat="false" ht="15" hidden="false" customHeight="false" outlineLevel="0" collapsed="false">
      <c r="A3967" s="6" t="s">
        <v>7595</v>
      </c>
      <c r="B3967" s="6" t="s">
        <v>7596</v>
      </c>
      <c r="C3967" s="6" t="s">
        <v>12</v>
      </c>
      <c r="D3967" s="7" t="s">
        <v>154</v>
      </c>
      <c r="E3967" s="6" t="s">
        <v>1556</v>
      </c>
      <c r="F3967" s="6" t="s">
        <v>66</v>
      </c>
      <c r="G3967" s="7" t="s">
        <v>22</v>
      </c>
      <c r="H3967" s="8" t="n">
        <v>10205.1</v>
      </c>
      <c r="I3967" s="9" t="n">
        <v>5</v>
      </c>
      <c r="J3967" s="6" t="s">
        <v>17</v>
      </c>
    </row>
    <row r="3968" customFormat="false" ht="15" hidden="false" customHeight="false" outlineLevel="0" collapsed="false">
      <c r="A3968" s="2" t="s">
        <v>7597</v>
      </c>
      <c r="B3968" s="2" t="s">
        <v>30</v>
      </c>
      <c r="C3968" s="2" t="s">
        <v>31</v>
      </c>
      <c r="D3968" s="3" t="s">
        <v>175</v>
      </c>
      <c r="E3968" s="2" t="s">
        <v>809</v>
      </c>
      <c r="F3968" s="2" t="s">
        <v>489</v>
      </c>
      <c r="G3968" s="3" t="s">
        <v>22</v>
      </c>
      <c r="H3968" s="4" t="n">
        <v>7676.83</v>
      </c>
      <c r="I3968" s="5" t="n">
        <v>10</v>
      </c>
      <c r="J3968" s="2" t="s">
        <v>68</v>
      </c>
    </row>
    <row r="3969" customFormat="false" ht="15" hidden="false" customHeight="false" outlineLevel="0" collapsed="false">
      <c r="A3969" s="6" t="s">
        <v>7598</v>
      </c>
      <c r="B3969" s="6" t="s">
        <v>3355</v>
      </c>
      <c r="C3969" s="6" t="s">
        <v>31</v>
      </c>
      <c r="D3969" s="7" t="s">
        <v>65</v>
      </c>
      <c r="E3969" s="6" t="s">
        <v>223</v>
      </c>
      <c r="F3969" s="6" t="s">
        <v>1907</v>
      </c>
      <c r="G3969" s="7" t="s">
        <v>22</v>
      </c>
      <c r="H3969" s="8" t="n">
        <v>11129.56</v>
      </c>
      <c r="I3969" s="9" t="n">
        <v>0</v>
      </c>
      <c r="J3969" s="6" t="s">
        <v>17</v>
      </c>
    </row>
    <row r="3970" customFormat="false" ht="15" hidden="false" customHeight="false" outlineLevel="0" collapsed="false">
      <c r="A3970" s="2" t="s">
        <v>7599</v>
      </c>
      <c r="B3970" s="2" t="s">
        <v>7600</v>
      </c>
      <c r="C3970" s="2" t="s">
        <v>12</v>
      </c>
      <c r="D3970" s="3" t="s">
        <v>81</v>
      </c>
      <c r="E3970" s="2" t="s">
        <v>198</v>
      </c>
      <c r="F3970" s="2" t="s">
        <v>1485</v>
      </c>
      <c r="G3970" s="3" t="s">
        <v>138</v>
      </c>
      <c r="H3970" s="4" t="n">
        <v>13289.88</v>
      </c>
      <c r="I3970" s="5" t="n">
        <v>5</v>
      </c>
      <c r="J3970" s="2" t="s">
        <v>17</v>
      </c>
    </row>
    <row r="3971" customFormat="false" ht="15" hidden="false" customHeight="false" outlineLevel="0" collapsed="false">
      <c r="A3971" s="6" t="s">
        <v>7601</v>
      </c>
      <c r="B3971" s="6" t="s">
        <v>361</v>
      </c>
      <c r="C3971" s="6" t="s">
        <v>12</v>
      </c>
      <c r="D3971" s="7" t="s">
        <v>25</v>
      </c>
      <c r="E3971" s="6" t="s">
        <v>89</v>
      </c>
      <c r="F3971" s="6" t="s">
        <v>1505</v>
      </c>
      <c r="G3971" s="7" t="s">
        <v>138</v>
      </c>
      <c r="H3971" s="8" t="n">
        <v>8052.39</v>
      </c>
      <c r="I3971" s="9" t="n">
        <v>30</v>
      </c>
      <c r="J3971" s="6" t="s">
        <v>17</v>
      </c>
    </row>
    <row r="3972" customFormat="false" ht="15" hidden="false" customHeight="false" outlineLevel="0" collapsed="false">
      <c r="A3972" s="2" t="s">
        <v>7602</v>
      </c>
      <c r="B3972" s="2" t="s">
        <v>808</v>
      </c>
      <c r="C3972" s="2" t="s">
        <v>31</v>
      </c>
      <c r="D3972" s="3" t="s">
        <v>65</v>
      </c>
      <c r="E3972" s="2" t="s">
        <v>241</v>
      </c>
      <c r="F3972" s="2" t="s">
        <v>423</v>
      </c>
      <c r="G3972" s="3" t="s">
        <v>28</v>
      </c>
      <c r="H3972" s="4" t="n">
        <v>4357.33</v>
      </c>
      <c r="I3972" s="5" t="n">
        <v>10</v>
      </c>
      <c r="J3972" s="2" t="s">
        <v>17</v>
      </c>
    </row>
    <row r="3973" customFormat="false" ht="15" hidden="false" customHeight="false" outlineLevel="0" collapsed="false">
      <c r="A3973" s="6" t="s">
        <v>7603</v>
      </c>
      <c r="B3973" s="6" t="s">
        <v>7604</v>
      </c>
      <c r="C3973" s="6" t="s">
        <v>31</v>
      </c>
      <c r="D3973" s="7" t="s">
        <v>59</v>
      </c>
      <c r="E3973" s="6" t="s">
        <v>1661</v>
      </c>
      <c r="F3973" s="6" t="s">
        <v>690</v>
      </c>
      <c r="G3973" s="7" t="s">
        <v>16</v>
      </c>
      <c r="H3973" s="8" t="n">
        <v>7372.18</v>
      </c>
      <c r="I3973" s="9" t="n">
        <v>20</v>
      </c>
      <c r="J3973" s="6" t="s">
        <v>17</v>
      </c>
    </row>
    <row r="3974" customFormat="false" ht="15" hidden="false" customHeight="false" outlineLevel="0" collapsed="false">
      <c r="A3974" s="2" t="s">
        <v>7605</v>
      </c>
      <c r="B3974" s="2" t="s">
        <v>6073</v>
      </c>
      <c r="C3974" s="2" t="s">
        <v>31</v>
      </c>
      <c r="D3974" s="3" t="s">
        <v>71</v>
      </c>
      <c r="E3974" s="2" t="s">
        <v>787</v>
      </c>
      <c r="F3974" s="2" t="s">
        <v>871</v>
      </c>
      <c r="G3974" s="3" t="s">
        <v>22</v>
      </c>
      <c r="H3974" s="4" t="n">
        <v>12095.6</v>
      </c>
      <c r="I3974" s="5" t="n">
        <v>20</v>
      </c>
      <c r="J3974" s="2" t="s">
        <v>17</v>
      </c>
    </row>
    <row r="3975" customFormat="false" ht="15" hidden="false" customHeight="false" outlineLevel="0" collapsed="false">
      <c r="A3975" s="6" t="s">
        <v>7606</v>
      </c>
      <c r="B3975" s="6" t="s">
        <v>5077</v>
      </c>
      <c r="C3975" s="6" t="s">
        <v>12</v>
      </c>
      <c r="D3975" s="7" t="s">
        <v>362</v>
      </c>
      <c r="E3975" s="6" t="s">
        <v>690</v>
      </c>
      <c r="F3975" s="6" t="s">
        <v>464</v>
      </c>
      <c r="G3975" s="7" t="s">
        <v>28</v>
      </c>
      <c r="H3975" s="8" t="n">
        <v>14411.09</v>
      </c>
      <c r="I3975" s="9" t="n">
        <v>5</v>
      </c>
      <c r="J3975" s="6" t="s">
        <v>17</v>
      </c>
    </row>
    <row r="3976" customFormat="false" ht="15" hidden="false" customHeight="false" outlineLevel="0" collapsed="false">
      <c r="A3976" s="2" t="s">
        <v>7607</v>
      </c>
      <c r="B3976" s="2" t="s">
        <v>7608</v>
      </c>
      <c r="C3976" s="2" t="s">
        <v>31</v>
      </c>
      <c r="D3976" s="3" t="s">
        <v>145</v>
      </c>
      <c r="E3976" s="2" t="s">
        <v>380</v>
      </c>
      <c r="F3976" s="2" t="s">
        <v>381</v>
      </c>
      <c r="G3976" s="3" t="s">
        <v>16</v>
      </c>
      <c r="H3976" s="4" t="n">
        <v>1624.68</v>
      </c>
      <c r="I3976" s="5" t="n">
        <v>25</v>
      </c>
      <c r="J3976" s="2" t="s">
        <v>17</v>
      </c>
    </row>
    <row r="3977" customFormat="false" ht="15" hidden="false" customHeight="false" outlineLevel="0" collapsed="false">
      <c r="A3977" s="6" t="s">
        <v>7609</v>
      </c>
      <c r="B3977" s="6" t="s">
        <v>2294</v>
      </c>
      <c r="C3977" s="6" t="s">
        <v>31</v>
      </c>
      <c r="D3977" s="7" t="s">
        <v>32</v>
      </c>
      <c r="E3977" s="6" t="s">
        <v>881</v>
      </c>
      <c r="F3977" s="6" t="s">
        <v>267</v>
      </c>
      <c r="G3977" s="7" t="s">
        <v>62</v>
      </c>
      <c r="H3977" s="8" t="n">
        <v>1841.37</v>
      </c>
      <c r="I3977" s="9" t="n">
        <v>25</v>
      </c>
      <c r="J3977" s="6" t="s">
        <v>17</v>
      </c>
    </row>
    <row r="3978" customFormat="false" ht="15" hidden="false" customHeight="false" outlineLevel="0" collapsed="false">
      <c r="A3978" s="2" t="s">
        <v>7610</v>
      </c>
      <c r="B3978" s="2" t="s">
        <v>7611</v>
      </c>
      <c r="C3978" s="2" t="s">
        <v>31</v>
      </c>
      <c r="D3978" s="3" t="s">
        <v>145</v>
      </c>
      <c r="E3978" s="2" t="s">
        <v>1325</v>
      </c>
      <c r="F3978" s="2" t="s">
        <v>707</v>
      </c>
      <c r="G3978" s="3" t="s">
        <v>74</v>
      </c>
      <c r="H3978" s="4" t="n">
        <v>13674.58</v>
      </c>
      <c r="I3978" s="5" t="n">
        <v>10</v>
      </c>
      <c r="J3978" s="2" t="s">
        <v>68</v>
      </c>
    </row>
    <row r="3979" customFormat="false" ht="15" hidden="false" customHeight="false" outlineLevel="0" collapsed="false">
      <c r="A3979" s="6" t="s">
        <v>7612</v>
      </c>
      <c r="B3979" s="6" t="s">
        <v>6379</v>
      </c>
      <c r="C3979" s="6" t="s">
        <v>86</v>
      </c>
      <c r="D3979" s="7" t="s">
        <v>784</v>
      </c>
      <c r="E3979" s="6" t="s">
        <v>1661</v>
      </c>
      <c r="F3979" s="6" t="s">
        <v>1874</v>
      </c>
      <c r="G3979" s="7" t="s">
        <v>62</v>
      </c>
      <c r="H3979" s="8" t="n">
        <v>11999.18</v>
      </c>
      <c r="I3979" s="9" t="n">
        <v>10</v>
      </c>
      <c r="J3979" s="6" t="s">
        <v>68</v>
      </c>
    </row>
    <row r="3980" customFormat="false" ht="15" hidden="false" customHeight="false" outlineLevel="0" collapsed="false">
      <c r="A3980" s="2" t="s">
        <v>7613</v>
      </c>
      <c r="B3980" s="2" t="s">
        <v>3509</v>
      </c>
      <c r="C3980" s="2" t="s">
        <v>12</v>
      </c>
      <c r="D3980" s="3" t="s">
        <v>13</v>
      </c>
      <c r="E3980" s="2" t="s">
        <v>251</v>
      </c>
      <c r="F3980" s="2" t="s">
        <v>919</v>
      </c>
      <c r="G3980" s="3" t="s">
        <v>62</v>
      </c>
      <c r="H3980" s="4" t="n">
        <v>1708.72</v>
      </c>
      <c r="I3980" s="5" t="n">
        <v>30</v>
      </c>
      <c r="J3980" s="2" t="s">
        <v>17</v>
      </c>
    </row>
    <row r="3981" customFormat="false" ht="15" hidden="false" customHeight="false" outlineLevel="0" collapsed="false">
      <c r="A3981" s="6" t="s">
        <v>7614</v>
      </c>
      <c r="B3981" s="6" t="s">
        <v>7615</v>
      </c>
      <c r="C3981" s="6" t="s">
        <v>31</v>
      </c>
      <c r="D3981" s="7" t="s">
        <v>71</v>
      </c>
      <c r="E3981" s="6" t="s">
        <v>112</v>
      </c>
      <c r="F3981" s="6" t="s">
        <v>551</v>
      </c>
      <c r="G3981" s="7" t="s">
        <v>138</v>
      </c>
      <c r="H3981" s="8" t="n">
        <v>9551.23</v>
      </c>
      <c r="I3981" s="9" t="n">
        <v>30</v>
      </c>
      <c r="J3981" s="6" t="s">
        <v>17</v>
      </c>
    </row>
    <row r="3982" customFormat="false" ht="15" hidden="false" customHeight="false" outlineLevel="0" collapsed="false">
      <c r="A3982" s="2" t="s">
        <v>7616</v>
      </c>
      <c r="B3982" s="2" t="s">
        <v>7617</v>
      </c>
      <c r="C3982" s="2" t="s">
        <v>12</v>
      </c>
      <c r="D3982" s="3" t="s">
        <v>13</v>
      </c>
      <c r="E3982" s="2" t="s">
        <v>320</v>
      </c>
      <c r="F3982" s="2" t="s">
        <v>212</v>
      </c>
      <c r="G3982" s="3" t="s">
        <v>62</v>
      </c>
      <c r="H3982" s="4" t="n">
        <v>11975.44</v>
      </c>
      <c r="I3982" s="5" t="n">
        <v>30</v>
      </c>
      <c r="J3982" s="2" t="s">
        <v>17</v>
      </c>
    </row>
    <row r="3983" customFormat="false" ht="15" hidden="false" customHeight="false" outlineLevel="0" collapsed="false">
      <c r="A3983" s="6" t="s">
        <v>7618</v>
      </c>
      <c r="B3983" s="6" t="s">
        <v>7619</v>
      </c>
      <c r="C3983" s="6" t="s">
        <v>12</v>
      </c>
      <c r="D3983" s="7" t="s">
        <v>81</v>
      </c>
      <c r="E3983" s="6" t="s">
        <v>1271</v>
      </c>
      <c r="F3983" s="6" t="s">
        <v>98</v>
      </c>
      <c r="G3983" s="7" t="s">
        <v>22</v>
      </c>
      <c r="H3983" s="8" t="n">
        <v>5390.81</v>
      </c>
      <c r="I3983" s="9" t="n">
        <v>5</v>
      </c>
      <c r="J3983" s="6" t="s">
        <v>17</v>
      </c>
    </row>
    <row r="3984" customFormat="false" ht="15" hidden="false" customHeight="false" outlineLevel="0" collapsed="false">
      <c r="A3984" s="2" t="s">
        <v>7620</v>
      </c>
      <c r="B3984" s="2" t="s">
        <v>1023</v>
      </c>
      <c r="C3984" s="2" t="s">
        <v>12</v>
      </c>
      <c r="D3984" s="3" t="s">
        <v>13</v>
      </c>
      <c r="E3984" s="2" t="s">
        <v>241</v>
      </c>
      <c r="F3984" s="2" t="s">
        <v>15</v>
      </c>
      <c r="G3984" s="3" t="s">
        <v>138</v>
      </c>
      <c r="H3984" s="4" t="n">
        <v>4720.45</v>
      </c>
      <c r="I3984" s="5" t="n">
        <v>5</v>
      </c>
      <c r="J3984" s="2" t="s">
        <v>17</v>
      </c>
    </row>
    <row r="3985" customFormat="false" ht="15" hidden="false" customHeight="false" outlineLevel="0" collapsed="false">
      <c r="A3985" s="6" t="s">
        <v>7621</v>
      </c>
      <c r="B3985" s="6" t="s">
        <v>7622</v>
      </c>
      <c r="C3985" s="6" t="s">
        <v>12</v>
      </c>
      <c r="D3985" s="7" t="s">
        <v>362</v>
      </c>
      <c r="E3985" s="6" t="s">
        <v>342</v>
      </c>
      <c r="F3985" s="6" t="s">
        <v>381</v>
      </c>
      <c r="G3985" s="7" t="s">
        <v>62</v>
      </c>
      <c r="H3985" s="8" t="n">
        <v>10134.63</v>
      </c>
      <c r="I3985" s="9" t="n">
        <v>10</v>
      </c>
      <c r="J3985" s="6" t="s">
        <v>17</v>
      </c>
    </row>
    <row r="3986" customFormat="false" ht="15" hidden="false" customHeight="false" outlineLevel="0" collapsed="false">
      <c r="A3986" s="2" t="s">
        <v>7623</v>
      </c>
      <c r="B3986" s="2" t="s">
        <v>7624</v>
      </c>
      <c r="C3986" s="2" t="s">
        <v>31</v>
      </c>
      <c r="D3986" s="3" t="s">
        <v>131</v>
      </c>
      <c r="E3986" s="2" t="s">
        <v>980</v>
      </c>
      <c r="F3986" s="2" t="s">
        <v>297</v>
      </c>
      <c r="G3986" s="3" t="s">
        <v>22</v>
      </c>
      <c r="H3986" s="4" t="n">
        <v>6803.88</v>
      </c>
      <c r="I3986" s="5" t="n">
        <v>5</v>
      </c>
      <c r="J3986" s="2" t="s">
        <v>68</v>
      </c>
    </row>
    <row r="3987" customFormat="false" ht="15" hidden="false" customHeight="false" outlineLevel="0" collapsed="false">
      <c r="A3987" s="6" t="s">
        <v>7625</v>
      </c>
      <c r="B3987" s="6" t="s">
        <v>7626</v>
      </c>
      <c r="C3987" s="6" t="s">
        <v>31</v>
      </c>
      <c r="D3987" s="7" t="s">
        <v>65</v>
      </c>
      <c r="E3987" s="6" t="s">
        <v>268</v>
      </c>
      <c r="F3987" s="6" t="s">
        <v>251</v>
      </c>
      <c r="G3987" s="7" t="s">
        <v>74</v>
      </c>
      <c r="H3987" s="8" t="n">
        <v>5266.72</v>
      </c>
      <c r="I3987" s="9" t="n">
        <v>0</v>
      </c>
      <c r="J3987" s="6" t="s">
        <v>17</v>
      </c>
    </row>
    <row r="3988" customFormat="false" ht="15" hidden="false" customHeight="false" outlineLevel="0" collapsed="false">
      <c r="A3988" s="2" t="s">
        <v>7627</v>
      </c>
      <c r="B3988" s="2" t="s">
        <v>7628</v>
      </c>
      <c r="C3988" s="2" t="s">
        <v>12</v>
      </c>
      <c r="D3988" s="3" t="s">
        <v>362</v>
      </c>
      <c r="E3988" s="2" t="s">
        <v>1112</v>
      </c>
      <c r="F3988" s="2" t="s">
        <v>132</v>
      </c>
      <c r="G3988" s="3" t="s">
        <v>22</v>
      </c>
      <c r="H3988" s="4" t="n">
        <v>11041.89</v>
      </c>
      <c r="I3988" s="5" t="n">
        <v>10</v>
      </c>
      <c r="J3988" s="2" t="s">
        <v>68</v>
      </c>
    </row>
    <row r="3989" customFormat="false" ht="15" hidden="false" customHeight="false" outlineLevel="0" collapsed="false">
      <c r="A3989" s="6" t="s">
        <v>7629</v>
      </c>
      <c r="B3989" s="6" t="s">
        <v>3290</v>
      </c>
      <c r="C3989" s="6" t="s">
        <v>31</v>
      </c>
      <c r="D3989" s="7" t="s">
        <v>145</v>
      </c>
      <c r="E3989" s="6" t="s">
        <v>264</v>
      </c>
      <c r="F3989" s="6" t="s">
        <v>21</v>
      </c>
      <c r="G3989" s="7" t="s">
        <v>28</v>
      </c>
      <c r="H3989" s="8" t="n">
        <v>1741.84</v>
      </c>
      <c r="I3989" s="9" t="n">
        <v>5</v>
      </c>
      <c r="J3989" s="6" t="s">
        <v>17</v>
      </c>
    </row>
    <row r="3990" customFormat="false" ht="15" hidden="false" customHeight="false" outlineLevel="0" collapsed="false">
      <c r="A3990" s="2" t="s">
        <v>7630</v>
      </c>
      <c r="B3990" s="2" t="s">
        <v>2734</v>
      </c>
      <c r="C3990" s="2" t="s">
        <v>12</v>
      </c>
      <c r="D3990" s="3" t="s">
        <v>50</v>
      </c>
      <c r="E3990" s="2" t="s">
        <v>585</v>
      </c>
      <c r="F3990" s="2" t="s">
        <v>767</v>
      </c>
      <c r="G3990" s="3" t="s">
        <v>28</v>
      </c>
      <c r="H3990" s="4" t="n">
        <v>4419.85</v>
      </c>
      <c r="I3990" s="5" t="n">
        <v>20</v>
      </c>
      <c r="J3990" s="2" t="s">
        <v>17</v>
      </c>
    </row>
    <row r="3991" customFormat="false" ht="15" hidden="false" customHeight="false" outlineLevel="0" collapsed="false">
      <c r="A3991" s="6" t="s">
        <v>7631</v>
      </c>
      <c r="B3991" s="6" t="s">
        <v>7632</v>
      </c>
      <c r="C3991" s="6" t="s">
        <v>31</v>
      </c>
      <c r="D3991" s="7" t="s">
        <v>215</v>
      </c>
      <c r="E3991" s="6" t="s">
        <v>211</v>
      </c>
      <c r="F3991" s="6" t="s">
        <v>347</v>
      </c>
      <c r="G3991" s="7" t="s">
        <v>138</v>
      </c>
      <c r="H3991" s="8" t="n">
        <v>10697.45</v>
      </c>
      <c r="I3991" s="9" t="n">
        <v>25</v>
      </c>
      <c r="J3991" s="6" t="s">
        <v>17</v>
      </c>
    </row>
    <row r="3992" customFormat="false" ht="15" hidden="false" customHeight="false" outlineLevel="0" collapsed="false">
      <c r="A3992" s="2" t="s">
        <v>7633</v>
      </c>
      <c r="B3992" s="2" t="s">
        <v>4914</v>
      </c>
      <c r="C3992" s="2" t="s">
        <v>86</v>
      </c>
      <c r="D3992" s="3" t="s">
        <v>507</v>
      </c>
      <c r="E3992" s="2" t="s">
        <v>308</v>
      </c>
      <c r="F3992" s="2" t="s">
        <v>582</v>
      </c>
      <c r="G3992" s="3" t="s">
        <v>62</v>
      </c>
      <c r="H3992" s="4" t="n">
        <v>13633.59</v>
      </c>
      <c r="I3992" s="5" t="n">
        <v>0</v>
      </c>
      <c r="J3992" s="2" t="s">
        <v>68</v>
      </c>
    </row>
    <row r="3993" customFormat="false" ht="15" hidden="false" customHeight="false" outlineLevel="0" collapsed="false">
      <c r="A3993" s="6" t="s">
        <v>7634</v>
      </c>
      <c r="B3993" s="6" t="s">
        <v>7635</v>
      </c>
      <c r="C3993" s="6" t="s">
        <v>31</v>
      </c>
      <c r="D3993" s="7" t="s">
        <v>71</v>
      </c>
      <c r="E3993" s="6" t="s">
        <v>573</v>
      </c>
      <c r="F3993" s="6" t="s">
        <v>413</v>
      </c>
      <c r="G3993" s="7" t="s">
        <v>22</v>
      </c>
      <c r="H3993" s="8" t="n">
        <v>13581.48</v>
      </c>
      <c r="I3993" s="9" t="n">
        <v>20</v>
      </c>
      <c r="J3993" s="6" t="s">
        <v>17</v>
      </c>
    </row>
    <row r="3994" customFormat="false" ht="15" hidden="false" customHeight="false" outlineLevel="0" collapsed="false">
      <c r="A3994" s="2" t="s">
        <v>7636</v>
      </c>
      <c r="B3994" s="2" t="s">
        <v>4239</v>
      </c>
      <c r="C3994" s="2" t="s">
        <v>12</v>
      </c>
      <c r="D3994" s="3" t="s">
        <v>110</v>
      </c>
      <c r="E3994" s="2" t="s">
        <v>960</v>
      </c>
      <c r="F3994" s="2" t="s">
        <v>1112</v>
      </c>
      <c r="G3994" s="3" t="s">
        <v>62</v>
      </c>
      <c r="H3994" s="4" t="n">
        <v>9551.5</v>
      </c>
      <c r="I3994" s="5" t="n">
        <v>10</v>
      </c>
      <c r="J3994" s="2" t="s">
        <v>17</v>
      </c>
    </row>
    <row r="3995" customFormat="false" ht="15" hidden="false" customHeight="false" outlineLevel="0" collapsed="false">
      <c r="A3995" s="6" t="s">
        <v>7637</v>
      </c>
      <c r="B3995" s="6" t="s">
        <v>7638</v>
      </c>
      <c r="C3995" s="6" t="s">
        <v>31</v>
      </c>
      <c r="D3995" s="7" t="s">
        <v>65</v>
      </c>
      <c r="E3995" s="6" t="s">
        <v>271</v>
      </c>
      <c r="F3995" s="6" t="s">
        <v>219</v>
      </c>
      <c r="G3995" s="7" t="s">
        <v>22</v>
      </c>
      <c r="H3995" s="8" t="n">
        <v>6090.98</v>
      </c>
      <c r="I3995" s="9" t="n">
        <v>25</v>
      </c>
      <c r="J3995" s="6" t="s">
        <v>17</v>
      </c>
    </row>
    <row r="3996" customFormat="false" ht="15" hidden="false" customHeight="false" outlineLevel="0" collapsed="false">
      <c r="A3996" s="2" t="s">
        <v>7639</v>
      </c>
      <c r="B3996" s="2" t="s">
        <v>7640</v>
      </c>
      <c r="C3996" s="2" t="s">
        <v>86</v>
      </c>
      <c r="D3996" s="3" t="s">
        <v>97</v>
      </c>
      <c r="E3996" s="2" t="s">
        <v>543</v>
      </c>
      <c r="F3996" s="2" t="s">
        <v>307</v>
      </c>
      <c r="G3996" s="3" t="s">
        <v>138</v>
      </c>
      <c r="H3996" s="4" t="n">
        <v>9769.33</v>
      </c>
      <c r="I3996" s="5" t="n">
        <v>25</v>
      </c>
      <c r="J3996" s="2" t="s">
        <v>17</v>
      </c>
    </row>
    <row r="3997" customFormat="false" ht="15" hidden="false" customHeight="false" outlineLevel="0" collapsed="false">
      <c r="A3997" s="6" t="s">
        <v>7641</v>
      </c>
      <c r="B3997" s="6" t="s">
        <v>3816</v>
      </c>
      <c r="C3997" s="6" t="s">
        <v>12</v>
      </c>
      <c r="D3997" s="7" t="s">
        <v>162</v>
      </c>
      <c r="E3997" s="6" t="s">
        <v>43</v>
      </c>
      <c r="F3997" s="6" t="s">
        <v>164</v>
      </c>
      <c r="G3997" s="7" t="s">
        <v>28</v>
      </c>
      <c r="H3997" s="8" t="n">
        <v>13440.24</v>
      </c>
      <c r="I3997" s="9" t="n">
        <v>0</v>
      </c>
      <c r="J3997" s="6" t="s">
        <v>17</v>
      </c>
    </row>
    <row r="3998" customFormat="false" ht="15" hidden="false" customHeight="false" outlineLevel="0" collapsed="false">
      <c r="A3998" s="2" t="s">
        <v>7642</v>
      </c>
      <c r="B3998" s="2" t="s">
        <v>2879</v>
      </c>
      <c r="C3998" s="2" t="s">
        <v>31</v>
      </c>
      <c r="D3998" s="3" t="s">
        <v>32</v>
      </c>
      <c r="E3998" s="2" t="s">
        <v>420</v>
      </c>
      <c r="F3998" s="2" t="s">
        <v>118</v>
      </c>
      <c r="G3998" s="3" t="s">
        <v>62</v>
      </c>
      <c r="H3998" s="4" t="n">
        <v>11628.79</v>
      </c>
      <c r="I3998" s="5" t="n">
        <v>20</v>
      </c>
      <c r="J3998" s="2" t="s">
        <v>17</v>
      </c>
    </row>
    <row r="3999" customFormat="false" ht="15" hidden="false" customHeight="false" outlineLevel="0" collapsed="false">
      <c r="A3999" s="6" t="s">
        <v>7643</v>
      </c>
      <c r="B3999" s="6" t="s">
        <v>7644</v>
      </c>
      <c r="C3999" s="6" t="s">
        <v>12</v>
      </c>
      <c r="D3999" s="7" t="s">
        <v>50</v>
      </c>
      <c r="E3999" s="6" t="s">
        <v>893</v>
      </c>
      <c r="F3999" s="6" t="s">
        <v>55</v>
      </c>
      <c r="G3999" s="7" t="s">
        <v>74</v>
      </c>
      <c r="H3999" s="8" t="n">
        <v>13856.47</v>
      </c>
      <c r="I3999" s="9" t="n">
        <v>25</v>
      </c>
      <c r="J3999" s="6" t="s">
        <v>17</v>
      </c>
    </row>
    <row r="4000" customFormat="false" ht="15" hidden="false" customHeight="false" outlineLevel="0" collapsed="false">
      <c r="A4000" s="2" t="s">
        <v>7645</v>
      </c>
      <c r="B4000" s="2" t="s">
        <v>7646</v>
      </c>
      <c r="C4000" s="2" t="s">
        <v>12</v>
      </c>
      <c r="D4000" s="3" t="s">
        <v>50</v>
      </c>
      <c r="E4000" s="2" t="s">
        <v>430</v>
      </c>
      <c r="F4000" s="2" t="s">
        <v>119</v>
      </c>
      <c r="G4000" s="3" t="s">
        <v>22</v>
      </c>
      <c r="H4000" s="4" t="n">
        <v>5040.45</v>
      </c>
      <c r="I4000" s="5" t="n">
        <v>5</v>
      </c>
      <c r="J4000" s="2" t="s">
        <v>17</v>
      </c>
    </row>
    <row r="4001" customFormat="false" ht="15" hidden="false" customHeight="false" outlineLevel="0" collapsed="false">
      <c r="A4001" s="6" t="s">
        <v>7647</v>
      </c>
      <c r="B4001" s="6" t="s">
        <v>7648</v>
      </c>
      <c r="C4001" s="6" t="s">
        <v>12</v>
      </c>
      <c r="D4001" s="7" t="s">
        <v>25</v>
      </c>
      <c r="E4001" s="6" t="s">
        <v>245</v>
      </c>
      <c r="F4001" s="6" t="s">
        <v>233</v>
      </c>
      <c r="G4001" s="7" t="s">
        <v>62</v>
      </c>
      <c r="H4001" s="8" t="n">
        <v>5008.58</v>
      </c>
      <c r="I4001" s="9" t="n">
        <v>0</v>
      </c>
      <c r="J4001" s="6" t="s">
        <v>17</v>
      </c>
    </row>
    <row r="4002" customFormat="false" ht="15" hidden="false" customHeight="false" outlineLevel="0" collapsed="false">
      <c r="A4002" s="2" t="s">
        <v>7649</v>
      </c>
      <c r="B4002" s="2" t="s">
        <v>5008</v>
      </c>
      <c r="C4002" s="2" t="s">
        <v>12</v>
      </c>
      <c r="D4002" s="3" t="s">
        <v>37</v>
      </c>
      <c r="E4002" s="2" t="s">
        <v>1111</v>
      </c>
      <c r="F4002" s="2" t="s">
        <v>132</v>
      </c>
      <c r="G4002" s="3" t="s">
        <v>16</v>
      </c>
      <c r="H4002" s="4" t="n">
        <v>4884.57</v>
      </c>
      <c r="I4002" s="5" t="n">
        <v>15</v>
      </c>
      <c r="J4002" s="2" t="s">
        <v>17</v>
      </c>
    </row>
    <row r="4003" customFormat="false" ht="15" hidden="false" customHeight="false" outlineLevel="0" collapsed="false">
      <c r="A4003" s="6" t="s">
        <v>7650</v>
      </c>
      <c r="B4003" s="6" t="s">
        <v>7651</v>
      </c>
      <c r="C4003" s="6" t="s">
        <v>12</v>
      </c>
      <c r="D4003" s="7" t="s">
        <v>50</v>
      </c>
      <c r="E4003" s="6" t="s">
        <v>486</v>
      </c>
      <c r="F4003" s="6" t="s">
        <v>195</v>
      </c>
      <c r="G4003" s="7" t="s">
        <v>22</v>
      </c>
      <c r="H4003" s="8" t="n">
        <v>9929.19</v>
      </c>
      <c r="I4003" s="9" t="n">
        <v>15</v>
      </c>
      <c r="J4003" s="6" t="s">
        <v>17</v>
      </c>
    </row>
    <row r="4004" customFormat="false" ht="15" hidden="false" customHeight="false" outlineLevel="0" collapsed="false">
      <c r="A4004" s="2" t="s">
        <v>7652</v>
      </c>
      <c r="B4004" s="2" t="s">
        <v>4130</v>
      </c>
      <c r="C4004" s="2" t="s">
        <v>31</v>
      </c>
      <c r="D4004" s="3" t="s">
        <v>131</v>
      </c>
      <c r="E4004" s="2" t="s">
        <v>261</v>
      </c>
      <c r="F4004" s="2" t="s">
        <v>1271</v>
      </c>
      <c r="G4004" s="3" t="s">
        <v>16</v>
      </c>
      <c r="H4004" s="4" t="n">
        <v>5870.38</v>
      </c>
      <c r="I4004" s="5" t="n">
        <v>30</v>
      </c>
      <c r="J4004" s="2" t="s">
        <v>17</v>
      </c>
    </row>
    <row r="4005" customFormat="false" ht="15" hidden="false" customHeight="false" outlineLevel="0" collapsed="false">
      <c r="A4005" s="6" t="s">
        <v>7653</v>
      </c>
      <c r="B4005" s="6" t="s">
        <v>3109</v>
      </c>
      <c r="C4005" s="6" t="s">
        <v>86</v>
      </c>
      <c r="D4005" s="7" t="s">
        <v>87</v>
      </c>
      <c r="E4005" s="6" t="s">
        <v>653</v>
      </c>
      <c r="F4005" s="6" t="s">
        <v>359</v>
      </c>
      <c r="G4005" s="7" t="s">
        <v>22</v>
      </c>
      <c r="H4005" s="8" t="n">
        <v>12162.74</v>
      </c>
      <c r="I4005" s="9" t="n">
        <v>15</v>
      </c>
      <c r="J4005" s="6" t="s">
        <v>17</v>
      </c>
    </row>
    <row r="4006" customFormat="false" ht="15" hidden="false" customHeight="false" outlineLevel="0" collapsed="false">
      <c r="A4006" s="2" t="s">
        <v>7654</v>
      </c>
      <c r="B4006" s="2" t="s">
        <v>7611</v>
      </c>
      <c r="C4006" s="2" t="s">
        <v>31</v>
      </c>
      <c r="D4006" s="3" t="s">
        <v>175</v>
      </c>
      <c r="E4006" s="2" t="s">
        <v>806</v>
      </c>
      <c r="F4006" s="2" t="s">
        <v>960</v>
      </c>
      <c r="G4006" s="3" t="s">
        <v>62</v>
      </c>
      <c r="H4006" s="4" t="n">
        <v>10163.18</v>
      </c>
      <c r="I4006" s="5" t="n">
        <v>30</v>
      </c>
      <c r="J4006" s="2" t="s">
        <v>17</v>
      </c>
    </row>
    <row r="4007" customFormat="false" ht="15" hidden="false" customHeight="false" outlineLevel="0" collapsed="false">
      <c r="A4007" s="6" t="s">
        <v>7655</v>
      </c>
      <c r="B4007" s="6" t="s">
        <v>7656</v>
      </c>
      <c r="C4007" s="6" t="s">
        <v>12</v>
      </c>
      <c r="D4007" s="7" t="s">
        <v>37</v>
      </c>
      <c r="E4007" s="6" t="s">
        <v>483</v>
      </c>
      <c r="F4007" s="6" t="s">
        <v>426</v>
      </c>
      <c r="G4007" s="7" t="s">
        <v>16</v>
      </c>
      <c r="H4007" s="8" t="n">
        <v>10788.87</v>
      </c>
      <c r="I4007" s="9" t="n">
        <v>30</v>
      </c>
      <c r="J4007" s="6" t="s">
        <v>17</v>
      </c>
    </row>
    <row r="4008" customFormat="false" ht="15" hidden="false" customHeight="false" outlineLevel="0" collapsed="false">
      <c r="A4008" s="2" t="s">
        <v>7657</v>
      </c>
      <c r="B4008" s="2" t="s">
        <v>7658</v>
      </c>
      <c r="C4008" s="2" t="s">
        <v>31</v>
      </c>
      <c r="D4008" s="3" t="s">
        <v>175</v>
      </c>
      <c r="E4008" s="2" t="s">
        <v>788</v>
      </c>
      <c r="F4008" s="2" t="s">
        <v>1806</v>
      </c>
      <c r="G4008" s="3" t="s">
        <v>74</v>
      </c>
      <c r="H4008" s="4" t="n">
        <v>12028.02</v>
      </c>
      <c r="I4008" s="5" t="n">
        <v>5</v>
      </c>
      <c r="J4008" s="2" t="s">
        <v>17</v>
      </c>
    </row>
    <row r="4009" customFormat="false" ht="15" hidden="false" customHeight="false" outlineLevel="0" collapsed="false">
      <c r="A4009" s="6" t="s">
        <v>7659</v>
      </c>
      <c r="B4009" s="6" t="s">
        <v>7660</v>
      </c>
      <c r="C4009" s="6" t="s">
        <v>86</v>
      </c>
      <c r="D4009" s="7" t="s">
        <v>87</v>
      </c>
      <c r="E4009" s="6" t="s">
        <v>250</v>
      </c>
      <c r="F4009" s="6" t="s">
        <v>437</v>
      </c>
      <c r="G4009" s="7" t="s">
        <v>16</v>
      </c>
      <c r="H4009" s="8" t="n">
        <v>8464.57</v>
      </c>
      <c r="I4009" s="9" t="n">
        <v>15</v>
      </c>
      <c r="J4009" s="6" t="s">
        <v>17</v>
      </c>
    </row>
    <row r="4010" customFormat="false" ht="15" hidden="false" customHeight="false" outlineLevel="0" collapsed="false">
      <c r="A4010" s="2" t="s">
        <v>7661</v>
      </c>
      <c r="B4010" s="2" t="s">
        <v>7662</v>
      </c>
      <c r="C4010" s="2" t="s">
        <v>31</v>
      </c>
      <c r="D4010" s="3" t="s">
        <v>131</v>
      </c>
      <c r="E4010" s="2" t="s">
        <v>1042</v>
      </c>
      <c r="F4010" s="2" t="s">
        <v>420</v>
      </c>
      <c r="G4010" s="3" t="s">
        <v>62</v>
      </c>
      <c r="H4010" s="4" t="n">
        <v>11712.46</v>
      </c>
      <c r="I4010" s="5" t="n">
        <v>15</v>
      </c>
      <c r="J4010" s="2" t="s">
        <v>17</v>
      </c>
    </row>
    <row r="4011" customFormat="false" ht="15" hidden="false" customHeight="false" outlineLevel="0" collapsed="false">
      <c r="A4011" s="6" t="s">
        <v>7663</v>
      </c>
      <c r="B4011" s="6" t="s">
        <v>7664</v>
      </c>
      <c r="C4011" s="6" t="s">
        <v>12</v>
      </c>
      <c r="D4011" s="7" t="s">
        <v>162</v>
      </c>
      <c r="E4011" s="6" t="s">
        <v>557</v>
      </c>
      <c r="F4011" s="6" t="s">
        <v>409</v>
      </c>
      <c r="G4011" s="7" t="s">
        <v>74</v>
      </c>
      <c r="H4011" s="8" t="n">
        <v>6682.53</v>
      </c>
      <c r="I4011" s="9" t="n">
        <v>25</v>
      </c>
      <c r="J4011" s="6" t="s">
        <v>17</v>
      </c>
    </row>
    <row r="4012" customFormat="false" ht="15" hidden="false" customHeight="false" outlineLevel="0" collapsed="false">
      <c r="A4012" s="2" t="s">
        <v>7665</v>
      </c>
      <c r="B4012" s="2" t="s">
        <v>7666</v>
      </c>
      <c r="C4012" s="2" t="s">
        <v>31</v>
      </c>
      <c r="D4012" s="3" t="s">
        <v>145</v>
      </c>
      <c r="E4012" s="2" t="s">
        <v>1300</v>
      </c>
      <c r="F4012" s="2" t="s">
        <v>78</v>
      </c>
      <c r="G4012" s="3" t="s">
        <v>16</v>
      </c>
      <c r="H4012" s="4" t="n">
        <v>1326.91</v>
      </c>
      <c r="I4012" s="5" t="n">
        <v>25</v>
      </c>
      <c r="J4012" s="2" t="s">
        <v>17</v>
      </c>
    </row>
    <row r="4013" customFormat="false" ht="15" hidden="false" customHeight="false" outlineLevel="0" collapsed="false">
      <c r="A4013" s="6" t="s">
        <v>7667</v>
      </c>
      <c r="B4013" s="6" t="s">
        <v>7668</v>
      </c>
      <c r="C4013" s="6" t="s">
        <v>12</v>
      </c>
      <c r="D4013" s="7" t="s">
        <v>81</v>
      </c>
      <c r="E4013" s="6" t="s">
        <v>88</v>
      </c>
      <c r="F4013" s="6" t="s">
        <v>520</v>
      </c>
      <c r="G4013" s="7" t="s">
        <v>22</v>
      </c>
      <c r="H4013" s="8" t="n">
        <v>8497.89</v>
      </c>
      <c r="I4013" s="9" t="n">
        <v>20</v>
      </c>
      <c r="J4013" s="6" t="s">
        <v>17</v>
      </c>
    </row>
    <row r="4014" customFormat="false" ht="15" hidden="false" customHeight="false" outlineLevel="0" collapsed="false">
      <c r="A4014" s="2" t="s">
        <v>7669</v>
      </c>
      <c r="B4014" s="2" t="s">
        <v>4894</v>
      </c>
      <c r="C4014" s="2" t="s">
        <v>31</v>
      </c>
      <c r="D4014" s="3" t="s">
        <v>32</v>
      </c>
      <c r="E4014" s="2" t="s">
        <v>397</v>
      </c>
      <c r="F4014" s="2" t="s">
        <v>267</v>
      </c>
      <c r="G4014" s="3" t="s">
        <v>62</v>
      </c>
      <c r="H4014" s="4" t="n">
        <v>6534.15</v>
      </c>
      <c r="I4014" s="5" t="n">
        <v>20</v>
      </c>
      <c r="J4014" s="2" t="s">
        <v>68</v>
      </c>
    </row>
    <row r="4015" customFormat="false" ht="15" hidden="false" customHeight="false" outlineLevel="0" collapsed="false">
      <c r="A4015" s="6" t="s">
        <v>7670</v>
      </c>
      <c r="B4015" s="6" t="s">
        <v>1857</v>
      </c>
      <c r="C4015" s="6" t="s">
        <v>86</v>
      </c>
      <c r="D4015" s="7" t="s">
        <v>285</v>
      </c>
      <c r="E4015" s="6" t="s">
        <v>198</v>
      </c>
      <c r="F4015" s="6" t="s">
        <v>1308</v>
      </c>
      <c r="G4015" s="7" t="s">
        <v>138</v>
      </c>
      <c r="H4015" s="8" t="n">
        <v>1557.91</v>
      </c>
      <c r="I4015" s="9" t="n">
        <v>10</v>
      </c>
      <c r="J4015" s="6" t="s">
        <v>17</v>
      </c>
    </row>
    <row r="4016" customFormat="false" ht="15" hidden="false" customHeight="false" outlineLevel="0" collapsed="false">
      <c r="A4016" s="2" t="s">
        <v>7671</v>
      </c>
      <c r="B4016" s="2" t="s">
        <v>2024</v>
      </c>
      <c r="C4016" s="2" t="s">
        <v>12</v>
      </c>
      <c r="D4016" s="3" t="s">
        <v>50</v>
      </c>
      <c r="E4016" s="2" t="s">
        <v>163</v>
      </c>
      <c r="F4016" s="2" t="s">
        <v>241</v>
      </c>
      <c r="G4016" s="3" t="s">
        <v>138</v>
      </c>
      <c r="H4016" s="4" t="n">
        <v>5325.76</v>
      </c>
      <c r="I4016" s="5" t="n">
        <v>20</v>
      </c>
      <c r="J4016" s="2" t="s">
        <v>17</v>
      </c>
    </row>
    <row r="4017" customFormat="false" ht="15" hidden="false" customHeight="false" outlineLevel="0" collapsed="false">
      <c r="A4017" s="6" t="s">
        <v>7672</v>
      </c>
      <c r="B4017" s="6" t="s">
        <v>3342</v>
      </c>
      <c r="C4017" s="6" t="s">
        <v>12</v>
      </c>
      <c r="D4017" s="7" t="s">
        <v>81</v>
      </c>
      <c r="E4017" s="6" t="s">
        <v>440</v>
      </c>
      <c r="F4017" s="6" t="s">
        <v>409</v>
      </c>
      <c r="G4017" s="7" t="s">
        <v>28</v>
      </c>
      <c r="H4017" s="8" t="n">
        <v>4765.11</v>
      </c>
      <c r="I4017" s="9" t="n">
        <v>10</v>
      </c>
      <c r="J4017" s="6" t="s">
        <v>17</v>
      </c>
    </row>
    <row r="4018" customFormat="false" ht="15" hidden="false" customHeight="false" outlineLevel="0" collapsed="false">
      <c r="A4018" s="2" t="s">
        <v>7673</v>
      </c>
      <c r="B4018" s="2" t="s">
        <v>7674</v>
      </c>
      <c r="C4018" s="2" t="s">
        <v>31</v>
      </c>
      <c r="D4018" s="3" t="s">
        <v>175</v>
      </c>
      <c r="E4018" s="2" t="s">
        <v>304</v>
      </c>
      <c r="F4018" s="2" t="s">
        <v>579</v>
      </c>
      <c r="G4018" s="3" t="s">
        <v>22</v>
      </c>
      <c r="H4018" s="4" t="n">
        <v>7719.32</v>
      </c>
      <c r="I4018" s="5" t="n">
        <v>15</v>
      </c>
      <c r="J4018" s="2" t="s">
        <v>17</v>
      </c>
    </row>
    <row r="4019" customFormat="false" ht="15" hidden="false" customHeight="false" outlineLevel="0" collapsed="false">
      <c r="A4019" s="6" t="s">
        <v>7675</v>
      </c>
      <c r="B4019" s="6" t="s">
        <v>4316</v>
      </c>
      <c r="C4019" s="6" t="s">
        <v>31</v>
      </c>
      <c r="D4019" s="7" t="s">
        <v>32</v>
      </c>
      <c r="E4019" s="6" t="s">
        <v>764</v>
      </c>
      <c r="F4019" s="6" t="s">
        <v>700</v>
      </c>
      <c r="G4019" s="7" t="s">
        <v>16</v>
      </c>
      <c r="H4019" s="8" t="n">
        <v>14170.33</v>
      </c>
      <c r="I4019" s="9" t="n">
        <v>0</v>
      </c>
      <c r="J4019" s="6" t="s">
        <v>17</v>
      </c>
    </row>
    <row r="4020" customFormat="false" ht="15" hidden="false" customHeight="false" outlineLevel="0" collapsed="false">
      <c r="A4020" s="2" t="s">
        <v>7676</v>
      </c>
      <c r="B4020" s="2" t="s">
        <v>7677</v>
      </c>
      <c r="C4020" s="2" t="s">
        <v>31</v>
      </c>
      <c r="D4020" s="3" t="s">
        <v>92</v>
      </c>
      <c r="E4020" s="2" t="s">
        <v>781</v>
      </c>
      <c r="F4020" s="2" t="s">
        <v>1330</v>
      </c>
      <c r="G4020" s="3" t="s">
        <v>22</v>
      </c>
      <c r="H4020" s="4" t="n">
        <v>2447.47</v>
      </c>
      <c r="I4020" s="5" t="n">
        <v>10</v>
      </c>
      <c r="J4020" s="2" t="s">
        <v>17</v>
      </c>
    </row>
    <row r="4021" customFormat="false" ht="15" hidden="false" customHeight="false" outlineLevel="0" collapsed="false">
      <c r="A4021" s="6" t="s">
        <v>7678</v>
      </c>
      <c r="B4021" s="6" t="s">
        <v>7679</v>
      </c>
      <c r="C4021" s="6" t="s">
        <v>86</v>
      </c>
      <c r="D4021" s="7" t="s">
        <v>384</v>
      </c>
      <c r="E4021" s="6" t="s">
        <v>315</v>
      </c>
      <c r="F4021" s="6" t="s">
        <v>301</v>
      </c>
      <c r="G4021" s="7" t="s">
        <v>138</v>
      </c>
      <c r="H4021" s="8" t="n">
        <v>13311.04</v>
      </c>
      <c r="I4021" s="9" t="n">
        <v>5</v>
      </c>
      <c r="J4021" s="6" t="s">
        <v>17</v>
      </c>
    </row>
    <row r="4022" customFormat="false" ht="15" hidden="false" customHeight="false" outlineLevel="0" collapsed="false">
      <c r="A4022" s="2" t="s">
        <v>7680</v>
      </c>
      <c r="B4022" s="2" t="s">
        <v>7681</v>
      </c>
      <c r="C4022" s="2" t="s">
        <v>31</v>
      </c>
      <c r="D4022" s="3" t="s">
        <v>215</v>
      </c>
      <c r="E4022" s="2" t="s">
        <v>620</v>
      </c>
      <c r="F4022" s="2" t="s">
        <v>960</v>
      </c>
      <c r="G4022" s="3" t="s">
        <v>22</v>
      </c>
      <c r="H4022" s="4" t="n">
        <v>13359.22</v>
      </c>
      <c r="I4022" s="5" t="n">
        <v>0</v>
      </c>
      <c r="J4022" s="2" t="s">
        <v>17</v>
      </c>
    </row>
    <row r="4023" customFormat="false" ht="15" hidden="false" customHeight="false" outlineLevel="0" collapsed="false">
      <c r="A4023" s="6" t="s">
        <v>7682</v>
      </c>
      <c r="B4023" s="6" t="s">
        <v>7683</v>
      </c>
      <c r="C4023" s="6" t="s">
        <v>31</v>
      </c>
      <c r="D4023" s="7" t="s">
        <v>145</v>
      </c>
      <c r="E4023" s="6" t="s">
        <v>662</v>
      </c>
      <c r="F4023" s="6" t="s">
        <v>111</v>
      </c>
      <c r="G4023" s="7" t="s">
        <v>16</v>
      </c>
      <c r="H4023" s="8" t="n">
        <v>10388.86</v>
      </c>
      <c r="I4023" s="9" t="n">
        <v>25</v>
      </c>
      <c r="J4023" s="6" t="s">
        <v>17</v>
      </c>
    </row>
    <row r="4024" customFormat="false" ht="15" hidden="false" customHeight="false" outlineLevel="0" collapsed="false">
      <c r="A4024" s="2" t="s">
        <v>7684</v>
      </c>
      <c r="B4024" s="2" t="s">
        <v>4331</v>
      </c>
      <c r="C4024" s="2" t="s">
        <v>31</v>
      </c>
      <c r="D4024" s="3" t="s">
        <v>92</v>
      </c>
      <c r="E4024" s="2" t="s">
        <v>398</v>
      </c>
      <c r="F4024" s="2" t="s">
        <v>268</v>
      </c>
      <c r="G4024" s="3" t="s">
        <v>62</v>
      </c>
      <c r="H4024" s="4" t="n">
        <v>14245.87</v>
      </c>
      <c r="I4024" s="5" t="n">
        <v>10</v>
      </c>
      <c r="J4024" s="2" t="s">
        <v>17</v>
      </c>
    </row>
    <row r="4025" customFormat="false" ht="15" hidden="false" customHeight="false" outlineLevel="0" collapsed="false">
      <c r="A4025" s="6" t="s">
        <v>7685</v>
      </c>
      <c r="B4025" s="6" t="s">
        <v>2524</v>
      </c>
      <c r="C4025" s="6" t="s">
        <v>31</v>
      </c>
      <c r="D4025" s="7" t="s">
        <v>145</v>
      </c>
      <c r="E4025" s="6" t="s">
        <v>164</v>
      </c>
      <c r="F4025" s="6" t="s">
        <v>611</v>
      </c>
      <c r="G4025" s="7" t="s">
        <v>28</v>
      </c>
      <c r="H4025" s="8" t="n">
        <v>3959.78</v>
      </c>
      <c r="I4025" s="9" t="n">
        <v>5</v>
      </c>
      <c r="J4025" s="6" t="s">
        <v>17</v>
      </c>
    </row>
    <row r="4026" customFormat="false" ht="15" hidden="false" customHeight="false" outlineLevel="0" collapsed="false">
      <c r="A4026" s="2" t="s">
        <v>7686</v>
      </c>
      <c r="B4026" s="2" t="s">
        <v>7687</v>
      </c>
      <c r="C4026" s="2" t="s">
        <v>12</v>
      </c>
      <c r="D4026" s="3" t="s">
        <v>154</v>
      </c>
      <c r="E4026" s="2" t="s">
        <v>764</v>
      </c>
      <c r="F4026" s="2" t="s">
        <v>700</v>
      </c>
      <c r="G4026" s="3" t="s">
        <v>22</v>
      </c>
      <c r="H4026" s="4" t="n">
        <v>11114.05</v>
      </c>
      <c r="I4026" s="5" t="n">
        <v>15</v>
      </c>
      <c r="J4026" s="2" t="s">
        <v>17</v>
      </c>
    </row>
    <row r="4027" customFormat="false" ht="15" hidden="false" customHeight="false" outlineLevel="0" collapsed="false">
      <c r="A4027" s="6" t="s">
        <v>7688</v>
      </c>
      <c r="B4027" s="6" t="s">
        <v>7689</v>
      </c>
      <c r="C4027" s="6" t="s">
        <v>12</v>
      </c>
      <c r="D4027" s="7" t="s">
        <v>13</v>
      </c>
      <c r="E4027" s="6" t="s">
        <v>508</v>
      </c>
      <c r="F4027" s="6" t="s">
        <v>241</v>
      </c>
      <c r="G4027" s="7" t="s">
        <v>22</v>
      </c>
      <c r="H4027" s="8" t="n">
        <v>13952.8</v>
      </c>
      <c r="I4027" s="9" t="n">
        <v>30</v>
      </c>
      <c r="J4027" s="6" t="s">
        <v>68</v>
      </c>
    </row>
    <row r="4028" customFormat="false" ht="15" hidden="false" customHeight="false" outlineLevel="0" collapsed="false">
      <c r="A4028" s="2" t="s">
        <v>7690</v>
      </c>
      <c r="B4028" s="2" t="s">
        <v>7691</v>
      </c>
      <c r="C4028" s="2" t="s">
        <v>31</v>
      </c>
      <c r="D4028" s="3" t="s">
        <v>32</v>
      </c>
      <c r="E4028" s="2" t="s">
        <v>1297</v>
      </c>
      <c r="F4028" s="2" t="s">
        <v>635</v>
      </c>
      <c r="G4028" s="3" t="s">
        <v>16</v>
      </c>
      <c r="H4028" s="4" t="n">
        <v>1042.8</v>
      </c>
      <c r="I4028" s="5" t="n">
        <v>25</v>
      </c>
      <c r="J4028" s="2" t="s">
        <v>17</v>
      </c>
    </row>
    <row r="4029" customFormat="false" ht="15" hidden="false" customHeight="false" outlineLevel="0" collapsed="false">
      <c r="A4029" s="6" t="s">
        <v>7692</v>
      </c>
      <c r="B4029" s="6" t="s">
        <v>5592</v>
      </c>
      <c r="C4029" s="6" t="s">
        <v>31</v>
      </c>
      <c r="D4029" s="7" t="s">
        <v>145</v>
      </c>
      <c r="E4029" s="6" t="s">
        <v>245</v>
      </c>
      <c r="F4029" s="6" t="s">
        <v>359</v>
      </c>
      <c r="G4029" s="7" t="s">
        <v>22</v>
      </c>
      <c r="H4029" s="8" t="n">
        <v>6992.22</v>
      </c>
      <c r="I4029" s="9" t="n">
        <v>0</v>
      </c>
      <c r="J4029" s="6" t="s">
        <v>17</v>
      </c>
    </row>
    <row r="4030" customFormat="false" ht="15" hidden="false" customHeight="false" outlineLevel="0" collapsed="false">
      <c r="A4030" s="2" t="s">
        <v>7693</v>
      </c>
      <c r="B4030" s="2" t="s">
        <v>7694</v>
      </c>
      <c r="C4030" s="2" t="s">
        <v>12</v>
      </c>
      <c r="D4030" s="3" t="s">
        <v>110</v>
      </c>
      <c r="E4030" s="2" t="s">
        <v>560</v>
      </c>
      <c r="F4030" s="2" t="s">
        <v>39</v>
      </c>
      <c r="G4030" s="3" t="s">
        <v>62</v>
      </c>
      <c r="H4030" s="4" t="n">
        <v>9802.18</v>
      </c>
      <c r="I4030" s="5" t="n">
        <v>15</v>
      </c>
      <c r="J4030" s="2" t="s">
        <v>17</v>
      </c>
    </row>
    <row r="4031" customFormat="false" ht="15" hidden="false" customHeight="false" outlineLevel="0" collapsed="false">
      <c r="A4031" s="6" t="s">
        <v>7695</v>
      </c>
      <c r="B4031" s="6" t="s">
        <v>7696</v>
      </c>
      <c r="C4031" s="6" t="s">
        <v>12</v>
      </c>
      <c r="D4031" s="7" t="s">
        <v>362</v>
      </c>
      <c r="E4031" s="6" t="s">
        <v>1138</v>
      </c>
      <c r="F4031" s="6" t="s">
        <v>271</v>
      </c>
      <c r="G4031" s="7" t="s">
        <v>62</v>
      </c>
      <c r="H4031" s="8" t="n">
        <v>655.8</v>
      </c>
      <c r="I4031" s="9" t="n">
        <v>30</v>
      </c>
      <c r="J4031" s="6" t="s">
        <v>68</v>
      </c>
    </row>
    <row r="4032" customFormat="false" ht="15" hidden="false" customHeight="false" outlineLevel="0" collapsed="false">
      <c r="A4032" s="2" t="s">
        <v>7697</v>
      </c>
      <c r="B4032" s="2" t="s">
        <v>7698</v>
      </c>
      <c r="C4032" s="2" t="s">
        <v>12</v>
      </c>
      <c r="D4032" s="3" t="s">
        <v>25</v>
      </c>
      <c r="E4032" s="2" t="s">
        <v>642</v>
      </c>
      <c r="F4032" s="2" t="s">
        <v>520</v>
      </c>
      <c r="G4032" s="3" t="s">
        <v>22</v>
      </c>
      <c r="H4032" s="4" t="n">
        <v>3471.5</v>
      </c>
      <c r="I4032" s="5" t="n">
        <v>25</v>
      </c>
      <c r="J4032" s="2" t="s">
        <v>68</v>
      </c>
    </row>
    <row r="4033" customFormat="false" ht="15" hidden="false" customHeight="false" outlineLevel="0" collapsed="false">
      <c r="A4033" s="6" t="s">
        <v>7699</v>
      </c>
      <c r="B4033" s="6" t="s">
        <v>7700</v>
      </c>
      <c r="C4033" s="6" t="s">
        <v>31</v>
      </c>
      <c r="D4033" s="7" t="s">
        <v>71</v>
      </c>
      <c r="E4033" s="6" t="s">
        <v>93</v>
      </c>
      <c r="F4033" s="6" t="s">
        <v>607</v>
      </c>
      <c r="G4033" s="7" t="s">
        <v>74</v>
      </c>
      <c r="H4033" s="8" t="n">
        <v>12730.1</v>
      </c>
      <c r="I4033" s="9" t="n">
        <v>10</v>
      </c>
      <c r="J4033" s="6" t="s">
        <v>17</v>
      </c>
    </row>
    <row r="4034" customFormat="false" ht="15" hidden="false" customHeight="false" outlineLevel="0" collapsed="false">
      <c r="A4034" s="2" t="s">
        <v>7701</v>
      </c>
      <c r="B4034" s="2" t="s">
        <v>7702</v>
      </c>
      <c r="C4034" s="2" t="s">
        <v>31</v>
      </c>
      <c r="D4034" s="3" t="s">
        <v>131</v>
      </c>
      <c r="E4034" s="2" t="s">
        <v>2187</v>
      </c>
      <c r="F4034" s="2" t="s">
        <v>202</v>
      </c>
      <c r="G4034" s="3" t="s">
        <v>62</v>
      </c>
      <c r="H4034" s="4" t="n">
        <v>14420.62</v>
      </c>
      <c r="I4034" s="5" t="n">
        <v>10</v>
      </c>
      <c r="J4034" s="2" t="s">
        <v>68</v>
      </c>
    </row>
    <row r="4035" customFormat="false" ht="15" hidden="false" customHeight="false" outlineLevel="0" collapsed="false">
      <c r="A4035" s="6" t="s">
        <v>7703</v>
      </c>
      <c r="B4035" s="6" t="s">
        <v>3170</v>
      </c>
      <c r="C4035" s="6" t="s">
        <v>12</v>
      </c>
      <c r="D4035" s="7" t="s">
        <v>50</v>
      </c>
      <c r="E4035" s="6" t="s">
        <v>156</v>
      </c>
      <c r="F4035" s="6" t="s">
        <v>1951</v>
      </c>
      <c r="G4035" s="7" t="s">
        <v>16</v>
      </c>
      <c r="H4035" s="8" t="n">
        <v>10345.72</v>
      </c>
      <c r="I4035" s="9" t="n">
        <v>5</v>
      </c>
      <c r="J4035" s="6" t="s">
        <v>17</v>
      </c>
    </row>
    <row r="4036" customFormat="false" ht="15" hidden="false" customHeight="false" outlineLevel="0" collapsed="false">
      <c r="A4036" s="2" t="s">
        <v>7704</v>
      </c>
      <c r="B4036" s="2" t="s">
        <v>7705</v>
      </c>
      <c r="C4036" s="2" t="s">
        <v>31</v>
      </c>
      <c r="D4036" s="3" t="s">
        <v>175</v>
      </c>
      <c r="E4036" s="2" t="s">
        <v>680</v>
      </c>
      <c r="F4036" s="2" t="s">
        <v>1303</v>
      </c>
      <c r="G4036" s="3" t="s">
        <v>62</v>
      </c>
      <c r="H4036" s="4" t="n">
        <v>11826</v>
      </c>
      <c r="I4036" s="5" t="n">
        <v>30</v>
      </c>
      <c r="J4036" s="2" t="s">
        <v>17</v>
      </c>
    </row>
    <row r="4037" customFormat="false" ht="15" hidden="false" customHeight="false" outlineLevel="0" collapsed="false">
      <c r="A4037" s="6" t="s">
        <v>7706</v>
      </c>
      <c r="B4037" s="6" t="s">
        <v>3625</v>
      </c>
      <c r="C4037" s="6" t="s">
        <v>12</v>
      </c>
      <c r="D4037" s="7" t="s">
        <v>25</v>
      </c>
      <c r="E4037" s="6" t="s">
        <v>955</v>
      </c>
      <c r="F4037" s="6" t="s">
        <v>1453</v>
      </c>
      <c r="G4037" s="7" t="s">
        <v>62</v>
      </c>
      <c r="H4037" s="8" t="n">
        <v>11165.47</v>
      </c>
      <c r="I4037" s="9" t="n">
        <v>15</v>
      </c>
      <c r="J4037" s="6" t="s">
        <v>17</v>
      </c>
    </row>
    <row r="4038" customFormat="false" ht="15" hidden="false" customHeight="false" outlineLevel="0" collapsed="false">
      <c r="A4038" s="2" t="s">
        <v>7707</v>
      </c>
      <c r="B4038" s="2" t="s">
        <v>1150</v>
      </c>
      <c r="C4038" s="2" t="s">
        <v>12</v>
      </c>
      <c r="D4038" s="3" t="s">
        <v>162</v>
      </c>
      <c r="E4038" s="2" t="s">
        <v>342</v>
      </c>
      <c r="F4038" s="2" t="s">
        <v>381</v>
      </c>
      <c r="G4038" s="3" t="s">
        <v>22</v>
      </c>
      <c r="H4038" s="4" t="n">
        <v>9293.84</v>
      </c>
      <c r="I4038" s="5" t="n">
        <v>5</v>
      </c>
      <c r="J4038" s="2" t="s">
        <v>17</v>
      </c>
    </row>
    <row r="4039" customFormat="false" ht="15" hidden="false" customHeight="false" outlineLevel="0" collapsed="false">
      <c r="A4039" s="6" t="s">
        <v>7708</v>
      </c>
      <c r="B4039" s="6" t="s">
        <v>7709</v>
      </c>
      <c r="C4039" s="6" t="s">
        <v>12</v>
      </c>
      <c r="D4039" s="7" t="s">
        <v>50</v>
      </c>
      <c r="E4039" s="6" t="s">
        <v>757</v>
      </c>
      <c r="F4039" s="6" t="s">
        <v>688</v>
      </c>
      <c r="G4039" s="7" t="s">
        <v>22</v>
      </c>
      <c r="H4039" s="8" t="n">
        <v>7410</v>
      </c>
      <c r="I4039" s="9" t="n">
        <v>20</v>
      </c>
      <c r="J4039" s="6" t="s">
        <v>68</v>
      </c>
    </row>
    <row r="4040" customFormat="false" ht="15" hidden="false" customHeight="false" outlineLevel="0" collapsed="false">
      <c r="A4040" s="2" t="s">
        <v>7710</v>
      </c>
      <c r="B4040" s="2" t="s">
        <v>6702</v>
      </c>
      <c r="C4040" s="2" t="s">
        <v>31</v>
      </c>
      <c r="D4040" s="3" t="s">
        <v>215</v>
      </c>
      <c r="E4040" s="2" t="s">
        <v>342</v>
      </c>
      <c r="F4040" s="2" t="s">
        <v>43</v>
      </c>
      <c r="G4040" s="3" t="s">
        <v>62</v>
      </c>
      <c r="H4040" s="4" t="n">
        <v>12223.07</v>
      </c>
      <c r="I4040" s="5" t="n">
        <v>20</v>
      </c>
      <c r="J4040" s="2" t="s">
        <v>17</v>
      </c>
    </row>
    <row r="4041" customFormat="false" ht="15" hidden="false" customHeight="false" outlineLevel="0" collapsed="false">
      <c r="A4041" s="6" t="s">
        <v>7711</v>
      </c>
      <c r="B4041" s="6" t="s">
        <v>7712</v>
      </c>
      <c r="C4041" s="6" t="s">
        <v>31</v>
      </c>
      <c r="D4041" s="7" t="s">
        <v>215</v>
      </c>
      <c r="E4041" s="6" t="s">
        <v>557</v>
      </c>
      <c r="F4041" s="6" t="s">
        <v>311</v>
      </c>
      <c r="G4041" s="7" t="s">
        <v>28</v>
      </c>
      <c r="H4041" s="8" t="n">
        <v>944.01</v>
      </c>
      <c r="I4041" s="9" t="n">
        <v>25</v>
      </c>
      <c r="J4041" s="6" t="s">
        <v>17</v>
      </c>
    </row>
    <row r="4042" customFormat="false" ht="15" hidden="false" customHeight="false" outlineLevel="0" collapsed="false">
      <c r="A4042" s="2" t="s">
        <v>7713</v>
      </c>
      <c r="B4042" s="2" t="s">
        <v>7714</v>
      </c>
      <c r="C4042" s="2" t="s">
        <v>31</v>
      </c>
      <c r="D4042" s="3" t="s">
        <v>175</v>
      </c>
      <c r="E4042" s="2" t="s">
        <v>788</v>
      </c>
      <c r="F4042" s="2" t="s">
        <v>1368</v>
      </c>
      <c r="G4042" s="3" t="s">
        <v>62</v>
      </c>
      <c r="H4042" s="4" t="n">
        <v>12170.44</v>
      </c>
      <c r="I4042" s="5" t="n">
        <v>15</v>
      </c>
      <c r="J4042" s="2" t="s">
        <v>17</v>
      </c>
    </row>
    <row r="4043" customFormat="false" ht="15" hidden="false" customHeight="false" outlineLevel="0" collapsed="false">
      <c r="A4043" s="6" t="s">
        <v>7715</v>
      </c>
      <c r="B4043" s="6" t="s">
        <v>7716</v>
      </c>
      <c r="C4043" s="6" t="s">
        <v>12</v>
      </c>
      <c r="D4043" s="7" t="s">
        <v>110</v>
      </c>
      <c r="E4043" s="6" t="s">
        <v>630</v>
      </c>
      <c r="F4043" s="6" t="s">
        <v>358</v>
      </c>
      <c r="G4043" s="7" t="s">
        <v>28</v>
      </c>
      <c r="H4043" s="8" t="n">
        <v>10094.29</v>
      </c>
      <c r="I4043" s="9" t="n">
        <v>5</v>
      </c>
      <c r="J4043" s="6" t="s">
        <v>17</v>
      </c>
    </row>
    <row r="4044" customFormat="false" ht="15" hidden="false" customHeight="false" outlineLevel="0" collapsed="false">
      <c r="A4044" s="2" t="s">
        <v>7717</v>
      </c>
      <c r="B4044" s="2" t="s">
        <v>7718</v>
      </c>
      <c r="C4044" s="2" t="s">
        <v>12</v>
      </c>
      <c r="D4044" s="3" t="s">
        <v>154</v>
      </c>
      <c r="E4044" s="2" t="s">
        <v>901</v>
      </c>
      <c r="F4044" s="2" t="s">
        <v>320</v>
      </c>
      <c r="G4044" s="3" t="s">
        <v>28</v>
      </c>
      <c r="H4044" s="4" t="n">
        <v>1676.68</v>
      </c>
      <c r="I4044" s="5" t="n">
        <v>15</v>
      </c>
      <c r="J4044" s="2" t="s">
        <v>68</v>
      </c>
    </row>
    <row r="4045" customFormat="false" ht="15" hidden="false" customHeight="false" outlineLevel="0" collapsed="false">
      <c r="A4045" s="6" t="s">
        <v>7719</v>
      </c>
      <c r="B4045" s="6" t="s">
        <v>7720</v>
      </c>
      <c r="C4045" s="6" t="s">
        <v>31</v>
      </c>
      <c r="D4045" s="7" t="s">
        <v>32</v>
      </c>
      <c r="E4045" s="6" t="s">
        <v>123</v>
      </c>
      <c r="F4045" s="6" t="s">
        <v>793</v>
      </c>
      <c r="G4045" s="7" t="s">
        <v>74</v>
      </c>
      <c r="H4045" s="8" t="n">
        <v>622.28</v>
      </c>
      <c r="I4045" s="9" t="n">
        <v>15</v>
      </c>
      <c r="J4045" s="6" t="s">
        <v>17</v>
      </c>
    </row>
    <row r="4046" customFormat="false" ht="15" hidden="false" customHeight="false" outlineLevel="0" collapsed="false">
      <c r="A4046" s="2" t="s">
        <v>7721</v>
      </c>
      <c r="B4046" s="2" t="s">
        <v>7722</v>
      </c>
      <c r="C4046" s="2" t="s">
        <v>12</v>
      </c>
      <c r="D4046" s="3" t="s">
        <v>154</v>
      </c>
      <c r="E4046" s="2" t="s">
        <v>490</v>
      </c>
      <c r="F4046" s="2" t="s">
        <v>793</v>
      </c>
      <c r="G4046" s="3" t="s">
        <v>62</v>
      </c>
      <c r="H4046" s="4" t="n">
        <v>4547.02</v>
      </c>
      <c r="I4046" s="5" t="n">
        <v>25</v>
      </c>
      <c r="J4046" s="2" t="s">
        <v>17</v>
      </c>
    </row>
    <row r="4047" customFormat="false" ht="15" hidden="false" customHeight="false" outlineLevel="0" collapsed="false">
      <c r="A4047" s="6" t="s">
        <v>7723</v>
      </c>
      <c r="B4047" s="6" t="s">
        <v>1651</v>
      </c>
      <c r="C4047" s="6" t="s">
        <v>12</v>
      </c>
      <c r="D4047" s="7" t="s">
        <v>154</v>
      </c>
      <c r="E4047" s="6" t="s">
        <v>669</v>
      </c>
      <c r="F4047" s="6" t="s">
        <v>688</v>
      </c>
      <c r="G4047" s="7" t="s">
        <v>16</v>
      </c>
      <c r="H4047" s="8" t="n">
        <v>4595.03</v>
      </c>
      <c r="I4047" s="9" t="n">
        <v>10</v>
      </c>
      <c r="J4047" s="6" t="s">
        <v>17</v>
      </c>
    </row>
    <row r="4048" customFormat="false" ht="15" hidden="false" customHeight="false" outlineLevel="0" collapsed="false">
      <c r="A4048" s="2" t="s">
        <v>7724</v>
      </c>
      <c r="B4048" s="2" t="s">
        <v>7725</v>
      </c>
      <c r="C4048" s="2" t="s">
        <v>12</v>
      </c>
      <c r="D4048" s="3" t="s">
        <v>37</v>
      </c>
      <c r="E4048" s="2" t="s">
        <v>620</v>
      </c>
      <c r="F4048" s="2" t="s">
        <v>621</v>
      </c>
      <c r="G4048" s="3" t="s">
        <v>62</v>
      </c>
      <c r="H4048" s="4" t="n">
        <v>14531.45</v>
      </c>
      <c r="I4048" s="5" t="n">
        <v>25</v>
      </c>
      <c r="J4048" s="2" t="s">
        <v>17</v>
      </c>
    </row>
    <row r="4049" customFormat="false" ht="15" hidden="false" customHeight="false" outlineLevel="0" collapsed="false">
      <c r="A4049" s="6" t="s">
        <v>7726</v>
      </c>
      <c r="B4049" s="6" t="s">
        <v>5632</v>
      </c>
      <c r="C4049" s="6" t="s">
        <v>12</v>
      </c>
      <c r="D4049" s="7" t="s">
        <v>50</v>
      </c>
      <c r="E4049" s="6" t="s">
        <v>809</v>
      </c>
      <c r="F4049" s="6" t="s">
        <v>635</v>
      </c>
      <c r="G4049" s="7" t="s">
        <v>138</v>
      </c>
      <c r="H4049" s="8" t="n">
        <v>2034.87</v>
      </c>
      <c r="I4049" s="9" t="n">
        <v>30</v>
      </c>
      <c r="J4049" s="6" t="s">
        <v>17</v>
      </c>
    </row>
    <row r="4050" customFormat="false" ht="15" hidden="false" customHeight="false" outlineLevel="0" collapsed="false">
      <c r="A4050" s="2" t="s">
        <v>7727</v>
      </c>
      <c r="B4050" s="2" t="s">
        <v>7728</v>
      </c>
      <c r="C4050" s="2" t="s">
        <v>12</v>
      </c>
      <c r="D4050" s="3" t="s">
        <v>13</v>
      </c>
      <c r="E4050" s="2" t="s">
        <v>38</v>
      </c>
      <c r="F4050" s="2" t="s">
        <v>355</v>
      </c>
      <c r="G4050" s="3" t="s">
        <v>138</v>
      </c>
      <c r="H4050" s="4" t="n">
        <v>11650.91</v>
      </c>
      <c r="I4050" s="5" t="n">
        <v>0</v>
      </c>
      <c r="J4050" s="2" t="s">
        <v>17</v>
      </c>
    </row>
    <row r="4051" customFormat="false" ht="15" hidden="false" customHeight="false" outlineLevel="0" collapsed="false">
      <c r="A4051" s="6" t="s">
        <v>7729</v>
      </c>
      <c r="B4051" s="6" t="s">
        <v>3378</v>
      </c>
      <c r="C4051" s="6" t="s">
        <v>86</v>
      </c>
      <c r="D4051" s="7" t="s">
        <v>87</v>
      </c>
      <c r="E4051" s="6" t="s">
        <v>327</v>
      </c>
      <c r="F4051" s="6" t="s">
        <v>51</v>
      </c>
      <c r="G4051" s="7" t="s">
        <v>22</v>
      </c>
      <c r="H4051" s="8" t="n">
        <v>10477.2</v>
      </c>
      <c r="I4051" s="9" t="n">
        <v>0</v>
      </c>
      <c r="J4051" s="6" t="s">
        <v>17</v>
      </c>
    </row>
    <row r="4052" customFormat="false" ht="15" hidden="false" customHeight="false" outlineLevel="0" collapsed="false">
      <c r="A4052" s="2" t="s">
        <v>7730</v>
      </c>
      <c r="B4052" s="2" t="s">
        <v>2192</v>
      </c>
      <c r="C4052" s="2" t="s">
        <v>86</v>
      </c>
      <c r="D4052" s="3" t="s">
        <v>97</v>
      </c>
      <c r="E4052" s="2" t="s">
        <v>106</v>
      </c>
      <c r="F4052" s="2" t="s">
        <v>1505</v>
      </c>
      <c r="G4052" s="3" t="s">
        <v>22</v>
      </c>
      <c r="H4052" s="4" t="n">
        <v>14312.18</v>
      </c>
      <c r="I4052" s="5" t="n">
        <v>0</v>
      </c>
      <c r="J4052" s="2" t="s">
        <v>17</v>
      </c>
    </row>
    <row r="4053" customFormat="false" ht="15" hidden="false" customHeight="false" outlineLevel="0" collapsed="false">
      <c r="A4053" s="6" t="s">
        <v>7731</v>
      </c>
      <c r="B4053" s="6" t="s">
        <v>7732</v>
      </c>
      <c r="C4053" s="6" t="s">
        <v>12</v>
      </c>
      <c r="D4053" s="7" t="s">
        <v>179</v>
      </c>
      <c r="E4053" s="6" t="s">
        <v>611</v>
      </c>
      <c r="F4053" s="6" t="s">
        <v>358</v>
      </c>
      <c r="G4053" s="7" t="s">
        <v>138</v>
      </c>
      <c r="H4053" s="8" t="n">
        <v>14418.97</v>
      </c>
      <c r="I4053" s="9" t="n">
        <v>5</v>
      </c>
      <c r="J4053" s="6" t="s">
        <v>17</v>
      </c>
    </row>
    <row r="4054" customFormat="false" ht="15" hidden="false" customHeight="false" outlineLevel="0" collapsed="false">
      <c r="A4054" s="2" t="s">
        <v>7733</v>
      </c>
      <c r="B4054" s="2" t="s">
        <v>7734</v>
      </c>
      <c r="C4054" s="2" t="s">
        <v>31</v>
      </c>
      <c r="D4054" s="3" t="s">
        <v>145</v>
      </c>
      <c r="E4054" s="2" t="s">
        <v>293</v>
      </c>
      <c r="F4054" s="2" t="s">
        <v>1030</v>
      </c>
      <c r="G4054" s="3" t="s">
        <v>28</v>
      </c>
      <c r="H4054" s="4" t="n">
        <v>7315.27</v>
      </c>
      <c r="I4054" s="5" t="n">
        <v>15</v>
      </c>
      <c r="J4054" s="2" t="s">
        <v>17</v>
      </c>
    </row>
    <row r="4055" customFormat="false" ht="15" hidden="false" customHeight="false" outlineLevel="0" collapsed="false">
      <c r="A4055" s="6" t="s">
        <v>7735</v>
      </c>
      <c r="B4055" s="6" t="s">
        <v>4245</v>
      </c>
      <c r="C4055" s="6" t="s">
        <v>12</v>
      </c>
      <c r="D4055" s="7" t="s">
        <v>13</v>
      </c>
      <c r="E4055" s="6" t="s">
        <v>635</v>
      </c>
      <c r="F4055" s="6" t="s">
        <v>496</v>
      </c>
      <c r="G4055" s="7" t="s">
        <v>22</v>
      </c>
      <c r="H4055" s="8" t="n">
        <v>5231.34</v>
      </c>
      <c r="I4055" s="9" t="n">
        <v>5</v>
      </c>
      <c r="J4055" s="6" t="s">
        <v>17</v>
      </c>
    </row>
    <row r="4056" customFormat="false" ht="15" hidden="false" customHeight="false" outlineLevel="0" collapsed="false">
      <c r="A4056" s="2" t="s">
        <v>7736</v>
      </c>
      <c r="B4056" s="2" t="s">
        <v>7737</v>
      </c>
      <c r="C4056" s="2" t="s">
        <v>12</v>
      </c>
      <c r="D4056" s="3" t="s">
        <v>13</v>
      </c>
      <c r="E4056" s="2" t="s">
        <v>297</v>
      </c>
      <c r="F4056" s="2" t="s">
        <v>1453</v>
      </c>
      <c r="G4056" s="3" t="s">
        <v>62</v>
      </c>
      <c r="H4056" s="4" t="n">
        <v>4965.39</v>
      </c>
      <c r="I4056" s="5" t="n">
        <v>5</v>
      </c>
      <c r="J4056" s="2" t="s">
        <v>17</v>
      </c>
    </row>
    <row r="4057" customFormat="false" ht="15" hidden="false" customHeight="false" outlineLevel="0" collapsed="false">
      <c r="A4057" s="6" t="s">
        <v>7738</v>
      </c>
      <c r="B4057" s="6" t="s">
        <v>200</v>
      </c>
      <c r="C4057" s="6" t="s">
        <v>12</v>
      </c>
      <c r="D4057" s="7" t="s">
        <v>179</v>
      </c>
      <c r="E4057" s="6" t="s">
        <v>734</v>
      </c>
      <c r="F4057" s="6" t="s">
        <v>946</v>
      </c>
      <c r="G4057" s="7" t="s">
        <v>28</v>
      </c>
      <c r="H4057" s="8" t="n">
        <v>10350.09</v>
      </c>
      <c r="I4057" s="9" t="n">
        <v>30</v>
      </c>
      <c r="J4057" s="6" t="s">
        <v>68</v>
      </c>
    </row>
    <row r="4058" customFormat="false" ht="15" hidden="false" customHeight="false" outlineLevel="0" collapsed="false">
      <c r="A4058" s="2" t="s">
        <v>7739</v>
      </c>
      <c r="B4058" s="2" t="s">
        <v>7740</v>
      </c>
      <c r="C4058" s="2" t="s">
        <v>12</v>
      </c>
      <c r="D4058" s="3" t="s">
        <v>162</v>
      </c>
      <c r="E4058" s="2" t="s">
        <v>870</v>
      </c>
      <c r="F4058" s="2" t="s">
        <v>725</v>
      </c>
      <c r="G4058" s="3" t="s">
        <v>74</v>
      </c>
      <c r="H4058" s="4" t="n">
        <v>9552.75</v>
      </c>
      <c r="I4058" s="5" t="n">
        <v>15</v>
      </c>
      <c r="J4058" s="2" t="s">
        <v>17</v>
      </c>
    </row>
    <row r="4059" customFormat="false" ht="15" hidden="false" customHeight="false" outlineLevel="0" collapsed="false">
      <c r="A4059" s="6" t="s">
        <v>7741</v>
      </c>
      <c r="B4059" s="6" t="s">
        <v>7742</v>
      </c>
      <c r="C4059" s="6" t="s">
        <v>12</v>
      </c>
      <c r="D4059" s="7" t="s">
        <v>362</v>
      </c>
      <c r="E4059" s="6" t="s">
        <v>1208</v>
      </c>
      <c r="F4059" s="6" t="s">
        <v>806</v>
      </c>
      <c r="G4059" s="7" t="s">
        <v>22</v>
      </c>
      <c r="H4059" s="8" t="n">
        <v>823.8</v>
      </c>
      <c r="I4059" s="9" t="n">
        <v>15</v>
      </c>
      <c r="J4059" s="6" t="s">
        <v>17</v>
      </c>
    </row>
    <row r="4060" customFormat="false" ht="15" hidden="false" customHeight="false" outlineLevel="0" collapsed="false">
      <c r="A4060" s="2" t="s">
        <v>7743</v>
      </c>
      <c r="B4060" s="2" t="s">
        <v>5341</v>
      </c>
      <c r="C4060" s="2" t="s">
        <v>31</v>
      </c>
      <c r="D4060" s="3" t="s">
        <v>215</v>
      </c>
      <c r="E4060" s="2" t="s">
        <v>1628</v>
      </c>
      <c r="F4060" s="2" t="s">
        <v>323</v>
      </c>
      <c r="G4060" s="3" t="s">
        <v>62</v>
      </c>
      <c r="H4060" s="4" t="n">
        <v>4053.38</v>
      </c>
      <c r="I4060" s="5" t="n">
        <v>10</v>
      </c>
      <c r="J4060" s="2" t="s">
        <v>17</v>
      </c>
    </row>
    <row r="4061" customFormat="false" ht="15" hidden="false" customHeight="false" outlineLevel="0" collapsed="false">
      <c r="A4061" s="6" t="s">
        <v>7744</v>
      </c>
      <c r="B4061" s="6" t="s">
        <v>7745</v>
      </c>
      <c r="C4061" s="6" t="s">
        <v>12</v>
      </c>
      <c r="D4061" s="7" t="s">
        <v>81</v>
      </c>
      <c r="E4061" s="6" t="s">
        <v>469</v>
      </c>
      <c r="F4061" s="6" t="s">
        <v>405</v>
      </c>
      <c r="G4061" s="7" t="s">
        <v>22</v>
      </c>
      <c r="H4061" s="8" t="n">
        <v>2308.13</v>
      </c>
      <c r="I4061" s="9" t="n">
        <v>30</v>
      </c>
      <c r="J4061" s="6" t="s">
        <v>68</v>
      </c>
    </row>
    <row r="4062" customFormat="false" ht="15" hidden="false" customHeight="false" outlineLevel="0" collapsed="false">
      <c r="A4062" s="2" t="s">
        <v>7746</v>
      </c>
      <c r="B4062" s="2" t="s">
        <v>4534</v>
      </c>
      <c r="C4062" s="2" t="s">
        <v>31</v>
      </c>
      <c r="D4062" s="3" t="s">
        <v>131</v>
      </c>
      <c r="E4062" s="2" t="s">
        <v>1907</v>
      </c>
      <c r="F4062" s="2" t="s">
        <v>734</v>
      </c>
      <c r="G4062" s="3" t="s">
        <v>22</v>
      </c>
      <c r="H4062" s="4" t="n">
        <v>7174.27</v>
      </c>
      <c r="I4062" s="5" t="n">
        <v>30</v>
      </c>
      <c r="J4062" s="2" t="s">
        <v>68</v>
      </c>
    </row>
    <row r="4063" customFormat="false" ht="15" hidden="false" customHeight="false" outlineLevel="0" collapsed="false">
      <c r="A4063" s="6" t="s">
        <v>7747</v>
      </c>
      <c r="B4063" s="6" t="s">
        <v>7748</v>
      </c>
      <c r="C4063" s="6" t="s">
        <v>86</v>
      </c>
      <c r="D4063" s="7" t="s">
        <v>249</v>
      </c>
      <c r="E4063" s="6" t="s">
        <v>363</v>
      </c>
      <c r="F4063" s="6" t="s">
        <v>237</v>
      </c>
      <c r="G4063" s="7" t="s">
        <v>22</v>
      </c>
      <c r="H4063" s="8" t="n">
        <v>12012.24</v>
      </c>
      <c r="I4063" s="9" t="n">
        <v>30</v>
      </c>
      <c r="J4063" s="6" t="s">
        <v>17</v>
      </c>
    </row>
    <row r="4064" customFormat="false" ht="15" hidden="false" customHeight="false" outlineLevel="0" collapsed="false">
      <c r="A4064" s="2" t="s">
        <v>7749</v>
      </c>
      <c r="B4064" s="2" t="s">
        <v>7750</v>
      </c>
      <c r="C4064" s="2" t="s">
        <v>31</v>
      </c>
      <c r="D4064" s="3" t="s">
        <v>92</v>
      </c>
      <c r="E4064" s="2" t="s">
        <v>119</v>
      </c>
      <c r="F4064" s="2" t="s">
        <v>1485</v>
      </c>
      <c r="G4064" s="3" t="s">
        <v>22</v>
      </c>
      <c r="H4064" s="4" t="n">
        <v>12413.48</v>
      </c>
      <c r="I4064" s="5" t="n">
        <v>0</v>
      </c>
      <c r="J4064" s="2" t="s">
        <v>68</v>
      </c>
    </row>
    <row r="4065" customFormat="false" ht="15" hidden="false" customHeight="false" outlineLevel="0" collapsed="false">
      <c r="A4065" s="6" t="s">
        <v>7751</v>
      </c>
      <c r="B4065" s="6" t="s">
        <v>7752</v>
      </c>
      <c r="C4065" s="6" t="s">
        <v>12</v>
      </c>
      <c r="D4065" s="7" t="s">
        <v>13</v>
      </c>
      <c r="E4065" s="6" t="s">
        <v>55</v>
      </c>
      <c r="F4065" s="6" t="s">
        <v>397</v>
      </c>
      <c r="G4065" s="7" t="s">
        <v>62</v>
      </c>
      <c r="H4065" s="8" t="n">
        <v>1985.68</v>
      </c>
      <c r="I4065" s="9" t="n">
        <v>15</v>
      </c>
      <c r="J4065" s="6" t="s">
        <v>17</v>
      </c>
    </row>
    <row r="4066" customFormat="false" ht="15" hidden="false" customHeight="false" outlineLevel="0" collapsed="false">
      <c r="A4066" s="2" t="s">
        <v>7753</v>
      </c>
      <c r="B4066" s="2" t="s">
        <v>7754</v>
      </c>
      <c r="C4066" s="2" t="s">
        <v>31</v>
      </c>
      <c r="D4066" s="3" t="s">
        <v>92</v>
      </c>
      <c r="E4066" s="2" t="s">
        <v>308</v>
      </c>
      <c r="F4066" s="2" t="s">
        <v>194</v>
      </c>
      <c r="G4066" s="3" t="s">
        <v>22</v>
      </c>
      <c r="H4066" s="4" t="n">
        <v>4984.73</v>
      </c>
      <c r="I4066" s="5" t="n">
        <v>25</v>
      </c>
      <c r="J4066" s="2" t="s">
        <v>17</v>
      </c>
    </row>
    <row r="4067" customFormat="false" ht="15" hidden="false" customHeight="false" outlineLevel="0" collapsed="false">
      <c r="A4067" s="6" t="s">
        <v>7755</v>
      </c>
      <c r="B4067" s="6" t="s">
        <v>7756</v>
      </c>
      <c r="C4067" s="6" t="s">
        <v>12</v>
      </c>
      <c r="D4067" s="7" t="s">
        <v>154</v>
      </c>
      <c r="E4067" s="6" t="s">
        <v>829</v>
      </c>
      <c r="F4067" s="6" t="s">
        <v>504</v>
      </c>
      <c r="G4067" s="7" t="s">
        <v>16</v>
      </c>
      <c r="H4067" s="8" t="n">
        <v>12336.38</v>
      </c>
      <c r="I4067" s="9" t="n">
        <v>10</v>
      </c>
      <c r="J4067" s="6" t="s">
        <v>68</v>
      </c>
    </row>
    <row r="4068" customFormat="false" ht="15" hidden="false" customHeight="false" outlineLevel="0" collapsed="false">
      <c r="A4068" s="2" t="s">
        <v>7757</v>
      </c>
      <c r="B4068" s="2" t="s">
        <v>306</v>
      </c>
      <c r="C4068" s="2" t="s">
        <v>31</v>
      </c>
      <c r="D4068" s="3" t="s">
        <v>122</v>
      </c>
      <c r="E4068" s="2" t="s">
        <v>1661</v>
      </c>
      <c r="F4068" s="2" t="s">
        <v>180</v>
      </c>
      <c r="G4068" s="3" t="s">
        <v>22</v>
      </c>
      <c r="H4068" s="4" t="n">
        <v>5033.72</v>
      </c>
      <c r="I4068" s="5" t="n">
        <v>25</v>
      </c>
      <c r="J4068" s="2" t="s">
        <v>17</v>
      </c>
    </row>
    <row r="4069" customFormat="false" ht="15" hidden="false" customHeight="false" outlineLevel="0" collapsed="false">
      <c r="A4069" s="6" t="s">
        <v>7758</v>
      </c>
      <c r="B4069" s="6" t="s">
        <v>4540</v>
      </c>
      <c r="C4069" s="6" t="s">
        <v>12</v>
      </c>
      <c r="D4069" s="7" t="s">
        <v>37</v>
      </c>
      <c r="E4069" s="6" t="s">
        <v>578</v>
      </c>
      <c r="F4069" s="6" t="s">
        <v>774</v>
      </c>
      <c r="G4069" s="7" t="s">
        <v>16</v>
      </c>
      <c r="H4069" s="8" t="n">
        <v>8242.11</v>
      </c>
      <c r="I4069" s="9" t="n">
        <v>0</v>
      </c>
      <c r="J4069" s="6" t="s">
        <v>17</v>
      </c>
    </row>
    <row r="4070" customFormat="false" ht="15" hidden="false" customHeight="false" outlineLevel="0" collapsed="false">
      <c r="A4070" s="2" t="s">
        <v>7759</v>
      </c>
      <c r="B4070" s="2" t="s">
        <v>7760</v>
      </c>
      <c r="C4070" s="2" t="s">
        <v>12</v>
      </c>
      <c r="D4070" s="3" t="s">
        <v>50</v>
      </c>
      <c r="E4070" s="2" t="s">
        <v>1951</v>
      </c>
      <c r="F4070" s="2" t="s">
        <v>180</v>
      </c>
      <c r="G4070" s="3" t="s">
        <v>62</v>
      </c>
      <c r="H4070" s="4" t="n">
        <v>10937.63</v>
      </c>
      <c r="I4070" s="5" t="n">
        <v>5</v>
      </c>
      <c r="J4070" s="2" t="s">
        <v>17</v>
      </c>
    </row>
    <row r="4071" customFormat="false" ht="15" hidden="false" customHeight="false" outlineLevel="0" collapsed="false">
      <c r="A4071" s="6" t="s">
        <v>7761</v>
      </c>
      <c r="B4071" s="6" t="s">
        <v>4559</v>
      </c>
      <c r="C4071" s="6" t="s">
        <v>86</v>
      </c>
      <c r="D4071" s="7" t="s">
        <v>524</v>
      </c>
      <c r="E4071" s="6" t="s">
        <v>809</v>
      </c>
      <c r="F4071" s="6" t="s">
        <v>757</v>
      </c>
      <c r="G4071" s="7" t="s">
        <v>74</v>
      </c>
      <c r="H4071" s="8" t="n">
        <v>5008.7</v>
      </c>
      <c r="I4071" s="9" t="n">
        <v>25</v>
      </c>
      <c r="J4071" s="6" t="s">
        <v>17</v>
      </c>
    </row>
    <row r="4072" customFormat="false" ht="15" hidden="false" customHeight="false" outlineLevel="0" collapsed="false">
      <c r="A4072" s="2" t="s">
        <v>7762</v>
      </c>
      <c r="B4072" s="2" t="s">
        <v>7763</v>
      </c>
      <c r="C4072" s="2" t="s">
        <v>31</v>
      </c>
      <c r="D4072" s="3" t="s">
        <v>32</v>
      </c>
      <c r="E4072" s="2" t="s">
        <v>490</v>
      </c>
      <c r="F4072" s="2" t="s">
        <v>793</v>
      </c>
      <c r="G4072" s="3" t="s">
        <v>28</v>
      </c>
      <c r="H4072" s="4" t="n">
        <v>5543.29</v>
      </c>
      <c r="I4072" s="5" t="n">
        <v>30</v>
      </c>
      <c r="J4072" s="2" t="s">
        <v>17</v>
      </c>
    </row>
    <row r="4073" customFormat="false" ht="15" hidden="false" customHeight="false" outlineLevel="0" collapsed="false">
      <c r="A4073" s="6" t="s">
        <v>7764</v>
      </c>
      <c r="B4073" s="6" t="s">
        <v>7765</v>
      </c>
      <c r="C4073" s="6" t="s">
        <v>86</v>
      </c>
      <c r="D4073" s="7" t="s">
        <v>87</v>
      </c>
      <c r="E4073" s="6" t="s">
        <v>972</v>
      </c>
      <c r="F4073" s="6" t="s">
        <v>473</v>
      </c>
      <c r="G4073" s="7" t="s">
        <v>28</v>
      </c>
      <c r="H4073" s="8" t="n">
        <v>5372.92</v>
      </c>
      <c r="I4073" s="9" t="n">
        <v>0</v>
      </c>
      <c r="J4073" s="6" t="s">
        <v>17</v>
      </c>
    </row>
    <row r="4074" customFormat="false" ht="15" hidden="false" customHeight="false" outlineLevel="0" collapsed="false">
      <c r="A4074" s="2" t="s">
        <v>7766</v>
      </c>
      <c r="B4074" s="2" t="s">
        <v>7767</v>
      </c>
      <c r="C4074" s="2" t="s">
        <v>31</v>
      </c>
      <c r="D4074" s="3" t="s">
        <v>59</v>
      </c>
      <c r="E4074" s="2" t="s">
        <v>707</v>
      </c>
      <c r="F4074" s="2" t="s">
        <v>89</v>
      </c>
      <c r="G4074" s="3" t="s">
        <v>74</v>
      </c>
      <c r="H4074" s="4" t="n">
        <v>4259.08</v>
      </c>
      <c r="I4074" s="5" t="n">
        <v>10</v>
      </c>
      <c r="J4074" s="2" t="s">
        <v>17</v>
      </c>
    </row>
    <row r="4075" customFormat="false" ht="15" hidden="false" customHeight="false" outlineLevel="0" collapsed="false">
      <c r="A4075" s="6" t="s">
        <v>7768</v>
      </c>
      <c r="B4075" s="6" t="s">
        <v>7769</v>
      </c>
      <c r="C4075" s="6" t="s">
        <v>12</v>
      </c>
      <c r="D4075" s="7" t="s">
        <v>25</v>
      </c>
      <c r="E4075" s="6" t="s">
        <v>159</v>
      </c>
      <c r="F4075" s="6" t="s">
        <v>853</v>
      </c>
      <c r="G4075" s="7" t="s">
        <v>62</v>
      </c>
      <c r="H4075" s="8" t="n">
        <v>4170.12</v>
      </c>
      <c r="I4075" s="9" t="n">
        <v>15</v>
      </c>
      <c r="J4075" s="6" t="s">
        <v>17</v>
      </c>
    </row>
    <row r="4076" customFormat="false" ht="15" hidden="false" customHeight="false" outlineLevel="0" collapsed="false">
      <c r="A4076" s="2" t="s">
        <v>7770</v>
      </c>
      <c r="B4076" s="2" t="s">
        <v>7771</v>
      </c>
      <c r="C4076" s="2" t="s">
        <v>31</v>
      </c>
      <c r="D4076" s="3" t="s">
        <v>122</v>
      </c>
      <c r="E4076" s="2" t="s">
        <v>985</v>
      </c>
      <c r="F4076" s="2" t="s">
        <v>1070</v>
      </c>
      <c r="G4076" s="3" t="s">
        <v>22</v>
      </c>
      <c r="H4076" s="4" t="n">
        <v>1207.73</v>
      </c>
      <c r="I4076" s="5" t="n">
        <v>0</v>
      </c>
      <c r="J4076" s="2" t="s">
        <v>17</v>
      </c>
    </row>
    <row r="4077" customFormat="false" ht="15" hidden="false" customHeight="false" outlineLevel="0" collapsed="false">
      <c r="A4077" s="6" t="s">
        <v>7772</v>
      </c>
      <c r="B4077" s="6" t="s">
        <v>3918</v>
      </c>
      <c r="C4077" s="6" t="s">
        <v>86</v>
      </c>
      <c r="D4077" s="7" t="s">
        <v>507</v>
      </c>
      <c r="E4077" s="6" t="s">
        <v>191</v>
      </c>
      <c r="F4077" s="6" t="s">
        <v>72</v>
      </c>
      <c r="G4077" s="7" t="s">
        <v>22</v>
      </c>
      <c r="H4077" s="8" t="n">
        <v>2325.64</v>
      </c>
      <c r="I4077" s="9" t="n">
        <v>15</v>
      </c>
      <c r="J4077" s="6" t="s">
        <v>17</v>
      </c>
    </row>
    <row r="4078" customFormat="false" ht="15" hidden="false" customHeight="false" outlineLevel="0" collapsed="false">
      <c r="A4078" s="2" t="s">
        <v>7773</v>
      </c>
      <c r="B4078" s="2" t="s">
        <v>7774</v>
      </c>
      <c r="C4078" s="2" t="s">
        <v>12</v>
      </c>
      <c r="D4078" s="3" t="s">
        <v>362</v>
      </c>
      <c r="E4078" s="2" t="s">
        <v>326</v>
      </c>
      <c r="F4078" s="2" t="s">
        <v>624</v>
      </c>
      <c r="G4078" s="3" t="s">
        <v>22</v>
      </c>
      <c r="H4078" s="4" t="n">
        <v>14964.32</v>
      </c>
      <c r="I4078" s="5" t="n">
        <v>30</v>
      </c>
      <c r="J4078" s="2" t="s">
        <v>17</v>
      </c>
    </row>
    <row r="4079" customFormat="false" ht="15" hidden="false" customHeight="false" outlineLevel="0" collapsed="false">
      <c r="A4079" s="6" t="s">
        <v>7775</v>
      </c>
      <c r="B4079" s="6" t="s">
        <v>1484</v>
      </c>
      <c r="C4079" s="6" t="s">
        <v>31</v>
      </c>
      <c r="D4079" s="7" t="s">
        <v>175</v>
      </c>
      <c r="E4079" s="6" t="s">
        <v>922</v>
      </c>
      <c r="F4079" s="6" t="s">
        <v>198</v>
      </c>
      <c r="G4079" s="7" t="s">
        <v>22</v>
      </c>
      <c r="H4079" s="8" t="n">
        <v>13346.32</v>
      </c>
      <c r="I4079" s="9" t="n">
        <v>0</v>
      </c>
      <c r="J4079" s="6" t="s">
        <v>68</v>
      </c>
    </row>
    <row r="4080" customFormat="false" ht="15" hidden="false" customHeight="false" outlineLevel="0" collapsed="false">
      <c r="A4080" s="2" t="s">
        <v>7776</v>
      </c>
      <c r="B4080" s="2" t="s">
        <v>7777</v>
      </c>
      <c r="C4080" s="2" t="s">
        <v>31</v>
      </c>
      <c r="D4080" s="3" t="s">
        <v>32</v>
      </c>
      <c r="E4080" s="2" t="s">
        <v>785</v>
      </c>
      <c r="F4080" s="2" t="s">
        <v>493</v>
      </c>
      <c r="G4080" s="3" t="s">
        <v>16</v>
      </c>
      <c r="H4080" s="4" t="n">
        <v>6808.43</v>
      </c>
      <c r="I4080" s="5" t="n">
        <v>20</v>
      </c>
      <c r="J4080" s="2" t="s">
        <v>68</v>
      </c>
    </row>
    <row r="4081" customFormat="false" ht="15" hidden="false" customHeight="false" outlineLevel="0" collapsed="false">
      <c r="A4081" s="6" t="s">
        <v>7778</v>
      </c>
      <c r="B4081" s="6" t="s">
        <v>2089</v>
      </c>
      <c r="C4081" s="6" t="s">
        <v>31</v>
      </c>
      <c r="D4081" s="7" t="s">
        <v>145</v>
      </c>
      <c r="E4081" s="6" t="s">
        <v>457</v>
      </c>
      <c r="F4081" s="6" t="s">
        <v>398</v>
      </c>
      <c r="G4081" s="7" t="s">
        <v>62</v>
      </c>
      <c r="H4081" s="8" t="n">
        <v>8673.16</v>
      </c>
      <c r="I4081" s="9" t="n">
        <v>15</v>
      </c>
      <c r="J4081" s="6" t="s">
        <v>17</v>
      </c>
    </row>
    <row r="4082" customFormat="false" ht="15" hidden="false" customHeight="false" outlineLevel="0" collapsed="false">
      <c r="A4082" s="2" t="s">
        <v>7779</v>
      </c>
      <c r="B4082" s="2" t="s">
        <v>7780</v>
      </c>
      <c r="C4082" s="2" t="s">
        <v>12</v>
      </c>
      <c r="D4082" s="3" t="s">
        <v>179</v>
      </c>
      <c r="E4082" s="2" t="s">
        <v>536</v>
      </c>
      <c r="F4082" s="2" t="s">
        <v>260</v>
      </c>
      <c r="G4082" s="3" t="s">
        <v>22</v>
      </c>
      <c r="H4082" s="4" t="n">
        <v>6216.51</v>
      </c>
      <c r="I4082" s="5" t="n">
        <v>25</v>
      </c>
      <c r="J4082" s="2" t="s">
        <v>17</v>
      </c>
    </row>
    <row r="4083" customFormat="false" ht="15" hidden="false" customHeight="false" outlineLevel="0" collapsed="false">
      <c r="A4083" s="6" t="s">
        <v>7781</v>
      </c>
      <c r="B4083" s="6" t="s">
        <v>7782</v>
      </c>
      <c r="C4083" s="6" t="s">
        <v>12</v>
      </c>
      <c r="D4083" s="7" t="s">
        <v>362</v>
      </c>
      <c r="E4083" s="6" t="s">
        <v>150</v>
      </c>
      <c r="F4083" s="6" t="s">
        <v>806</v>
      </c>
      <c r="G4083" s="7" t="s">
        <v>22</v>
      </c>
      <c r="H4083" s="8" t="n">
        <v>9702.01</v>
      </c>
      <c r="I4083" s="9" t="n">
        <v>25</v>
      </c>
      <c r="J4083" s="6" t="s">
        <v>17</v>
      </c>
    </row>
    <row r="4084" customFormat="false" ht="15" hidden="false" customHeight="false" outlineLevel="0" collapsed="false">
      <c r="A4084" s="2" t="s">
        <v>7783</v>
      </c>
      <c r="B4084" s="2" t="s">
        <v>7784</v>
      </c>
      <c r="C4084" s="2" t="s">
        <v>86</v>
      </c>
      <c r="D4084" s="3" t="s">
        <v>249</v>
      </c>
      <c r="E4084" s="2" t="s">
        <v>118</v>
      </c>
      <c r="F4084" s="2" t="s">
        <v>430</v>
      </c>
      <c r="G4084" s="3" t="s">
        <v>28</v>
      </c>
      <c r="H4084" s="4" t="n">
        <v>2751.76</v>
      </c>
      <c r="I4084" s="5" t="n">
        <v>10</v>
      </c>
      <c r="J4084" s="2" t="s">
        <v>17</v>
      </c>
    </row>
    <row r="4085" customFormat="false" ht="15" hidden="false" customHeight="false" outlineLevel="0" collapsed="false">
      <c r="A4085" s="6" t="s">
        <v>7785</v>
      </c>
      <c r="B4085" s="6" t="s">
        <v>7786</v>
      </c>
      <c r="C4085" s="6" t="s">
        <v>12</v>
      </c>
      <c r="D4085" s="7" t="s">
        <v>179</v>
      </c>
      <c r="E4085" s="6" t="s">
        <v>642</v>
      </c>
      <c r="F4085" s="6" t="s">
        <v>674</v>
      </c>
      <c r="G4085" s="7" t="s">
        <v>28</v>
      </c>
      <c r="H4085" s="8" t="n">
        <v>4307.17</v>
      </c>
      <c r="I4085" s="9" t="n">
        <v>25</v>
      </c>
      <c r="J4085" s="6" t="s">
        <v>17</v>
      </c>
    </row>
    <row r="4086" customFormat="false" ht="15" hidden="false" customHeight="false" outlineLevel="0" collapsed="false">
      <c r="A4086" s="2" t="s">
        <v>7787</v>
      </c>
      <c r="B4086" s="2" t="s">
        <v>2363</v>
      </c>
      <c r="C4086" s="2" t="s">
        <v>12</v>
      </c>
      <c r="D4086" s="3" t="s">
        <v>81</v>
      </c>
      <c r="E4086" s="2" t="s">
        <v>15</v>
      </c>
      <c r="F4086" s="2" t="s">
        <v>242</v>
      </c>
      <c r="G4086" s="3" t="s">
        <v>74</v>
      </c>
      <c r="H4086" s="4" t="n">
        <v>7852.57</v>
      </c>
      <c r="I4086" s="5" t="n">
        <v>25</v>
      </c>
      <c r="J4086" s="2" t="s">
        <v>17</v>
      </c>
    </row>
    <row r="4087" customFormat="false" ht="15" hidden="false" customHeight="false" outlineLevel="0" collapsed="false">
      <c r="A4087" s="6" t="s">
        <v>7788</v>
      </c>
      <c r="B4087" s="6" t="s">
        <v>7789</v>
      </c>
      <c r="C4087" s="6" t="s">
        <v>12</v>
      </c>
      <c r="D4087" s="7" t="s">
        <v>179</v>
      </c>
      <c r="E4087" s="6" t="s">
        <v>803</v>
      </c>
      <c r="F4087" s="6" t="s">
        <v>307</v>
      </c>
      <c r="G4087" s="7" t="s">
        <v>16</v>
      </c>
      <c r="H4087" s="8" t="n">
        <v>10051.84</v>
      </c>
      <c r="I4087" s="9" t="n">
        <v>30</v>
      </c>
      <c r="J4087" s="6" t="s">
        <v>68</v>
      </c>
    </row>
    <row r="4088" customFormat="false" ht="15" hidden="false" customHeight="false" outlineLevel="0" collapsed="false">
      <c r="A4088" s="2" t="s">
        <v>7790</v>
      </c>
      <c r="B4088" s="2" t="s">
        <v>7791</v>
      </c>
      <c r="C4088" s="2" t="s">
        <v>31</v>
      </c>
      <c r="D4088" s="3" t="s">
        <v>92</v>
      </c>
      <c r="E4088" s="2" t="s">
        <v>376</v>
      </c>
      <c r="F4088" s="2" t="s">
        <v>168</v>
      </c>
      <c r="G4088" s="3" t="s">
        <v>138</v>
      </c>
      <c r="H4088" s="4" t="n">
        <v>13582.41</v>
      </c>
      <c r="I4088" s="5" t="n">
        <v>10</v>
      </c>
      <c r="J4088" s="2" t="s">
        <v>17</v>
      </c>
    </row>
    <row r="4089" customFormat="false" ht="15" hidden="false" customHeight="false" outlineLevel="0" collapsed="false">
      <c r="A4089" s="6" t="s">
        <v>7792</v>
      </c>
      <c r="B4089" s="6" t="s">
        <v>7793</v>
      </c>
      <c r="C4089" s="6" t="s">
        <v>86</v>
      </c>
      <c r="D4089" s="7" t="s">
        <v>87</v>
      </c>
      <c r="E4089" s="6" t="s">
        <v>61</v>
      </c>
      <c r="F4089" s="6" t="s">
        <v>853</v>
      </c>
      <c r="G4089" s="7" t="s">
        <v>62</v>
      </c>
      <c r="H4089" s="8" t="n">
        <v>7194.21</v>
      </c>
      <c r="I4089" s="9" t="n">
        <v>0</v>
      </c>
      <c r="J4089" s="6" t="s">
        <v>17</v>
      </c>
    </row>
    <row r="4090" customFormat="false" ht="15" hidden="false" customHeight="false" outlineLevel="0" collapsed="false">
      <c r="A4090" s="2" t="s">
        <v>7794</v>
      </c>
      <c r="B4090" s="2" t="s">
        <v>1935</v>
      </c>
      <c r="C4090" s="2" t="s">
        <v>86</v>
      </c>
      <c r="D4090" s="3" t="s">
        <v>97</v>
      </c>
      <c r="E4090" s="2" t="s">
        <v>327</v>
      </c>
      <c r="F4090" s="2" t="s">
        <v>955</v>
      </c>
      <c r="G4090" s="3" t="s">
        <v>16</v>
      </c>
      <c r="H4090" s="4" t="n">
        <v>5377.17</v>
      </c>
      <c r="I4090" s="5" t="n">
        <v>15</v>
      </c>
      <c r="J4090" s="2" t="s">
        <v>68</v>
      </c>
    </row>
    <row r="4091" customFormat="false" ht="15" hidden="false" customHeight="false" outlineLevel="0" collapsed="false">
      <c r="A4091" s="6" t="s">
        <v>7795</v>
      </c>
      <c r="B4091" s="6" t="s">
        <v>7153</v>
      </c>
      <c r="C4091" s="6" t="s">
        <v>31</v>
      </c>
      <c r="D4091" s="7" t="s">
        <v>175</v>
      </c>
      <c r="E4091" s="6" t="s">
        <v>627</v>
      </c>
      <c r="F4091" s="6" t="s">
        <v>234</v>
      </c>
      <c r="G4091" s="7" t="s">
        <v>138</v>
      </c>
      <c r="H4091" s="8" t="n">
        <v>5578.12</v>
      </c>
      <c r="I4091" s="9" t="n">
        <v>0</v>
      </c>
      <c r="J4091" s="6" t="s">
        <v>17</v>
      </c>
    </row>
    <row r="4092" customFormat="false" ht="15" hidden="false" customHeight="false" outlineLevel="0" collapsed="false">
      <c r="A4092" s="2" t="s">
        <v>7796</v>
      </c>
      <c r="B4092" s="2" t="s">
        <v>2613</v>
      </c>
      <c r="C4092" s="2" t="s">
        <v>12</v>
      </c>
      <c r="D4092" s="3" t="s">
        <v>50</v>
      </c>
      <c r="E4092" s="2" t="s">
        <v>315</v>
      </c>
      <c r="F4092" s="2" t="s">
        <v>2190</v>
      </c>
      <c r="G4092" s="3" t="s">
        <v>22</v>
      </c>
      <c r="H4092" s="4" t="n">
        <v>9922.82</v>
      </c>
      <c r="I4092" s="5" t="n">
        <v>30</v>
      </c>
      <c r="J4092" s="2" t="s">
        <v>17</v>
      </c>
    </row>
    <row r="4093" customFormat="false" ht="15" hidden="false" customHeight="false" outlineLevel="0" collapsed="false">
      <c r="A4093" s="6" t="s">
        <v>7797</v>
      </c>
      <c r="B4093" s="6" t="s">
        <v>7798</v>
      </c>
      <c r="C4093" s="6" t="s">
        <v>12</v>
      </c>
      <c r="D4093" s="7" t="s">
        <v>110</v>
      </c>
      <c r="E4093" s="6" t="s">
        <v>2151</v>
      </c>
      <c r="F4093" s="6" t="s">
        <v>366</v>
      </c>
      <c r="G4093" s="7" t="s">
        <v>138</v>
      </c>
      <c r="H4093" s="8" t="n">
        <v>6914.12</v>
      </c>
      <c r="I4093" s="9" t="n">
        <v>5</v>
      </c>
      <c r="J4093" s="6" t="s">
        <v>17</v>
      </c>
    </row>
    <row r="4094" customFormat="false" ht="15" hidden="false" customHeight="false" outlineLevel="0" collapsed="false">
      <c r="A4094" s="2" t="s">
        <v>7799</v>
      </c>
      <c r="B4094" s="2" t="s">
        <v>7800</v>
      </c>
      <c r="C4094" s="2" t="s">
        <v>31</v>
      </c>
      <c r="D4094" s="3" t="s">
        <v>131</v>
      </c>
      <c r="E4094" s="2" t="s">
        <v>2002</v>
      </c>
      <c r="F4094" s="2" t="s">
        <v>1628</v>
      </c>
      <c r="G4094" s="3" t="s">
        <v>62</v>
      </c>
      <c r="H4094" s="4" t="n">
        <v>3646.83</v>
      </c>
      <c r="I4094" s="5" t="n">
        <v>10</v>
      </c>
      <c r="J4094" s="2" t="s">
        <v>17</v>
      </c>
    </row>
    <row r="4095" customFormat="false" ht="15" hidden="false" customHeight="false" outlineLevel="0" collapsed="false">
      <c r="A4095" s="6" t="s">
        <v>7801</v>
      </c>
      <c r="B4095" s="6" t="s">
        <v>7802</v>
      </c>
      <c r="C4095" s="6" t="s">
        <v>31</v>
      </c>
      <c r="D4095" s="7" t="s">
        <v>92</v>
      </c>
      <c r="E4095" s="6" t="s">
        <v>501</v>
      </c>
      <c r="F4095" s="6" t="s">
        <v>38</v>
      </c>
      <c r="G4095" s="7" t="s">
        <v>16</v>
      </c>
      <c r="H4095" s="8" t="n">
        <v>14469.15</v>
      </c>
      <c r="I4095" s="9" t="n">
        <v>20</v>
      </c>
      <c r="J4095" s="6" t="s">
        <v>17</v>
      </c>
    </row>
    <row r="4096" customFormat="false" ht="15" hidden="false" customHeight="false" outlineLevel="0" collapsed="false">
      <c r="A4096" s="2" t="s">
        <v>7803</v>
      </c>
      <c r="B4096" s="2" t="s">
        <v>7804</v>
      </c>
      <c r="C4096" s="2" t="s">
        <v>31</v>
      </c>
      <c r="D4096" s="3" t="s">
        <v>32</v>
      </c>
      <c r="E4096" s="2" t="s">
        <v>93</v>
      </c>
      <c r="F4096" s="2" t="s">
        <v>77</v>
      </c>
      <c r="G4096" s="3" t="s">
        <v>22</v>
      </c>
      <c r="H4096" s="4" t="n">
        <v>2500.32</v>
      </c>
      <c r="I4096" s="5" t="n">
        <v>0</v>
      </c>
      <c r="J4096" s="2" t="s">
        <v>17</v>
      </c>
    </row>
    <row r="4097" customFormat="false" ht="15" hidden="false" customHeight="false" outlineLevel="0" collapsed="false">
      <c r="A4097" s="6" t="s">
        <v>7805</v>
      </c>
      <c r="B4097" s="6" t="s">
        <v>7806</v>
      </c>
      <c r="C4097" s="6" t="s">
        <v>31</v>
      </c>
      <c r="D4097" s="7" t="s">
        <v>145</v>
      </c>
      <c r="E4097" s="6" t="s">
        <v>902</v>
      </c>
      <c r="F4097" s="6" t="s">
        <v>212</v>
      </c>
      <c r="G4097" s="7" t="s">
        <v>138</v>
      </c>
      <c r="H4097" s="8" t="n">
        <v>8067.91</v>
      </c>
      <c r="I4097" s="9" t="n">
        <v>25</v>
      </c>
      <c r="J4097" s="6" t="s">
        <v>17</v>
      </c>
    </row>
    <row r="4098" customFormat="false" ht="15" hidden="false" customHeight="false" outlineLevel="0" collapsed="false">
      <c r="A4098" s="2" t="s">
        <v>7807</v>
      </c>
      <c r="B4098" s="2" t="s">
        <v>7808</v>
      </c>
      <c r="C4098" s="2" t="s">
        <v>31</v>
      </c>
      <c r="D4098" s="3" t="s">
        <v>59</v>
      </c>
      <c r="E4098" s="2" t="s">
        <v>585</v>
      </c>
      <c r="F4098" s="2" t="s">
        <v>630</v>
      </c>
      <c r="G4098" s="3" t="s">
        <v>22</v>
      </c>
      <c r="H4098" s="4" t="n">
        <v>7407.84</v>
      </c>
      <c r="I4098" s="5" t="n">
        <v>10</v>
      </c>
      <c r="J4098" s="2" t="s">
        <v>17</v>
      </c>
    </row>
    <row r="4099" customFormat="false" ht="15" hidden="false" customHeight="false" outlineLevel="0" collapsed="false">
      <c r="A4099" s="6" t="s">
        <v>7809</v>
      </c>
      <c r="B4099" s="6" t="s">
        <v>7810</v>
      </c>
      <c r="C4099" s="6" t="s">
        <v>12</v>
      </c>
      <c r="D4099" s="7" t="s">
        <v>110</v>
      </c>
      <c r="E4099" s="6" t="s">
        <v>1570</v>
      </c>
      <c r="F4099" s="6" t="s">
        <v>1297</v>
      </c>
      <c r="G4099" s="7" t="s">
        <v>22</v>
      </c>
      <c r="H4099" s="8" t="n">
        <v>7071.05</v>
      </c>
      <c r="I4099" s="9" t="n">
        <v>20</v>
      </c>
      <c r="J4099" s="6" t="s">
        <v>17</v>
      </c>
    </row>
    <row r="4100" customFormat="false" ht="15" hidden="false" customHeight="false" outlineLevel="0" collapsed="false">
      <c r="A4100" s="2" t="s">
        <v>7811</v>
      </c>
      <c r="B4100" s="2" t="s">
        <v>7812</v>
      </c>
      <c r="C4100" s="2" t="s">
        <v>31</v>
      </c>
      <c r="D4100" s="3" t="s">
        <v>65</v>
      </c>
      <c r="E4100" s="2" t="s">
        <v>946</v>
      </c>
      <c r="F4100" s="2" t="s">
        <v>1042</v>
      </c>
      <c r="G4100" s="3" t="s">
        <v>22</v>
      </c>
      <c r="H4100" s="4" t="n">
        <v>7272.55</v>
      </c>
      <c r="I4100" s="5" t="n">
        <v>5</v>
      </c>
      <c r="J4100" s="2" t="s">
        <v>68</v>
      </c>
    </row>
    <row r="4101" customFormat="false" ht="15" hidden="false" customHeight="false" outlineLevel="0" collapsed="false">
      <c r="A4101" s="6" t="s">
        <v>7813</v>
      </c>
      <c r="B4101" s="6" t="s">
        <v>7814</v>
      </c>
      <c r="C4101" s="6" t="s">
        <v>86</v>
      </c>
      <c r="D4101" s="7" t="s">
        <v>97</v>
      </c>
      <c r="E4101" s="6" t="s">
        <v>112</v>
      </c>
      <c r="F4101" s="6" t="s">
        <v>33</v>
      </c>
      <c r="G4101" s="7" t="s">
        <v>138</v>
      </c>
      <c r="H4101" s="8" t="n">
        <v>5014.44</v>
      </c>
      <c r="I4101" s="9" t="n">
        <v>25</v>
      </c>
      <c r="J4101" s="6" t="s">
        <v>17</v>
      </c>
    </row>
    <row r="4102" customFormat="false" ht="15" hidden="false" customHeight="false" outlineLevel="0" collapsed="false">
      <c r="A4102" s="2" t="s">
        <v>7815</v>
      </c>
      <c r="B4102" s="2" t="s">
        <v>7816</v>
      </c>
      <c r="C4102" s="2" t="s">
        <v>12</v>
      </c>
      <c r="D4102" s="3" t="s">
        <v>25</v>
      </c>
      <c r="E4102" s="2" t="s">
        <v>237</v>
      </c>
      <c r="F4102" s="2" t="s">
        <v>975</v>
      </c>
      <c r="G4102" s="3" t="s">
        <v>16</v>
      </c>
      <c r="H4102" s="4" t="n">
        <v>9294.79</v>
      </c>
      <c r="I4102" s="5" t="n">
        <v>10</v>
      </c>
      <c r="J4102" s="2" t="s">
        <v>68</v>
      </c>
    </row>
    <row r="4103" customFormat="false" ht="15" hidden="false" customHeight="false" outlineLevel="0" collapsed="false">
      <c r="A4103" s="6" t="s">
        <v>7817</v>
      </c>
      <c r="B4103" s="6" t="s">
        <v>7619</v>
      </c>
      <c r="C4103" s="6" t="s">
        <v>12</v>
      </c>
      <c r="D4103" s="7" t="s">
        <v>13</v>
      </c>
      <c r="E4103" s="6" t="s">
        <v>83</v>
      </c>
      <c r="F4103" s="6" t="s">
        <v>1348</v>
      </c>
      <c r="G4103" s="7" t="s">
        <v>28</v>
      </c>
      <c r="H4103" s="8" t="n">
        <v>2685.78</v>
      </c>
      <c r="I4103" s="9" t="n">
        <v>15</v>
      </c>
      <c r="J4103" s="6" t="s">
        <v>17</v>
      </c>
    </row>
    <row r="4104" customFormat="false" ht="15" hidden="false" customHeight="false" outlineLevel="0" collapsed="false">
      <c r="A4104" s="2" t="s">
        <v>7818</v>
      </c>
      <c r="B4104" s="2" t="s">
        <v>7819</v>
      </c>
      <c r="C4104" s="2" t="s">
        <v>86</v>
      </c>
      <c r="D4104" s="3" t="s">
        <v>135</v>
      </c>
      <c r="E4104" s="2" t="s">
        <v>205</v>
      </c>
      <c r="F4104" s="2" t="s">
        <v>853</v>
      </c>
      <c r="G4104" s="3" t="s">
        <v>28</v>
      </c>
      <c r="H4104" s="4" t="n">
        <v>11412.48</v>
      </c>
      <c r="I4104" s="5" t="n">
        <v>30</v>
      </c>
      <c r="J4104" s="2" t="s">
        <v>17</v>
      </c>
    </row>
    <row r="4105" customFormat="false" ht="15" hidden="false" customHeight="false" outlineLevel="0" collapsed="false">
      <c r="A4105" s="6" t="s">
        <v>7820</v>
      </c>
      <c r="B4105" s="6" t="s">
        <v>7821</v>
      </c>
      <c r="C4105" s="6" t="s">
        <v>12</v>
      </c>
      <c r="D4105" s="7" t="s">
        <v>13</v>
      </c>
      <c r="E4105" s="6" t="s">
        <v>699</v>
      </c>
      <c r="F4105" s="6" t="s">
        <v>33</v>
      </c>
      <c r="G4105" s="7" t="s">
        <v>22</v>
      </c>
      <c r="H4105" s="8" t="n">
        <v>1593.1</v>
      </c>
      <c r="I4105" s="9" t="n">
        <v>5</v>
      </c>
      <c r="J4105" s="6" t="s">
        <v>17</v>
      </c>
    </row>
    <row r="4106" customFormat="false" ht="15" hidden="false" customHeight="false" outlineLevel="0" collapsed="false">
      <c r="A4106" s="2" t="s">
        <v>7822</v>
      </c>
      <c r="B4106" s="2" t="s">
        <v>7823</v>
      </c>
      <c r="C4106" s="2" t="s">
        <v>12</v>
      </c>
      <c r="D4106" s="3" t="s">
        <v>81</v>
      </c>
      <c r="E4106" s="2" t="s">
        <v>227</v>
      </c>
      <c r="F4106" s="2" t="s">
        <v>1661</v>
      </c>
      <c r="G4106" s="3" t="s">
        <v>22</v>
      </c>
      <c r="H4106" s="4" t="n">
        <v>6959.46</v>
      </c>
      <c r="I4106" s="5" t="n">
        <v>10</v>
      </c>
      <c r="J4106" s="2" t="s">
        <v>68</v>
      </c>
    </row>
    <row r="4107" customFormat="false" ht="15" hidden="false" customHeight="false" outlineLevel="0" collapsed="false">
      <c r="A4107" s="6" t="s">
        <v>7824</v>
      </c>
      <c r="B4107" s="6" t="s">
        <v>7825</v>
      </c>
      <c r="C4107" s="6" t="s">
        <v>86</v>
      </c>
      <c r="D4107" s="7" t="s">
        <v>101</v>
      </c>
      <c r="E4107" s="6" t="s">
        <v>82</v>
      </c>
      <c r="F4107" s="6" t="s">
        <v>1199</v>
      </c>
      <c r="G4107" s="7" t="s">
        <v>28</v>
      </c>
      <c r="H4107" s="8" t="n">
        <v>12018.3</v>
      </c>
      <c r="I4107" s="9" t="n">
        <v>0</v>
      </c>
      <c r="J4107" s="6" t="s">
        <v>17</v>
      </c>
    </row>
    <row r="4108" customFormat="false" ht="15" hidden="false" customHeight="false" outlineLevel="0" collapsed="false">
      <c r="A4108" s="2" t="s">
        <v>7826</v>
      </c>
      <c r="B4108" s="2" t="s">
        <v>7827</v>
      </c>
      <c r="C4108" s="2" t="s">
        <v>12</v>
      </c>
      <c r="D4108" s="3" t="s">
        <v>13</v>
      </c>
      <c r="E4108" s="2" t="s">
        <v>242</v>
      </c>
      <c r="F4108" s="2" t="s">
        <v>233</v>
      </c>
      <c r="G4108" s="3" t="s">
        <v>22</v>
      </c>
      <c r="H4108" s="4" t="n">
        <v>11146.55</v>
      </c>
      <c r="I4108" s="5" t="n">
        <v>30</v>
      </c>
      <c r="J4108" s="2" t="s">
        <v>17</v>
      </c>
    </row>
    <row r="4109" customFormat="false" ht="15" hidden="false" customHeight="false" outlineLevel="0" collapsed="false">
      <c r="A4109" s="6" t="s">
        <v>7828</v>
      </c>
      <c r="B4109" s="6" t="s">
        <v>7829</v>
      </c>
      <c r="C4109" s="6" t="s">
        <v>12</v>
      </c>
      <c r="D4109" s="7" t="s">
        <v>110</v>
      </c>
      <c r="E4109" s="6" t="s">
        <v>665</v>
      </c>
      <c r="F4109" s="6" t="s">
        <v>681</v>
      </c>
      <c r="G4109" s="7" t="s">
        <v>62</v>
      </c>
      <c r="H4109" s="8" t="n">
        <v>5568.45</v>
      </c>
      <c r="I4109" s="9" t="n">
        <v>25</v>
      </c>
      <c r="J4109" s="6" t="s">
        <v>17</v>
      </c>
    </row>
    <row r="4110" customFormat="false" ht="15" hidden="false" customHeight="false" outlineLevel="0" collapsed="false">
      <c r="A4110" s="2" t="s">
        <v>7830</v>
      </c>
      <c r="B4110" s="2" t="s">
        <v>7754</v>
      </c>
      <c r="C4110" s="2" t="s">
        <v>31</v>
      </c>
      <c r="D4110" s="3" t="s">
        <v>71</v>
      </c>
      <c r="E4110" s="2" t="s">
        <v>1249</v>
      </c>
      <c r="F4110" s="2" t="s">
        <v>106</v>
      </c>
      <c r="G4110" s="3" t="s">
        <v>28</v>
      </c>
      <c r="H4110" s="4" t="n">
        <v>11419.32</v>
      </c>
      <c r="I4110" s="5" t="n">
        <v>20</v>
      </c>
      <c r="J4110" s="2" t="s">
        <v>17</v>
      </c>
    </row>
    <row r="4111" customFormat="false" ht="15" hidden="false" customHeight="false" outlineLevel="0" collapsed="false">
      <c r="A4111" s="6" t="s">
        <v>7831</v>
      </c>
      <c r="B4111" s="6" t="s">
        <v>4312</v>
      </c>
      <c r="C4111" s="6" t="s">
        <v>31</v>
      </c>
      <c r="D4111" s="7" t="s">
        <v>131</v>
      </c>
      <c r="E4111" s="6" t="s">
        <v>275</v>
      </c>
      <c r="F4111" s="6" t="s">
        <v>457</v>
      </c>
      <c r="G4111" s="7" t="s">
        <v>62</v>
      </c>
      <c r="H4111" s="8" t="n">
        <v>4723.38</v>
      </c>
      <c r="I4111" s="9" t="n">
        <v>20</v>
      </c>
      <c r="J4111" s="6" t="s">
        <v>68</v>
      </c>
    </row>
    <row r="4112" customFormat="false" ht="15" hidden="false" customHeight="false" outlineLevel="0" collapsed="false">
      <c r="A4112" s="2" t="s">
        <v>7832</v>
      </c>
      <c r="B4112" s="2" t="s">
        <v>4542</v>
      </c>
      <c r="C4112" s="2" t="s">
        <v>86</v>
      </c>
      <c r="D4112" s="3" t="s">
        <v>135</v>
      </c>
      <c r="E4112" s="2" t="s">
        <v>73</v>
      </c>
      <c r="F4112" s="2" t="s">
        <v>237</v>
      </c>
      <c r="G4112" s="3" t="s">
        <v>28</v>
      </c>
      <c r="H4112" s="4" t="n">
        <v>4676.47</v>
      </c>
      <c r="I4112" s="5" t="n">
        <v>0</v>
      </c>
      <c r="J4112" s="2" t="s">
        <v>17</v>
      </c>
    </row>
    <row r="4113" customFormat="false" ht="15" hidden="false" customHeight="false" outlineLevel="0" collapsed="false">
      <c r="A4113" s="6" t="s">
        <v>7833</v>
      </c>
      <c r="B4113" s="6" t="s">
        <v>4020</v>
      </c>
      <c r="C4113" s="6" t="s">
        <v>12</v>
      </c>
      <c r="D4113" s="7" t="s">
        <v>179</v>
      </c>
      <c r="E4113" s="6" t="s">
        <v>272</v>
      </c>
      <c r="F4113" s="6" t="s">
        <v>898</v>
      </c>
      <c r="G4113" s="7" t="s">
        <v>16</v>
      </c>
      <c r="H4113" s="8" t="n">
        <v>13742.92</v>
      </c>
      <c r="I4113" s="9" t="n">
        <v>10</v>
      </c>
      <c r="J4113" s="6" t="s">
        <v>17</v>
      </c>
    </row>
    <row r="4114" customFormat="false" ht="15" hidden="false" customHeight="false" outlineLevel="0" collapsed="false">
      <c r="A4114" s="2" t="s">
        <v>7834</v>
      </c>
      <c r="B4114" s="2" t="s">
        <v>1439</v>
      </c>
      <c r="C4114" s="2" t="s">
        <v>31</v>
      </c>
      <c r="D4114" s="3" t="s">
        <v>59</v>
      </c>
      <c r="E4114" s="2" t="s">
        <v>754</v>
      </c>
      <c r="F4114" s="2" t="s">
        <v>703</v>
      </c>
      <c r="G4114" s="3" t="s">
        <v>74</v>
      </c>
      <c r="H4114" s="4" t="n">
        <v>10104.79</v>
      </c>
      <c r="I4114" s="5" t="n">
        <v>10</v>
      </c>
      <c r="J4114" s="2" t="s">
        <v>17</v>
      </c>
    </row>
    <row r="4115" customFormat="false" ht="15" hidden="false" customHeight="false" outlineLevel="0" collapsed="false">
      <c r="A4115" s="6" t="s">
        <v>7835</v>
      </c>
      <c r="B4115" s="6" t="s">
        <v>4087</v>
      </c>
      <c r="C4115" s="6" t="s">
        <v>31</v>
      </c>
      <c r="D4115" s="7" t="s">
        <v>122</v>
      </c>
      <c r="E4115" s="6" t="s">
        <v>315</v>
      </c>
      <c r="F4115" s="6" t="s">
        <v>73</v>
      </c>
      <c r="G4115" s="7" t="s">
        <v>62</v>
      </c>
      <c r="H4115" s="8" t="n">
        <v>6903.49</v>
      </c>
      <c r="I4115" s="9" t="n">
        <v>0</v>
      </c>
      <c r="J4115" s="6" t="s">
        <v>17</v>
      </c>
    </row>
    <row r="4116" customFormat="false" ht="15" hidden="false" customHeight="false" outlineLevel="0" collapsed="false">
      <c r="A4116" s="2" t="s">
        <v>7836</v>
      </c>
      <c r="B4116" s="2" t="s">
        <v>7837</v>
      </c>
      <c r="C4116" s="2" t="s">
        <v>12</v>
      </c>
      <c r="D4116" s="3" t="s">
        <v>81</v>
      </c>
      <c r="E4116" s="2" t="s">
        <v>1271</v>
      </c>
      <c r="F4116" s="2" t="s">
        <v>163</v>
      </c>
      <c r="G4116" s="3" t="s">
        <v>28</v>
      </c>
      <c r="H4116" s="4" t="n">
        <v>4425.63</v>
      </c>
      <c r="I4116" s="5" t="n">
        <v>15</v>
      </c>
      <c r="J4116" s="2" t="s">
        <v>68</v>
      </c>
    </row>
    <row r="4117" customFormat="false" ht="15" hidden="false" customHeight="false" outlineLevel="0" collapsed="false">
      <c r="A4117" s="6" t="s">
        <v>7838</v>
      </c>
      <c r="B4117" s="6" t="s">
        <v>3064</v>
      </c>
      <c r="C4117" s="6" t="s">
        <v>12</v>
      </c>
      <c r="D4117" s="7" t="s">
        <v>37</v>
      </c>
      <c r="E4117" s="6" t="s">
        <v>517</v>
      </c>
      <c r="F4117" s="6" t="s">
        <v>89</v>
      </c>
      <c r="G4117" s="7" t="s">
        <v>62</v>
      </c>
      <c r="H4117" s="8" t="n">
        <v>14685.89</v>
      </c>
      <c r="I4117" s="9" t="n">
        <v>5</v>
      </c>
      <c r="J4117" s="6" t="s">
        <v>17</v>
      </c>
    </row>
    <row r="4118" customFormat="false" ht="15" hidden="false" customHeight="false" outlineLevel="0" collapsed="false">
      <c r="A4118" s="2" t="s">
        <v>7839</v>
      </c>
      <c r="B4118" s="2" t="s">
        <v>652</v>
      </c>
      <c r="C4118" s="2" t="s">
        <v>12</v>
      </c>
      <c r="D4118" s="3" t="s">
        <v>25</v>
      </c>
      <c r="E4118" s="2" t="s">
        <v>405</v>
      </c>
      <c r="F4118" s="2" t="s">
        <v>352</v>
      </c>
      <c r="G4118" s="3" t="s">
        <v>28</v>
      </c>
      <c r="H4118" s="4" t="n">
        <v>3641.08</v>
      </c>
      <c r="I4118" s="5" t="n">
        <v>10</v>
      </c>
      <c r="J4118" s="2" t="s">
        <v>17</v>
      </c>
    </row>
    <row r="4119" customFormat="false" ht="15" hidden="false" customHeight="false" outlineLevel="0" collapsed="false">
      <c r="A4119" s="6" t="s">
        <v>7840</v>
      </c>
      <c r="B4119" s="6" t="s">
        <v>7841</v>
      </c>
      <c r="C4119" s="6" t="s">
        <v>12</v>
      </c>
      <c r="D4119" s="7" t="s">
        <v>162</v>
      </c>
      <c r="E4119" s="6" t="s">
        <v>191</v>
      </c>
      <c r="F4119" s="6" t="s">
        <v>272</v>
      </c>
      <c r="G4119" s="7" t="s">
        <v>62</v>
      </c>
      <c r="H4119" s="8" t="n">
        <v>5667.42</v>
      </c>
      <c r="I4119" s="9" t="n">
        <v>10</v>
      </c>
      <c r="J4119" s="6" t="s">
        <v>17</v>
      </c>
    </row>
    <row r="4120" customFormat="false" ht="15" hidden="false" customHeight="false" outlineLevel="0" collapsed="false">
      <c r="A4120" s="2" t="s">
        <v>7842</v>
      </c>
      <c r="B4120" s="2" t="s">
        <v>7843</v>
      </c>
      <c r="C4120" s="2" t="s">
        <v>86</v>
      </c>
      <c r="D4120" s="3" t="s">
        <v>249</v>
      </c>
      <c r="E4120" s="2" t="s">
        <v>712</v>
      </c>
      <c r="F4120" s="2" t="s">
        <v>707</v>
      </c>
      <c r="G4120" s="3" t="s">
        <v>28</v>
      </c>
      <c r="H4120" s="4" t="n">
        <v>6885.74</v>
      </c>
      <c r="I4120" s="5" t="n">
        <v>10</v>
      </c>
      <c r="J4120" s="2" t="s">
        <v>17</v>
      </c>
    </row>
    <row r="4121" customFormat="false" ht="15" hidden="false" customHeight="false" outlineLevel="0" collapsed="false">
      <c r="A4121" s="6" t="s">
        <v>7844</v>
      </c>
      <c r="B4121" s="6" t="s">
        <v>2284</v>
      </c>
      <c r="C4121" s="6" t="s">
        <v>31</v>
      </c>
      <c r="D4121" s="7" t="s">
        <v>175</v>
      </c>
      <c r="E4121" s="6" t="s">
        <v>275</v>
      </c>
      <c r="F4121" s="6" t="s">
        <v>56</v>
      </c>
      <c r="G4121" s="7" t="s">
        <v>74</v>
      </c>
      <c r="H4121" s="8" t="n">
        <v>6982.32</v>
      </c>
      <c r="I4121" s="9" t="n">
        <v>30</v>
      </c>
      <c r="J4121" s="6" t="s">
        <v>68</v>
      </c>
    </row>
    <row r="4122" customFormat="false" ht="15" hidden="false" customHeight="false" outlineLevel="0" collapsed="false">
      <c r="A4122" s="2" t="s">
        <v>7845</v>
      </c>
      <c r="B4122" s="2" t="s">
        <v>7846</v>
      </c>
      <c r="C4122" s="2" t="s">
        <v>86</v>
      </c>
      <c r="D4122" s="3" t="s">
        <v>524</v>
      </c>
      <c r="E4122" s="2" t="s">
        <v>66</v>
      </c>
      <c r="F4122" s="2" t="s">
        <v>483</v>
      </c>
      <c r="G4122" s="3" t="s">
        <v>22</v>
      </c>
      <c r="H4122" s="4" t="n">
        <v>12588.35</v>
      </c>
      <c r="I4122" s="5" t="n">
        <v>0</v>
      </c>
      <c r="J4122" s="2" t="s">
        <v>17</v>
      </c>
    </row>
    <row r="4123" customFormat="false" ht="15" hidden="false" customHeight="false" outlineLevel="0" collapsed="false">
      <c r="A4123" s="6" t="s">
        <v>7847</v>
      </c>
      <c r="B4123" s="6" t="s">
        <v>7848</v>
      </c>
      <c r="C4123" s="6" t="s">
        <v>12</v>
      </c>
      <c r="D4123" s="7" t="s">
        <v>154</v>
      </c>
      <c r="E4123" s="6" t="s">
        <v>358</v>
      </c>
      <c r="F4123" s="6" t="s">
        <v>246</v>
      </c>
      <c r="G4123" s="7" t="s">
        <v>138</v>
      </c>
      <c r="H4123" s="8" t="n">
        <v>7696.59</v>
      </c>
      <c r="I4123" s="9" t="n">
        <v>30</v>
      </c>
      <c r="J4123" s="6" t="s">
        <v>17</v>
      </c>
    </row>
    <row r="4124" customFormat="false" ht="15" hidden="false" customHeight="false" outlineLevel="0" collapsed="false">
      <c r="A4124" s="2" t="s">
        <v>7849</v>
      </c>
      <c r="B4124" s="2" t="s">
        <v>7850</v>
      </c>
      <c r="C4124" s="2" t="s">
        <v>86</v>
      </c>
      <c r="D4124" s="3" t="s">
        <v>87</v>
      </c>
      <c r="E4124" s="2" t="s">
        <v>112</v>
      </c>
      <c r="F4124" s="2" t="s">
        <v>700</v>
      </c>
      <c r="G4124" s="3" t="s">
        <v>74</v>
      </c>
      <c r="H4124" s="4" t="n">
        <v>889.53</v>
      </c>
      <c r="I4124" s="5" t="n">
        <v>0</v>
      </c>
      <c r="J4124" s="2" t="s">
        <v>17</v>
      </c>
    </row>
    <row r="4125" customFormat="false" ht="15" hidden="false" customHeight="false" outlineLevel="0" collapsed="false">
      <c r="A4125" s="6" t="s">
        <v>7851</v>
      </c>
      <c r="B4125" s="6" t="s">
        <v>7852</v>
      </c>
      <c r="C4125" s="6" t="s">
        <v>12</v>
      </c>
      <c r="D4125" s="7" t="s">
        <v>162</v>
      </c>
      <c r="E4125" s="6" t="s">
        <v>582</v>
      </c>
      <c r="F4125" s="6" t="s">
        <v>223</v>
      </c>
      <c r="G4125" s="7" t="s">
        <v>62</v>
      </c>
      <c r="H4125" s="8" t="n">
        <v>10731.77</v>
      </c>
      <c r="I4125" s="9" t="n">
        <v>5</v>
      </c>
      <c r="J4125" s="6" t="s">
        <v>17</v>
      </c>
    </row>
    <row r="4126" customFormat="false" ht="15" hidden="false" customHeight="false" outlineLevel="0" collapsed="false">
      <c r="A4126" s="2" t="s">
        <v>7853</v>
      </c>
      <c r="B4126" s="2" t="s">
        <v>7854</v>
      </c>
      <c r="C4126" s="2" t="s">
        <v>31</v>
      </c>
      <c r="D4126" s="3" t="s">
        <v>215</v>
      </c>
      <c r="E4126" s="2" t="s">
        <v>521</v>
      </c>
      <c r="F4126" s="2" t="s">
        <v>533</v>
      </c>
      <c r="G4126" s="3" t="s">
        <v>16</v>
      </c>
      <c r="H4126" s="4" t="n">
        <v>512.18</v>
      </c>
      <c r="I4126" s="5" t="n">
        <v>30</v>
      </c>
      <c r="J4126" s="2" t="s">
        <v>17</v>
      </c>
    </row>
    <row r="4127" customFormat="false" ht="15" hidden="false" customHeight="false" outlineLevel="0" collapsed="false">
      <c r="A4127" s="6" t="s">
        <v>7855</v>
      </c>
      <c r="B4127" s="6" t="s">
        <v>2570</v>
      </c>
      <c r="C4127" s="6" t="s">
        <v>12</v>
      </c>
      <c r="D4127" s="7" t="s">
        <v>362</v>
      </c>
      <c r="E4127" s="6" t="s">
        <v>1308</v>
      </c>
      <c r="F4127" s="6" t="s">
        <v>257</v>
      </c>
      <c r="G4127" s="7" t="s">
        <v>22</v>
      </c>
      <c r="H4127" s="8" t="n">
        <v>946.98</v>
      </c>
      <c r="I4127" s="9" t="n">
        <v>5</v>
      </c>
      <c r="J4127" s="6" t="s">
        <v>17</v>
      </c>
    </row>
    <row r="4128" customFormat="false" ht="15" hidden="false" customHeight="false" outlineLevel="0" collapsed="false">
      <c r="A4128" s="2" t="s">
        <v>7856</v>
      </c>
      <c r="B4128" s="2" t="s">
        <v>7857</v>
      </c>
      <c r="C4128" s="2" t="s">
        <v>86</v>
      </c>
      <c r="D4128" s="3" t="s">
        <v>507</v>
      </c>
      <c r="E4128" s="2" t="s">
        <v>720</v>
      </c>
      <c r="F4128" s="2" t="s">
        <v>1806</v>
      </c>
      <c r="G4128" s="3" t="s">
        <v>62</v>
      </c>
      <c r="H4128" s="4" t="n">
        <v>2312.64</v>
      </c>
      <c r="I4128" s="5" t="n">
        <v>5</v>
      </c>
      <c r="J4128" s="2" t="s">
        <v>17</v>
      </c>
    </row>
    <row r="4129" customFormat="false" ht="15" hidden="false" customHeight="false" outlineLevel="0" collapsed="false">
      <c r="A4129" s="6" t="s">
        <v>7858</v>
      </c>
      <c r="B4129" s="6" t="s">
        <v>7859</v>
      </c>
      <c r="C4129" s="6" t="s">
        <v>31</v>
      </c>
      <c r="D4129" s="7" t="s">
        <v>65</v>
      </c>
      <c r="E4129" s="6" t="s">
        <v>600</v>
      </c>
      <c r="F4129" s="6" t="s">
        <v>590</v>
      </c>
      <c r="G4129" s="7" t="s">
        <v>138</v>
      </c>
      <c r="H4129" s="8" t="n">
        <v>13053.27</v>
      </c>
      <c r="I4129" s="9" t="n">
        <v>15</v>
      </c>
      <c r="J4129" s="6" t="s">
        <v>68</v>
      </c>
    </row>
    <row r="4130" customFormat="false" ht="15" hidden="false" customHeight="false" outlineLevel="0" collapsed="false">
      <c r="A4130" s="2" t="s">
        <v>7860</v>
      </c>
      <c r="B4130" s="2" t="s">
        <v>7468</v>
      </c>
      <c r="C4130" s="2" t="s">
        <v>86</v>
      </c>
      <c r="D4130" s="3" t="s">
        <v>507</v>
      </c>
      <c r="E4130" s="2" t="s">
        <v>452</v>
      </c>
      <c r="F4130" s="2" t="s">
        <v>461</v>
      </c>
      <c r="G4130" s="3" t="s">
        <v>22</v>
      </c>
      <c r="H4130" s="4" t="n">
        <v>4449.16</v>
      </c>
      <c r="I4130" s="5" t="n">
        <v>15</v>
      </c>
      <c r="J4130" s="2" t="s">
        <v>17</v>
      </c>
    </row>
    <row r="4131" customFormat="false" ht="15" hidden="false" customHeight="false" outlineLevel="0" collapsed="false">
      <c r="A4131" s="6" t="s">
        <v>7861</v>
      </c>
      <c r="B4131" s="6" t="s">
        <v>7862</v>
      </c>
      <c r="C4131" s="6" t="s">
        <v>31</v>
      </c>
      <c r="D4131" s="7" t="s">
        <v>59</v>
      </c>
      <c r="E4131" s="6" t="s">
        <v>409</v>
      </c>
      <c r="F4131" s="6" t="s">
        <v>155</v>
      </c>
      <c r="G4131" s="7" t="s">
        <v>22</v>
      </c>
      <c r="H4131" s="8" t="n">
        <v>11867.04</v>
      </c>
      <c r="I4131" s="9" t="n">
        <v>0</v>
      </c>
      <c r="J4131" s="6" t="s">
        <v>17</v>
      </c>
    </row>
    <row r="4132" customFormat="false" ht="15" hidden="false" customHeight="false" outlineLevel="0" collapsed="false">
      <c r="A4132" s="2" t="s">
        <v>7863</v>
      </c>
      <c r="B4132" s="2" t="s">
        <v>1533</v>
      </c>
      <c r="C4132" s="2" t="s">
        <v>86</v>
      </c>
      <c r="D4132" s="3" t="s">
        <v>97</v>
      </c>
      <c r="E4132" s="2" t="s">
        <v>525</v>
      </c>
      <c r="F4132" s="2" t="s">
        <v>219</v>
      </c>
      <c r="G4132" s="3" t="s">
        <v>22</v>
      </c>
      <c r="H4132" s="4" t="n">
        <v>6846.4</v>
      </c>
      <c r="I4132" s="5" t="n">
        <v>20</v>
      </c>
      <c r="J4132" s="2" t="s">
        <v>17</v>
      </c>
    </row>
    <row r="4133" customFormat="false" ht="15" hidden="false" customHeight="false" outlineLevel="0" collapsed="false">
      <c r="A4133" s="6" t="s">
        <v>7864</v>
      </c>
      <c r="B4133" s="6" t="s">
        <v>1884</v>
      </c>
      <c r="C4133" s="6" t="s">
        <v>31</v>
      </c>
      <c r="D4133" s="7" t="s">
        <v>59</v>
      </c>
      <c r="E4133" s="6" t="s">
        <v>551</v>
      </c>
      <c r="F4133" s="6" t="s">
        <v>51</v>
      </c>
      <c r="G4133" s="7" t="s">
        <v>62</v>
      </c>
      <c r="H4133" s="8" t="n">
        <v>1650.37</v>
      </c>
      <c r="I4133" s="9" t="n">
        <v>30</v>
      </c>
      <c r="J4133" s="6" t="s">
        <v>17</v>
      </c>
    </row>
    <row r="4134" customFormat="false" ht="15" hidden="false" customHeight="false" outlineLevel="0" collapsed="false">
      <c r="A4134" s="2" t="s">
        <v>7865</v>
      </c>
      <c r="B4134" s="2" t="s">
        <v>7866</v>
      </c>
      <c r="C4134" s="2" t="s">
        <v>86</v>
      </c>
      <c r="D4134" s="3" t="s">
        <v>285</v>
      </c>
      <c r="E4134" s="2" t="s">
        <v>372</v>
      </c>
      <c r="F4134" s="2" t="s">
        <v>1440</v>
      </c>
      <c r="G4134" s="3" t="s">
        <v>22</v>
      </c>
      <c r="H4134" s="4" t="n">
        <v>12583.43</v>
      </c>
      <c r="I4134" s="5" t="n">
        <v>10</v>
      </c>
      <c r="J4134" s="2" t="s">
        <v>17</v>
      </c>
    </row>
    <row r="4135" customFormat="false" ht="15" hidden="false" customHeight="false" outlineLevel="0" collapsed="false">
      <c r="A4135" s="6" t="s">
        <v>7867</v>
      </c>
      <c r="B4135" s="6" t="s">
        <v>2429</v>
      </c>
      <c r="C4135" s="6" t="s">
        <v>12</v>
      </c>
      <c r="D4135" s="7" t="s">
        <v>25</v>
      </c>
      <c r="E4135" s="6" t="s">
        <v>724</v>
      </c>
      <c r="F4135" s="6" t="s">
        <v>871</v>
      </c>
      <c r="G4135" s="7" t="s">
        <v>62</v>
      </c>
      <c r="H4135" s="8" t="n">
        <v>2969.93</v>
      </c>
      <c r="I4135" s="9" t="n">
        <v>10</v>
      </c>
      <c r="J4135" s="6" t="s">
        <v>17</v>
      </c>
    </row>
    <row r="4136" customFormat="false" ht="15" hidden="false" customHeight="false" outlineLevel="0" collapsed="false">
      <c r="A4136" s="2" t="s">
        <v>7868</v>
      </c>
      <c r="B4136" s="2" t="s">
        <v>7869</v>
      </c>
      <c r="C4136" s="2" t="s">
        <v>31</v>
      </c>
      <c r="D4136" s="3" t="s">
        <v>65</v>
      </c>
      <c r="E4136" s="2" t="s">
        <v>1051</v>
      </c>
      <c r="F4136" s="2" t="s">
        <v>1725</v>
      </c>
      <c r="G4136" s="3" t="s">
        <v>28</v>
      </c>
      <c r="H4136" s="4" t="n">
        <v>3010.25</v>
      </c>
      <c r="I4136" s="5" t="n">
        <v>15</v>
      </c>
      <c r="J4136" s="2" t="s">
        <v>17</v>
      </c>
    </row>
    <row r="4137" customFormat="false" ht="15" hidden="false" customHeight="false" outlineLevel="0" collapsed="false">
      <c r="A4137" s="6" t="s">
        <v>7870</v>
      </c>
      <c r="B4137" s="6" t="s">
        <v>2408</v>
      </c>
      <c r="C4137" s="6" t="s">
        <v>31</v>
      </c>
      <c r="D4137" s="7" t="s">
        <v>92</v>
      </c>
      <c r="E4137" s="6" t="s">
        <v>264</v>
      </c>
      <c r="F4137" s="6" t="s">
        <v>20</v>
      </c>
      <c r="G4137" s="7" t="s">
        <v>22</v>
      </c>
      <c r="H4137" s="8" t="n">
        <v>3672.64</v>
      </c>
      <c r="I4137" s="9" t="n">
        <v>25</v>
      </c>
      <c r="J4137" s="6" t="s">
        <v>17</v>
      </c>
    </row>
    <row r="4138" customFormat="false" ht="15" hidden="false" customHeight="false" outlineLevel="0" collapsed="false">
      <c r="A4138" s="2" t="s">
        <v>7871</v>
      </c>
      <c r="B4138" s="2" t="s">
        <v>7872</v>
      </c>
      <c r="C4138" s="2" t="s">
        <v>31</v>
      </c>
      <c r="D4138" s="3" t="s">
        <v>65</v>
      </c>
      <c r="E4138" s="2" t="s">
        <v>242</v>
      </c>
      <c r="F4138" s="2" t="s">
        <v>614</v>
      </c>
      <c r="G4138" s="3" t="s">
        <v>16</v>
      </c>
      <c r="H4138" s="4" t="n">
        <v>7184.88</v>
      </c>
      <c r="I4138" s="5" t="n">
        <v>0</v>
      </c>
      <c r="J4138" s="2" t="s">
        <v>17</v>
      </c>
    </row>
    <row r="4139" customFormat="false" ht="15" hidden="false" customHeight="false" outlineLevel="0" collapsed="false">
      <c r="A4139" s="6" t="s">
        <v>7873</v>
      </c>
      <c r="B4139" s="6" t="s">
        <v>7202</v>
      </c>
      <c r="C4139" s="6" t="s">
        <v>31</v>
      </c>
      <c r="D4139" s="7" t="s">
        <v>145</v>
      </c>
      <c r="E4139" s="6" t="s">
        <v>700</v>
      </c>
      <c r="F4139" s="6" t="s">
        <v>980</v>
      </c>
      <c r="G4139" s="7" t="s">
        <v>138</v>
      </c>
      <c r="H4139" s="8" t="n">
        <v>13883.44</v>
      </c>
      <c r="I4139" s="9" t="n">
        <v>10</v>
      </c>
      <c r="J4139" s="6" t="s">
        <v>17</v>
      </c>
    </row>
    <row r="4140" customFormat="false" ht="15" hidden="false" customHeight="false" outlineLevel="0" collapsed="false">
      <c r="A4140" s="2" t="s">
        <v>7874</v>
      </c>
      <c r="B4140" s="2" t="s">
        <v>4503</v>
      </c>
      <c r="C4140" s="2" t="s">
        <v>31</v>
      </c>
      <c r="D4140" s="3" t="s">
        <v>145</v>
      </c>
      <c r="E4140" s="2" t="s">
        <v>51</v>
      </c>
      <c r="F4140" s="2" t="s">
        <v>1453</v>
      </c>
      <c r="G4140" s="3" t="s">
        <v>22</v>
      </c>
      <c r="H4140" s="4" t="n">
        <v>9923.6</v>
      </c>
      <c r="I4140" s="5" t="n">
        <v>15</v>
      </c>
      <c r="J4140" s="2" t="s">
        <v>17</v>
      </c>
    </row>
    <row r="4141" customFormat="false" ht="15" hidden="false" customHeight="false" outlineLevel="0" collapsed="false">
      <c r="A4141" s="6" t="s">
        <v>7875</v>
      </c>
      <c r="B4141" s="6" t="s">
        <v>7876</v>
      </c>
      <c r="C4141" s="6" t="s">
        <v>12</v>
      </c>
      <c r="D4141" s="7" t="s">
        <v>154</v>
      </c>
      <c r="E4141" s="6" t="s">
        <v>520</v>
      </c>
      <c r="F4141" s="6" t="s">
        <v>662</v>
      </c>
      <c r="G4141" s="7" t="s">
        <v>28</v>
      </c>
      <c r="H4141" s="8" t="n">
        <v>6327.11</v>
      </c>
      <c r="I4141" s="9" t="n">
        <v>0</v>
      </c>
      <c r="J4141" s="6" t="s">
        <v>17</v>
      </c>
    </row>
    <row r="4142" customFormat="false" ht="15" hidden="false" customHeight="false" outlineLevel="0" collapsed="false">
      <c r="A4142" s="2" t="s">
        <v>7877</v>
      </c>
      <c r="B4142" s="2" t="s">
        <v>3476</v>
      </c>
      <c r="C4142" s="2" t="s">
        <v>86</v>
      </c>
      <c r="D4142" s="3" t="s">
        <v>249</v>
      </c>
      <c r="E4142" s="2" t="s">
        <v>405</v>
      </c>
      <c r="F4142" s="2" t="s">
        <v>472</v>
      </c>
      <c r="G4142" s="3" t="s">
        <v>16</v>
      </c>
      <c r="H4142" s="4" t="n">
        <v>14017.09</v>
      </c>
      <c r="I4142" s="5" t="n">
        <v>15</v>
      </c>
      <c r="J4142" s="2" t="s">
        <v>17</v>
      </c>
    </row>
    <row r="4143" customFormat="false" ht="15" hidden="false" customHeight="false" outlineLevel="0" collapsed="false">
      <c r="A4143" s="6" t="s">
        <v>7878</v>
      </c>
      <c r="B4143" s="6" t="s">
        <v>7879</v>
      </c>
      <c r="C4143" s="6" t="s">
        <v>12</v>
      </c>
      <c r="D4143" s="7" t="s">
        <v>37</v>
      </c>
      <c r="E4143" s="6" t="s">
        <v>870</v>
      </c>
      <c r="F4143" s="6" t="s">
        <v>720</v>
      </c>
      <c r="G4143" s="7" t="s">
        <v>22</v>
      </c>
      <c r="H4143" s="8" t="n">
        <v>2322.97</v>
      </c>
      <c r="I4143" s="9" t="n">
        <v>10</v>
      </c>
      <c r="J4143" s="6" t="s">
        <v>17</v>
      </c>
    </row>
    <row r="4144" customFormat="false" ht="15" hidden="false" customHeight="false" outlineLevel="0" collapsed="false">
      <c r="A4144" s="2" t="s">
        <v>7880</v>
      </c>
      <c r="B4144" s="2" t="s">
        <v>7881</v>
      </c>
      <c r="C4144" s="2" t="s">
        <v>12</v>
      </c>
      <c r="D4144" s="3" t="s">
        <v>179</v>
      </c>
      <c r="E4144" s="2" t="s">
        <v>115</v>
      </c>
      <c r="F4144" s="2" t="s">
        <v>98</v>
      </c>
      <c r="G4144" s="3" t="s">
        <v>62</v>
      </c>
      <c r="H4144" s="4" t="n">
        <v>13935.32</v>
      </c>
      <c r="I4144" s="5" t="n">
        <v>10</v>
      </c>
      <c r="J4144" s="2" t="s">
        <v>68</v>
      </c>
    </row>
    <row r="4145" customFormat="false" ht="15" hidden="false" customHeight="false" outlineLevel="0" collapsed="false">
      <c r="A4145" s="6" t="s">
        <v>7882</v>
      </c>
      <c r="B4145" s="6" t="s">
        <v>3298</v>
      </c>
      <c r="C4145" s="6" t="s">
        <v>12</v>
      </c>
      <c r="D4145" s="7" t="s">
        <v>110</v>
      </c>
      <c r="E4145" s="6" t="s">
        <v>803</v>
      </c>
      <c r="F4145" s="6" t="s">
        <v>307</v>
      </c>
      <c r="G4145" s="7" t="s">
        <v>22</v>
      </c>
      <c r="H4145" s="8" t="n">
        <v>7768.55</v>
      </c>
      <c r="I4145" s="9" t="n">
        <v>20</v>
      </c>
      <c r="J4145" s="6" t="s">
        <v>17</v>
      </c>
    </row>
    <row r="4146" customFormat="false" ht="15" hidden="false" customHeight="false" outlineLevel="0" collapsed="false">
      <c r="A4146" s="2" t="s">
        <v>7883</v>
      </c>
      <c r="B4146" s="2" t="s">
        <v>7884</v>
      </c>
      <c r="C4146" s="2" t="s">
        <v>31</v>
      </c>
      <c r="D4146" s="3" t="s">
        <v>71</v>
      </c>
      <c r="E4146" s="2" t="s">
        <v>476</v>
      </c>
      <c r="F4146" s="2" t="s">
        <v>297</v>
      </c>
      <c r="G4146" s="3" t="s">
        <v>62</v>
      </c>
      <c r="H4146" s="4" t="n">
        <v>10647.56</v>
      </c>
      <c r="I4146" s="5" t="n">
        <v>25</v>
      </c>
      <c r="J4146" s="2" t="s">
        <v>17</v>
      </c>
    </row>
    <row r="4147" customFormat="false" ht="15" hidden="false" customHeight="false" outlineLevel="0" collapsed="false">
      <c r="A4147" s="6" t="s">
        <v>7885</v>
      </c>
      <c r="B4147" s="6" t="s">
        <v>7886</v>
      </c>
      <c r="C4147" s="6" t="s">
        <v>12</v>
      </c>
      <c r="D4147" s="7" t="s">
        <v>110</v>
      </c>
      <c r="E4147" s="6" t="s">
        <v>620</v>
      </c>
      <c r="F4147" s="6" t="s">
        <v>1641</v>
      </c>
      <c r="G4147" s="7" t="s">
        <v>62</v>
      </c>
      <c r="H4147" s="8" t="n">
        <v>3866.31</v>
      </c>
      <c r="I4147" s="9" t="n">
        <v>25</v>
      </c>
      <c r="J4147" s="6" t="s">
        <v>17</v>
      </c>
    </row>
    <row r="4148" customFormat="false" ht="15" hidden="false" customHeight="false" outlineLevel="0" collapsed="false">
      <c r="A4148" s="2" t="s">
        <v>7887</v>
      </c>
      <c r="B4148" s="2" t="s">
        <v>7888</v>
      </c>
      <c r="C4148" s="2" t="s">
        <v>31</v>
      </c>
      <c r="D4148" s="3" t="s">
        <v>59</v>
      </c>
      <c r="E4148" s="2" t="s">
        <v>366</v>
      </c>
      <c r="F4148" s="2" t="s">
        <v>437</v>
      </c>
      <c r="G4148" s="3" t="s">
        <v>22</v>
      </c>
      <c r="H4148" s="4" t="n">
        <v>12982.19</v>
      </c>
      <c r="I4148" s="5" t="n">
        <v>15</v>
      </c>
      <c r="J4148" s="2" t="s">
        <v>68</v>
      </c>
    </row>
    <row r="4149" customFormat="false" ht="15" hidden="false" customHeight="false" outlineLevel="0" collapsed="false">
      <c r="A4149" s="6" t="s">
        <v>7889</v>
      </c>
      <c r="B4149" s="6" t="s">
        <v>7890</v>
      </c>
      <c r="C4149" s="6" t="s">
        <v>86</v>
      </c>
      <c r="D4149" s="7" t="s">
        <v>135</v>
      </c>
      <c r="E4149" s="6" t="s">
        <v>960</v>
      </c>
      <c r="F4149" s="6" t="s">
        <v>188</v>
      </c>
      <c r="G4149" s="7" t="s">
        <v>22</v>
      </c>
      <c r="H4149" s="8" t="n">
        <v>3312.72</v>
      </c>
      <c r="I4149" s="9" t="n">
        <v>0</v>
      </c>
      <c r="J4149" s="6" t="s">
        <v>17</v>
      </c>
    </row>
    <row r="4150" customFormat="false" ht="15" hidden="false" customHeight="false" outlineLevel="0" collapsed="false">
      <c r="A4150" s="2" t="s">
        <v>7891</v>
      </c>
      <c r="B4150" s="2" t="s">
        <v>7892</v>
      </c>
      <c r="C4150" s="2" t="s">
        <v>31</v>
      </c>
      <c r="D4150" s="3" t="s">
        <v>71</v>
      </c>
      <c r="E4150" s="2" t="s">
        <v>150</v>
      </c>
      <c r="F4150" s="2" t="s">
        <v>871</v>
      </c>
      <c r="G4150" s="3" t="s">
        <v>74</v>
      </c>
      <c r="H4150" s="4" t="n">
        <v>13865.81</v>
      </c>
      <c r="I4150" s="5" t="n">
        <v>0</v>
      </c>
      <c r="J4150" s="2" t="s">
        <v>68</v>
      </c>
    </row>
    <row r="4151" customFormat="false" ht="15" hidden="false" customHeight="false" outlineLevel="0" collapsed="false">
      <c r="A4151" s="6" t="s">
        <v>7893</v>
      </c>
      <c r="B4151" s="6" t="s">
        <v>7894</v>
      </c>
      <c r="C4151" s="6" t="s">
        <v>31</v>
      </c>
      <c r="D4151" s="7" t="s">
        <v>215</v>
      </c>
      <c r="E4151" s="6" t="s">
        <v>568</v>
      </c>
      <c r="F4151" s="6" t="s">
        <v>452</v>
      </c>
      <c r="G4151" s="7" t="s">
        <v>62</v>
      </c>
      <c r="H4151" s="8" t="n">
        <v>7723.21</v>
      </c>
      <c r="I4151" s="9" t="n">
        <v>20</v>
      </c>
      <c r="J4151" s="6" t="s">
        <v>17</v>
      </c>
    </row>
    <row r="4152" customFormat="false" ht="15" hidden="false" customHeight="false" outlineLevel="0" collapsed="false">
      <c r="A4152" s="2" t="s">
        <v>7895</v>
      </c>
      <c r="B4152" s="2" t="s">
        <v>7896</v>
      </c>
      <c r="C4152" s="2" t="s">
        <v>12</v>
      </c>
      <c r="D4152" s="3" t="s">
        <v>162</v>
      </c>
      <c r="E4152" s="2" t="s">
        <v>501</v>
      </c>
      <c r="F4152" s="2" t="s">
        <v>38</v>
      </c>
      <c r="G4152" s="3" t="s">
        <v>62</v>
      </c>
      <c r="H4152" s="4" t="n">
        <v>3296.43</v>
      </c>
      <c r="I4152" s="5" t="n">
        <v>10</v>
      </c>
      <c r="J4152" s="2" t="s">
        <v>17</v>
      </c>
    </row>
    <row r="4153" customFormat="false" ht="15" hidden="false" customHeight="false" outlineLevel="0" collapsed="false">
      <c r="A4153" s="6" t="s">
        <v>7897</v>
      </c>
      <c r="B4153" s="6" t="s">
        <v>7898</v>
      </c>
      <c r="C4153" s="6" t="s">
        <v>12</v>
      </c>
      <c r="D4153" s="7" t="s">
        <v>110</v>
      </c>
      <c r="E4153" s="6" t="s">
        <v>320</v>
      </c>
      <c r="F4153" s="6" t="s">
        <v>409</v>
      </c>
      <c r="G4153" s="7" t="s">
        <v>22</v>
      </c>
      <c r="H4153" s="8" t="n">
        <v>14093.16</v>
      </c>
      <c r="I4153" s="9" t="n">
        <v>0</v>
      </c>
      <c r="J4153" s="6" t="s">
        <v>17</v>
      </c>
    </row>
    <row r="4154" customFormat="false" ht="15" hidden="false" customHeight="false" outlineLevel="0" collapsed="false">
      <c r="A4154" s="2" t="s">
        <v>7899</v>
      </c>
      <c r="B4154" s="2" t="s">
        <v>7900</v>
      </c>
      <c r="C4154" s="2" t="s">
        <v>12</v>
      </c>
      <c r="D4154" s="3" t="s">
        <v>162</v>
      </c>
      <c r="E4154" s="2" t="s">
        <v>457</v>
      </c>
      <c r="F4154" s="2" t="s">
        <v>398</v>
      </c>
      <c r="G4154" s="3" t="s">
        <v>16</v>
      </c>
      <c r="H4154" s="4" t="n">
        <v>5561.91</v>
      </c>
      <c r="I4154" s="5" t="n">
        <v>10</v>
      </c>
      <c r="J4154" s="2" t="s">
        <v>17</v>
      </c>
    </row>
    <row r="4155" customFormat="false" ht="15" hidden="false" customHeight="false" outlineLevel="0" collapsed="false">
      <c r="A4155" s="6" t="s">
        <v>7901</v>
      </c>
      <c r="B4155" s="6" t="s">
        <v>2336</v>
      </c>
      <c r="C4155" s="6" t="s">
        <v>86</v>
      </c>
      <c r="D4155" s="7" t="s">
        <v>784</v>
      </c>
      <c r="E4155" s="6" t="s">
        <v>146</v>
      </c>
      <c r="F4155" s="6" t="s">
        <v>188</v>
      </c>
      <c r="G4155" s="7" t="s">
        <v>16</v>
      </c>
      <c r="H4155" s="8" t="n">
        <v>12214.34</v>
      </c>
      <c r="I4155" s="9" t="n">
        <v>5</v>
      </c>
      <c r="J4155" s="6" t="s">
        <v>17</v>
      </c>
    </row>
    <row r="4156" customFormat="false" ht="15" hidden="false" customHeight="false" outlineLevel="0" collapsed="false">
      <c r="A4156" s="2" t="s">
        <v>7902</v>
      </c>
      <c r="B4156" s="2" t="s">
        <v>7903</v>
      </c>
      <c r="C4156" s="2" t="s">
        <v>12</v>
      </c>
      <c r="D4156" s="3" t="s">
        <v>179</v>
      </c>
      <c r="E4156" s="2" t="s">
        <v>358</v>
      </c>
      <c r="F4156" s="2" t="s">
        <v>234</v>
      </c>
      <c r="G4156" s="3" t="s">
        <v>22</v>
      </c>
      <c r="H4156" s="4" t="n">
        <v>8241.33</v>
      </c>
      <c r="I4156" s="5" t="n">
        <v>25</v>
      </c>
      <c r="J4156" s="2" t="s">
        <v>17</v>
      </c>
    </row>
    <row r="4157" customFormat="false" ht="15" hidden="false" customHeight="false" outlineLevel="0" collapsed="false">
      <c r="A4157" s="6" t="s">
        <v>7904</v>
      </c>
      <c r="B4157" s="6" t="s">
        <v>3586</v>
      </c>
      <c r="C4157" s="6" t="s">
        <v>12</v>
      </c>
      <c r="D4157" s="7" t="s">
        <v>362</v>
      </c>
      <c r="E4157" s="6" t="s">
        <v>366</v>
      </c>
      <c r="F4157" s="6" t="s">
        <v>372</v>
      </c>
      <c r="G4157" s="7" t="s">
        <v>28</v>
      </c>
      <c r="H4157" s="8" t="n">
        <v>14901.2</v>
      </c>
      <c r="I4157" s="9" t="n">
        <v>20</v>
      </c>
      <c r="J4157" s="6" t="s">
        <v>17</v>
      </c>
    </row>
    <row r="4158" customFormat="false" ht="15" hidden="false" customHeight="false" outlineLevel="0" collapsed="false">
      <c r="A4158" s="2" t="s">
        <v>7905</v>
      </c>
      <c r="B4158" s="2" t="s">
        <v>7906</v>
      </c>
      <c r="C4158" s="2" t="s">
        <v>12</v>
      </c>
      <c r="D4158" s="3" t="s">
        <v>37</v>
      </c>
      <c r="E4158" s="2" t="s">
        <v>275</v>
      </c>
      <c r="F4158" s="2" t="s">
        <v>881</v>
      </c>
      <c r="G4158" s="3" t="s">
        <v>16</v>
      </c>
      <c r="H4158" s="4" t="n">
        <v>9082.71</v>
      </c>
      <c r="I4158" s="5" t="n">
        <v>5</v>
      </c>
      <c r="J4158" s="2" t="s">
        <v>17</v>
      </c>
    </row>
    <row r="4159" customFormat="false" ht="15" hidden="false" customHeight="false" outlineLevel="0" collapsed="false">
      <c r="A4159" s="6" t="s">
        <v>7907</v>
      </c>
      <c r="B4159" s="6" t="s">
        <v>7908</v>
      </c>
      <c r="C4159" s="6" t="s">
        <v>31</v>
      </c>
      <c r="D4159" s="7" t="s">
        <v>122</v>
      </c>
      <c r="E4159" s="6" t="s">
        <v>836</v>
      </c>
      <c r="F4159" s="6" t="s">
        <v>151</v>
      </c>
      <c r="G4159" s="7" t="s">
        <v>28</v>
      </c>
      <c r="H4159" s="8" t="n">
        <v>12629.39</v>
      </c>
      <c r="I4159" s="9" t="n">
        <v>10</v>
      </c>
      <c r="J4159" s="6" t="s">
        <v>17</v>
      </c>
    </row>
    <row r="4160" customFormat="false" ht="15" hidden="false" customHeight="false" outlineLevel="0" collapsed="false">
      <c r="A4160" s="2" t="s">
        <v>7909</v>
      </c>
      <c r="B4160" s="2" t="s">
        <v>7910</v>
      </c>
      <c r="C4160" s="2" t="s">
        <v>12</v>
      </c>
      <c r="D4160" s="3" t="s">
        <v>362</v>
      </c>
      <c r="E4160" s="2" t="s">
        <v>607</v>
      </c>
      <c r="F4160" s="2" t="s">
        <v>77</v>
      </c>
      <c r="G4160" s="3" t="s">
        <v>74</v>
      </c>
      <c r="H4160" s="4" t="n">
        <v>1811.61</v>
      </c>
      <c r="I4160" s="5" t="n">
        <v>0</v>
      </c>
      <c r="J4160" s="2" t="s">
        <v>17</v>
      </c>
    </row>
    <row r="4161" customFormat="false" ht="15" hidden="false" customHeight="false" outlineLevel="0" collapsed="false">
      <c r="A4161" s="6" t="s">
        <v>7911</v>
      </c>
      <c r="B4161" s="6" t="s">
        <v>7912</v>
      </c>
      <c r="C4161" s="6" t="s">
        <v>86</v>
      </c>
      <c r="D4161" s="7" t="s">
        <v>524</v>
      </c>
      <c r="E4161" s="6" t="s">
        <v>227</v>
      </c>
      <c r="F4161" s="6" t="s">
        <v>690</v>
      </c>
      <c r="G4161" s="7" t="s">
        <v>16</v>
      </c>
      <c r="H4161" s="8" t="n">
        <v>11906.08</v>
      </c>
      <c r="I4161" s="9" t="n">
        <v>25</v>
      </c>
      <c r="J4161" s="6" t="s">
        <v>17</v>
      </c>
    </row>
    <row r="4162" customFormat="false" ht="15" hidden="false" customHeight="false" outlineLevel="0" collapsed="false">
      <c r="A4162" s="2" t="s">
        <v>7913</v>
      </c>
      <c r="B4162" s="2" t="s">
        <v>1350</v>
      </c>
      <c r="C4162" s="2" t="s">
        <v>86</v>
      </c>
      <c r="D4162" s="3" t="s">
        <v>784</v>
      </c>
      <c r="E4162" s="2" t="s">
        <v>163</v>
      </c>
      <c r="F4162" s="2" t="s">
        <v>242</v>
      </c>
      <c r="G4162" s="3" t="s">
        <v>28</v>
      </c>
      <c r="H4162" s="4" t="n">
        <v>7085.85</v>
      </c>
      <c r="I4162" s="5" t="n">
        <v>25</v>
      </c>
      <c r="J4162" s="2" t="s">
        <v>68</v>
      </c>
    </row>
    <row r="4163" customFormat="false" ht="15" hidden="false" customHeight="false" outlineLevel="0" collapsed="false">
      <c r="A4163" s="6" t="s">
        <v>7914</v>
      </c>
      <c r="B4163" s="6" t="s">
        <v>7915</v>
      </c>
      <c r="C4163" s="6" t="s">
        <v>12</v>
      </c>
      <c r="D4163" s="7" t="s">
        <v>362</v>
      </c>
      <c r="E4163" s="6" t="s">
        <v>461</v>
      </c>
      <c r="F4163" s="6" t="s">
        <v>52</v>
      </c>
      <c r="G4163" s="7" t="s">
        <v>22</v>
      </c>
      <c r="H4163" s="8" t="n">
        <v>13536.04</v>
      </c>
      <c r="I4163" s="9" t="n">
        <v>10</v>
      </c>
      <c r="J4163" s="6" t="s">
        <v>17</v>
      </c>
    </row>
    <row r="4164" customFormat="false" ht="15" hidden="false" customHeight="false" outlineLevel="0" collapsed="false">
      <c r="A4164" s="2" t="s">
        <v>7916</v>
      </c>
      <c r="B4164" s="2" t="s">
        <v>7917</v>
      </c>
      <c r="C4164" s="2" t="s">
        <v>12</v>
      </c>
      <c r="D4164" s="3" t="s">
        <v>50</v>
      </c>
      <c r="E4164" s="2" t="s">
        <v>436</v>
      </c>
      <c r="F4164" s="2" t="s">
        <v>862</v>
      </c>
      <c r="G4164" s="3" t="s">
        <v>22</v>
      </c>
      <c r="H4164" s="4" t="n">
        <v>6164.95</v>
      </c>
      <c r="I4164" s="5" t="n">
        <v>0</v>
      </c>
      <c r="J4164" s="2" t="s">
        <v>17</v>
      </c>
    </row>
    <row r="4165" customFormat="false" ht="15" hidden="false" customHeight="false" outlineLevel="0" collapsed="false">
      <c r="A4165" s="6" t="s">
        <v>7918</v>
      </c>
      <c r="B4165" s="6" t="s">
        <v>7919</v>
      </c>
      <c r="C4165" s="6" t="s">
        <v>12</v>
      </c>
      <c r="D4165" s="7" t="s">
        <v>81</v>
      </c>
      <c r="E4165" s="6" t="s">
        <v>1030</v>
      </c>
      <c r="F4165" s="6" t="s">
        <v>358</v>
      </c>
      <c r="G4165" s="7" t="s">
        <v>22</v>
      </c>
      <c r="H4165" s="8" t="n">
        <v>4675.26</v>
      </c>
      <c r="I4165" s="9" t="n">
        <v>5</v>
      </c>
      <c r="J4165" s="6" t="s">
        <v>17</v>
      </c>
    </row>
    <row r="4166" customFormat="false" ht="15" hidden="false" customHeight="false" outlineLevel="0" collapsed="false">
      <c r="A4166" s="2" t="s">
        <v>7920</v>
      </c>
      <c r="B4166" s="2" t="s">
        <v>7921</v>
      </c>
      <c r="C4166" s="2" t="s">
        <v>31</v>
      </c>
      <c r="D4166" s="3" t="s">
        <v>145</v>
      </c>
      <c r="E4166" s="2" t="s">
        <v>1678</v>
      </c>
      <c r="F4166" s="2" t="s">
        <v>107</v>
      </c>
      <c r="G4166" s="3" t="s">
        <v>22</v>
      </c>
      <c r="H4166" s="4" t="n">
        <v>9826.47</v>
      </c>
      <c r="I4166" s="5" t="n">
        <v>0</v>
      </c>
      <c r="J4166" s="2" t="s">
        <v>17</v>
      </c>
    </row>
    <row r="4167" customFormat="false" ht="15" hidden="false" customHeight="false" outlineLevel="0" collapsed="false">
      <c r="A4167" s="6" t="s">
        <v>7922</v>
      </c>
      <c r="B4167" s="6" t="s">
        <v>7923</v>
      </c>
      <c r="C4167" s="6" t="s">
        <v>86</v>
      </c>
      <c r="D4167" s="7" t="s">
        <v>135</v>
      </c>
      <c r="E4167" s="6" t="s">
        <v>706</v>
      </c>
      <c r="F4167" s="6" t="s">
        <v>707</v>
      </c>
      <c r="G4167" s="7" t="s">
        <v>16</v>
      </c>
      <c r="H4167" s="8" t="n">
        <v>1388.68</v>
      </c>
      <c r="I4167" s="9" t="n">
        <v>5</v>
      </c>
      <c r="J4167" s="6" t="s">
        <v>17</v>
      </c>
    </row>
    <row r="4168" customFormat="false" ht="15" hidden="false" customHeight="false" outlineLevel="0" collapsed="false">
      <c r="A4168" s="2" t="s">
        <v>7924</v>
      </c>
      <c r="B4168" s="2" t="s">
        <v>7925</v>
      </c>
      <c r="C4168" s="2" t="s">
        <v>31</v>
      </c>
      <c r="D4168" s="3" t="s">
        <v>145</v>
      </c>
      <c r="E4168" s="2" t="s">
        <v>312</v>
      </c>
      <c r="F4168" s="2" t="s">
        <v>226</v>
      </c>
      <c r="G4168" s="3" t="s">
        <v>62</v>
      </c>
      <c r="H4168" s="4" t="n">
        <v>14344.06</v>
      </c>
      <c r="I4168" s="5" t="n">
        <v>30</v>
      </c>
      <c r="J4168" s="2" t="s">
        <v>17</v>
      </c>
    </row>
    <row r="4169" customFormat="false" ht="15" hidden="false" customHeight="false" outlineLevel="0" collapsed="false">
      <c r="A4169" s="6" t="s">
        <v>7926</v>
      </c>
      <c r="B4169" s="6" t="s">
        <v>7927</v>
      </c>
      <c r="C4169" s="6" t="s">
        <v>12</v>
      </c>
      <c r="D4169" s="7" t="s">
        <v>362</v>
      </c>
      <c r="E4169" s="6" t="s">
        <v>433</v>
      </c>
      <c r="F4169" s="6" t="s">
        <v>202</v>
      </c>
      <c r="G4169" s="7" t="s">
        <v>28</v>
      </c>
      <c r="H4169" s="8" t="n">
        <v>9317.47</v>
      </c>
      <c r="I4169" s="9" t="n">
        <v>20</v>
      </c>
      <c r="J4169" s="6" t="s">
        <v>17</v>
      </c>
    </row>
    <row r="4170" customFormat="false" ht="15" hidden="false" customHeight="false" outlineLevel="0" collapsed="false">
      <c r="A4170" s="2" t="s">
        <v>7928</v>
      </c>
      <c r="B4170" s="2" t="s">
        <v>1124</v>
      </c>
      <c r="C4170" s="2" t="s">
        <v>31</v>
      </c>
      <c r="D4170" s="3" t="s">
        <v>131</v>
      </c>
      <c r="E4170" s="2" t="s">
        <v>1585</v>
      </c>
      <c r="F4170" s="2" t="s">
        <v>406</v>
      </c>
      <c r="G4170" s="3" t="s">
        <v>22</v>
      </c>
      <c r="H4170" s="4" t="n">
        <v>674.36</v>
      </c>
      <c r="I4170" s="5" t="n">
        <v>20</v>
      </c>
      <c r="J4170" s="2" t="s">
        <v>17</v>
      </c>
    </row>
    <row r="4171" customFormat="false" ht="15" hidden="false" customHeight="false" outlineLevel="0" collapsed="false">
      <c r="A4171" s="6" t="s">
        <v>7929</v>
      </c>
      <c r="B4171" s="6" t="s">
        <v>2126</v>
      </c>
      <c r="C4171" s="6" t="s">
        <v>12</v>
      </c>
      <c r="D4171" s="7" t="s">
        <v>154</v>
      </c>
      <c r="E4171" s="6" t="s">
        <v>472</v>
      </c>
      <c r="F4171" s="6" t="s">
        <v>1919</v>
      </c>
      <c r="G4171" s="7" t="s">
        <v>138</v>
      </c>
      <c r="H4171" s="8" t="n">
        <v>11469.12</v>
      </c>
      <c r="I4171" s="9" t="n">
        <v>5</v>
      </c>
      <c r="J4171" s="6" t="s">
        <v>17</v>
      </c>
    </row>
    <row r="4172" customFormat="false" ht="15" hidden="false" customHeight="false" outlineLevel="0" collapsed="false">
      <c r="A4172" s="2" t="s">
        <v>7930</v>
      </c>
      <c r="B4172" s="2" t="s">
        <v>7931</v>
      </c>
      <c r="C4172" s="2" t="s">
        <v>12</v>
      </c>
      <c r="D4172" s="3" t="s">
        <v>81</v>
      </c>
      <c r="E4172" s="2" t="s">
        <v>614</v>
      </c>
      <c r="F4172" s="2" t="s">
        <v>653</v>
      </c>
      <c r="G4172" s="3" t="s">
        <v>22</v>
      </c>
      <c r="H4172" s="4" t="n">
        <v>1440.64</v>
      </c>
      <c r="I4172" s="5" t="n">
        <v>15</v>
      </c>
      <c r="J4172" s="2" t="s">
        <v>17</v>
      </c>
    </row>
    <row r="4173" customFormat="false" ht="15" hidden="false" customHeight="false" outlineLevel="0" collapsed="false">
      <c r="A4173" s="6" t="s">
        <v>7932</v>
      </c>
      <c r="B4173" s="6" t="s">
        <v>7392</v>
      </c>
      <c r="C4173" s="6" t="s">
        <v>31</v>
      </c>
      <c r="D4173" s="7" t="s">
        <v>145</v>
      </c>
      <c r="E4173" s="6" t="s">
        <v>381</v>
      </c>
      <c r="F4173" s="6" t="s">
        <v>14</v>
      </c>
      <c r="G4173" s="7" t="s">
        <v>28</v>
      </c>
      <c r="H4173" s="8" t="n">
        <v>4677.46</v>
      </c>
      <c r="I4173" s="9" t="n">
        <v>0</v>
      </c>
      <c r="J4173" s="6" t="s">
        <v>17</v>
      </c>
    </row>
    <row r="4174" customFormat="false" ht="15" hidden="false" customHeight="false" outlineLevel="0" collapsed="false">
      <c r="A4174" s="2" t="s">
        <v>7933</v>
      </c>
      <c r="B4174" s="2" t="s">
        <v>7934</v>
      </c>
      <c r="C4174" s="2" t="s">
        <v>31</v>
      </c>
      <c r="D4174" s="3" t="s">
        <v>131</v>
      </c>
      <c r="E4174" s="2" t="s">
        <v>614</v>
      </c>
      <c r="F4174" s="2" t="s">
        <v>630</v>
      </c>
      <c r="G4174" s="3" t="s">
        <v>28</v>
      </c>
      <c r="H4174" s="4" t="n">
        <v>11692.55</v>
      </c>
      <c r="I4174" s="5" t="n">
        <v>30</v>
      </c>
      <c r="J4174" s="2" t="s">
        <v>68</v>
      </c>
    </row>
    <row r="4175" customFormat="false" ht="15" hidden="false" customHeight="false" outlineLevel="0" collapsed="false">
      <c r="A4175" s="6" t="s">
        <v>7935</v>
      </c>
      <c r="B4175" s="6" t="s">
        <v>1099</v>
      </c>
      <c r="C4175" s="6" t="s">
        <v>86</v>
      </c>
      <c r="D4175" s="7" t="s">
        <v>135</v>
      </c>
      <c r="E4175" s="6" t="s">
        <v>922</v>
      </c>
      <c r="F4175" s="6" t="s">
        <v>257</v>
      </c>
      <c r="G4175" s="7" t="s">
        <v>62</v>
      </c>
      <c r="H4175" s="8" t="n">
        <v>1924.22</v>
      </c>
      <c r="I4175" s="9" t="n">
        <v>25</v>
      </c>
      <c r="J4175" s="6" t="s">
        <v>17</v>
      </c>
    </row>
    <row r="4176" customFormat="false" ht="15" hidden="false" customHeight="false" outlineLevel="0" collapsed="false">
      <c r="A4176" s="2" t="s">
        <v>7936</v>
      </c>
      <c r="B4176" s="2" t="s">
        <v>7937</v>
      </c>
      <c r="C4176" s="2" t="s">
        <v>12</v>
      </c>
      <c r="D4176" s="3" t="s">
        <v>37</v>
      </c>
      <c r="E4176" s="2" t="s">
        <v>1111</v>
      </c>
      <c r="F4176" s="2" t="s">
        <v>504</v>
      </c>
      <c r="G4176" s="3" t="s">
        <v>22</v>
      </c>
      <c r="H4176" s="4" t="n">
        <v>12892.83</v>
      </c>
      <c r="I4176" s="5" t="n">
        <v>20</v>
      </c>
      <c r="J4176" s="2" t="s">
        <v>17</v>
      </c>
    </row>
    <row r="4177" customFormat="false" ht="15" hidden="false" customHeight="false" outlineLevel="0" collapsed="false">
      <c r="A4177" s="6" t="s">
        <v>7938</v>
      </c>
      <c r="B4177" s="6" t="s">
        <v>7939</v>
      </c>
      <c r="C4177" s="6" t="s">
        <v>12</v>
      </c>
      <c r="D4177" s="7" t="s">
        <v>179</v>
      </c>
      <c r="E4177" s="6" t="s">
        <v>928</v>
      </c>
      <c r="F4177" s="6" t="s">
        <v>2450</v>
      </c>
      <c r="G4177" s="7" t="s">
        <v>74</v>
      </c>
      <c r="H4177" s="8" t="n">
        <v>3239.69</v>
      </c>
      <c r="I4177" s="9" t="n">
        <v>15</v>
      </c>
      <c r="J4177" s="6" t="s">
        <v>17</v>
      </c>
    </row>
    <row r="4178" customFormat="false" ht="15" hidden="false" customHeight="false" outlineLevel="0" collapsed="false">
      <c r="A4178" s="2" t="s">
        <v>7940</v>
      </c>
      <c r="B4178" s="2" t="s">
        <v>7941</v>
      </c>
      <c r="C4178" s="2" t="s">
        <v>12</v>
      </c>
      <c r="D4178" s="3" t="s">
        <v>362</v>
      </c>
      <c r="E4178" s="2" t="s">
        <v>585</v>
      </c>
      <c r="F4178" s="2" t="s">
        <v>611</v>
      </c>
      <c r="G4178" s="3" t="s">
        <v>74</v>
      </c>
      <c r="H4178" s="4" t="n">
        <v>7023.87</v>
      </c>
      <c r="I4178" s="5" t="n">
        <v>5</v>
      </c>
      <c r="J4178" s="2" t="s">
        <v>68</v>
      </c>
    </row>
    <row r="4179" customFormat="false" ht="15" hidden="false" customHeight="false" outlineLevel="0" collapsed="false">
      <c r="A4179" s="6" t="s">
        <v>7942</v>
      </c>
      <c r="B4179" s="6" t="s">
        <v>7943</v>
      </c>
      <c r="C4179" s="6" t="s">
        <v>31</v>
      </c>
      <c r="D4179" s="7" t="s">
        <v>131</v>
      </c>
      <c r="E4179" s="6" t="s">
        <v>142</v>
      </c>
      <c r="F4179" s="6" t="s">
        <v>1153</v>
      </c>
      <c r="G4179" s="7" t="s">
        <v>28</v>
      </c>
      <c r="H4179" s="8" t="n">
        <v>5758.16</v>
      </c>
      <c r="I4179" s="9" t="n">
        <v>30</v>
      </c>
      <c r="J4179" s="6" t="s">
        <v>68</v>
      </c>
    </row>
    <row r="4180" customFormat="false" ht="15" hidden="false" customHeight="false" outlineLevel="0" collapsed="false">
      <c r="A4180" s="2" t="s">
        <v>7944</v>
      </c>
      <c r="B4180" s="2" t="s">
        <v>7945</v>
      </c>
      <c r="C4180" s="2" t="s">
        <v>86</v>
      </c>
      <c r="D4180" s="3" t="s">
        <v>135</v>
      </c>
      <c r="E4180" s="2" t="s">
        <v>290</v>
      </c>
      <c r="F4180" s="2" t="s">
        <v>315</v>
      </c>
      <c r="G4180" s="3" t="s">
        <v>16</v>
      </c>
      <c r="H4180" s="4" t="n">
        <v>6610.63</v>
      </c>
      <c r="I4180" s="5" t="n">
        <v>0</v>
      </c>
      <c r="J4180" s="2" t="s">
        <v>68</v>
      </c>
    </row>
    <row r="4181" customFormat="false" ht="15" hidden="false" customHeight="false" outlineLevel="0" collapsed="false">
      <c r="A4181" s="6" t="s">
        <v>7946</v>
      </c>
      <c r="B4181" s="6" t="s">
        <v>5496</v>
      </c>
      <c r="C4181" s="6" t="s">
        <v>86</v>
      </c>
      <c r="D4181" s="7" t="s">
        <v>285</v>
      </c>
      <c r="E4181" s="6" t="s">
        <v>890</v>
      </c>
      <c r="F4181" s="6" t="s">
        <v>707</v>
      </c>
      <c r="G4181" s="7" t="s">
        <v>28</v>
      </c>
      <c r="H4181" s="8" t="n">
        <v>555.9</v>
      </c>
      <c r="I4181" s="9" t="n">
        <v>0</v>
      </c>
      <c r="J4181" s="6" t="s">
        <v>17</v>
      </c>
    </row>
    <row r="4182" customFormat="false" ht="15" hidden="false" customHeight="false" outlineLevel="0" collapsed="false">
      <c r="A4182" s="2" t="s">
        <v>7947</v>
      </c>
      <c r="B4182" s="2" t="s">
        <v>6238</v>
      </c>
      <c r="C4182" s="2" t="s">
        <v>86</v>
      </c>
      <c r="D4182" s="3" t="s">
        <v>507</v>
      </c>
      <c r="E4182" s="2" t="s">
        <v>376</v>
      </c>
      <c r="F4182" s="2" t="s">
        <v>194</v>
      </c>
      <c r="G4182" s="3" t="s">
        <v>22</v>
      </c>
      <c r="H4182" s="4" t="n">
        <v>3548.85</v>
      </c>
      <c r="I4182" s="5" t="n">
        <v>10</v>
      </c>
      <c r="J4182" s="2" t="s">
        <v>17</v>
      </c>
    </row>
    <row r="4183" customFormat="false" ht="15" hidden="false" customHeight="false" outlineLevel="0" collapsed="false">
      <c r="A4183" s="6" t="s">
        <v>7948</v>
      </c>
      <c r="B4183" s="6" t="s">
        <v>7604</v>
      </c>
      <c r="C4183" s="6" t="s">
        <v>12</v>
      </c>
      <c r="D4183" s="7" t="s">
        <v>179</v>
      </c>
      <c r="E4183" s="6" t="s">
        <v>898</v>
      </c>
      <c r="F4183" s="6" t="s">
        <v>680</v>
      </c>
      <c r="G4183" s="7" t="s">
        <v>22</v>
      </c>
      <c r="H4183" s="8" t="n">
        <v>11522.14</v>
      </c>
      <c r="I4183" s="9" t="n">
        <v>25</v>
      </c>
      <c r="J4183" s="6" t="s">
        <v>68</v>
      </c>
    </row>
    <row r="4184" customFormat="false" ht="15" hidden="false" customHeight="false" outlineLevel="0" collapsed="false">
      <c r="A4184" s="2" t="s">
        <v>7949</v>
      </c>
      <c r="B4184" s="2" t="s">
        <v>7950</v>
      </c>
      <c r="C4184" s="2" t="s">
        <v>31</v>
      </c>
      <c r="D4184" s="3" t="s">
        <v>59</v>
      </c>
      <c r="E4184" s="2" t="s">
        <v>167</v>
      </c>
      <c r="F4184" s="2" t="s">
        <v>168</v>
      </c>
      <c r="G4184" s="3" t="s">
        <v>62</v>
      </c>
      <c r="H4184" s="4" t="n">
        <v>3965.16</v>
      </c>
      <c r="I4184" s="5" t="n">
        <v>20</v>
      </c>
      <c r="J4184" s="2" t="s">
        <v>68</v>
      </c>
    </row>
    <row r="4185" customFormat="false" ht="15" hidden="false" customHeight="false" outlineLevel="0" collapsed="false">
      <c r="A4185" s="6" t="s">
        <v>7951</v>
      </c>
      <c r="B4185" s="6" t="s">
        <v>7952</v>
      </c>
      <c r="C4185" s="6" t="s">
        <v>86</v>
      </c>
      <c r="D4185" s="7" t="s">
        <v>249</v>
      </c>
      <c r="E4185" s="6" t="s">
        <v>241</v>
      </c>
      <c r="F4185" s="6" t="s">
        <v>423</v>
      </c>
      <c r="G4185" s="7" t="s">
        <v>138</v>
      </c>
      <c r="H4185" s="8" t="n">
        <v>10195.49</v>
      </c>
      <c r="I4185" s="9" t="n">
        <v>10</v>
      </c>
      <c r="J4185" s="6" t="s">
        <v>17</v>
      </c>
    </row>
    <row r="4186" customFormat="false" ht="15" hidden="false" customHeight="false" outlineLevel="0" collapsed="false">
      <c r="A4186" s="2" t="s">
        <v>7953</v>
      </c>
      <c r="B4186" s="2" t="s">
        <v>7954</v>
      </c>
      <c r="C4186" s="2" t="s">
        <v>12</v>
      </c>
      <c r="D4186" s="3" t="s">
        <v>81</v>
      </c>
      <c r="E4186" s="2" t="s">
        <v>1297</v>
      </c>
      <c r="F4186" s="2" t="s">
        <v>335</v>
      </c>
      <c r="G4186" s="3" t="s">
        <v>22</v>
      </c>
      <c r="H4186" s="4" t="n">
        <v>1132.17</v>
      </c>
      <c r="I4186" s="5" t="n">
        <v>0</v>
      </c>
      <c r="J4186" s="2" t="s">
        <v>17</v>
      </c>
    </row>
    <row r="4187" customFormat="false" ht="15" hidden="false" customHeight="false" outlineLevel="0" collapsed="false">
      <c r="A4187" s="6" t="s">
        <v>7955</v>
      </c>
      <c r="B4187" s="6" t="s">
        <v>7956</v>
      </c>
      <c r="C4187" s="6" t="s">
        <v>12</v>
      </c>
      <c r="D4187" s="7" t="s">
        <v>50</v>
      </c>
      <c r="E4187" s="6" t="s">
        <v>254</v>
      </c>
      <c r="F4187" s="6" t="s">
        <v>191</v>
      </c>
      <c r="G4187" s="7" t="s">
        <v>62</v>
      </c>
      <c r="H4187" s="8" t="n">
        <v>12976.77</v>
      </c>
      <c r="I4187" s="9" t="n">
        <v>25</v>
      </c>
      <c r="J4187" s="6" t="s">
        <v>17</v>
      </c>
    </row>
    <row r="4188" customFormat="false" ht="15" hidden="false" customHeight="false" outlineLevel="0" collapsed="false">
      <c r="A4188" s="2" t="s">
        <v>7957</v>
      </c>
      <c r="B4188" s="2" t="s">
        <v>7958</v>
      </c>
      <c r="C4188" s="2" t="s">
        <v>31</v>
      </c>
      <c r="D4188" s="3" t="s">
        <v>32</v>
      </c>
      <c r="E4188" s="2" t="s">
        <v>132</v>
      </c>
      <c r="F4188" s="2" t="s">
        <v>504</v>
      </c>
      <c r="G4188" s="3" t="s">
        <v>28</v>
      </c>
      <c r="H4188" s="4" t="n">
        <v>7451.8</v>
      </c>
      <c r="I4188" s="5" t="n">
        <v>0</v>
      </c>
      <c r="J4188" s="2" t="s">
        <v>17</v>
      </c>
    </row>
    <row r="4189" customFormat="false" ht="15" hidden="false" customHeight="false" outlineLevel="0" collapsed="false">
      <c r="A4189" s="6" t="s">
        <v>7959</v>
      </c>
      <c r="B4189" s="6" t="s">
        <v>2931</v>
      </c>
      <c r="C4189" s="6" t="s">
        <v>31</v>
      </c>
      <c r="D4189" s="7" t="s">
        <v>145</v>
      </c>
      <c r="E4189" s="6" t="s">
        <v>647</v>
      </c>
      <c r="F4189" s="6" t="s">
        <v>925</v>
      </c>
      <c r="G4189" s="7" t="s">
        <v>74</v>
      </c>
      <c r="H4189" s="8" t="n">
        <v>3640.67</v>
      </c>
      <c r="I4189" s="9" t="n">
        <v>25</v>
      </c>
      <c r="J4189" s="6" t="s">
        <v>17</v>
      </c>
    </row>
    <row r="4190" customFormat="false" ht="15" hidden="false" customHeight="false" outlineLevel="0" collapsed="false">
      <c r="A4190" s="2" t="s">
        <v>7960</v>
      </c>
      <c r="B4190" s="2" t="s">
        <v>2793</v>
      </c>
      <c r="C4190" s="2" t="s">
        <v>12</v>
      </c>
      <c r="D4190" s="3" t="s">
        <v>37</v>
      </c>
      <c r="E4190" s="2" t="s">
        <v>335</v>
      </c>
      <c r="F4190" s="2" t="s">
        <v>261</v>
      </c>
      <c r="G4190" s="3" t="s">
        <v>74</v>
      </c>
      <c r="H4190" s="4" t="n">
        <v>4633.16</v>
      </c>
      <c r="I4190" s="5" t="n">
        <v>20</v>
      </c>
      <c r="J4190" s="2" t="s">
        <v>17</v>
      </c>
    </row>
    <row r="4191" customFormat="false" ht="15" hidden="false" customHeight="false" outlineLevel="0" collapsed="false">
      <c r="A4191" s="6" t="s">
        <v>7961</v>
      </c>
      <c r="B4191" s="6" t="s">
        <v>7962</v>
      </c>
      <c r="C4191" s="6" t="s">
        <v>31</v>
      </c>
      <c r="D4191" s="7" t="s">
        <v>59</v>
      </c>
      <c r="E4191" s="6" t="s">
        <v>124</v>
      </c>
      <c r="F4191" s="6" t="s">
        <v>342</v>
      </c>
      <c r="G4191" s="7" t="s">
        <v>62</v>
      </c>
      <c r="H4191" s="8" t="n">
        <v>5046.94</v>
      </c>
      <c r="I4191" s="9" t="n">
        <v>5</v>
      </c>
      <c r="J4191" s="6" t="s">
        <v>17</v>
      </c>
    </row>
    <row r="4192" customFormat="false" ht="15" hidden="false" customHeight="false" outlineLevel="0" collapsed="false">
      <c r="A4192" s="2" t="s">
        <v>7963</v>
      </c>
      <c r="B4192" s="2" t="s">
        <v>7268</v>
      </c>
      <c r="C4192" s="2" t="s">
        <v>12</v>
      </c>
      <c r="D4192" s="3" t="s">
        <v>25</v>
      </c>
      <c r="E4192" s="2" t="s">
        <v>928</v>
      </c>
      <c r="F4192" s="2" t="s">
        <v>1303</v>
      </c>
      <c r="G4192" s="3" t="s">
        <v>62</v>
      </c>
      <c r="H4192" s="4" t="n">
        <v>6105.77</v>
      </c>
      <c r="I4192" s="5" t="n">
        <v>25</v>
      </c>
      <c r="J4192" s="2" t="s">
        <v>17</v>
      </c>
    </row>
    <row r="4193" customFormat="false" ht="15" hidden="false" customHeight="false" outlineLevel="0" collapsed="false">
      <c r="A4193" s="6" t="s">
        <v>7964</v>
      </c>
      <c r="B4193" s="6" t="s">
        <v>7056</v>
      </c>
      <c r="C4193" s="6" t="s">
        <v>31</v>
      </c>
      <c r="D4193" s="7" t="s">
        <v>122</v>
      </c>
      <c r="E4193" s="6" t="s">
        <v>2002</v>
      </c>
      <c r="F4193" s="6" t="s">
        <v>118</v>
      </c>
      <c r="G4193" s="7" t="s">
        <v>22</v>
      </c>
      <c r="H4193" s="8" t="n">
        <v>13964.84</v>
      </c>
      <c r="I4193" s="9" t="n">
        <v>30</v>
      </c>
      <c r="J4193" s="6" t="s">
        <v>17</v>
      </c>
    </row>
    <row r="4194" customFormat="false" ht="15" hidden="false" customHeight="false" outlineLevel="0" collapsed="false">
      <c r="A4194" s="2" t="s">
        <v>7965</v>
      </c>
      <c r="B4194" s="2" t="s">
        <v>7966</v>
      </c>
      <c r="C4194" s="2" t="s">
        <v>31</v>
      </c>
      <c r="D4194" s="3" t="s">
        <v>65</v>
      </c>
      <c r="E4194" s="2" t="s">
        <v>198</v>
      </c>
      <c r="F4194" s="2" t="s">
        <v>61</v>
      </c>
      <c r="G4194" s="3" t="s">
        <v>74</v>
      </c>
      <c r="H4194" s="4" t="n">
        <v>4444.69</v>
      </c>
      <c r="I4194" s="5" t="n">
        <v>25</v>
      </c>
      <c r="J4194" s="2" t="s">
        <v>68</v>
      </c>
    </row>
    <row r="4195" customFormat="false" ht="15" hidden="false" customHeight="false" outlineLevel="0" collapsed="false">
      <c r="A4195" s="6" t="s">
        <v>7967</v>
      </c>
      <c r="B4195" s="6" t="s">
        <v>7968</v>
      </c>
      <c r="C4195" s="6" t="s">
        <v>31</v>
      </c>
      <c r="D4195" s="7" t="s">
        <v>92</v>
      </c>
      <c r="E4195" s="6" t="s">
        <v>326</v>
      </c>
      <c r="F4195" s="6" t="s">
        <v>476</v>
      </c>
      <c r="G4195" s="7" t="s">
        <v>62</v>
      </c>
      <c r="H4195" s="8" t="n">
        <v>4350.7</v>
      </c>
      <c r="I4195" s="9" t="n">
        <v>25</v>
      </c>
      <c r="J4195" s="6" t="s">
        <v>17</v>
      </c>
    </row>
    <row r="4196" customFormat="false" ht="15" hidden="false" customHeight="false" outlineLevel="0" collapsed="false">
      <c r="A4196" s="2" t="s">
        <v>7969</v>
      </c>
      <c r="B4196" s="2" t="s">
        <v>7970</v>
      </c>
      <c r="C4196" s="2" t="s">
        <v>86</v>
      </c>
      <c r="D4196" s="3" t="s">
        <v>784</v>
      </c>
      <c r="E4196" s="2" t="s">
        <v>457</v>
      </c>
      <c r="F4196" s="2" t="s">
        <v>136</v>
      </c>
      <c r="G4196" s="3" t="s">
        <v>62</v>
      </c>
      <c r="H4196" s="4" t="n">
        <v>3832.86</v>
      </c>
      <c r="I4196" s="5" t="n">
        <v>5</v>
      </c>
      <c r="J4196" s="2" t="s">
        <v>17</v>
      </c>
    </row>
    <row r="4197" customFormat="false" ht="15" hidden="false" customHeight="false" outlineLevel="0" collapsed="false">
      <c r="A4197" s="6" t="s">
        <v>7971</v>
      </c>
      <c r="B4197" s="6" t="s">
        <v>140</v>
      </c>
      <c r="C4197" s="6" t="s">
        <v>31</v>
      </c>
      <c r="D4197" s="7" t="s">
        <v>122</v>
      </c>
      <c r="E4197" s="6" t="s">
        <v>798</v>
      </c>
      <c r="F4197" s="6" t="s">
        <v>405</v>
      </c>
      <c r="G4197" s="7" t="s">
        <v>62</v>
      </c>
      <c r="H4197" s="8" t="n">
        <v>3180.84</v>
      </c>
      <c r="I4197" s="9" t="n">
        <v>0</v>
      </c>
      <c r="J4197" s="6" t="s">
        <v>68</v>
      </c>
    </row>
    <row r="4198" customFormat="false" ht="15" hidden="false" customHeight="false" outlineLevel="0" collapsed="false">
      <c r="A4198" s="2" t="s">
        <v>7972</v>
      </c>
      <c r="B4198" s="2" t="s">
        <v>7973</v>
      </c>
      <c r="C4198" s="2" t="s">
        <v>31</v>
      </c>
      <c r="D4198" s="3" t="s">
        <v>65</v>
      </c>
      <c r="E4198" s="2" t="s">
        <v>925</v>
      </c>
      <c r="F4198" s="2" t="s">
        <v>761</v>
      </c>
      <c r="G4198" s="3" t="s">
        <v>28</v>
      </c>
      <c r="H4198" s="4" t="n">
        <v>734.04</v>
      </c>
      <c r="I4198" s="5" t="n">
        <v>0</v>
      </c>
      <c r="J4198" s="2" t="s">
        <v>17</v>
      </c>
    </row>
    <row r="4199" customFormat="false" ht="15" hidden="false" customHeight="false" outlineLevel="0" collapsed="false">
      <c r="A4199" s="6" t="s">
        <v>7974</v>
      </c>
      <c r="B4199" s="6" t="s">
        <v>2468</v>
      </c>
      <c r="C4199" s="6" t="s">
        <v>86</v>
      </c>
      <c r="D4199" s="7" t="s">
        <v>784</v>
      </c>
      <c r="E4199" s="6" t="s">
        <v>955</v>
      </c>
      <c r="F4199" s="6" t="s">
        <v>568</v>
      </c>
      <c r="G4199" s="7" t="s">
        <v>28</v>
      </c>
      <c r="H4199" s="8" t="n">
        <v>9306.66</v>
      </c>
      <c r="I4199" s="9" t="n">
        <v>5</v>
      </c>
      <c r="J4199" s="6" t="s">
        <v>17</v>
      </c>
    </row>
    <row r="4200" customFormat="false" ht="15" hidden="false" customHeight="false" outlineLevel="0" collapsed="false">
      <c r="A4200" s="2" t="s">
        <v>7975</v>
      </c>
      <c r="B4200" s="2" t="s">
        <v>7976</v>
      </c>
      <c r="C4200" s="2" t="s">
        <v>12</v>
      </c>
      <c r="D4200" s="3" t="s">
        <v>50</v>
      </c>
      <c r="E4200" s="2" t="s">
        <v>366</v>
      </c>
      <c r="F4200" s="2" t="s">
        <v>1440</v>
      </c>
      <c r="G4200" s="3" t="s">
        <v>28</v>
      </c>
      <c r="H4200" s="4" t="n">
        <v>7182.55</v>
      </c>
      <c r="I4200" s="5" t="n">
        <v>0</v>
      </c>
      <c r="J4200" s="2" t="s">
        <v>17</v>
      </c>
    </row>
    <row r="4201" customFormat="false" ht="15" hidden="false" customHeight="false" outlineLevel="0" collapsed="false">
      <c r="A4201" s="6" t="s">
        <v>7977</v>
      </c>
      <c r="B4201" s="6" t="s">
        <v>7978</v>
      </c>
      <c r="C4201" s="6" t="s">
        <v>31</v>
      </c>
      <c r="D4201" s="7" t="s">
        <v>71</v>
      </c>
      <c r="E4201" s="6" t="s">
        <v>1556</v>
      </c>
      <c r="F4201" s="6" t="s">
        <v>741</v>
      </c>
      <c r="G4201" s="7" t="s">
        <v>138</v>
      </c>
      <c r="H4201" s="8" t="n">
        <v>8308.21</v>
      </c>
      <c r="I4201" s="9" t="n">
        <v>15</v>
      </c>
      <c r="J4201" s="6" t="s">
        <v>17</v>
      </c>
    </row>
    <row r="4202" customFormat="false" ht="15" hidden="false" customHeight="false" outlineLevel="0" collapsed="false">
      <c r="A4202" s="2" t="s">
        <v>7979</v>
      </c>
      <c r="B4202" s="2" t="s">
        <v>7980</v>
      </c>
      <c r="C4202" s="2" t="s">
        <v>12</v>
      </c>
      <c r="D4202" s="3" t="s">
        <v>362</v>
      </c>
      <c r="E4202" s="2" t="s">
        <v>106</v>
      </c>
      <c r="F4202" s="2" t="s">
        <v>662</v>
      </c>
      <c r="G4202" s="3" t="s">
        <v>22</v>
      </c>
      <c r="H4202" s="4" t="n">
        <v>7833.81</v>
      </c>
      <c r="I4202" s="5" t="n">
        <v>15</v>
      </c>
      <c r="J4202" s="2" t="s">
        <v>17</v>
      </c>
    </row>
    <row r="4203" customFormat="false" ht="15" hidden="false" customHeight="false" outlineLevel="0" collapsed="false">
      <c r="A4203" s="6" t="s">
        <v>7981</v>
      </c>
      <c r="B4203" s="6" t="s">
        <v>7982</v>
      </c>
      <c r="C4203" s="6" t="s">
        <v>31</v>
      </c>
      <c r="D4203" s="7" t="s">
        <v>145</v>
      </c>
      <c r="E4203" s="6" t="s">
        <v>301</v>
      </c>
      <c r="F4203" s="6" t="s">
        <v>781</v>
      </c>
      <c r="G4203" s="7" t="s">
        <v>16</v>
      </c>
      <c r="H4203" s="8" t="n">
        <v>6755.73</v>
      </c>
      <c r="I4203" s="9" t="n">
        <v>5</v>
      </c>
      <c r="J4203" s="6" t="s">
        <v>17</v>
      </c>
    </row>
    <row r="4204" customFormat="false" ht="15" hidden="false" customHeight="false" outlineLevel="0" collapsed="false">
      <c r="A4204" s="2" t="s">
        <v>7983</v>
      </c>
      <c r="B4204" s="2" t="s">
        <v>7984</v>
      </c>
      <c r="C4204" s="2" t="s">
        <v>31</v>
      </c>
      <c r="D4204" s="3" t="s">
        <v>122</v>
      </c>
      <c r="E4204" s="2" t="s">
        <v>1475</v>
      </c>
      <c r="F4204" s="2" t="s">
        <v>83</v>
      </c>
      <c r="G4204" s="3" t="s">
        <v>28</v>
      </c>
      <c r="H4204" s="4" t="n">
        <v>11279.34</v>
      </c>
      <c r="I4204" s="5" t="n">
        <v>25</v>
      </c>
      <c r="J4204" s="2" t="s">
        <v>17</v>
      </c>
    </row>
    <row r="4205" customFormat="false" ht="15" hidden="false" customHeight="false" outlineLevel="0" collapsed="false">
      <c r="A4205" s="6" t="s">
        <v>7985</v>
      </c>
      <c r="B4205" s="6" t="s">
        <v>7986</v>
      </c>
      <c r="C4205" s="6" t="s">
        <v>31</v>
      </c>
      <c r="D4205" s="7" t="s">
        <v>122</v>
      </c>
      <c r="E4205" s="6" t="s">
        <v>452</v>
      </c>
      <c r="F4205" s="6" t="s">
        <v>52</v>
      </c>
      <c r="G4205" s="7" t="s">
        <v>22</v>
      </c>
      <c r="H4205" s="8" t="n">
        <v>11994.98</v>
      </c>
      <c r="I4205" s="9" t="n">
        <v>15</v>
      </c>
      <c r="J4205" s="6" t="s">
        <v>17</v>
      </c>
    </row>
    <row r="4206" customFormat="false" ht="15" hidden="false" customHeight="false" outlineLevel="0" collapsed="false">
      <c r="A4206" s="2" t="s">
        <v>7987</v>
      </c>
      <c r="B4206" s="2" t="s">
        <v>6754</v>
      </c>
      <c r="C4206" s="2" t="s">
        <v>31</v>
      </c>
      <c r="D4206" s="3" t="s">
        <v>92</v>
      </c>
      <c r="E4206" s="2" t="s">
        <v>406</v>
      </c>
      <c r="F4206" s="2" t="s">
        <v>972</v>
      </c>
      <c r="G4206" s="3" t="s">
        <v>62</v>
      </c>
      <c r="H4206" s="4" t="n">
        <v>12311.96</v>
      </c>
      <c r="I4206" s="5" t="n">
        <v>25</v>
      </c>
      <c r="J4206" s="2" t="s">
        <v>17</v>
      </c>
    </row>
    <row r="4207" customFormat="false" ht="15" hidden="false" customHeight="false" outlineLevel="0" collapsed="false">
      <c r="A4207" s="6" t="s">
        <v>7988</v>
      </c>
      <c r="B4207" s="6" t="s">
        <v>7989</v>
      </c>
      <c r="C4207" s="6" t="s">
        <v>86</v>
      </c>
      <c r="D4207" s="7" t="s">
        <v>524</v>
      </c>
      <c r="E4207" s="6" t="s">
        <v>272</v>
      </c>
      <c r="F4207" s="6" t="s">
        <v>73</v>
      </c>
      <c r="G4207" s="7" t="s">
        <v>16</v>
      </c>
      <c r="H4207" s="8" t="n">
        <v>14433.68</v>
      </c>
      <c r="I4207" s="9" t="n">
        <v>15</v>
      </c>
      <c r="J4207" s="6" t="s">
        <v>68</v>
      </c>
    </row>
    <row r="4208" customFormat="false" ht="15" hidden="false" customHeight="false" outlineLevel="0" collapsed="false">
      <c r="A4208" s="2" t="s">
        <v>7990</v>
      </c>
      <c r="B4208" s="2" t="s">
        <v>2830</v>
      </c>
      <c r="C4208" s="2" t="s">
        <v>31</v>
      </c>
      <c r="D4208" s="3" t="s">
        <v>145</v>
      </c>
      <c r="E4208" s="2" t="s">
        <v>164</v>
      </c>
      <c r="F4208" s="2" t="s">
        <v>241</v>
      </c>
      <c r="G4208" s="3" t="s">
        <v>74</v>
      </c>
      <c r="H4208" s="4" t="n">
        <v>6534.72</v>
      </c>
      <c r="I4208" s="5" t="n">
        <v>15</v>
      </c>
      <c r="J4208" s="2" t="s">
        <v>68</v>
      </c>
    </row>
    <row r="4209" customFormat="false" ht="15" hidden="false" customHeight="false" outlineLevel="0" collapsed="false">
      <c r="A4209" s="6" t="s">
        <v>7991</v>
      </c>
      <c r="B4209" s="6" t="s">
        <v>7992</v>
      </c>
      <c r="C4209" s="6" t="s">
        <v>12</v>
      </c>
      <c r="D4209" s="7" t="s">
        <v>37</v>
      </c>
      <c r="E4209" s="6" t="s">
        <v>151</v>
      </c>
      <c r="F4209" s="6" t="s">
        <v>1806</v>
      </c>
      <c r="G4209" s="7" t="s">
        <v>22</v>
      </c>
      <c r="H4209" s="8" t="n">
        <v>14714.65</v>
      </c>
      <c r="I4209" s="9" t="n">
        <v>0</v>
      </c>
      <c r="J4209" s="6" t="s">
        <v>17</v>
      </c>
    </row>
    <row r="4210" customFormat="false" ht="15" hidden="false" customHeight="false" outlineLevel="0" collapsed="false">
      <c r="A4210" s="2" t="s">
        <v>7993</v>
      </c>
      <c r="B4210" s="2" t="s">
        <v>7994</v>
      </c>
      <c r="C4210" s="2" t="s">
        <v>31</v>
      </c>
      <c r="D4210" s="3" t="s">
        <v>215</v>
      </c>
      <c r="E4210" s="2" t="s">
        <v>850</v>
      </c>
      <c r="F4210" s="2" t="s">
        <v>181</v>
      </c>
      <c r="G4210" s="3" t="s">
        <v>16</v>
      </c>
      <c r="H4210" s="4" t="n">
        <v>14168.38</v>
      </c>
      <c r="I4210" s="5" t="n">
        <v>15</v>
      </c>
      <c r="J4210" s="2" t="s">
        <v>17</v>
      </c>
    </row>
    <row r="4211" customFormat="false" ht="15" hidden="false" customHeight="false" outlineLevel="0" collapsed="false">
      <c r="A4211" s="6" t="s">
        <v>7995</v>
      </c>
      <c r="B4211" s="6" t="s">
        <v>7996</v>
      </c>
      <c r="C4211" s="6" t="s">
        <v>12</v>
      </c>
      <c r="D4211" s="7" t="s">
        <v>179</v>
      </c>
      <c r="E4211" s="6" t="s">
        <v>997</v>
      </c>
      <c r="F4211" s="6" t="s">
        <v>171</v>
      </c>
      <c r="G4211" s="7" t="s">
        <v>74</v>
      </c>
      <c r="H4211" s="8" t="n">
        <v>4064.24</v>
      </c>
      <c r="I4211" s="9" t="n">
        <v>30</v>
      </c>
      <c r="J4211" s="6" t="s">
        <v>17</v>
      </c>
    </row>
    <row r="4212" customFormat="false" ht="15" hidden="false" customHeight="false" outlineLevel="0" collapsed="false">
      <c r="A4212" s="2" t="s">
        <v>7997</v>
      </c>
      <c r="B4212" s="2" t="s">
        <v>7998</v>
      </c>
      <c r="C4212" s="2" t="s">
        <v>12</v>
      </c>
      <c r="D4212" s="3" t="s">
        <v>37</v>
      </c>
      <c r="E4212" s="2" t="s">
        <v>1067</v>
      </c>
      <c r="F4212" s="2" t="s">
        <v>785</v>
      </c>
      <c r="G4212" s="3" t="s">
        <v>28</v>
      </c>
      <c r="H4212" s="4" t="n">
        <v>6547.77</v>
      </c>
      <c r="I4212" s="5" t="n">
        <v>10</v>
      </c>
      <c r="J4212" s="2" t="s">
        <v>17</v>
      </c>
    </row>
    <row r="4213" customFormat="false" ht="15" hidden="false" customHeight="false" outlineLevel="0" collapsed="false">
      <c r="A4213" s="6" t="s">
        <v>7999</v>
      </c>
      <c r="B4213" s="6" t="s">
        <v>8000</v>
      </c>
      <c r="C4213" s="6" t="s">
        <v>86</v>
      </c>
      <c r="D4213" s="7" t="s">
        <v>101</v>
      </c>
      <c r="E4213" s="6" t="s">
        <v>163</v>
      </c>
      <c r="F4213" s="6" t="s">
        <v>585</v>
      </c>
      <c r="G4213" s="7" t="s">
        <v>22</v>
      </c>
      <c r="H4213" s="8" t="n">
        <v>3912.36</v>
      </c>
      <c r="I4213" s="9" t="n">
        <v>25</v>
      </c>
      <c r="J4213" s="6" t="s">
        <v>17</v>
      </c>
    </row>
    <row r="4214" customFormat="false" ht="15" hidden="false" customHeight="false" outlineLevel="0" collapsed="false">
      <c r="A4214" s="2" t="s">
        <v>8001</v>
      </c>
      <c r="B4214" s="2" t="s">
        <v>8002</v>
      </c>
      <c r="C4214" s="2" t="s">
        <v>31</v>
      </c>
      <c r="D4214" s="3" t="s">
        <v>131</v>
      </c>
      <c r="E4214" s="2" t="s">
        <v>627</v>
      </c>
      <c r="F4214" s="2" t="s">
        <v>234</v>
      </c>
      <c r="G4214" s="3" t="s">
        <v>22</v>
      </c>
      <c r="H4214" s="4" t="n">
        <v>8991.45</v>
      </c>
      <c r="I4214" s="5" t="n">
        <v>15</v>
      </c>
      <c r="J4214" s="2" t="s">
        <v>17</v>
      </c>
    </row>
    <row r="4215" customFormat="false" ht="15" hidden="false" customHeight="false" outlineLevel="0" collapsed="false">
      <c r="A4215" s="6" t="s">
        <v>8003</v>
      </c>
      <c r="B4215" s="6" t="s">
        <v>8004</v>
      </c>
      <c r="C4215" s="6" t="s">
        <v>12</v>
      </c>
      <c r="D4215" s="7" t="s">
        <v>25</v>
      </c>
      <c r="E4215" s="6" t="s">
        <v>176</v>
      </c>
      <c r="F4215" s="6" t="s">
        <v>1661</v>
      </c>
      <c r="G4215" s="7" t="s">
        <v>28</v>
      </c>
      <c r="H4215" s="8" t="n">
        <v>4091.68</v>
      </c>
      <c r="I4215" s="9" t="n">
        <v>30</v>
      </c>
      <c r="J4215" s="6" t="s">
        <v>68</v>
      </c>
    </row>
    <row r="4216" customFormat="false" ht="15" hidden="false" customHeight="false" outlineLevel="0" collapsed="false">
      <c r="A4216" s="2" t="s">
        <v>8005</v>
      </c>
      <c r="B4216" s="2" t="s">
        <v>4666</v>
      </c>
      <c r="C4216" s="2" t="s">
        <v>31</v>
      </c>
      <c r="D4216" s="3" t="s">
        <v>71</v>
      </c>
      <c r="E4216" s="2" t="s">
        <v>327</v>
      </c>
      <c r="F4216" s="2" t="s">
        <v>568</v>
      </c>
      <c r="G4216" s="3" t="s">
        <v>22</v>
      </c>
      <c r="H4216" s="4" t="n">
        <v>1889.1</v>
      </c>
      <c r="I4216" s="5" t="n">
        <v>5</v>
      </c>
      <c r="J4216" s="2" t="s">
        <v>68</v>
      </c>
    </row>
    <row r="4217" customFormat="false" ht="15" hidden="false" customHeight="false" outlineLevel="0" collapsed="false">
      <c r="A4217" s="6" t="s">
        <v>8006</v>
      </c>
      <c r="B4217" s="6" t="s">
        <v>8007</v>
      </c>
      <c r="C4217" s="6" t="s">
        <v>31</v>
      </c>
      <c r="D4217" s="7" t="s">
        <v>175</v>
      </c>
      <c r="E4217" s="6" t="s">
        <v>593</v>
      </c>
      <c r="F4217" s="6" t="s">
        <v>128</v>
      </c>
      <c r="G4217" s="7" t="s">
        <v>62</v>
      </c>
      <c r="H4217" s="8" t="n">
        <v>1561.34</v>
      </c>
      <c r="I4217" s="9" t="n">
        <v>5</v>
      </c>
      <c r="J4217" s="6" t="s">
        <v>17</v>
      </c>
    </row>
    <row r="4218" customFormat="false" ht="15" hidden="false" customHeight="false" outlineLevel="0" collapsed="false">
      <c r="A4218" s="2" t="s">
        <v>8008</v>
      </c>
      <c r="B4218" s="2" t="s">
        <v>8009</v>
      </c>
      <c r="C4218" s="2" t="s">
        <v>12</v>
      </c>
      <c r="D4218" s="3" t="s">
        <v>179</v>
      </c>
      <c r="E4218" s="2" t="s">
        <v>42</v>
      </c>
      <c r="F4218" s="2" t="s">
        <v>342</v>
      </c>
      <c r="G4218" s="3" t="s">
        <v>16</v>
      </c>
      <c r="H4218" s="4" t="n">
        <v>8523.04</v>
      </c>
      <c r="I4218" s="5" t="n">
        <v>20</v>
      </c>
      <c r="J4218" s="2" t="s">
        <v>68</v>
      </c>
    </row>
    <row r="4219" customFormat="false" ht="15" hidden="false" customHeight="false" outlineLevel="0" collapsed="false">
      <c r="A4219" s="6" t="s">
        <v>8010</v>
      </c>
      <c r="B4219" s="6" t="s">
        <v>6756</v>
      </c>
      <c r="C4219" s="6" t="s">
        <v>31</v>
      </c>
      <c r="D4219" s="7" t="s">
        <v>65</v>
      </c>
      <c r="E4219" s="6" t="s">
        <v>585</v>
      </c>
      <c r="F4219" s="6" t="s">
        <v>332</v>
      </c>
      <c r="G4219" s="7" t="s">
        <v>138</v>
      </c>
      <c r="H4219" s="8" t="n">
        <v>3215.82</v>
      </c>
      <c r="I4219" s="9" t="n">
        <v>15</v>
      </c>
      <c r="J4219" s="6" t="s">
        <v>17</v>
      </c>
    </row>
    <row r="4220" customFormat="false" ht="15" hidden="false" customHeight="false" outlineLevel="0" collapsed="false">
      <c r="A4220" s="2" t="s">
        <v>8011</v>
      </c>
      <c r="B4220" s="2" t="s">
        <v>7823</v>
      </c>
      <c r="C4220" s="2" t="s">
        <v>86</v>
      </c>
      <c r="D4220" s="3" t="s">
        <v>784</v>
      </c>
      <c r="E4220" s="2" t="s">
        <v>1874</v>
      </c>
      <c r="F4220" s="2" t="s">
        <v>181</v>
      </c>
      <c r="G4220" s="3" t="s">
        <v>22</v>
      </c>
      <c r="H4220" s="4" t="n">
        <v>7119.24</v>
      </c>
      <c r="I4220" s="5" t="n">
        <v>30</v>
      </c>
      <c r="J4220" s="2" t="s">
        <v>17</v>
      </c>
    </row>
    <row r="4221" customFormat="false" ht="15" hidden="false" customHeight="false" outlineLevel="0" collapsed="false">
      <c r="A4221" s="6" t="s">
        <v>8012</v>
      </c>
      <c r="B4221" s="6" t="s">
        <v>8013</v>
      </c>
      <c r="C4221" s="6" t="s">
        <v>31</v>
      </c>
      <c r="D4221" s="7" t="s">
        <v>71</v>
      </c>
      <c r="E4221" s="6" t="s">
        <v>42</v>
      </c>
      <c r="F4221" s="6" t="s">
        <v>164</v>
      </c>
      <c r="G4221" s="7" t="s">
        <v>16</v>
      </c>
      <c r="H4221" s="8" t="n">
        <v>8936.59</v>
      </c>
      <c r="I4221" s="9" t="n">
        <v>25</v>
      </c>
      <c r="J4221" s="6" t="s">
        <v>17</v>
      </c>
    </row>
    <row r="4222" customFormat="false" ht="15" hidden="false" customHeight="false" outlineLevel="0" collapsed="false">
      <c r="A4222" s="2" t="s">
        <v>8014</v>
      </c>
      <c r="B4222" s="2" t="s">
        <v>8015</v>
      </c>
      <c r="C4222" s="2" t="s">
        <v>86</v>
      </c>
      <c r="D4222" s="3" t="s">
        <v>784</v>
      </c>
      <c r="E4222" s="2" t="s">
        <v>520</v>
      </c>
      <c r="F4222" s="2" t="s">
        <v>107</v>
      </c>
      <c r="G4222" s="3" t="s">
        <v>74</v>
      </c>
      <c r="H4222" s="4" t="n">
        <v>14115.66</v>
      </c>
      <c r="I4222" s="5" t="n">
        <v>5</v>
      </c>
      <c r="J4222" s="2" t="s">
        <v>17</v>
      </c>
    </row>
    <row r="4223" customFormat="false" ht="15" hidden="false" customHeight="false" outlineLevel="0" collapsed="false">
      <c r="A4223" s="6" t="s">
        <v>8016</v>
      </c>
      <c r="B4223" s="6" t="s">
        <v>8017</v>
      </c>
      <c r="C4223" s="6" t="s">
        <v>12</v>
      </c>
      <c r="D4223" s="7" t="s">
        <v>110</v>
      </c>
      <c r="E4223" s="6" t="s">
        <v>261</v>
      </c>
      <c r="F4223" s="6" t="s">
        <v>281</v>
      </c>
      <c r="G4223" s="7" t="s">
        <v>138</v>
      </c>
      <c r="H4223" s="8" t="n">
        <v>2149.12</v>
      </c>
      <c r="I4223" s="9" t="n">
        <v>15</v>
      </c>
      <c r="J4223" s="6" t="s">
        <v>17</v>
      </c>
    </row>
    <row r="4224" customFormat="false" ht="15" hidden="false" customHeight="false" outlineLevel="0" collapsed="false">
      <c r="A4224" s="2" t="s">
        <v>8018</v>
      </c>
      <c r="B4224" s="2" t="s">
        <v>8019</v>
      </c>
      <c r="C4224" s="2" t="s">
        <v>12</v>
      </c>
      <c r="D4224" s="3" t="s">
        <v>162</v>
      </c>
      <c r="E4224" s="2" t="s">
        <v>73</v>
      </c>
      <c r="F4224" s="2" t="s">
        <v>781</v>
      </c>
      <c r="G4224" s="3" t="s">
        <v>22</v>
      </c>
      <c r="H4224" s="4" t="n">
        <v>1349.44</v>
      </c>
      <c r="I4224" s="5" t="n">
        <v>25</v>
      </c>
      <c r="J4224" s="2" t="s">
        <v>68</v>
      </c>
    </row>
    <row r="4225" customFormat="false" ht="15" hidden="false" customHeight="false" outlineLevel="0" collapsed="false">
      <c r="A4225" s="6" t="s">
        <v>8020</v>
      </c>
      <c r="B4225" s="6" t="s">
        <v>3697</v>
      </c>
      <c r="C4225" s="6" t="s">
        <v>31</v>
      </c>
      <c r="D4225" s="7" t="s">
        <v>92</v>
      </c>
      <c r="E4225" s="6" t="s">
        <v>688</v>
      </c>
      <c r="F4225" s="6" t="s">
        <v>385</v>
      </c>
      <c r="G4225" s="7" t="s">
        <v>138</v>
      </c>
      <c r="H4225" s="8" t="n">
        <v>4190.48</v>
      </c>
      <c r="I4225" s="9" t="n">
        <v>30</v>
      </c>
      <c r="J4225" s="6" t="s">
        <v>17</v>
      </c>
    </row>
    <row r="4226" customFormat="false" ht="15" hidden="false" customHeight="false" outlineLevel="0" collapsed="false">
      <c r="A4226" s="2" t="s">
        <v>8021</v>
      </c>
      <c r="B4226" s="2" t="s">
        <v>8022</v>
      </c>
      <c r="C4226" s="2" t="s">
        <v>31</v>
      </c>
      <c r="D4226" s="3" t="s">
        <v>215</v>
      </c>
      <c r="E4226" s="2" t="s">
        <v>666</v>
      </c>
      <c r="F4226" s="2" t="s">
        <v>2538</v>
      </c>
      <c r="G4226" s="3" t="s">
        <v>138</v>
      </c>
      <c r="H4226" s="4" t="n">
        <v>4603.97</v>
      </c>
      <c r="I4226" s="5" t="n">
        <v>5</v>
      </c>
      <c r="J4226" s="2" t="s">
        <v>68</v>
      </c>
    </row>
    <row r="4227" customFormat="false" ht="15" hidden="false" customHeight="false" outlineLevel="0" collapsed="false">
      <c r="A4227" s="6" t="s">
        <v>8023</v>
      </c>
      <c r="B4227" s="6" t="s">
        <v>8024</v>
      </c>
      <c r="C4227" s="6" t="s">
        <v>31</v>
      </c>
      <c r="D4227" s="7" t="s">
        <v>122</v>
      </c>
      <c r="E4227" s="6" t="s">
        <v>312</v>
      </c>
      <c r="F4227" s="6" t="s">
        <v>227</v>
      </c>
      <c r="G4227" s="7" t="s">
        <v>16</v>
      </c>
      <c r="H4227" s="8" t="n">
        <v>862.6</v>
      </c>
      <c r="I4227" s="9" t="n">
        <v>0</v>
      </c>
      <c r="J4227" s="6" t="s">
        <v>17</v>
      </c>
    </row>
    <row r="4228" customFormat="false" ht="15" hidden="false" customHeight="false" outlineLevel="0" collapsed="false">
      <c r="A4228" s="2" t="s">
        <v>8025</v>
      </c>
      <c r="B4228" s="2" t="s">
        <v>5561</v>
      </c>
      <c r="C4228" s="2" t="s">
        <v>12</v>
      </c>
      <c r="D4228" s="3" t="s">
        <v>110</v>
      </c>
      <c r="E4228" s="2" t="s">
        <v>700</v>
      </c>
      <c r="F4228" s="2" t="s">
        <v>34</v>
      </c>
      <c r="G4228" s="3" t="s">
        <v>22</v>
      </c>
      <c r="H4228" s="4" t="n">
        <v>11172.4</v>
      </c>
      <c r="I4228" s="5" t="n">
        <v>25</v>
      </c>
      <c r="J4228" s="2" t="s">
        <v>17</v>
      </c>
    </row>
    <row r="4229" customFormat="false" ht="15" hidden="false" customHeight="false" outlineLevel="0" collapsed="false">
      <c r="A4229" s="6" t="s">
        <v>8026</v>
      </c>
      <c r="B4229" s="6" t="s">
        <v>5462</v>
      </c>
      <c r="C4229" s="6" t="s">
        <v>31</v>
      </c>
      <c r="D4229" s="7" t="s">
        <v>71</v>
      </c>
      <c r="E4229" s="6" t="s">
        <v>43</v>
      </c>
      <c r="F4229" s="6" t="s">
        <v>493</v>
      </c>
      <c r="G4229" s="7" t="s">
        <v>74</v>
      </c>
      <c r="H4229" s="8" t="n">
        <v>3693.52</v>
      </c>
      <c r="I4229" s="9" t="n">
        <v>0</v>
      </c>
      <c r="J4229" s="6" t="s">
        <v>17</v>
      </c>
    </row>
    <row r="4230" customFormat="false" ht="15" hidden="false" customHeight="false" outlineLevel="0" collapsed="false">
      <c r="A4230" s="2" t="s">
        <v>8027</v>
      </c>
      <c r="B4230" s="2" t="s">
        <v>8028</v>
      </c>
      <c r="C4230" s="2" t="s">
        <v>31</v>
      </c>
      <c r="D4230" s="3" t="s">
        <v>131</v>
      </c>
      <c r="E4230" s="2" t="s">
        <v>608</v>
      </c>
      <c r="F4230" s="2" t="s">
        <v>1570</v>
      </c>
      <c r="G4230" s="3" t="s">
        <v>22</v>
      </c>
      <c r="H4230" s="4" t="n">
        <v>7664.56</v>
      </c>
      <c r="I4230" s="5" t="n">
        <v>15</v>
      </c>
      <c r="J4230" s="2" t="s">
        <v>17</v>
      </c>
    </row>
    <row r="4231" customFormat="false" ht="15" hidden="false" customHeight="false" outlineLevel="0" collapsed="false">
      <c r="A4231" s="6" t="s">
        <v>8029</v>
      </c>
      <c r="B4231" s="6" t="s">
        <v>8030</v>
      </c>
      <c r="C4231" s="6" t="s">
        <v>12</v>
      </c>
      <c r="D4231" s="7" t="s">
        <v>162</v>
      </c>
      <c r="E4231" s="6" t="s">
        <v>202</v>
      </c>
      <c r="F4231" s="6" t="s">
        <v>836</v>
      </c>
      <c r="G4231" s="7" t="s">
        <v>22</v>
      </c>
      <c r="H4231" s="8" t="n">
        <v>14814.63</v>
      </c>
      <c r="I4231" s="9" t="n">
        <v>15</v>
      </c>
      <c r="J4231" s="6" t="s">
        <v>17</v>
      </c>
    </row>
    <row r="4232" customFormat="false" ht="15" hidden="false" customHeight="false" outlineLevel="0" collapsed="false">
      <c r="A4232" s="2" t="s">
        <v>8031</v>
      </c>
      <c r="B4232" s="2" t="s">
        <v>842</v>
      </c>
      <c r="C4232" s="2" t="s">
        <v>12</v>
      </c>
      <c r="D4232" s="3" t="s">
        <v>362</v>
      </c>
      <c r="E4232" s="2" t="s">
        <v>223</v>
      </c>
      <c r="F4232" s="2" t="s">
        <v>925</v>
      </c>
      <c r="G4232" s="3" t="s">
        <v>22</v>
      </c>
      <c r="H4232" s="4" t="n">
        <v>1889.83</v>
      </c>
      <c r="I4232" s="5" t="n">
        <v>10</v>
      </c>
      <c r="J4232" s="2" t="s">
        <v>17</v>
      </c>
    </row>
    <row r="4233" customFormat="false" ht="15" hidden="false" customHeight="false" outlineLevel="0" collapsed="false">
      <c r="A4233" s="6" t="s">
        <v>8032</v>
      </c>
      <c r="B4233" s="6" t="s">
        <v>8033</v>
      </c>
      <c r="C4233" s="6" t="s">
        <v>12</v>
      </c>
      <c r="D4233" s="7" t="s">
        <v>154</v>
      </c>
      <c r="E4233" s="6" t="s">
        <v>1075</v>
      </c>
      <c r="F4233" s="6" t="s">
        <v>355</v>
      </c>
      <c r="G4233" s="7" t="s">
        <v>16</v>
      </c>
      <c r="H4233" s="8" t="n">
        <v>2981.19</v>
      </c>
      <c r="I4233" s="9" t="n">
        <v>5</v>
      </c>
      <c r="J4233" s="6" t="s">
        <v>68</v>
      </c>
    </row>
    <row r="4234" customFormat="false" ht="15" hidden="false" customHeight="false" outlineLevel="0" collapsed="false">
      <c r="A4234" s="2" t="s">
        <v>8034</v>
      </c>
      <c r="B4234" s="2" t="s">
        <v>7206</v>
      </c>
      <c r="C4234" s="2" t="s">
        <v>31</v>
      </c>
      <c r="D4234" s="3" t="s">
        <v>71</v>
      </c>
      <c r="E4234" s="2" t="s">
        <v>1907</v>
      </c>
      <c r="F4234" s="2" t="s">
        <v>128</v>
      </c>
      <c r="G4234" s="3" t="s">
        <v>22</v>
      </c>
      <c r="H4234" s="4" t="n">
        <v>672.92</v>
      </c>
      <c r="I4234" s="5" t="n">
        <v>25</v>
      </c>
      <c r="J4234" s="2" t="s">
        <v>17</v>
      </c>
    </row>
    <row r="4235" customFormat="false" ht="15" hidden="false" customHeight="false" outlineLevel="0" collapsed="false">
      <c r="A4235" s="6" t="s">
        <v>8035</v>
      </c>
      <c r="B4235" s="6" t="s">
        <v>8036</v>
      </c>
      <c r="C4235" s="6" t="s">
        <v>31</v>
      </c>
      <c r="D4235" s="7" t="s">
        <v>32</v>
      </c>
      <c r="E4235" s="6" t="s">
        <v>82</v>
      </c>
      <c r="F4235" s="6" t="s">
        <v>2425</v>
      </c>
      <c r="G4235" s="7" t="s">
        <v>22</v>
      </c>
      <c r="H4235" s="8" t="n">
        <v>12032.8</v>
      </c>
      <c r="I4235" s="9" t="n">
        <v>10</v>
      </c>
      <c r="J4235" s="6" t="s">
        <v>17</v>
      </c>
    </row>
    <row r="4236" customFormat="false" ht="15" hidden="false" customHeight="false" outlineLevel="0" collapsed="false">
      <c r="A4236" s="2" t="s">
        <v>8037</v>
      </c>
      <c r="B4236" s="2" t="s">
        <v>5494</v>
      </c>
      <c r="C4236" s="2" t="s">
        <v>12</v>
      </c>
      <c r="D4236" s="3" t="s">
        <v>37</v>
      </c>
      <c r="E4236" s="2" t="s">
        <v>659</v>
      </c>
      <c r="F4236" s="2" t="s">
        <v>150</v>
      </c>
      <c r="G4236" s="3" t="s">
        <v>138</v>
      </c>
      <c r="H4236" s="4" t="n">
        <v>1403.13</v>
      </c>
      <c r="I4236" s="5" t="n">
        <v>15</v>
      </c>
      <c r="J4236" s="2" t="s">
        <v>17</v>
      </c>
    </row>
    <row r="4237" customFormat="false" ht="15" hidden="false" customHeight="false" outlineLevel="0" collapsed="false">
      <c r="A4237" s="6" t="s">
        <v>8038</v>
      </c>
      <c r="B4237" s="6" t="s">
        <v>8039</v>
      </c>
      <c r="C4237" s="6" t="s">
        <v>31</v>
      </c>
      <c r="D4237" s="7" t="s">
        <v>71</v>
      </c>
      <c r="E4237" s="6" t="s">
        <v>78</v>
      </c>
      <c r="F4237" s="6" t="s">
        <v>757</v>
      </c>
      <c r="G4237" s="7" t="s">
        <v>28</v>
      </c>
      <c r="H4237" s="8" t="n">
        <v>3794.72</v>
      </c>
      <c r="I4237" s="9" t="n">
        <v>25</v>
      </c>
      <c r="J4237" s="6" t="s">
        <v>17</v>
      </c>
    </row>
    <row r="4238" customFormat="false" ht="15" hidden="false" customHeight="false" outlineLevel="0" collapsed="false">
      <c r="A4238" s="2" t="s">
        <v>8040</v>
      </c>
      <c r="B4238" s="2" t="s">
        <v>8041</v>
      </c>
      <c r="C4238" s="2" t="s">
        <v>86</v>
      </c>
      <c r="D4238" s="3" t="s">
        <v>285</v>
      </c>
      <c r="E4238" s="2" t="s">
        <v>1300</v>
      </c>
      <c r="F4238" s="2" t="s">
        <v>77</v>
      </c>
      <c r="G4238" s="3" t="s">
        <v>138</v>
      </c>
      <c r="H4238" s="4" t="n">
        <v>5168</v>
      </c>
      <c r="I4238" s="5" t="n">
        <v>5</v>
      </c>
      <c r="J4238" s="2" t="s">
        <v>17</v>
      </c>
    </row>
    <row r="4239" customFormat="false" ht="15" hidden="false" customHeight="false" outlineLevel="0" collapsed="false">
      <c r="A4239" s="6" t="s">
        <v>8042</v>
      </c>
      <c r="B4239" s="6" t="s">
        <v>6310</v>
      </c>
      <c r="C4239" s="6" t="s">
        <v>31</v>
      </c>
      <c r="D4239" s="7" t="s">
        <v>65</v>
      </c>
      <c r="E4239" s="6" t="s">
        <v>653</v>
      </c>
      <c r="F4239" s="6" t="s">
        <v>234</v>
      </c>
      <c r="G4239" s="7" t="s">
        <v>138</v>
      </c>
      <c r="H4239" s="8" t="n">
        <v>13982.79</v>
      </c>
      <c r="I4239" s="9" t="n">
        <v>5</v>
      </c>
      <c r="J4239" s="6" t="s">
        <v>17</v>
      </c>
    </row>
    <row r="4240" customFormat="false" ht="15" hidden="false" customHeight="false" outlineLevel="0" collapsed="false">
      <c r="A4240" s="2" t="s">
        <v>8043</v>
      </c>
      <c r="B4240" s="2" t="s">
        <v>4265</v>
      </c>
      <c r="C4240" s="2" t="s">
        <v>86</v>
      </c>
      <c r="D4240" s="3" t="s">
        <v>101</v>
      </c>
      <c r="E4240" s="2" t="s">
        <v>493</v>
      </c>
      <c r="F4240" s="2" t="s">
        <v>585</v>
      </c>
      <c r="G4240" s="3" t="s">
        <v>138</v>
      </c>
      <c r="H4240" s="4" t="n">
        <v>657.79</v>
      </c>
      <c r="I4240" s="5" t="n">
        <v>5</v>
      </c>
      <c r="J4240" s="2" t="s">
        <v>68</v>
      </c>
    </row>
    <row r="4241" customFormat="false" ht="15" hidden="false" customHeight="false" outlineLevel="0" collapsed="false">
      <c r="A4241" s="6" t="s">
        <v>8044</v>
      </c>
      <c r="B4241" s="6" t="s">
        <v>826</v>
      </c>
      <c r="C4241" s="6" t="s">
        <v>31</v>
      </c>
      <c r="D4241" s="7" t="s">
        <v>122</v>
      </c>
      <c r="E4241" s="6" t="s">
        <v>1570</v>
      </c>
      <c r="F4241" s="6" t="s">
        <v>1200</v>
      </c>
      <c r="G4241" s="7" t="s">
        <v>74</v>
      </c>
      <c r="H4241" s="8" t="n">
        <v>6058.6</v>
      </c>
      <c r="I4241" s="9" t="n">
        <v>30</v>
      </c>
      <c r="J4241" s="6" t="s">
        <v>17</v>
      </c>
    </row>
    <row r="4242" customFormat="false" ht="15" hidden="false" customHeight="false" outlineLevel="0" collapsed="false">
      <c r="A4242" s="2" t="s">
        <v>8045</v>
      </c>
      <c r="B4242" s="2" t="s">
        <v>3559</v>
      </c>
      <c r="C4242" s="2" t="s">
        <v>31</v>
      </c>
      <c r="D4242" s="3" t="s">
        <v>92</v>
      </c>
      <c r="E4242" s="2" t="s">
        <v>335</v>
      </c>
      <c r="F4242" s="2" t="s">
        <v>42</v>
      </c>
      <c r="G4242" s="3" t="s">
        <v>62</v>
      </c>
      <c r="H4242" s="4" t="n">
        <v>5064.57</v>
      </c>
      <c r="I4242" s="5" t="n">
        <v>15</v>
      </c>
      <c r="J4242" s="2" t="s">
        <v>17</v>
      </c>
    </row>
    <row r="4243" customFormat="false" ht="15" hidden="false" customHeight="false" outlineLevel="0" collapsed="false">
      <c r="A4243" s="6" t="s">
        <v>8046</v>
      </c>
      <c r="B4243" s="6" t="s">
        <v>1079</v>
      </c>
      <c r="C4243" s="6" t="s">
        <v>86</v>
      </c>
      <c r="D4243" s="7" t="s">
        <v>249</v>
      </c>
      <c r="E4243" s="6" t="s">
        <v>443</v>
      </c>
      <c r="F4243" s="6" t="s">
        <v>260</v>
      </c>
      <c r="G4243" s="7" t="s">
        <v>74</v>
      </c>
      <c r="H4243" s="8" t="n">
        <v>1786.37</v>
      </c>
      <c r="I4243" s="9" t="n">
        <v>25</v>
      </c>
      <c r="J4243" s="6" t="s">
        <v>17</v>
      </c>
    </row>
    <row r="4244" customFormat="false" ht="15" hidden="false" customHeight="false" outlineLevel="0" collapsed="false">
      <c r="A4244" s="2" t="s">
        <v>8047</v>
      </c>
      <c r="B4244" s="2" t="s">
        <v>8048</v>
      </c>
      <c r="C4244" s="2" t="s">
        <v>86</v>
      </c>
      <c r="D4244" s="3" t="s">
        <v>249</v>
      </c>
      <c r="E4244" s="2" t="s">
        <v>593</v>
      </c>
      <c r="F4244" s="2" t="s">
        <v>1051</v>
      </c>
      <c r="G4244" s="3" t="s">
        <v>28</v>
      </c>
      <c r="H4244" s="4" t="n">
        <v>8564.18</v>
      </c>
      <c r="I4244" s="5" t="n">
        <v>20</v>
      </c>
      <c r="J4244" s="2" t="s">
        <v>68</v>
      </c>
    </row>
    <row r="4245" customFormat="false" ht="15" hidden="false" customHeight="false" outlineLevel="0" collapsed="false">
      <c r="A4245" s="6" t="s">
        <v>8049</v>
      </c>
      <c r="B4245" s="6" t="s">
        <v>8050</v>
      </c>
      <c r="C4245" s="6" t="s">
        <v>86</v>
      </c>
      <c r="D4245" s="7" t="s">
        <v>249</v>
      </c>
      <c r="E4245" s="6" t="s">
        <v>180</v>
      </c>
      <c r="F4245" s="6" t="s">
        <v>1292</v>
      </c>
      <c r="G4245" s="7" t="s">
        <v>16</v>
      </c>
      <c r="H4245" s="8" t="n">
        <v>865.98</v>
      </c>
      <c r="I4245" s="9" t="n">
        <v>20</v>
      </c>
      <c r="J4245" s="6" t="s">
        <v>17</v>
      </c>
    </row>
    <row r="4246" customFormat="false" ht="15" hidden="false" customHeight="false" outlineLevel="0" collapsed="false">
      <c r="A4246" s="2" t="s">
        <v>8051</v>
      </c>
      <c r="B4246" s="2" t="s">
        <v>8052</v>
      </c>
      <c r="C4246" s="2" t="s">
        <v>12</v>
      </c>
      <c r="D4246" s="3" t="s">
        <v>110</v>
      </c>
      <c r="E4246" s="2" t="s">
        <v>163</v>
      </c>
      <c r="F4246" s="2" t="s">
        <v>294</v>
      </c>
      <c r="G4246" s="3" t="s">
        <v>22</v>
      </c>
      <c r="H4246" s="4" t="n">
        <v>13751.75</v>
      </c>
      <c r="I4246" s="5" t="n">
        <v>0</v>
      </c>
      <c r="J4246" s="2" t="s">
        <v>17</v>
      </c>
    </row>
    <row r="4247" customFormat="false" ht="15" hidden="false" customHeight="false" outlineLevel="0" collapsed="false">
      <c r="A4247" s="6" t="s">
        <v>8053</v>
      </c>
      <c r="B4247" s="6" t="s">
        <v>1180</v>
      </c>
      <c r="C4247" s="6" t="s">
        <v>86</v>
      </c>
      <c r="D4247" s="7" t="s">
        <v>285</v>
      </c>
      <c r="E4247" s="6" t="s">
        <v>55</v>
      </c>
      <c r="F4247" s="6" t="s">
        <v>881</v>
      </c>
      <c r="G4247" s="7" t="s">
        <v>16</v>
      </c>
      <c r="H4247" s="8" t="n">
        <v>12038.06</v>
      </c>
      <c r="I4247" s="9" t="n">
        <v>15</v>
      </c>
      <c r="J4247" s="6" t="s">
        <v>17</v>
      </c>
    </row>
    <row r="4248" customFormat="false" ht="15" hidden="false" customHeight="false" outlineLevel="0" collapsed="false">
      <c r="A4248" s="2" t="s">
        <v>8054</v>
      </c>
      <c r="B4248" s="2" t="s">
        <v>4666</v>
      </c>
      <c r="C4248" s="2" t="s">
        <v>12</v>
      </c>
      <c r="D4248" s="3" t="s">
        <v>81</v>
      </c>
      <c r="E4248" s="2" t="s">
        <v>83</v>
      </c>
      <c r="F4248" s="2" t="s">
        <v>809</v>
      </c>
      <c r="G4248" s="3" t="s">
        <v>22</v>
      </c>
      <c r="H4248" s="4" t="n">
        <v>6287.04</v>
      </c>
      <c r="I4248" s="5" t="n">
        <v>20</v>
      </c>
      <c r="J4248" s="2" t="s">
        <v>68</v>
      </c>
    </row>
    <row r="4249" customFormat="false" ht="15" hidden="false" customHeight="false" outlineLevel="0" collapsed="false">
      <c r="A4249" s="6" t="s">
        <v>8055</v>
      </c>
      <c r="B4249" s="6" t="s">
        <v>8056</v>
      </c>
      <c r="C4249" s="6" t="s">
        <v>12</v>
      </c>
      <c r="D4249" s="7" t="s">
        <v>25</v>
      </c>
      <c r="E4249" s="6" t="s">
        <v>1585</v>
      </c>
      <c r="F4249" s="6" t="s">
        <v>473</v>
      </c>
      <c r="G4249" s="7" t="s">
        <v>62</v>
      </c>
      <c r="H4249" s="8" t="n">
        <v>1588.97</v>
      </c>
      <c r="I4249" s="9" t="n">
        <v>10</v>
      </c>
      <c r="J4249" s="6" t="s">
        <v>17</v>
      </c>
    </row>
    <row r="4250" customFormat="false" ht="15" hidden="false" customHeight="false" outlineLevel="0" collapsed="false">
      <c r="A4250" s="2" t="s">
        <v>8057</v>
      </c>
      <c r="B4250" s="2" t="s">
        <v>8058</v>
      </c>
      <c r="C4250" s="2" t="s">
        <v>31</v>
      </c>
      <c r="D4250" s="3" t="s">
        <v>92</v>
      </c>
      <c r="E4250" s="2" t="s">
        <v>928</v>
      </c>
      <c r="F4250" s="2" t="s">
        <v>1654</v>
      </c>
      <c r="G4250" s="3" t="s">
        <v>16</v>
      </c>
      <c r="H4250" s="4" t="n">
        <v>560.85</v>
      </c>
      <c r="I4250" s="5" t="n">
        <v>20</v>
      </c>
      <c r="J4250" s="2" t="s">
        <v>17</v>
      </c>
    </row>
    <row r="4251" customFormat="false" ht="15" hidden="false" customHeight="false" outlineLevel="0" collapsed="false">
      <c r="A4251" s="6" t="s">
        <v>8059</v>
      </c>
      <c r="B4251" s="6" t="s">
        <v>8060</v>
      </c>
      <c r="C4251" s="6" t="s">
        <v>12</v>
      </c>
      <c r="D4251" s="7" t="s">
        <v>50</v>
      </c>
      <c r="E4251" s="6" t="s">
        <v>127</v>
      </c>
      <c r="F4251" s="6" t="s">
        <v>216</v>
      </c>
      <c r="G4251" s="7" t="s">
        <v>62</v>
      </c>
      <c r="H4251" s="8" t="n">
        <v>2471.78</v>
      </c>
      <c r="I4251" s="9" t="n">
        <v>25</v>
      </c>
      <c r="J4251" s="6" t="s">
        <v>68</v>
      </c>
    </row>
    <row r="4252" customFormat="false" ht="15" hidden="false" customHeight="false" outlineLevel="0" collapsed="false">
      <c r="A4252" s="2" t="s">
        <v>8061</v>
      </c>
      <c r="B4252" s="2" t="s">
        <v>8062</v>
      </c>
      <c r="C4252" s="2" t="s">
        <v>12</v>
      </c>
      <c r="D4252" s="3" t="s">
        <v>50</v>
      </c>
      <c r="E4252" s="2" t="s">
        <v>405</v>
      </c>
      <c r="F4252" s="2" t="s">
        <v>472</v>
      </c>
      <c r="G4252" s="3" t="s">
        <v>28</v>
      </c>
      <c r="H4252" s="4" t="n">
        <v>8678.41</v>
      </c>
      <c r="I4252" s="5" t="n">
        <v>20</v>
      </c>
      <c r="J4252" s="2" t="s">
        <v>17</v>
      </c>
    </row>
    <row r="4253" customFormat="false" ht="15" hidden="false" customHeight="false" outlineLevel="0" collapsed="false">
      <c r="A4253" s="6" t="s">
        <v>8063</v>
      </c>
      <c r="B4253" s="6" t="s">
        <v>8064</v>
      </c>
      <c r="C4253" s="6" t="s">
        <v>12</v>
      </c>
      <c r="D4253" s="7" t="s">
        <v>25</v>
      </c>
      <c r="E4253" s="6" t="s">
        <v>127</v>
      </c>
      <c r="F4253" s="6" t="s">
        <v>195</v>
      </c>
      <c r="G4253" s="7" t="s">
        <v>138</v>
      </c>
      <c r="H4253" s="8" t="n">
        <v>9311.42</v>
      </c>
      <c r="I4253" s="9" t="n">
        <v>20</v>
      </c>
      <c r="J4253" s="6" t="s">
        <v>17</v>
      </c>
    </row>
    <row r="4254" customFormat="false" ht="15" hidden="false" customHeight="false" outlineLevel="0" collapsed="false">
      <c r="A4254" s="2" t="s">
        <v>8065</v>
      </c>
      <c r="B4254" s="2" t="s">
        <v>2588</v>
      </c>
      <c r="C4254" s="2" t="s">
        <v>86</v>
      </c>
      <c r="D4254" s="3" t="s">
        <v>384</v>
      </c>
      <c r="E4254" s="2" t="s">
        <v>1437</v>
      </c>
      <c r="F4254" s="2" t="s">
        <v>227</v>
      </c>
      <c r="G4254" s="3" t="s">
        <v>22</v>
      </c>
      <c r="H4254" s="4" t="n">
        <v>935.19</v>
      </c>
      <c r="I4254" s="5" t="n">
        <v>10</v>
      </c>
      <c r="J4254" s="2" t="s">
        <v>17</v>
      </c>
    </row>
    <row r="4255" customFormat="false" ht="15" hidden="false" customHeight="false" outlineLevel="0" collapsed="false">
      <c r="A4255" s="6" t="s">
        <v>8066</v>
      </c>
      <c r="B4255" s="6" t="s">
        <v>8067</v>
      </c>
      <c r="C4255" s="6" t="s">
        <v>31</v>
      </c>
      <c r="D4255" s="7" t="s">
        <v>65</v>
      </c>
      <c r="E4255" s="6" t="s">
        <v>853</v>
      </c>
      <c r="F4255" s="6" t="s">
        <v>88</v>
      </c>
      <c r="G4255" s="7" t="s">
        <v>16</v>
      </c>
      <c r="H4255" s="8" t="n">
        <v>11603.97</v>
      </c>
      <c r="I4255" s="9" t="n">
        <v>10</v>
      </c>
      <c r="J4255" s="6" t="s">
        <v>17</v>
      </c>
    </row>
    <row r="4256" customFormat="false" ht="15" hidden="false" customHeight="false" outlineLevel="0" collapsed="false">
      <c r="A4256" s="2" t="s">
        <v>8068</v>
      </c>
      <c r="B4256" s="2" t="s">
        <v>8069</v>
      </c>
      <c r="C4256" s="2" t="s">
        <v>31</v>
      </c>
      <c r="D4256" s="3" t="s">
        <v>215</v>
      </c>
      <c r="E4256" s="2" t="s">
        <v>219</v>
      </c>
      <c r="F4256" s="2" t="s">
        <v>301</v>
      </c>
      <c r="G4256" s="3" t="s">
        <v>22</v>
      </c>
      <c r="H4256" s="4" t="n">
        <v>11502.54</v>
      </c>
      <c r="I4256" s="5" t="n">
        <v>25</v>
      </c>
      <c r="J4256" s="2" t="s">
        <v>17</v>
      </c>
    </row>
    <row r="4257" customFormat="false" ht="15" hidden="false" customHeight="false" outlineLevel="0" collapsed="false">
      <c r="A4257" s="6" t="s">
        <v>8070</v>
      </c>
      <c r="B4257" s="6" t="s">
        <v>8071</v>
      </c>
      <c r="C4257" s="6" t="s">
        <v>12</v>
      </c>
      <c r="D4257" s="7" t="s">
        <v>110</v>
      </c>
      <c r="E4257" s="6" t="s">
        <v>994</v>
      </c>
      <c r="F4257" s="6" t="s">
        <v>392</v>
      </c>
      <c r="G4257" s="7" t="s">
        <v>62</v>
      </c>
      <c r="H4257" s="8" t="n">
        <v>6376.29</v>
      </c>
      <c r="I4257" s="9" t="n">
        <v>15</v>
      </c>
      <c r="J4257" s="6" t="s">
        <v>17</v>
      </c>
    </row>
    <row r="4258" customFormat="false" ht="15" hidden="false" customHeight="false" outlineLevel="0" collapsed="false">
      <c r="A4258" s="2" t="s">
        <v>8072</v>
      </c>
      <c r="B4258" s="2" t="s">
        <v>2223</v>
      </c>
      <c r="C4258" s="2" t="s">
        <v>86</v>
      </c>
      <c r="D4258" s="3" t="s">
        <v>97</v>
      </c>
      <c r="E4258" s="2" t="s">
        <v>490</v>
      </c>
      <c r="F4258" s="2" t="s">
        <v>1271</v>
      </c>
      <c r="G4258" s="3" t="s">
        <v>74</v>
      </c>
      <c r="H4258" s="4" t="n">
        <v>9646.15</v>
      </c>
      <c r="I4258" s="5" t="n">
        <v>15</v>
      </c>
      <c r="J4258" s="2" t="s">
        <v>17</v>
      </c>
    </row>
    <row r="4259" customFormat="false" ht="15" hidden="false" customHeight="false" outlineLevel="0" collapsed="false">
      <c r="A4259" s="6" t="s">
        <v>8073</v>
      </c>
      <c r="B4259" s="6" t="s">
        <v>8074</v>
      </c>
      <c r="C4259" s="6" t="s">
        <v>31</v>
      </c>
      <c r="D4259" s="7" t="s">
        <v>71</v>
      </c>
      <c r="E4259" s="6" t="s">
        <v>785</v>
      </c>
      <c r="F4259" s="6" t="s">
        <v>14</v>
      </c>
      <c r="G4259" s="7" t="s">
        <v>22</v>
      </c>
      <c r="H4259" s="8" t="n">
        <v>13224.15</v>
      </c>
      <c r="I4259" s="9" t="n">
        <v>25</v>
      </c>
      <c r="J4259" s="6" t="s">
        <v>17</v>
      </c>
    </row>
    <row r="4260" customFormat="false" ht="15" hidden="false" customHeight="false" outlineLevel="0" collapsed="false">
      <c r="A4260" s="2" t="s">
        <v>8075</v>
      </c>
      <c r="B4260" s="2" t="s">
        <v>1133</v>
      </c>
      <c r="C4260" s="2" t="s">
        <v>86</v>
      </c>
      <c r="D4260" s="3" t="s">
        <v>285</v>
      </c>
      <c r="E4260" s="2" t="s">
        <v>55</v>
      </c>
      <c r="F4260" s="2" t="s">
        <v>136</v>
      </c>
      <c r="G4260" s="3" t="s">
        <v>22</v>
      </c>
      <c r="H4260" s="4" t="n">
        <v>6526.23</v>
      </c>
      <c r="I4260" s="5" t="n">
        <v>30</v>
      </c>
      <c r="J4260" s="2" t="s">
        <v>17</v>
      </c>
    </row>
    <row r="4261" customFormat="false" ht="15" hidden="false" customHeight="false" outlineLevel="0" collapsed="false">
      <c r="A4261" s="6" t="s">
        <v>8076</v>
      </c>
      <c r="B4261" s="6" t="s">
        <v>8077</v>
      </c>
      <c r="C4261" s="6" t="s">
        <v>31</v>
      </c>
      <c r="D4261" s="7" t="s">
        <v>131</v>
      </c>
      <c r="E4261" s="6" t="s">
        <v>890</v>
      </c>
      <c r="F4261" s="6" t="s">
        <v>1325</v>
      </c>
      <c r="G4261" s="7" t="s">
        <v>22</v>
      </c>
      <c r="H4261" s="8" t="n">
        <v>966.24</v>
      </c>
      <c r="I4261" s="9" t="n">
        <v>15</v>
      </c>
      <c r="J4261" s="6" t="s">
        <v>17</v>
      </c>
    </row>
    <row r="4262" customFormat="false" ht="15" hidden="false" customHeight="false" outlineLevel="0" collapsed="false">
      <c r="A4262" s="2" t="s">
        <v>8078</v>
      </c>
      <c r="B4262" s="2" t="s">
        <v>8079</v>
      </c>
      <c r="C4262" s="2" t="s">
        <v>12</v>
      </c>
      <c r="D4262" s="3" t="s">
        <v>179</v>
      </c>
      <c r="E4262" s="2" t="s">
        <v>233</v>
      </c>
      <c r="F4262" s="2" t="s">
        <v>246</v>
      </c>
      <c r="G4262" s="3" t="s">
        <v>22</v>
      </c>
      <c r="H4262" s="4" t="n">
        <v>4712.11</v>
      </c>
      <c r="I4262" s="5" t="n">
        <v>30</v>
      </c>
      <c r="J4262" s="2" t="s">
        <v>68</v>
      </c>
    </row>
    <row r="4263" customFormat="false" ht="15" hidden="false" customHeight="false" outlineLevel="0" collapsed="false">
      <c r="A4263" s="6" t="s">
        <v>8080</v>
      </c>
      <c r="B4263" s="6" t="s">
        <v>8081</v>
      </c>
      <c r="C4263" s="6" t="s">
        <v>31</v>
      </c>
      <c r="D4263" s="7" t="s">
        <v>65</v>
      </c>
      <c r="E4263" s="6" t="s">
        <v>1292</v>
      </c>
      <c r="F4263" s="6" t="s">
        <v>997</v>
      </c>
      <c r="G4263" s="7" t="s">
        <v>22</v>
      </c>
      <c r="H4263" s="8" t="n">
        <v>5320.52</v>
      </c>
      <c r="I4263" s="9" t="n">
        <v>20</v>
      </c>
      <c r="J4263" s="6" t="s">
        <v>17</v>
      </c>
    </row>
    <row r="4264" customFormat="false" ht="15" hidden="false" customHeight="false" outlineLevel="0" collapsed="false">
      <c r="A4264" s="2" t="s">
        <v>8082</v>
      </c>
      <c r="B4264" s="2" t="s">
        <v>8083</v>
      </c>
      <c r="C4264" s="2" t="s">
        <v>12</v>
      </c>
      <c r="D4264" s="3" t="s">
        <v>110</v>
      </c>
      <c r="E4264" s="2" t="s">
        <v>1195</v>
      </c>
      <c r="F4264" s="2" t="s">
        <v>520</v>
      </c>
      <c r="G4264" s="3" t="s">
        <v>16</v>
      </c>
      <c r="H4264" s="4" t="n">
        <v>12916.26</v>
      </c>
      <c r="I4264" s="5" t="n">
        <v>5</v>
      </c>
      <c r="J4264" s="2" t="s">
        <v>17</v>
      </c>
    </row>
    <row r="4265" customFormat="false" ht="15" hidden="false" customHeight="false" outlineLevel="0" collapsed="false">
      <c r="A4265" s="6" t="s">
        <v>8084</v>
      </c>
      <c r="B4265" s="6" t="s">
        <v>3476</v>
      </c>
      <c r="C4265" s="6" t="s">
        <v>31</v>
      </c>
      <c r="D4265" s="7" t="s">
        <v>65</v>
      </c>
      <c r="E4265" s="6" t="s">
        <v>658</v>
      </c>
      <c r="F4265" s="6" t="s">
        <v>787</v>
      </c>
      <c r="G4265" s="7" t="s">
        <v>22</v>
      </c>
      <c r="H4265" s="8" t="n">
        <v>4460.11</v>
      </c>
      <c r="I4265" s="9" t="n">
        <v>15</v>
      </c>
      <c r="J4265" s="6" t="s">
        <v>68</v>
      </c>
    </row>
    <row r="4266" customFormat="false" ht="15" hidden="false" customHeight="false" outlineLevel="0" collapsed="false">
      <c r="A4266" s="2" t="s">
        <v>8085</v>
      </c>
      <c r="B4266" s="2" t="s">
        <v>8086</v>
      </c>
      <c r="C4266" s="2" t="s">
        <v>12</v>
      </c>
      <c r="D4266" s="3" t="s">
        <v>179</v>
      </c>
      <c r="E4266" s="2" t="s">
        <v>184</v>
      </c>
      <c r="F4266" s="2" t="s">
        <v>367</v>
      </c>
      <c r="G4266" s="3" t="s">
        <v>22</v>
      </c>
      <c r="H4266" s="4" t="n">
        <v>13237.41</v>
      </c>
      <c r="I4266" s="5" t="n">
        <v>20</v>
      </c>
      <c r="J4266" s="2" t="s">
        <v>17</v>
      </c>
    </row>
    <row r="4267" customFormat="false" ht="15" hidden="false" customHeight="false" outlineLevel="0" collapsed="false">
      <c r="A4267" s="6" t="s">
        <v>8087</v>
      </c>
      <c r="B4267" s="6" t="s">
        <v>8088</v>
      </c>
      <c r="C4267" s="6" t="s">
        <v>31</v>
      </c>
      <c r="D4267" s="7" t="s">
        <v>65</v>
      </c>
      <c r="E4267" s="6" t="s">
        <v>254</v>
      </c>
      <c r="F4267" s="6" t="s">
        <v>1246</v>
      </c>
      <c r="G4267" s="7" t="s">
        <v>28</v>
      </c>
      <c r="H4267" s="8" t="n">
        <v>5932.53</v>
      </c>
      <c r="I4267" s="9" t="n">
        <v>15</v>
      </c>
      <c r="J4267" s="6" t="s">
        <v>68</v>
      </c>
    </row>
    <row r="4268" customFormat="false" ht="15" hidden="false" customHeight="false" outlineLevel="0" collapsed="false">
      <c r="A4268" s="2" t="s">
        <v>8089</v>
      </c>
      <c r="B4268" s="2" t="s">
        <v>8090</v>
      </c>
      <c r="C4268" s="2" t="s">
        <v>86</v>
      </c>
      <c r="D4268" s="3" t="s">
        <v>384</v>
      </c>
      <c r="E4268" s="2" t="s">
        <v>460</v>
      </c>
      <c r="F4268" s="2" t="s">
        <v>457</v>
      </c>
      <c r="G4268" s="3" t="s">
        <v>62</v>
      </c>
      <c r="H4268" s="4" t="n">
        <v>2228.83</v>
      </c>
      <c r="I4268" s="5" t="n">
        <v>30</v>
      </c>
      <c r="J4268" s="2" t="s">
        <v>17</v>
      </c>
    </row>
    <row r="4269" customFormat="false" ht="15" hidden="false" customHeight="false" outlineLevel="0" collapsed="false">
      <c r="A4269" s="6" t="s">
        <v>8091</v>
      </c>
      <c r="B4269" s="6" t="s">
        <v>8092</v>
      </c>
      <c r="C4269" s="6" t="s">
        <v>31</v>
      </c>
      <c r="D4269" s="7" t="s">
        <v>145</v>
      </c>
      <c r="E4269" s="6" t="s">
        <v>812</v>
      </c>
      <c r="F4269" s="6" t="s">
        <v>898</v>
      </c>
      <c r="G4269" s="7" t="s">
        <v>62</v>
      </c>
      <c r="H4269" s="8" t="n">
        <v>3072.62</v>
      </c>
      <c r="I4269" s="9" t="n">
        <v>20</v>
      </c>
      <c r="J4269" s="6" t="s">
        <v>68</v>
      </c>
    </row>
    <row r="4270" customFormat="false" ht="15" hidden="false" customHeight="false" outlineLevel="0" collapsed="false">
      <c r="A4270" s="2" t="s">
        <v>8093</v>
      </c>
      <c r="B4270" s="2" t="s">
        <v>8094</v>
      </c>
      <c r="C4270" s="2" t="s">
        <v>86</v>
      </c>
      <c r="D4270" s="3" t="s">
        <v>101</v>
      </c>
      <c r="E4270" s="2" t="s">
        <v>1097</v>
      </c>
      <c r="F4270" s="2" t="s">
        <v>42</v>
      </c>
      <c r="G4270" s="3" t="s">
        <v>22</v>
      </c>
      <c r="H4270" s="4" t="n">
        <v>11232.18</v>
      </c>
      <c r="I4270" s="5" t="n">
        <v>10</v>
      </c>
      <c r="J4270" s="2" t="s">
        <v>17</v>
      </c>
    </row>
    <row r="4271" customFormat="false" ht="15" hidden="false" customHeight="false" outlineLevel="0" collapsed="false">
      <c r="A4271" s="6" t="s">
        <v>8095</v>
      </c>
      <c r="B4271" s="6" t="s">
        <v>8096</v>
      </c>
      <c r="C4271" s="6" t="s">
        <v>31</v>
      </c>
      <c r="D4271" s="7" t="s">
        <v>145</v>
      </c>
      <c r="E4271" s="6" t="s">
        <v>1203</v>
      </c>
      <c r="F4271" s="6" t="s">
        <v>1112</v>
      </c>
      <c r="G4271" s="7" t="s">
        <v>138</v>
      </c>
      <c r="H4271" s="8" t="n">
        <v>11270.4</v>
      </c>
      <c r="I4271" s="9" t="n">
        <v>5</v>
      </c>
      <c r="J4271" s="6" t="s">
        <v>17</v>
      </c>
    </row>
    <row r="4272" customFormat="false" ht="15" hidden="false" customHeight="false" outlineLevel="0" collapsed="false">
      <c r="A4272" s="2" t="s">
        <v>8097</v>
      </c>
      <c r="B4272" s="2" t="s">
        <v>8098</v>
      </c>
      <c r="C4272" s="2" t="s">
        <v>86</v>
      </c>
      <c r="D4272" s="3" t="s">
        <v>97</v>
      </c>
      <c r="E4272" s="2" t="s">
        <v>1874</v>
      </c>
      <c r="F4272" s="2" t="s">
        <v>464</v>
      </c>
      <c r="G4272" s="3" t="s">
        <v>22</v>
      </c>
      <c r="H4272" s="4" t="n">
        <v>14822.9</v>
      </c>
      <c r="I4272" s="5" t="n">
        <v>0</v>
      </c>
      <c r="J4272" s="2" t="s">
        <v>17</v>
      </c>
    </row>
    <row r="4273" customFormat="false" ht="15" hidden="false" customHeight="false" outlineLevel="0" collapsed="false">
      <c r="A4273" s="6" t="s">
        <v>8099</v>
      </c>
      <c r="B4273" s="6" t="s">
        <v>5118</v>
      </c>
      <c r="C4273" s="6" t="s">
        <v>31</v>
      </c>
      <c r="D4273" s="7" t="s">
        <v>122</v>
      </c>
      <c r="E4273" s="6" t="s">
        <v>608</v>
      </c>
      <c r="F4273" s="6" t="s">
        <v>669</v>
      </c>
      <c r="G4273" s="7" t="s">
        <v>16</v>
      </c>
      <c r="H4273" s="8" t="n">
        <v>6144.22</v>
      </c>
      <c r="I4273" s="9" t="n">
        <v>20</v>
      </c>
      <c r="J4273" s="6" t="s">
        <v>17</v>
      </c>
    </row>
    <row r="4274" customFormat="false" ht="15" hidden="false" customHeight="false" outlineLevel="0" collapsed="false">
      <c r="A4274" s="2" t="s">
        <v>8100</v>
      </c>
      <c r="B4274" s="2" t="s">
        <v>679</v>
      </c>
      <c r="C4274" s="2" t="s">
        <v>31</v>
      </c>
      <c r="D4274" s="3" t="s">
        <v>59</v>
      </c>
      <c r="E4274" s="2" t="s">
        <v>233</v>
      </c>
      <c r="F4274" s="2" t="s">
        <v>392</v>
      </c>
      <c r="G4274" s="3" t="s">
        <v>138</v>
      </c>
      <c r="H4274" s="4" t="n">
        <v>1985.38</v>
      </c>
      <c r="I4274" s="5" t="n">
        <v>20</v>
      </c>
      <c r="J4274" s="2" t="s">
        <v>17</v>
      </c>
    </row>
    <row r="4275" customFormat="false" ht="15" hidden="false" customHeight="false" outlineLevel="0" collapsed="false">
      <c r="A4275" s="6" t="s">
        <v>8101</v>
      </c>
      <c r="B4275" s="6" t="s">
        <v>5289</v>
      </c>
      <c r="C4275" s="6" t="s">
        <v>86</v>
      </c>
      <c r="D4275" s="7" t="s">
        <v>524</v>
      </c>
      <c r="E4275" s="6" t="s">
        <v>111</v>
      </c>
      <c r="F4275" s="6" t="s">
        <v>112</v>
      </c>
      <c r="G4275" s="7" t="s">
        <v>138</v>
      </c>
      <c r="H4275" s="8" t="n">
        <v>1036.12</v>
      </c>
      <c r="I4275" s="9" t="n">
        <v>25</v>
      </c>
      <c r="J4275" s="6" t="s">
        <v>68</v>
      </c>
    </row>
    <row r="4276" customFormat="false" ht="15" hidden="false" customHeight="false" outlineLevel="0" collapsed="false">
      <c r="A4276" s="2" t="s">
        <v>8102</v>
      </c>
      <c r="B4276" s="2" t="s">
        <v>8103</v>
      </c>
      <c r="C4276" s="2" t="s">
        <v>12</v>
      </c>
      <c r="D4276" s="3" t="s">
        <v>81</v>
      </c>
      <c r="E4276" s="2" t="s">
        <v>392</v>
      </c>
      <c r="F4276" s="2" t="s">
        <v>27</v>
      </c>
      <c r="G4276" s="3" t="s">
        <v>28</v>
      </c>
      <c r="H4276" s="4" t="n">
        <v>2058.48</v>
      </c>
      <c r="I4276" s="5" t="n">
        <v>0</v>
      </c>
      <c r="J4276" s="2" t="s">
        <v>68</v>
      </c>
    </row>
    <row r="4277" customFormat="false" ht="15" hidden="false" customHeight="false" outlineLevel="0" collapsed="false">
      <c r="A4277" s="6" t="s">
        <v>8104</v>
      </c>
      <c r="B4277" s="6" t="s">
        <v>8105</v>
      </c>
      <c r="C4277" s="6" t="s">
        <v>31</v>
      </c>
      <c r="D4277" s="7" t="s">
        <v>71</v>
      </c>
      <c r="E4277" s="6" t="s">
        <v>760</v>
      </c>
      <c r="F4277" s="6" t="s">
        <v>1051</v>
      </c>
      <c r="G4277" s="7" t="s">
        <v>22</v>
      </c>
      <c r="H4277" s="8" t="n">
        <v>11542.33</v>
      </c>
      <c r="I4277" s="9" t="n">
        <v>10</v>
      </c>
      <c r="J4277" s="6" t="s">
        <v>17</v>
      </c>
    </row>
    <row r="4278" customFormat="false" ht="15" hidden="false" customHeight="false" outlineLevel="0" collapsed="false">
      <c r="A4278" s="2" t="s">
        <v>8106</v>
      </c>
      <c r="B4278" s="2" t="s">
        <v>3478</v>
      </c>
      <c r="C4278" s="2" t="s">
        <v>12</v>
      </c>
      <c r="D4278" s="3" t="s">
        <v>110</v>
      </c>
      <c r="E4278" s="2" t="s">
        <v>27</v>
      </c>
      <c r="F4278" s="2" t="s">
        <v>194</v>
      </c>
      <c r="G4278" s="3" t="s">
        <v>138</v>
      </c>
      <c r="H4278" s="4" t="n">
        <v>2438.13</v>
      </c>
      <c r="I4278" s="5" t="n">
        <v>25</v>
      </c>
      <c r="J4278" s="2" t="s">
        <v>17</v>
      </c>
    </row>
    <row r="4279" customFormat="false" ht="15" hidden="false" customHeight="false" outlineLevel="0" collapsed="false">
      <c r="A4279" s="6" t="s">
        <v>8107</v>
      </c>
      <c r="B4279" s="6" t="s">
        <v>8108</v>
      </c>
      <c r="C4279" s="6" t="s">
        <v>31</v>
      </c>
      <c r="D4279" s="7" t="s">
        <v>65</v>
      </c>
      <c r="E4279" s="6" t="s">
        <v>142</v>
      </c>
      <c r="F4279" s="6" t="s">
        <v>1153</v>
      </c>
      <c r="G4279" s="7" t="s">
        <v>28</v>
      </c>
      <c r="H4279" s="8" t="n">
        <v>5892.92</v>
      </c>
      <c r="I4279" s="9" t="n">
        <v>5</v>
      </c>
      <c r="J4279" s="6" t="s">
        <v>17</v>
      </c>
    </row>
    <row r="4280" customFormat="false" ht="15" hidden="false" customHeight="false" outlineLevel="0" collapsed="false">
      <c r="A4280" s="2" t="s">
        <v>8109</v>
      </c>
      <c r="B4280" s="2" t="s">
        <v>8110</v>
      </c>
      <c r="C4280" s="2" t="s">
        <v>12</v>
      </c>
      <c r="D4280" s="3" t="s">
        <v>179</v>
      </c>
      <c r="E4280" s="2" t="s">
        <v>853</v>
      </c>
      <c r="F4280" s="2" t="s">
        <v>517</v>
      </c>
      <c r="G4280" s="3" t="s">
        <v>22</v>
      </c>
      <c r="H4280" s="4" t="n">
        <v>9886.3</v>
      </c>
      <c r="I4280" s="5" t="n">
        <v>0</v>
      </c>
      <c r="J4280" s="2" t="s">
        <v>17</v>
      </c>
    </row>
    <row r="4281" customFormat="false" ht="15" hidden="false" customHeight="false" outlineLevel="0" collapsed="false">
      <c r="A4281" s="6" t="s">
        <v>8111</v>
      </c>
      <c r="B4281" s="6" t="s">
        <v>100</v>
      </c>
      <c r="C4281" s="6" t="s">
        <v>31</v>
      </c>
      <c r="D4281" s="7" t="s">
        <v>71</v>
      </c>
      <c r="E4281" s="6" t="s">
        <v>377</v>
      </c>
      <c r="F4281" s="6" t="s">
        <v>194</v>
      </c>
      <c r="G4281" s="7" t="s">
        <v>28</v>
      </c>
      <c r="H4281" s="8" t="n">
        <v>12711.73</v>
      </c>
      <c r="I4281" s="9" t="n">
        <v>5</v>
      </c>
      <c r="J4281" s="6" t="s">
        <v>17</v>
      </c>
    </row>
    <row r="4282" customFormat="false" ht="15" hidden="false" customHeight="false" outlineLevel="0" collapsed="false">
      <c r="A4282" s="2" t="s">
        <v>8112</v>
      </c>
      <c r="B4282" s="2" t="s">
        <v>8113</v>
      </c>
      <c r="C4282" s="2" t="s">
        <v>31</v>
      </c>
      <c r="D4282" s="3" t="s">
        <v>32</v>
      </c>
      <c r="E4282" s="2" t="s">
        <v>107</v>
      </c>
      <c r="F4282" s="2" t="s">
        <v>774</v>
      </c>
      <c r="G4282" s="3" t="s">
        <v>28</v>
      </c>
      <c r="H4282" s="4" t="n">
        <v>8022.88</v>
      </c>
      <c r="I4282" s="5" t="n">
        <v>5</v>
      </c>
      <c r="J4282" s="2" t="s">
        <v>17</v>
      </c>
    </row>
    <row r="4283" customFormat="false" ht="15" hidden="false" customHeight="false" outlineLevel="0" collapsed="false">
      <c r="A4283" s="6" t="s">
        <v>8114</v>
      </c>
      <c r="B4283" s="6" t="s">
        <v>8115</v>
      </c>
      <c r="C4283" s="6" t="s">
        <v>12</v>
      </c>
      <c r="D4283" s="7" t="s">
        <v>81</v>
      </c>
      <c r="E4283" s="6" t="s">
        <v>472</v>
      </c>
      <c r="F4283" s="6" t="s">
        <v>473</v>
      </c>
      <c r="G4283" s="7" t="s">
        <v>16</v>
      </c>
      <c r="H4283" s="8" t="n">
        <v>6833.84</v>
      </c>
      <c r="I4283" s="9" t="n">
        <v>25</v>
      </c>
      <c r="J4283" s="6" t="s">
        <v>17</v>
      </c>
    </row>
    <row r="4284" customFormat="false" ht="15" hidden="false" customHeight="false" outlineLevel="0" collapsed="false">
      <c r="A4284" s="2" t="s">
        <v>8116</v>
      </c>
      <c r="B4284" s="2" t="s">
        <v>8117</v>
      </c>
      <c r="C4284" s="2" t="s">
        <v>12</v>
      </c>
      <c r="D4284" s="3" t="s">
        <v>13</v>
      </c>
      <c r="E4284" s="2" t="s">
        <v>338</v>
      </c>
      <c r="F4284" s="2" t="s">
        <v>1585</v>
      </c>
      <c r="G4284" s="3" t="s">
        <v>62</v>
      </c>
      <c r="H4284" s="4" t="n">
        <v>7428.98</v>
      </c>
      <c r="I4284" s="5" t="n">
        <v>15</v>
      </c>
      <c r="J4284" s="2" t="s">
        <v>17</v>
      </c>
    </row>
    <row r="4285" customFormat="false" ht="15" hidden="false" customHeight="false" outlineLevel="0" collapsed="false">
      <c r="A4285" s="6" t="s">
        <v>8118</v>
      </c>
      <c r="B4285" s="6" t="s">
        <v>2310</v>
      </c>
      <c r="C4285" s="6" t="s">
        <v>86</v>
      </c>
      <c r="D4285" s="7" t="s">
        <v>784</v>
      </c>
      <c r="E4285" s="6" t="s">
        <v>106</v>
      </c>
      <c r="F4285" s="6" t="s">
        <v>699</v>
      </c>
      <c r="G4285" s="7" t="s">
        <v>62</v>
      </c>
      <c r="H4285" s="8" t="n">
        <v>730.1</v>
      </c>
      <c r="I4285" s="9" t="n">
        <v>15</v>
      </c>
      <c r="J4285" s="6" t="s">
        <v>68</v>
      </c>
    </row>
    <row r="4286" customFormat="false" ht="15" hidden="false" customHeight="false" outlineLevel="0" collapsed="false">
      <c r="A4286" s="2" t="s">
        <v>8119</v>
      </c>
      <c r="B4286" s="2" t="s">
        <v>8120</v>
      </c>
      <c r="C4286" s="2" t="s">
        <v>12</v>
      </c>
      <c r="D4286" s="3" t="s">
        <v>362</v>
      </c>
      <c r="E4286" s="2" t="s">
        <v>674</v>
      </c>
      <c r="F4286" s="2" t="s">
        <v>662</v>
      </c>
      <c r="G4286" s="3" t="s">
        <v>22</v>
      </c>
      <c r="H4286" s="4" t="n">
        <v>8264.54</v>
      </c>
      <c r="I4286" s="5" t="n">
        <v>25</v>
      </c>
      <c r="J4286" s="2" t="s">
        <v>17</v>
      </c>
    </row>
    <row r="4287" customFormat="false" ht="15" hidden="false" customHeight="false" outlineLevel="0" collapsed="false">
      <c r="A4287" s="6" t="s">
        <v>8121</v>
      </c>
      <c r="B4287" s="6" t="s">
        <v>8122</v>
      </c>
      <c r="C4287" s="6" t="s">
        <v>12</v>
      </c>
      <c r="D4287" s="7" t="s">
        <v>154</v>
      </c>
      <c r="E4287" s="6" t="s">
        <v>608</v>
      </c>
      <c r="F4287" s="6" t="s">
        <v>688</v>
      </c>
      <c r="G4287" s="7" t="s">
        <v>62</v>
      </c>
      <c r="H4287" s="8" t="n">
        <v>6787.93</v>
      </c>
      <c r="I4287" s="9" t="n">
        <v>30</v>
      </c>
      <c r="J4287" s="6" t="s">
        <v>17</v>
      </c>
    </row>
    <row r="4288" customFormat="false" ht="15" hidden="false" customHeight="false" outlineLevel="0" collapsed="false">
      <c r="A4288" s="2" t="s">
        <v>8123</v>
      </c>
      <c r="B4288" s="2" t="s">
        <v>6720</v>
      </c>
      <c r="C4288" s="2" t="s">
        <v>12</v>
      </c>
      <c r="D4288" s="3" t="s">
        <v>37</v>
      </c>
      <c r="E4288" s="2" t="s">
        <v>267</v>
      </c>
      <c r="F4288" s="2" t="s">
        <v>436</v>
      </c>
      <c r="G4288" s="3" t="s">
        <v>62</v>
      </c>
      <c r="H4288" s="4" t="n">
        <v>12891.62</v>
      </c>
      <c r="I4288" s="5" t="n">
        <v>0</v>
      </c>
      <c r="J4288" s="2" t="s">
        <v>17</v>
      </c>
    </row>
    <row r="4289" customFormat="false" ht="15" hidden="false" customHeight="false" outlineLevel="0" collapsed="false">
      <c r="A4289" s="6" t="s">
        <v>8124</v>
      </c>
      <c r="B4289" s="6" t="s">
        <v>8125</v>
      </c>
      <c r="C4289" s="6" t="s">
        <v>86</v>
      </c>
      <c r="D4289" s="7" t="s">
        <v>507</v>
      </c>
      <c r="E4289" s="6" t="s">
        <v>281</v>
      </c>
      <c r="F4289" s="6" t="s">
        <v>43</v>
      </c>
      <c r="G4289" s="7" t="s">
        <v>22</v>
      </c>
      <c r="H4289" s="8" t="n">
        <v>5236.47</v>
      </c>
      <c r="I4289" s="9" t="n">
        <v>15</v>
      </c>
      <c r="J4289" s="6" t="s">
        <v>68</v>
      </c>
    </row>
    <row r="4290" customFormat="false" ht="15" hidden="false" customHeight="false" outlineLevel="0" collapsed="false">
      <c r="A4290" s="2" t="s">
        <v>8126</v>
      </c>
      <c r="B4290" s="2" t="s">
        <v>2652</v>
      </c>
      <c r="C4290" s="2" t="s">
        <v>12</v>
      </c>
      <c r="D4290" s="3" t="s">
        <v>50</v>
      </c>
      <c r="E4290" s="2" t="s">
        <v>106</v>
      </c>
      <c r="F4290" s="2" t="s">
        <v>578</v>
      </c>
      <c r="G4290" s="3" t="s">
        <v>62</v>
      </c>
      <c r="H4290" s="4" t="n">
        <v>2483.28</v>
      </c>
      <c r="I4290" s="5" t="n">
        <v>25</v>
      </c>
      <c r="J4290" s="2" t="s">
        <v>17</v>
      </c>
    </row>
    <row r="4291" customFormat="false" ht="15" hidden="false" customHeight="false" outlineLevel="0" collapsed="false">
      <c r="A4291" s="6" t="s">
        <v>8127</v>
      </c>
      <c r="B4291" s="6" t="s">
        <v>814</v>
      </c>
      <c r="C4291" s="6" t="s">
        <v>12</v>
      </c>
      <c r="D4291" s="7" t="s">
        <v>50</v>
      </c>
      <c r="E4291" s="6" t="s">
        <v>496</v>
      </c>
      <c r="F4291" s="6" t="s">
        <v>261</v>
      </c>
      <c r="G4291" s="7" t="s">
        <v>74</v>
      </c>
      <c r="H4291" s="8" t="n">
        <v>8945.2</v>
      </c>
      <c r="I4291" s="9" t="n">
        <v>10</v>
      </c>
      <c r="J4291" s="6" t="s">
        <v>17</v>
      </c>
    </row>
    <row r="4292" customFormat="false" ht="15" hidden="false" customHeight="false" outlineLevel="0" collapsed="false">
      <c r="A4292" s="2" t="s">
        <v>8128</v>
      </c>
      <c r="B4292" s="2" t="s">
        <v>8129</v>
      </c>
      <c r="C4292" s="2" t="s">
        <v>31</v>
      </c>
      <c r="D4292" s="3" t="s">
        <v>32</v>
      </c>
      <c r="E4292" s="2" t="s">
        <v>1292</v>
      </c>
      <c r="F4292" s="2" t="s">
        <v>997</v>
      </c>
      <c r="G4292" s="3" t="s">
        <v>22</v>
      </c>
      <c r="H4292" s="4" t="n">
        <v>12116</v>
      </c>
      <c r="I4292" s="5" t="n">
        <v>5</v>
      </c>
      <c r="J4292" s="2" t="s">
        <v>17</v>
      </c>
    </row>
    <row r="4293" customFormat="false" ht="15" hidden="false" customHeight="false" outlineLevel="0" collapsed="false">
      <c r="A4293" s="6" t="s">
        <v>8130</v>
      </c>
      <c r="B4293" s="6" t="s">
        <v>8131</v>
      </c>
      <c r="C4293" s="6" t="s">
        <v>31</v>
      </c>
      <c r="D4293" s="7" t="s">
        <v>59</v>
      </c>
      <c r="E4293" s="6" t="s">
        <v>476</v>
      </c>
      <c r="F4293" s="6" t="s">
        <v>452</v>
      </c>
      <c r="G4293" s="7" t="s">
        <v>16</v>
      </c>
      <c r="H4293" s="8" t="n">
        <v>13856.65</v>
      </c>
      <c r="I4293" s="9" t="n">
        <v>15</v>
      </c>
      <c r="J4293" s="6" t="s">
        <v>17</v>
      </c>
    </row>
    <row r="4294" customFormat="false" ht="15" hidden="false" customHeight="false" outlineLevel="0" collapsed="false">
      <c r="A4294" s="2" t="s">
        <v>8132</v>
      </c>
      <c r="B4294" s="2" t="s">
        <v>1356</v>
      </c>
      <c r="C4294" s="2" t="s">
        <v>12</v>
      </c>
      <c r="D4294" s="3" t="s">
        <v>179</v>
      </c>
      <c r="E4294" s="2" t="s">
        <v>326</v>
      </c>
      <c r="F4294" s="2" t="s">
        <v>460</v>
      </c>
      <c r="G4294" s="3" t="s">
        <v>28</v>
      </c>
      <c r="H4294" s="4" t="n">
        <v>12084.09</v>
      </c>
      <c r="I4294" s="5" t="n">
        <v>25</v>
      </c>
      <c r="J4294" s="2" t="s">
        <v>17</v>
      </c>
    </row>
    <row r="4295" customFormat="false" ht="15" hidden="false" customHeight="false" outlineLevel="0" collapsed="false">
      <c r="A4295" s="6" t="s">
        <v>8133</v>
      </c>
      <c r="B4295" s="6" t="s">
        <v>337</v>
      </c>
      <c r="C4295" s="6" t="s">
        <v>31</v>
      </c>
      <c r="D4295" s="7" t="s">
        <v>92</v>
      </c>
      <c r="E4295" s="6" t="s">
        <v>517</v>
      </c>
      <c r="F4295" s="6" t="s">
        <v>1195</v>
      </c>
      <c r="G4295" s="7" t="s">
        <v>138</v>
      </c>
      <c r="H4295" s="8" t="n">
        <v>11294.82</v>
      </c>
      <c r="I4295" s="9" t="n">
        <v>30</v>
      </c>
      <c r="J4295" s="6" t="s">
        <v>17</v>
      </c>
    </row>
    <row r="4296" customFormat="false" ht="15" hidden="false" customHeight="false" outlineLevel="0" collapsed="false">
      <c r="A4296" s="2" t="s">
        <v>8134</v>
      </c>
      <c r="B4296" s="2" t="s">
        <v>8135</v>
      </c>
      <c r="C4296" s="2" t="s">
        <v>31</v>
      </c>
      <c r="D4296" s="3" t="s">
        <v>59</v>
      </c>
      <c r="E4296" s="2" t="s">
        <v>167</v>
      </c>
      <c r="F4296" s="2" t="s">
        <v>194</v>
      </c>
      <c r="G4296" s="3" t="s">
        <v>74</v>
      </c>
      <c r="H4296" s="4" t="n">
        <v>2963.51</v>
      </c>
      <c r="I4296" s="5" t="n">
        <v>30</v>
      </c>
      <c r="J4296" s="2" t="s">
        <v>17</v>
      </c>
    </row>
    <row r="4297" customFormat="false" ht="15" hidden="false" customHeight="false" outlineLevel="0" collapsed="false">
      <c r="A4297" s="6" t="s">
        <v>8136</v>
      </c>
      <c r="B4297" s="6" t="s">
        <v>1379</v>
      </c>
      <c r="C4297" s="6" t="s">
        <v>12</v>
      </c>
      <c r="D4297" s="7" t="s">
        <v>362</v>
      </c>
      <c r="E4297" s="6" t="s">
        <v>699</v>
      </c>
      <c r="F4297" s="6" t="s">
        <v>579</v>
      </c>
      <c r="G4297" s="7" t="s">
        <v>16</v>
      </c>
      <c r="H4297" s="8" t="n">
        <v>14884.95</v>
      </c>
      <c r="I4297" s="9" t="n">
        <v>30</v>
      </c>
      <c r="J4297" s="6" t="s">
        <v>17</v>
      </c>
    </row>
    <row r="4298" customFormat="false" ht="15" hidden="false" customHeight="false" outlineLevel="0" collapsed="false">
      <c r="A4298" s="2" t="s">
        <v>8137</v>
      </c>
      <c r="B4298" s="2" t="s">
        <v>5636</v>
      </c>
      <c r="C4298" s="2" t="s">
        <v>12</v>
      </c>
      <c r="D4298" s="3" t="s">
        <v>362</v>
      </c>
      <c r="E4298" s="2" t="s">
        <v>358</v>
      </c>
      <c r="F4298" s="2" t="s">
        <v>359</v>
      </c>
      <c r="G4298" s="3" t="s">
        <v>138</v>
      </c>
      <c r="H4298" s="4" t="n">
        <v>9440.13</v>
      </c>
      <c r="I4298" s="5" t="n">
        <v>20</v>
      </c>
      <c r="J4298" s="2" t="s">
        <v>17</v>
      </c>
    </row>
    <row r="4299" customFormat="false" ht="15" hidden="false" customHeight="false" outlineLevel="0" collapsed="false">
      <c r="A4299" s="6" t="s">
        <v>8138</v>
      </c>
      <c r="B4299" s="6" t="s">
        <v>3388</v>
      </c>
      <c r="C4299" s="6" t="s">
        <v>31</v>
      </c>
      <c r="D4299" s="7" t="s">
        <v>71</v>
      </c>
      <c r="E4299" s="6" t="s">
        <v>380</v>
      </c>
      <c r="F4299" s="6" t="s">
        <v>381</v>
      </c>
      <c r="G4299" s="7" t="s">
        <v>62</v>
      </c>
      <c r="H4299" s="8" t="n">
        <v>8623.92</v>
      </c>
      <c r="I4299" s="9" t="n">
        <v>0</v>
      </c>
      <c r="J4299" s="6" t="s">
        <v>17</v>
      </c>
    </row>
    <row r="4300" customFormat="false" ht="15" hidden="false" customHeight="false" outlineLevel="0" collapsed="false">
      <c r="A4300" s="2" t="s">
        <v>8139</v>
      </c>
      <c r="B4300" s="2" t="s">
        <v>8140</v>
      </c>
      <c r="C4300" s="2" t="s">
        <v>31</v>
      </c>
      <c r="D4300" s="3" t="s">
        <v>122</v>
      </c>
      <c r="E4300" s="2" t="s">
        <v>662</v>
      </c>
      <c r="F4300" s="2" t="s">
        <v>528</v>
      </c>
      <c r="G4300" s="3" t="s">
        <v>28</v>
      </c>
      <c r="H4300" s="4" t="n">
        <v>7311.89</v>
      </c>
      <c r="I4300" s="5" t="n">
        <v>10</v>
      </c>
      <c r="J4300" s="2" t="s">
        <v>17</v>
      </c>
    </row>
    <row r="4301" customFormat="false" ht="15" hidden="false" customHeight="false" outlineLevel="0" collapsed="false">
      <c r="A4301" s="6" t="s">
        <v>8141</v>
      </c>
      <c r="B4301" s="6" t="s">
        <v>8142</v>
      </c>
      <c r="C4301" s="6" t="s">
        <v>31</v>
      </c>
      <c r="D4301" s="7" t="s">
        <v>131</v>
      </c>
      <c r="E4301" s="6" t="s">
        <v>297</v>
      </c>
      <c r="F4301" s="6" t="s">
        <v>1453</v>
      </c>
      <c r="G4301" s="7" t="s">
        <v>16</v>
      </c>
      <c r="H4301" s="8" t="n">
        <v>13125.83</v>
      </c>
      <c r="I4301" s="9" t="n">
        <v>20</v>
      </c>
      <c r="J4301" s="6" t="s">
        <v>17</v>
      </c>
    </row>
    <row r="4302" customFormat="false" ht="15" hidden="false" customHeight="false" outlineLevel="0" collapsed="false">
      <c r="A4302" s="2" t="s">
        <v>8143</v>
      </c>
      <c r="B4302" s="2" t="s">
        <v>4990</v>
      </c>
      <c r="C4302" s="2" t="s">
        <v>12</v>
      </c>
      <c r="D4302" s="3" t="s">
        <v>179</v>
      </c>
      <c r="E4302" s="2" t="s">
        <v>1199</v>
      </c>
      <c r="F4302" s="2" t="s">
        <v>1570</v>
      </c>
      <c r="G4302" s="3" t="s">
        <v>22</v>
      </c>
      <c r="H4302" s="4" t="n">
        <v>11343.64</v>
      </c>
      <c r="I4302" s="5" t="n">
        <v>15</v>
      </c>
      <c r="J4302" s="2" t="s">
        <v>17</v>
      </c>
    </row>
    <row r="4303" customFormat="false" ht="15" hidden="false" customHeight="false" outlineLevel="0" collapsed="false">
      <c r="A4303" s="6" t="s">
        <v>8144</v>
      </c>
      <c r="B4303" s="6" t="s">
        <v>8145</v>
      </c>
      <c r="C4303" s="6" t="s">
        <v>31</v>
      </c>
      <c r="D4303" s="7" t="s">
        <v>131</v>
      </c>
      <c r="E4303" s="6" t="s">
        <v>620</v>
      </c>
      <c r="F4303" s="6" t="s">
        <v>621</v>
      </c>
      <c r="G4303" s="7" t="s">
        <v>22</v>
      </c>
      <c r="H4303" s="8" t="n">
        <v>1605.33</v>
      </c>
      <c r="I4303" s="9" t="n">
        <v>15</v>
      </c>
      <c r="J4303" s="6" t="s">
        <v>17</v>
      </c>
    </row>
    <row r="4304" customFormat="false" ht="15" hidden="false" customHeight="false" outlineLevel="0" collapsed="false">
      <c r="A4304" s="2" t="s">
        <v>8146</v>
      </c>
      <c r="B4304" s="2" t="s">
        <v>8147</v>
      </c>
      <c r="C4304" s="2" t="s">
        <v>12</v>
      </c>
      <c r="D4304" s="3" t="s">
        <v>110</v>
      </c>
      <c r="E4304" s="2" t="s">
        <v>20</v>
      </c>
      <c r="F4304" s="2" t="s">
        <v>1951</v>
      </c>
      <c r="G4304" s="3" t="s">
        <v>22</v>
      </c>
      <c r="H4304" s="4" t="n">
        <v>13578.04</v>
      </c>
      <c r="I4304" s="5" t="n">
        <v>15</v>
      </c>
      <c r="J4304" s="2" t="s">
        <v>17</v>
      </c>
    </row>
    <row r="4305" customFormat="false" ht="15" hidden="false" customHeight="false" outlineLevel="0" collapsed="false">
      <c r="A4305" s="6" t="s">
        <v>8148</v>
      </c>
      <c r="B4305" s="6" t="s">
        <v>8149</v>
      </c>
      <c r="C4305" s="6" t="s">
        <v>12</v>
      </c>
      <c r="D4305" s="7" t="s">
        <v>13</v>
      </c>
      <c r="E4305" s="6" t="s">
        <v>335</v>
      </c>
      <c r="F4305" s="6" t="s">
        <v>1271</v>
      </c>
      <c r="G4305" s="7" t="s">
        <v>22</v>
      </c>
      <c r="H4305" s="8" t="n">
        <v>14339.5</v>
      </c>
      <c r="I4305" s="9" t="n">
        <v>25</v>
      </c>
      <c r="J4305" s="6" t="s">
        <v>17</v>
      </c>
    </row>
    <row r="4306" customFormat="false" ht="15" hidden="false" customHeight="false" outlineLevel="0" collapsed="false">
      <c r="A4306" s="2" t="s">
        <v>8150</v>
      </c>
      <c r="B4306" s="2" t="s">
        <v>3632</v>
      </c>
      <c r="C4306" s="2" t="s">
        <v>31</v>
      </c>
      <c r="D4306" s="3" t="s">
        <v>131</v>
      </c>
      <c r="E4306" s="2" t="s">
        <v>219</v>
      </c>
      <c r="F4306" s="2" t="s">
        <v>301</v>
      </c>
      <c r="G4306" s="3" t="s">
        <v>22</v>
      </c>
      <c r="H4306" s="4" t="n">
        <v>11200.78</v>
      </c>
      <c r="I4306" s="5" t="n">
        <v>30</v>
      </c>
      <c r="J4306" s="2" t="s">
        <v>17</v>
      </c>
    </row>
    <row r="4307" customFormat="false" ht="15" hidden="false" customHeight="false" outlineLevel="0" collapsed="false">
      <c r="A4307" s="6" t="s">
        <v>8151</v>
      </c>
      <c r="B4307" s="6" t="s">
        <v>7984</v>
      </c>
      <c r="C4307" s="6" t="s">
        <v>31</v>
      </c>
      <c r="D4307" s="7" t="s">
        <v>175</v>
      </c>
      <c r="E4307" s="6" t="s">
        <v>287</v>
      </c>
      <c r="F4307" s="6" t="s">
        <v>191</v>
      </c>
      <c r="G4307" s="7" t="s">
        <v>28</v>
      </c>
      <c r="H4307" s="8" t="n">
        <v>4122.11</v>
      </c>
      <c r="I4307" s="9" t="n">
        <v>10</v>
      </c>
      <c r="J4307" s="6" t="s">
        <v>17</v>
      </c>
    </row>
    <row r="4308" customFormat="false" ht="15" hidden="false" customHeight="false" outlineLevel="0" collapsed="false">
      <c r="A4308" s="2" t="s">
        <v>8152</v>
      </c>
      <c r="B4308" s="2" t="s">
        <v>4017</v>
      </c>
      <c r="C4308" s="2" t="s">
        <v>12</v>
      </c>
      <c r="D4308" s="3" t="s">
        <v>362</v>
      </c>
      <c r="E4308" s="2" t="s">
        <v>132</v>
      </c>
      <c r="F4308" s="2" t="s">
        <v>556</v>
      </c>
      <c r="G4308" s="3" t="s">
        <v>138</v>
      </c>
      <c r="H4308" s="4" t="n">
        <v>3726.51</v>
      </c>
      <c r="I4308" s="5" t="n">
        <v>0</v>
      </c>
      <c r="J4308" s="2" t="s">
        <v>17</v>
      </c>
    </row>
    <row r="4309" customFormat="false" ht="15" hidden="false" customHeight="false" outlineLevel="0" collapsed="false">
      <c r="A4309" s="6" t="s">
        <v>8153</v>
      </c>
      <c r="B4309" s="6" t="s">
        <v>8154</v>
      </c>
      <c r="C4309" s="6" t="s">
        <v>31</v>
      </c>
      <c r="D4309" s="7" t="s">
        <v>131</v>
      </c>
      <c r="E4309" s="6" t="s">
        <v>717</v>
      </c>
      <c r="F4309" s="6" t="s">
        <v>436</v>
      </c>
      <c r="G4309" s="7" t="s">
        <v>138</v>
      </c>
      <c r="H4309" s="8" t="n">
        <v>11010.57</v>
      </c>
      <c r="I4309" s="9" t="n">
        <v>15</v>
      </c>
      <c r="J4309" s="6" t="s">
        <v>17</v>
      </c>
    </row>
    <row r="4310" customFormat="false" ht="15" hidden="false" customHeight="false" outlineLevel="0" collapsed="false">
      <c r="A4310" s="2" t="s">
        <v>8155</v>
      </c>
      <c r="B4310" s="2" t="s">
        <v>5921</v>
      </c>
      <c r="C4310" s="2" t="s">
        <v>12</v>
      </c>
      <c r="D4310" s="3" t="s">
        <v>37</v>
      </c>
      <c r="E4310" s="2" t="s">
        <v>34</v>
      </c>
      <c r="F4310" s="2" t="s">
        <v>449</v>
      </c>
      <c r="G4310" s="3" t="s">
        <v>62</v>
      </c>
      <c r="H4310" s="4" t="n">
        <v>5973.39</v>
      </c>
      <c r="I4310" s="5" t="n">
        <v>15</v>
      </c>
      <c r="J4310" s="2" t="s">
        <v>17</v>
      </c>
    </row>
    <row r="4311" customFormat="false" ht="15" hidden="false" customHeight="false" outlineLevel="0" collapsed="false">
      <c r="A4311" s="6" t="s">
        <v>8156</v>
      </c>
      <c r="B4311" s="6" t="s">
        <v>8157</v>
      </c>
      <c r="C4311" s="6" t="s">
        <v>31</v>
      </c>
      <c r="D4311" s="7" t="s">
        <v>215</v>
      </c>
      <c r="E4311" s="6" t="s">
        <v>237</v>
      </c>
      <c r="F4311" s="6" t="s">
        <v>928</v>
      </c>
      <c r="G4311" s="7" t="s">
        <v>22</v>
      </c>
      <c r="H4311" s="8" t="n">
        <v>12185.88</v>
      </c>
      <c r="I4311" s="9" t="n">
        <v>10</v>
      </c>
      <c r="J4311" s="6" t="s">
        <v>17</v>
      </c>
    </row>
    <row r="4312" customFormat="false" ht="15" hidden="false" customHeight="false" outlineLevel="0" collapsed="false">
      <c r="A4312" s="2" t="s">
        <v>8158</v>
      </c>
      <c r="B4312" s="2" t="s">
        <v>4273</v>
      </c>
      <c r="C4312" s="2" t="s">
        <v>31</v>
      </c>
      <c r="D4312" s="3" t="s">
        <v>71</v>
      </c>
      <c r="E4312" s="2" t="s">
        <v>89</v>
      </c>
      <c r="F4312" s="2" t="s">
        <v>528</v>
      </c>
      <c r="G4312" s="3" t="s">
        <v>22</v>
      </c>
      <c r="H4312" s="4" t="n">
        <v>3462.62</v>
      </c>
      <c r="I4312" s="5" t="n">
        <v>20</v>
      </c>
      <c r="J4312" s="2" t="s">
        <v>17</v>
      </c>
    </row>
    <row r="4313" customFormat="false" ht="15" hidden="false" customHeight="false" outlineLevel="0" collapsed="false">
      <c r="A4313" s="6" t="s">
        <v>8159</v>
      </c>
      <c r="B4313" s="6" t="s">
        <v>8160</v>
      </c>
      <c r="C4313" s="6" t="s">
        <v>12</v>
      </c>
      <c r="D4313" s="7" t="s">
        <v>50</v>
      </c>
      <c r="E4313" s="6" t="s">
        <v>98</v>
      </c>
      <c r="F4313" s="6" t="s">
        <v>380</v>
      </c>
      <c r="G4313" s="7" t="s">
        <v>22</v>
      </c>
      <c r="H4313" s="8" t="n">
        <v>3234.59</v>
      </c>
      <c r="I4313" s="9" t="n">
        <v>5</v>
      </c>
      <c r="J4313" s="6" t="s">
        <v>17</v>
      </c>
    </row>
    <row r="4314" customFormat="false" ht="15" hidden="false" customHeight="false" outlineLevel="0" collapsed="false">
      <c r="A4314" s="2" t="s">
        <v>8161</v>
      </c>
      <c r="B4314" s="2" t="s">
        <v>6828</v>
      </c>
      <c r="C4314" s="2" t="s">
        <v>31</v>
      </c>
      <c r="D4314" s="3" t="s">
        <v>215</v>
      </c>
      <c r="E4314" s="2" t="s">
        <v>469</v>
      </c>
      <c r="F4314" s="2" t="s">
        <v>433</v>
      </c>
      <c r="G4314" s="3" t="s">
        <v>62</v>
      </c>
      <c r="H4314" s="4" t="n">
        <v>11889.26</v>
      </c>
      <c r="I4314" s="5" t="n">
        <v>25</v>
      </c>
      <c r="J4314" s="2" t="s">
        <v>17</v>
      </c>
    </row>
    <row r="4315" customFormat="false" ht="15" hidden="false" customHeight="false" outlineLevel="0" collapsed="false">
      <c r="A4315" s="6" t="s">
        <v>8162</v>
      </c>
      <c r="B4315" s="6" t="s">
        <v>8163</v>
      </c>
      <c r="C4315" s="6" t="s">
        <v>12</v>
      </c>
      <c r="D4315" s="7" t="s">
        <v>37</v>
      </c>
      <c r="E4315" s="6" t="s">
        <v>241</v>
      </c>
      <c r="F4315" s="6" t="s">
        <v>293</v>
      </c>
      <c r="G4315" s="7" t="s">
        <v>22</v>
      </c>
      <c r="H4315" s="8" t="n">
        <v>4580.89</v>
      </c>
      <c r="I4315" s="9" t="n">
        <v>15</v>
      </c>
      <c r="J4315" s="6" t="s">
        <v>17</v>
      </c>
    </row>
    <row r="4316" customFormat="false" ht="15" hidden="false" customHeight="false" outlineLevel="0" collapsed="false">
      <c r="A4316" s="2" t="s">
        <v>8164</v>
      </c>
      <c r="B4316" s="2" t="s">
        <v>4585</v>
      </c>
      <c r="C4316" s="2" t="s">
        <v>31</v>
      </c>
      <c r="D4316" s="3" t="s">
        <v>215</v>
      </c>
      <c r="E4316" s="2" t="s">
        <v>2151</v>
      </c>
      <c r="F4316" s="2" t="s">
        <v>1440</v>
      </c>
      <c r="G4316" s="3" t="s">
        <v>62</v>
      </c>
      <c r="H4316" s="4" t="n">
        <v>2056.76</v>
      </c>
      <c r="I4316" s="5" t="n">
        <v>5</v>
      </c>
      <c r="J4316" s="2" t="s">
        <v>17</v>
      </c>
    </row>
    <row r="4317" customFormat="false" ht="15" hidden="false" customHeight="false" outlineLevel="0" collapsed="false">
      <c r="A4317" s="6" t="s">
        <v>8165</v>
      </c>
      <c r="B4317" s="6" t="s">
        <v>8166</v>
      </c>
      <c r="C4317" s="6" t="s">
        <v>12</v>
      </c>
      <c r="D4317" s="7" t="s">
        <v>179</v>
      </c>
      <c r="E4317" s="6" t="s">
        <v>557</v>
      </c>
      <c r="F4317" s="6" t="s">
        <v>347</v>
      </c>
      <c r="G4317" s="7" t="s">
        <v>16</v>
      </c>
      <c r="H4317" s="8" t="n">
        <v>10610.32</v>
      </c>
      <c r="I4317" s="9" t="n">
        <v>15</v>
      </c>
      <c r="J4317" s="6" t="s">
        <v>68</v>
      </c>
    </row>
    <row r="4318" customFormat="false" ht="15" hidden="false" customHeight="false" outlineLevel="0" collapsed="false">
      <c r="A4318" s="2" t="s">
        <v>8167</v>
      </c>
      <c r="B4318" s="2" t="s">
        <v>8168</v>
      </c>
      <c r="C4318" s="2" t="s">
        <v>31</v>
      </c>
      <c r="D4318" s="3" t="s">
        <v>65</v>
      </c>
      <c r="E4318" s="2" t="s">
        <v>33</v>
      </c>
      <c r="F4318" s="2" t="s">
        <v>700</v>
      </c>
      <c r="G4318" s="3" t="s">
        <v>62</v>
      </c>
      <c r="H4318" s="4" t="n">
        <v>13814.29</v>
      </c>
      <c r="I4318" s="5" t="n">
        <v>15</v>
      </c>
      <c r="J4318" s="2" t="s">
        <v>68</v>
      </c>
    </row>
    <row r="4319" customFormat="false" ht="15" hidden="false" customHeight="false" outlineLevel="0" collapsed="false">
      <c r="A4319" s="6" t="s">
        <v>8169</v>
      </c>
      <c r="B4319" s="6" t="s">
        <v>8170</v>
      </c>
      <c r="C4319" s="6" t="s">
        <v>12</v>
      </c>
      <c r="D4319" s="7" t="s">
        <v>81</v>
      </c>
      <c r="E4319" s="6" t="s">
        <v>585</v>
      </c>
      <c r="F4319" s="6" t="s">
        <v>332</v>
      </c>
      <c r="G4319" s="7" t="s">
        <v>28</v>
      </c>
      <c r="H4319" s="8" t="n">
        <v>7082.28</v>
      </c>
      <c r="I4319" s="9" t="n">
        <v>5</v>
      </c>
      <c r="J4319" s="6" t="s">
        <v>17</v>
      </c>
    </row>
    <row r="4320" customFormat="false" ht="15" hidden="false" customHeight="false" outlineLevel="0" collapsed="false">
      <c r="A4320" s="2" t="s">
        <v>8171</v>
      </c>
      <c r="B4320" s="2" t="s">
        <v>969</v>
      </c>
      <c r="C4320" s="2" t="s">
        <v>31</v>
      </c>
      <c r="D4320" s="3" t="s">
        <v>215</v>
      </c>
      <c r="E4320" s="2" t="s">
        <v>347</v>
      </c>
      <c r="F4320" s="2" t="s">
        <v>1075</v>
      </c>
      <c r="G4320" s="3" t="s">
        <v>28</v>
      </c>
      <c r="H4320" s="4" t="n">
        <v>9080.24</v>
      </c>
      <c r="I4320" s="5" t="n">
        <v>0</v>
      </c>
      <c r="J4320" s="2" t="s">
        <v>17</v>
      </c>
    </row>
    <row r="4321" customFormat="false" ht="15" hidden="false" customHeight="false" outlineLevel="0" collapsed="false">
      <c r="A4321" s="6" t="s">
        <v>8172</v>
      </c>
      <c r="B4321" s="6" t="s">
        <v>8173</v>
      </c>
      <c r="C4321" s="6" t="s">
        <v>86</v>
      </c>
      <c r="D4321" s="7" t="s">
        <v>507</v>
      </c>
      <c r="E4321" s="6" t="s">
        <v>124</v>
      </c>
      <c r="F4321" s="6" t="s">
        <v>98</v>
      </c>
      <c r="G4321" s="7" t="s">
        <v>16</v>
      </c>
      <c r="H4321" s="8" t="n">
        <v>9561.64</v>
      </c>
      <c r="I4321" s="9" t="n">
        <v>10</v>
      </c>
      <c r="J4321" s="6" t="s">
        <v>17</v>
      </c>
    </row>
    <row r="4322" customFormat="false" ht="15" hidden="false" customHeight="false" outlineLevel="0" collapsed="false">
      <c r="A4322" s="2" t="s">
        <v>8174</v>
      </c>
      <c r="B4322" s="2" t="s">
        <v>2875</v>
      </c>
      <c r="C4322" s="2" t="s">
        <v>31</v>
      </c>
      <c r="D4322" s="3" t="s">
        <v>122</v>
      </c>
      <c r="E4322" s="2" t="s">
        <v>366</v>
      </c>
      <c r="F4322" s="2" t="s">
        <v>600</v>
      </c>
      <c r="G4322" s="3" t="s">
        <v>16</v>
      </c>
      <c r="H4322" s="4" t="n">
        <v>14977.33</v>
      </c>
      <c r="I4322" s="5" t="n">
        <v>10</v>
      </c>
      <c r="J4322" s="2" t="s">
        <v>17</v>
      </c>
    </row>
    <row r="4323" customFormat="false" ht="15" hidden="false" customHeight="false" outlineLevel="0" collapsed="false">
      <c r="A4323" s="6" t="s">
        <v>8175</v>
      </c>
      <c r="B4323" s="6" t="s">
        <v>8176</v>
      </c>
      <c r="C4323" s="6" t="s">
        <v>86</v>
      </c>
      <c r="D4323" s="7" t="s">
        <v>384</v>
      </c>
      <c r="E4323" s="6" t="s">
        <v>377</v>
      </c>
      <c r="F4323" s="6" t="s">
        <v>194</v>
      </c>
      <c r="G4323" s="7" t="s">
        <v>22</v>
      </c>
      <c r="H4323" s="8" t="n">
        <v>14543.75</v>
      </c>
      <c r="I4323" s="9" t="n">
        <v>0</v>
      </c>
      <c r="J4323" s="6" t="s">
        <v>68</v>
      </c>
    </row>
    <row r="4324" customFormat="false" ht="15" hidden="false" customHeight="false" outlineLevel="0" collapsed="false">
      <c r="A4324" s="2" t="s">
        <v>8177</v>
      </c>
      <c r="B4324" s="2" t="s">
        <v>2628</v>
      </c>
      <c r="C4324" s="2" t="s">
        <v>31</v>
      </c>
      <c r="D4324" s="3" t="s">
        <v>215</v>
      </c>
      <c r="E4324" s="2" t="s">
        <v>985</v>
      </c>
      <c r="F4324" s="2" t="s">
        <v>78</v>
      </c>
      <c r="G4324" s="3" t="s">
        <v>62</v>
      </c>
      <c r="H4324" s="4" t="n">
        <v>7658.8</v>
      </c>
      <c r="I4324" s="5" t="n">
        <v>10</v>
      </c>
      <c r="J4324" s="2" t="s">
        <v>17</v>
      </c>
    </row>
    <row r="4325" customFormat="false" ht="15" hidden="false" customHeight="false" outlineLevel="0" collapsed="false">
      <c r="A4325" s="6" t="s">
        <v>8178</v>
      </c>
      <c r="B4325" s="6" t="s">
        <v>8179</v>
      </c>
      <c r="C4325" s="6" t="s">
        <v>12</v>
      </c>
      <c r="D4325" s="7" t="s">
        <v>362</v>
      </c>
      <c r="E4325" s="6" t="s">
        <v>301</v>
      </c>
      <c r="F4325" s="6" t="s">
        <v>2190</v>
      </c>
      <c r="G4325" s="7" t="s">
        <v>16</v>
      </c>
      <c r="H4325" s="8" t="n">
        <v>1153.25</v>
      </c>
      <c r="I4325" s="9" t="n">
        <v>30</v>
      </c>
      <c r="J4325" s="6" t="s">
        <v>17</v>
      </c>
    </row>
    <row r="4326" customFormat="false" ht="15" hidden="false" customHeight="false" outlineLevel="0" collapsed="false">
      <c r="A4326" s="2" t="s">
        <v>8180</v>
      </c>
      <c r="B4326" s="2" t="s">
        <v>8181</v>
      </c>
      <c r="C4326" s="2" t="s">
        <v>12</v>
      </c>
      <c r="D4326" s="3" t="s">
        <v>362</v>
      </c>
      <c r="E4326" s="2" t="s">
        <v>803</v>
      </c>
      <c r="F4326" s="2" t="s">
        <v>26</v>
      </c>
      <c r="G4326" s="3" t="s">
        <v>16</v>
      </c>
      <c r="H4326" s="4" t="n">
        <v>6641.03</v>
      </c>
      <c r="I4326" s="5" t="n">
        <v>5</v>
      </c>
      <c r="J4326" s="2" t="s">
        <v>17</v>
      </c>
    </row>
    <row r="4327" customFormat="false" ht="15" hidden="false" customHeight="false" outlineLevel="0" collapsed="false">
      <c r="A4327" s="6" t="s">
        <v>8182</v>
      </c>
      <c r="B4327" s="6" t="s">
        <v>8183</v>
      </c>
      <c r="C4327" s="6" t="s">
        <v>12</v>
      </c>
      <c r="D4327" s="7" t="s">
        <v>110</v>
      </c>
      <c r="E4327" s="6" t="s">
        <v>520</v>
      </c>
      <c r="F4327" s="6" t="s">
        <v>1505</v>
      </c>
      <c r="G4327" s="7" t="s">
        <v>16</v>
      </c>
      <c r="H4327" s="8" t="n">
        <v>12063.12</v>
      </c>
      <c r="I4327" s="9" t="n">
        <v>0</v>
      </c>
      <c r="J4327" s="6" t="s">
        <v>17</v>
      </c>
    </row>
    <row r="4328" customFormat="false" ht="15" hidden="false" customHeight="false" outlineLevel="0" collapsed="false">
      <c r="A4328" s="2" t="s">
        <v>8184</v>
      </c>
      <c r="B4328" s="2" t="s">
        <v>8185</v>
      </c>
      <c r="C4328" s="2" t="s">
        <v>86</v>
      </c>
      <c r="D4328" s="3" t="s">
        <v>249</v>
      </c>
      <c r="E4328" s="2" t="s">
        <v>565</v>
      </c>
      <c r="F4328" s="2" t="s">
        <v>490</v>
      </c>
      <c r="G4328" s="3" t="s">
        <v>22</v>
      </c>
      <c r="H4328" s="4" t="n">
        <v>12833.92</v>
      </c>
      <c r="I4328" s="5" t="n">
        <v>25</v>
      </c>
      <c r="J4328" s="2" t="s">
        <v>68</v>
      </c>
    </row>
    <row r="4329" customFormat="false" ht="15" hidden="false" customHeight="false" outlineLevel="0" collapsed="false">
      <c r="A4329" s="6" t="s">
        <v>8186</v>
      </c>
      <c r="B4329" s="6" t="s">
        <v>3138</v>
      </c>
      <c r="C4329" s="6" t="s">
        <v>31</v>
      </c>
      <c r="D4329" s="7" t="s">
        <v>145</v>
      </c>
      <c r="E4329" s="6" t="s">
        <v>614</v>
      </c>
      <c r="F4329" s="6" t="s">
        <v>359</v>
      </c>
      <c r="G4329" s="7" t="s">
        <v>22</v>
      </c>
      <c r="H4329" s="8" t="n">
        <v>9017.38</v>
      </c>
      <c r="I4329" s="9" t="n">
        <v>15</v>
      </c>
      <c r="J4329" s="6" t="s">
        <v>17</v>
      </c>
    </row>
    <row r="4330" customFormat="false" ht="15" hidden="false" customHeight="false" outlineLevel="0" collapsed="false">
      <c r="A4330" s="2" t="s">
        <v>8187</v>
      </c>
      <c r="B4330" s="2" t="s">
        <v>8188</v>
      </c>
      <c r="C4330" s="2" t="s">
        <v>86</v>
      </c>
      <c r="D4330" s="3" t="s">
        <v>285</v>
      </c>
      <c r="E4330" s="2" t="s">
        <v>33</v>
      </c>
      <c r="F4330" s="2" t="s">
        <v>326</v>
      </c>
      <c r="G4330" s="3" t="s">
        <v>62</v>
      </c>
      <c r="H4330" s="4" t="n">
        <v>3073.56</v>
      </c>
      <c r="I4330" s="5" t="n">
        <v>30</v>
      </c>
      <c r="J4330" s="2" t="s">
        <v>68</v>
      </c>
    </row>
    <row r="4331" customFormat="false" ht="15" hidden="false" customHeight="false" outlineLevel="0" collapsed="false">
      <c r="A4331" s="6" t="s">
        <v>8189</v>
      </c>
      <c r="B4331" s="6" t="s">
        <v>7419</v>
      </c>
      <c r="C4331" s="6" t="s">
        <v>12</v>
      </c>
      <c r="D4331" s="7" t="s">
        <v>154</v>
      </c>
      <c r="E4331" s="6" t="s">
        <v>1190</v>
      </c>
      <c r="F4331" s="6" t="s">
        <v>56</v>
      </c>
      <c r="G4331" s="7" t="s">
        <v>74</v>
      </c>
      <c r="H4331" s="8" t="n">
        <v>8642.45</v>
      </c>
      <c r="I4331" s="9" t="n">
        <v>30</v>
      </c>
      <c r="J4331" s="6" t="s">
        <v>17</v>
      </c>
    </row>
    <row r="4332" customFormat="false" ht="15" hidden="false" customHeight="false" outlineLevel="0" collapsed="false">
      <c r="A4332" s="2" t="s">
        <v>8190</v>
      </c>
      <c r="B4332" s="2" t="s">
        <v>8191</v>
      </c>
      <c r="C4332" s="2" t="s">
        <v>86</v>
      </c>
      <c r="D4332" s="3" t="s">
        <v>285</v>
      </c>
      <c r="E4332" s="2" t="s">
        <v>1233</v>
      </c>
      <c r="F4332" s="2" t="s">
        <v>884</v>
      </c>
      <c r="G4332" s="3" t="s">
        <v>16</v>
      </c>
      <c r="H4332" s="4" t="n">
        <v>13655.41</v>
      </c>
      <c r="I4332" s="5" t="n">
        <v>15</v>
      </c>
      <c r="J4332" s="2" t="s">
        <v>17</v>
      </c>
    </row>
    <row r="4333" customFormat="false" ht="15" hidden="false" customHeight="false" outlineLevel="0" collapsed="false">
      <c r="A4333" s="6" t="s">
        <v>8192</v>
      </c>
      <c r="B4333" s="6" t="s">
        <v>8193</v>
      </c>
      <c r="C4333" s="6" t="s">
        <v>31</v>
      </c>
      <c r="D4333" s="7" t="s">
        <v>59</v>
      </c>
      <c r="E4333" s="6" t="s">
        <v>397</v>
      </c>
      <c r="F4333" s="6" t="s">
        <v>617</v>
      </c>
      <c r="G4333" s="7" t="s">
        <v>22</v>
      </c>
      <c r="H4333" s="8" t="n">
        <v>5789.68</v>
      </c>
      <c r="I4333" s="9" t="n">
        <v>10</v>
      </c>
      <c r="J4333" s="6" t="s">
        <v>68</v>
      </c>
    </row>
    <row r="4334" customFormat="false" ht="15" hidden="false" customHeight="false" outlineLevel="0" collapsed="false">
      <c r="A4334" s="2" t="s">
        <v>8194</v>
      </c>
      <c r="B4334" s="2" t="s">
        <v>8195</v>
      </c>
      <c r="C4334" s="2" t="s">
        <v>12</v>
      </c>
      <c r="D4334" s="3" t="s">
        <v>362</v>
      </c>
      <c r="E4334" s="2" t="s">
        <v>2151</v>
      </c>
      <c r="F4334" s="2" t="s">
        <v>251</v>
      </c>
      <c r="G4334" s="3" t="s">
        <v>74</v>
      </c>
      <c r="H4334" s="4" t="n">
        <v>8702.26</v>
      </c>
      <c r="I4334" s="5" t="n">
        <v>0</v>
      </c>
      <c r="J4334" s="2" t="s">
        <v>17</v>
      </c>
    </row>
    <row r="4335" customFormat="false" ht="15" hidden="false" customHeight="false" outlineLevel="0" collapsed="false">
      <c r="A4335" s="6" t="s">
        <v>8196</v>
      </c>
      <c r="B4335" s="6" t="s">
        <v>8197</v>
      </c>
      <c r="C4335" s="6" t="s">
        <v>12</v>
      </c>
      <c r="D4335" s="7" t="s">
        <v>13</v>
      </c>
      <c r="E4335" s="6" t="s">
        <v>237</v>
      </c>
      <c r="F4335" s="6" t="s">
        <v>238</v>
      </c>
      <c r="G4335" s="7" t="s">
        <v>62</v>
      </c>
      <c r="H4335" s="8" t="n">
        <v>5046.96</v>
      </c>
      <c r="I4335" s="9" t="n">
        <v>10</v>
      </c>
      <c r="J4335" s="6" t="s">
        <v>17</v>
      </c>
    </row>
    <row r="4336" customFormat="false" ht="15" hidden="false" customHeight="false" outlineLevel="0" collapsed="false">
      <c r="A4336" s="2" t="s">
        <v>8198</v>
      </c>
      <c r="B4336" s="2" t="s">
        <v>7429</v>
      </c>
      <c r="C4336" s="2" t="s">
        <v>31</v>
      </c>
      <c r="D4336" s="3" t="s">
        <v>65</v>
      </c>
      <c r="E4336" s="2" t="s">
        <v>1055</v>
      </c>
      <c r="F4336" s="2" t="s">
        <v>706</v>
      </c>
      <c r="G4336" s="3" t="s">
        <v>62</v>
      </c>
      <c r="H4336" s="4" t="n">
        <v>3216.8</v>
      </c>
      <c r="I4336" s="5" t="n">
        <v>5</v>
      </c>
      <c r="J4336" s="2" t="s">
        <v>17</v>
      </c>
    </row>
    <row r="4337" customFormat="false" ht="15" hidden="false" customHeight="false" outlineLevel="0" collapsed="false">
      <c r="A4337" s="6" t="s">
        <v>8199</v>
      </c>
      <c r="B4337" s="6" t="s">
        <v>8200</v>
      </c>
      <c r="C4337" s="6" t="s">
        <v>31</v>
      </c>
      <c r="D4337" s="7" t="s">
        <v>122</v>
      </c>
      <c r="E4337" s="6" t="s">
        <v>281</v>
      </c>
      <c r="F4337" s="6" t="s">
        <v>241</v>
      </c>
      <c r="G4337" s="7" t="s">
        <v>28</v>
      </c>
      <c r="H4337" s="8" t="n">
        <v>9105.15</v>
      </c>
      <c r="I4337" s="9" t="n">
        <v>0</v>
      </c>
      <c r="J4337" s="6" t="s">
        <v>17</v>
      </c>
    </row>
    <row r="4338" customFormat="false" ht="15" hidden="false" customHeight="false" outlineLevel="0" collapsed="false">
      <c r="A4338" s="2" t="s">
        <v>8201</v>
      </c>
      <c r="B4338" s="2" t="s">
        <v>8202</v>
      </c>
      <c r="C4338" s="2" t="s">
        <v>86</v>
      </c>
      <c r="D4338" s="3" t="s">
        <v>249</v>
      </c>
      <c r="E4338" s="2" t="s">
        <v>665</v>
      </c>
      <c r="F4338" s="2" t="s">
        <v>1736</v>
      </c>
      <c r="G4338" s="3" t="s">
        <v>74</v>
      </c>
      <c r="H4338" s="4" t="n">
        <v>8591.62</v>
      </c>
      <c r="I4338" s="5" t="n">
        <v>10</v>
      </c>
      <c r="J4338" s="2" t="s">
        <v>17</v>
      </c>
    </row>
    <row r="4339" customFormat="false" ht="15" hidden="false" customHeight="false" outlineLevel="0" collapsed="false">
      <c r="A4339" s="6" t="s">
        <v>8203</v>
      </c>
      <c r="B4339" s="6" t="s">
        <v>2802</v>
      </c>
      <c r="C4339" s="6" t="s">
        <v>12</v>
      </c>
      <c r="D4339" s="7" t="s">
        <v>362</v>
      </c>
      <c r="E4339" s="6" t="s">
        <v>56</v>
      </c>
      <c r="F4339" s="6" t="s">
        <v>436</v>
      </c>
      <c r="G4339" s="7" t="s">
        <v>16</v>
      </c>
      <c r="H4339" s="8" t="n">
        <v>9598.36</v>
      </c>
      <c r="I4339" s="9" t="n">
        <v>20</v>
      </c>
      <c r="J4339" s="6" t="s">
        <v>68</v>
      </c>
    </row>
    <row r="4340" customFormat="false" ht="15" hidden="false" customHeight="false" outlineLevel="0" collapsed="false">
      <c r="A4340" s="2" t="s">
        <v>8204</v>
      </c>
      <c r="B4340" s="2" t="s">
        <v>6552</v>
      </c>
      <c r="C4340" s="2" t="s">
        <v>86</v>
      </c>
      <c r="D4340" s="3" t="s">
        <v>384</v>
      </c>
      <c r="E4340" s="2" t="s">
        <v>1055</v>
      </c>
      <c r="F4340" s="2" t="s">
        <v>159</v>
      </c>
      <c r="G4340" s="3" t="s">
        <v>62</v>
      </c>
      <c r="H4340" s="4" t="n">
        <v>9591.13</v>
      </c>
      <c r="I4340" s="5" t="n">
        <v>15</v>
      </c>
      <c r="J4340" s="2" t="s">
        <v>17</v>
      </c>
    </row>
    <row r="4341" customFormat="false" ht="15" hidden="false" customHeight="false" outlineLevel="0" collapsed="false">
      <c r="A4341" s="6" t="s">
        <v>8205</v>
      </c>
      <c r="B4341" s="6" t="s">
        <v>8206</v>
      </c>
      <c r="C4341" s="6" t="s">
        <v>31</v>
      </c>
      <c r="D4341" s="7" t="s">
        <v>32</v>
      </c>
      <c r="E4341" s="6" t="s">
        <v>323</v>
      </c>
      <c r="F4341" s="6" t="s">
        <v>198</v>
      </c>
      <c r="G4341" s="7" t="s">
        <v>74</v>
      </c>
      <c r="H4341" s="8" t="n">
        <v>1639.43</v>
      </c>
      <c r="I4341" s="9" t="n">
        <v>25</v>
      </c>
      <c r="J4341" s="6" t="s">
        <v>68</v>
      </c>
    </row>
    <row r="4342" customFormat="false" ht="15" hidden="false" customHeight="false" outlineLevel="0" collapsed="false">
      <c r="A4342" s="2" t="s">
        <v>8207</v>
      </c>
      <c r="B4342" s="2" t="s">
        <v>8208</v>
      </c>
      <c r="C4342" s="2" t="s">
        <v>31</v>
      </c>
      <c r="D4342" s="3" t="s">
        <v>145</v>
      </c>
      <c r="E4342" s="2" t="s">
        <v>423</v>
      </c>
      <c r="F4342" s="2" t="s">
        <v>767</v>
      </c>
      <c r="G4342" s="3" t="s">
        <v>62</v>
      </c>
      <c r="H4342" s="4" t="n">
        <v>11609.19</v>
      </c>
      <c r="I4342" s="5" t="n">
        <v>25</v>
      </c>
      <c r="J4342" s="2" t="s">
        <v>17</v>
      </c>
    </row>
    <row r="4343" customFormat="false" ht="15" hidden="false" customHeight="false" outlineLevel="0" collapsed="false">
      <c r="A4343" s="6" t="s">
        <v>8209</v>
      </c>
      <c r="B4343" s="6" t="s">
        <v>4942</v>
      </c>
      <c r="C4343" s="6" t="s">
        <v>12</v>
      </c>
      <c r="D4343" s="7" t="s">
        <v>162</v>
      </c>
      <c r="E4343" s="6" t="s">
        <v>118</v>
      </c>
      <c r="F4343" s="6" t="s">
        <v>430</v>
      </c>
      <c r="G4343" s="7" t="s">
        <v>28</v>
      </c>
      <c r="H4343" s="8" t="n">
        <v>13002.75</v>
      </c>
      <c r="I4343" s="9" t="n">
        <v>20</v>
      </c>
      <c r="J4343" s="6" t="s">
        <v>17</v>
      </c>
    </row>
    <row r="4344" customFormat="false" ht="15" hidden="false" customHeight="false" outlineLevel="0" collapsed="false">
      <c r="A4344" s="2" t="s">
        <v>8210</v>
      </c>
      <c r="B4344" s="2" t="s">
        <v>2664</v>
      </c>
      <c r="C4344" s="2" t="s">
        <v>86</v>
      </c>
      <c r="D4344" s="3" t="s">
        <v>285</v>
      </c>
      <c r="E4344" s="2" t="s">
        <v>607</v>
      </c>
      <c r="F4344" s="2" t="s">
        <v>2425</v>
      </c>
      <c r="G4344" s="3" t="s">
        <v>16</v>
      </c>
      <c r="H4344" s="4" t="n">
        <v>12278.41</v>
      </c>
      <c r="I4344" s="5" t="n">
        <v>5</v>
      </c>
      <c r="J4344" s="2" t="s">
        <v>68</v>
      </c>
    </row>
    <row r="4345" customFormat="false" ht="15" hidden="false" customHeight="false" outlineLevel="0" collapsed="false">
      <c r="A4345" s="6" t="s">
        <v>8211</v>
      </c>
      <c r="B4345" s="6" t="s">
        <v>3977</v>
      </c>
      <c r="C4345" s="6" t="s">
        <v>31</v>
      </c>
      <c r="D4345" s="7" t="s">
        <v>131</v>
      </c>
      <c r="E4345" s="6" t="s">
        <v>326</v>
      </c>
      <c r="F4345" s="6" t="s">
        <v>449</v>
      </c>
      <c r="G4345" s="7" t="s">
        <v>62</v>
      </c>
      <c r="H4345" s="8" t="n">
        <v>3488.23</v>
      </c>
      <c r="I4345" s="9" t="n">
        <v>15</v>
      </c>
      <c r="J4345" s="6" t="s">
        <v>17</v>
      </c>
    </row>
    <row r="4346" customFormat="false" ht="15" hidden="false" customHeight="false" outlineLevel="0" collapsed="false">
      <c r="A4346" s="2" t="s">
        <v>8212</v>
      </c>
      <c r="B4346" s="2" t="s">
        <v>8213</v>
      </c>
      <c r="C4346" s="2" t="s">
        <v>31</v>
      </c>
      <c r="D4346" s="3" t="s">
        <v>65</v>
      </c>
      <c r="E4346" s="2" t="s">
        <v>88</v>
      </c>
      <c r="F4346" s="2" t="s">
        <v>674</v>
      </c>
      <c r="G4346" s="3" t="s">
        <v>28</v>
      </c>
      <c r="H4346" s="4" t="n">
        <v>1440.82</v>
      </c>
      <c r="I4346" s="5" t="n">
        <v>30</v>
      </c>
      <c r="J4346" s="2" t="s">
        <v>17</v>
      </c>
    </row>
    <row r="4347" customFormat="false" ht="15" hidden="false" customHeight="false" outlineLevel="0" collapsed="false">
      <c r="A4347" s="6" t="s">
        <v>8214</v>
      </c>
      <c r="B4347" s="6" t="s">
        <v>2804</v>
      </c>
      <c r="C4347" s="6" t="s">
        <v>31</v>
      </c>
      <c r="D4347" s="7" t="s">
        <v>92</v>
      </c>
      <c r="E4347" s="6" t="s">
        <v>614</v>
      </c>
      <c r="F4347" s="6" t="s">
        <v>627</v>
      </c>
      <c r="G4347" s="7" t="s">
        <v>62</v>
      </c>
      <c r="H4347" s="8" t="n">
        <v>3661.02</v>
      </c>
      <c r="I4347" s="9" t="n">
        <v>0</v>
      </c>
      <c r="J4347" s="6" t="s">
        <v>17</v>
      </c>
    </row>
    <row r="4348" customFormat="false" ht="15" hidden="false" customHeight="false" outlineLevel="0" collapsed="false">
      <c r="A4348" s="2" t="s">
        <v>8215</v>
      </c>
      <c r="B4348" s="2" t="s">
        <v>2170</v>
      </c>
      <c r="C4348" s="2" t="s">
        <v>31</v>
      </c>
      <c r="D4348" s="3" t="s">
        <v>122</v>
      </c>
      <c r="E4348" s="2" t="s">
        <v>272</v>
      </c>
      <c r="F4348" s="2" t="s">
        <v>975</v>
      </c>
      <c r="G4348" s="3" t="s">
        <v>22</v>
      </c>
      <c r="H4348" s="4" t="n">
        <v>5210.72</v>
      </c>
      <c r="I4348" s="5" t="n">
        <v>30</v>
      </c>
      <c r="J4348" s="2" t="s">
        <v>17</v>
      </c>
    </row>
    <row r="4349" customFormat="false" ht="15" hidden="false" customHeight="false" outlineLevel="0" collapsed="false">
      <c r="A4349" s="6" t="s">
        <v>8216</v>
      </c>
      <c r="B4349" s="6" t="s">
        <v>8217</v>
      </c>
      <c r="C4349" s="6" t="s">
        <v>31</v>
      </c>
      <c r="D4349" s="7" t="s">
        <v>215</v>
      </c>
      <c r="E4349" s="6" t="s">
        <v>118</v>
      </c>
      <c r="F4349" s="6" t="s">
        <v>1055</v>
      </c>
      <c r="G4349" s="7" t="s">
        <v>28</v>
      </c>
      <c r="H4349" s="8" t="n">
        <v>2693.08</v>
      </c>
      <c r="I4349" s="9" t="n">
        <v>30</v>
      </c>
      <c r="J4349" s="6" t="s">
        <v>17</v>
      </c>
    </row>
    <row r="4350" customFormat="false" ht="15" hidden="false" customHeight="false" outlineLevel="0" collapsed="false">
      <c r="A4350" s="2" t="s">
        <v>8218</v>
      </c>
      <c r="B4350" s="2" t="s">
        <v>8219</v>
      </c>
      <c r="C4350" s="2" t="s">
        <v>86</v>
      </c>
      <c r="D4350" s="3" t="s">
        <v>524</v>
      </c>
      <c r="E4350" s="2" t="s">
        <v>630</v>
      </c>
      <c r="F4350" s="2" t="s">
        <v>307</v>
      </c>
      <c r="G4350" s="3" t="s">
        <v>62</v>
      </c>
      <c r="H4350" s="4" t="n">
        <v>14782.04</v>
      </c>
      <c r="I4350" s="5" t="n">
        <v>25</v>
      </c>
      <c r="J4350" s="2" t="s">
        <v>17</v>
      </c>
    </row>
    <row r="4351" customFormat="false" ht="15" hidden="false" customHeight="false" outlineLevel="0" collapsed="false">
      <c r="A4351" s="6" t="s">
        <v>8220</v>
      </c>
      <c r="B4351" s="6" t="s">
        <v>8221</v>
      </c>
      <c r="C4351" s="6" t="s">
        <v>86</v>
      </c>
      <c r="D4351" s="7" t="s">
        <v>135</v>
      </c>
      <c r="E4351" s="6" t="s">
        <v>308</v>
      </c>
      <c r="F4351" s="6" t="s">
        <v>222</v>
      </c>
      <c r="G4351" s="7" t="s">
        <v>16</v>
      </c>
      <c r="H4351" s="8" t="n">
        <v>10009.99</v>
      </c>
      <c r="I4351" s="9" t="n">
        <v>0</v>
      </c>
      <c r="J4351" s="6" t="s">
        <v>68</v>
      </c>
    </row>
    <row r="4352" customFormat="false" ht="15" hidden="false" customHeight="false" outlineLevel="0" collapsed="false">
      <c r="A4352" s="2" t="s">
        <v>8222</v>
      </c>
      <c r="B4352" s="2" t="s">
        <v>8223</v>
      </c>
      <c r="C4352" s="2" t="s">
        <v>12</v>
      </c>
      <c r="D4352" s="3" t="s">
        <v>13</v>
      </c>
      <c r="E4352" s="2" t="s">
        <v>436</v>
      </c>
      <c r="F4352" s="2" t="s">
        <v>862</v>
      </c>
      <c r="G4352" s="3" t="s">
        <v>74</v>
      </c>
      <c r="H4352" s="4" t="n">
        <v>9744.44</v>
      </c>
      <c r="I4352" s="5" t="n">
        <v>5</v>
      </c>
      <c r="J4352" s="2" t="s">
        <v>17</v>
      </c>
    </row>
    <row r="4353" customFormat="false" ht="15" hidden="false" customHeight="false" outlineLevel="0" collapsed="false">
      <c r="A4353" s="6" t="s">
        <v>8224</v>
      </c>
      <c r="B4353" s="6" t="s">
        <v>317</v>
      </c>
      <c r="C4353" s="6" t="s">
        <v>12</v>
      </c>
      <c r="D4353" s="7" t="s">
        <v>110</v>
      </c>
      <c r="E4353" s="6" t="s">
        <v>699</v>
      </c>
      <c r="F4353" s="6" t="s">
        <v>111</v>
      </c>
      <c r="G4353" s="7" t="s">
        <v>22</v>
      </c>
      <c r="H4353" s="8" t="n">
        <v>2796.3</v>
      </c>
      <c r="I4353" s="9" t="n">
        <v>5</v>
      </c>
      <c r="J4353" s="6" t="s">
        <v>17</v>
      </c>
    </row>
    <row r="4354" customFormat="false" ht="15" hidden="false" customHeight="false" outlineLevel="0" collapsed="false">
      <c r="A4354" s="2" t="s">
        <v>8225</v>
      </c>
      <c r="B4354" s="2" t="s">
        <v>8226</v>
      </c>
      <c r="C4354" s="2" t="s">
        <v>31</v>
      </c>
      <c r="D4354" s="3" t="s">
        <v>59</v>
      </c>
      <c r="E4354" s="2" t="s">
        <v>171</v>
      </c>
      <c r="F4354" s="2" t="s">
        <v>416</v>
      </c>
      <c r="G4354" s="3" t="s">
        <v>28</v>
      </c>
      <c r="H4354" s="4" t="n">
        <v>3008.97</v>
      </c>
      <c r="I4354" s="5" t="n">
        <v>25</v>
      </c>
      <c r="J4354" s="2" t="s">
        <v>17</v>
      </c>
    </row>
    <row r="4355" customFormat="false" ht="15" hidden="false" customHeight="false" outlineLevel="0" collapsed="false">
      <c r="A4355" s="6" t="s">
        <v>8227</v>
      </c>
      <c r="B4355" s="6" t="s">
        <v>7843</v>
      </c>
      <c r="C4355" s="6" t="s">
        <v>86</v>
      </c>
      <c r="D4355" s="7" t="s">
        <v>249</v>
      </c>
      <c r="E4355" s="6" t="s">
        <v>1907</v>
      </c>
      <c r="F4355" s="6" t="s">
        <v>1556</v>
      </c>
      <c r="G4355" s="7" t="s">
        <v>62</v>
      </c>
      <c r="H4355" s="8" t="n">
        <v>9677.66</v>
      </c>
      <c r="I4355" s="9" t="n">
        <v>10</v>
      </c>
      <c r="J4355" s="6" t="s">
        <v>68</v>
      </c>
    </row>
    <row r="4356" customFormat="false" ht="15" hidden="false" customHeight="false" outlineLevel="0" collapsed="false">
      <c r="A4356" s="2" t="s">
        <v>8228</v>
      </c>
      <c r="B4356" s="2" t="s">
        <v>8229</v>
      </c>
      <c r="C4356" s="2" t="s">
        <v>31</v>
      </c>
      <c r="D4356" s="3" t="s">
        <v>145</v>
      </c>
      <c r="E4356" s="2" t="s">
        <v>367</v>
      </c>
      <c r="F4356" s="2" t="s">
        <v>405</v>
      </c>
      <c r="G4356" s="3" t="s">
        <v>16</v>
      </c>
      <c r="H4356" s="4" t="n">
        <v>12758.65</v>
      </c>
      <c r="I4356" s="5" t="n">
        <v>5</v>
      </c>
      <c r="J4356" s="2" t="s">
        <v>17</v>
      </c>
    </row>
    <row r="4357" customFormat="false" ht="15" hidden="false" customHeight="false" outlineLevel="0" collapsed="false">
      <c r="A4357" s="6" t="s">
        <v>8230</v>
      </c>
      <c r="B4357" s="6" t="s">
        <v>7896</v>
      </c>
      <c r="C4357" s="6" t="s">
        <v>86</v>
      </c>
      <c r="D4357" s="7" t="s">
        <v>524</v>
      </c>
      <c r="E4357" s="6" t="s">
        <v>67</v>
      </c>
      <c r="F4357" s="6" t="s">
        <v>430</v>
      </c>
      <c r="G4357" s="7" t="s">
        <v>28</v>
      </c>
      <c r="H4357" s="8" t="n">
        <v>12292.73</v>
      </c>
      <c r="I4357" s="9" t="n">
        <v>0</v>
      </c>
      <c r="J4357" s="6" t="s">
        <v>17</v>
      </c>
    </row>
    <row r="4358" customFormat="false" ht="15" hidden="false" customHeight="false" outlineLevel="0" collapsed="false">
      <c r="A4358" s="2" t="s">
        <v>8231</v>
      </c>
      <c r="B4358" s="2" t="s">
        <v>8232</v>
      </c>
      <c r="C4358" s="2" t="s">
        <v>12</v>
      </c>
      <c r="D4358" s="3" t="s">
        <v>25</v>
      </c>
      <c r="E4358" s="2" t="s">
        <v>457</v>
      </c>
      <c r="F4358" s="2" t="s">
        <v>276</v>
      </c>
      <c r="G4358" s="3" t="s">
        <v>16</v>
      </c>
      <c r="H4358" s="4" t="n">
        <v>10664.63</v>
      </c>
      <c r="I4358" s="5" t="n">
        <v>5</v>
      </c>
      <c r="J4358" s="2" t="s">
        <v>17</v>
      </c>
    </row>
    <row r="4359" customFormat="false" ht="15" hidden="false" customHeight="false" outlineLevel="0" collapsed="false">
      <c r="A4359" s="6" t="s">
        <v>8233</v>
      </c>
      <c r="B4359" s="6" t="s">
        <v>3016</v>
      </c>
      <c r="C4359" s="6" t="s">
        <v>12</v>
      </c>
      <c r="D4359" s="7" t="s">
        <v>362</v>
      </c>
      <c r="E4359" s="6" t="s">
        <v>410</v>
      </c>
      <c r="F4359" s="6" t="s">
        <v>1951</v>
      </c>
      <c r="G4359" s="7" t="s">
        <v>22</v>
      </c>
      <c r="H4359" s="8" t="n">
        <v>2819.62</v>
      </c>
      <c r="I4359" s="9" t="n">
        <v>10</v>
      </c>
      <c r="J4359" s="6" t="s">
        <v>17</v>
      </c>
    </row>
    <row r="4360" customFormat="false" ht="15" hidden="false" customHeight="false" outlineLevel="0" collapsed="false">
      <c r="A4360" s="2" t="s">
        <v>8234</v>
      </c>
      <c r="B4360" s="2" t="s">
        <v>7480</v>
      </c>
      <c r="C4360" s="2" t="s">
        <v>86</v>
      </c>
      <c r="D4360" s="3" t="s">
        <v>384</v>
      </c>
      <c r="E4360" s="2" t="s">
        <v>890</v>
      </c>
      <c r="F4360" s="2" t="s">
        <v>206</v>
      </c>
      <c r="G4360" s="3" t="s">
        <v>138</v>
      </c>
      <c r="H4360" s="4" t="n">
        <v>5256.09</v>
      </c>
      <c r="I4360" s="5" t="n">
        <v>0</v>
      </c>
      <c r="J4360" s="2" t="s">
        <v>17</v>
      </c>
    </row>
    <row r="4361" customFormat="false" ht="15" hidden="false" customHeight="false" outlineLevel="0" collapsed="false">
      <c r="A4361" s="6" t="s">
        <v>8235</v>
      </c>
      <c r="B4361" s="6" t="s">
        <v>4855</v>
      </c>
      <c r="C4361" s="6" t="s">
        <v>31</v>
      </c>
      <c r="D4361" s="7" t="s">
        <v>175</v>
      </c>
      <c r="E4361" s="6" t="s">
        <v>326</v>
      </c>
      <c r="F4361" s="6" t="s">
        <v>476</v>
      </c>
      <c r="G4361" s="7" t="s">
        <v>22</v>
      </c>
      <c r="H4361" s="8" t="n">
        <v>1731.02</v>
      </c>
      <c r="I4361" s="9" t="n">
        <v>25</v>
      </c>
      <c r="J4361" s="6" t="s">
        <v>17</v>
      </c>
    </row>
    <row r="4362" customFormat="false" ht="15" hidden="false" customHeight="false" outlineLevel="0" collapsed="false">
      <c r="A4362" s="2" t="s">
        <v>8236</v>
      </c>
      <c r="B4362" s="2" t="s">
        <v>8237</v>
      </c>
      <c r="C4362" s="2" t="s">
        <v>12</v>
      </c>
      <c r="D4362" s="3" t="s">
        <v>50</v>
      </c>
      <c r="E4362" s="2" t="s">
        <v>52</v>
      </c>
      <c r="F4362" s="2" t="s">
        <v>1233</v>
      </c>
      <c r="G4362" s="3" t="s">
        <v>138</v>
      </c>
      <c r="H4362" s="4" t="n">
        <v>14226.88</v>
      </c>
      <c r="I4362" s="5" t="n">
        <v>25</v>
      </c>
      <c r="J4362" s="2" t="s">
        <v>17</v>
      </c>
    </row>
    <row r="4363" customFormat="false" ht="15" hidden="false" customHeight="false" outlineLevel="0" collapsed="false">
      <c r="A4363" s="6" t="s">
        <v>8238</v>
      </c>
      <c r="B4363" s="6" t="s">
        <v>2503</v>
      </c>
      <c r="C4363" s="6" t="s">
        <v>12</v>
      </c>
      <c r="D4363" s="7" t="s">
        <v>362</v>
      </c>
      <c r="E4363" s="6" t="s">
        <v>1030</v>
      </c>
      <c r="F4363" s="6" t="s">
        <v>803</v>
      </c>
      <c r="G4363" s="7" t="s">
        <v>16</v>
      </c>
      <c r="H4363" s="8" t="n">
        <v>13395.87</v>
      </c>
      <c r="I4363" s="9" t="n">
        <v>0</v>
      </c>
      <c r="J4363" s="6" t="s">
        <v>17</v>
      </c>
    </row>
    <row r="4364" customFormat="false" ht="15" hidden="false" customHeight="false" outlineLevel="0" collapsed="false">
      <c r="A4364" s="2" t="s">
        <v>8239</v>
      </c>
      <c r="B4364" s="2" t="s">
        <v>8240</v>
      </c>
      <c r="C4364" s="2" t="s">
        <v>12</v>
      </c>
      <c r="D4364" s="3" t="s">
        <v>179</v>
      </c>
      <c r="E4364" s="2" t="s">
        <v>198</v>
      </c>
      <c r="F4364" s="2" t="s">
        <v>257</v>
      </c>
      <c r="G4364" s="3" t="s">
        <v>22</v>
      </c>
      <c r="H4364" s="4" t="n">
        <v>11297.87</v>
      </c>
      <c r="I4364" s="5" t="n">
        <v>30</v>
      </c>
      <c r="J4364" s="2" t="s">
        <v>17</v>
      </c>
    </row>
    <row r="4365" customFormat="false" ht="15" hidden="false" customHeight="false" outlineLevel="0" collapsed="false">
      <c r="A4365" s="6" t="s">
        <v>8241</v>
      </c>
      <c r="B4365" s="6" t="s">
        <v>8242</v>
      </c>
      <c r="C4365" s="6" t="s">
        <v>86</v>
      </c>
      <c r="D4365" s="7" t="s">
        <v>507</v>
      </c>
      <c r="E4365" s="6" t="s">
        <v>2469</v>
      </c>
      <c r="F4365" s="6" t="s">
        <v>119</v>
      </c>
      <c r="G4365" s="7" t="s">
        <v>74</v>
      </c>
      <c r="H4365" s="8" t="n">
        <v>10966.53</v>
      </c>
      <c r="I4365" s="9" t="n">
        <v>0</v>
      </c>
      <c r="J4365" s="6" t="s">
        <v>17</v>
      </c>
    </row>
    <row r="4366" customFormat="false" ht="15" hidden="false" customHeight="false" outlineLevel="0" collapsed="false">
      <c r="A4366" s="2" t="s">
        <v>8243</v>
      </c>
      <c r="B4366" s="2" t="s">
        <v>1598</v>
      </c>
      <c r="C4366" s="2" t="s">
        <v>31</v>
      </c>
      <c r="D4366" s="3" t="s">
        <v>32</v>
      </c>
      <c r="E4366" s="2" t="s">
        <v>1200</v>
      </c>
      <c r="F4366" s="2" t="s">
        <v>635</v>
      </c>
      <c r="G4366" s="3" t="s">
        <v>22</v>
      </c>
      <c r="H4366" s="4" t="n">
        <v>14370.93</v>
      </c>
      <c r="I4366" s="5" t="n">
        <v>25</v>
      </c>
      <c r="J4366" s="2" t="s">
        <v>17</v>
      </c>
    </row>
    <row r="4367" customFormat="false" ht="15" hidden="false" customHeight="false" outlineLevel="0" collapsed="false">
      <c r="A4367" s="6" t="s">
        <v>8244</v>
      </c>
      <c r="B4367" s="6" t="s">
        <v>8245</v>
      </c>
      <c r="C4367" s="6" t="s">
        <v>12</v>
      </c>
      <c r="D4367" s="7" t="s">
        <v>362</v>
      </c>
      <c r="E4367" s="6" t="s">
        <v>720</v>
      </c>
      <c r="F4367" s="6" t="s">
        <v>721</v>
      </c>
      <c r="G4367" s="7" t="s">
        <v>62</v>
      </c>
      <c r="H4367" s="8" t="n">
        <v>11299.81</v>
      </c>
      <c r="I4367" s="9" t="n">
        <v>15</v>
      </c>
      <c r="J4367" s="6" t="s">
        <v>17</v>
      </c>
    </row>
    <row r="4368" customFormat="false" ht="15" hidden="false" customHeight="false" outlineLevel="0" collapsed="false">
      <c r="A4368" s="2" t="s">
        <v>8246</v>
      </c>
      <c r="B4368" s="2" t="s">
        <v>8247</v>
      </c>
      <c r="C4368" s="2" t="s">
        <v>86</v>
      </c>
      <c r="D4368" s="3" t="s">
        <v>524</v>
      </c>
      <c r="E4368" s="2" t="s">
        <v>15</v>
      </c>
      <c r="F4368" s="2" t="s">
        <v>614</v>
      </c>
      <c r="G4368" s="3" t="s">
        <v>16</v>
      </c>
      <c r="H4368" s="4" t="n">
        <v>12202.46</v>
      </c>
      <c r="I4368" s="5" t="n">
        <v>15</v>
      </c>
      <c r="J4368" s="2" t="s">
        <v>17</v>
      </c>
    </row>
    <row r="4369" customFormat="false" ht="15" hidden="false" customHeight="false" outlineLevel="0" collapsed="false">
      <c r="A4369" s="6" t="s">
        <v>8248</v>
      </c>
      <c r="B4369" s="6" t="s">
        <v>1189</v>
      </c>
      <c r="C4369" s="6" t="s">
        <v>12</v>
      </c>
      <c r="D4369" s="7" t="s">
        <v>13</v>
      </c>
      <c r="E4369" s="6" t="s">
        <v>699</v>
      </c>
      <c r="F4369" s="6" t="s">
        <v>112</v>
      </c>
      <c r="G4369" s="7" t="s">
        <v>62</v>
      </c>
      <c r="H4369" s="8" t="n">
        <v>8647.85</v>
      </c>
      <c r="I4369" s="9" t="n">
        <v>0</v>
      </c>
      <c r="J4369" s="6" t="s">
        <v>17</v>
      </c>
    </row>
    <row r="4370" customFormat="false" ht="15" hidden="false" customHeight="false" outlineLevel="0" collapsed="false">
      <c r="A4370" s="2" t="s">
        <v>8249</v>
      </c>
      <c r="B4370" s="2" t="s">
        <v>8131</v>
      </c>
      <c r="C4370" s="2" t="s">
        <v>12</v>
      </c>
      <c r="D4370" s="3" t="s">
        <v>13</v>
      </c>
      <c r="E4370" s="2" t="s">
        <v>271</v>
      </c>
      <c r="F4370" s="2" t="s">
        <v>416</v>
      </c>
      <c r="G4370" s="3" t="s">
        <v>138</v>
      </c>
      <c r="H4370" s="4" t="n">
        <v>2469.28</v>
      </c>
      <c r="I4370" s="5" t="n">
        <v>15</v>
      </c>
      <c r="J4370" s="2" t="s">
        <v>17</v>
      </c>
    </row>
    <row r="4371" customFormat="false" ht="15" hidden="false" customHeight="false" outlineLevel="0" collapsed="false">
      <c r="A4371" s="6" t="s">
        <v>8250</v>
      </c>
      <c r="B4371" s="6" t="s">
        <v>8251</v>
      </c>
      <c r="C4371" s="6" t="s">
        <v>86</v>
      </c>
      <c r="D4371" s="7" t="s">
        <v>784</v>
      </c>
      <c r="E4371" s="6" t="s">
        <v>124</v>
      </c>
      <c r="F4371" s="6" t="s">
        <v>261</v>
      </c>
      <c r="G4371" s="7" t="s">
        <v>28</v>
      </c>
      <c r="H4371" s="8" t="n">
        <v>1952.87</v>
      </c>
      <c r="I4371" s="9" t="n">
        <v>20</v>
      </c>
      <c r="J4371" s="6" t="s">
        <v>17</v>
      </c>
    </row>
    <row r="4372" customFormat="false" ht="15" hidden="false" customHeight="false" outlineLevel="0" collapsed="false">
      <c r="A4372" s="2" t="s">
        <v>8252</v>
      </c>
      <c r="B4372" s="2" t="s">
        <v>439</v>
      </c>
      <c r="C4372" s="2" t="s">
        <v>31</v>
      </c>
      <c r="D4372" s="3" t="s">
        <v>59</v>
      </c>
      <c r="E4372" s="2" t="s">
        <v>1475</v>
      </c>
      <c r="F4372" s="2" t="s">
        <v>1199</v>
      </c>
      <c r="G4372" s="3" t="s">
        <v>62</v>
      </c>
      <c r="H4372" s="4" t="n">
        <v>6921.69</v>
      </c>
      <c r="I4372" s="5" t="n">
        <v>5</v>
      </c>
      <c r="J4372" s="2" t="s">
        <v>17</v>
      </c>
    </row>
    <row r="4373" customFormat="false" ht="15" hidden="false" customHeight="false" outlineLevel="0" collapsed="false">
      <c r="A4373" s="6" t="s">
        <v>8253</v>
      </c>
      <c r="B4373" s="6" t="s">
        <v>5025</v>
      </c>
      <c r="C4373" s="6" t="s">
        <v>12</v>
      </c>
      <c r="D4373" s="7" t="s">
        <v>110</v>
      </c>
      <c r="E4373" s="6" t="s">
        <v>1585</v>
      </c>
      <c r="F4373" s="6" t="s">
        <v>836</v>
      </c>
      <c r="G4373" s="7" t="s">
        <v>22</v>
      </c>
      <c r="H4373" s="8" t="n">
        <v>5743.16</v>
      </c>
      <c r="I4373" s="9" t="n">
        <v>15</v>
      </c>
      <c r="J4373" s="6" t="s">
        <v>17</v>
      </c>
    </row>
    <row r="4374" customFormat="false" ht="15" hidden="false" customHeight="false" outlineLevel="0" collapsed="false">
      <c r="A4374" s="2" t="s">
        <v>8254</v>
      </c>
      <c r="B4374" s="2" t="s">
        <v>2420</v>
      </c>
      <c r="C4374" s="2" t="s">
        <v>31</v>
      </c>
      <c r="D4374" s="3" t="s">
        <v>32</v>
      </c>
      <c r="E4374" s="2" t="s">
        <v>593</v>
      </c>
      <c r="F4374" s="2" t="s">
        <v>216</v>
      </c>
      <c r="G4374" s="3" t="s">
        <v>62</v>
      </c>
      <c r="H4374" s="4" t="n">
        <v>12665.4</v>
      </c>
      <c r="I4374" s="5" t="n">
        <v>10</v>
      </c>
      <c r="J4374" s="2" t="s">
        <v>17</v>
      </c>
    </row>
    <row r="4375" customFormat="false" ht="15" hidden="false" customHeight="false" outlineLevel="0" collapsed="false">
      <c r="A4375" s="6" t="s">
        <v>8255</v>
      </c>
      <c r="B4375" s="6" t="s">
        <v>8256</v>
      </c>
      <c r="C4375" s="6" t="s">
        <v>31</v>
      </c>
      <c r="D4375" s="7" t="s">
        <v>122</v>
      </c>
      <c r="E4375" s="6" t="s">
        <v>1271</v>
      </c>
      <c r="F4375" s="6" t="s">
        <v>342</v>
      </c>
      <c r="G4375" s="7" t="s">
        <v>74</v>
      </c>
      <c r="H4375" s="8" t="n">
        <v>9215.03</v>
      </c>
      <c r="I4375" s="9" t="n">
        <v>5</v>
      </c>
      <c r="J4375" s="6" t="s">
        <v>17</v>
      </c>
    </row>
    <row r="4376" customFormat="false" ht="15" hidden="false" customHeight="false" outlineLevel="0" collapsed="false">
      <c r="A4376" s="2" t="s">
        <v>8257</v>
      </c>
      <c r="B4376" s="2" t="s">
        <v>8258</v>
      </c>
      <c r="C4376" s="2" t="s">
        <v>12</v>
      </c>
      <c r="D4376" s="3" t="s">
        <v>81</v>
      </c>
      <c r="E4376" s="2" t="s">
        <v>287</v>
      </c>
      <c r="F4376" s="2" t="s">
        <v>1138</v>
      </c>
      <c r="G4376" s="3" t="s">
        <v>22</v>
      </c>
      <c r="H4376" s="4" t="n">
        <v>13466.85</v>
      </c>
      <c r="I4376" s="5" t="n">
        <v>15</v>
      </c>
      <c r="J4376" s="2" t="s">
        <v>17</v>
      </c>
    </row>
    <row r="4377" customFormat="false" ht="15" hidden="false" customHeight="false" outlineLevel="0" collapsed="false">
      <c r="A4377" s="6" t="s">
        <v>8259</v>
      </c>
      <c r="B4377" s="6" t="s">
        <v>4742</v>
      </c>
      <c r="C4377" s="6" t="s">
        <v>12</v>
      </c>
      <c r="D4377" s="7" t="s">
        <v>13</v>
      </c>
      <c r="E4377" s="6" t="s">
        <v>617</v>
      </c>
      <c r="F4377" s="6" t="s">
        <v>600</v>
      </c>
      <c r="G4377" s="7" t="s">
        <v>16</v>
      </c>
      <c r="H4377" s="8" t="n">
        <v>14537.54</v>
      </c>
      <c r="I4377" s="9" t="n">
        <v>20</v>
      </c>
      <c r="J4377" s="6" t="s">
        <v>68</v>
      </c>
    </row>
    <row r="4378" customFormat="false" ht="15" hidden="false" customHeight="false" outlineLevel="0" collapsed="false">
      <c r="A4378" s="2" t="s">
        <v>8260</v>
      </c>
      <c r="B4378" s="2" t="s">
        <v>8261</v>
      </c>
      <c r="C4378" s="2" t="s">
        <v>31</v>
      </c>
      <c r="D4378" s="3" t="s">
        <v>175</v>
      </c>
      <c r="E4378" s="2" t="s">
        <v>398</v>
      </c>
      <c r="F4378" s="2" t="s">
        <v>600</v>
      </c>
      <c r="G4378" s="3" t="s">
        <v>22</v>
      </c>
      <c r="H4378" s="4" t="n">
        <v>12111.66</v>
      </c>
      <c r="I4378" s="5" t="n">
        <v>20</v>
      </c>
      <c r="J4378" s="2" t="s">
        <v>17</v>
      </c>
    </row>
    <row r="4379" customFormat="false" ht="15" hidden="false" customHeight="false" outlineLevel="0" collapsed="false">
      <c r="A4379" s="6" t="s">
        <v>8262</v>
      </c>
      <c r="B4379" s="6" t="s">
        <v>8263</v>
      </c>
      <c r="C4379" s="6" t="s">
        <v>31</v>
      </c>
      <c r="D4379" s="7" t="s">
        <v>59</v>
      </c>
      <c r="E4379" s="6" t="s">
        <v>901</v>
      </c>
      <c r="F4379" s="6" t="s">
        <v>320</v>
      </c>
      <c r="G4379" s="7" t="s">
        <v>16</v>
      </c>
      <c r="H4379" s="8" t="n">
        <v>10453.1</v>
      </c>
      <c r="I4379" s="9" t="n">
        <v>0</v>
      </c>
      <c r="J4379" s="6" t="s">
        <v>68</v>
      </c>
    </row>
    <row r="4380" customFormat="false" ht="15" hidden="false" customHeight="false" outlineLevel="0" collapsed="false">
      <c r="A4380" s="2" t="s">
        <v>8264</v>
      </c>
      <c r="B4380" s="2" t="s">
        <v>5676</v>
      </c>
      <c r="C4380" s="2" t="s">
        <v>86</v>
      </c>
      <c r="D4380" s="3" t="s">
        <v>97</v>
      </c>
      <c r="E4380" s="2" t="s">
        <v>202</v>
      </c>
      <c r="F4380" s="2" t="s">
        <v>1585</v>
      </c>
      <c r="G4380" s="3" t="s">
        <v>62</v>
      </c>
      <c r="H4380" s="4" t="n">
        <v>5074.51</v>
      </c>
      <c r="I4380" s="5" t="n">
        <v>30</v>
      </c>
      <c r="J4380" s="2" t="s">
        <v>68</v>
      </c>
    </row>
    <row r="4381" customFormat="false" ht="15" hidden="false" customHeight="false" outlineLevel="0" collapsed="false">
      <c r="A4381" s="6" t="s">
        <v>8265</v>
      </c>
      <c r="B4381" s="6" t="s">
        <v>8266</v>
      </c>
      <c r="C4381" s="6" t="s">
        <v>31</v>
      </c>
      <c r="D4381" s="7" t="s">
        <v>65</v>
      </c>
      <c r="E4381" s="6" t="s">
        <v>1368</v>
      </c>
      <c r="F4381" s="6" t="s">
        <v>967</v>
      </c>
      <c r="G4381" s="7" t="s">
        <v>16</v>
      </c>
      <c r="H4381" s="8" t="n">
        <v>7035.8</v>
      </c>
      <c r="I4381" s="9" t="n">
        <v>0</v>
      </c>
      <c r="J4381" s="6" t="s">
        <v>17</v>
      </c>
    </row>
    <row r="4382" customFormat="false" ht="15" hidden="false" customHeight="false" outlineLevel="0" collapsed="false">
      <c r="A4382" s="2" t="s">
        <v>8267</v>
      </c>
      <c r="B4382" s="2" t="s">
        <v>8268</v>
      </c>
      <c r="C4382" s="2" t="s">
        <v>12</v>
      </c>
      <c r="D4382" s="3" t="s">
        <v>154</v>
      </c>
      <c r="E4382" s="2" t="s">
        <v>118</v>
      </c>
      <c r="F4382" s="2" t="s">
        <v>1055</v>
      </c>
      <c r="G4382" s="3" t="s">
        <v>28</v>
      </c>
      <c r="H4382" s="4" t="n">
        <v>7694.13</v>
      </c>
      <c r="I4382" s="5" t="n">
        <v>25</v>
      </c>
      <c r="J4382" s="2" t="s">
        <v>17</v>
      </c>
    </row>
    <row r="4383" customFormat="false" ht="15" hidden="false" customHeight="false" outlineLevel="0" collapsed="false">
      <c r="A4383" s="6" t="s">
        <v>8269</v>
      </c>
      <c r="B4383" s="6" t="s">
        <v>8270</v>
      </c>
      <c r="C4383" s="6" t="s">
        <v>86</v>
      </c>
      <c r="D4383" s="7" t="s">
        <v>384</v>
      </c>
      <c r="E4383" s="6" t="s">
        <v>241</v>
      </c>
      <c r="F4383" s="6" t="s">
        <v>332</v>
      </c>
      <c r="G4383" s="7" t="s">
        <v>28</v>
      </c>
      <c r="H4383" s="8" t="n">
        <v>2017.2</v>
      </c>
      <c r="I4383" s="9" t="n">
        <v>10</v>
      </c>
      <c r="J4383" s="6" t="s">
        <v>17</v>
      </c>
    </row>
    <row r="4384" customFormat="false" ht="15" hidden="false" customHeight="false" outlineLevel="0" collapsed="false">
      <c r="A4384" s="2" t="s">
        <v>8271</v>
      </c>
      <c r="B4384" s="2" t="s">
        <v>8272</v>
      </c>
      <c r="C4384" s="2" t="s">
        <v>12</v>
      </c>
      <c r="D4384" s="3" t="s">
        <v>110</v>
      </c>
      <c r="E4384" s="2" t="s">
        <v>94</v>
      </c>
      <c r="F4384" s="2" t="s">
        <v>1199</v>
      </c>
      <c r="G4384" s="3" t="s">
        <v>22</v>
      </c>
      <c r="H4384" s="4" t="n">
        <v>3416.35</v>
      </c>
      <c r="I4384" s="5" t="n">
        <v>0</v>
      </c>
      <c r="J4384" s="2" t="s">
        <v>68</v>
      </c>
    </row>
    <row r="4385" customFormat="false" ht="15" hidden="false" customHeight="false" outlineLevel="0" collapsed="false">
      <c r="A4385" s="6" t="s">
        <v>8273</v>
      </c>
      <c r="B4385" s="6" t="s">
        <v>3493</v>
      </c>
      <c r="C4385" s="6" t="s">
        <v>12</v>
      </c>
      <c r="D4385" s="7" t="s">
        <v>50</v>
      </c>
      <c r="E4385" s="6" t="s">
        <v>212</v>
      </c>
      <c r="F4385" s="6" t="s">
        <v>156</v>
      </c>
      <c r="G4385" s="7" t="s">
        <v>62</v>
      </c>
      <c r="H4385" s="8" t="n">
        <v>2001.69</v>
      </c>
      <c r="I4385" s="9" t="n">
        <v>0</v>
      </c>
      <c r="J4385" s="6" t="s">
        <v>17</v>
      </c>
    </row>
    <row r="4386" customFormat="false" ht="15" hidden="false" customHeight="false" outlineLevel="0" collapsed="false">
      <c r="A4386" s="2" t="s">
        <v>8274</v>
      </c>
      <c r="B4386" s="2" t="s">
        <v>8275</v>
      </c>
      <c r="C4386" s="2" t="s">
        <v>12</v>
      </c>
      <c r="D4386" s="3" t="s">
        <v>13</v>
      </c>
      <c r="E4386" s="2" t="s">
        <v>706</v>
      </c>
      <c r="F4386" s="2" t="s">
        <v>853</v>
      </c>
      <c r="G4386" s="3" t="s">
        <v>28</v>
      </c>
      <c r="H4386" s="4" t="n">
        <v>10096.56</v>
      </c>
      <c r="I4386" s="5" t="n">
        <v>5</v>
      </c>
      <c r="J4386" s="2" t="s">
        <v>17</v>
      </c>
    </row>
    <row r="4387" customFormat="false" ht="15" hidden="false" customHeight="false" outlineLevel="0" collapsed="false">
      <c r="A4387" s="6" t="s">
        <v>8276</v>
      </c>
      <c r="B4387" s="6" t="s">
        <v>8277</v>
      </c>
      <c r="C4387" s="6" t="s">
        <v>12</v>
      </c>
      <c r="D4387" s="7" t="s">
        <v>362</v>
      </c>
      <c r="E4387" s="6" t="s">
        <v>630</v>
      </c>
      <c r="F4387" s="6" t="s">
        <v>233</v>
      </c>
      <c r="G4387" s="7" t="s">
        <v>22</v>
      </c>
      <c r="H4387" s="8" t="n">
        <v>3809.9</v>
      </c>
      <c r="I4387" s="9" t="n">
        <v>25</v>
      </c>
      <c r="J4387" s="6" t="s">
        <v>17</v>
      </c>
    </row>
    <row r="4388" customFormat="false" ht="15" hidden="false" customHeight="false" outlineLevel="0" collapsed="false">
      <c r="A4388" s="2" t="s">
        <v>8278</v>
      </c>
      <c r="B4388" s="2" t="s">
        <v>8279</v>
      </c>
      <c r="C4388" s="2" t="s">
        <v>12</v>
      </c>
      <c r="D4388" s="3" t="s">
        <v>25</v>
      </c>
      <c r="E4388" s="2" t="s">
        <v>560</v>
      </c>
      <c r="F4388" s="2" t="s">
        <v>1292</v>
      </c>
      <c r="G4388" s="3" t="s">
        <v>62</v>
      </c>
      <c r="H4388" s="4" t="n">
        <v>1025.97</v>
      </c>
      <c r="I4388" s="5" t="n">
        <v>15</v>
      </c>
      <c r="J4388" s="2" t="s">
        <v>68</v>
      </c>
    </row>
    <row r="4389" customFormat="false" ht="15" hidden="false" customHeight="false" outlineLevel="0" collapsed="false">
      <c r="A4389" s="6" t="s">
        <v>8280</v>
      </c>
      <c r="B4389" s="6" t="s">
        <v>7524</v>
      </c>
      <c r="C4389" s="6" t="s">
        <v>12</v>
      </c>
      <c r="D4389" s="7" t="s">
        <v>81</v>
      </c>
      <c r="E4389" s="6" t="s">
        <v>128</v>
      </c>
      <c r="F4389" s="6" t="s">
        <v>1000</v>
      </c>
      <c r="G4389" s="7" t="s">
        <v>74</v>
      </c>
      <c r="H4389" s="8" t="n">
        <v>1529.99</v>
      </c>
      <c r="I4389" s="9" t="n">
        <v>30</v>
      </c>
      <c r="J4389" s="6" t="s">
        <v>17</v>
      </c>
    </row>
    <row r="4390" customFormat="false" ht="15" hidden="false" customHeight="false" outlineLevel="0" collapsed="false">
      <c r="A4390" s="2" t="s">
        <v>8281</v>
      </c>
      <c r="B4390" s="2" t="s">
        <v>2223</v>
      </c>
      <c r="C4390" s="2" t="s">
        <v>12</v>
      </c>
      <c r="D4390" s="3" t="s">
        <v>362</v>
      </c>
      <c r="E4390" s="2" t="s">
        <v>1203</v>
      </c>
      <c r="F4390" s="2" t="s">
        <v>960</v>
      </c>
      <c r="G4390" s="3" t="s">
        <v>28</v>
      </c>
      <c r="H4390" s="4" t="n">
        <v>8476.64</v>
      </c>
      <c r="I4390" s="5" t="n">
        <v>15</v>
      </c>
      <c r="J4390" s="2" t="s">
        <v>17</v>
      </c>
    </row>
    <row r="4391" customFormat="false" ht="15" hidden="false" customHeight="false" outlineLevel="0" collapsed="false">
      <c r="A4391" s="6" t="s">
        <v>8282</v>
      </c>
      <c r="B4391" s="6" t="s">
        <v>8283</v>
      </c>
      <c r="C4391" s="6" t="s">
        <v>31</v>
      </c>
      <c r="D4391" s="7" t="s">
        <v>175</v>
      </c>
      <c r="E4391" s="6" t="s">
        <v>73</v>
      </c>
      <c r="F4391" s="6" t="s">
        <v>238</v>
      </c>
      <c r="G4391" s="7" t="s">
        <v>28</v>
      </c>
      <c r="H4391" s="8" t="n">
        <v>3962.86</v>
      </c>
      <c r="I4391" s="9" t="n">
        <v>15</v>
      </c>
      <c r="J4391" s="6" t="s">
        <v>17</v>
      </c>
    </row>
    <row r="4392" customFormat="false" ht="15" hidden="false" customHeight="false" outlineLevel="0" collapsed="false">
      <c r="A4392" s="2" t="s">
        <v>8284</v>
      </c>
      <c r="B4392" s="2" t="s">
        <v>7722</v>
      </c>
      <c r="C4392" s="2" t="s">
        <v>12</v>
      </c>
      <c r="D4392" s="3" t="s">
        <v>50</v>
      </c>
      <c r="E4392" s="2" t="s">
        <v>168</v>
      </c>
      <c r="F4392" s="2" t="s">
        <v>760</v>
      </c>
      <c r="G4392" s="3" t="s">
        <v>62</v>
      </c>
      <c r="H4392" s="4" t="n">
        <v>4014.16</v>
      </c>
      <c r="I4392" s="5" t="n">
        <v>15</v>
      </c>
      <c r="J4392" s="2" t="s">
        <v>17</v>
      </c>
    </row>
    <row r="4393" customFormat="false" ht="15" hidden="false" customHeight="false" outlineLevel="0" collapsed="false">
      <c r="A4393" s="6" t="s">
        <v>8285</v>
      </c>
      <c r="B4393" s="6" t="s">
        <v>8286</v>
      </c>
      <c r="C4393" s="6" t="s">
        <v>86</v>
      </c>
      <c r="D4393" s="7" t="s">
        <v>101</v>
      </c>
      <c r="E4393" s="6" t="s">
        <v>1162</v>
      </c>
      <c r="F4393" s="6" t="s">
        <v>429</v>
      </c>
      <c r="G4393" s="7" t="s">
        <v>22</v>
      </c>
      <c r="H4393" s="8" t="n">
        <v>2199.69</v>
      </c>
      <c r="I4393" s="9" t="n">
        <v>10</v>
      </c>
      <c r="J4393" s="6" t="s">
        <v>68</v>
      </c>
    </row>
    <row r="4394" customFormat="false" ht="15" hidden="false" customHeight="false" outlineLevel="0" collapsed="false">
      <c r="A4394" s="2" t="s">
        <v>8287</v>
      </c>
      <c r="B4394" s="2" t="s">
        <v>8288</v>
      </c>
      <c r="C4394" s="2" t="s">
        <v>12</v>
      </c>
      <c r="D4394" s="3" t="s">
        <v>13</v>
      </c>
      <c r="E4394" s="2" t="s">
        <v>919</v>
      </c>
      <c r="F4394" s="2" t="s">
        <v>469</v>
      </c>
      <c r="G4394" s="3" t="s">
        <v>62</v>
      </c>
      <c r="H4394" s="4" t="n">
        <v>7011.61</v>
      </c>
      <c r="I4394" s="5" t="n">
        <v>30</v>
      </c>
      <c r="J4394" s="2" t="s">
        <v>17</v>
      </c>
    </row>
    <row r="4395" customFormat="false" ht="15" hidden="false" customHeight="false" outlineLevel="0" collapsed="false">
      <c r="A4395" s="6" t="s">
        <v>8289</v>
      </c>
      <c r="B4395" s="6" t="s">
        <v>8290</v>
      </c>
      <c r="C4395" s="6" t="s">
        <v>12</v>
      </c>
      <c r="D4395" s="7" t="s">
        <v>154</v>
      </c>
      <c r="E4395" s="6" t="s">
        <v>251</v>
      </c>
      <c r="F4395" s="6" t="s">
        <v>919</v>
      </c>
      <c r="G4395" s="7" t="s">
        <v>22</v>
      </c>
      <c r="H4395" s="8" t="n">
        <v>8194.66</v>
      </c>
      <c r="I4395" s="9" t="n">
        <v>5</v>
      </c>
      <c r="J4395" s="6" t="s">
        <v>17</v>
      </c>
    </row>
    <row r="4396" customFormat="false" ht="15" hidden="false" customHeight="false" outlineLevel="0" collapsed="false">
      <c r="A4396" s="2" t="s">
        <v>8291</v>
      </c>
      <c r="B4396" s="2" t="s">
        <v>8292</v>
      </c>
      <c r="C4396" s="2" t="s">
        <v>31</v>
      </c>
      <c r="D4396" s="3" t="s">
        <v>65</v>
      </c>
      <c r="E4396" s="2" t="s">
        <v>94</v>
      </c>
      <c r="F4396" s="2" t="s">
        <v>1070</v>
      </c>
      <c r="G4396" s="3" t="s">
        <v>16</v>
      </c>
      <c r="H4396" s="4" t="n">
        <v>3954.29</v>
      </c>
      <c r="I4396" s="5" t="n">
        <v>5</v>
      </c>
      <c r="J4396" s="2" t="s">
        <v>68</v>
      </c>
    </row>
    <row r="4397" customFormat="false" ht="15" hidden="false" customHeight="false" outlineLevel="0" collapsed="false">
      <c r="A4397" s="6" t="s">
        <v>8293</v>
      </c>
      <c r="B4397" s="6" t="s">
        <v>8294</v>
      </c>
      <c r="C4397" s="6" t="s">
        <v>12</v>
      </c>
      <c r="D4397" s="7" t="s">
        <v>25</v>
      </c>
      <c r="E4397" s="6" t="s">
        <v>46</v>
      </c>
      <c r="F4397" s="6" t="s">
        <v>706</v>
      </c>
      <c r="G4397" s="7" t="s">
        <v>22</v>
      </c>
      <c r="H4397" s="8" t="n">
        <v>9829.41</v>
      </c>
      <c r="I4397" s="9" t="n">
        <v>30</v>
      </c>
      <c r="J4397" s="6" t="s">
        <v>17</v>
      </c>
    </row>
    <row r="4398" customFormat="false" ht="15" hidden="false" customHeight="false" outlineLevel="0" collapsed="false">
      <c r="A4398" s="2" t="s">
        <v>8295</v>
      </c>
      <c r="B4398" s="2" t="s">
        <v>8296</v>
      </c>
      <c r="C4398" s="2" t="s">
        <v>31</v>
      </c>
      <c r="D4398" s="3" t="s">
        <v>32</v>
      </c>
      <c r="E4398" s="2" t="s">
        <v>276</v>
      </c>
      <c r="F4398" s="2" t="s">
        <v>717</v>
      </c>
      <c r="G4398" s="3" t="s">
        <v>16</v>
      </c>
      <c r="H4398" s="4" t="n">
        <v>1430.09</v>
      </c>
      <c r="I4398" s="5" t="n">
        <v>15</v>
      </c>
      <c r="J4398" s="2" t="s">
        <v>17</v>
      </c>
    </row>
    <row r="4399" customFormat="false" ht="15" hidden="false" customHeight="false" outlineLevel="0" collapsed="false">
      <c r="A4399" s="6" t="s">
        <v>8297</v>
      </c>
      <c r="B4399" s="6" t="s">
        <v>8298</v>
      </c>
      <c r="C4399" s="6" t="s">
        <v>86</v>
      </c>
      <c r="D4399" s="7" t="s">
        <v>285</v>
      </c>
      <c r="E4399" s="6" t="s">
        <v>2002</v>
      </c>
      <c r="F4399" s="6" t="s">
        <v>1803</v>
      </c>
      <c r="G4399" s="7" t="s">
        <v>22</v>
      </c>
      <c r="H4399" s="8" t="n">
        <v>4983.04</v>
      </c>
      <c r="I4399" s="9" t="n">
        <v>25</v>
      </c>
      <c r="J4399" s="6" t="s">
        <v>17</v>
      </c>
    </row>
    <row r="4400" customFormat="false" ht="15" hidden="false" customHeight="false" outlineLevel="0" collapsed="false">
      <c r="A4400" s="2" t="s">
        <v>8299</v>
      </c>
      <c r="B4400" s="2" t="s">
        <v>5751</v>
      </c>
      <c r="C4400" s="2" t="s">
        <v>12</v>
      </c>
      <c r="D4400" s="3" t="s">
        <v>179</v>
      </c>
      <c r="E4400" s="2" t="s">
        <v>1368</v>
      </c>
      <c r="F4400" s="2" t="s">
        <v>967</v>
      </c>
      <c r="G4400" s="3" t="s">
        <v>138</v>
      </c>
      <c r="H4400" s="4" t="n">
        <v>10329.88</v>
      </c>
      <c r="I4400" s="5" t="n">
        <v>10</v>
      </c>
      <c r="J4400" s="2" t="s">
        <v>17</v>
      </c>
    </row>
    <row r="4401" customFormat="false" ht="15" hidden="false" customHeight="false" outlineLevel="0" collapsed="false">
      <c r="A4401" s="6" t="s">
        <v>8300</v>
      </c>
      <c r="B4401" s="6" t="s">
        <v>1350</v>
      </c>
      <c r="C4401" s="6" t="s">
        <v>31</v>
      </c>
      <c r="D4401" s="7" t="s">
        <v>122</v>
      </c>
      <c r="E4401" s="6" t="s">
        <v>635</v>
      </c>
      <c r="F4401" s="6" t="s">
        <v>496</v>
      </c>
      <c r="G4401" s="7" t="s">
        <v>16</v>
      </c>
      <c r="H4401" s="8" t="n">
        <v>8814.95</v>
      </c>
      <c r="I4401" s="9" t="n">
        <v>20</v>
      </c>
      <c r="J4401" s="6" t="s">
        <v>17</v>
      </c>
    </row>
    <row r="4402" customFormat="false" ht="15" hidden="false" customHeight="false" outlineLevel="0" collapsed="false">
      <c r="A4402" s="2" t="s">
        <v>8301</v>
      </c>
      <c r="B4402" s="2" t="s">
        <v>8302</v>
      </c>
      <c r="C4402" s="2" t="s">
        <v>86</v>
      </c>
      <c r="D4402" s="3" t="s">
        <v>135</v>
      </c>
      <c r="E4402" s="2" t="s">
        <v>1153</v>
      </c>
      <c r="F4402" s="2" t="s">
        <v>659</v>
      </c>
      <c r="G4402" s="3" t="s">
        <v>74</v>
      </c>
      <c r="H4402" s="4" t="n">
        <v>11169.29</v>
      </c>
      <c r="I4402" s="5" t="n">
        <v>10</v>
      </c>
      <c r="J4402" s="2" t="s">
        <v>17</v>
      </c>
    </row>
    <row r="4403" customFormat="false" ht="15" hidden="false" customHeight="false" outlineLevel="0" collapsed="false">
      <c r="A4403" s="6" t="s">
        <v>8303</v>
      </c>
      <c r="B4403" s="6" t="s">
        <v>7968</v>
      </c>
      <c r="C4403" s="6" t="s">
        <v>86</v>
      </c>
      <c r="D4403" s="7" t="s">
        <v>135</v>
      </c>
      <c r="E4403" s="6" t="s">
        <v>2151</v>
      </c>
      <c r="F4403" s="6" t="s">
        <v>366</v>
      </c>
      <c r="G4403" s="7" t="s">
        <v>62</v>
      </c>
      <c r="H4403" s="8" t="n">
        <v>4659.31</v>
      </c>
      <c r="I4403" s="9" t="n">
        <v>15</v>
      </c>
      <c r="J4403" s="6" t="s">
        <v>68</v>
      </c>
    </row>
    <row r="4404" customFormat="false" ht="15" hidden="false" customHeight="false" outlineLevel="0" collapsed="false">
      <c r="A4404" s="2" t="s">
        <v>8304</v>
      </c>
      <c r="B4404" s="2" t="s">
        <v>3908</v>
      </c>
      <c r="C4404" s="2" t="s">
        <v>31</v>
      </c>
      <c r="D4404" s="3" t="s">
        <v>122</v>
      </c>
      <c r="E4404" s="2" t="s">
        <v>985</v>
      </c>
      <c r="F4404" s="2" t="s">
        <v>669</v>
      </c>
      <c r="G4404" s="3" t="s">
        <v>16</v>
      </c>
      <c r="H4404" s="4" t="n">
        <v>14853.62</v>
      </c>
      <c r="I4404" s="5" t="n">
        <v>30</v>
      </c>
      <c r="J4404" s="2" t="s">
        <v>17</v>
      </c>
    </row>
    <row r="4405" customFormat="false" ht="15" hidden="false" customHeight="false" outlineLevel="0" collapsed="false">
      <c r="A4405" s="6" t="s">
        <v>8305</v>
      </c>
      <c r="B4405" s="6" t="s">
        <v>8306</v>
      </c>
      <c r="C4405" s="6" t="s">
        <v>12</v>
      </c>
      <c r="D4405" s="7" t="s">
        <v>162</v>
      </c>
      <c r="E4405" s="6" t="s">
        <v>1505</v>
      </c>
      <c r="F4405" s="6" t="s">
        <v>774</v>
      </c>
      <c r="G4405" s="7" t="s">
        <v>74</v>
      </c>
      <c r="H4405" s="8" t="n">
        <v>4258.06</v>
      </c>
      <c r="I4405" s="9" t="n">
        <v>5</v>
      </c>
      <c r="J4405" s="6" t="s">
        <v>68</v>
      </c>
    </row>
    <row r="4406" customFormat="false" ht="15" hidden="false" customHeight="false" outlineLevel="0" collapsed="false">
      <c r="A4406" s="2" t="s">
        <v>8307</v>
      </c>
      <c r="B4406" s="2" t="s">
        <v>8308</v>
      </c>
      <c r="C4406" s="2" t="s">
        <v>31</v>
      </c>
      <c r="D4406" s="3" t="s">
        <v>122</v>
      </c>
      <c r="E4406" s="2" t="s">
        <v>33</v>
      </c>
      <c r="F4406" s="2" t="s">
        <v>533</v>
      </c>
      <c r="G4406" s="3" t="s">
        <v>22</v>
      </c>
      <c r="H4406" s="4" t="n">
        <v>4838.33</v>
      </c>
      <c r="I4406" s="5" t="n">
        <v>25</v>
      </c>
      <c r="J4406" s="2" t="s">
        <v>17</v>
      </c>
    </row>
    <row r="4407" customFormat="false" ht="15" hidden="false" customHeight="false" outlineLevel="0" collapsed="false">
      <c r="A4407" s="6" t="s">
        <v>8309</v>
      </c>
      <c r="B4407" s="6" t="s">
        <v>8310</v>
      </c>
      <c r="C4407" s="6" t="s">
        <v>12</v>
      </c>
      <c r="D4407" s="7" t="s">
        <v>362</v>
      </c>
      <c r="E4407" s="6" t="s">
        <v>980</v>
      </c>
      <c r="F4407" s="6" t="s">
        <v>327</v>
      </c>
      <c r="G4407" s="7" t="s">
        <v>22</v>
      </c>
      <c r="H4407" s="8" t="n">
        <v>9543.19</v>
      </c>
      <c r="I4407" s="9" t="n">
        <v>10</v>
      </c>
      <c r="J4407" s="6" t="s">
        <v>17</v>
      </c>
    </row>
    <row r="4408" customFormat="false" ht="15" hidden="false" customHeight="false" outlineLevel="0" collapsed="false">
      <c r="A4408" s="2" t="s">
        <v>8311</v>
      </c>
      <c r="B4408" s="2" t="s">
        <v>8312</v>
      </c>
      <c r="C4408" s="2" t="s">
        <v>31</v>
      </c>
      <c r="D4408" s="3" t="s">
        <v>175</v>
      </c>
      <c r="E4408" s="2" t="s">
        <v>338</v>
      </c>
      <c r="F4408" s="2" t="s">
        <v>472</v>
      </c>
      <c r="G4408" s="3" t="s">
        <v>62</v>
      </c>
      <c r="H4408" s="4" t="n">
        <v>5390.03</v>
      </c>
      <c r="I4408" s="5" t="n">
        <v>30</v>
      </c>
      <c r="J4408" s="2" t="s">
        <v>17</v>
      </c>
    </row>
    <row r="4409" customFormat="false" ht="15" hidden="false" customHeight="false" outlineLevel="0" collapsed="false">
      <c r="A4409" s="6" t="s">
        <v>8313</v>
      </c>
      <c r="B4409" s="6" t="s">
        <v>8314</v>
      </c>
      <c r="C4409" s="6" t="s">
        <v>12</v>
      </c>
      <c r="D4409" s="7" t="s">
        <v>110</v>
      </c>
      <c r="E4409" s="6" t="s">
        <v>168</v>
      </c>
      <c r="F4409" s="6" t="s">
        <v>593</v>
      </c>
      <c r="G4409" s="7" t="s">
        <v>28</v>
      </c>
      <c r="H4409" s="8" t="n">
        <v>9777.63</v>
      </c>
      <c r="I4409" s="9" t="n">
        <v>30</v>
      </c>
      <c r="J4409" s="6" t="s">
        <v>17</v>
      </c>
    </row>
    <row r="4410" customFormat="false" ht="15" hidden="false" customHeight="false" outlineLevel="0" collapsed="false">
      <c r="A4410" s="2" t="s">
        <v>8315</v>
      </c>
      <c r="B4410" s="2" t="s">
        <v>1527</v>
      </c>
      <c r="C4410" s="2" t="s">
        <v>12</v>
      </c>
      <c r="D4410" s="3" t="s">
        <v>37</v>
      </c>
      <c r="E4410" s="2" t="s">
        <v>1453</v>
      </c>
      <c r="F4410" s="2" t="s">
        <v>276</v>
      </c>
      <c r="G4410" s="3" t="s">
        <v>22</v>
      </c>
      <c r="H4410" s="4" t="n">
        <v>11337.9</v>
      </c>
      <c r="I4410" s="5" t="n">
        <v>20</v>
      </c>
      <c r="J4410" s="2" t="s">
        <v>17</v>
      </c>
    </row>
    <row r="4411" customFormat="false" ht="15" hidden="false" customHeight="false" outlineLevel="0" collapsed="false">
      <c r="A4411" s="6" t="s">
        <v>8316</v>
      </c>
      <c r="B4411" s="6" t="s">
        <v>8317</v>
      </c>
      <c r="C4411" s="6" t="s">
        <v>86</v>
      </c>
      <c r="D4411" s="7" t="s">
        <v>507</v>
      </c>
      <c r="E4411" s="6" t="s">
        <v>323</v>
      </c>
      <c r="F4411" s="6" t="s">
        <v>1055</v>
      </c>
      <c r="G4411" s="7" t="s">
        <v>28</v>
      </c>
      <c r="H4411" s="8" t="n">
        <v>14399.46</v>
      </c>
      <c r="I4411" s="9" t="n">
        <v>15</v>
      </c>
      <c r="J4411" s="6" t="s">
        <v>17</v>
      </c>
    </row>
    <row r="4412" customFormat="false" ht="15" hidden="false" customHeight="false" outlineLevel="0" collapsed="false">
      <c r="A4412" s="2" t="s">
        <v>8318</v>
      </c>
      <c r="B4412" s="2" t="s">
        <v>8319</v>
      </c>
      <c r="C4412" s="2" t="s">
        <v>86</v>
      </c>
      <c r="D4412" s="3" t="s">
        <v>784</v>
      </c>
      <c r="E4412" s="2" t="s">
        <v>103</v>
      </c>
      <c r="F4412" s="2" t="s">
        <v>901</v>
      </c>
      <c r="G4412" s="3" t="s">
        <v>28</v>
      </c>
      <c r="H4412" s="4" t="n">
        <v>3532.21</v>
      </c>
      <c r="I4412" s="5" t="n">
        <v>0</v>
      </c>
      <c r="J4412" s="2" t="s">
        <v>17</v>
      </c>
    </row>
    <row r="4413" customFormat="false" ht="15" hidden="false" customHeight="false" outlineLevel="0" collapsed="false">
      <c r="A4413" s="6" t="s">
        <v>8320</v>
      </c>
      <c r="B4413" s="6" t="s">
        <v>8321</v>
      </c>
      <c r="C4413" s="6" t="s">
        <v>12</v>
      </c>
      <c r="D4413" s="7" t="s">
        <v>25</v>
      </c>
      <c r="E4413" s="6" t="s">
        <v>620</v>
      </c>
      <c r="F4413" s="6" t="s">
        <v>967</v>
      </c>
      <c r="G4413" s="7" t="s">
        <v>16</v>
      </c>
      <c r="H4413" s="8" t="n">
        <v>3188.6</v>
      </c>
      <c r="I4413" s="9" t="n">
        <v>25</v>
      </c>
      <c r="J4413" s="6" t="s">
        <v>17</v>
      </c>
    </row>
    <row r="4414" customFormat="false" ht="15" hidden="false" customHeight="false" outlineLevel="0" collapsed="false">
      <c r="A4414" s="2" t="s">
        <v>8322</v>
      </c>
      <c r="B4414" s="2" t="s">
        <v>8323</v>
      </c>
      <c r="C4414" s="2" t="s">
        <v>86</v>
      </c>
      <c r="D4414" s="3" t="s">
        <v>524</v>
      </c>
      <c r="E4414" s="2" t="s">
        <v>47</v>
      </c>
      <c r="F4414" s="2" t="s">
        <v>1325</v>
      </c>
      <c r="G4414" s="3" t="s">
        <v>22</v>
      </c>
      <c r="H4414" s="4" t="n">
        <v>8792.71</v>
      </c>
      <c r="I4414" s="5" t="n">
        <v>25</v>
      </c>
      <c r="J4414" s="2" t="s">
        <v>17</v>
      </c>
    </row>
    <row r="4415" customFormat="false" ht="15" hidden="false" customHeight="false" outlineLevel="0" collapsed="false">
      <c r="A4415" s="6" t="s">
        <v>8324</v>
      </c>
      <c r="B4415" s="6" t="s">
        <v>8325</v>
      </c>
      <c r="C4415" s="6" t="s">
        <v>86</v>
      </c>
      <c r="D4415" s="7" t="s">
        <v>784</v>
      </c>
      <c r="E4415" s="6" t="s">
        <v>1233</v>
      </c>
      <c r="F4415" s="6" t="s">
        <v>457</v>
      </c>
      <c r="G4415" s="7" t="s">
        <v>22</v>
      </c>
      <c r="H4415" s="8" t="n">
        <v>10609.5</v>
      </c>
      <c r="I4415" s="9" t="n">
        <v>30</v>
      </c>
      <c r="J4415" s="6" t="s">
        <v>17</v>
      </c>
    </row>
    <row r="4416" customFormat="false" ht="15" hidden="false" customHeight="false" outlineLevel="0" collapsed="false">
      <c r="A4416" s="2" t="s">
        <v>8326</v>
      </c>
      <c r="B4416" s="2" t="s">
        <v>8327</v>
      </c>
      <c r="C4416" s="2" t="s">
        <v>86</v>
      </c>
      <c r="D4416" s="3" t="s">
        <v>135</v>
      </c>
      <c r="E4416" s="2" t="s">
        <v>460</v>
      </c>
      <c r="F4416" s="2" t="s">
        <v>297</v>
      </c>
      <c r="G4416" s="3" t="s">
        <v>138</v>
      </c>
      <c r="H4416" s="4" t="n">
        <v>4481.33</v>
      </c>
      <c r="I4416" s="5" t="n">
        <v>10</v>
      </c>
      <c r="J4416" s="2" t="s">
        <v>17</v>
      </c>
    </row>
    <row r="4417" customFormat="false" ht="15" hidden="false" customHeight="false" outlineLevel="0" collapsed="false">
      <c r="A4417" s="6" t="s">
        <v>8328</v>
      </c>
      <c r="B4417" s="6" t="s">
        <v>8329</v>
      </c>
      <c r="C4417" s="6" t="s">
        <v>31</v>
      </c>
      <c r="D4417" s="7" t="s">
        <v>215</v>
      </c>
      <c r="E4417" s="6" t="s">
        <v>82</v>
      </c>
      <c r="F4417" s="6" t="s">
        <v>1300</v>
      </c>
      <c r="G4417" s="7" t="s">
        <v>74</v>
      </c>
      <c r="H4417" s="8" t="n">
        <v>1740.3</v>
      </c>
      <c r="I4417" s="9" t="n">
        <v>5</v>
      </c>
      <c r="J4417" s="6" t="s">
        <v>17</v>
      </c>
    </row>
    <row r="4418" customFormat="false" ht="15" hidden="false" customHeight="false" outlineLevel="0" collapsed="false">
      <c r="A4418" s="2" t="s">
        <v>8330</v>
      </c>
      <c r="B4418" s="2" t="s">
        <v>8331</v>
      </c>
      <c r="C4418" s="2" t="s">
        <v>31</v>
      </c>
      <c r="D4418" s="3" t="s">
        <v>131</v>
      </c>
      <c r="E4418" s="2" t="s">
        <v>268</v>
      </c>
      <c r="F4418" s="2" t="s">
        <v>600</v>
      </c>
      <c r="G4418" s="3" t="s">
        <v>138</v>
      </c>
      <c r="H4418" s="4" t="n">
        <v>7823.75</v>
      </c>
      <c r="I4418" s="5" t="n">
        <v>5</v>
      </c>
      <c r="J4418" s="2" t="s">
        <v>17</v>
      </c>
    </row>
    <row r="4419" customFormat="false" ht="15" hidden="false" customHeight="false" outlineLevel="0" collapsed="false">
      <c r="A4419" s="6" t="s">
        <v>8332</v>
      </c>
      <c r="B4419" s="6" t="s">
        <v>8333</v>
      </c>
      <c r="C4419" s="6" t="s">
        <v>86</v>
      </c>
      <c r="D4419" s="7" t="s">
        <v>384</v>
      </c>
      <c r="E4419" s="6" t="s">
        <v>147</v>
      </c>
      <c r="F4419" s="6" t="s">
        <v>320</v>
      </c>
      <c r="G4419" s="7" t="s">
        <v>62</v>
      </c>
      <c r="H4419" s="8" t="n">
        <v>8903.79</v>
      </c>
      <c r="I4419" s="9" t="n">
        <v>15</v>
      </c>
      <c r="J4419" s="6" t="s">
        <v>17</v>
      </c>
    </row>
    <row r="4420" customFormat="false" ht="15" hidden="false" customHeight="false" outlineLevel="0" collapsed="false">
      <c r="A4420" s="2" t="s">
        <v>8334</v>
      </c>
      <c r="B4420" s="2" t="s">
        <v>3613</v>
      </c>
      <c r="C4420" s="2" t="s">
        <v>12</v>
      </c>
      <c r="D4420" s="3" t="s">
        <v>110</v>
      </c>
      <c r="E4420" s="2" t="s">
        <v>785</v>
      </c>
      <c r="F4420" s="2" t="s">
        <v>43</v>
      </c>
      <c r="G4420" s="3" t="s">
        <v>28</v>
      </c>
      <c r="H4420" s="4" t="n">
        <v>9986.54</v>
      </c>
      <c r="I4420" s="5" t="n">
        <v>15</v>
      </c>
      <c r="J4420" s="2" t="s">
        <v>17</v>
      </c>
    </row>
    <row r="4421" customFormat="false" ht="15" hidden="false" customHeight="false" outlineLevel="0" collapsed="false">
      <c r="A4421" s="6" t="s">
        <v>8335</v>
      </c>
      <c r="B4421" s="6" t="s">
        <v>3185</v>
      </c>
      <c r="C4421" s="6" t="s">
        <v>31</v>
      </c>
      <c r="D4421" s="7" t="s">
        <v>122</v>
      </c>
      <c r="E4421" s="6" t="s">
        <v>1641</v>
      </c>
      <c r="F4421" s="6" t="s">
        <v>960</v>
      </c>
      <c r="G4421" s="7" t="s">
        <v>22</v>
      </c>
      <c r="H4421" s="8" t="n">
        <v>6412.85</v>
      </c>
      <c r="I4421" s="9" t="n">
        <v>20</v>
      </c>
      <c r="J4421" s="6" t="s">
        <v>17</v>
      </c>
    </row>
    <row r="4422" customFormat="false" ht="15" hidden="false" customHeight="false" outlineLevel="0" collapsed="false">
      <c r="A4422" s="2" t="s">
        <v>8336</v>
      </c>
      <c r="B4422" s="2" t="s">
        <v>1174</v>
      </c>
      <c r="C4422" s="2" t="s">
        <v>31</v>
      </c>
      <c r="D4422" s="3" t="s">
        <v>122</v>
      </c>
      <c r="E4422" s="2" t="s">
        <v>621</v>
      </c>
      <c r="F4422" s="2" t="s">
        <v>960</v>
      </c>
      <c r="G4422" s="3" t="s">
        <v>22</v>
      </c>
      <c r="H4422" s="4" t="n">
        <v>8095.85</v>
      </c>
      <c r="I4422" s="5" t="n">
        <v>25</v>
      </c>
      <c r="J4422" s="2" t="s">
        <v>68</v>
      </c>
    </row>
    <row r="4423" customFormat="false" ht="15" hidden="false" customHeight="false" outlineLevel="0" collapsed="false">
      <c r="A4423" s="6" t="s">
        <v>8337</v>
      </c>
      <c r="B4423" s="6" t="s">
        <v>8338</v>
      </c>
      <c r="C4423" s="6" t="s">
        <v>86</v>
      </c>
      <c r="D4423" s="7" t="s">
        <v>101</v>
      </c>
      <c r="E4423" s="6" t="s">
        <v>286</v>
      </c>
      <c r="F4423" s="6" t="s">
        <v>1138</v>
      </c>
      <c r="G4423" s="7" t="s">
        <v>62</v>
      </c>
      <c r="H4423" s="8" t="n">
        <v>9170.78</v>
      </c>
      <c r="I4423" s="9" t="n">
        <v>20</v>
      </c>
      <c r="J4423" s="6" t="s">
        <v>17</v>
      </c>
    </row>
    <row r="4424" customFormat="false" ht="15" hidden="false" customHeight="false" outlineLevel="0" collapsed="false">
      <c r="A4424" s="2" t="s">
        <v>8339</v>
      </c>
      <c r="B4424" s="2" t="s">
        <v>8340</v>
      </c>
      <c r="C4424" s="2" t="s">
        <v>31</v>
      </c>
      <c r="D4424" s="3" t="s">
        <v>175</v>
      </c>
      <c r="E4424" s="2" t="s">
        <v>132</v>
      </c>
      <c r="F4424" s="2" t="s">
        <v>942</v>
      </c>
      <c r="G4424" s="3" t="s">
        <v>62</v>
      </c>
      <c r="H4424" s="4" t="n">
        <v>738.47</v>
      </c>
      <c r="I4424" s="5" t="n">
        <v>5</v>
      </c>
      <c r="J4424" s="2" t="s">
        <v>68</v>
      </c>
    </row>
    <row r="4425" customFormat="false" ht="15" hidden="false" customHeight="false" outlineLevel="0" collapsed="false">
      <c r="A4425" s="6" t="s">
        <v>8341</v>
      </c>
      <c r="B4425" s="6" t="s">
        <v>8342</v>
      </c>
      <c r="C4425" s="6" t="s">
        <v>31</v>
      </c>
      <c r="D4425" s="7" t="s">
        <v>122</v>
      </c>
      <c r="E4425" s="6" t="s">
        <v>2425</v>
      </c>
      <c r="F4425" s="6" t="s">
        <v>1199</v>
      </c>
      <c r="G4425" s="7" t="s">
        <v>138</v>
      </c>
      <c r="H4425" s="8" t="n">
        <v>7955.17</v>
      </c>
      <c r="I4425" s="9" t="n">
        <v>5</v>
      </c>
      <c r="J4425" s="6" t="s">
        <v>17</v>
      </c>
    </row>
    <row r="4426" customFormat="false" ht="15" hidden="false" customHeight="false" outlineLevel="0" collapsed="false">
      <c r="A4426" s="2" t="s">
        <v>8343</v>
      </c>
      <c r="B4426" s="2" t="s">
        <v>562</v>
      </c>
      <c r="C4426" s="2" t="s">
        <v>31</v>
      </c>
      <c r="D4426" s="3" t="s">
        <v>71</v>
      </c>
      <c r="E4426" s="2" t="s">
        <v>172</v>
      </c>
      <c r="F4426" s="2" t="s">
        <v>315</v>
      </c>
      <c r="G4426" s="3" t="s">
        <v>28</v>
      </c>
      <c r="H4426" s="4" t="n">
        <v>4617.74</v>
      </c>
      <c r="I4426" s="5" t="n">
        <v>30</v>
      </c>
      <c r="J4426" s="2" t="s">
        <v>17</v>
      </c>
    </row>
    <row r="4427" customFormat="false" ht="15" hidden="false" customHeight="false" outlineLevel="0" collapsed="false">
      <c r="A4427" s="6" t="s">
        <v>8344</v>
      </c>
      <c r="B4427" s="6" t="s">
        <v>8345</v>
      </c>
      <c r="C4427" s="6" t="s">
        <v>12</v>
      </c>
      <c r="D4427" s="7" t="s">
        <v>154</v>
      </c>
      <c r="E4427" s="6" t="s">
        <v>72</v>
      </c>
      <c r="F4427" s="6" t="s">
        <v>272</v>
      </c>
      <c r="G4427" s="7" t="s">
        <v>22</v>
      </c>
      <c r="H4427" s="8" t="n">
        <v>10756.78</v>
      </c>
      <c r="I4427" s="9" t="n">
        <v>25</v>
      </c>
      <c r="J4427" s="6" t="s">
        <v>17</v>
      </c>
    </row>
    <row r="4428" customFormat="false" ht="15" hidden="false" customHeight="false" outlineLevel="0" collapsed="false">
      <c r="A4428" s="2" t="s">
        <v>8346</v>
      </c>
      <c r="B4428" s="2" t="s">
        <v>8347</v>
      </c>
      <c r="C4428" s="2" t="s">
        <v>12</v>
      </c>
      <c r="D4428" s="3" t="s">
        <v>162</v>
      </c>
      <c r="E4428" s="2" t="s">
        <v>268</v>
      </c>
      <c r="F4428" s="2" t="s">
        <v>372</v>
      </c>
      <c r="G4428" s="3" t="s">
        <v>62</v>
      </c>
      <c r="H4428" s="4" t="n">
        <v>11644.75</v>
      </c>
      <c r="I4428" s="5" t="n">
        <v>5</v>
      </c>
      <c r="J4428" s="2" t="s">
        <v>17</v>
      </c>
    </row>
    <row r="4429" customFormat="false" ht="15" hidden="false" customHeight="false" outlineLevel="0" collapsed="false">
      <c r="A4429" s="6" t="s">
        <v>8348</v>
      </c>
      <c r="B4429" s="6" t="s">
        <v>1466</v>
      </c>
      <c r="C4429" s="6" t="s">
        <v>12</v>
      </c>
      <c r="D4429" s="7" t="s">
        <v>81</v>
      </c>
      <c r="E4429" s="6" t="s">
        <v>82</v>
      </c>
      <c r="F4429" s="6" t="s">
        <v>2425</v>
      </c>
      <c r="G4429" s="7" t="s">
        <v>74</v>
      </c>
      <c r="H4429" s="8" t="n">
        <v>1549.37</v>
      </c>
      <c r="I4429" s="9" t="n">
        <v>10</v>
      </c>
      <c r="J4429" s="6" t="s">
        <v>17</v>
      </c>
    </row>
    <row r="4430" customFormat="false" ht="15" hidden="false" customHeight="false" outlineLevel="0" collapsed="false">
      <c r="A4430" s="2" t="s">
        <v>8349</v>
      </c>
      <c r="B4430" s="2" t="s">
        <v>8350</v>
      </c>
      <c r="C4430" s="2" t="s">
        <v>31</v>
      </c>
      <c r="D4430" s="3" t="s">
        <v>65</v>
      </c>
      <c r="E4430" s="2" t="s">
        <v>180</v>
      </c>
      <c r="F4430" s="2" t="s">
        <v>1874</v>
      </c>
      <c r="G4430" s="3" t="s">
        <v>62</v>
      </c>
      <c r="H4430" s="4" t="n">
        <v>12644.25</v>
      </c>
      <c r="I4430" s="5" t="n">
        <v>30</v>
      </c>
      <c r="J4430" s="2" t="s">
        <v>17</v>
      </c>
    </row>
    <row r="4431" customFormat="false" ht="15" hidden="false" customHeight="false" outlineLevel="0" collapsed="false">
      <c r="A4431" s="6" t="s">
        <v>8351</v>
      </c>
      <c r="B4431" s="6" t="s">
        <v>5323</v>
      </c>
      <c r="C4431" s="6" t="s">
        <v>31</v>
      </c>
      <c r="D4431" s="7" t="s">
        <v>122</v>
      </c>
      <c r="E4431" s="6" t="s">
        <v>1297</v>
      </c>
      <c r="F4431" s="6" t="s">
        <v>385</v>
      </c>
      <c r="G4431" s="7" t="s">
        <v>16</v>
      </c>
      <c r="H4431" s="8" t="n">
        <v>6511.29</v>
      </c>
      <c r="I4431" s="9" t="n">
        <v>30</v>
      </c>
      <c r="J4431" s="6" t="s">
        <v>17</v>
      </c>
    </row>
    <row r="4432" customFormat="false" ht="15" hidden="false" customHeight="false" outlineLevel="0" collapsed="false">
      <c r="A4432" s="2" t="s">
        <v>8352</v>
      </c>
      <c r="B4432" s="2" t="s">
        <v>4526</v>
      </c>
      <c r="C4432" s="2" t="s">
        <v>86</v>
      </c>
      <c r="D4432" s="3" t="s">
        <v>384</v>
      </c>
      <c r="E4432" s="2" t="s">
        <v>164</v>
      </c>
      <c r="F4432" s="2" t="s">
        <v>293</v>
      </c>
      <c r="G4432" s="3" t="s">
        <v>22</v>
      </c>
      <c r="H4432" s="4" t="n">
        <v>755.02</v>
      </c>
      <c r="I4432" s="5" t="n">
        <v>20</v>
      </c>
      <c r="J4432" s="2" t="s">
        <v>17</v>
      </c>
    </row>
    <row r="4433" customFormat="false" ht="15" hidden="false" customHeight="false" outlineLevel="0" collapsed="false">
      <c r="A4433" s="6" t="s">
        <v>8353</v>
      </c>
      <c r="B4433" s="6" t="s">
        <v>8354</v>
      </c>
      <c r="C4433" s="6" t="s">
        <v>31</v>
      </c>
      <c r="D4433" s="7" t="s">
        <v>65</v>
      </c>
      <c r="E4433" s="6" t="s">
        <v>245</v>
      </c>
      <c r="F4433" s="6" t="s">
        <v>994</v>
      </c>
      <c r="G4433" s="7" t="s">
        <v>22</v>
      </c>
      <c r="H4433" s="8" t="n">
        <v>10926.31</v>
      </c>
      <c r="I4433" s="9" t="n">
        <v>30</v>
      </c>
      <c r="J4433" s="6" t="s">
        <v>17</v>
      </c>
    </row>
    <row r="4434" customFormat="false" ht="15" hidden="false" customHeight="false" outlineLevel="0" collapsed="false">
      <c r="A4434" s="2" t="s">
        <v>8355</v>
      </c>
      <c r="B4434" s="2" t="s">
        <v>8356</v>
      </c>
      <c r="C4434" s="2" t="s">
        <v>12</v>
      </c>
      <c r="D4434" s="3" t="s">
        <v>25</v>
      </c>
      <c r="E4434" s="2" t="s">
        <v>338</v>
      </c>
      <c r="F4434" s="2" t="s">
        <v>472</v>
      </c>
      <c r="G4434" s="3" t="s">
        <v>28</v>
      </c>
      <c r="H4434" s="4" t="n">
        <v>5132.02</v>
      </c>
      <c r="I4434" s="5" t="n">
        <v>10</v>
      </c>
      <c r="J4434" s="2" t="s">
        <v>17</v>
      </c>
    </row>
    <row r="4435" customFormat="false" ht="15" hidden="false" customHeight="false" outlineLevel="0" collapsed="false">
      <c r="A4435" s="6" t="s">
        <v>8357</v>
      </c>
      <c r="B4435" s="6" t="s">
        <v>1229</v>
      </c>
      <c r="C4435" s="6" t="s">
        <v>86</v>
      </c>
      <c r="D4435" s="7" t="s">
        <v>507</v>
      </c>
      <c r="E4435" s="6" t="s">
        <v>272</v>
      </c>
      <c r="F4435" s="6" t="s">
        <v>73</v>
      </c>
      <c r="G4435" s="7" t="s">
        <v>62</v>
      </c>
      <c r="H4435" s="8" t="n">
        <v>3076.65</v>
      </c>
      <c r="I4435" s="9" t="n">
        <v>30</v>
      </c>
      <c r="J4435" s="6" t="s">
        <v>17</v>
      </c>
    </row>
    <row r="4436" customFormat="false" ht="15" hidden="false" customHeight="false" outlineLevel="0" collapsed="false">
      <c r="A4436" s="2" t="s">
        <v>8358</v>
      </c>
      <c r="B4436" s="2" t="s">
        <v>8359</v>
      </c>
      <c r="C4436" s="2" t="s">
        <v>12</v>
      </c>
      <c r="D4436" s="3" t="s">
        <v>81</v>
      </c>
      <c r="E4436" s="2" t="s">
        <v>2425</v>
      </c>
      <c r="F4436" s="2" t="s">
        <v>78</v>
      </c>
      <c r="G4436" s="3" t="s">
        <v>22</v>
      </c>
      <c r="H4436" s="4" t="n">
        <v>12783.5</v>
      </c>
      <c r="I4436" s="5" t="n">
        <v>10</v>
      </c>
      <c r="J4436" s="2" t="s">
        <v>17</v>
      </c>
    </row>
    <row r="4437" customFormat="false" ht="15" hidden="false" customHeight="false" outlineLevel="0" collapsed="false">
      <c r="A4437" s="6" t="s">
        <v>8360</v>
      </c>
      <c r="B4437" s="6" t="s">
        <v>8361</v>
      </c>
      <c r="C4437" s="6" t="s">
        <v>12</v>
      </c>
      <c r="D4437" s="7" t="s">
        <v>50</v>
      </c>
      <c r="E4437" s="6" t="s">
        <v>118</v>
      </c>
      <c r="F4437" s="6" t="s">
        <v>198</v>
      </c>
      <c r="G4437" s="7" t="s">
        <v>28</v>
      </c>
      <c r="H4437" s="8" t="n">
        <v>847.68</v>
      </c>
      <c r="I4437" s="9" t="n">
        <v>10</v>
      </c>
      <c r="J4437" s="6" t="s">
        <v>68</v>
      </c>
    </row>
    <row r="4438" customFormat="false" ht="15" hidden="false" customHeight="false" outlineLevel="0" collapsed="false">
      <c r="A4438" s="2" t="s">
        <v>8362</v>
      </c>
      <c r="B4438" s="2" t="s">
        <v>1808</v>
      </c>
      <c r="C4438" s="2" t="s">
        <v>12</v>
      </c>
      <c r="D4438" s="3" t="s">
        <v>13</v>
      </c>
      <c r="E4438" s="2" t="s">
        <v>430</v>
      </c>
      <c r="F4438" s="2" t="s">
        <v>60</v>
      </c>
      <c r="G4438" s="3" t="s">
        <v>74</v>
      </c>
      <c r="H4438" s="4" t="n">
        <v>6945.35</v>
      </c>
      <c r="I4438" s="5" t="n">
        <v>15</v>
      </c>
      <c r="J4438" s="2" t="s">
        <v>17</v>
      </c>
    </row>
    <row r="4439" customFormat="false" ht="15" hidden="false" customHeight="false" outlineLevel="0" collapsed="false">
      <c r="A4439" s="6" t="s">
        <v>8363</v>
      </c>
      <c r="B4439" s="6" t="s">
        <v>3435</v>
      </c>
      <c r="C4439" s="6" t="s">
        <v>12</v>
      </c>
      <c r="D4439" s="7" t="s">
        <v>162</v>
      </c>
      <c r="E4439" s="6" t="s">
        <v>937</v>
      </c>
      <c r="F4439" s="6" t="s">
        <v>409</v>
      </c>
      <c r="G4439" s="7" t="s">
        <v>62</v>
      </c>
      <c r="H4439" s="8" t="n">
        <v>4193.5</v>
      </c>
      <c r="I4439" s="9" t="n">
        <v>0</v>
      </c>
      <c r="J4439" s="6" t="s">
        <v>17</v>
      </c>
    </row>
    <row r="4440" customFormat="false" ht="15" hidden="false" customHeight="false" outlineLevel="0" collapsed="false">
      <c r="A4440" s="2" t="s">
        <v>8364</v>
      </c>
      <c r="B4440" s="2" t="s">
        <v>900</v>
      </c>
      <c r="C4440" s="2" t="s">
        <v>31</v>
      </c>
      <c r="D4440" s="3" t="s">
        <v>215</v>
      </c>
      <c r="E4440" s="2" t="s">
        <v>557</v>
      </c>
      <c r="F4440" s="2" t="s">
        <v>264</v>
      </c>
      <c r="G4440" s="3" t="s">
        <v>16</v>
      </c>
      <c r="H4440" s="4" t="n">
        <v>11429.27</v>
      </c>
      <c r="I4440" s="5" t="n">
        <v>10</v>
      </c>
      <c r="J4440" s="2" t="s">
        <v>68</v>
      </c>
    </row>
    <row r="4441" customFormat="false" ht="15" hidden="false" customHeight="false" outlineLevel="0" collapsed="false">
      <c r="A4441" s="6" t="s">
        <v>8365</v>
      </c>
      <c r="B4441" s="6" t="s">
        <v>8366</v>
      </c>
      <c r="C4441" s="6" t="s">
        <v>12</v>
      </c>
      <c r="D4441" s="7" t="s">
        <v>110</v>
      </c>
      <c r="E4441" s="6" t="s">
        <v>635</v>
      </c>
      <c r="F4441" s="6" t="s">
        <v>385</v>
      </c>
      <c r="G4441" s="7" t="s">
        <v>22</v>
      </c>
      <c r="H4441" s="8" t="n">
        <v>9976.84</v>
      </c>
      <c r="I4441" s="9" t="n">
        <v>30</v>
      </c>
      <c r="J4441" s="6" t="s">
        <v>17</v>
      </c>
    </row>
    <row r="4442" customFormat="false" ht="15" hidden="false" customHeight="false" outlineLevel="0" collapsed="false">
      <c r="A4442" s="2" t="s">
        <v>8367</v>
      </c>
      <c r="B4442" s="2" t="s">
        <v>8368</v>
      </c>
      <c r="C4442" s="2" t="s">
        <v>31</v>
      </c>
      <c r="D4442" s="3" t="s">
        <v>59</v>
      </c>
      <c r="E4442" s="2" t="s">
        <v>167</v>
      </c>
      <c r="F4442" s="2" t="s">
        <v>168</v>
      </c>
      <c r="G4442" s="3" t="s">
        <v>74</v>
      </c>
      <c r="H4442" s="4" t="n">
        <v>551.99</v>
      </c>
      <c r="I4442" s="5" t="n">
        <v>20</v>
      </c>
      <c r="J4442" s="2" t="s">
        <v>17</v>
      </c>
    </row>
    <row r="4443" customFormat="false" ht="15" hidden="false" customHeight="false" outlineLevel="0" collapsed="false">
      <c r="A4443" s="6" t="s">
        <v>8369</v>
      </c>
      <c r="B4443" s="6" t="s">
        <v>8370</v>
      </c>
      <c r="C4443" s="6" t="s">
        <v>86</v>
      </c>
      <c r="D4443" s="7" t="s">
        <v>285</v>
      </c>
      <c r="E4443" s="6" t="s">
        <v>1330</v>
      </c>
      <c r="F4443" s="6" t="s">
        <v>1409</v>
      </c>
      <c r="G4443" s="7" t="s">
        <v>16</v>
      </c>
      <c r="H4443" s="8" t="n">
        <v>11181.71</v>
      </c>
      <c r="I4443" s="9" t="n">
        <v>15</v>
      </c>
      <c r="J4443" s="6" t="s">
        <v>17</v>
      </c>
    </row>
    <row r="4444" customFormat="false" ht="15" hidden="false" customHeight="false" outlineLevel="0" collapsed="false">
      <c r="A4444" s="2" t="s">
        <v>8371</v>
      </c>
      <c r="B4444" s="2" t="s">
        <v>8372</v>
      </c>
      <c r="C4444" s="2" t="s">
        <v>31</v>
      </c>
      <c r="D4444" s="3" t="s">
        <v>65</v>
      </c>
      <c r="E4444" s="2" t="s">
        <v>363</v>
      </c>
      <c r="F4444" s="2" t="s">
        <v>928</v>
      </c>
      <c r="G4444" s="3" t="s">
        <v>22</v>
      </c>
      <c r="H4444" s="4" t="n">
        <v>4082.44</v>
      </c>
      <c r="I4444" s="5" t="n">
        <v>0</v>
      </c>
      <c r="J4444" s="2" t="s">
        <v>17</v>
      </c>
    </row>
    <row r="4445" customFormat="false" ht="15" hidden="false" customHeight="false" outlineLevel="0" collapsed="false">
      <c r="A4445" s="6" t="s">
        <v>8373</v>
      </c>
      <c r="B4445" s="6" t="s">
        <v>4630</v>
      </c>
      <c r="C4445" s="6" t="s">
        <v>12</v>
      </c>
      <c r="D4445" s="7" t="s">
        <v>362</v>
      </c>
      <c r="E4445" s="6" t="s">
        <v>1803</v>
      </c>
      <c r="F4445" s="6" t="s">
        <v>323</v>
      </c>
      <c r="G4445" s="7" t="s">
        <v>62</v>
      </c>
      <c r="H4445" s="8" t="n">
        <v>11930.74</v>
      </c>
      <c r="I4445" s="9" t="n">
        <v>5</v>
      </c>
      <c r="J4445" s="6" t="s">
        <v>17</v>
      </c>
    </row>
    <row r="4446" customFormat="false" ht="15" hidden="false" customHeight="false" outlineLevel="0" collapsed="false">
      <c r="A4446" s="2" t="s">
        <v>8374</v>
      </c>
      <c r="B4446" s="2" t="s">
        <v>8375</v>
      </c>
      <c r="C4446" s="2" t="s">
        <v>31</v>
      </c>
      <c r="D4446" s="3" t="s">
        <v>131</v>
      </c>
      <c r="E4446" s="2" t="s">
        <v>761</v>
      </c>
      <c r="F4446" s="2" t="s">
        <v>1725</v>
      </c>
      <c r="G4446" s="3" t="s">
        <v>62</v>
      </c>
      <c r="H4446" s="4" t="n">
        <v>5644.31</v>
      </c>
      <c r="I4446" s="5" t="n">
        <v>15</v>
      </c>
      <c r="J4446" s="2" t="s">
        <v>17</v>
      </c>
    </row>
    <row r="4447" customFormat="false" ht="15" hidden="false" customHeight="false" outlineLevel="0" collapsed="false">
      <c r="A4447" s="6" t="s">
        <v>8376</v>
      </c>
      <c r="B4447" s="6" t="s">
        <v>8377</v>
      </c>
      <c r="C4447" s="6" t="s">
        <v>86</v>
      </c>
      <c r="D4447" s="7" t="s">
        <v>101</v>
      </c>
      <c r="E4447" s="6" t="s">
        <v>127</v>
      </c>
      <c r="F4447" s="6" t="s">
        <v>195</v>
      </c>
      <c r="G4447" s="7" t="s">
        <v>16</v>
      </c>
      <c r="H4447" s="8" t="n">
        <v>8105.9</v>
      </c>
      <c r="I4447" s="9" t="n">
        <v>25</v>
      </c>
      <c r="J4447" s="6" t="s">
        <v>68</v>
      </c>
    </row>
    <row r="4448" customFormat="false" ht="15" hidden="false" customHeight="false" outlineLevel="0" collapsed="false">
      <c r="A4448" s="2" t="s">
        <v>8378</v>
      </c>
      <c r="B4448" s="2" t="s">
        <v>1537</v>
      </c>
      <c r="C4448" s="2" t="s">
        <v>12</v>
      </c>
      <c r="D4448" s="3" t="s">
        <v>162</v>
      </c>
      <c r="E4448" s="2" t="s">
        <v>614</v>
      </c>
      <c r="F4448" s="2" t="s">
        <v>630</v>
      </c>
      <c r="G4448" s="3" t="s">
        <v>22</v>
      </c>
      <c r="H4448" s="4" t="n">
        <v>10002.73</v>
      </c>
      <c r="I4448" s="5" t="n">
        <v>15</v>
      </c>
      <c r="J4448" s="2" t="s">
        <v>68</v>
      </c>
    </row>
    <row r="4449" customFormat="false" ht="15" hidden="false" customHeight="false" outlineLevel="0" collapsed="false">
      <c r="A4449" s="6" t="s">
        <v>8379</v>
      </c>
      <c r="B4449" s="6" t="s">
        <v>8380</v>
      </c>
      <c r="C4449" s="6" t="s">
        <v>86</v>
      </c>
      <c r="D4449" s="7" t="s">
        <v>285</v>
      </c>
      <c r="E4449" s="6" t="s">
        <v>191</v>
      </c>
      <c r="F4449" s="6" t="s">
        <v>272</v>
      </c>
      <c r="G4449" s="7" t="s">
        <v>138</v>
      </c>
      <c r="H4449" s="8" t="n">
        <v>12533.17</v>
      </c>
      <c r="I4449" s="9" t="n">
        <v>30</v>
      </c>
      <c r="J4449" s="6" t="s">
        <v>17</v>
      </c>
    </row>
    <row r="4450" customFormat="false" ht="15" hidden="false" customHeight="false" outlineLevel="0" collapsed="false">
      <c r="A4450" s="2" t="s">
        <v>8381</v>
      </c>
      <c r="B4450" s="2" t="s">
        <v>5150</v>
      </c>
      <c r="C4450" s="2" t="s">
        <v>31</v>
      </c>
      <c r="D4450" s="3" t="s">
        <v>71</v>
      </c>
      <c r="E4450" s="2" t="s">
        <v>1556</v>
      </c>
      <c r="F4450" s="2" t="s">
        <v>1725</v>
      </c>
      <c r="G4450" s="3" t="s">
        <v>74</v>
      </c>
      <c r="H4450" s="4" t="n">
        <v>8577.86</v>
      </c>
      <c r="I4450" s="5" t="n">
        <v>0</v>
      </c>
      <c r="J4450" s="2" t="s">
        <v>68</v>
      </c>
    </row>
    <row r="4451" customFormat="false" ht="15" hidden="false" customHeight="false" outlineLevel="0" collapsed="false">
      <c r="A4451" s="6" t="s">
        <v>8382</v>
      </c>
      <c r="B4451" s="6" t="s">
        <v>8197</v>
      </c>
      <c r="C4451" s="6" t="s">
        <v>12</v>
      </c>
      <c r="D4451" s="7" t="s">
        <v>25</v>
      </c>
      <c r="E4451" s="6" t="s">
        <v>73</v>
      </c>
      <c r="F4451" s="6" t="s">
        <v>975</v>
      </c>
      <c r="G4451" s="7" t="s">
        <v>22</v>
      </c>
      <c r="H4451" s="8" t="n">
        <v>7322.54</v>
      </c>
      <c r="I4451" s="9" t="n">
        <v>10</v>
      </c>
      <c r="J4451" s="6" t="s">
        <v>68</v>
      </c>
    </row>
    <row r="4452" customFormat="false" ht="15" hidden="false" customHeight="false" outlineLevel="0" collapsed="false">
      <c r="A4452" s="2" t="s">
        <v>8383</v>
      </c>
      <c r="B4452" s="2" t="s">
        <v>8384</v>
      </c>
      <c r="C4452" s="2" t="s">
        <v>12</v>
      </c>
      <c r="D4452" s="3" t="s">
        <v>25</v>
      </c>
      <c r="E4452" s="2" t="s">
        <v>1570</v>
      </c>
      <c r="F4452" s="2" t="s">
        <v>669</v>
      </c>
      <c r="G4452" s="3" t="s">
        <v>138</v>
      </c>
      <c r="H4452" s="4" t="n">
        <v>10856.72</v>
      </c>
      <c r="I4452" s="5" t="n">
        <v>30</v>
      </c>
      <c r="J4452" s="2" t="s">
        <v>17</v>
      </c>
    </row>
    <row r="4453" customFormat="false" ht="15" hidden="false" customHeight="false" outlineLevel="0" collapsed="false">
      <c r="A4453" s="6" t="s">
        <v>8385</v>
      </c>
      <c r="B4453" s="6" t="s">
        <v>8386</v>
      </c>
      <c r="C4453" s="6" t="s">
        <v>12</v>
      </c>
      <c r="D4453" s="7" t="s">
        <v>110</v>
      </c>
      <c r="E4453" s="6" t="s">
        <v>416</v>
      </c>
      <c r="F4453" s="6" t="s">
        <v>975</v>
      </c>
      <c r="G4453" s="7" t="s">
        <v>16</v>
      </c>
      <c r="H4453" s="8" t="n">
        <v>6243.86</v>
      </c>
      <c r="I4453" s="9" t="n">
        <v>20</v>
      </c>
      <c r="J4453" s="6" t="s">
        <v>17</v>
      </c>
    </row>
    <row r="4454" customFormat="false" ht="15" hidden="false" customHeight="false" outlineLevel="0" collapsed="false">
      <c r="A4454" s="2" t="s">
        <v>8387</v>
      </c>
      <c r="B4454" s="2" t="s">
        <v>2370</v>
      </c>
      <c r="C4454" s="2" t="s">
        <v>31</v>
      </c>
      <c r="D4454" s="3" t="s">
        <v>145</v>
      </c>
      <c r="E4454" s="2" t="s">
        <v>607</v>
      </c>
      <c r="F4454" s="2" t="s">
        <v>2425</v>
      </c>
      <c r="G4454" s="3" t="s">
        <v>28</v>
      </c>
      <c r="H4454" s="4" t="n">
        <v>5967.04</v>
      </c>
      <c r="I4454" s="5" t="n">
        <v>15</v>
      </c>
      <c r="J4454" s="2" t="s">
        <v>17</v>
      </c>
    </row>
    <row r="4455" customFormat="false" ht="15" hidden="false" customHeight="false" outlineLevel="0" collapsed="false">
      <c r="A4455" s="6" t="s">
        <v>8388</v>
      </c>
      <c r="B4455" s="6" t="s">
        <v>8389</v>
      </c>
      <c r="C4455" s="6" t="s">
        <v>12</v>
      </c>
      <c r="D4455" s="7" t="s">
        <v>179</v>
      </c>
      <c r="E4455" s="6" t="s">
        <v>164</v>
      </c>
      <c r="F4455" s="6" t="s">
        <v>423</v>
      </c>
      <c r="G4455" s="7" t="s">
        <v>74</v>
      </c>
      <c r="H4455" s="8" t="n">
        <v>7314.47</v>
      </c>
      <c r="I4455" s="9" t="n">
        <v>30</v>
      </c>
      <c r="J4455" s="6" t="s">
        <v>17</v>
      </c>
    </row>
    <row r="4456" customFormat="false" ht="15" hidden="false" customHeight="false" outlineLevel="0" collapsed="false">
      <c r="A4456" s="2" t="s">
        <v>8390</v>
      </c>
      <c r="B4456" s="2" t="s">
        <v>683</v>
      </c>
      <c r="C4456" s="2" t="s">
        <v>31</v>
      </c>
      <c r="D4456" s="3" t="s">
        <v>122</v>
      </c>
      <c r="E4456" s="2" t="s">
        <v>307</v>
      </c>
      <c r="F4456" s="2" t="s">
        <v>308</v>
      </c>
      <c r="G4456" s="3" t="s">
        <v>28</v>
      </c>
      <c r="H4456" s="4" t="n">
        <v>7765.52</v>
      </c>
      <c r="I4456" s="5" t="n">
        <v>5</v>
      </c>
      <c r="J4456" s="2" t="s">
        <v>17</v>
      </c>
    </row>
    <row r="4457" customFormat="false" ht="15" hidden="false" customHeight="false" outlineLevel="0" collapsed="false">
      <c r="A4457" s="6" t="s">
        <v>8391</v>
      </c>
      <c r="B4457" s="6" t="s">
        <v>6262</v>
      </c>
      <c r="C4457" s="6" t="s">
        <v>12</v>
      </c>
      <c r="D4457" s="7" t="s">
        <v>362</v>
      </c>
      <c r="E4457" s="6" t="s">
        <v>440</v>
      </c>
      <c r="F4457" s="6" t="s">
        <v>347</v>
      </c>
      <c r="G4457" s="7" t="s">
        <v>28</v>
      </c>
      <c r="H4457" s="8" t="n">
        <v>4938.97</v>
      </c>
      <c r="I4457" s="9" t="n">
        <v>0</v>
      </c>
      <c r="J4457" s="6" t="s">
        <v>17</v>
      </c>
    </row>
    <row r="4458" customFormat="false" ht="15" hidden="false" customHeight="false" outlineLevel="0" collapsed="false">
      <c r="A4458" s="2" t="s">
        <v>8392</v>
      </c>
      <c r="B4458" s="2" t="s">
        <v>8393</v>
      </c>
      <c r="C4458" s="2" t="s">
        <v>31</v>
      </c>
      <c r="D4458" s="3" t="s">
        <v>122</v>
      </c>
      <c r="E4458" s="2" t="s">
        <v>600</v>
      </c>
      <c r="F4458" s="2" t="s">
        <v>373</v>
      </c>
      <c r="G4458" s="3" t="s">
        <v>28</v>
      </c>
      <c r="H4458" s="4" t="n">
        <v>5264.83</v>
      </c>
      <c r="I4458" s="5" t="n">
        <v>25</v>
      </c>
      <c r="J4458" s="2" t="s">
        <v>17</v>
      </c>
    </row>
    <row r="4459" customFormat="false" ht="15" hidden="false" customHeight="false" outlineLevel="0" collapsed="false">
      <c r="A4459" s="6" t="s">
        <v>8394</v>
      </c>
      <c r="B4459" s="6" t="s">
        <v>8395</v>
      </c>
      <c r="C4459" s="6" t="s">
        <v>12</v>
      </c>
      <c r="D4459" s="7" t="s">
        <v>179</v>
      </c>
      <c r="E4459" s="6" t="s">
        <v>43</v>
      </c>
      <c r="F4459" s="6" t="s">
        <v>493</v>
      </c>
      <c r="G4459" s="7" t="s">
        <v>138</v>
      </c>
      <c r="H4459" s="8" t="n">
        <v>3646.91</v>
      </c>
      <c r="I4459" s="9" t="n">
        <v>0</v>
      </c>
      <c r="J4459" s="6" t="s">
        <v>17</v>
      </c>
    </row>
    <row r="4460" customFormat="false" ht="15" hidden="false" customHeight="false" outlineLevel="0" collapsed="false">
      <c r="A4460" s="2" t="s">
        <v>8396</v>
      </c>
      <c r="B4460" s="2" t="s">
        <v>8397</v>
      </c>
      <c r="C4460" s="2" t="s">
        <v>31</v>
      </c>
      <c r="D4460" s="3" t="s">
        <v>32</v>
      </c>
      <c r="E4460" s="2" t="s">
        <v>124</v>
      </c>
      <c r="F4460" s="2" t="s">
        <v>1271</v>
      </c>
      <c r="G4460" s="3" t="s">
        <v>22</v>
      </c>
      <c r="H4460" s="4" t="n">
        <v>9889.12</v>
      </c>
      <c r="I4460" s="5" t="n">
        <v>30</v>
      </c>
      <c r="J4460" s="2" t="s">
        <v>17</v>
      </c>
    </row>
    <row r="4461" customFormat="false" ht="15" hidden="false" customHeight="false" outlineLevel="0" collapsed="false">
      <c r="A4461" s="6" t="s">
        <v>8398</v>
      </c>
      <c r="B4461" s="6" t="s">
        <v>8399</v>
      </c>
      <c r="C4461" s="6" t="s">
        <v>86</v>
      </c>
      <c r="D4461" s="7" t="s">
        <v>87</v>
      </c>
      <c r="E4461" s="6" t="s">
        <v>1437</v>
      </c>
      <c r="F4461" s="6" t="s">
        <v>38</v>
      </c>
      <c r="G4461" s="7" t="s">
        <v>28</v>
      </c>
      <c r="H4461" s="8" t="n">
        <v>3835.54</v>
      </c>
      <c r="I4461" s="9" t="n">
        <v>20</v>
      </c>
      <c r="J4461" s="6" t="s">
        <v>17</v>
      </c>
    </row>
    <row r="4462" customFormat="false" ht="15" hidden="false" customHeight="false" outlineLevel="0" collapsed="false">
      <c r="A4462" s="2" t="s">
        <v>8400</v>
      </c>
      <c r="B4462" s="2" t="s">
        <v>8401</v>
      </c>
      <c r="C4462" s="2" t="s">
        <v>31</v>
      </c>
      <c r="D4462" s="3" t="s">
        <v>32</v>
      </c>
      <c r="E4462" s="2" t="s">
        <v>457</v>
      </c>
      <c r="F4462" s="2" t="s">
        <v>1190</v>
      </c>
      <c r="G4462" s="3" t="s">
        <v>22</v>
      </c>
      <c r="H4462" s="4" t="n">
        <v>13295.84</v>
      </c>
      <c r="I4462" s="5" t="n">
        <v>25</v>
      </c>
      <c r="J4462" s="2" t="s">
        <v>17</v>
      </c>
    </row>
    <row r="4463" customFormat="false" ht="15" hidden="false" customHeight="false" outlineLevel="0" collapsed="false">
      <c r="A4463" s="6" t="s">
        <v>8402</v>
      </c>
      <c r="B4463" s="6" t="s">
        <v>1408</v>
      </c>
      <c r="C4463" s="6" t="s">
        <v>31</v>
      </c>
      <c r="D4463" s="7" t="s">
        <v>65</v>
      </c>
      <c r="E4463" s="6" t="s">
        <v>2469</v>
      </c>
      <c r="F4463" s="6" t="s">
        <v>426</v>
      </c>
      <c r="G4463" s="7" t="s">
        <v>74</v>
      </c>
      <c r="H4463" s="8" t="n">
        <v>7285.84</v>
      </c>
      <c r="I4463" s="9" t="n">
        <v>30</v>
      </c>
      <c r="J4463" s="6" t="s">
        <v>17</v>
      </c>
    </row>
    <row r="4464" customFormat="false" ht="15" hidden="false" customHeight="false" outlineLevel="0" collapsed="false">
      <c r="A4464" s="2" t="s">
        <v>8403</v>
      </c>
      <c r="B4464" s="2" t="s">
        <v>8404</v>
      </c>
      <c r="C4464" s="2" t="s">
        <v>31</v>
      </c>
      <c r="D4464" s="3" t="s">
        <v>65</v>
      </c>
      <c r="E4464" s="2" t="s">
        <v>1249</v>
      </c>
      <c r="F4464" s="2" t="s">
        <v>1678</v>
      </c>
      <c r="G4464" s="3" t="s">
        <v>74</v>
      </c>
      <c r="H4464" s="4" t="n">
        <v>12618.63</v>
      </c>
      <c r="I4464" s="5" t="n">
        <v>15</v>
      </c>
      <c r="J4464" s="2" t="s">
        <v>17</v>
      </c>
    </row>
    <row r="4465" customFormat="false" ht="15" hidden="false" customHeight="false" outlineLevel="0" collapsed="false">
      <c r="A4465" s="6" t="s">
        <v>8405</v>
      </c>
      <c r="B4465" s="6" t="s">
        <v>8406</v>
      </c>
      <c r="C4465" s="6" t="s">
        <v>31</v>
      </c>
      <c r="D4465" s="7" t="s">
        <v>59</v>
      </c>
      <c r="E4465" s="6" t="s">
        <v>347</v>
      </c>
      <c r="F4465" s="6" t="s">
        <v>1075</v>
      </c>
      <c r="G4465" s="7" t="s">
        <v>74</v>
      </c>
      <c r="H4465" s="8" t="n">
        <v>4494.16</v>
      </c>
      <c r="I4465" s="9" t="n">
        <v>0</v>
      </c>
      <c r="J4465" s="6" t="s">
        <v>68</v>
      </c>
    </row>
    <row r="4466" customFormat="false" ht="15" hidden="false" customHeight="false" outlineLevel="0" collapsed="false">
      <c r="A4466" s="2" t="s">
        <v>8407</v>
      </c>
      <c r="B4466" s="2" t="s">
        <v>8408</v>
      </c>
      <c r="C4466" s="2" t="s">
        <v>12</v>
      </c>
      <c r="D4466" s="3" t="s">
        <v>162</v>
      </c>
      <c r="E4466" s="2" t="s">
        <v>1453</v>
      </c>
      <c r="F4466" s="2" t="s">
        <v>137</v>
      </c>
      <c r="G4466" s="3" t="s">
        <v>28</v>
      </c>
      <c r="H4466" s="4" t="n">
        <v>12431.77</v>
      </c>
      <c r="I4466" s="5" t="n">
        <v>10</v>
      </c>
      <c r="J4466" s="2" t="s">
        <v>17</v>
      </c>
    </row>
    <row r="4467" customFormat="false" ht="15" hidden="false" customHeight="false" outlineLevel="0" collapsed="false">
      <c r="A4467" s="6" t="s">
        <v>8409</v>
      </c>
      <c r="B4467" s="6" t="s">
        <v>3399</v>
      </c>
      <c r="C4467" s="6" t="s">
        <v>86</v>
      </c>
      <c r="D4467" s="7" t="s">
        <v>784</v>
      </c>
      <c r="E4467" s="6" t="s">
        <v>809</v>
      </c>
      <c r="F4467" s="6" t="s">
        <v>688</v>
      </c>
      <c r="G4467" s="7" t="s">
        <v>28</v>
      </c>
      <c r="H4467" s="8" t="n">
        <v>11807.03</v>
      </c>
      <c r="I4467" s="9" t="n">
        <v>0</v>
      </c>
      <c r="J4467" s="6" t="s">
        <v>17</v>
      </c>
    </row>
    <row r="4468" customFormat="false" ht="15" hidden="false" customHeight="false" outlineLevel="0" collapsed="false">
      <c r="A4468" s="2" t="s">
        <v>8410</v>
      </c>
      <c r="B4468" s="2" t="s">
        <v>8411</v>
      </c>
      <c r="C4468" s="2" t="s">
        <v>31</v>
      </c>
      <c r="D4468" s="3" t="s">
        <v>59</v>
      </c>
      <c r="E4468" s="2" t="s">
        <v>440</v>
      </c>
      <c r="F4468" s="2" t="s">
        <v>264</v>
      </c>
      <c r="G4468" s="3" t="s">
        <v>22</v>
      </c>
      <c r="H4468" s="4" t="n">
        <v>8350.8</v>
      </c>
      <c r="I4468" s="5" t="n">
        <v>15</v>
      </c>
      <c r="J4468" s="2" t="s">
        <v>68</v>
      </c>
    </row>
    <row r="4469" customFormat="false" ht="15" hidden="false" customHeight="false" outlineLevel="0" collapsed="false">
      <c r="A4469" s="6" t="s">
        <v>8412</v>
      </c>
      <c r="B4469" s="6" t="s">
        <v>8413</v>
      </c>
      <c r="C4469" s="6" t="s">
        <v>31</v>
      </c>
      <c r="D4469" s="7" t="s">
        <v>175</v>
      </c>
      <c r="E4469" s="6" t="s">
        <v>1678</v>
      </c>
      <c r="F4469" s="6" t="s">
        <v>1505</v>
      </c>
      <c r="G4469" s="7" t="s">
        <v>16</v>
      </c>
      <c r="H4469" s="8" t="n">
        <v>14512.45</v>
      </c>
      <c r="I4469" s="9" t="n">
        <v>15</v>
      </c>
      <c r="J4469" s="6" t="s">
        <v>17</v>
      </c>
    </row>
    <row r="4470" customFormat="false" ht="15" hidden="false" customHeight="false" outlineLevel="0" collapsed="false">
      <c r="A4470" s="2" t="s">
        <v>8414</v>
      </c>
      <c r="B4470" s="2" t="s">
        <v>6392</v>
      </c>
      <c r="C4470" s="2" t="s">
        <v>31</v>
      </c>
      <c r="D4470" s="3" t="s">
        <v>92</v>
      </c>
      <c r="E4470" s="2" t="s">
        <v>724</v>
      </c>
      <c r="F4470" s="2" t="s">
        <v>871</v>
      </c>
      <c r="G4470" s="3" t="s">
        <v>74</v>
      </c>
      <c r="H4470" s="4" t="n">
        <v>7791.47</v>
      </c>
      <c r="I4470" s="5" t="n">
        <v>25</v>
      </c>
      <c r="J4470" s="2" t="s">
        <v>17</v>
      </c>
    </row>
    <row r="4471" customFormat="false" ht="15" hidden="false" customHeight="false" outlineLevel="0" collapsed="false">
      <c r="A4471" s="6" t="s">
        <v>8415</v>
      </c>
      <c r="B4471" s="6" t="s">
        <v>2605</v>
      </c>
      <c r="C4471" s="6" t="s">
        <v>12</v>
      </c>
      <c r="D4471" s="7" t="s">
        <v>37</v>
      </c>
      <c r="E4471" s="6" t="s">
        <v>52</v>
      </c>
      <c r="F4471" s="6" t="s">
        <v>893</v>
      </c>
      <c r="G4471" s="7" t="s">
        <v>138</v>
      </c>
      <c r="H4471" s="8" t="n">
        <v>9028.81</v>
      </c>
      <c r="I4471" s="9" t="n">
        <v>20</v>
      </c>
      <c r="J4471" s="6" t="s">
        <v>17</v>
      </c>
    </row>
    <row r="4472" customFormat="false" ht="15" hidden="false" customHeight="false" outlineLevel="0" collapsed="false">
      <c r="A4472" s="2" t="s">
        <v>8416</v>
      </c>
      <c r="B4472" s="2" t="s">
        <v>1133</v>
      </c>
      <c r="C4472" s="2" t="s">
        <v>12</v>
      </c>
      <c r="D4472" s="3" t="s">
        <v>179</v>
      </c>
      <c r="E4472" s="2" t="s">
        <v>621</v>
      </c>
      <c r="F4472" s="2" t="s">
        <v>188</v>
      </c>
      <c r="G4472" s="3" t="s">
        <v>16</v>
      </c>
      <c r="H4472" s="4" t="n">
        <v>964.72</v>
      </c>
      <c r="I4472" s="5" t="n">
        <v>0</v>
      </c>
      <c r="J4472" s="2" t="s">
        <v>17</v>
      </c>
    </row>
    <row r="4473" customFormat="false" ht="15" hidden="false" customHeight="false" outlineLevel="0" collapsed="false">
      <c r="A4473" s="6" t="s">
        <v>8417</v>
      </c>
      <c r="B4473" s="6" t="s">
        <v>8418</v>
      </c>
      <c r="C4473" s="6" t="s">
        <v>12</v>
      </c>
      <c r="D4473" s="7" t="s">
        <v>162</v>
      </c>
      <c r="E4473" s="6" t="s">
        <v>352</v>
      </c>
      <c r="F4473" s="6" t="s">
        <v>658</v>
      </c>
      <c r="G4473" s="7" t="s">
        <v>138</v>
      </c>
      <c r="H4473" s="8" t="n">
        <v>5251.53</v>
      </c>
      <c r="I4473" s="9" t="n">
        <v>15</v>
      </c>
      <c r="J4473" s="6" t="s">
        <v>17</v>
      </c>
    </row>
    <row r="4474" customFormat="false" ht="15" hidden="false" customHeight="false" outlineLevel="0" collapsed="false">
      <c r="A4474" s="2" t="s">
        <v>8419</v>
      </c>
      <c r="B4474" s="2" t="s">
        <v>8420</v>
      </c>
      <c r="C4474" s="2" t="s">
        <v>12</v>
      </c>
      <c r="D4474" s="3" t="s">
        <v>50</v>
      </c>
      <c r="E4474" s="2" t="s">
        <v>168</v>
      </c>
      <c r="F4474" s="2" t="s">
        <v>647</v>
      </c>
      <c r="G4474" s="3" t="s">
        <v>74</v>
      </c>
      <c r="H4474" s="4" t="n">
        <v>12680.96</v>
      </c>
      <c r="I4474" s="5" t="n">
        <v>20</v>
      </c>
      <c r="J4474" s="2" t="s">
        <v>17</v>
      </c>
    </row>
    <row r="4475" customFormat="false" ht="15" hidden="false" customHeight="false" outlineLevel="0" collapsed="false">
      <c r="A4475" s="6" t="s">
        <v>8421</v>
      </c>
      <c r="B4475" s="6" t="s">
        <v>8422</v>
      </c>
      <c r="C4475" s="6" t="s">
        <v>12</v>
      </c>
      <c r="D4475" s="7" t="s">
        <v>50</v>
      </c>
      <c r="E4475" s="6" t="s">
        <v>1951</v>
      </c>
      <c r="F4475" s="6" t="s">
        <v>181</v>
      </c>
      <c r="G4475" s="7" t="s">
        <v>22</v>
      </c>
      <c r="H4475" s="8" t="n">
        <v>8946.25</v>
      </c>
      <c r="I4475" s="9" t="n">
        <v>25</v>
      </c>
      <c r="J4475" s="6" t="s">
        <v>68</v>
      </c>
    </row>
    <row r="4476" customFormat="false" ht="15" hidden="false" customHeight="false" outlineLevel="0" collapsed="false">
      <c r="A4476" s="2" t="s">
        <v>8423</v>
      </c>
      <c r="B4476" s="2" t="s">
        <v>8424</v>
      </c>
      <c r="C4476" s="2" t="s">
        <v>31</v>
      </c>
      <c r="D4476" s="3" t="s">
        <v>32</v>
      </c>
      <c r="E4476" s="2" t="s">
        <v>460</v>
      </c>
      <c r="F4476" s="2" t="s">
        <v>624</v>
      </c>
      <c r="G4476" s="3" t="s">
        <v>16</v>
      </c>
      <c r="H4476" s="4" t="n">
        <v>11786.61</v>
      </c>
      <c r="I4476" s="5" t="n">
        <v>20</v>
      </c>
      <c r="J4476" s="2" t="s">
        <v>17</v>
      </c>
    </row>
    <row r="4477" customFormat="false" ht="15" hidden="false" customHeight="false" outlineLevel="0" collapsed="false">
      <c r="A4477" s="6" t="s">
        <v>8425</v>
      </c>
      <c r="B4477" s="6" t="s">
        <v>8426</v>
      </c>
      <c r="C4477" s="6" t="s">
        <v>12</v>
      </c>
      <c r="D4477" s="7" t="s">
        <v>179</v>
      </c>
      <c r="E4477" s="6" t="s">
        <v>967</v>
      </c>
      <c r="F4477" s="6" t="s">
        <v>621</v>
      </c>
      <c r="G4477" s="7" t="s">
        <v>22</v>
      </c>
      <c r="H4477" s="8" t="n">
        <v>3446.43</v>
      </c>
      <c r="I4477" s="9" t="n">
        <v>15</v>
      </c>
      <c r="J4477" s="6" t="s">
        <v>17</v>
      </c>
    </row>
    <row r="4478" customFormat="false" ht="15" hidden="false" customHeight="false" outlineLevel="0" collapsed="false">
      <c r="A4478" s="2" t="s">
        <v>8427</v>
      </c>
      <c r="B4478" s="2" t="s">
        <v>8428</v>
      </c>
      <c r="C4478" s="2" t="s">
        <v>31</v>
      </c>
      <c r="D4478" s="3" t="s">
        <v>175</v>
      </c>
      <c r="E4478" s="2" t="s">
        <v>922</v>
      </c>
      <c r="F4478" s="2" t="s">
        <v>46</v>
      </c>
      <c r="G4478" s="3" t="s">
        <v>62</v>
      </c>
      <c r="H4478" s="4" t="n">
        <v>12601.83</v>
      </c>
      <c r="I4478" s="5" t="n">
        <v>20</v>
      </c>
      <c r="J4478" s="2" t="s">
        <v>17</v>
      </c>
    </row>
    <row r="4479" customFormat="false" ht="15" hidden="false" customHeight="false" outlineLevel="0" collapsed="false">
      <c r="A4479" s="6" t="s">
        <v>8429</v>
      </c>
      <c r="B4479" s="6" t="s">
        <v>8430</v>
      </c>
      <c r="C4479" s="6" t="s">
        <v>31</v>
      </c>
      <c r="D4479" s="7" t="s">
        <v>145</v>
      </c>
      <c r="E4479" s="6" t="s">
        <v>257</v>
      </c>
      <c r="F4479" s="6" t="s">
        <v>159</v>
      </c>
      <c r="G4479" s="7" t="s">
        <v>22</v>
      </c>
      <c r="H4479" s="8" t="n">
        <v>11322.02</v>
      </c>
      <c r="I4479" s="9" t="n">
        <v>0</v>
      </c>
      <c r="J4479" s="6" t="s">
        <v>17</v>
      </c>
    </row>
    <row r="4480" customFormat="false" ht="15" hidden="false" customHeight="false" outlineLevel="0" collapsed="false">
      <c r="A4480" s="2" t="s">
        <v>8431</v>
      </c>
      <c r="B4480" s="2" t="s">
        <v>8432</v>
      </c>
      <c r="C4480" s="2" t="s">
        <v>31</v>
      </c>
      <c r="D4480" s="3" t="s">
        <v>131</v>
      </c>
      <c r="E4480" s="2" t="s">
        <v>398</v>
      </c>
      <c r="F4480" s="2" t="s">
        <v>268</v>
      </c>
      <c r="G4480" s="3" t="s">
        <v>16</v>
      </c>
      <c r="H4480" s="4" t="n">
        <v>1238.28</v>
      </c>
      <c r="I4480" s="5" t="n">
        <v>0</v>
      </c>
      <c r="J4480" s="2" t="s">
        <v>17</v>
      </c>
    </row>
    <row r="4481" customFormat="false" ht="15" hidden="false" customHeight="false" outlineLevel="0" collapsed="false">
      <c r="A4481" s="6" t="s">
        <v>8433</v>
      </c>
      <c r="B4481" s="6" t="s">
        <v>214</v>
      </c>
      <c r="C4481" s="6" t="s">
        <v>12</v>
      </c>
      <c r="D4481" s="7" t="s">
        <v>362</v>
      </c>
      <c r="E4481" s="6" t="s">
        <v>376</v>
      </c>
      <c r="F4481" s="6" t="s">
        <v>168</v>
      </c>
      <c r="G4481" s="7" t="s">
        <v>62</v>
      </c>
      <c r="H4481" s="8" t="n">
        <v>6461.3</v>
      </c>
      <c r="I4481" s="9" t="n">
        <v>20</v>
      </c>
      <c r="J4481" s="6" t="s">
        <v>17</v>
      </c>
    </row>
    <row r="4482" customFormat="false" ht="15" hidden="false" customHeight="false" outlineLevel="0" collapsed="false">
      <c r="A4482" s="2" t="s">
        <v>8434</v>
      </c>
      <c r="B4482" s="2" t="s">
        <v>820</v>
      </c>
      <c r="C4482" s="2" t="s">
        <v>12</v>
      </c>
      <c r="D4482" s="3" t="s">
        <v>179</v>
      </c>
      <c r="E4482" s="2" t="s">
        <v>119</v>
      </c>
      <c r="F4482" s="2" t="s">
        <v>206</v>
      </c>
      <c r="G4482" s="3" t="s">
        <v>22</v>
      </c>
      <c r="H4482" s="4" t="n">
        <v>11268.29</v>
      </c>
      <c r="I4482" s="5" t="n">
        <v>5</v>
      </c>
      <c r="J4482" s="2" t="s">
        <v>17</v>
      </c>
    </row>
    <row r="4483" customFormat="false" ht="15" hidden="false" customHeight="false" outlineLevel="0" collapsed="false">
      <c r="A4483" s="6" t="s">
        <v>8435</v>
      </c>
      <c r="B4483" s="6" t="s">
        <v>8436</v>
      </c>
      <c r="C4483" s="6" t="s">
        <v>86</v>
      </c>
      <c r="D4483" s="7" t="s">
        <v>285</v>
      </c>
      <c r="E4483" s="6" t="s">
        <v>156</v>
      </c>
      <c r="F4483" s="6" t="s">
        <v>226</v>
      </c>
      <c r="G4483" s="7" t="s">
        <v>22</v>
      </c>
      <c r="H4483" s="8" t="n">
        <v>9810.11</v>
      </c>
      <c r="I4483" s="9" t="n">
        <v>30</v>
      </c>
      <c r="J4483" s="6" t="s">
        <v>17</v>
      </c>
    </row>
    <row r="4484" customFormat="false" ht="15" hidden="false" customHeight="false" outlineLevel="0" collapsed="false">
      <c r="A4484" s="2" t="s">
        <v>8437</v>
      </c>
      <c r="B4484" s="2" t="s">
        <v>8438</v>
      </c>
      <c r="C4484" s="2" t="s">
        <v>12</v>
      </c>
      <c r="D4484" s="3" t="s">
        <v>81</v>
      </c>
      <c r="E4484" s="2" t="s">
        <v>327</v>
      </c>
      <c r="F4484" s="2" t="s">
        <v>452</v>
      </c>
      <c r="G4484" s="3" t="s">
        <v>138</v>
      </c>
      <c r="H4484" s="4" t="n">
        <v>11125.08</v>
      </c>
      <c r="I4484" s="5" t="n">
        <v>15</v>
      </c>
      <c r="J4484" s="2" t="s">
        <v>17</v>
      </c>
    </row>
    <row r="4485" customFormat="false" ht="15" hidden="false" customHeight="false" outlineLevel="0" collapsed="false">
      <c r="A4485" s="6" t="s">
        <v>8439</v>
      </c>
      <c r="B4485" s="6" t="s">
        <v>8440</v>
      </c>
      <c r="C4485" s="6" t="s">
        <v>86</v>
      </c>
      <c r="D4485" s="7" t="s">
        <v>249</v>
      </c>
      <c r="E4485" s="6" t="s">
        <v>1505</v>
      </c>
      <c r="F4485" s="6" t="s">
        <v>578</v>
      </c>
      <c r="G4485" s="7" t="s">
        <v>138</v>
      </c>
      <c r="H4485" s="8" t="n">
        <v>12672.86</v>
      </c>
      <c r="I4485" s="9" t="n">
        <v>0</v>
      </c>
      <c r="J4485" s="6" t="s">
        <v>17</v>
      </c>
    </row>
    <row r="4486" customFormat="false" ht="15" hidden="false" customHeight="false" outlineLevel="0" collapsed="false">
      <c r="A4486" s="2" t="s">
        <v>8441</v>
      </c>
      <c r="B4486" s="2" t="s">
        <v>2899</v>
      </c>
      <c r="C4486" s="2" t="s">
        <v>31</v>
      </c>
      <c r="D4486" s="3" t="s">
        <v>65</v>
      </c>
      <c r="E4486" s="2" t="s">
        <v>972</v>
      </c>
      <c r="F4486" s="2" t="s">
        <v>787</v>
      </c>
      <c r="G4486" s="3" t="s">
        <v>22</v>
      </c>
      <c r="H4486" s="4" t="n">
        <v>10551.43</v>
      </c>
      <c r="I4486" s="5" t="n">
        <v>15</v>
      </c>
      <c r="J4486" s="2" t="s">
        <v>17</v>
      </c>
    </row>
    <row r="4487" customFormat="false" ht="15" hidden="false" customHeight="false" outlineLevel="0" collapsed="false">
      <c r="A4487" s="6" t="s">
        <v>8442</v>
      </c>
      <c r="B4487" s="6" t="s">
        <v>8443</v>
      </c>
      <c r="C4487" s="6" t="s">
        <v>12</v>
      </c>
      <c r="D4487" s="7" t="s">
        <v>13</v>
      </c>
      <c r="E4487" s="6" t="s">
        <v>1162</v>
      </c>
      <c r="F4487" s="6" t="s">
        <v>2469</v>
      </c>
      <c r="G4487" s="7" t="s">
        <v>16</v>
      </c>
      <c r="H4487" s="8" t="n">
        <v>7394.23</v>
      </c>
      <c r="I4487" s="9" t="n">
        <v>0</v>
      </c>
      <c r="J4487" s="6" t="s">
        <v>17</v>
      </c>
    </row>
    <row r="4488" customFormat="false" ht="15" hidden="false" customHeight="false" outlineLevel="0" collapsed="false">
      <c r="A4488" s="2" t="s">
        <v>8444</v>
      </c>
      <c r="B4488" s="2" t="s">
        <v>3495</v>
      </c>
      <c r="C4488" s="2" t="s">
        <v>31</v>
      </c>
      <c r="D4488" s="3" t="s">
        <v>71</v>
      </c>
      <c r="E4488" s="2" t="s">
        <v>43</v>
      </c>
      <c r="F4488" s="2" t="s">
        <v>493</v>
      </c>
      <c r="G4488" s="3" t="s">
        <v>22</v>
      </c>
      <c r="H4488" s="4" t="n">
        <v>3414.18</v>
      </c>
      <c r="I4488" s="5" t="n">
        <v>0</v>
      </c>
      <c r="J4488" s="2" t="s">
        <v>17</v>
      </c>
    </row>
    <row r="4489" customFormat="false" ht="15" hidden="false" customHeight="false" outlineLevel="0" collapsed="false">
      <c r="A4489" s="6" t="s">
        <v>8445</v>
      </c>
      <c r="B4489" s="6" t="s">
        <v>7092</v>
      </c>
      <c r="C4489" s="6" t="s">
        <v>12</v>
      </c>
      <c r="D4489" s="7" t="s">
        <v>50</v>
      </c>
      <c r="E4489" s="6" t="s">
        <v>994</v>
      </c>
      <c r="F4489" s="6" t="s">
        <v>222</v>
      </c>
      <c r="G4489" s="7" t="s">
        <v>62</v>
      </c>
      <c r="H4489" s="8" t="n">
        <v>6848.37</v>
      </c>
      <c r="I4489" s="9" t="n">
        <v>0</v>
      </c>
      <c r="J4489" s="6" t="s">
        <v>17</v>
      </c>
    </row>
    <row r="4490" customFormat="false" ht="15" hidden="false" customHeight="false" outlineLevel="0" collapsed="false">
      <c r="A4490" s="2" t="s">
        <v>8446</v>
      </c>
      <c r="B4490" s="2" t="s">
        <v>8447</v>
      </c>
      <c r="C4490" s="2" t="s">
        <v>31</v>
      </c>
      <c r="D4490" s="3" t="s">
        <v>122</v>
      </c>
      <c r="E4490" s="2" t="s">
        <v>754</v>
      </c>
      <c r="F4490" s="2" t="s">
        <v>887</v>
      </c>
      <c r="G4490" s="3" t="s">
        <v>22</v>
      </c>
      <c r="H4490" s="4" t="n">
        <v>634.42</v>
      </c>
      <c r="I4490" s="5" t="n">
        <v>10</v>
      </c>
      <c r="J4490" s="2" t="s">
        <v>17</v>
      </c>
    </row>
    <row r="4491" customFormat="false" ht="15" hidden="false" customHeight="false" outlineLevel="0" collapsed="false">
      <c r="A4491" s="6" t="s">
        <v>8448</v>
      </c>
      <c r="B4491" s="6" t="s">
        <v>1146</v>
      </c>
      <c r="C4491" s="6" t="s">
        <v>12</v>
      </c>
      <c r="D4491" s="7" t="s">
        <v>362</v>
      </c>
      <c r="E4491" s="6" t="s">
        <v>151</v>
      </c>
      <c r="F4491" s="6" t="s">
        <v>725</v>
      </c>
      <c r="G4491" s="7" t="s">
        <v>138</v>
      </c>
      <c r="H4491" s="8" t="n">
        <v>4764.59</v>
      </c>
      <c r="I4491" s="9" t="n">
        <v>25</v>
      </c>
      <c r="J4491" s="6" t="s">
        <v>68</v>
      </c>
    </row>
    <row r="4492" customFormat="false" ht="15" hidden="false" customHeight="false" outlineLevel="0" collapsed="false">
      <c r="A4492" s="2" t="s">
        <v>8449</v>
      </c>
      <c r="B4492" s="2" t="s">
        <v>1910</v>
      </c>
      <c r="C4492" s="2" t="s">
        <v>12</v>
      </c>
      <c r="D4492" s="3" t="s">
        <v>50</v>
      </c>
      <c r="E4492" s="2" t="s">
        <v>437</v>
      </c>
      <c r="F4492" s="2" t="s">
        <v>600</v>
      </c>
      <c r="G4492" s="3" t="s">
        <v>138</v>
      </c>
      <c r="H4492" s="4" t="n">
        <v>12798.7</v>
      </c>
      <c r="I4492" s="5" t="n">
        <v>5</v>
      </c>
      <c r="J4492" s="2" t="s">
        <v>17</v>
      </c>
    </row>
    <row r="4493" customFormat="false" ht="15" hidden="false" customHeight="false" outlineLevel="0" collapsed="false">
      <c r="A4493" s="6" t="s">
        <v>8450</v>
      </c>
      <c r="B4493" s="6" t="s">
        <v>8451</v>
      </c>
      <c r="C4493" s="6" t="s">
        <v>31</v>
      </c>
      <c r="D4493" s="7" t="s">
        <v>175</v>
      </c>
      <c r="E4493" s="6" t="s">
        <v>662</v>
      </c>
      <c r="F4493" s="6" t="s">
        <v>675</v>
      </c>
      <c r="G4493" s="7" t="s">
        <v>62</v>
      </c>
      <c r="H4493" s="8" t="n">
        <v>8831.03</v>
      </c>
      <c r="I4493" s="9" t="n">
        <v>5</v>
      </c>
      <c r="J4493" s="6" t="s">
        <v>17</v>
      </c>
    </row>
    <row r="4494" customFormat="false" ht="15" hidden="false" customHeight="false" outlineLevel="0" collapsed="false">
      <c r="A4494" s="2" t="s">
        <v>8452</v>
      </c>
      <c r="B4494" s="2" t="s">
        <v>8453</v>
      </c>
      <c r="C4494" s="2" t="s">
        <v>86</v>
      </c>
      <c r="D4494" s="3" t="s">
        <v>87</v>
      </c>
      <c r="E4494" s="2" t="s">
        <v>650</v>
      </c>
      <c r="F4494" s="2" t="s">
        <v>55</v>
      </c>
      <c r="G4494" s="3" t="s">
        <v>62</v>
      </c>
      <c r="H4494" s="4" t="n">
        <v>12479.34</v>
      </c>
      <c r="I4494" s="5" t="n">
        <v>0</v>
      </c>
      <c r="J4494" s="2" t="s">
        <v>17</v>
      </c>
    </row>
    <row r="4495" customFormat="false" ht="15" hidden="false" customHeight="false" outlineLevel="0" collapsed="false">
      <c r="A4495" s="6" t="s">
        <v>8454</v>
      </c>
      <c r="B4495" s="6" t="s">
        <v>8455</v>
      </c>
      <c r="C4495" s="6" t="s">
        <v>31</v>
      </c>
      <c r="D4495" s="7" t="s">
        <v>71</v>
      </c>
      <c r="E4495" s="6" t="s">
        <v>1233</v>
      </c>
      <c r="F4495" s="6" t="s">
        <v>276</v>
      </c>
      <c r="G4495" s="7" t="s">
        <v>16</v>
      </c>
      <c r="H4495" s="8" t="n">
        <v>9495.14</v>
      </c>
      <c r="I4495" s="9" t="n">
        <v>15</v>
      </c>
      <c r="J4495" s="6" t="s">
        <v>68</v>
      </c>
    </row>
    <row r="4496" customFormat="false" ht="15" hidden="false" customHeight="false" outlineLevel="0" collapsed="false">
      <c r="A4496" s="2" t="s">
        <v>8456</v>
      </c>
      <c r="B4496" s="2" t="s">
        <v>6869</v>
      </c>
      <c r="C4496" s="2" t="s">
        <v>31</v>
      </c>
      <c r="D4496" s="3" t="s">
        <v>92</v>
      </c>
      <c r="E4496" s="2" t="s">
        <v>1570</v>
      </c>
      <c r="F4496" s="2" t="s">
        <v>1297</v>
      </c>
      <c r="G4496" s="3" t="s">
        <v>62</v>
      </c>
      <c r="H4496" s="4" t="n">
        <v>3944.59</v>
      </c>
      <c r="I4496" s="5" t="n">
        <v>0</v>
      </c>
      <c r="J4496" s="2" t="s">
        <v>17</v>
      </c>
    </row>
    <row r="4497" customFormat="false" ht="15" hidden="false" customHeight="false" outlineLevel="0" collapsed="false">
      <c r="A4497" s="6" t="s">
        <v>8457</v>
      </c>
      <c r="B4497" s="6" t="s">
        <v>3826</v>
      </c>
      <c r="C4497" s="6" t="s">
        <v>31</v>
      </c>
      <c r="D4497" s="7" t="s">
        <v>92</v>
      </c>
      <c r="E4497" s="6" t="s">
        <v>1330</v>
      </c>
      <c r="F4497" s="6" t="s">
        <v>1303</v>
      </c>
      <c r="G4497" s="7" t="s">
        <v>22</v>
      </c>
      <c r="H4497" s="8" t="n">
        <v>10244.22</v>
      </c>
      <c r="I4497" s="9" t="n">
        <v>30</v>
      </c>
      <c r="J4497" s="6" t="s">
        <v>17</v>
      </c>
    </row>
    <row r="4498" customFormat="false" ht="15" hidden="false" customHeight="false" outlineLevel="0" collapsed="false">
      <c r="A4498" s="2" t="s">
        <v>8458</v>
      </c>
      <c r="B4498" s="2" t="s">
        <v>8459</v>
      </c>
      <c r="C4498" s="2" t="s">
        <v>86</v>
      </c>
      <c r="D4498" s="3" t="s">
        <v>97</v>
      </c>
      <c r="E4498" s="2" t="s">
        <v>1874</v>
      </c>
      <c r="F4498" s="2" t="s">
        <v>1292</v>
      </c>
      <c r="G4498" s="3" t="s">
        <v>16</v>
      </c>
      <c r="H4498" s="4" t="n">
        <v>3897.52</v>
      </c>
      <c r="I4498" s="5" t="n">
        <v>10</v>
      </c>
      <c r="J4498" s="2" t="s">
        <v>68</v>
      </c>
    </row>
    <row r="4499" customFormat="false" ht="15" hidden="false" customHeight="false" outlineLevel="0" collapsed="false">
      <c r="A4499" s="6" t="s">
        <v>8460</v>
      </c>
      <c r="B4499" s="6" t="s">
        <v>8461</v>
      </c>
      <c r="C4499" s="6" t="s">
        <v>12</v>
      </c>
      <c r="D4499" s="7" t="s">
        <v>37</v>
      </c>
      <c r="E4499" s="6" t="s">
        <v>1162</v>
      </c>
      <c r="F4499" s="6" t="s">
        <v>2469</v>
      </c>
      <c r="G4499" s="7" t="s">
        <v>138</v>
      </c>
      <c r="H4499" s="8" t="n">
        <v>3708.19</v>
      </c>
      <c r="I4499" s="9" t="n">
        <v>10</v>
      </c>
      <c r="J4499" s="6" t="s">
        <v>17</v>
      </c>
    </row>
    <row r="4500" customFormat="false" ht="15" hidden="false" customHeight="false" outlineLevel="0" collapsed="false">
      <c r="A4500" s="2" t="s">
        <v>8462</v>
      </c>
      <c r="B4500" s="2" t="s">
        <v>2756</v>
      </c>
      <c r="C4500" s="2" t="s">
        <v>12</v>
      </c>
      <c r="D4500" s="3" t="s">
        <v>162</v>
      </c>
      <c r="E4500" s="2" t="s">
        <v>132</v>
      </c>
      <c r="F4500" s="2" t="s">
        <v>943</v>
      </c>
      <c r="G4500" s="3" t="s">
        <v>62</v>
      </c>
      <c r="H4500" s="4" t="n">
        <v>674.39</v>
      </c>
      <c r="I4500" s="5" t="n">
        <v>25</v>
      </c>
      <c r="J4500" s="2" t="s">
        <v>17</v>
      </c>
    </row>
    <row r="4501" customFormat="false" ht="15" hidden="false" customHeight="false" outlineLevel="0" collapsed="false">
      <c r="A4501" s="6" t="s">
        <v>8463</v>
      </c>
      <c r="B4501" s="6" t="s">
        <v>8464</v>
      </c>
      <c r="C4501" s="6" t="s">
        <v>31</v>
      </c>
      <c r="D4501" s="7" t="s">
        <v>32</v>
      </c>
      <c r="E4501" s="6" t="s">
        <v>452</v>
      </c>
      <c r="F4501" s="6" t="s">
        <v>275</v>
      </c>
      <c r="G4501" s="7" t="s">
        <v>62</v>
      </c>
      <c r="H4501" s="8" t="n">
        <v>2178.3</v>
      </c>
      <c r="I4501" s="9" t="n">
        <v>5</v>
      </c>
      <c r="J4501" s="6" t="s">
        <v>17</v>
      </c>
    </row>
    <row r="4502" customFormat="false" ht="15" hidden="false" customHeight="false" outlineLevel="0" collapsed="false">
      <c r="A4502" s="2" t="s">
        <v>8465</v>
      </c>
      <c r="B4502" s="2" t="s">
        <v>8466</v>
      </c>
      <c r="C4502" s="2" t="s">
        <v>31</v>
      </c>
      <c r="D4502" s="3" t="s">
        <v>32</v>
      </c>
      <c r="E4502" s="2" t="s">
        <v>89</v>
      </c>
      <c r="F4502" s="2" t="s">
        <v>662</v>
      </c>
      <c r="G4502" s="3" t="s">
        <v>74</v>
      </c>
      <c r="H4502" s="4" t="n">
        <v>6427.05</v>
      </c>
      <c r="I4502" s="5" t="n">
        <v>5</v>
      </c>
      <c r="J4502" s="2" t="s">
        <v>17</v>
      </c>
    </row>
    <row r="4503" customFormat="false" ht="15" hidden="false" customHeight="false" outlineLevel="0" collapsed="false">
      <c r="A4503" s="6" t="s">
        <v>8467</v>
      </c>
      <c r="B4503" s="6" t="s">
        <v>8468</v>
      </c>
      <c r="C4503" s="6" t="s">
        <v>12</v>
      </c>
      <c r="D4503" s="7" t="s">
        <v>25</v>
      </c>
      <c r="E4503" s="6" t="s">
        <v>624</v>
      </c>
      <c r="F4503" s="6" t="s">
        <v>297</v>
      </c>
      <c r="G4503" s="7" t="s">
        <v>22</v>
      </c>
      <c r="H4503" s="8" t="n">
        <v>9531.97</v>
      </c>
      <c r="I4503" s="9" t="n">
        <v>5</v>
      </c>
      <c r="J4503" s="6" t="s">
        <v>17</v>
      </c>
    </row>
    <row r="4504" customFormat="false" ht="15" hidden="false" customHeight="false" outlineLevel="0" collapsed="false">
      <c r="A4504" s="2" t="s">
        <v>8469</v>
      </c>
      <c r="B4504" s="2" t="s">
        <v>8470</v>
      </c>
      <c r="C4504" s="2" t="s">
        <v>86</v>
      </c>
      <c r="D4504" s="3" t="s">
        <v>97</v>
      </c>
      <c r="E4504" s="2" t="s">
        <v>304</v>
      </c>
      <c r="F4504" s="2" t="s">
        <v>327</v>
      </c>
      <c r="G4504" s="3" t="s">
        <v>22</v>
      </c>
      <c r="H4504" s="4" t="n">
        <v>11700.38</v>
      </c>
      <c r="I4504" s="5" t="n">
        <v>5</v>
      </c>
      <c r="J4504" s="2" t="s">
        <v>17</v>
      </c>
    </row>
    <row r="4505" customFormat="false" ht="15" hidden="false" customHeight="false" outlineLevel="0" collapsed="false">
      <c r="A4505" s="6" t="s">
        <v>8471</v>
      </c>
      <c r="B4505" s="6" t="s">
        <v>2618</v>
      </c>
      <c r="C4505" s="6" t="s">
        <v>12</v>
      </c>
      <c r="D4505" s="7" t="s">
        <v>50</v>
      </c>
      <c r="E4505" s="6" t="s">
        <v>156</v>
      </c>
      <c r="F4505" s="6" t="s">
        <v>20</v>
      </c>
      <c r="G4505" s="7" t="s">
        <v>138</v>
      </c>
      <c r="H4505" s="8" t="n">
        <v>8639.09</v>
      </c>
      <c r="I4505" s="9" t="n">
        <v>10</v>
      </c>
      <c r="J4505" s="6" t="s">
        <v>17</v>
      </c>
    </row>
    <row r="4506" customFormat="false" ht="15" hidden="false" customHeight="false" outlineLevel="0" collapsed="false">
      <c r="A4506" s="2" t="s">
        <v>8472</v>
      </c>
      <c r="B4506" s="2" t="s">
        <v>8473</v>
      </c>
      <c r="C4506" s="2" t="s">
        <v>12</v>
      </c>
      <c r="D4506" s="3" t="s">
        <v>13</v>
      </c>
      <c r="E4506" s="2" t="s">
        <v>579</v>
      </c>
      <c r="F4506" s="2" t="s">
        <v>700</v>
      </c>
      <c r="G4506" s="3" t="s">
        <v>62</v>
      </c>
      <c r="H4506" s="4" t="n">
        <v>5353.53</v>
      </c>
      <c r="I4506" s="5" t="n">
        <v>5</v>
      </c>
      <c r="J4506" s="2" t="s">
        <v>68</v>
      </c>
    </row>
    <row r="4507" customFormat="false" ht="15" hidden="false" customHeight="false" outlineLevel="0" collapsed="false">
      <c r="A4507" s="6" t="s">
        <v>8474</v>
      </c>
      <c r="B4507" s="6" t="s">
        <v>3804</v>
      </c>
      <c r="C4507" s="6" t="s">
        <v>12</v>
      </c>
      <c r="D4507" s="7" t="s">
        <v>81</v>
      </c>
      <c r="E4507" s="6" t="s">
        <v>721</v>
      </c>
      <c r="F4507" s="6" t="s">
        <v>1208</v>
      </c>
      <c r="G4507" s="7" t="s">
        <v>22</v>
      </c>
      <c r="H4507" s="8" t="n">
        <v>3410.96</v>
      </c>
      <c r="I4507" s="9" t="n">
        <v>20</v>
      </c>
      <c r="J4507" s="6" t="s">
        <v>17</v>
      </c>
    </row>
    <row r="4508" customFormat="false" ht="15" hidden="false" customHeight="false" outlineLevel="0" collapsed="false">
      <c r="A4508" s="2" t="s">
        <v>8475</v>
      </c>
      <c r="B4508" s="2" t="s">
        <v>8476</v>
      </c>
      <c r="C4508" s="2" t="s">
        <v>86</v>
      </c>
      <c r="D4508" s="3" t="s">
        <v>87</v>
      </c>
      <c r="E4508" s="2" t="s">
        <v>323</v>
      </c>
      <c r="F4508" s="2" t="s">
        <v>1308</v>
      </c>
      <c r="G4508" s="3" t="s">
        <v>62</v>
      </c>
      <c r="H4508" s="4" t="n">
        <v>4373.21</v>
      </c>
      <c r="I4508" s="5" t="n">
        <v>5</v>
      </c>
      <c r="J4508" s="2" t="s">
        <v>17</v>
      </c>
    </row>
    <row r="4509" customFormat="false" ht="15" hidden="false" customHeight="false" outlineLevel="0" collapsed="false">
      <c r="A4509" s="6" t="s">
        <v>8477</v>
      </c>
      <c r="B4509" s="6" t="s">
        <v>8478</v>
      </c>
      <c r="C4509" s="6" t="s">
        <v>12</v>
      </c>
      <c r="D4509" s="7" t="s">
        <v>362</v>
      </c>
      <c r="E4509" s="6" t="s">
        <v>585</v>
      </c>
      <c r="F4509" s="6" t="s">
        <v>332</v>
      </c>
      <c r="G4509" s="7" t="s">
        <v>138</v>
      </c>
      <c r="H4509" s="8" t="n">
        <v>10471.91</v>
      </c>
      <c r="I4509" s="9" t="n">
        <v>15</v>
      </c>
      <c r="J4509" s="6" t="s">
        <v>17</v>
      </c>
    </row>
    <row r="4510" customFormat="false" ht="15" hidden="false" customHeight="false" outlineLevel="0" collapsed="false">
      <c r="A4510" s="2" t="s">
        <v>8479</v>
      </c>
      <c r="B4510" s="2" t="s">
        <v>8480</v>
      </c>
      <c r="C4510" s="2" t="s">
        <v>31</v>
      </c>
      <c r="D4510" s="3" t="s">
        <v>122</v>
      </c>
      <c r="E4510" s="2" t="s">
        <v>268</v>
      </c>
      <c r="F4510" s="2" t="s">
        <v>1440</v>
      </c>
      <c r="G4510" s="3" t="s">
        <v>22</v>
      </c>
      <c r="H4510" s="4" t="n">
        <v>14108.37</v>
      </c>
      <c r="I4510" s="5" t="n">
        <v>5</v>
      </c>
      <c r="J4510" s="2" t="s">
        <v>17</v>
      </c>
    </row>
    <row r="4511" customFormat="false" ht="15" hidden="false" customHeight="false" outlineLevel="0" collapsed="false">
      <c r="A4511" s="6" t="s">
        <v>8481</v>
      </c>
      <c r="B4511" s="6" t="s">
        <v>8482</v>
      </c>
      <c r="C4511" s="6" t="s">
        <v>31</v>
      </c>
      <c r="D4511" s="7" t="s">
        <v>145</v>
      </c>
      <c r="E4511" s="6" t="s">
        <v>219</v>
      </c>
      <c r="F4511" s="6" t="s">
        <v>363</v>
      </c>
      <c r="G4511" s="7" t="s">
        <v>138</v>
      </c>
      <c r="H4511" s="8" t="n">
        <v>7019.96</v>
      </c>
      <c r="I4511" s="9" t="n">
        <v>30</v>
      </c>
      <c r="J4511" s="6" t="s">
        <v>17</v>
      </c>
    </row>
    <row r="4512" customFormat="false" ht="15" hidden="false" customHeight="false" outlineLevel="0" collapsed="false">
      <c r="A4512" s="2" t="s">
        <v>8483</v>
      </c>
      <c r="B4512" s="2" t="s">
        <v>6937</v>
      </c>
      <c r="C4512" s="2" t="s">
        <v>31</v>
      </c>
      <c r="D4512" s="3" t="s">
        <v>215</v>
      </c>
      <c r="E4512" s="2" t="s">
        <v>184</v>
      </c>
      <c r="F4512" s="2" t="s">
        <v>1440</v>
      </c>
      <c r="G4512" s="3" t="s">
        <v>16</v>
      </c>
      <c r="H4512" s="4" t="n">
        <v>8951.45</v>
      </c>
      <c r="I4512" s="5" t="n">
        <v>5</v>
      </c>
      <c r="J4512" s="2" t="s">
        <v>17</v>
      </c>
    </row>
    <row r="4513" customFormat="false" ht="15" hidden="false" customHeight="false" outlineLevel="0" collapsed="false">
      <c r="A4513" s="6" t="s">
        <v>8484</v>
      </c>
      <c r="B4513" s="6" t="s">
        <v>8485</v>
      </c>
      <c r="C4513" s="6" t="s">
        <v>31</v>
      </c>
      <c r="D4513" s="7" t="s">
        <v>215</v>
      </c>
      <c r="E4513" s="6" t="s">
        <v>367</v>
      </c>
      <c r="F4513" s="6" t="s">
        <v>469</v>
      </c>
      <c r="G4513" s="7" t="s">
        <v>28</v>
      </c>
      <c r="H4513" s="8" t="n">
        <v>4140.52</v>
      </c>
      <c r="I4513" s="9" t="n">
        <v>25</v>
      </c>
      <c r="J4513" s="6" t="s">
        <v>17</v>
      </c>
    </row>
    <row r="4514" customFormat="false" ht="15" hidden="false" customHeight="false" outlineLevel="0" collapsed="false">
      <c r="A4514" s="2" t="s">
        <v>8486</v>
      </c>
      <c r="B4514" s="2" t="s">
        <v>8487</v>
      </c>
      <c r="C4514" s="2" t="s">
        <v>86</v>
      </c>
      <c r="D4514" s="3" t="s">
        <v>507</v>
      </c>
      <c r="E4514" s="2" t="s">
        <v>312</v>
      </c>
      <c r="F4514" s="2" t="s">
        <v>501</v>
      </c>
      <c r="G4514" s="3" t="s">
        <v>28</v>
      </c>
      <c r="H4514" s="4" t="n">
        <v>11434.1</v>
      </c>
      <c r="I4514" s="5" t="n">
        <v>15</v>
      </c>
      <c r="J4514" s="2" t="s">
        <v>17</v>
      </c>
    </row>
    <row r="4515" customFormat="false" ht="15" hidden="false" customHeight="false" outlineLevel="0" collapsed="false">
      <c r="A4515" s="6" t="s">
        <v>8488</v>
      </c>
      <c r="B4515" s="6" t="s">
        <v>8489</v>
      </c>
      <c r="C4515" s="6" t="s">
        <v>86</v>
      </c>
      <c r="D4515" s="7" t="s">
        <v>285</v>
      </c>
      <c r="E4515" s="6" t="s">
        <v>94</v>
      </c>
      <c r="F4515" s="6" t="s">
        <v>1024</v>
      </c>
      <c r="G4515" s="7" t="s">
        <v>28</v>
      </c>
      <c r="H4515" s="8" t="n">
        <v>9095.16</v>
      </c>
      <c r="I4515" s="9" t="n">
        <v>30</v>
      </c>
      <c r="J4515" s="6" t="s">
        <v>17</v>
      </c>
    </row>
    <row r="4516" customFormat="false" ht="15" hidden="false" customHeight="false" outlineLevel="0" collapsed="false">
      <c r="A4516" s="2" t="s">
        <v>8490</v>
      </c>
      <c r="B4516" s="2" t="s">
        <v>8491</v>
      </c>
      <c r="C4516" s="2" t="s">
        <v>31</v>
      </c>
      <c r="D4516" s="3" t="s">
        <v>175</v>
      </c>
      <c r="E4516" s="2" t="s">
        <v>1330</v>
      </c>
      <c r="F4516" s="2" t="s">
        <v>1027</v>
      </c>
      <c r="G4516" s="3" t="s">
        <v>22</v>
      </c>
      <c r="H4516" s="4" t="n">
        <v>3641.14</v>
      </c>
      <c r="I4516" s="5" t="n">
        <v>5</v>
      </c>
      <c r="J4516" s="2" t="s">
        <v>17</v>
      </c>
    </row>
    <row r="4517" customFormat="false" ht="15" hidden="false" customHeight="false" outlineLevel="0" collapsed="false">
      <c r="A4517" s="6" t="s">
        <v>8492</v>
      </c>
      <c r="B4517" s="6" t="s">
        <v>1421</v>
      </c>
      <c r="C4517" s="6" t="s">
        <v>12</v>
      </c>
      <c r="D4517" s="7" t="s">
        <v>162</v>
      </c>
      <c r="E4517" s="6" t="s">
        <v>680</v>
      </c>
      <c r="F4517" s="6" t="s">
        <v>681</v>
      </c>
      <c r="G4517" s="7" t="s">
        <v>16</v>
      </c>
      <c r="H4517" s="8" t="n">
        <v>5417</v>
      </c>
      <c r="I4517" s="9" t="n">
        <v>0</v>
      </c>
      <c r="J4517" s="6" t="s">
        <v>17</v>
      </c>
    </row>
    <row r="4518" customFormat="false" ht="15" hidden="false" customHeight="false" outlineLevel="0" collapsed="false">
      <c r="A4518" s="2" t="s">
        <v>8493</v>
      </c>
      <c r="B4518" s="2" t="s">
        <v>8494</v>
      </c>
      <c r="C4518" s="2" t="s">
        <v>12</v>
      </c>
      <c r="D4518" s="3" t="s">
        <v>37</v>
      </c>
      <c r="E4518" s="2" t="s">
        <v>180</v>
      </c>
      <c r="F4518" s="2" t="s">
        <v>464</v>
      </c>
      <c r="G4518" s="3" t="s">
        <v>74</v>
      </c>
      <c r="H4518" s="4" t="n">
        <v>9059.33</v>
      </c>
      <c r="I4518" s="5" t="n">
        <v>20</v>
      </c>
      <c r="J4518" s="2" t="s">
        <v>68</v>
      </c>
    </row>
    <row r="4519" customFormat="false" ht="15" hidden="false" customHeight="false" outlineLevel="0" collapsed="false">
      <c r="A4519" s="6" t="s">
        <v>8495</v>
      </c>
      <c r="B4519" s="6" t="s">
        <v>8496</v>
      </c>
      <c r="C4519" s="6" t="s">
        <v>86</v>
      </c>
      <c r="D4519" s="7" t="s">
        <v>135</v>
      </c>
      <c r="E4519" s="6" t="s">
        <v>267</v>
      </c>
      <c r="F4519" s="6" t="s">
        <v>2151</v>
      </c>
      <c r="G4519" s="7" t="s">
        <v>62</v>
      </c>
      <c r="H4519" s="8" t="n">
        <v>8741.74</v>
      </c>
      <c r="I4519" s="9" t="n">
        <v>15</v>
      </c>
      <c r="J4519" s="6" t="s">
        <v>68</v>
      </c>
    </row>
    <row r="4520" customFormat="false" ht="15" hidden="false" customHeight="false" outlineLevel="0" collapsed="false">
      <c r="A4520" s="2" t="s">
        <v>8497</v>
      </c>
      <c r="B4520" s="2" t="s">
        <v>1836</v>
      </c>
      <c r="C4520" s="2" t="s">
        <v>31</v>
      </c>
      <c r="D4520" s="3" t="s">
        <v>145</v>
      </c>
      <c r="E4520" s="2" t="s">
        <v>119</v>
      </c>
      <c r="F4520" s="2" t="s">
        <v>60</v>
      </c>
      <c r="G4520" s="3" t="s">
        <v>138</v>
      </c>
      <c r="H4520" s="4" t="n">
        <v>12527.17</v>
      </c>
      <c r="I4520" s="5" t="n">
        <v>15</v>
      </c>
      <c r="J4520" s="2" t="s">
        <v>68</v>
      </c>
    </row>
    <row r="4521" customFormat="false" ht="15" hidden="false" customHeight="false" outlineLevel="0" collapsed="false">
      <c r="A4521" s="6" t="s">
        <v>8498</v>
      </c>
      <c r="B4521" s="6" t="s">
        <v>8499</v>
      </c>
      <c r="C4521" s="6" t="s">
        <v>12</v>
      </c>
      <c r="D4521" s="7" t="s">
        <v>154</v>
      </c>
      <c r="E4521" s="6" t="s">
        <v>46</v>
      </c>
      <c r="F4521" s="6" t="s">
        <v>47</v>
      </c>
      <c r="G4521" s="7" t="s">
        <v>62</v>
      </c>
      <c r="H4521" s="8" t="n">
        <v>1247.83</v>
      </c>
      <c r="I4521" s="9" t="n">
        <v>5</v>
      </c>
      <c r="J4521" s="6" t="s">
        <v>17</v>
      </c>
    </row>
    <row r="4522" customFormat="false" ht="15" hidden="false" customHeight="false" outlineLevel="0" collapsed="false">
      <c r="A4522" s="2" t="s">
        <v>8500</v>
      </c>
      <c r="B4522" s="2" t="s">
        <v>5506</v>
      </c>
      <c r="C4522" s="2" t="s">
        <v>12</v>
      </c>
      <c r="D4522" s="3" t="s">
        <v>81</v>
      </c>
      <c r="E4522" s="2" t="s">
        <v>607</v>
      </c>
      <c r="F4522" s="2" t="s">
        <v>78</v>
      </c>
      <c r="G4522" s="3" t="s">
        <v>28</v>
      </c>
      <c r="H4522" s="4" t="n">
        <v>2996.37</v>
      </c>
      <c r="I4522" s="5" t="n">
        <v>30</v>
      </c>
      <c r="J4522" s="2" t="s">
        <v>68</v>
      </c>
    </row>
    <row r="4523" customFormat="false" ht="15" hidden="false" customHeight="false" outlineLevel="0" collapsed="false">
      <c r="A4523" s="6" t="s">
        <v>8501</v>
      </c>
      <c r="B4523" s="6" t="s">
        <v>2929</v>
      </c>
      <c r="C4523" s="6" t="s">
        <v>31</v>
      </c>
      <c r="D4523" s="7" t="s">
        <v>145</v>
      </c>
      <c r="E4523" s="6" t="s">
        <v>812</v>
      </c>
      <c r="F4523" s="6" t="s">
        <v>237</v>
      </c>
      <c r="G4523" s="7" t="s">
        <v>16</v>
      </c>
      <c r="H4523" s="8" t="n">
        <v>6550.17</v>
      </c>
      <c r="I4523" s="9" t="n">
        <v>10</v>
      </c>
      <c r="J4523" s="6" t="s">
        <v>17</v>
      </c>
    </row>
    <row r="4524" customFormat="false" ht="15" hidden="false" customHeight="false" outlineLevel="0" collapsed="false">
      <c r="A4524" s="2" t="s">
        <v>8502</v>
      </c>
      <c r="B4524" s="2" t="s">
        <v>3474</v>
      </c>
      <c r="C4524" s="2" t="s">
        <v>12</v>
      </c>
      <c r="D4524" s="3" t="s">
        <v>37</v>
      </c>
      <c r="E4524" s="2" t="s">
        <v>151</v>
      </c>
      <c r="F4524" s="2" t="s">
        <v>620</v>
      </c>
      <c r="G4524" s="3" t="s">
        <v>62</v>
      </c>
      <c r="H4524" s="4" t="n">
        <v>12979</v>
      </c>
      <c r="I4524" s="5" t="n">
        <v>30</v>
      </c>
      <c r="J4524" s="2" t="s">
        <v>17</v>
      </c>
    </row>
    <row r="4525" customFormat="false" ht="15" hidden="false" customHeight="false" outlineLevel="0" collapsed="false">
      <c r="A4525" s="6" t="s">
        <v>8503</v>
      </c>
      <c r="B4525" s="6" t="s">
        <v>2751</v>
      </c>
      <c r="C4525" s="6" t="s">
        <v>86</v>
      </c>
      <c r="D4525" s="7" t="s">
        <v>524</v>
      </c>
      <c r="E4525" s="6" t="s">
        <v>870</v>
      </c>
      <c r="F4525" s="6" t="s">
        <v>151</v>
      </c>
      <c r="G4525" s="7" t="s">
        <v>62</v>
      </c>
      <c r="H4525" s="8" t="n">
        <v>4896.49</v>
      </c>
      <c r="I4525" s="9" t="n">
        <v>0</v>
      </c>
      <c r="J4525" s="6" t="s">
        <v>17</v>
      </c>
    </row>
    <row r="4526" customFormat="false" ht="15" hidden="false" customHeight="false" outlineLevel="0" collapsed="false">
      <c r="A4526" s="2" t="s">
        <v>8504</v>
      </c>
      <c r="B4526" s="2" t="s">
        <v>3048</v>
      </c>
      <c r="C4526" s="2" t="s">
        <v>12</v>
      </c>
      <c r="D4526" s="3" t="s">
        <v>37</v>
      </c>
      <c r="E4526" s="2" t="s">
        <v>803</v>
      </c>
      <c r="F4526" s="2" t="s">
        <v>308</v>
      </c>
      <c r="G4526" s="3" t="s">
        <v>22</v>
      </c>
      <c r="H4526" s="4" t="n">
        <v>8161.27</v>
      </c>
      <c r="I4526" s="5" t="n">
        <v>0</v>
      </c>
      <c r="J4526" s="2" t="s">
        <v>17</v>
      </c>
    </row>
    <row r="4527" customFormat="false" ht="15" hidden="false" customHeight="false" outlineLevel="0" collapsed="false">
      <c r="A4527" s="6" t="s">
        <v>8505</v>
      </c>
      <c r="B4527" s="6" t="s">
        <v>2424</v>
      </c>
      <c r="C4527" s="6" t="s">
        <v>31</v>
      </c>
      <c r="D4527" s="7" t="s">
        <v>92</v>
      </c>
      <c r="E4527" s="6" t="s">
        <v>798</v>
      </c>
      <c r="F4527" s="6" t="s">
        <v>870</v>
      </c>
      <c r="G4527" s="7" t="s">
        <v>16</v>
      </c>
      <c r="H4527" s="8" t="n">
        <v>3778.59</v>
      </c>
      <c r="I4527" s="9" t="n">
        <v>30</v>
      </c>
      <c r="J4527" s="6" t="s">
        <v>17</v>
      </c>
    </row>
    <row r="4528" customFormat="false" ht="15" hidden="false" customHeight="false" outlineLevel="0" collapsed="false">
      <c r="A4528" s="2" t="s">
        <v>8506</v>
      </c>
      <c r="B4528" s="2" t="s">
        <v>8507</v>
      </c>
      <c r="C4528" s="2" t="s">
        <v>31</v>
      </c>
      <c r="D4528" s="3" t="s">
        <v>175</v>
      </c>
      <c r="E4528" s="2" t="s">
        <v>1000</v>
      </c>
      <c r="F4528" s="2" t="s">
        <v>1042</v>
      </c>
      <c r="G4528" s="3" t="s">
        <v>138</v>
      </c>
      <c r="H4528" s="4" t="n">
        <v>1931.69</v>
      </c>
      <c r="I4528" s="5" t="n">
        <v>15</v>
      </c>
      <c r="J4528" s="2" t="s">
        <v>17</v>
      </c>
    </row>
    <row r="4529" customFormat="false" ht="15" hidden="false" customHeight="false" outlineLevel="0" collapsed="false">
      <c r="A4529" s="6" t="s">
        <v>8508</v>
      </c>
      <c r="B4529" s="6" t="s">
        <v>7128</v>
      </c>
      <c r="C4529" s="6" t="s">
        <v>12</v>
      </c>
      <c r="D4529" s="7" t="s">
        <v>81</v>
      </c>
      <c r="E4529" s="6" t="s">
        <v>94</v>
      </c>
      <c r="F4529" s="6" t="s">
        <v>608</v>
      </c>
      <c r="G4529" s="7" t="s">
        <v>28</v>
      </c>
      <c r="H4529" s="8" t="n">
        <v>7807.79</v>
      </c>
      <c r="I4529" s="9" t="n">
        <v>0</v>
      </c>
      <c r="J4529" s="6" t="s">
        <v>17</v>
      </c>
    </row>
    <row r="4530" customFormat="false" ht="15" hidden="false" customHeight="false" outlineLevel="0" collapsed="false">
      <c r="A4530" s="2" t="s">
        <v>8509</v>
      </c>
      <c r="B4530" s="2" t="s">
        <v>8510</v>
      </c>
      <c r="C4530" s="2" t="s">
        <v>12</v>
      </c>
      <c r="D4530" s="3" t="s">
        <v>179</v>
      </c>
      <c r="E4530" s="2" t="s">
        <v>460</v>
      </c>
      <c r="F4530" s="2" t="s">
        <v>297</v>
      </c>
      <c r="G4530" s="3" t="s">
        <v>74</v>
      </c>
      <c r="H4530" s="4" t="n">
        <v>8012.13</v>
      </c>
      <c r="I4530" s="5" t="n">
        <v>0</v>
      </c>
      <c r="J4530" s="2" t="s">
        <v>17</v>
      </c>
    </row>
    <row r="4531" customFormat="false" ht="15" hidden="false" customHeight="false" outlineLevel="0" collapsed="false">
      <c r="A4531" s="6" t="s">
        <v>8511</v>
      </c>
      <c r="B4531" s="6" t="s">
        <v>8512</v>
      </c>
      <c r="C4531" s="6" t="s">
        <v>86</v>
      </c>
      <c r="D4531" s="7" t="s">
        <v>249</v>
      </c>
      <c r="E4531" s="6" t="s">
        <v>788</v>
      </c>
      <c r="F4531" s="6" t="s">
        <v>720</v>
      </c>
      <c r="G4531" s="7" t="s">
        <v>28</v>
      </c>
      <c r="H4531" s="8" t="n">
        <v>8686.68</v>
      </c>
      <c r="I4531" s="9" t="n">
        <v>10</v>
      </c>
      <c r="J4531" s="6" t="s">
        <v>68</v>
      </c>
    </row>
    <row r="4532" customFormat="false" ht="15" hidden="false" customHeight="false" outlineLevel="0" collapsed="false">
      <c r="A4532" s="2" t="s">
        <v>8513</v>
      </c>
      <c r="B4532" s="2" t="s">
        <v>8514</v>
      </c>
      <c r="C4532" s="2" t="s">
        <v>12</v>
      </c>
      <c r="D4532" s="3" t="s">
        <v>81</v>
      </c>
      <c r="E4532" s="2" t="s">
        <v>1138</v>
      </c>
      <c r="F4532" s="2" t="s">
        <v>812</v>
      </c>
      <c r="G4532" s="3" t="s">
        <v>62</v>
      </c>
      <c r="H4532" s="4" t="n">
        <v>3077.81</v>
      </c>
      <c r="I4532" s="5" t="n">
        <v>5</v>
      </c>
      <c r="J4532" s="2" t="s">
        <v>17</v>
      </c>
    </row>
    <row r="4533" customFormat="false" ht="15" hidden="false" customHeight="false" outlineLevel="0" collapsed="false">
      <c r="A4533" s="6" t="s">
        <v>8515</v>
      </c>
      <c r="B4533" s="6" t="s">
        <v>5862</v>
      </c>
      <c r="C4533" s="6" t="s">
        <v>86</v>
      </c>
      <c r="D4533" s="7" t="s">
        <v>507</v>
      </c>
      <c r="E4533" s="6" t="s">
        <v>621</v>
      </c>
      <c r="F4533" s="6" t="s">
        <v>147</v>
      </c>
      <c r="G4533" s="7" t="s">
        <v>16</v>
      </c>
      <c r="H4533" s="8" t="n">
        <v>3979.89</v>
      </c>
      <c r="I4533" s="9" t="n">
        <v>5</v>
      </c>
      <c r="J4533" s="6" t="s">
        <v>17</v>
      </c>
    </row>
    <row r="4534" customFormat="false" ht="15" hidden="false" customHeight="false" outlineLevel="0" collapsed="false">
      <c r="A4534" s="2" t="s">
        <v>8516</v>
      </c>
      <c r="B4534" s="2" t="s">
        <v>8517</v>
      </c>
      <c r="C4534" s="2" t="s">
        <v>31</v>
      </c>
      <c r="D4534" s="3" t="s">
        <v>145</v>
      </c>
      <c r="E4534" s="2" t="s">
        <v>226</v>
      </c>
      <c r="F4534" s="2" t="s">
        <v>227</v>
      </c>
      <c r="G4534" s="3" t="s">
        <v>22</v>
      </c>
      <c r="H4534" s="4" t="n">
        <v>9388.82</v>
      </c>
      <c r="I4534" s="5" t="n">
        <v>5</v>
      </c>
      <c r="J4534" s="2" t="s">
        <v>17</v>
      </c>
    </row>
    <row r="4535" customFormat="false" ht="15" hidden="false" customHeight="false" outlineLevel="0" collapsed="false">
      <c r="A4535" s="6" t="s">
        <v>8518</v>
      </c>
      <c r="B4535" s="6" t="s">
        <v>8519</v>
      </c>
      <c r="C4535" s="6" t="s">
        <v>12</v>
      </c>
      <c r="D4535" s="7" t="s">
        <v>25</v>
      </c>
      <c r="E4535" s="6" t="s">
        <v>809</v>
      </c>
      <c r="F4535" s="6" t="s">
        <v>757</v>
      </c>
      <c r="G4535" s="7" t="s">
        <v>74</v>
      </c>
      <c r="H4535" s="8" t="n">
        <v>11351.79</v>
      </c>
      <c r="I4535" s="9" t="n">
        <v>30</v>
      </c>
      <c r="J4535" s="6" t="s">
        <v>17</v>
      </c>
    </row>
    <row r="4536" customFormat="false" ht="15" hidden="false" customHeight="false" outlineLevel="0" collapsed="false">
      <c r="A4536" s="2" t="s">
        <v>8520</v>
      </c>
      <c r="B4536" s="2" t="s">
        <v>8521</v>
      </c>
      <c r="C4536" s="2" t="s">
        <v>86</v>
      </c>
      <c r="D4536" s="3" t="s">
        <v>384</v>
      </c>
      <c r="E4536" s="2" t="s">
        <v>315</v>
      </c>
      <c r="F4536" s="2" t="s">
        <v>238</v>
      </c>
      <c r="G4536" s="3" t="s">
        <v>22</v>
      </c>
      <c r="H4536" s="4" t="n">
        <v>7708.44</v>
      </c>
      <c r="I4536" s="5" t="n">
        <v>15</v>
      </c>
      <c r="J4536" s="2" t="s">
        <v>17</v>
      </c>
    </row>
    <row r="4537" customFormat="false" ht="15" hidden="false" customHeight="false" outlineLevel="0" collapsed="false">
      <c r="A4537" s="6" t="s">
        <v>8522</v>
      </c>
      <c r="B4537" s="6" t="s">
        <v>8523</v>
      </c>
      <c r="C4537" s="6" t="s">
        <v>31</v>
      </c>
      <c r="D4537" s="7" t="s">
        <v>71</v>
      </c>
      <c r="E4537" s="6" t="s">
        <v>320</v>
      </c>
      <c r="F4537" s="6" t="s">
        <v>557</v>
      </c>
      <c r="G4537" s="7" t="s">
        <v>22</v>
      </c>
      <c r="H4537" s="8" t="n">
        <v>10077.83</v>
      </c>
      <c r="I4537" s="9" t="n">
        <v>15</v>
      </c>
      <c r="J4537" s="6" t="s">
        <v>17</v>
      </c>
    </row>
    <row r="4538" customFormat="false" ht="15" hidden="false" customHeight="false" outlineLevel="0" collapsed="false">
      <c r="A4538" s="2" t="s">
        <v>8524</v>
      </c>
      <c r="B4538" s="2" t="s">
        <v>7009</v>
      </c>
      <c r="C4538" s="2" t="s">
        <v>12</v>
      </c>
      <c r="D4538" s="3" t="s">
        <v>179</v>
      </c>
      <c r="E4538" s="2" t="s">
        <v>237</v>
      </c>
      <c r="F4538" s="2" t="s">
        <v>928</v>
      </c>
      <c r="G4538" s="3" t="s">
        <v>22</v>
      </c>
      <c r="H4538" s="4" t="n">
        <v>9816.81</v>
      </c>
      <c r="I4538" s="5" t="n">
        <v>30</v>
      </c>
      <c r="J4538" s="2" t="s">
        <v>68</v>
      </c>
    </row>
    <row r="4539" customFormat="false" ht="15" hidden="false" customHeight="false" outlineLevel="0" collapsed="false">
      <c r="A4539" s="6" t="s">
        <v>8525</v>
      </c>
      <c r="B4539" s="6" t="s">
        <v>2466</v>
      </c>
      <c r="C4539" s="6" t="s">
        <v>31</v>
      </c>
      <c r="D4539" s="7" t="s">
        <v>131</v>
      </c>
      <c r="E4539" s="6" t="s">
        <v>268</v>
      </c>
      <c r="F4539" s="6" t="s">
        <v>367</v>
      </c>
      <c r="G4539" s="7" t="s">
        <v>16</v>
      </c>
      <c r="H4539" s="8" t="n">
        <v>12491.25</v>
      </c>
      <c r="I4539" s="9" t="n">
        <v>0</v>
      </c>
      <c r="J4539" s="6" t="s">
        <v>17</v>
      </c>
    </row>
    <row r="4540" customFormat="false" ht="15" hidden="false" customHeight="false" outlineLevel="0" collapsed="false">
      <c r="A4540" s="2" t="s">
        <v>8526</v>
      </c>
      <c r="B4540" s="2" t="s">
        <v>1636</v>
      </c>
      <c r="C4540" s="2" t="s">
        <v>86</v>
      </c>
      <c r="D4540" s="3" t="s">
        <v>384</v>
      </c>
      <c r="E4540" s="2" t="s">
        <v>198</v>
      </c>
      <c r="F4540" s="2" t="s">
        <v>46</v>
      </c>
      <c r="G4540" s="3" t="s">
        <v>74</v>
      </c>
      <c r="H4540" s="4" t="n">
        <v>9776.1</v>
      </c>
      <c r="I4540" s="5" t="n">
        <v>15</v>
      </c>
      <c r="J4540" s="2" t="s">
        <v>17</v>
      </c>
    </row>
    <row r="4541" customFormat="false" ht="15" hidden="false" customHeight="false" outlineLevel="0" collapsed="false">
      <c r="A4541" s="6" t="s">
        <v>8527</v>
      </c>
      <c r="B4541" s="6" t="s">
        <v>4322</v>
      </c>
      <c r="C4541" s="6" t="s">
        <v>12</v>
      </c>
      <c r="D4541" s="7" t="s">
        <v>162</v>
      </c>
      <c r="E4541" s="6" t="s">
        <v>93</v>
      </c>
      <c r="F4541" s="6" t="s">
        <v>94</v>
      </c>
      <c r="G4541" s="7" t="s">
        <v>22</v>
      </c>
      <c r="H4541" s="8" t="n">
        <v>1392</v>
      </c>
      <c r="I4541" s="9" t="n">
        <v>30</v>
      </c>
      <c r="J4541" s="6" t="s">
        <v>17</v>
      </c>
    </row>
    <row r="4542" customFormat="false" ht="15" hidden="false" customHeight="false" outlineLevel="0" collapsed="false">
      <c r="A4542" s="2" t="s">
        <v>8528</v>
      </c>
      <c r="B4542" s="2" t="s">
        <v>1912</v>
      </c>
      <c r="C4542" s="2" t="s">
        <v>12</v>
      </c>
      <c r="D4542" s="3" t="s">
        <v>110</v>
      </c>
      <c r="E4542" s="2" t="s">
        <v>1292</v>
      </c>
      <c r="F4542" s="2" t="s">
        <v>287</v>
      </c>
      <c r="G4542" s="3" t="s">
        <v>22</v>
      </c>
      <c r="H4542" s="4" t="n">
        <v>11989.15</v>
      </c>
      <c r="I4542" s="5" t="n">
        <v>0</v>
      </c>
      <c r="J4542" s="2" t="s">
        <v>17</v>
      </c>
    </row>
    <row r="4543" customFormat="false" ht="15" hidden="false" customHeight="false" outlineLevel="0" collapsed="false">
      <c r="A4543" s="6" t="s">
        <v>8529</v>
      </c>
      <c r="B4543" s="6" t="s">
        <v>4542</v>
      </c>
      <c r="C4543" s="6" t="s">
        <v>12</v>
      </c>
      <c r="D4543" s="7" t="s">
        <v>81</v>
      </c>
      <c r="E4543" s="6" t="s">
        <v>706</v>
      </c>
      <c r="F4543" s="6" t="s">
        <v>206</v>
      </c>
      <c r="G4543" s="7" t="s">
        <v>28</v>
      </c>
      <c r="H4543" s="8" t="n">
        <v>13063.99</v>
      </c>
      <c r="I4543" s="9" t="n">
        <v>5</v>
      </c>
      <c r="J4543" s="6" t="s">
        <v>17</v>
      </c>
    </row>
    <row r="4544" customFormat="false" ht="15" hidden="false" customHeight="false" outlineLevel="0" collapsed="false">
      <c r="A4544" s="2" t="s">
        <v>8530</v>
      </c>
      <c r="B4544" s="2" t="s">
        <v>8531</v>
      </c>
      <c r="C4544" s="2" t="s">
        <v>86</v>
      </c>
      <c r="D4544" s="3" t="s">
        <v>87</v>
      </c>
      <c r="E4544" s="2" t="s">
        <v>1082</v>
      </c>
      <c r="F4544" s="2" t="s">
        <v>473</v>
      </c>
      <c r="G4544" s="3" t="s">
        <v>22</v>
      </c>
      <c r="H4544" s="4" t="n">
        <v>5721.21</v>
      </c>
      <c r="I4544" s="5" t="n">
        <v>5</v>
      </c>
      <c r="J4544" s="2" t="s">
        <v>17</v>
      </c>
    </row>
    <row r="4545" customFormat="false" ht="15" hidden="false" customHeight="false" outlineLevel="0" collapsed="false">
      <c r="A4545" s="6" t="s">
        <v>8532</v>
      </c>
      <c r="B4545" s="6" t="s">
        <v>1689</v>
      </c>
      <c r="C4545" s="6" t="s">
        <v>12</v>
      </c>
      <c r="D4545" s="7" t="s">
        <v>81</v>
      </c>
      <c r="E4545" s="6" t="s">
        <v>241</v>
      </c>
      <c r="F4545" s="6" t="s">
        <v>767</v>
      </c>
      <c r="G4545" s="7" t="s">
        <v>62</v>
      </c>
      <c r="H4545" s="8" t="n">
        <v>1194.57</v>
      </c>
      <c r="I4545" s="9" t="n">
        <v>10</v>
      </c>
      <c r="J4545" s="6" t="s">
        <v>17</v>
      </c>
    </row>
    <row r="4546" customFormat="false" ht="15" hidden="false" customHeight="false" outlineLevel="0" collapsed="false">
      <c r="A4546" s="2" t="s">
        <v>8533</v>
      </c>
      <c r="B4546" s="2" t="s">
        <v>2370</v>
      </c>
      <c r="C4546" s="2" t="s">
        <v>31</v>
      </c>
      <c r="D4546" s="3" t="s">
        <v>175</v>
      </c>
      <c r="E4546" s="2" t="s">
        <v>366</v>
      </c>
      <c r="F4546" s="2" t="s">
        <v>142</v>
      </c>
      <c r="G4546" s="3" t="s">
        <v>138</v>
      </c>
      <c r="H4546" s="4" t="n">
        <v>8131.81</v>
      </c>
      <c r="I4546" s="5" t="n">
        <v>10</v>
      </c>
      <c r="J4546" s="2" t="s">
        <v>17</v>
      </c>
    </row>
    <row r="4547" customFormat="false" ht="15" hidden="false" customHeight="false" outlineLevel="0" collapsed="false">
      <c r="A4547" s="6" t="s">
        <v>8534</v>
      </c>
      <c r="B4547" s="6" t="s">
        <v>8535</v>
      </c>
      <c r="C4547" s="6" t="s">
        <v>31</v>
      </c>
      <c r="D4547" s="7" t="s">
        <v>131</v>
      </c>
      <c r="E4547" s="6" t="s">
        <v>1203</v>
      </c>
      <c r="F4547" s="6" t="s">
        <v>960</v>
      </c>
      <c r="G4547" s="7" t="s">
        <v>28</v>
      </c>
      <c r="H4547" s="8" t="n">
        <v>10816.81</v>
      </c>
      <c r="I4547" s="9" t="n">
        <v>15</v>
      </c>
      <c r="J4547" s="6" t="s">
        <v>17</v>
      </c>
    </row>
    <row r="4548" customFormat="false" ht="15" hidden="false" customHeight="false" outlineLevel="0" collapsed="false">
      <c r="A4548" s="2" t="s">
        <v>8536</v>
      </c>
      <c r="B4548" s="2" t="s">
        <v>8537</v>
      </c>
      <c r="C4548" s="2" t="s">
        <v>31</v>
      </c>
      <c r="D4548" s="3" t="s">
        <v>71</v>
      </c>
      <c r="E4548" s="2" t="s">
        <v>142</v>
      </c>
      <c r="F4548" s="2" t="s">
        <v>338</v>
      </c>
      <c r="G4548" s="3" t="s">
        <v>16</v>
      </c>
      <c r="H4548" s="4" t="n">
        <v>10173.72</v>
      </c>
      <c r="I4548" s="5" t="n">
        <v>30</v>
      </c>
      <c r="J4548" s="2" t="s">
        <v>17</v>
      </c>
    </row>
    <row r="4549" customFormat="false" ht="15" hidden="false" customHeight="false" outlineLevel="0" collapsed="false">
      <c r="A4549" s="6" t="s">
        <v>8538</v>
      </c>
      <c r="B4549" s="6" t="s">
        <v>8009</v>
      </c>
      <c r="C4549" s="6" t="s">
        <v>31</v>
      </c>
      <c r="D4549" s="7" t="s">
        <v>215</v>
      </c>
      <c r="E4549" s="6" t="s">
        <v>1153</v>
      </c>
      <c r="F4549" s="6" t="s">
        <v>339</v>
      </c>
      <c r="G4549" s="7" t="s">
        <v>16</v>
      </c>
      <c r="H4549" s="8" t="n">
        <v>6982.57</v>
      </c>
      <c r="I4549" s="9" t="n">
        <v>10</v>
      </c>
      <c r="J4549" s="6" t="s">
        <v>17</v>
      </c>
    </row>
    <row r="4550" customFormat="false" ht="15" hidden="false" customHeight="false" outlineLevel="0" collapsed="false">
      <c r="A4550" s="2" t="s">
        <v>8539</v>
      </c>
      <c r="B4550" s="2" t="s">
        <v>8540</v>
      </c>
      <c r="C4550" s="2" t="s">
        <v>12</v>
      </c>
      <c r="D4550" s="3" t="s">
        <v>50</v>
      </c>
      <c r="E4550" s="2" t="s">
        <v>464</v>
      </c>
      <c r="F4550" s="2" t="s">
        <v>181</v>
      </c>
      <c r="G4550" s="3" t="s">
        <v>28</v>
      </c>
      <c r="H4550" s="4" t="n">
        <v>2396.63</v>
      </c>
      <c r="I4550" s="5" t="n">
        <v>5</v>
      </c>
      <c r="J4550" s="2" t="s">
        <v>17</v>
      </c>
    </row>
    <row r="4551" customFormat="false" ht="15" hidden="false" customHeight="false" outlineLevel="0" collapsed="false">
      <c r="A4551" s="6" t="s">
        <v>8541</v>
      </c>
      <c r="B4551" s="6" t="s">
        <v>8542</v>
      </c>
      <c r="C4551" s="6" t="s">
        <v>31</v>
      </c>
      <c r="D4551" s="7" t="s">
        <v>175</v>
      </c>
      <c r="E4551" s="6" t="s">
        <v>254</v>
      </c>
      <c r="F4551" s="6" t="s">
        <v>413</v>
      </c>
      <c r="G4551" s="7" t="s">
        <v>74</v>
      </c>
      <c r="H4551" s="8" t="n">
        <v>10144.89</v>
      </c>
      <c r="I4551" s="9" t="n">
        <v>25</v>
      </c>
      <c r="J4551" s="6" t="s">
        <v>17</v>
      </c>
    </row>
    <row r="4552" customFormat="false" ht="15" hidden="false" customHeight="false" outlineLevel="0" collapsed="false">
      <c r="A4552" s="2" t="s">
        <v>8543</v>
      </c>
      <c r="B4552" s="2" t="s">
        <v>3606</v>
      </c>
      <c r="C4552" s="2" t="s">
        <v>12</v>
      </c>
      <c r="D4552" s="3" t="s">
        <v>25</v>
      </c>
      <c r="E4552" s="2" t="s">
        <v>124</v>
      </c>
      <c r="F4552" s="2" t="s">
        <v>42</v>
      </c>
      <c r="G4552" s="3" t="s">
        <v>28</v>
      </c>
      <c r="H4552" s="4" t="n">
        <v>10135.34</v>
      </c>
      <c r="I4552" s="5" t="n">
        <v>20</v>
      </c>
      <c r="J4552" s="2" t="s">
        <v>17</v>
      </c>
    </row>
    <row r="4553" customFormat="false" ht="15" hidden="false" customHeight="false" outlineLevel="0" collapsed="false">
      <c r="A4553" s="6" t="s">
        <v>8544</v>
      </c>
      <c r="B4553" s="6" t="s">
        <v>1262</v>
      </c>
      <c r="C4553" s="6" t="s">
        <v>12</v>
      </c>
      <c r="D4553" s="7" t="s">
        <v>154</v>
      </c>
      <c r="E4553" s="6" t="s">
        <v>741</v>
      </c>
      <c r="F4553" s="6" t="s">
        <v>426</v>
      </c>
      <c r="G4553" s="7" t="s">
        <v>16</v>
      </c>
      <c r="H4553" s="8" t="n">
        <v>13832.87</v>
      </c>
      <c r="I4553" s="9" t="n">
        <v>25</v>
      </c>
      <c r="J4553" s="6" t="s">
        <v>17</v>
      </c>
    </row>
    <row r="4554" customFormat="false" ht="15" hidden="false" customHeight="false" outlineLevel="0" collapsed="false">
      <c r="A4554" s="2" t="s">
        <v>8545</v>
      </c>
      <c r="B4554" s="2" t="s">
        <v>646</v>
      </c>
      <c r="C4554" s="2" t="s">
        <v>12</v>
      </c>
      <c r="D4554" s="3" t="s">
        <v>81</v>
      </c>
      <c r="E4554" s="2" t="s">
        <v>335</v>
      </c>
      <c r="F4554" s="2" t="s">
        <v>793</v>
      </c>
      <c r="G4554" s="3" t="s">
        <v>138</v>
      </c>
      <c r="H4554" s="4" t="n">
        <v>2458.48</v>
      </c>
      <c r="I4554" s="5" t="n">
        <v>20</v>
      </c>
      <c r="J4554" s="2" t="s">
        <v>17</v>
      </c>
    </row>
    <row r="4555" customFormat="false" ht="15" hidden="false" customHeight="false" outlineLevel="0" collapsed="false">
      <c r="A4555" s="6" t="s">
        <v>8546</v>
      </c>
      <c r="B4555" s="6" t="s">
        <v>8547</v>
      </c>
      <c r="C4555" s="6" t="s">
        <v>31</v>
      </c>
      <c r="D4555" s="7" t="s">
        <v>32</v>
      </c>
      <c r="E4555" s="6" t="s">
        <v>47</v>
      </c>
      <c r="F4555" s="6" t="s">
        <v>517</v>
      </c>
      <c r="G4555" s="7" t="s">
        <v>138</v>
      </c>
      <c r="H4555" s="8" t="n">
        <v>1767.08</v>
      </c>
      <c r="I4555" s="9" t="n">
        <v>0</v>
      </c>
      <c r="J4555" s="6" t="s">
        <v>17</v>
      </c>
    </row>
    <row r="4556" customFormat="false" ht="15" hidden="false" customHeight="false" outlineLevel="0" collapsed="false">
      <c r="A4556" s="2" t="s">
        <v>8548</v>
      </c>
      <c r="B4556" s="2" t="s">
        <v>6501</v>
      </c>
      <c r="C4556" s="2" t="s">
        <v>31</v>
      </c>
      <c r="D4556" s="3" t="s">
        <v>131</v>
      </c>
      <c r="E4556" s="2" t="s">
        <v>326</v>
      </c>
      <c r="F4556" s="2" t="s">
        <v>980</v>
      </c>
      <c r="G4556" s="3" t="s">
        <v>28</v>
      </c>
      <c r="H4556" s="4" t="n">
        <v>8959.49</v>
      </c>
      <c r="I4556" s="5" t="n">
        <v>30</v>
      </c>
      <c r="J4556" s="2" t="s">
        <v>17</v>
      </c>
    </row>
    <row r="4557" customFormat="false" ht="15" hidden="false" customHeight="false" outlineLevel="0" collapsed="false">
      <c r="A4557" s="6" t="s">
        <v>8549</v>
      </c>
      <c r="B4557" s="6" t="s">
        <v>8550</v>
      </c>
      <c r="C4557" s="6" t="s">
        <v>12</v>
      </c>
      <c r="D4557" s="7" t="s">
        <v>362</v>
      </c>
      <c r="E4557" s="6" t="s">
        <v>560</v>
      </c>
      <c r="F4557" s="6" t="s">
        <v>39</v>
      </c>
      <c r="G4557" s="7" t="s">
        <v>22</v>
      </c>
      <c r="H4557" s="8" t="n">
        <v>8532.35</v>
      </c>
      <c r="I4557" s="9" t="n">
        <v>15</v>
      </c>
      <c r="J4557" s="6" t="s">
        <v>17</v>
      </c>
    </row>
    <row r="4558" customFormat="false" ht="15" hidden="false" customHeight="false" outlineLevel="0" collapsed="false">
      <c r="A4558" s="2" t="s">
        <v>8551</v>
      </c>
      <c r="B4558" s="2" t="s">
        <v>8552</v>
      </c>
      <c r="C4558" s="2" t="s">
        <v>31</v>
      </c>
      <c r="D4558" s="3" t="s">
        <v>215</v>
      </c>
      <c r="E4558" s="2" t="s">
        <v>1570</v>
      </c>
      <c r="F4558" s="2" t="s">
        <v>1200</v>
      </c>
      <c r="G4558" s="3" t="s">
        <v>16</v>
      </c>
      <c r="H4558" s="4" t="n">
        <v>837</v>
      </c>
      <c r="I4558" s="5" t="n">
        <v>0</v>
      </c>
      <c r="J4558" s="2" t="s">
        <v>17</v>
      </c>
    </row>
    <row r="4559" customFormat="false" ht="15" hidden="false" customHeight="false" outlineLevel="0" collapsed="false">
      <c r="A4559" s="6" t="s">
        <v>8553</v>
      </c>
      <c r="B4559" s="6" t="s">
        <v>8554</v>
      </c>
      <c r="C4559" s="6" t="s">
        <v>86</v>
      </c>
      <c r="D4559" s="7" t="s">
        <v>507</v>
      </c>
      <c r="E4559" s="6" t="s">
        <v>342</v>
      </c>
      <c r="F4559" s="6" t="s">
        <v>785</v>
      </c>
      <c r="G4559" s="7" t="s">
        <v>28</v>
      </c>
      <c r="H4559" s="8" t="n">
        <v>3141.97</v>
      </c>
      <c r="I4559" s="9" t="n">
        <v>15</v>
      </c>
      <c r="J4559" s="6" t="s">
        <v>17</v>
      </c>
    </row>
    <row r="4560" customFormat="false" ht="15" hidden="false" customHeight="false" outlineLevel="0" collapsed="false">
      <c r="A4560" s="2" t="s">
        <v>8555</v>
      </c>
      <c r="B4560" s="2" t="s">
        <v>8556</v>
      </c>
      <c r="C4560" s="2" t="s">
        <v>31</v>
      </c>
      <c r="D4560" s="3" t="s">
        <v>65</v>
      </c>
      <c r="E4560" s="2" t="s">
        <v>665</v>
      </c>
      <c r="F4560" s="2" t="s">
        <v>680</v>
      </c>
      <c r="G4560" s="3" t="s">
        <v>16</v>
      </c>
      <c r="H4560" s="4" t="n">
        <v>1119.8</v>
      </c>
      <c r="I4560" s="5" t="n">
        <v>30</v>
      </c>
      <c r="J4560" s="2" t="s">
        <v>68</v>
      </c>
    </row>
    <row r="4561" customFormat="false" ht="15" hidden="false" customHeight="false" outlineLevel="0" collapsed="false">
      <c r="A4561" s="6" t="s">
        <v>8557</v>
      </c>
      <c r="B4561" s="6" t="s">
        <v>5237</v>
      </c>
      <c r="C4561" s="6" t="s">
        <v>12</v>
      </c>
      <c r="D4561" s="7" t="s">
        <v>13</v>
      </c>
      <c r="E4561" s="6" t="s">
        <v>326</v>
      </c>
      <c r="F4561" s="6" t="s">
        <v>449</v>
      </c>
      <c r="G4561" s="7" t="s">
        <v>22</v>
      </c>
      <c r="H4561" s="8" t="n">
        <v>9651.86</v>
      </c>
      <c r="I4561" s="9" t="n">
        <v>10</v>
      </c>
      <c r="J4561" s="6" t="s">
        <v>17</v>
      </c>
    </row>
    <row r="4562" customFormat="false" ht="15" hidden="false" customHeight="false" outlineLevel="0" collapsed="false">
      <c r="A4562" s="2" t="s">
        <v>8558</v>
      </c>
      <c r="B4562" s="2" t="s">
        <v>8559</v>
      </c>
      <c r="C4562" s="2" t="s">
        <v>31</v>
      </c>
      <c r="D4562" s="3" t="s">
        <v>92</v>
      </c>
      <c r="E4562" s="2" t="s">
        <v>707</v>
      </c>
      <c r="F4562" s="2" t="s">
        <v>1678</v>
      </c>
      <c r="G4562" s="3" t="s">
        <v>62</v>
      </c>
      <c r="H4562" s="4" t="n">
        <v>13547.21</v>
      </c>
      <c r="I4562" s="5" t="n">
        <v>25</v>
      </c>
      <c r="J4562" s="2" t="s">
        <v>17</v>
      </c>
    </row>
    <row r="4563" customFormat="false" ht="15" hidden="false" customHeight="false" outlineLevel="0" collapsed="false">
      <c r="A4563" s="6" t="s">
        <v>8560</v>
      </c>
      <c r="B4563" s="6" t="s">
        <v>8561</v>
      </c>
      <c r="C4563" s="6" t="s">
        <v>12</v>
      </c>
      <c r="D4563" s="7" t="s">
        <v>50</v>
      </c>
      <c r="E4563" s="6" t="s">
        <v>1297</v>
      </c>
      <c r="F4563" s="6" t="s">
        <v>793</v>
      </c>
      <c r="G4563" s="7" t="s">
        <v>28</v>
      </c>
      <c r="H4563" s="8" t="n">
        <v>7985.98</v>
      </c>
      <c r="I4563" s="9" t="n">
        <v>30</v>
      </c>
      <c r="J4563" s="6" t="s">
        <v>17</v>
      </c>
    </row>
    <row r="4564" customFormat="false" ht="15" hidden="false" customHeight="false" outlineLevel="0" collapsed="false">
      <c r="A4564" s="2" t="s">
        <v>8562</v>
      </c>
      <c r="B4564" s="2" t="s">
        <v>8563</v>
      </c>
      <c r="C4564" s="2" t="s">
        <v>31</v>
      </c>
      <c r="D4564" s="3" t="s">
        <v>59</v>
      </c>
      <c r="E4564" s="2" t="s">
        <v>287</v>
      </c>
      <c r="F4564" s="2" t="s">
        <v>230</v>
      </c>
      <c r="G4564" s="3" t="s">
        <v>22</v>
      </c>
      <c r="H4564" s="4" t="n">
        <v>1427.22</v>
      </c>
      <c r="I4564" s="5" t="n">
        <v>10</v>
      </c>
      <c r="J4564" s="2" t="s">
        <v>17</v>
      </c>
    </row>
    <row r="4565" customFormat="false" ht="15" hidden="false" customHeight="false" outlineLevel="0" collapsed="false">
      <c r="A4565" s="6" t="s">
        <v>8564</v>
      </c>
      <c r="B4565" s="6" t="s">
        <v>4416</v>
      </c>
      <c r="C4565" s="6" t="s">
        <v>12</v>
      </c>
      <c r="D4565" s="7" t="s">
        <v>154</v>
      </c>
      <c r="E4565" s="6" t="s">
        <v>416</v>
      </c>
      <c r="F4565" s="6" t="s">
        <v>301</v>
      </c>
      <c r="G4565" s="7" t="s">
        <v>62</v>
      </c>
      <c r="H4565" s="8" t="n">
        <v>7217.79</v>
      </c>
      <c r="I4565" s="9" t="n">
        <v>15</v>
      </c>
      <c r="J4565" s="6" t="s">
        <v>17</v>
      </c>
    </row>
    <row r="4566" customFormat="false" ht="15" hidden="false" customHeight="false" outlineLevel="0" collapsed="false">
      <c r="A4566" s="2" t="s">
        <v>8565</v>
      </c>
      <c r="B4566" s="2" t="s">
        <v>8566</v>
      </c>
      <c r="C4566" s="2" t="s">
        <v>31</v>
      </c>
      <c r="D4566" s="3" t="s">
        <v>92</v>
      </c>
      <c r="E4566" s="2" t="s">
        <v>806</v>
      </c>
      <c r="F4566" s="2" t="s">
        <v>187</v>
      </c>
      <c r="G4566" s="3" t="s">
        <v>62</v>
      </c>
      <c r="H4566" s="4" t="n">
        <v>11651.08</v>
      </c>
      <c r="I4566" s="5" t="n">
        <v>30</v>
      </c>
      <c r="J4566" s="2" t="s">
        <v>17</v>
      </c>
    </row>
    <row r="4567" customFormat="false" ht="15" hidden="false" customHeight="false" outlineLevel="0" collapsed="false">
      <c r="A4567" s="6" t="s">
        <v>8567</v>
      </c>
      <c r="B4567" s="6" t="s">
        <v>8568</v>
      </c>
      <c r="C4567" s="6" t="s">
        <v>12</v>
      </c>
      <c r="D4567" s="7" t="s">
        <v>13</v>
      </c>
      <c r="E4567" s="6" t="s">
        <v>410</v>
      </c>
      <c r="F4567" s="6" t="s">
        <v>20</v>
      </c>
      <c r="G4567" s="7" t="s">
        <v>22</v>
      </c>
      <c r="H4567" s="8" t="n">
        <v>9059.19</v>
      </c>
      <c r="I4567" s="9" t="n">
        <v>25</v>
      </c>
      <c r="J4567" s="6" t="s">
        <v>68</v>
      </c>
    </row>
    <row r="4568" customFormat="false" ht="15" hidden="false" customHeight="false" outlineLevel="0" collapsed="false">
      <c r="A4568" s="2" t="s">
        <v>8569</v>
      </c>
      <c r="B4568" s="2" t="s">
        <v>8570</v>
      </c>
      <c r="C4568" s="2" t="s">
        <v>31</v>
      </c>
      <c r="D4568" s="3" t="s">
        <v>92</v>
      </c>
      <c r="E4568" s="2" t="s">
        <v>717</v>
      </c>
      <c r="F4568" s="2" t="s">
        <v>137</v>
      </c>
      <c r="G4568" s="3" t="s">
        <v>74</v>
      </c>
      <c r="H4568" s="4" t="n">
        <v>14355.78</v>
      </c>
      <c r="I4568" s="5" t="n">
        <v>0</v>
      </c>
      <c r="J4568" s="2" t="s">
        <v>17</v>
      </c>
    </row>
    <row r="4569" customFormat="false" ht="15" hidden="false" customHeight="false" outlineLevel="0" collapsed="false">
      <c r="A4569" s="6" t="s">
        <v>8571</v>
      </c>
      <c r="B4569" s="6" t="s">
        <v>1918</v>
      </c>
      <c r="C4569" s="6" t="s">
        <v>12</v>
      </c>
      <c r="D4569" s="7" t="s">
        <v>179</v>
      </c>
      <c r="E4569" s="6" t="s">
        <v>717</v>
      </c>
      <c r="F4569" s="6" t="s">
        <v>436</v>
      </c>
      <c r="G4569" s="7" t="s">
        <v>138</v>
      </c>
      <c r="H4569" s="8" t="n">
        <v>13367.15</v>
      </c>
      <c r="I4569" s="9" t="n">
        <v>15</v>
      </c>
      <c r="J4569" s="6" t="s">
        <v>17</v>
      </c>
    </row>
    <row r="4570" customFormat="false" ht="15" hidden="false" customHeight="false" outlineLevel="0" collapsed="false">
      <c r="A4570" s="2" t="s">
        <v>8572</v>
      </c>
      <c r="B4570" s="2" t="s">
        <v>3553</v>
      </c>
      <c r="C4570" s="2" t="s">
        <v>12</v>
      </c>
      <c r="D4570" s="3" t="s">
        <v>162</v>
      </c>
      <c r="E4570" s="2" t="s">
        <v>517</v>
      </c>
      <c r="F4570" s="2" t="s">
        <v>642</v>
      </c>
      <c r="G4570" s="3" t="s">
        <v>62</v>
      </c>
      <c r="H4570" s="4" t="n">
        <v>14068.12</v>
      </c>
      <c r="I4570" s="5" t="n">
        <v>30</v>
      </c>
      <c r="J4570" s="2" t="s">
        <v>17</v>
      </c>
    </row>
    <row r="4571" customFormat="false" ht="15" hidden="false" customHeight="false" outlineLevel="0" collapsed="false">
      <c r="A4571" s="6" t="s">
        <v>8573</v>
      </c>
      <c r="B4571" s="6" t="s">
        <v>8574</v>
      </c>
      <c r="C4571" s="6" t="s">
        <v>12</v>
      </c>
      <c r="D4571" s="7" t="s">
        <v>154</v>
      </c>
      <c r="E4571" s="6" t="s">
        <v>307</v>
      </c>
      <c r="F4571" s="6" t="s">
        <v>376</v>
      </c>
      <c r="G4571" s="7" t="s">
        <v>16</v>
      </c>
      <c r="H4571" s="8" t="n">
        <v>1231.06</v>
      </c>
      <c r="I4571" s="9" t="n">
        <v>25</v>
      </c>
      <c r="J4571" s="6" t="s">
        <v>17</v>
      </c>
    </row>
    <row r="4572" customFormat="false" ht="15" hidden="false" customHeight="false" outlineLevel="0" collapsed="false">
      <c r="A4572" s="2" t="s">
        <v>8575</v>
      </c>
      <c r="B4572" s="2" t="s">
        <v>8576</v>
      </c>
      <c r="C4572" s="2" t="s">
        <v>12</v>
      </c>
      <c r="D4572" s="3" t="s">
        <v>81</v>
      </c>
      <c r="E4572" s="2" t="s">
        <v>51</v>
      </c>
      <c r="F4572" s="2" t="s">
        <v>1453</v>
      </c>
      <c r="G4572" s="3" t="s">
        <v>62</v>
      </c>
      <c r="H4572" s="4" t="n">
        <v>11050.88</v>
      </c>
      <c r="I4572" s="5" t="n">
        <v>15</v>
      </c>
      <c r="J4572" s="2" t="s">
        <v>17</v>
      </c>
    </row>
    <row r="4573" customFormat="false" ht="15" hidden="false" customHeight="false" outlineLevel="0" collapsed="false">
      <c r="A4573" s="6" t="s">
        <v>8577</v>
      </c>
      <c r="B4573" s="6" t="s">
        <v>3822</v>
      </c>
      <c r="C4573" s="6" t="s">
        <v>12</v>
      </c>
      <c r="D4573" s="7" t="s">
        <v>110</v>
      </c>
      <c r="E4573" s="6" t="s">
        <v>1919</v>
      </c>
      <c r="F4573" s="6" t="s">
        <v>787</v>
      </c>
      <c r="G4573" s="7" t="s">
        <v>16</v>
      </c>
      <c r="H4573" s="8" t="n">
        <v>1303.11</v>
      </c>
      <c r="I4573" s="9" t="n">
        <v>25</v>
      </c>
      <c r="J4573" s="6" t="s">
        <v>17</v>
      </c>
    </row>
    <row r="4574" customFormat="false" ht="15" hidden="false" customHeight="false" outlineLevel="0" collapsed="false">
      <c r="A4574" s="2" t="s">
        <v>8578</v>
      </c>
      <c r="B4574" s="2" t="s">
        <v>7473</v>
      </c>
      <c r="C4574" s="2" t="s">
        <v>86</v>
      </c>
      <c r="D4574" s="3" t="s">
        <v>507</v>
      </c>
      <c r="E4574" s="2" t="s">
        <v>315</v>
      </c>
      <c r="F4574" s="2" t="s">
        <v>238</v>
      </c>
      <c r="G4574" s="3" t="s">
        <v>22</v>
      </c>
      <c r="H4574" s="4" t="n">
        <v>6520.38</v>
      </c>
      <c r="I4574" s="5" t="n">
        <v>25</v>
      </c>
      <c r="J4574" s="2" t="s">
        <v>68</v>
      </c>
    </row>
    <row r="4575" customFormat="false" ht="15" hidden="false" customHeight="false" outlineLevel="0" collapsed="false">
      <c r="A4575" s="6" t="s">
        <v>8579</v>
      </c>
      <c r="B4575" s="6" t="s">
        <v>8580</v>
      </c>
      <c r="C4575" s="6" t="s">
        <v>31</v>
      </c>
      <c r="D4575" s="7" t="s">
        <v>65</v>
      </c>
      <c r="E4575" s="6" t="s">
        <v>1246</v>
      </c>
      <c r="F4575" s="6" t="s">
        <v>172</v>
      </c>
      <c r="G4575" s="7" t="s">
        <v>16</v>
      </c>
      <c r="H4575" s="8" t="n">
        <v>9308.66</v>
      </c>
      <c r="I4575" s="9" t="n">
        <v>30</v>
      </c>
      <c r="J4575" s="6" t="s">
        <v>17</v>
      </c>
    </row>
    <row r="4576" customFormat="false" ht="15" hidden="false" customHeight="false" outlineLevel="0" collapsed="false">
      <c r="A4576" s="2" t="s">
        <v>8581</v>
      </c>
      <c r="B4576" s="2" t="s">
        <v>8582</v>
      </c>
      <c r="C4576" s="2" t="s">
        <v>12</v>
      </c>
      <c r="D4576" s="3" t="s">
        <v>37</v>
      </c>
      <c r="E4576" s="2" t="s">
        <v>975</v>
      </c>
      <c r="F4576" s="2" t="s">
        <v>238</v>
      </c>
      <c r="G4576" s="3" t="s">
        <v>22</v>
      </c>
      <c r="H4576" s="4" t="n">
        <v>5339.31</v>
      </c>
      <c r="I4576" s="5" t="n">
        <v>15</v>
      </c>
      <c r="J4576" s="2" t="s">
        <v>17</v>
      </c>
    </row>
    <row r="4577" customFormat="false" ht="15" hidden="false" customHeight="false" outlineLevel="0" collapsed="false">
      <c r="A4577" s="6" t="s">
        <v>8583</v>
      </c>
      <c r="B4577" s="6" t="s">
        <v>8584</v>
      </c>
      <c r="C4577" s="6" t="s">
        <v>12</v>
      </c>
      <c r="D4577" s="7" t="s">
        <v>162</v>
      </c>
      <c r="E4577" s="6" t="s">
        <v>55</v>
      </c>
      <c r="F4577" s="6" t="s">
        <v>136</v>
      </c>
      <c r="G4577" s="7" t="s">
        <v>28</v>
      </c>
      <c r="H4577" s="8" t="n">
        <v>5384.97</v>
      </c>
      <c r="I4577" s="9" t="n">
        <v>30</v>
      </c>
      <c r="J4577" s="6" t="s">
        <v>68</v>
      </c>
    </row>
    <row r="4578" customFormat="false" ht="15" hidden="false" customHeight="false" outlineLevel="0" collapsed="false">
      <c r="A4578" s="2" t="s">
        <v>8585</v>
      </c>
      <c r="B4578" s="2" t="s">
        <v>3210</v>
      </c>
      <c r="C4578" s="2" t="s">
        <v>31</v>
      </c>
      <c r="D4578" s="3" t="s">
        <v>92</v>
      </c>
      <c r="E4578" s="2" t="s">
        <v>123</v>
      </c>
      <c r="F4578" s="2" t="s">
        <v>260</v>
      </c>
      <c r="G4578" s="3" t="s">
        <v>16</v>
      </c>
      <c r="H4578" s="4" t="n">
        <v>11991.86</v>
      </c>
      <c r="I4578" s="5" t="n">
        <v>0</v>
      </c>
      <c r="J4578" s="2" t="s">
        <v>68</v>
      </c>
    </row>
    <row r="4579" customFormat="false" ht="15" hidden="false" customHeight="false" outlineLevel="0" collapsed="false">
      <c r="A4579" s="6" t="s">
        <v>8586</v>
      </c>
      <c r="B4579" s="6" t="s">
        <v>8587</v>
      </c>
      <c r="C4579" s="6" t="s">
        <v>31</v>
      </c>
      <c r="D4579" s="7" t="s">
        <v>215</v>
      </c>
      <c r="E4579" s="6" t="s">
        <v>1330</v>
      </c>
      <c r="F4579" s="6" t="s">
        <v>1027</v>
      </c>
      <c r="G4579" s="7" t="s">
        <v>62</v>
      </c>
      <c r="H4579" s="8" t="n">
        <v>14493.29</v>
      </c>
      <c r="I4579" s="9" t="n">
        <v>25</v>
      </c>
      <c r="J4579" s="6" t="s">
        <v>68</v>
      </c>
    </row>
    <row r="4580" customFormat="false" ht="15" hidden="false" customHeight="false" outlineLevel="0" collapsed="false">
      <c r="A4580" s="2" t="s">
        <v>8588</v>
      </c>
      <c r="B4580" s="2" t="s">
        <v>3686</v>
      </c>
      <c r="C4580" s="2" t="s">
        <v>86</v>
      </c>
      <c r="D4580" s="3" t="s">
        <v>101</v>
      </c>
      <c r="E4580" s="2" t="s">
        <v>449</v>
      </c>
      <c r="F4580" s="2" t="s">
        <v>51</v>
      </c>
      <c r="G4580" s="3" t="s">
        <v>22</v>
      </c>
      <c r="H4580" s="4" t="n">
        <v>11242.99</v>
      </c>
      <c r="I4580" s="5" t="n">
        <v>5</v>
      </c>
      <c r="J4580" s="2" t="s">
        <v>17</v>
      </c>
    </row>
    <row r="4581" customFormat="false" ht="15" hidden="false" customHeight="false" outlineLevel="0" collapsed="false">
      <c r="A4581" s="6" t="s">
        <v>8589</v>
      </c>
      <c r="B4581" s="6" t="s">
        <v>914</v>
      </c>
      <c r="C4581" s="6" t="s">
        <v>86</v>
      </c>
      <c r="D4581" s="7" t="s">
        <v>249</v>
      </c>
      <c r="E4581" s="6" t="s">
        <v>21</v>
      </c>
      <c r="F4581" s="6" t="s">
        <v>1075</v>
      </c>
      <c r="G4581" s="7" t="s">
        <v>16</v>
      </c>
      <c r="H4581" s="8" t="n">
        <v>9649.47</v>
      </c>
      <c r="I4581" s="9" t="n">
        <v>25</v>
      </c>
      <c r="J4581" s="6" t="s">
        <v>17</v>
      </c>
    </row>
    <row r="4582" customFormat="false" ht="15" hidden="false" customHeight="false" outlineLevel="0" collapsed="false">
      <c r="A4582" s="2" t="s">
        <v>8590</v>
      </c>
      <c r="B4582" s="2" t="s">
        <v>6548</v>
      </c>
      <c r="C4582" s="2" t="s">
        <v>86</v>
      </c>
      <c r="D4582" s="3" t="s">
        <v>87</v>
      </c>
      <c r="E4582" s="2" t="s">
        <v>960</v>
      </c>
      <c r="F4582" s="2" t="s">
        <v>132</v>
      </c>
      <c r="G4582" s="3" t="s">
        <v>16</v>
      </c>
      <c r="H4582" s="4" t="n">
        <v>5095.09</v>
      </c>
      <c r="I4582" s="5" t="n">
        <v>20</v>
      </c>
      <c r="J4582" s="2" t="s">
        <v>17</v>
      </c>
    </row>
    <row r="4583" customFormat="false" ht="15" hidden="false" customHeight="false" outlineLevel="0" collapsed="false">
      <c r="A4583" s="6" t="s">
        <v>8591</v>
      </c>
      <c r="B4583" s="6" t="s">
        <v>5050</v>
      </c>
      <c r="C4583" s="6" t="s">
        <v>31</v>
      </c>
      <c r="D4583" s="7" t="s">
        <v>145</v>
      </c>
      <c r="E4583" s="6" t="s">
        <v>669</v>
      </c>
      <c r="F4583" s="6" t="s">
        <v>688</v>
      </c>
      <c r="G4583" s="7" t="s">
        <v>28</v>
      </c>
      <c r="H4583" s="8" t="n">
        <v>10856.3</v>
      </c>
      <c r="I4583" s="9" t="n">
        <v>20</v>
      </c>
      <c r="J4583" s="6" t="s">
        <v>17</v>
      </c>
    </row>
    <row r="4584" customFormat="false" ht="15" hidden="false" customHeight="false" outlineLevel="0" collapsed="false">
      <c r="A4584" s="2" t="s">
        <v>8592</v>
      </c>
      <c r="B4584" s="2" t="s">
        <v>8593</v>
      </c>
      <c r="C4584" s="2" t="s">
        <v>12</v>
      </c>
      <c r="D4584" s="3" t="s">
        <v>362</v>
      </c>
      <c r="E4584" s="2" t="s">
        <v>102</v>
      </c>
      <c r="F4584" s="2" t="s">
        <v>103</v>
      </c>
      <c r="G4584" s="3" t="s">
        <v>138</v>
      </c>
      <c r="H4584" s="4" t="n">
        <v>4740.4</v>
      </c>
      <c r="I4584" s="5" t="n">
        <v>10</v>
      </c>
      <c r="J4584" s="2" t="s">
        <v>17</v>
      </c>
    </row>
    <row r="4585" customFormat="false" ht="15" hidden="false" customHeight="false" outlineLevel="0" collapsed="false">
      <c r="A4585" s="6" t="s">
        <v>8594</v>
      </c>
      <c r="B4585" s="6" t="s">
        <v>8595</v>
      </c>
      <c r="C4585" s="6" t="s">
        <v>31</v>
      </c>
      <c r="D4585" s="7" t="s">
        <v>92</v>
      </c>
      <c r="E4585" s="6" t="s">
        <v>164</v>
      </c>
      <c r="F4585" s="6" t="s">
        <v>423</v>
      </c>
      <c r="G4585" s="7" t="s">
        <v>28</v>
      </c>
      <c r="H4585" s="8" t="n">
        <v>11750.99</v>
      </c>
      <c r="I4585" s="9" t="n">
        <v>5</v>
      </c>
      <c r="J4585" s="6" t="s">
        <v>68</v>
      </c>
    </row>
    <row r="4586" customFormat="false" ht="15" hidden="false" customHeight="false" outlineLevel="0" collapsed="false">
      <c r="A4586" s="2" t="s">
        <v>8596</v>
      </c>
      <c r="B4586" s="2" t="s">
        <v>8597</v>
      </c>
      <c r="C4586" s="2" t="s">
        <v>12</v>
      </c>
      <c r="D4586" s="3" t="s">
        <v>25</v>
      </c>
      <c r="E4586" s="2" t="s">
        <v>260</v>
      </c>
      <c r="F4586" s="2" t="s">
        <v>115</v>
      </c>
      <c r="G4586" s="3" t="s">
        <v>74</v>
      </c>
      <c r="H4586" s="4" t="n">
        <v>785.82</v>
      </c>
      <c r="I4586" s="5" t="n">
        <v>15</v>
      </c>
      <c r="J4586" s="2" t="s">
        <v>17</v>
      </c>
    </row>
    <row r="4587" customFormat="false" ht="15" hidden="false" customHeight="false" outlineLevel="0" collapsed="false">
      <c r="A4587" s="6" t="s">
        <v>8598</v>
      </c>
      <c r="B4587" s="6" t="s">
        <v>1004</v>
      </c>
      <c r="C4587" s="6" t="s">
        <v>31</v>
      </c>
      <c r="D4587" s="7" t="s">
        <v>32</v>
      </c>
      <c r="E4587" s="6" t="s">
        <v>501</v>
      </c>
      <c r="F4587" s="6" t="s">
        <v>39</v>
      </c>
      <c r="G4587" s="7" t="s">
        <v>62</v>
      </c>
      <c r="H4587" s="8" t="n">
        <v>10551.23</v>
      </c>
      <c r="I4587" s="9" t="n">
        <v>0</v>
      </c>
      <c r="J4587" s="6" t="s">
        <v>17</v>
      </c>
    </row>
    <row r="4588" customFormat="false" ht="15" hidden="false" customHeight="false" outlineLevel="0" collapsed="false">
      <c r="A4588" s="2" t="s">
        <v>8599</v>
      </c>
      <c r="B4588" s="2" t="s">
        <v>8245</v>
      </c>
      <c r="C4588" s="2" t="s">
        <v>12</v>
      </c>
      <c r="D4588" s="3" t="s">
        <v>81</v>
      </c>
      <c r="E4588" s="2" t="s">
        <v>717</v>
      </c>
      <c r="F4588" s="2" t="s">
        <v>617</v>
      </c>
      <c r="G4588" s="3" t="s">
        <v>22</v>
      </c>
      <c r="H4588" s="4" t="n">
        <v>5621.31</v>
      </c>
      <c r="I4588" s="5" t="n">
        <v>20</v>
      </c>
      <c r="J4588" s="2" t="s">
        <v>17</v>
      </c>
    </row>
    <row r="4589" customFormat="false" ht="15" hidden="false" customHeight="false" outlineLevel="0" collapsed="false">
      <c r="A4589" s="6" t="s">
        <v>8600</v>
      </c>
      <c r="B4589" s="6" t="s">
        <v>5751</v>
      </c>
      <c r="C4589" s="6" t="s">
        <v>31</v>
      </c>
      <c r="D4589" s="7" t="s">
        <v>65</v>
      </c>
      <c r="E4589" s="6" t="s">
        <v>476</v>
      </c>
      <c r="F4589" s="6" t="s">
        <v>461</v>
      </c>
      <c r="G4589" s="7" t="s">
        <v>22</v>
      </c>
      <c r="H4589" s="8" t="n">
        <v>10544.45</v>
      </c>
      <c r="I4589" s="9" t="n">
        <v>5</v>
      </c>
      <c r="J4589" s="6" t="s">
        <v>17</v>
      </c>
    </row>
    <row r="4590" customFormat="false" ht="15" hidden="false" customHeight="false" outlineLevel="0" collapsed="false">
      <c r="A4590" s="2" t="s">
        <v>8601</v>
      </c>
      <c r="B4590" s="2" t="s">
        <v>5250</v>
      </c>
      <c r="C4590" s="2" t="s">
        <v>12</v>
      </c>
      <c r="D4590" s="3" t="s">
        <v>13</v>
      </c>
      <c r="E4590" s="2" t="s">
        <v>172</v>
      </c>
      <c r="F4590" s="2" t="s">
        <v>290</v>
      </c>
      <c r="G4590" s="3" t="s">
        <v>74</v>
      </c>
      <c r="H4590" s="4" t="n">
        <v>3326.91</v>
      </c>
      <c r="I4590" s="5" t="n">
        <v>15</v>
      </c>
      <c r="J4590" s="2" t="s">
        <v>68</v>
      </c>
    </row>
    <row r="4591" customFormat="false" ht="15" hidden="false" customHeight="false" outlineLevel="0" collapsed="false">
      <c r="A4591" s="6" t="s">
        <v>8602</v>
      </c>
      <c r="B4591" s="6" t="s">
        <v>8603</v>
      </c>
      <c r="C4591" s="6" t="s">
        <v>12</v>
      </c>
      <c r="D4591" s="7" t="s">
        <v>154</v>
      </c>
      <c r="E4591" s="6" t="s">
        <v>960</v>
      </c>
      <c r="F4591" s="6" t="s">
        <v>901</v>
      </c>
      <c r="G4591" s="7" t="s">
        <v>16</v>
      </c>
      <c r="H4591" s="8" t="n">
        <v>14282.6</v>
      </c>
      <c r="I4591" s="9" t="n">
        <v>10</v>
      </c>
      <c r="J4591" s="6" t="s">
        <v>17</v>
      </c>
    </row>
    <row r="4592" customFormat="false" ht="15" hidden="false" customHeight="false" outlineLevel="0" collapsed="false">
      <c r="A4592" s="2" t="s">
        <v>8604</v>
      </c>
      <c r="B4592" s="2" t="s">
        <v>8605</v>
      </c>
      <c r="C4592" s="2" t="s">
        <v>31</v>
      </c>
      <c r="D4592" s="3" t="s">
        <v>131</v>
      </c>
      <c r="E4592" s="2" t="s">
        <v>1195</v>
      </c>
      <c r="F4592" s="2" t="s">
        <v>520</v>
      </c>
      <c r="G4592" s="3" t="s">
        <v>62</v>
      </c>
      <c r="H4592" s="4" t="n">
        <v>9909.32</v>
      </c>
      <c r="I4592" s="5" t="n">
        <v>20</v>
      </c>
      <c r="J4592" s="2" t="s">
        <v>68</v>
      </c>
    </row>
    <row r="4593" customFormat="false" ht="15" hidden="false" customHeight="false" outlineLevel="0" collapsed="false">
      <c r="A4593" s="6" t="s">
        <v>8606</v>
      </c>
      <c r="B4593" s="6" t="s">
        <v>8607</v>
      </c>
      <c r="C4593" s="6" t="s">
        <v>12</v>
      </c>
      <c r="D4593" s="7" t="s">
        <v>25</v>
      </c>
      <c r="E4593" s="6" t="s">
        <v>107</v>
      </c>
      <c r="F4593" s="6" t="s">
        <v>1505</v>
      </c>
      <c r="G4593" s="7" t="s">
        <v>22</v>
      </c>
      <c r="H4593" s="8" t="n">
        <v>10300.38</v>
      </c>
      <c r="I4593" s="9" t="n">
        <v>10</v>
      </c>
      <c r="J4593" s="6" t="s">
        <v>17</v>
      </c>
    </row>
    <row r="4594" customFormat="false" ht="15" hidden="false" customHeight="false" outlineLevel="0" collapsed="false">
      <c r="A4594" s="2" t="s">
        <v>8608</v>
      </c>
      <c r="B4594" s="2" t="s">
        <v>7233</v>
      </c>
      <c r="C4594" s="2" t="s">
        <v>31</v>
      </c>
      <c r="D4594" s="3" t="s">
        <v>71</v>
      </c>
      <c r="E4594" s="2" t="s">
        <v>326</v>
      </c>
      <c r="F4594" s="2" t="s">
        <v>460</v>
      </c>
      <c r="G4594" s="3" t="s">
        <v>138</v>
      </c>
      <c r="H4594" s="4" t="n">
        <v>14981.3</v>
      </c>
      <c r="I4594" s="5" t="n">
        <v>0</v>
      </c>
      <c r="J4594" s="2" t="s">
        <v>68</v>
      </c>
    </row>
    <row r="4595" customFormat="false" ht="15" hidden="false" customHeight="false" outlineLevel="0" collapsed="false">
      <c r="A4595" s="6" t="s">
        <v>8609</v>
      </c>
      <c r="B4595" s="6" t="s">
        <v>8610</v>
      </c>
      <c r="C4595" s="6" t="s">
        <v>31</v>
      </c>
      <c r="D4595" s="7" t="s">
        <v>215</v>
      </c>
      <c r="E4595" s="6" t="s">
        <v>700</v>
      </c>
      <c r="F4595" s="6" t="s">
        <v>327</v>
      </c>
      <c r="G4595" s="7" t="s">
        <v>62</v>
      </c>
      <c r="H4595" s="8" t="n">
        <v>11230.5</v>
      </c>
      <c r="I4595" s="9" t="n">
        <v>15</v>
      </c>
      <c r="J4595" s="6" t="s">
        <v>17</v>
      </c>
    </row>
    <row r="4596" customFormat="false" ht="15" hidden="false" customHeight="false" outlineLevel="0" collapsed="false">
      <c r="A4596" s="2" t="s">
        <v>8611</v>
      </c>
      <c r="B4596" s="2" t="s">
        <v>8612</v>
      </c>
      <c r="C4596" s="2" t="s">
        <v>12</v>
      </c>
      <c r="D4596" s="3" t="s">
        <v>13</v>
      </c>
      <c r="E4596" s="2" t="s">
        <v>942</v>
      </c>
      <c r="F4596" s="2" t="s">
        <v>212</v>
      </c>
      <c r="G4596" s="3" t="s">
        <v>62</v>
      </c>
      <c r="H4596" s="4" t="n">
        <v>2078.65</v>
      </c>
      <c r="I4596" s="5" t="n">
        <v>0</v>
      </c>
      <c r="J4596" s="2" t="s">
        <v>17</v>
      </c>
    </row>
    <row r="4597" customFormat="false" ht="15" hidden="false" customHeight="false" outlineLevel="0" collapsed="false">
      <c r="A4597" s="6" t="s">
        <v>8613</v>
      </c>
      <c r="B4597" s="6" t="s">
        <v>8614</v>
      </c>
      <c r="C4597" s="6" t="s">
        <v>12</v>
      </c>
      <c r="D4597" s="7" t="s">
        <v>25</v>
      </c>
      <c r="E4597" s="6" t="s">
        <v>862</v>
      </c>
      <c r="F4597" s="6" t="s">
        <v>437</v>
      </c>
      <c r="G4597" s="7" t="s">
        <v>74</v>
      </c>
      <c r="H4597" s="8" t="n">
        <v>4177.76</v>
      </c>
      <c r="I4597" s="9" t="n">
        <v>10</v>
      </c>
      <c r="J4597" s="6" t="s">
        <v>17</v>
      </c>
    </row>
    <row r="4598" customFormat="false" ht="15" hidden="false" customHeight="false" outlineLevel="0" collapsed="false">
      <c r="A4598" s="2" t="s">
        <v>8615</v>
      </c>
      <c r="B4598" s="2" t="s">
        <v>8616</v>
      </c>
      <c r="C4598" s="2" t="s">
        <v>86</v>
      </c>
      <c r="D4598" s="3" t="s">
        <v>101</v>
      </c>
      <c r="E4598" s="2" t="s">
        <v>650</v>
      </c>
      <c r="F4598" s="2" t="s">
        <v>1190</v>
      </c>
      <c r="G4598" s="3" t="s">
        <v>138</v>
      </c>
      <c r="H4598" s="4" t="n">
        <v>3310.99</v>
      </c>
      <c r="I4598" s="5" t="n">
        <v>15</v>
      </c>
      <c r="J4598" s="2" t="s">
        <v>17</v>
      </c>
    </row>
    <row r="4599" customFormat="false" ht="15" hidden="false" customHeight="false" outlineLevel="0" collapsed="false">
      <c r="A4599" s="6" t="s">
        <v>8617</v>
      </c>
      <c r="B4599" s="6" t="s">
        <v>8618</v>
      </c>
      <c r="C4599" s="6" t="s">
        <v>31</v>
      </c>
      <c r="D4599" s="7" t="s">
        <v>131</v>
      </c>
      <c r="E4599" s="6" t="s">
        <v>890</v>
      </c>
      <c r="F4599" s="6" t="s">
        <v>712</v>
      </c>
      <c r="G4599" s="7" t="s">
        <v>22</v>
      </c>
      <c r="H4599" s="8" t="n">
        <v>6941.1</v>
      </c>
      <c r="I4599" s="9" t="n">
        <v>30</v>
      </c>
      <c r="J4599" s="6" t="s">
        <v>17</v>
      </c>
    </row>
    <row r="4600" customFormat="false" ht="15" hidden="false" customHeight="false" outlineLevel="0" collapsed="false">
      <c r="A4600" s="2" t="s">
        <v>8619</v>
      </c>
      <c r="B4600" s="2" t="s">
        <v>8620</v>
      </c>
      <c r="C4600" s="2" t="s">
        <v>31</v>
      </c>
      <c r="D4600" s="3" t="s">
        <v>59</v>
      </c>
      <c r="E4600" s="2" t="s">
        <v>2190</v>
      </c>
      <c r="F4600" s="2" t="s">
        <v>781</v>
      </c>
      <c r="G4600" s="3" t="s">
        <v>28</v>
      </c>
      <c r="H4600" s="4" t="n">
        <v>2644.51</v>
      </c>
      <c r="I4600" s="5" t="n">
        <v>30</v>
      </c>
      <c r="J4600" s="2" t="s">
        <v>17</v>
      </c>
    </row>
    <row r="4601" customFormat="false" ht="15" hidden="false" customHeight="false" outlineLevel="0" collapsed="false">
      <c r="A4601" s="6" t="s">
        <v>8621</v>
      </c>
      <c r="B4601" s="6" t="s">
        <v>8622</v>
      </c>
      <c r="C4601" s="6" t="s">
        <v>31</v>
      </c>
      <c r="D4601" s="7" t="s">
        <v>175</v>
      </c>
      <c r="E4601" s="6" t="s">
        <v>517</v>
      </c>
      <c r="F4601" s="6" t="s">
        <v>754</v>
      </c>
      <c r="G4601" s="7" t="s">
        <v>62</v>
      </c>
      <c r="H4601" s="8" t="n">
        <v>3669.37</v>
      </c>
      <c r="I4601" s="9" t="n">
        <v>5</v>
      </c>
      <c r="J4601" s="6" t="s">
        <v>17</v>
      </c>
    </row>
    <row r="4602" customFormat="false" ht="15" hidden="false" customHeight="false" outlineLevel="0" collapsed="false">
      <c r="A4602" s="2" t="s">
        <v>8623</v>
      </c>
      <c r="B4602" s="2" t="s">
        <v>8624</v>
      </c>
      <c r="C4602" s="2" t="s">
        <v>31</v>
      </c>
      <c r="D4602" s="3" t="s">
        <v>32</v>
      </c>
      <c r="E4602" s="2" t="s">
        <v>517</v>
      </c>
      <c r="F4602" s="2" t="s">
        <v>712</v>
      </c>
      <c r="G4602" s="3" t="s">
        <v>22</v>
      </c>
      <c r="H4602" s="4" t="n">
        <v>2171.91</v>
      </c>
      <c r="I4602" s="5" t="n">
        <v>5</v>
      </c>
      <c r="J4602" s="2" t="s">
        <v>17</v>
      </c>
    </row>
    <row r="4603" customFormat="false" ht="15" hidden="false" customHeight="false" outlineLevel="0" collapsed="false">
      <c r="A4603" s="6" t="s">
        <v>8625</v>
      </c>
      <c r="B4603" s="6" t="s">
        <v>296</v>
      </c>
      <c r="C4603" s="6" t="s">
        <v>31</v>
      </c>
      <c r="D4603" s="7" t="s">
        <v>92</v>
      </c>
      <c r="E4603" s="6" t="s">
        <v>1292</v>
      </c>
      <c r="F4603" s="6" t="s">
        <v>287</v>
      </c>
      <c r="G4603" s="7" t="s">
        <v>16</v>
      </c>
      <c r="H4603" s="8" t="n">
        <v>9552.55</v>
      </c>
      <c r="I4603" s="9" t="n">
        <v>0</v>
      </c>
      <c r="J4603" s="6" t="s">
        <v>68</v>
      </c>
    </row>
    <row r="4604" customFormat="false" ht="15" hidden="false" customHeight="false" outlineLevel="0" collapsed="false">
      <c r="A4604" s="2" t="s">
        <v>8626</v>
      </c>
      <c r="B4604" s="2" t="s">
        <v>5701</v>
      </c>
      <c r="C4604" s="2" t="s">
        <v>31</v>
      </c>
      <c r="D4604" s="3" t="s">
        <v>65</v>
      </c>
      <c r="E4604" s="2" t="s">
        <v>56</v>
      </c>
      <c r="F4604" s="2" t="s">
        <v>267</v>
      </c>
      <c r="G4604" s="3" t="s">
        <v>62</v>
      </c>
      <c r="H4604" s="4" t="n">
        <v>14659.35</v>
      </c>
      <c r="I4604" s="5" t="n">
        <v>5</v>
      </c>
      <c r="J4604" s="2" t="s">
        <v>17</v>
      </c>
    </row>
    <row r="4605" customFormat="false" ht="15" hidden="false" customHeight="false" outlineLevel="0" collapsed="false">
      <c r="A4605" s="6" t="s">
        <v>8627</v>
      </c>
      <c r="B4605" s="6" t="s">
        <v>8628</v>
      </c>
      <c r="C4605" s="6" t="s">
        <v>12</v>
      </c>
      <c r="D4605" s="7" t="s">
        <v>362</v>
      </c>
      <c r="E4605" s="6" t="s">
        <v>836</v>
      </c>
      <c r="F4605" s="6" t="s">
        <v>151</v>
      </c>
      <c r="G4605" s="7" t="s">
        <v>28</v>
      </c>
      <c r="H4605" s="8" t="n">
        <v>11394.95</v>
      </c>
      <c r="I4605" s="9" t="n">
        <v>15</v>
      </c>
      <c r="J4605" s="6" t="s">
        <v>17</v>
      </c>
    </row>
    <row r="4606" customFormat="false" ht="15" hidden="false" customHeight="false" outlineLevel="0" collapsed="false">
      <c r="A4606" s="2" t="s">
        <v>8629</v>
      </c>
      <c r="B4606" s="2" t="s">
        <v>3109</v>
      </c>
      <c r="C4606" s="2" t="s">
        <v>31</v>
      </c>
      <c r="D4606" s="3" t="s">
        <v>65</v>
      </c>
      <c r="E4606" s="2" t="s">
        <v>725</v>
      </c>
      <c r="F4606" s="2" t="s">
        <v>1203</v>
      </c>
      <c r="G4606" s="3" t="s">
        <v>62</v>
      </c>
      <c r="H4606" s="4" t="n">
        <v>8143.72</v>
      </c>
      <c r="I4606" s="5" t="n">
        <v>20</v>
      </c>
      <c r="J4606" s="2" t="s">
        <v>17</v>
      </c>
    </row>
    <row r="4607" customFormat="false" ht="15" hidden="false" customHeight="false" outlineLevel="0" collapsed="false">
      <c r="A4607" s="6" t="s">
        <v>8630</v>
      </c>
      <c r="B4607" s="6" t="s">
        <v>8631</v>
      </c>
      <c r="C4607" s="6" t="s">
        <v>86</v>
      </c>
      <c r="D4607" s="7" t="s">
        <v>285</v>
      </c>
      <c r="E4607" s="6" t="s">
        <v>560</v>
      </c>
      <c r="F4607" s="6" t="s">
        <v>254</v>
      </c>
      <c r="G4607" s="7" t="s">
        <v>62</v>
      </c>
      <c r="H4607" s="8" t="n">
        <v>2141.86</v>
      </c>
      <c r="I4607" s="9" t="n">
        <v>5</v>
      </c>
      <c r="J4607" s="6" t="s">
        <v>17</v>
      </c>
    </row>
    <row r="4608" customFormat="false" ht="15" hidden="false" customHeight="false" outlineLevel="0" collapsed="false">
      <c r="A4608" s="2" t="s">
        <v>8632</v>
      </c>
      <c r="B4608" s="2" t="s">
        <v>8633</v>
      </c>
      <c r="C4608" s="2" t="s">
        <v>31</v>
      </c>
      <c r="D4608" s="3" t="s">
        <v>65</v>
      </c>
      <c r="E4608" s="2" t="s">
        <v>118</v>
      </c>
      <c r="F4608" s="2" t="s">
        <v>1055</v>
      </c>
      <c r="G4608" s="3" t="s">
        <v>138</v>
      </c>
      <c r="H4608" s="4" t="n">
        <v>13822.88</v>
      </c>
      <c r="I4608" s="5" t="n">
        <v>0</v>
      </c>
      <c r="J4608" s="2" t="s">
        <v>17</v>
      </c>
    </row>
    <row r="4609" customFormat="false" ht="15" hidden="false" customHeight="false" outlineLevel="0" collapsed="false">
      <c r="A4609" s="6" t="s">
        <v>8634</v>
      </c>
      <c r="B4609" s="6" t="s">
        <v>619</v>
      </c>
      <c r="C4609" s="6" t="s">
        <v>12</v>
      </c>
      <c r="D4609" s="7" t="s">
        <v>25</v>
      </c>
      <c r="E4609" s="6" t="s">
        <v>464</v>
      </c>
      <c r="F4609" s="6" t="s">
        <v>254</v>
      </c>
      <c r="G4609" s="7" t="s">
        <v>62</v>
      </c>
      <c r="H4609" s="8" t="n">
        <v>3936.55</v>
      </c>
      <c r="I4609" s="9" t="n">
        <v>10</v>
      </c>
      <c r="J4609" s="6" t="s">
        <v>68</v>
      </c>
    </row>
    <row r="4610" customFormat="false" ht="15" hidden="false" customHeight="false" outlineLevel="0" collapsed="false">
      <c r="A4610" s="2" t="s">
        <v>8635</v>
      </c>
      <c r="B4610" s="2" t="s">
        <v>8636</v>
      </c>
      <c r="C4610" s="2" t="s">
        <v>31</v>
      </c>
      <c r="D4610" s="3" t="s">
        <v>59</v>
      </c>
      <c r="E4610" s="2" t="s">
        <v>261</v>
      </c>
      <c r="F4610" s="2" t="s">
        <v>380</v>
      </c>
      <c r="G4610" s="3" t="s">
        <v>62</v>
      </c>
      <c r="H4610" s="4" t="n">
        <v>13585.74</v>
      </c>
      <c r="I4610" s="5" t="n">
        <v>15</v>
      </c>
      <c r="J4610" s="2" t="s">
        <v>17</v>
      </c>
    </row>
    <row r="4611" customFormat="false" ht="15" hidden="false" customHeight="false" outlineLevel="0" collapsed="false">
      <c r="A4611" s="6" t="s">
        <v>8637</v>
      </c>
      <c r="B4611" s="6" t="s">
        <v>1094</v>
      </c>
      <c r="C4611" s="6" t="s">
        <v>86</v>
      </c>
      <c r="D4611" s="7" t="s">
        <v>524</v>
      </c>
      <c r="E4611" s="6" t="s">
        <v>1082</v>
      </c>
      <c r="F4611" s="6" t="s">
        <v>787</v>
      </c>
      <c r="G4611" s="7" t="s">
        <v>74</v>
      </c>
      <c r="H4611" s="8" t="n">
        <v>5315.6</v>
      </c>
      <c r="I4611" s="9" t="n">
        <v>15</v>
      </c>
      <c r="J4611" s="6" t="s">
        <v>17</v>
      </c>
    </row>
    <row r="4612" customFormat="false" ht="15" hidden="false" customHeight="false" outlineLevel="0" collapsed="false">
      <c r="A4612" s="2" t="s">
        <v>8638</v>
      </c>
      <c r="B4612" s="2" t="s">
        <v>8639</v>
      </c>
      <c r="C4612" s="2" t="s">
        <v>31</v>
      </c>
      <c r="D4612" s="3" t="s">
        <v>92</v>
      </c>
      <c r="E4612" s="2" t="s">
        <v>83</v>
      </c>
      <c r="F4612" s="2" t="s">
        <v>443</v>
      </c>
      <c r="G4612" s="3" t="s">
        <v>74</v>
      </c>
      <c r="H4612" s="4" t="n">
        <v>9769.13</v>
      </c>
      <c r="I4612" s="5" t="n">
        <v>0</v>
      </c>
      <c r="J4612" s="2" t="s">
        <v>17</v>
      </c>
    </row>
    <row r="4613" customFormat="false" ht="15" hidden="false" customHeight="false" outlineLevel="0" collapsed="false">
      <c r="A4613" s="6" t="s">
        <v>8640</v>
      </c>
      <c r="B4613" s="6" t="s">
        <v>8641</v>
      </c>
      <c r="C4613" s="6" t="s">
        <v>31</v>
      </c>
      <c r="D4613" s="7" t="s">
        <v>32</v>
      </c>
      <c r="E4613" s="6" t="s">
        <v>107</v>
      </c>
      <c r="F4613" s="6" t="s">
        <v>521</v>
      </c>
      <c r="G4613" s="7" t="s">
        <v>16</v>
      </c>
      <c r="H4613" s="8" t="n">
        <v>3836.66</v>
      </c>
      <c r="I4613" s="9" t="n">
        <v>15</v>
      </c>
      <c r="J4613" s="6" t="s">
        <v>17</v>
      </c>
    </row>
    <row r="4614" customFormat="false" ht="15" hidden="false" customHeight="false" outlineLevel="0" collapsed="false">
      <c r="A4614" s="2" t="s">
        <v>8642</v>
      </c>
      <c r="B4614" s="2" t="s">
        <v>8643</v>
      </c>
      <c r="C4614" s="2" t="s">
        <v>12</v>
      </c>
      <c r="D4614" s="3" t="s">
        <v>162</v>
      </c>
      <c r="E4614" s="2" t="s">
        <v>647</v>
      </c>
      <c r="F4614" s="2" t="s">
        <v>1129</v>
      </c>
      <c r="G4614" s="3" t="s">
        <v>28</v>
      </c>
      <c r="H4614" s="4" t="n">
        <v>4892.29</v>
      </c>
      <c r="I4614" s="5" t="n">
        <v>10</v>
      </c>
      <c r="J4614" s="2" t="s">
        <v>68</v>
      </c>
    </row>
    <row r="4615" customFormat="false" ht="15" hidden="false" customHeight="false" outlineLevel="0" collapsed="false">
      <c r="A4615" s="6" t="s">
        <v>8644</v>
      </c>
      <c r="B4615" s="6" t="s">
        <v>8645</v>
      </c>
      <c r="C4615" s="6" t="s">
        <v>31</v>
      </c>
      <c r="D4615" s="7" t="s">
        <v>92</v>
      </c>
      <c r="E4615" s="6" t="s">
        <v>490</v>
      </c>
      <c r="F4615" s="6" t="s">
        <v>115</v>
      </c>
      <c r="G4615" s="7" t="s">
        <v>22</v>
      </c>
      <c r="H4615" s="8" t="n">
        <v>4080.96</v>
      </c>
      <c r="I4615" s="9" t="n">
        <v>5</v>
      </c>
      <c r="J4615" s="6" t="s">
        <v>17</v>
      </c>
    </row>
    <row r="4616" customFormat="false" ht="15" hidden="false" customHeight="false" outlineLevel="0" collapsed="false">
      <c r="A4616" s="2" t="s">
        <v>8646</v>
      </c>
      <c r="B4616" s="2" t="s">
        <v>8647</v>
      </c>
      <c r="C4616" s="2" t="s">
        <v>31</v>
      </c>
      <c r="D4616" s="3" t="s">
        <v>32</v>
      </c>
      <c r="E4616" s="2" t="s">
        <v>460</v>
      </c>
      <c r="F4616" s="2" t="s">
        <v>461</v>
      </c>
      <c r="G4616" s="3" t="s">
        <v>74</v>
      </c>
      <c r="H4616" s="4" t="n">
        <v>13213.34</v>
      </c>
      <c r="I4616" s="5" t="n">
        <v>5</v>
      </c>
      <c r="J4616" s="2" t="s">
        <v>17</v>
      </c>
    </row>
    <row r="4617" customFormat="false" ht="15" hidden="false" customHeight="false" outlineLevel="0" collapsed="false">
      <c r="A4617" s="6" t="s">
        <v>8648</v>
      </c>
      <c r="B4617" s="6" t="s">
        <v>8649</v>
      </c>
      <c r="C4617" s="6" t="s">
        <v>31</v>
      </c>
      <c r="D4617" s="7" t="s">
        <v>122</v>
      </c>
      <c r="E4617" s="6" t="s">
        <v>928</v>
      </c>
      <c r="F4617" s="6" t="s">
        <v>898</v>
      </c>
      <c r="G4617" s="7" t="s">
        <v>138</v>
      </c>
      <c r="H4617" s="8" t="n">
        <v>7804.65</v>
      </c>
      <c r="I4617" s="9" t="n">
        <v>5</v>
      </c>
      <c r="J4617" s="6" t="s">
        <v>17</v>
      </c>
    </row>
    <row r="4618" customFormat="false" ht="15" hidden="false" customHeight="false" outlineLevel="0" collapsed="false">
      <c r="A4618" s="2" t="s">
        <v>8650</v>
      </c>
      <c r="B4618" s="2" t="s">
        <v>962</v>
      </c>
      <c r="C4618" s="2" t="s">
        <v>12</v>
      </c>
      <c r="D4618" s="3" t="s">
        <v>110</v>
      </c>
      <c r="E4618" s="2" t="s">
        <v>338</v>
      </c>
      <c r="F4618" s="2" t="s">
        <v>1890</v>
      </c>
      <c r="G4618" s="3" t="s">
        <v>62</v>
      </c>
      <c r="H4618" s="4" t="n">
        <v>5215.64</v>
      </c>
      <c r="I4618" s="5" t="n">
        <v>25</v>
      </c>
      <c r="J4618" s="2" t="s">
        <v>17</v>
      </c>
    </row>
    <row r="4619" customFormat="false" ht="15" hidden="false" customHeight="false" outlineLevel="0" collapsed="false">
      <c r="A4619" s="6" t="s">
        <v>8651</v>
      </c>
      <c r="B4619" s="6" t="s">
        <v>8652</v>
      </c>
      <c r="C4619" s="6" t="s">
        <v>12</v>
      </c>
      <c r="D4619" s="7" t="s">
        <v>25</v>
      </c>
      <c r="E4619" s="6" t="s">
        <v>436</v>
      </c>
      <c r="F4619" s="6" t="s">
        <v>366</v>
      </c>
      <c r="G4619" s="7" t="s">
        <v>138</v>
      </c>
      <c r="H4619" s="8" t="n">
        <v>12853.12</v>
      </c>
      <c r="I4619" s="9" t="n">
        <v>15</v>
      </c>
      <c r="J4619" s="6" t="s">
        <v>17</v>
      </c>
    </row>
    <row r="4620" customFormat="false" ht="15" hidden="false" customHeight="false" outlineLevel="0" collapsed="false">
      <c r="A4620" s="2" t="s">
        <v>8653</v>
      </c>
      <c r="B4620" s="2" t="s">
        <v>8654</v>
      </c>
      <c r="C4620" s="2" t="s">
        <v>12</v>
      </c>
      <c r="D4620" s="3" t="s">
        <v>362</v>
      </c>
      <c r="E4620" s="2" t="s">
        <v>372</v>
      </c>
      <c r="F4620" s="2" t="s">
        <v>141</v>
      </c>
      <c r="G4620" s="3" t="s">
        <v>28</v>
      </c>
      <c r="H4620" s="4" t="n">
        <v>11008.66</v>
      </c>
      <c r="I4620" s="5" t="n">
        <v>20</v>
      </c>
      <c r="J4620" s="2" t="s">
        <v>17</v>
      </c>
    </row>
    <row r="4621" customFormat="false" ht="15" hidden="false" customHeight="false" outlineLevel="0" collapsed="false">
      <c r="A4621" s="6" t="s">
        <v>8655</v>
      </c>
      <c r="B4621" s="6" t="s">
        <v>8656</v>
      </c>
      <c r="C4621" s="6" t="s">
        <v>12</v>
      </c>
      <c r="D4621" s="7" t="s">
        <v>25</v>
      </c>
      <c r="E4621" s="6" t="s">
        <v>77</v>
      </c>
      <c r="F4621" s="6" t="s">
        <v>83</v>
      </c>
      <c r="G4621" s="7" t="s">
        <v>28</v>
      </c>
      <c r="H4621" s="8" t="n">
        <v>13984.03</v>
      </c>
      <c r="I4621" s="9" t="n">
        <v>10</v>
      </c>
      <c r="J4621" s="6" t="s">
        <v>17</v>
      </c>
    </row>
    <row r="4622" customFormat="false" ht="15" hidden="false" customHeight="false" outlineLevel="0" collapsed="false">
      <c r="A4622" s="2" t="s">
        <v>8657</v>
      </c>
      <c r="B4622" s="2" t="s">
        <v>8658</v>
      </c>
      <c r="C4622" s="2" t="s">
        <v>31</v>
      </c>
      <c r="D4622" s="3" t="s">
        <v>32</v>
      </c>
      <c r="E4622" s="2" t="s">
        <v>312</v>
      </c>
      <c r="F4622" s="2" t="s">
        <v>176</v>
      </c>
      <c r="G4622" s="3" t="s">
        <v>16</v>
      </c>
      <c r="H4622" s="4" t="n">
        <v>10711.72</v>
      </c>
      <c r="I4622" s="5" t="n">
        <v>15</v>
      </c>
      <c r="J4622" s="2" t="s">
        <v>17</v>
      </c>
    </row>
    <row r="4623" customFormat="false" ht="15" hidden="false" customHeight="false" outlineLevel="0" collapsed="false">
      <c r="A4623" s="6" t="s">
        <v>8659</v>
      </c>
      <c r="B4623" s="6" t="s">
        <v>8660</v>
      </c>
      <c r="C4623" s="6" t="s">
        <v>12</v>
      </c>
      <c r="D4623" s="7" t="s">
        <v>13</v>
      </c>
      <c r="E4623" s="6" t="s">
        <v>1394</v>
      </c>
      <c r="F4623" s="6" t="s">
        <v>195</v>
      </c>
      <c r="G4623" s="7" t="s">
        <v>138</v>
      </c>
      <c r="H4623" s="8" t="n">
        <v>3854.18</v>
      </c>
      <c r="I4623" s="9" t="n">
        <v>20</v>
      </c>
      <c r="J4623" s="6" t="s">
        <v>68</v>
      </c>
    </row>
    <row r="4624" customFormat="false" ht="15" hidden="false" customHeight="false" outlineLevel="0" collapsed="false">
      <c r="A4624" s="2" t="s">
        <v>8661</v>
      </c>
      <c r="B4624" s="2" t="s">
        <v>8662</v>
      </c>
      <c r="C4624" s="2" t="s">
        <v>31</v>
      </c>
      <c r="D4624" s="3" t="s">
        <v>215</v>
      </c>
      <c r="E4624" s="2" t="s">
        <v>1475</v>
      </c>
      <c r="F4624" s="2" t="s">
        <v>78</v>
      </c>
      <c r="G4624" s="3" t="s">
        <v>22</v>
      </c>
      <c r="H4624" s="4" t="n">
        <v>6094.26</v>
      </c>
      <c r="I4624" s="5" t="n">
        <v>10</v>
      </c>
      <c r="J4624" s="2" t="s">
        <v>17</v>
      </c>
    </row>
    <row r="4625" customFormat="false" ht="15" hidden="false" customHeight="false" outlineLevel="0" collapsed="false">
      <c r="A4625" s="6" t="s">
        <v>8663</v>
      </c>
      <c r="B4625" s="6" t="s">
        <v>5091</v>
      </c>
      <c r="C4625" s="6" t="s">
        <v>12</v>
      </c>
      <c r="D4625" s="7" t="s">
        <v>37</v>
      </c>
      <c r="E4625" s="6" t="s">
        <v>662</v>
      </c>
      <c r="F4625" s="6" t="s">
        <v>528</v>
      </c>
      <c r="G4625" s="7" t="s">
        <v>62</v>
      </c>
      <c r="H4625" s="8" t="n">
        <v>7152.79</v>
      </c>
      <c r="I4625" s="9" t="n">
        <v>0</v>
      </c>
      <c r="J4625" s="6" t="s">
        <v>17</v>
      </c>
    </row>
    <row r="4626" customFormat="false" ht="15" hidden="false" customHeight="false" outlineLevel="0" collapsed="false">
      <c r="A4626" s="2" t="s">
        <v>8664</v>
      </c>
      <c r="B4626" s="2" t="s">
        <v>8665</v>
      </c>
      <c r="C4626" s="2" t="s">
        <v>31</v>
      </c>
      <c r="D4626" s="3" t="s">
        <v>32</v>
      </c>
      <c r="E4626" s="2" t="s">
        <v>132</v>
      </c>
      <c r="F4626" s="2" t="s">
        <v>901</v>
      </c>
      <c r="G4626" s="3" t="s">
        <v>28</v>
      </c>
      <c r="H4626" s="4" t="n">
        <v>13249.42</v>
      </c>
      <c r="I4626" s="5" t="n">
        <v>25</v>
      </c>
      <c r="J4626" s="2" t="s">
        <v>68</v>
      </c>
    </row>
    <row r="4627" customFormat="false" ht="15" hidden="false" customHeight="false" outlineLevel="0" collapsed="false">
      <c r="A4627" s="6" t="s">
        <v>8666</v>
      </c>
      <c r="B4627" s="6" t="s">
        <v>8245</v>
      </c>
      <c r="C4627" s="6" t="s">
        <v>12</v>
      </c>
      <c r="D4627" s="7" t="s">
        <v>179</v>
      </c>
      <c r="E4627" s="6" t="s">
        <v>925</v>
      </c>
      <c r="F4627" s="6" t="s">
        <v>734</v>
      </c>
      <c r="G4627" s="7" t="s">
        <v>22</v>
      </c>
      <c r="H4627" s="8" t="n">
        <v>10821.68</v>
      </c>
      <c r="I4627" s="9" t="n">
        <v>10</v>
      </c>
      <c r="J4627" s="6" t="s">
        <v>17</v>
      </c>
    </row>
    <row r="4628" customFormat="false" ht="15" hidden="false" customHeight="false" outlineLevel="0" collapsed="false">
      <c r="A4628" s="2" t="s">
        <v>8667</v>
      </c>
      <c r="B4628" s="2" t="s">
        <v>8668</v>
      </c>
      <c r="C4628" s="2" t="s">
        <v>31</v>
      </c>
      <c r="D4628" s="3" t="s">
        <v>122</v>
      </c>
      <c r="E4628" s="2" t="s">
        <v>372</v>
      </c>
      <c r="F4628" s="2" t="s">
        <v>367</v>
      </c>
      <c r="G4628" s="3" t="s">
        <v>62</v>
      </c>
      <c r="H4628" s="4" t="n">
        <v>7419.67</v>
      </c>
      <c r="I4628" s="5" t="n">
        <v>25</v>
      </c>
      <c r="J4628" s="2" t="s">
        <v>17</v>
      </c>
    </row>
    <row r="4629" customFormat="false" ht="15" hidden="false" customHeight="false" outlineLevel="0" collapsed="false">
      <c r="A4629" s="6" t="s">
        <v>8669</v>
      </c>
      <c r="B4629" s="6" t="s">
        <v>8670</v>
      </c>
      <c r="C4629" s="6" t="s">
        <v>31</v>
      </c>
      <c r="D4629" s="7" t="s">
        <v>59</v>
      </c>
      <c r="E4629" s="6" t="s">
        <v>127</v>
      </c>
      <c r="F4629" s="6" t="s">
        <v>761</v>
      </c>
      <c r="G4629" s="7" t="s">
        <v>16</v>
      </c>
      <c r="H4629" s="8" t="n">
        <v>5563.41</v>
      </c>
      <c r="I4629" s="9" t="n">
        <v>0</v>
      </c>
      <c r="J4629" s="6" t="s">
        <v>17</v>
      </c>
    </row>
    <row r="4630" customFormat="false" ht="15" hidden="false" customHeight="false" outlineLevel="0" collapsed="false">
      <c r="A4630" s="2" t="s">
        <v>8671</v>
      </c>
      <c r="B4630" s="2" t="s">
        <v>8672</v>
      </c>
      <c r="C4630" s="2" t="s">
        <v>12</v>
      </c>
      <c r="D4630" s="3" t="s">
        <v>162</v>
      </c>
      <c r="E4630" s="2" t="s">
        <v>52</v>
      </c>
      <c r="F4630" s="2" t="s">
        <v>1190</v>
      </c>
      <c r="G4630" s="3" t="s">
        <v>16</v>
      </c>
      <c r="H4630" s="4" t="n">
        <v>2047.98</v>
      </c>
      <c r="I4630" s="5" t="n">
        <v>20</v>
      </c>
      <c r="J4630" s="2" t="s">
        <v>17</v>
      </c>
    </row>
    <row r="4631" customFormat="false" ht="15" hidden="false" customHeight="false" outlineLevel="0" collapsed="false">
      <c r="A4631" s="6" t="s">
        <v>8673</v>
      </c>
      <c r="B4631" s="6" t="s">
        <v>3729</v>
      </c>
      <c r="C4631" s="6" t="s">
        <v>86</v>
      </c>
      <c r="D4631" s="7" t="s">
        <v>87</v>
      </c>
      <c r="E4631" s="6" t="s">
        <v>1162</v>
      </c>
      <c r="F4631" s="6" t="s">
        <v>483</v>
      </c>
      <c r="G4631" s="7" t="s">
        <v>62</v>
      </c>
      <c r="H4631" s="8" t="n">
        <v>14084.61</v>
      </c>
      <c r="I4631" s="9" t="n">
        <v>20</v>
      </c>
      <c r="J4631" s="6" t="s">
        <v>17</v>
      </c>
    </row>
    <row r="4632" customFormat="false" ht="15" hidden="false" customHeight="false" outlineLevel="0" collapsed="false">
      <c r="A4632" s="2" t="s">
        <v>8674</v>
      </c>
      <c r="B4632" s="2" t="s">
        <v>8675</v>
      </c>
      <c r="C4632" s="2" t="s">
        <v>31</v>
      </c>
      <c r="D4632" s="3" t="s">
        <v>65</v>
      </c>
      <c r="E4632" s="2" t="s">
        <v>14</v>
      </c>
      <c r="F4632" s="2" t="s">
        <v>585</v>
      </c>
      <c r="G4632" s="3" t="s">
        <v>22</v>
      </c>
      <c r="H4632" s="4" t="n">
        <v>3729.08</v>
      </c>
      <c r="I4632" s="5" t="n">
        <v>0</v>
      </c>
      <c r="J4632" s="2" t="s">
        <v>68</v>
      </c>
    </row>
    <row r="4633" customFormat="false" ht="15" hidden="false" customHeight="false" outlineLevel="0" collapsed="false">
      <c r="A4633" s="6" t="s">
        <v>8676</v>
      </c>
      <c r="B4633" s="6" t="s">
        <v>6214</v>
      </c>
      <c r="C4633" s="6" t="s">
        <v>12</v>
      </c>
      <c r="D4633" s="7" t="s">
        <v>362</v>
      </c>
      <c r="E4633" s="6" t="s">
        <v>1007</v>
      </c>
      <c r="F4633" s="6" t="s">
        <v>1000</v>
      </c>
      <c r="G4633" s="7" t="s">
        <v>22</v>
      </c>
      <c r="H4633" s="8" t="n">
        <v>5893.7</v>
      </c>
      <c r="I4633" s="9" t="n">
        <v>20</v>
      </c>
      <c r="J4633" s="6" t="s">
        <v>17</v>
      </c>
    </row>
    <row r="4634" customFormat="false" ht="15" hidden="false" customHeight="false" outlineLevel="0" collapsed="false">
      <c r="A4634" s="2" t="s">
        <v>8677</v>
      </c>
      <c r="B4634" s="2" t="s">
        <v>8597</v>
      </c>
      <c r="C4634" s="2" t="s">
        <v>31</v>
      </c>
      <c r="D4634" s="3" t="s">
        <v>122</v>
      </c>
      <c r="E4634" s="2" t="s">
        <v>543</v>
      </c>
      <c r="F4634" s="2" t="s">
        <v>245</v>
      </c>
      <c r="G4634" s="3" t="s">
        <v>16</v>
      </c>
      <c r="H4634" s="4" t="n">
        <v>7980.41</v>
      </c>
      <c r="I4634" s="5" t="n">
        <v>30</v>
      </c>
      <c r="J4634" s="2" t="s">
        <v>68</v>
      </c>
    </row>
    <row r="4635" customFormat="false" ht="15" hidden="false" customHeight="false" outlineLevel="0" collapsed="false">
      <c r="A4635" s="6" t="s">
        <v>8678</v>
      </c>
      <c r="B4635" s="6" t="s">
        <v>8679</v>
      </c>
      <c r="C4635" s="6" t="s">
        <v>31</v>
      </c>
      <c r="D4635" s="7" t="s">
        <v>32</v>
      </c>
      <c r="E4635" s="6" t="s">
        <v>1153</v>
      </c>
      <c r="F4635" s="6" t="s">
        <v>836</v>
      </c>
      <c r="G4635" s="7" t="s">
        <v>16</v>
      </c>
      <c r="H4635" s="8" t="n">
        <v>14047.46</v>
      </c>
      <c r="I4635" s="9" t="n">
        <v>0</v>
      </c>
      <c r="J4635" s="6" t="s">
        <v>17</v>
      </c>
    </row>
    <row r="4636" customFormat="false" ht="15" hidden="false" customHeight="false" outlineLevel="0" collapsed="false">
      <c r="A4636" s="2" t="s">
        <v>8680</v>
      </c>
      <c r="B4636" s="2" t="s">
        <v>4593</v>
      </c>
      <c r="C4636" s="2" t="s">
        <v>12</v>
      </c>
      <c r="D4636" s="3" t="s">
        <v>25</v>
      </c>
      <c r="E4636" s="2" t="s">
        <v>699</v>
      </c>
      <c r="F4636" s="2" t="s">
        <v>764</v>
      </c>
      <c r="G4636" s="3" t="s">
        <v>16</v>
      </c>
      <c r="H4636" s="4" t="n">
        <v>13753.2</v>
      </c>
      <c r="I4636" s="5" t="n">
        <v>25</v>
      </c>
      <c r="J4636" s="2" t="s">
        <v>17</v>
      </c>
    </row>
    <row r="4637" customFormat="false" ht="15" hidden="false" customHeight="false" outlineLevel="0" collapsed="false">
      <c r="A4637" s="6" t="s">
        <v>8681</v>
      </c>
      <c r="B4637" s="6" t="s">
        <v>8682</v>
      </c>
      <c r="C4637" s="6" t="s">
        <v>86</v>
      </c>
      <c r="D4637" s="7" t="s">
        <v>249</v>
      </c>
      <c r="E4637" s="6" t="s">
        <v>94</v>
      </c>
      <c r="F4637" s="6" t="s">
        <v>1024</v>
      </c>
      <c r="G4637" s="7" t="s">
        <v>62</v>
      </c>
      <c r="H4637" s="8" t="n">
        <v>2397.16</v>
      </c>
      <c r="I4637" s="9" t="n">
        <v>25</v>
      </c>
      <c r="J4637" s="6" t="s">
        <v>68</v>
      </c>
    </row>
    <row r="4638" customFormat="false" ht="15" hidden="false" customHeight="false" outlineLevel="0" collapsed="false">
      <c r="A4638" s="2" t="s">
        <v>8683</v>
      </c>
      <c r="B4638" s="2" t="s">
        <v>8684</v>
      </c>
      <c r="C4638" s="2" t="s">
        <v>12</v>
      </c>
      <c r="D4638" s="3" t="s">
        <v>110</v>
      </c>
      <c r="E4638" s="2" t="s">
        <v>662</v>
      </c>
      <c r="F4638" s="2" t="s">
        <v>774</v>
      </c>
      <c r="G4638" s="3" t="s">
        <v>28</v>
      </c>
      <c r="H4638" s="4" t="n">
        <v>9608.65</v>
      </c>
      <c r="I4638" s="5" t="n">
        <v>0</v>
      </c>
      <c r="J4638" s="2" t="s">
        <v>17</v>
      </c>
    </row>
    <row r="4639" customFormat="false" ht="15" hidden="false" customHeight="false" outlineLevel="0" collapsed="false">
      <c r="A4639" s="6" t="s">
        <v>8685</v>
      </c>
      <c r="B4639" s="6" t="s">
        <v>2704</v>
      </c>
      <c r="C4639" s="6" t="s">
        <v>31</v>
      </c>
      <c r="D4639" s="7" t="s">
        <v>59</v>
      </c>
      <c r="E4639" s="6" t="s">
        <v>798</v>
      </c>
      <c r="F4639" s="6" t="s">
        <v>836</v>
      </c>
      <c r="G4639" s="7" t="s">
        <v>28</v>
      </c>
      <c r="H4639" s="8" t="n">
        <v>5716.94</v>
      </c>
      <c r="I4639" s="9" t="n">
        <v>30</v>
      </c>
      <c r="J4639" s="6" t="s">
        <v>68</v>
      </c>
    </row>
    <row r="4640" customFormat="false" ht="15" hidden="false" customHeight="false" outlineLevel="0" collapsed="false">
      <c r="A4640" s="2" t="s">
        <v>8686</v>
      </c>
      <c r="B4640" s="2" t="s">
        <v>2810</v>
      </c>
      <c r="C4640" s="2" t="s">
        <v>31</v>
      </c>
      <c r="D4640" s="3" t="s">
        <v>175</v>
      </c>
      <c r="E4640" s="2" t="s">
        <v>385</v>
      </c>
      <c r="F4640" s="2" t="s">
        <v>1271</v>
      </c>
      <c r="G4640" s="3" t="s">
        <v>22</v>
      </c>
      <c r="H4640" s="4" t="n">
        <v>1741.88</v>
      </c>
      <c r="I4640" s="5" t="n">
        <v>10</v>
      </c>
      <c r="J4640" s="2" t="s">
        <v>17</v>
      </c>
    </row>
    <row r="4641" customFormat="false" ht="15" hidden="false" customHeight="false" outlineLevel="0" collapsed="false">
      <c r="A4641" s="6" t="s">
        <v>8687</v>
      </c>
      <c r="B4641" s="6" t="s">
        <v>8688</v>
      </c>
      <c r="C4641" s="6" t="s">
        <v>12</v>
      </c>
      <c r="D4641" s="7" t="s">
        <v>162</v>
      </c>
      <c r="E4641" s="6" t="s">
        <v>332</v>
      </c>
      <c r="F4641" s="6" t="s">
        <v>614</v>
      </c>
      <c r="G4641" s="7" t="s">
        <v>62</v>
      </c>
      <c r="H4641" s="8" t="n">
        <v>8083.46</v>
      </c>
      <c r="I4641" s="9" t="n">
        <v>0</v>
      </c>
      <c r="J4641" s="6" t="s">
        <v>17</v>
      </c>
    </row>
    <row r="4642" customFormat="false" ht="15" hidden="false" customHeight="false" outlineLevel="0" collapsed="false">
      <c r="A4642" s="2" t="s">
        <v>8689</v>
      </c>
      <c r="B4642" s="2" t="s">
        <v>8690</v>
      </c>
      <c r="C4642" s="2" t="s">
        <v>31</v>
      </c>
      <c r="D4642" s="3" t="s">
        <v>32</v>
      </c>
      <c r="E4642" s="2" t="s">
        <v>573</v>
      </c>
      <c r="F4642" s="2" t="s">
        <v>413</v>
      </c>
      <c r="G4642" s="3" t="s">
        <v>28</v>
      </c>
      <c r="H4642" s="4" t="n">
        <v>1795.32</v>
      </c>
      <c r="I4642" s="5" t="n">
        <v>15</v>
      </c>
      <c r="J4642" s="2" t="s">
        <v>17</v>
      </c>
    </row>
    <row r="4643" customFormat="false" ht="15" hidden="false" customHeight="false" outlineLevel="0" collapsed="false">
      <c r="A4643" s="6" t="s">
        <v>8691</v>
      </c>
      <c r="B4643" s="6" t="s">
        <v>4988</v>
      </c>
      <c r="C4643" s="6" t="s">
        <v>12</v>
      </c>
      <c r="D4643" s="7" t="s">
        <v>81</v>
      </c>
      <c r="E4643" s="6" t="s">
        <v>106</v>
      </c>
      <c r="F4643" s="6" t="s">
        <v>662</v>
      </c>
      <c r="G4643" s="7" t="s">
        <v>22</v>
      </c>
      <c r="H4643" s="8" t="n">
        <v>13139.38</v>
      </c>
      <c r="I4643" s="9" t="n">
        <v>0</v>
      </c>
      <c r="J4643" s="6" t="s">
        <v>17</v>
      </c>
    </row>
    <row r="4644" customFormat="false" ht="15" hidden="false" customHeight="false" outlineLevel="0" collapsed="false">
      <c r="A4644" s="2" t="s">
        <v>8692</v>
      </c>
      <c r="B4644" s="2" t="s">
        <v>8693</v>
      </c>
      <c r="C4644" s="2" t="s">
        <v>31</v>
      </c>
      <c r="D4644" s="3" t="s">
        <v>59</v>
      </c>
      <c r="E4644" s="2" t="s">
        <v>1661</v>
      </c>
      <c r="F4644" s="2" t="s">
        <v>1874</v>
      </c>
      <c r="G4644" s="3" t="s">
        <v>22</v>
      </c>
      <c r="H4644" s="4" t="n">
        <v>13431.62</v>
      </c>
      <c r="I4644" s="5" t="n">
        <v>30</v>
      </c>
      <c r="J4644" s="2" t="s">
        <v>17</v>
      </c>
    </row>
    <row r="4645" customFormat="false" ht="15" hidden="false" customHeight="false" outlineLevel="0" collapsed="false">
      <c r="A4645" s="6" t="s">
        <v>8694</v>
      </c>
      <c r="B4645" s="6" t="s">
        <v>8695</v>
      </c>
      <c r="C4645" s="6" t="s">
        <v>31</v>
      </c>
      <c r="D4645" s="7" t="s">
        <v>145</v>
      </c>
      <c r="E4645" s="6" t="s">
        <v>550</v>
      </c>
      <c r="F4645" s="6" t="s">
        <v>449</v>
      </c>
      <c r="G4645" s="7" t="s">
        <v>28</v>
      </c>
      <c r="H4645" s="8" t="n">
        <v>6837.87</v>
      </c>
      <c r="I4645" s="9" t="n">
        <v>10</v>
      </c>
      <c r="J4645" s="6" t="s">
        <v>17</v>
      </c>
    </row>
    <row r="4646" customFormat="false" ht="15" hidden="false" customHeight="false" outlineLevel="0" collapsed="false">
      <c r="A4646" s="2" t="s">
        <v>8696</v>
      </c>
      <c r="B4646" s="2" t="s">
        <v>7725</v>
      </c>
      <c r="C4646" s="2" t="s">
        <v>86</v>
      </c>
      <c r="D4646" s="3" t="s">
        <v>784</v>
      </c>
      <c r="E4646" s="2" t="s">
        <v>1000</v>
      </c>
      <c r="F4646" s="2" t="s">
        <v>946</v>
      </c>
      <c r="G4646" s="3" t="s">
        <v>16</v>
      </c>
      <c r="H4646" s="4" t="n">
        <v>3561.9</v>
      </c>
      <c r="I4646" s="5" t="n">
        <v>15</v>
      </c>
      <c r="J4646" s="2" t="s">
        <v>17</v>
      </c>
    </row>
    <row r="4647" customFormat="false" ht="15" hidden="false" customHeight="false" outlineLevel="0" collapsed="false">
      <c r="A4647" s="6" t="s">
        <v>8697</v>
      </c>
      <c r="B4647" s="6" t="s">
        <v>6923</v>
      </c>
      <c r="C4647" s="6" t="s">
        <v>31</v>
      </c>
      <c r="D4647" s="7" t="s">
        <v>32</v>
      </c>
      <c r="E4647" s="6" t="s">
        <v>757</v>
      </c>
      <c r="F4647" s="6" t="s">
        <v>443</v>
      </c>
      <c r="G4647" s="7" t="s">
        <v>16</v>
      </c>
      <c r="H4647" s="8" t="n">
        <v>1910.54</v>
      </c>
      <c r="I4647" s="9" t="n">
        <v>25</v>
      </c>
      <c r="J4647" s="6" t="s">
        <v>17</v>
      </c>
    </row>
    <row r="4648" customFormat="false" ht="15" hidden="false" customHeight="false" outlineLevel="0" collapsed="false">
      <c r="A4648" s="2" t="s">
        <v>8698</v>
      </c>
      <c r="B4648" s="2" t="s">
        <v>7600</v>
      </c>
      <c r="C4648" s="2" t="s">
        <v>31</v>
      </c>
      <c r="D4648" s="3" t="s">
        <v>145</v>
      </c>
      <c r="E4648" s="2" t="s">
        <v>257</v>
      </c>
      <c r="F4648" s="2" t="s">
        <v>853</v>
      </c>
      <c r="G4648" s="3" t="s">
        <v>74</v>
      </c>
      <c r="H4648" s="4" t="n">
        <v>3167.68</v>
      </c>
      <c r="I4648" s="5" t="n">
        <v>25</v>
      </c>
      <c r="J4648" s="2" t="s">
        <v>17</v>
      </c>
    </row>
    <row r="4649" customFormat="false" ht="15" hidden="false" customHeight="false" outlineLevel="0" collapsed="false">
      <c r="A4649" s="6" t="s">
        <v>8699</v>
      </c>
      <c r="B4649" s="6" t="s">
        <v>8700</v>
      </c>
      <c r="C4649" s="6" t="s">
        <v>12</v>
      </c>
      <c r="D4649" s="7" t="s">
        <v>154</v>
      </c>
      <c r="E4649" s="6" t="s">
        <v>1200</v>
      </c>
      <c r="F4649" s="6" t="s">
        <v>565</v>
      </c>
      <c r="G4649" s="7" t="s">
        <v>16</v>
      </c>
      <c r="H4649" s="8" t="n">
        <v>11671.01</v>
      </c>
      <c r="I4649" s="9" t="n">
        <v>0</v>
      </c>
      <c r="J4649" s="6" t="s">
        <v>17</v>
      </c>
    </row>
    <row r="4650" customFormat="false" ht="15" hidden="false" customHeight="false" outlineLevel="0" collapsed="false">
      <c r="A4650" s="2" t="s">
        <v>8701</v>
      </c>
      <c r="B4650" s="2" t="s">
        <v>8702</v>
      </c>
      <c r="C4650" s="2" t="s">
        <v>31</v>
      </c>
      <c r="D4650" s="3" t="s">
        <v>215</v>
      </c>
      <c r="E4650" s="2" t="s">
        <v>137</v>
      </c>
      <c r="F4650" s="2" t="s">
        <v>617</v>
      </c>
      <c r="G4650" s="3" t="s">
        <v>74</v>
      </c>
      <c r="H4650" s="4" t="n">
        <v>12085.97</v>
      </c>
      <c r="I4650" s="5" t="n">
        <v>20</v>
      </c>
      <c r="J4650" s="2" t="s">
        <v>68</v>
      </c>
    </row>
    <row r="4651" customFormat="false" ht="15" hidden="false" customHeight="false" outlineLevel="0" collapsed="false">
      <c r="A4651" s="6" t="s">
        <v>8703</v>
      </c>
      <c r="B4651" s="6" t="s">
        <v>8704</v>
      </c>
      <c r="C4651" s="6" t="s">
        <v>31</v>
      </c>
      <c r="D4651" s="7" t="s">
        <v>71</v>
      </c>
      <c r="E4651" s="6" t="s">
        <v>437</v>
      </c>
      <c r="F4651" s="6" t="s">
        <v>184</v>
      </c>
      <c r="G4651" s="7" t="s">
        <v>16</v>
      </c>
      <c r="H4651" s="8" t="n">
        <v>2087.6</v>
      </c>
      <c r="I4651" s="9" t="n">
        <v>15</v>
      </c>
      <c r="J4651" s="6" t="s">
        <v>17</v>
      </c>
    </row>
    <row r="4652" customFormat="false" ht="15" hidden="false" customHeight="false" outlineLevel="0" collapsed="false">
      <c r="A4652" s="2" t="s">
        <v>8705</v>
      </c>
      <c r="B4652" s="2" t="s">
        <v>7367</v>
      </c>
      <c r="C4652" s="2" t="s">
        <v>31</v>
      </c>
      <c r="D4652" s="3" t="s">
        <v>59</v>
      </c>
      <c r="E4652" s="2" t="s">
        <v>15</v>
      </c>
      <c r="F4652" s="2" t="s">
        <v>627</v>
      </c>
      <c r="G4652" s="3" t="s">
        <v>74</v>
      </c>
      <c r="H4652" s="4" t="n">
        <v>7765.73</v>
      </c>
      <c r="I4652" s="5" t="n">
        <v>20</v>
      </c>
      <c r="J4652" s="2" t="s">
        <v>17</v>
      </c>
    </row>
    <row r="4653" customFormat="false" ht="15" hidden="false" customHeight="false" outlineLevel="0" collapsed="false">
      <c r="A4653" s="6" t="s">
        <v>8706</v>
      </c>
      <c r="B4653" s="6" t="s">
        <v>8707</v>
      </c>
      <c r="C4653" s="6" t="s">
        <v>86</v>
      </c>
      <c r="D4653" s="7" t="s">
        <v>135</v>
      </c>
      <c r="E4653" s="6" t="s">
        <v>355</v>
      </c>
      <c r="F4653" s="6" t="s">
        <v>39</v>
      </c>
      <c r="G4653" s="7" t="s">
        <v>22</v>
      </c>
      <c r="H4653" s="8" t="n">
        <v>3832.43</v>
      </c>
      <c r="I4653" s="9" t="n">
        <v>0</v>
      </c>
      <c r="J4653" s="6" t="s">
        <v>17</v>
      </c>
    </row>
    <row r="4654" customFormat="false" ht="15" hidden="false" customHeight="false" outlineLevel="0" collapsed="false">
      <c r="A4654" s="2" t="s">
        <v>8708</v>
      </c>
      <c r="B4654" s="2" t="s">
        <v>2568</v>
      </c>
      <c r="C4654" s="2" t="s">
        <v>12</v>
      </c>
      <c r="D4654" s="3" t="s">
        <v>110</v>
      </c>
      <c r="E4654" s="2" t="s">
        <v>430</v>
      </c>
      <c r="F4654" s="2" t="s">
        <v>1055</v>
      </c>
      <c r="G4654" s="3" t="s">
        <v>22</v>
      </c>
      <c r="H4654" s="4" t="n">
        <v>1966.64</v>
      </c>
      <c r="I4654" s="5" t="n">
        <v>0</v>
      </c>
      <c r="J4654" s="2" t="s">
        <v>17</v>
      </c>
    </row>
    <row r="4655" customFormat="false" ht="15" hidden="false" customHeight="false" outlineLevel="0" collapsed="false">
      <c r="A4655" s="6" t="s">
        <v>8709</v>
      </c>
      <c r="B4655" s="6" t="s">
        <v>8710</v>
      </c>
      <c r="C4655" s="6" t="s">
        <v>86</v>
      </c>
      <c r="D4655" s="7" t="s">
        <v>285</v>
      </c>
      <c r="E4655" s="6" t="s">
        <v>550</v>
      </c>
      <c r="F4655" s="6" t="s">
        <v>533</v>
      </c>
      <c r="G4655" s="7" t="s">
        <v>62</v>
      </c>
      <c r="H4655" s="8" t="n">
        <v>2744.42</v>
      </c>
      <c r="I4655" s="9" t="n">
        <v>0</v>
      </c>
      <c r="J4655" s="6" t="s">
        <v>68</v>
      </c>
    </row>
    <row r="4656" customFormat="false" ht="15" hidden="false" customHeight="false" outlineLevel="0" collapsed="false">
      <c r="A4656" s="2" t="s">
        <v>8711</v>
      </c>
      <c r="B4656" s="2" t="s">
        <v>2262</v>
      </c>
      <c r="C4656" s="2" t="s">
        <v>12</v>
      </c>
      <c r="D4656" s="3" t="s">
        <v>110</v>
      </c>
      <c r="E4656" s="2" t="s">
        <v>376</v>
      </c>
      <c r="F4656" s="2" t="s">
        <v>194</v>
      </c>
      <c r="G4656" s="3" t="s">
        <v>62</v>
      </c>
      <c r="H4656" s="4" t="n">
        <v>11669.01</v>
      </c>
      <c r="I4656" s="5" t="n">
        <v>5</v>
      </c>
      <c r="J4656" s="2" t="s">
        <v>17</v>
      </c>
    </row>
    <row r="4657" customFormat="false" ht="15" hidden="false" customHeight="false" outlineLevel="0" collapsed="false">
      <c r="A4657" s="6" t="s">
        <v>8712</v>
      </c>
      <c r="B4657" s="6" t="s">
        <v>8713</v>
      </c>
      <c r="C4657" s="6" t="s">
        <v>86</v>
      </c>
      <c r="D4657" s="7" t="s">
        <v>524</v>
      </c>
      <c r="E4657" s="6" t="s">
        <v>757</v>
      </c>
      <c r="F4657" s="6" t="s">
        <v>443</v>
      </c>
      <c r="G4657" s="7" t="s">
        <v>138</v>
      </c>
      <c r="H4657" s="8" t="n">
        <v>4561.42</v>
      </c>
      <c r="I4657" s="9" t="n">
        <v>15</v>
      </c>
      <c r="J4657" s="6" t="s">
        <v>17</v>
      </c>
    </row>
    <row r="4658" customFormat="false" ht="15" hidden="false" customHeight="false" outlineLevel="0" collapsed="false">
      <c r="A4658" s="2" t="s">
        <v>8714</v>
      </c>
      <c r="B4658" s="2" t="s">
        <v>8715</v>
      </c>
      <c r="C4658" s="2" t="s">
        <v>12</v>
      </c>
      <c r="D4658" s="3" t="s">
        <v>25</v>
      </c>
      <c r="E4658" s="2" t="s">
        <v>380</v>
      </c>
      <c r="F4658" s="2" t="s">
        <v>164</v>
      </c>
      <c r="G4658" s="3" t="s">
        <v>22</v>
      </c>
      <c r="H4658" s="4" t="n">
        <v>9954.42</v>
      </c>
      <c r="I4658" s="5" t="n">
        <v>5</v>
      </c>
      <c r="J4658" s="2" t="s">
        <v>17</v>
      </c>
    </row>
    <row r="4659" customFormat="false" ht="15" hidden="false" customHeight="false" outlineLevel="0" collapsed="false">
      <c r="A4659" s="6" t="s">
        <v>8716</v>
      </c>
      <c r="B4659" s="6" t="s">
        <v>8717</v>
      </c>
      <c r="C4659" s="6" t="s">
        <v>86</v>
      </c>
      <c r="D4659" s="7" t="s">
        <v>384</v>
      </c>
      <c r="E4659" s="6" t="s">
        <v>98</v>
      </c>
      <c r="F4659" s="6" t="s">
        <v>282</v>
      </c>
      <c r="G4659" s="7" t="s">
        <v>74</v>
      </c>
      <c r="H4659" s="8" t="n">
        <v>6048.49</v>
      </c>
      <c r="I4659" s="9" t="n">
        <v>5</v>
      </c>
      <c r="J4659" s="6" t="s">
        <v>17</v>
      </c>
    </row>
    <row r="4660" customFormat="false" ht="15" hidden="false" customHeight="false" outlineLevel="0" collapsed="false">
      <c r="A4660" s="2" t="s">
        <v>8718</v>
      </c>
      <c r="B4660" s="2" t="s">
        <v>8719</v>
      </c>
      <c r="C4660" s="2" t="s">
        <v>12</v>
      </c>
      <c r="D4660" s="3" t="s">
        <v>37</v>
      </c>
      <c r="E4660" s="2" t="s">
        <v>164</v>
      </c>
      <c r="F4660" s="2" t="s">
        <v>293</v>
      </c>
      <c r="G4660" s="3" t="s">
        <v>62</v>
      </c>
      <c r="H4660" s="4" t="n">
        <v>4341.18</v>
      </c>
      <c r="I4660" s="5" t="n">
        <v>30</v>
      </c>
      <c r="J4660" s="2" t="s">
        <v>17</v>
      </c>
    </row>
    <row r="4661" customFormat="false" ht="15" hidden="false" customHeight="false" outlineLevel="0" collapsed="false">
      <c r="A4661" s="6" t="s">
        <v>8720</v>
      </c>
      <c r="B4661" s="6" t="s">
        <v>8721</v>
      </c>
      <c r="C4661" s="6" t="s">
        <v>86</v>
      </c>
      <c r="D4661" s="7" t="s">
        <v>101</v>
      </c>
      <c r="E4661" s="6" t="s">
        <v>397</v>
      </c>
      <c r="F4661" s="6" t="s">
        <v>268</v>
      </c>
      <c r="G4661" s="7" t="s">
        <v>16</v>
      </c>
      <c r="H4661" s="8" t="n">
        <v>9194.13</v>
      </c>
      <c r="I4661" s="9" t="n">
        <v>5</v>
      </c>
      <c r="J4661" s="6" t="s">
        <v>17</v>
      </c>
    </row>
    <row r="4662" customFormat="false" ht="15" hidden="false" customHeight="false" outlineLevel="0" collapsed="false">
      <c r="A4662" s="2" t="s">
        <v>8722</v>
      </c>
      <c r="B4662" s="2" t="s">
        <v>8665</v>
      </c>
      <c r="C4662" s="2" t="s">
        <v>31</v>
      </c>
      <c r="D4662" s="3" t="s">
        <v>65</v>
      </c>
      <c r="E4662" s="2" t="s">
        <v>469</v>
      </c>
      <c r="F4662" s="2" t="s">
        <v>1153</v>
      </c>
      <c r="G4662" s="3" t="s">
        <v>16</v>
      </c>
      <c r="H4662" s="4" t="n">
        <v>12610.75</v>
      </c>
      <c r="I4662" s="5" t="n">
        <v>0</v>
      </c>
      <c r="J4662" s="2" t="s">
        <v>17</v>
      </c>
    </row>
    <row r="4663" customFormat="false" ht="15" hidden="false" customHeight="false" outlineLevel="0" collapsed="false">
      <c r="A4663" s="6" t="s">
        <v>8723</v>
      </c>
      <c r="B4663" s="6" t="s">
        <v>2943</v>
      </c>
      <c r="C4663" s="6" t="s">
        <v>12</v>
      </c>
      <c r="D4663" s="7" t="s">
        <v>37</v>
      </c>
      <c r="E4663" s="6" t="s">
        <v>1112</v>
      </c>
      <c r="F4663" s="6" t="s">
        <v>556</v>
      </c>
      <c r="G4663" s="7" t="s">
        <v>22</v>
      </c>
      <c r="H4663" s="8" t="n">
        <v>3245.59</v>
      </c>
      <c r="I4663" s="9" t="n">
        <v>20</v>
      </c>
      <c r="J4663" s="6" t="s">
        <v>17</v>
      </c>
    </row>
    <row r="4664" customFormat="false" ht="15" hidden="false" customHeight="false" outlineLevel="0" collapsed="false">
      <c r="A4664" s="2" t="s">
        <v>8724</v>
      </c>
      <c r="B4664" s="2" t="s">
        <v>8725</v>
      </c>
      <c r="C4664" s="2" t="s">
        <v>86</v>
      </c>
      <c r="D4664" s="3" t="s">
        <v>87</v>
      </c>
      <c r="E4664" s="2" t="s">
        <v>191</v>
      </c>
      <c r="F4664" s="2" t="s">
        <v>72</v>
      </c>
      <c r="G4664" s="3" t="s">
        <v>62</v>
      </c>
      <c r="H4664" s="4" t="n">
        <v>12342.91</v>
      </c>
      <c r="I4664" s="5" t="n">
        <v>5</v>
      </c>
      <c r="J4664" s="2" t="s">
        <v>17</v>
      </c>
    </row>
    <row r="4665" customFormat="false" ht="15" hidden="false" customHeight="false" outlineLevel="0" collapsed="false">
      <c r="A4665" s="6" t="s">
        <v>8726</v>
      </c>
      <c r="B4665" s="6" t="s">
        <v>8727</v>
      </c>
      <c r="C4665" s="6" t="s">
        <v>31</v>
      </c>
      <c r="D4665" s="7" t="s">
        <v>175</v>
      </c>
      <c r="E4665" s="6" t="s">
        <v>61</v>
      </c>
      <c r="F4665" s="6" t="s">
        <v>257</v>
      </c>
      <c r="G4665" s="7" t="s">
        <v>62</v>
      </c>
      <c r="H4665" s="8" t="n">
        <v>12750.44</v>
      </c>
      <c r="I4665" s="9" t="n">
        <v>10</v>
      </c>
      <c r="J4665" s="6" t="s">
        <v>68</v>
      </c>
    </row>
    <row r="4666" customFormat="false" ht="15" hidden="false" customHeight="false" outlineLevel="0" collapsed="false">
      <c r="A4666" s="2" t="s">
        <v>8728</v>
      </c>
      <c r="B4666" s="2" t="s">
        <v>8729</v>
      </c>
      <c r="C4666" s="2" t="s">
        <v>31</v>
      </c>
      <c r="D4666" s="3" t="s">
        <v>131</v>
      </c>
      <c r="E4666" s="2" t="s">
        <v>298</v>
      </c>
      <c r="F4666" s="2" t="s">
        <v>1453</v>
      </c>
      <c r="G4666" s="3" t="s">
        <v>22</v>
      </c>
      <c r="H4666" s="4" t="n">
        <v>5621.72</v>
      </c>
      <c r="I4666" s="5" t="n">
        <v>10</v>
      </c>
      <c r="J4666" s="2" t="s">
        <v>17</v>
      </c>
    </row>
    <row r="4667" customFormat="false" ht="15" hidden="false" customHeight="false" outlineLevel="0" collapsed="false">
      <c r="A4667" s="6" t="s">
        <v>8730</v>
      </c>
      <c r="B4667" s="6" t="s">
        <v>1159</v>
      </c>
      <c r="C4667" s="6" t="s">
        <v>12</v>
      </c>
      <c r="D4667" s="7" t="s">
        <v>162</v>
      </c>
      <c r="E4667" s="6" t="s">
        <v>363</v>
      </c>
      <c r="F4667" s="6" t="s">
        <v>975</v>
      </c>
      <c r="G4667" s="7" t="s">
        <v>22</v>
      </c>
      <c r="H4667" s="8" t="n">
        <v>14113.38</v>
      </c>
      <c r="I4667" s="9" t="n">
        <v>10</v>
      </c>
      <c r="J4667" s="6" t="s">
        <v>68</v>
      </c>
    </row>
    <row r="4668" customFormat="false" ht="15" hidden="false" customHeight="false" outlineLevel="0" collapsed="false">
      <c r="A4668" s="2" t="s">
        <v>8731</v>
      </c>
      <c r="B4668" s="2" t="s">
        <v>8732</v>
      </c>
      <c r="C4668" s="2" t="s">
        <v>12</v>
      </c>
      <c r="D4668" s="3" t="s">
        <v>81</v>
      </c>
      <c r="E4668" s="2" t="s">
        <v>690</v>
      </c>
      <c r="F4668" s="2" t="s">
        <v>39</v>
      </c>
      <c r="G4668" s="3" t="s">
        <v>22</v>
      </c>
      <c r="H4668" s="4" t="n">
        <v>13125.63</v>
      </c>
      <c r="I4668" s="5" t="n">
        <v>5</v>
      </c>
      <c r="J4668" s="2" t="s">
        <v>68</v>
      </c>
    </row>
    <row r="4669" customFormat="false" ht="15" hidden="false" customHeight="false" outlineLevel="0" collapsed="false">
      <c r="A4669" s="6" t="s">
        <v>8733</v>
      </c>
      <c r="B4669" s="6" t="s">
        <v>8734</v>
      </c>
      <c r="C4669" s="6" t="s">
        <v>31</v>
      </c>
      <c r="D4669" s="7" t="s">
        <v>32</v>
      </c>
      <c r="E4669" s="6" t="s">
        <v>496</v>
      </c>
      <c r="F4669" s="6" t="s">
        <v>261</v>
      </c>
      <c r="G4669" s="7" t="s">
        <v>62</v>
      </c>
      <c r="H4669" s="8" t="n">
        <v>7798.11</v>
      </c>
      <c r="I4669" s="9" t="n">
        <v>20</v>
      </c>
      <c r="J4669" s="6" t="s">
        <v>17</v>
      </c>
    </row>
    <row r="4670" customFormat="false" ht="15" hidden="false" customHeight="false" outlineLevel="0" collapsed="false">
      <c r="A4670" s="2" t="s">
        <v>8735</v>
      </c>
      <c r="B4670" s="2" t="s">
        <v>3836</v>
      </c>
      <c r="C4670" s="2" t="s">
        <v>86</v>
      </c>
      <c r="D4670" s="3" t="s">
        <v>384</v>
      </c>
      <c r="E4670" s="2" t="s">
        <v>1233</v>
      </c>
      <c r="F4670" s="2" t="s">
        <v>457</v>
      </c>
      <c r="G4670" s="3" t="s">
        <v>62</v>
      </c>
      <c r="H4670" s="4" t="n">
        <v>1541.4</v>
      </c>
      <c r="I4670" s="5" t="n">
        <v>15</v>
      </c>
      <c r="J4670" s="2" t="s">
        <v>17</v>
      </c>
    </row>
    <row r="4671" customFormat="false" ht="15" hidden="false" customHeight="false" outlineLevel="0" collapsed="false">
      <c r="A4671" s="6" t="s">
        <v>8736</v>
      </c>
      <c r="B4671" s="6" t="s">
        <v>8737</v>
      </c>
      <c r="C4671" s="6" t="s">
        <v>12</v>
      </c>
      <c r="D4671" s="7" t="s">
        <v>154</v>
      </c>
      <c r="E4671" s="6" t="s">
        <v>67</v>
      </c>
      <c r="F4671" s="6" t="s">
        <v>922</v>
      </c>
      <c r="G4671" s="7" t="s">
        <v>62</v>
      </c>
      <c r="H4671" s="8" t="n">
        <v>11132.9</v>
      </c>
      <c r="I4671" s="9" t="n">
        <v>0</v>
      </c>
      <c r="J4671" s="6" t="s">
        <v>17</v>
      </c>
    </row>
    <row r="4672" customFormat="false" ht="15" hidden="false" customHeight="false" outlineLevel="0" collapsed="false">
      <c r="A4672" s="2" t="s">
        <v>8738</v>
      </c>
      <c r="B4672" s="2" t="s">
        <v>8739</v>
      </c>
      <c r="C4672" s="2" t="s">
        <v>31</v>
      </c>
      <c r="D4672" s="3" t="s">
        <v>92</v>
      </c>
      <c r="E4672" s="2" t="s">
        <v>617</v>
      </c>
      <c r="F4672" s="2" t="s">
        <v>437</v>
      </c>
      <c r="G4672" s="3" t="s">
        <v>74</v>
      </c>
      <c r="H4672" s="4" t="n">
        <v>7007.97</v>
      </c>
      <c r="I4672" s="5" t="n">
        <v>5</v>
      </c>
      <c r="J4672" s="2" t="s">
        <v>17</v>
      </c>
    </row>
    <row r="4673" customFormat="false" ht="15" hidden="false" customHeight="false" outlineLevel="0" collapsed="false">
      <c r="A4673" s="6" t="s">
        <v>8740</v>
      </c>
      <c r="B4673" s="6" t="s">
        <v>8741</v>
      </c>
      <c r="C4673" s="6" t="s">
        <v>86</v>
      </c>
      <c r="D4673" s="7" t="s">
        <v>101</v>
      </c>
      <c r="E4673" s="6" t="s">
        <v>712</v>
      </c>
      <c r="F4673" s="6" t="s">
        <v>703</v>
      </c>
      <c r="G4673" s="7" t="s">
        <v>74</v>
      </c>
      <c r="H4673" s="8" t="n">
        <v>9701.1</v>
      </c>
      <c r="I4673" s="9" t="n">
        <v>20</v>
      </c>
      <c r="J4673" s="6" t="s">
        <v>17</v>
      </c>
    </row>
    <row r="4674" customFormat="false" ht="15" hidden="false" customHeight="false" outlineLevel="0" collapsed="false">
      <c r="A4674" s="2" t="s">
        <v>8742</v>
      </c>
      <c r="B4674" s="2" t="s">
        <v>8743</v>
      </c>
      <c r="C4674" s="2" t="s">
        <v>12</v>
      </c>
      <c r="D4674" s="3" t="s">
        <v>25</v>
      </c>
      <c r="E4674" s="2" t="s">
        <v>937</v>
      </c>
      <c r="F4674" s="2" t="s">
        <v>212</v>
      </c>
      <c r="G4674" s="3" t="s">
        <v>16</v>
      </c>
      <c r="H4674" s="4" t="n">
        <v>10446.93</v>
      </c>
      <c r="I4674" s="5" t="n">
        <v>20</v>
      </c>
      <c r="J4674" s="2" t="s">
        <v>17</v>
      </c>
    </row>
    <row r="4675" customFormat="false" ht="15" hidden="false" customHeight="false" outlineLevel="0" collapsed="false">
      <c r="A4675" s="6" t="s">
        <v>8744</v>
      </c>
      <c r="B4675" s="6" t="s">
        <v>2997</v>
      </c>
      <c r="C4675" s="6" t="s">
        <v>12</v>
      </c>
      <c r="D4675" s="7" t="s">
        <v>154</v>
      </c>
      <c r="E4675" s="6" t="s">
        <v>972</v>
      </c>
      <c r="F4675" s="6" t="s">
        <v>870</v>
      </c>
      <c r="G4675" s="7" t="s">
        <v>62</v>
      </c>
      <c r="H4675" s="8" t="n">
        <v>9739.49</v>
      </c>
      <c r="I4675" s="9" t="n">
        <v>10</v>
      </c>
      <c r="J4675" s="6" t="s">
        <v>17</v>
      </c>
    </row>
    <row r="4676" customFormat="false" ht="15" hidden="false" customHeight="false" outlineLevel="0" collapsed="false">
      <c r="A4676" s="2" t="s">
        <v>8745</v>
      </c>
      <c r="B4676" s="2" t="s">
        <v>8746</v>
      </c>
      <c r="C4676" s="2" t="s">
        <v>12</v>
      </c>
      <c r="D4676" s="3" t="s">
        <v>179</v>
      </c>
      <c r="E4676" s="2" t="s">
        <v>607</v>
      </c>
      <c r="F4676" s="2" t="s">
        <v>608</v>
      </c>
      <c r="G4676" s="3" t="s">
        <v>16</v>
      </c>
      <c r="H4676" s="4" t="n">
        <v>14477.08</v>
      </c>
      <c r="I4676" s="5" t="n">
        <v>20</v>
      </c>
      <c r="J4676" s="2" t="s">
        <v>17</v>
      </c>
    </row>
    <row r="4677" customFormat="false" ht="15" hidden="false" customHeight="false" outlineLevel="0" collapsed="false">
      <c r="A4677" s="6" t="s">
        <v>8747</v>
      </c>
      <c r="B4677" s="6" t="s">
        <v>8748</v>
      </c>
      <c r="C4677" s="6" t="s">
        <v>12</v>
      </c>
      <c r="D4677" s="7" t="s">
        <v>25</v>
      </c>
      <c r="E4677" s="6" t="s">
        <v>809</v>
      </c>
      <c r="F4677" s="6" t="s">
        <v>757</v>
      </c>
      <c r="G4677" s="7" t="s">
        <v>28</v>
      </c>
      <c r="H4677" s="8" t="n">
        <v>11567.22</v>
      </c>
      <c r="I4677" s="9" t="n">
        <v>5</v>
      </c>
      <c r="J4677" s="6" t="s">
        <v>17</v>
      </c>
    </row>
    <row r="4678" customFormat="false" ht="15" hidden="false" customHeight="false" outlineLevel="0" collapsed="false">
      <c r="A4678" s="2" t="s">
        <v>8749</v>
      </c>
      <c r="B4678" s="2" t="s">
        <v>8420</v>
      </c>
      <c r="C4678" s="2" t="s">
        <v>86</v>
      </c>
      <c r="D4678" s="3" t="s">
        <v>249</v>
      </c>
      <c r="E4678" s="2" t="s">
        <v>887</v>
      </c>
      <c r="F4678" s="2" t="s">
        <v>1249</v>
      </c>
      <c r="G4678" s="3" t="s">
        <v>62</v>
      </c>
      <c r="H4678" s="4" t="n">
        <v>5452.38</v>
      </c>
      <c r="I4678" s="5" t="n">
        <v>0</v>
      </c>
      <c r="J4678" s="2" t="s">
        <v>17</v>
      </c>
    </row>
    <row r="4679" customFormat="false" ht="15" hidden="false" customHeight="false" outlineLevel="0" collapsed="false">
      <c r="A4679" s="6" t="s">
        <v>8750</v>
      </c>
      <c r="B4679" s="6" t="s">
        <v>6786</v>
      </c>
      <c r="C4679" s="6" t="s">
        <v>31</v>
      </c>
      <c r="D4679" s="7" t="s">
        <v>131</v>
      </c>
      <c r="E4679" s="6" t="s">
        <v>1138</v>
      </c>
      <c r="F4679" s="6" t="s">
        <v>73</v>
      </c>
      <c r="G4679" s="7" t="s">
        <v>22</v>
      </c>
      <c r="H4679" s="8" t="n">
        <v>12034.59</v>
      </c>
      <c r="I4679" s="9" t="n">
        <v>10</v>
      </c>
      <c r="J4679" s="6" t="s">
        <v>17</v>
      </c>
    </row>
    <row r="4680" customFormat="false" ht="15" hidden="false" customHeight="false" outlineLevel="0" collapsed="false">
      <c r="A4680" s="2" t="s">
        <v>8751</v>
      </c>
      <c r="B4680" s="2" t="s">
        <v>8752</v>
      </c>
      <c r="C4680" s="2" t="s">
        <v>31</v>
      </c>
      <c r="D4680" s="3" t="s">
        <v>122</v>
      </c>
      <c r="E4680" s="2" t="s">
        <v>167</v>
      </c>
      <c r="F4680" s="2" t="s">
        <v>392</v>
      </c>
      <c r="G4680" s="3" t="s">
        <v>62</v>
      </c>
      <c r="H4680" s="4" t="n">
        <v>12358.17</v>
      </c>
      <c r="I4680" s="5" t="n">
        <v>20</v>
      </c>
      <c r="J4680" s="2" t="s">
        <v>68</v>
      </c>
    </row>
    <row r="4681" customFormat="false" ht="15" hidden="false" customHeight="false" outlineLevel="0" collapsed="false">
      <c r="A4681" s="6" t="s">
        <v>8753</v>
      </c>
      <c r="B4681" s="6" t="s">
        <v>8754</v>
      </c>
      <c r="C4681" s="6" t="s">
        <v>86</v>
      </c>
      <c r="D4681" s="7" t="s">
        <v>524</v>
      </c>
      <c r="E4681" s="6" t="s">
        <v>1075</v>
      </c>
      <c r="F4681" s="6" t="s">
        <v>690</v>
      </c>
      <c r="G4681" s="7" t="s">
        <v>22</v>
      </c>
      <c r="H4681" s="8" t="n">
        <v>12629.96</v>
      </c>
      <c r="I4681" s="9" t="n">
        <v>20</v>
      </c>
      <c r="J4681" s="6" t="s">
        <v>17</v>
      </c>
    </row>
    <row r="4682" customFormat="false" ht="15" hidden="false" customHeight="false" outlineLevel="0" collapsed="false">
      <c r="A4682" s="2" t="s">
        <v>8755</v>
      </c>
      <c r="B4682" s="2" t="s">
        <v>1329</v>
      </c>
      <c r="C4682" s="2" t="s">
        <v>31</v>
      </c>
      <c r="D4682" s="3" t="s">
        <v>32</v>
      </c>
      <c r="E4682" s="2" t="s">
        <v>901</v>
      </c>
      <c r="F4682" s="2" t="s">
        <v>943</v>
      </c>
      <c r="G4682" s="3" t="s">
        <v>22</v>
      </c>
      <c r="H4682" s="4" t="n">
        <v>13464.36</v>
      </c>
      <c r="I4682" s="5" t="n">
        <v>25</v>
      </c>
      <c r="J4682" s="2" t="s">
        <v>17</v>
      </c>
    </row>
    <row r="4683" customFormat="false" ht="15" hidden="false" customHeight="false" outlineLevel="0" collapsed="false">
      <c r="A4683" s="6" t="s">
        <v>8756</v>
      </c>
      <c r="B4683" s="6" t="s">
        <v>495</v>
      </c>
      <c r="C4683" s="6" t="s">
        <v>12</v>
      </c>
      <c r="D4683" s="7" t="s">
        <v>179</v>
      </c>
      <c r="E4683" s="6" t="s">
        <v>342</v>
      </c>
      <c r="F4683" s="6" t="s">
        <v>1067</v>
      </c>
      <c r="G4683" s="7" t="s">
        <v>74</v>
      </c>
      <c r="H4683" s="8" t="n">
        <v>5104.05</v>
      </c>
      <c r="I4683" s="9" t="n">
        <v>30</v>
      </c>
      <c r="J4683" s="6" t="s">
        <v>17</v>
      </c>
    </row>
    <row r="4684" customFormat="false" ht="15" hidden="false" customHeight="false" outlineLevel="0" collapsed="false">
      <c r="A4684" s="2" t="s">
        <v>8757</v>
      </c>
      <c r="B4684" s="2" t="s">
        <v>8480</v>
      </c>
      <c r="C4684" s="2" t="s">
        <v>31</v>
      </c>
      <c r="D4684" s="3" t="s">
        <v>122</v>
      </c>
      <c r="E4684" s="2" t="s">
        <v>326</v>
      </c>
      <c r="F4684" s="2" t="s">
        <v>34</v>
      </c>
      <c r="G4684" s="3" t="s">
        <v>74</v>
      </c>
      <c r="H4684" s="4" t="n">
        <v>10878</v>
      </c>
      <c r="I4684" s="5" t="n">
        <v>5</v>
      </c>
      <c r="J4684" s="2" t="s">
        <v>17</v>
      </c>
    </row>
    <row r="4685" customFormat="false" ht="15" hidden="false" customHeight="false" outlineLevel="0" collapsed="false">
      <c r="A4685" s="6" t="s">
        <v>8758</v>
      </c>
      <c r="B4685" s="6" t="s">
        <v>2213</v>
      </c>
      <c r="C4685" s="6" t="s">
        <v>12</v>
      </c>
      <c r="D4685" s="7" t="s">
        <v>50</v>
      </c>
      <c r="E4685" s="6" t="s">
        <v>972</v>
      </c>
      <c r="F4685" s="6" t="s">
        <v>724</v>
      </c>
      <c r="G4685" s="7" t="s">
        <v>74</v>
      </c>
      <c r="H4685" s="8" t="n">
        <v>13010.95</v>
      </c>
      <c r="I4685" s="9" t="n">
        <v>10</v>
      </c>
      <c r="J4685" s="6" t="s">
        <v>17</v>
      </c>
    </row>
    <row r="4686" customFormat="false" ht="15" hidden="false" customHeight="false" outlineLevel="0" collapsed="false">
      <c r="A4686" s="2" t="s">
        <v>8759</v>
      </c>
      <c r="B4686" s="2" t="s">
        <v>8760</v>
      </c>
      <c r="C4686" s="2" t="s">
        <v>86</v>
      </c>
      <c r="D4686" s="3" t="s">
        <v>285</v>
      </c>
      <c r="E4686" s="2" t="s">
        <v>237</v>
      </c>
      <c r="F4686" s="2" t="s">
        <v>781</v>
      </c>
      <c r="G4686" s="3" t="s">
        <v>22</v>
      </c>
      <c r="H4686" s="4" t="n">
        <v>8478.8</v>
      </c>
      <c r="I4686" s="5" t="n">
        <v>30</v>
      </c>
      <c r="J4686" s="2" t="s">
        <v>17</v>
      </c>
    </row>
    <row r="4687" customFormat="false" ht="15" hidden="false" customHeight="false" outlineLevel="0" collapsed="false">
      <c r="A4687" s="6" t="s">
        <v>8761</v>
      </c>
      <c r="B4687" s="6" t="s">
        <v>8762</v>
      </c>
      <c r="C4687" s="6" t="s">
        <v>86</v>
      </c>
      <c r="D4687" s="7" t="s">
        <v>135</v>
      </c>
      <c r="E4687" s="6" t="s">
        <v>1297</v>
      </c>
      <c r="F4687" s="6" t="s">
        <v>793</v>
      </c>
      <c r="G4687" s="7" t="s">
        <v>138</v>
      </c>
      <c r="H4687" s="8" t="n">
        <v>4048.36</v>
      </c>
      <c r="I4687" s="9" t="n">
        <v>30</v>
      </c>
      <c r="J4687" s="6" t="s">
        <v>68</v>
      </c>
    </row>
    <row r="4688" customFormat="false" ht="15" hidden="false" customHeight="false" outlineLevel="0" collapsed="false">
      <c r="A4688" s="2" t="s">
        <v>8763</v>
      </c>
      <c r="B4688" s="2" t="s">
        <v>8764</v>
      </c>
      <c r="C4688" s="2" t="s">
        <v>12</v>
      </c>
      <c r="D4688" s="3" t="s">
        <v>13</v>
      </c>
      <c r="E4688" s="2" t="s">
        <v>1075</v>
      </c>
      <c r="F4688" s="2" t="s">
        <v>1874</v>
      </c>
      <c r="G4688" s="3" t="s">
        <v>22</v>
      </c>
      <c r="H4688" s="4" t="n">
        <v>7460.98</v>
      </c>
      <c r="I4688" s="5" t="n">
        <v>30</v>
      </c>
      <c r="J4688" s="2" t="s">
        <v>17</v>
      </c>
    </row>
    <row r="4689" customFormat="false" ht="15" hidden="false" customHeight="false" outlineLevel="0" collapsed="false">
      <c r="A4689" s="6" t="s">
        <v>8765</v>
      </c>
      <c r="B4689" s="6" t="s">
        <v>8766</v>
      </c>
      <c r="C4689" s="6" t="s">
        <v>31</v>
      </c>
      <c r="D4689" s="7" t="s">
        <v>65</v>
      </c>
      <c r="E4689" s="6" t="s">
        <v>1437</v>
      </c>
      <c r="F4689" s="6" t="s">
        <v>1661</v>
      </c>
      <c r="G4689" s="7" t="s">
        <v>74</v>
      </c>
      <c r="H4689" s="8" t="n">
        <v>1038.97</v>
      </c>
      <c r="I4689" s="9" t="n">
        <v>0</v>
      </c>
      <c r="J4689" s="6" t="s">
        <v>17</v>
      </c>
    </row>
    <row r="4690" customFormat="false" ht="15" hidden="false" customHeight="false" outlineLevel="0" collapsed="false">
      <c r="A4690" s="2" t="s">
        <v>8767</v>
      </c>
      <c r="B4690" s="2" t="s">
        <v>8768</v>
      </c>
      <c r="C4690" s="2" t="s">
        <v>12</v>
      </c>
      <c r="D4690" s="3" t="s">
        <v>37</v>
      </c>
      <c r="E4690" s="2" t="s">
        <v>734</v>
      </c>
      <c r="F4690" s="2" t="s">
        <v>1162</v>
      </c>
      <c r="G4690" s="3" t="s">
        <v>138</v>
      </c>
      <c r="H4690" s="4" t="n">
        <v>14718.99</v>
      </c>
      <c r="I4690" s="5" t="n">
        <v>0</v>
      </c>
      <c r="J4690" s="2" t="s">
        <v>68</v>
      </c>
    </row>
    <row r="4691" customFormat="false" ht="15" hidden="false" customHeight="false" outlineLevel="0" collapsed="false">
      <c r="A4691" s="6" t="s">
        <v>8769</v>
      </c>
      <c r="B4691" s="6" t="s">
        <v>8770</v>
      </c>
      <c r="C4691" s="6" t="s">
        <v>12</v>
      </c>
      <c r="D4691" s="7" t="s">
        <v>50</v>
      </c>
      <c r="E4691" s="6" t="s">
        <v>741</v>
      </c>
      <c r="F4691" s="6" t="s">
        <v>420</v>
      </c>
      <c r="G4691" s="7" t="s">
        <v>22</v>
      </c>
      <c r="H4691" s="8" t="n">
        <v>6916.61</v>
      </c>
      <c r="I4691" s="9" t="n">
        <v>0</v>
      </c>
      <c r="J4691" s="6" t="s">
        <v>17</v>
      </c>
    </row>
    <row r="4692" customFormat="false" ht="15" hidden="false" customHeight="false" outlineLevel="0" collapsed="false">
      <c r="A4692" s="2" t="s">
        <v>8771</v>
      </c>
      <c r="B4692" s="2" t="s">
        <v>2771</v>
      </c>
      <c r="C4692" s="2" t="s">
        <v>12</v>
      </c>
      <c r="D4692" s="3" t="s">
        <v>25</v>
      </c>
      <c r="E4692" s="2" t="s">
        <v>557</v>
      </c>
      <c r="F4692" s="2" t="s">
        <v>440</v>
      </c>
      <c r="G4692" s="3" t="s">
        <v>22</v>
      </c>
      <c r="H4692" s="4" t="n">
        <v>11439.21</v>
      </c>
      <c r="I4692" s="5" t="n">
        <v>10</v>
      </c>
      <c r="J4692" s="2" t="s">
        <v>17</v>
      </c>
    </row>
    <row r="4693" customFormat="false" ht="15" hidden="false" customHeight="false" outlineLevel="0" collapsed="false">
      <c r="A4693" s="6" t="s">
        <v>8772</v>
      </c>
      <c r="B4693" s="6" t="s">
        <v>8773</v>
      </c>
      <c r="C4693" s="6" t="s">
        <v>31</v>
      </c>
      <c r="D4693" s="7" t="s">
        <v>71</v>
      </c>
      <c r="E4693" s="6" t="s">
        <v>1233</v>
      </c>
      <c r="F4693" s="6" t="s">
        <v>457</v>
      </c>
      <c r="G4693" s="7" t="s">
        <v>62</v>
      </c>
      <c r="H4693" s="8" t="n">
        <v>11214.51</v>
      </c>
      <c r="I4693" s="9" t="n">
        <v>30</v>
      </c>
      <c r="J4693" s="6" t="s">
        <v>17</v>
      </c>
    </row>
    <row r="4694" customFormat="false" ht="15" hidden="false" customHeight="false" outlineLevel="0" collapsed="false">
      <c r="A4694" s="2" t="s">
        <v>8774</v>
      </c>
      <c r="B4694" s="2" t="s">
        <v>2316</v>
      </c>
      <c r="C4694" s="2" t="s">
        <v>31</v>
      </c>
      <c r="D4694" s="3" t="s">
        <v>92</v>
      </c>
      <c r="E4694" s="2" t="s">
        <v>151</v>
      </c>
      <c r="F4694" s="2" t="s">
        <v>967</v>
      </c>
      <c r="G4694" s="3" t="s">
        <v>138</v>
      </c>
      <c r="H4694" s="4" t="n">
        <v>7640.35</v>
      </c>
      <c r="I4694" s="5" t="n">
        <v>10</v>
      </c>
      <c r="J4694" s="2" t="s">
        <v>17</v>
      </c>
    </row>
    <row r="4695" customFormat="false" ht="15" hidden="false" customHeight="false" outlineLevel="0" collapsed="false">
      <c r="A4695" s="6" t="s">
        <v>8775</v>
      </c>
      <c r="B4695" s="6" t="s">
        <v>8077</v>
      </c>
      <c r="C4695" s="6" t="s">
        <v>12</v>
      </c>
      <c r="D4695" s="7" t="s">
        <v>110</v>
      </c>
      <c r="E4695" s="6" t="s">
        <v>1042</v>
      </c>
      <c r="F4695" s="6" t="s">
        <v>2469</v>
      </c>
      <c r="G4695" s="7" t="s">
        <v>74</v>
      </c>
      <c r="H4695" s="8" t="n">
        <v>2990.86</v>
      </c>
      <c r="I4695" s="9" t="n">
        <v>20</v>
      </c>
      <c r="J4695" s="6" t="s">
        <v>17</v>
      </c>
    </row>
    <row r="4696" customFormat="false" ht="15" hidden="false" customHeight="false" outlineLevel="0" collapsed="false">
      <c r="A4696" s="2" t="s">
        <v>8776</v>
      </c>
      <c r="B4696" s="2" t="s">
        <v>8777</v>
      </c>
      <c r="C4696" s="2" t="s">
        <v>86</v>
      </c>
      <c r="D4696" s="3" t="s">
        <v>87</v>
      </c>
      <c r="E4696" s="2" t="s">
        <v>27</v>
      </c>
      <c r="F4696" s="2" t="s">
        <v>486</v>
      </c>
      <c r="G4696" s="3" t="s">
        <v>22</v>
      </c>
      <c r="H4696" s="4" t="n">
        <v>12479.6</v>
      </c>
      <c r="I4696" s="5" t="n">
        <v>30</v>
      </c>
      <c r="J4696" s="2" t="s">
        <v>17</v>
      </c>
    </row>
    <row r="4697" customFormat="false" ht="15" hidden="false" customHeight="false" outlineLevel="0" collapsed="false">
      <c r="A4697" s="6" t="s">
        <v>8778</v>
      </c>
      <c r="B4697" s="6" t="s">
        <v>8779</v>
      </c>
      <c r="C4697" s="6" t="s">
        <v>86</v>
      </c>
      <c r="D4697" s="7" t="s">
        <v>285</v>
      </c>
      <c r="E4697" s="6" t="s">
        <v>191</v>
      </c>
      <c r="F4697" s="6" t="s">
        <v>73</v>
      </c>
      <c r="G4697" s="7" t="s">
        <v>22</v>
      </c>
      <c r="H4697" s="8" t="n">
        <v>4802.37</v>
      </c>
      <c r="I4697" s="9" t="n">
        <v>0</v>
      </c>
      <c r="J4697" s="6" t="s">
        <v>17</v>
      </c>
    </row>
    <row r="4698" customFormat="false" ht="15" hidden="false" customHeight="false" outlineLevel="0" collapsed="false">
      <c r="A4698" s="2" t="s">
        <v>8780</v>
      </c>
      <c r="B4698" s="2" t="s">
        <v>8781</v>
      </c>
      <c r="C4698" s="2" t="s">
        <v>12</v>
      </c>
      <c r="D4698" s="3" t="s">
        <v>81</v>
      </c>
      <c r="E4698" s="2" t="s">
        <v>1641</v>
      </c>
      <c r="F4698" s="2" t="s">
        <v>147</v>
      </c>
      <c r="G4698" s="3" t="s">
        <v>22</v>
      </c>
      <c r="H4698" s="4" t="n">
        <v>1737.1</v>
      </c>
      <c r="I4698" s="5" t="n">
        <v>25</v>
      </c>
      <c r="J4698" s="2" t="s">
        <v>17</v>
      </c>
    </row>
    <row r="4699" customFormat="false" ht="15" hidden="false" customHeight="false" outlineLevel="0" collapsed="false">
      <c r="A4699" s="6" t="s">
        <v>8782</v>
      </c>
      <c r="B4699" s="6" t="s">
        <v>8783</v>
      </c>
      <c r="C4699" s="6" t="s">
        <v>12</v>
      </c>
      <c r="D4699" s="7" t="s">
        <v>13</v>
      </c>
      <c r="E4699" s="6" t="s">
        <v>943</v>
      </c>
      <c r="F4699" s="6" t="s">
        <v>557</v>
      </c>
      <c r="G4699" s="7" t="s">
        <v>22</v>
      </c>
      <c r="H4699" s="8" t="n">
        <v>9623.03</v>
      </c>
      <c r="I4699" s="9" t="n">
        <v>30</v>
      </c>
      <c r="J4699" s="6" t="s">
        <v>17</v>
      </c>
    </row>
    <row r="4700" customFormat="false" ht="15" hidden="false" customHeight="false" outlineLevel="0" collapsed="false">
      <c r="A4700" s="2" t="s">
        <v>8784</v>
      </c>
      <c r="B4700" s="2" t="s">
        <v>8785</v>
      </c>
      <c r="C4700" s="2" t="s">
        <v>31</v>
      </c>
      <c r="D4700" s="3" t="s">
        <v>122</v>
      </c>
      <c r="E4700" s="2" t="s">
        <v>352</v>
      </c>
      <c r="F4700" s="2" t="s">
        <v>972</v>
      </c>
      <c r="G4700" s="3" t="s">
        <v>138</v>
      </c>
      <c r="H4700" s="4" t="n">
        <v>8086.99</v>
      </c>
      <c r="I4700" s="5" t="n">
        <v>30</v>
      </c>
      <c r="J4700" s="2" t="s">
        <v>17</v>
      </c>
    </row>
    <row r="4701" customFormat="false" ht="15" hidden="false" customHeight="false" outlineLevel="0" collapsed="false">
      <c r="A4701" s="6" t="s">
        <v>8786</v>
      </c>
      <c r="B4701" s="6" t="s">
        <v>8787</v>
      </c>
      <c r="C4701" s="6" t="s">
        <v>12</v>
      </c>
      <c r="D4701" s="7" t="s">
        <v>179</v>
      </c>
      <c r="E4701" s="6" t="s">
        <v>1111</v>
      </c>
      <c r="F4701" s="6" t="s">
        <v>187</v>
      </c>
      <c r="G4701" s="7" t="s">
        <v>74</v>
      </c>
      <c r="H4701" s="8" t="n">
        <v>8390.24</v>
      </c>
      <c r="I4701" s="9" t="n">
        <v>10</v>
      </c>
      <c r="J4701" s="6" t="s">
        <v>68</v>
      </c>
    </row>
    <row r="4702" customFormat="false" ht="15" hidden="false" customHeight="false" outlineLevel="0" collapsed="false">
      <c r="A4702" s="2" t="s">
        <v>8788</v>
      </c>
      <c r="B4702" s="2" t="s">
        <v>8789</v>
      </c>
      <c r="C4702" s="2" t="s">
        <v>12</v>
      </c>
      <c r="D4702" s="3" t="s">
        <v>13</v>
      </c>
      <c r="E4702" s="2" t="s">
        <v>15</v>
      </c>
      <c r="F4702" s="2" t="s">
        <v>611</v>
      </c>
      <c r="G4702" s="3" t="s">
        <v>28</v>
      </c>
      <c r="H4702" s="4" t="n">
        <v>11110.31</v>
      </c>
      <c r="I4702" s="5" t="n">
        <v>0</v>
      </c>
      <c r="J4702" s="2" t="s">
        <v>68</v>
      </c>
    </row>
    <row r="4703" customFormat="false" ht="15" hidden="false" customHeight="false" outlineLevel="0" collapsed="false">
      <c r="A4703" s="6" t="s">
        <v>8790</v>
      </c>
      <c r="B4703" s="6" t="s">
        <v>8791</v>
      </c>
      <c r="C4703" s="6" t="s">
        <v>12</v>
      </c>
      <c r="D4703" s="7" t="s">
        <v>81</v>
      </c>
      <c r="E4703" s="6" t="s">
        <v>706</v>
      </c>
      <c r="F4703" s="6" t="s">
        <v>206</v>
      </c>
      <c r="G4703" s="7" t="s">
        <v>138</v>
      </c>
      <c r="H4703" s="8" t="n">
        <v>7754.7</v>
      </c>
      <c r="I4703" s="9" t="n">
        <v>25</v>
      </c>
      <c r="J4703" s="6" t="s">
        <v>17</v>
      </c>
    </row>
    <row r="4704" customFormat="false" ht="15" hidden="false" customHeight="false" outlineLevel="0" collapsed="false">
      <c r="A4704" s="2" t="s">
        <v>8792</v>
      </c>
      <c r="B4704" s="2" t="s">
        <v>1268</v>
      </c>
      <c r="C4704" s="2" t="s">
        <v>12</v>
      </c>
      <c r="D4704" s="3" t="s">
        <v>362</v>
      </c>
      <c r="E4704" s="2" t="s">
        <v>98</v>
      </c>
      <c r="F4704" s="2" t="s">
        <v>282</v>
      </c>
      <c r="G4704" s="3" t="s">
        <v>62</v>
      </c>
      <c r="H4704" s="4" t="n">
        <v>2175.21</v>
      </c>
      <c r="I4704" s="5" t="n">
        <v>0</v>
      </c>
      <c r="J4704" s="2" t="s">
        <v>68</v>
      </c>
    </row>
    <row r="4705" customFormat="false" ht="15" hidden="false" customHeight="false" outlineLevel="0" collapsed="false">
      <c r="A4705" s="6" t="s">
        <v>8793</v>
      </c>
      <c r="B4705" s="6" t="s">
        <v>8794</v>
      </c>
      <c r="C4705" s="6" t="s">
        <v>86</v>
      </c>
      <c r="D4705" s="7" t="s">
        <v>784</v>
      </c>
      <c r="E4705" s="6" t="s">
        <v>862</v>
      </c>
      <c r="F4705" s="6" t="s">
        <v>600</v>
      </c>
      <c r="G4705" s="7" t="s">
        <v>62</v>
      </c>
      <c r="H4705" s="8" t="n">
        <v>12813.51</v>
      </c>
      <c r="I4705" s="9" t="n">
        <v>0</v>
      </c>
      <c r="J4705" s="6" t="s">
        <v>68</v>
      </c>
    </row>
    <row r="4706" customFormat="false" ht="15" hidden="false" customHeight="false" outlineLevel="0" collapsed="false">
      <c r="A4706" s="2" t="s">
        <v>8795</v>
      </c>
      <c r="B4706" s="2" t="s">
        <v>1535</v>
      </c>
      <c r="C4706" s="2" t="s">
        <v>31</v>
      </c>
      <c r="D4706" s="3" t="s">
        <v>65</v>
      </c>
      <c r="E4706" s="2" t="s">
        <v>294</v>
      </c>
      <c r="F4706" s="2" t="s">
        <v>359</v>
      </c>
      <c r="G4706" s="3" t="s">
        <v>22</v>
      </c>
      <c r="H4706" s="4" t="n">
        <v>11277</v>
      </c>
      <c r="I4706" s="5" t="n">
        <v>15</v>
      </c>
      <c r="J4706" s="2" t="s">
        <v>17</v>
      </c>
    </row>
    <row r="4707" customFormat="false" ht="15" hidden="false" customHeight="false" outlineLevel="0" collapsed="false">
      <c r="A4707" s="6" t="s">
        <v>8796</v>
      </c>
      <c r="B4707" s="6" t="s">
        <v>6318</v>
      </c>
      <c r="C4707" s="6" t="s">
        <v>31</v>
      </c>
      <c r="D4707" s="7" t="s">
        <v>122</v>
      </c>
      <c r="E4707" s="6" t="s">
        <v>994</v>
      </c>
      <c r="F4707" s="6" t="s">
        <v>376</v>
      </c>
      <c r="G4707" s="7" t="s">
        <v>22</v>
      </c>
      <c r="H4707" s="8" t="n">
        <v>13610.02</v>
      </c>
      <c r="I4707" s="9" t="n">
        <v>0</v>
      </c>
      <c r="J4707" s="6" t="s">
        <v>68</v>
      </c>
    </row>
    <row r="4708" customFormat="false" ht="15" hidden="false" customHeight="false" outlineLevel="0" collapsed="false">
      <c r="A4708" s="2" t="s">
        <v>8797</v>
      </c>
      <c r="B4708" s="2" t="s">
        <v>8798</v>
      </c>
      <c r="C4708" s="2" t="s">
        <v>31</v>
      </c>
      <c r="D4708" s="3" t="s">
        <v>59</v>
      </c>
      <c r="E4708" s="2" t="s">
        <v>674</v>
      </c>
      <c r="F4708" s="2" t="s">
        <v>699</v>
      </c>
      <c r="G4708" s="3" t="s">
        <v>22</v>
      </c>
      <c r="H4708" s="4" t="n">
        <v>8940.2</v>
      </c>
      <c r="I4708" s="5" t="n">
        <v>30</v>
      </c>
      <c r="J4708" s="2" t="s">
        <v>17</v>
      </c>
    </row>
    <row r="4709" customFormat="false" ht="15" hidden="false" customHeight="false" outlineLevel="0" collapsed="false">
      <c r="A4709" s="6" t="s">
        <v>8799</v>
      </c>
      <c r="B4709" s="6" t="s">
        <v>8800</v>
      </c>
      <c r="C4709" s="6" t="s">
        <v>31</v>
      </c>
      <c r="D4709" s="7" t="s">
        <v>175</v>
      </c>
      <c r="E4709" s="6" t="s">
        <v>83</v>
      </c>
      <c r="F4709" s="6" t="s">
        <v>1348</v>
      </c>
      <c r="G4709" s="7" t="s">
        <v>28</v>
      </c>
      <c r="H4709" s="8" t="n">
        <v>8803.53</v>
      </c>
      <c r="I4709" s="9" t="n">
        <v>25</v>
      </c>
      <c r="J4709" s="6" t="s">
        <v>17</v>
      </c>
    </row>
    <row r="4710" customFormat="false" ht="15" hidden="false" customHeight="false" outlineLevel="0" collapsed="false">
      <c r="A4710" s="2" t="s">
        <v>8801</v>
      </c>
      <c r="B4710" s="2" t="s">
        <v>8802</v>
      </c>
      <c r="C4710" s="2" t="s">
        <v>31</v>
      </c>
      <c r="D4710" s="3" t="s">
        <v>32</v>
      </c>
      <c r="E4710" s="2" t="s">
        <v>483</v>
      </c>
      <c r="F4710" s="2" t="s">
        <v>1628</v>
      </c>
      <c r="G4710" s="3" t="s">
        <v>62</v>
      </c>
      <c r="H4710" s="4" t="n">
        <v>12069.91</v>
      </c>
      <c r="I4710" s="5" t="n">
        <v>15</v>
      </c>
      <c r="J4710" s="2" t="s">
        <v>68</v>
      </c>
    </row>
    <row r="4711" customFormat="false" ht="15" hidden="false" customHeight="false" outlineLevel="0" collapsed="false">
      <c r="A4711" s="6" t="s">
        <v>8803</v>
      </c>
      <c r="B4711" s="6" t="s">
        <v>4697</v>
      </c>
      <c r="C4711" s="6" t="s">
        <v>86</v>
      </c>
      <c r="D4711" s="7" t="s">
        <v>285</v>
      </c>
      <c r="E4711" s="6" t="s">
        <v>366</v>
      </c>
      <c r="F4711" s="6" t="s">
        <v>600</v>
      </c>
      <c r="G4711" s="7" t="s">
        <v>28</v>
      </c>
      <c r="H4711" s="8" t="n">
        <v>7341.72</v>
      </c>
      <c r="I4711" s="9" t="n">
        <v>0</v>
      </c>
      <c r="J4711" s="6" t="s">
        <v>17</v>
      </c>
    </row>
    <row r="4712" customFormat="false" ht="15" hidden="false" customHeight="false" outlineLevel="0" collapsed="false">
      <c r="A4712" s="2" t="s">
        <v>8804</v>
      </c>
      <c r="B4712" s="2" t="s">
        <v>2736</v>
      </c>
      <c r="C4712" s="2" t="s">
        <v>31</v>
      </c>
      <c r="D4712" s="3" t="s">
        <v>71</v>
      </c>
      <c r="E4712" s="2" t="s">
        <v>620</v>
      </c>
      <c r="F4712" s="2" t="s">
        <v>146</v>
      </c>
      <c r="G4712" s="3" t="s">
        <v>22</v>
      </c>
      <c r="H4712" s="4" t="n">
        <v>12191.15</v>
      </c>
      <c r="I4712" s="5" t="n">
        <v>5</v>
      </c>
      <c r="J4712" s="2" t="s">
        <v>17</v>
      </c>
    </row>
    <row r="4713" customFormat="false" ht="15" hidden="false" customHeight="false" outlineLevel="0" collapsed="false">
      <c r="A4713" s="6" t="s">
        <v>8805</v>
      </c>
      <c r="B4713" s="6" t="s">
        <v>8806</v>
      </c>
      <c r="C4713" s="6" t="s">
        <v>31</v>
      </c>
      <c r="D4713" s="7" t="s">
        <v>122</v>
      </c>
      <c r="E4713" s="6" t="s">
        <v>707</v>
      </c>
      <c r="F4713" s="6" t="s">
        <v>642</v>
      </c>
      <c r="G4713" s="7" t="s">
        <v>62</v>
      </c>
      <c r="H4713" s="8" t="n">
        <v>814.68</v>
      </c>
      <c r="I4713" s="9" t="n">
        <v>15</v>
      </c>
      <c r="J4713" s="6" t="s">
        <v>17</v>
      </c>
    </row>
    <row r="4714" customFormat="false" ht="15" hidden="false" customHeight="false" outlineLevel="0" collapsed="false">
      <c r="A4714" s="2" t="s">
        <v>8807</v>
      </c>
      <c r="B4714" s="2" t="s">
        <v>8808</v>
      </c>
      <c r="C4714" s="2" t="s">
        <v>86</v>
      </c>
      <c r="D4714" s="3" t="s">
        <v>249</v>
      </c>
      <c r="E4714" s="2" t="s">
        <v>557</v>
      </c>
      <c r="F4714" s="2" t="s">
        <v>440</v>
      </c>
      <c r="G4714" s="3" t="s">
        <v>62</v>
      </c>
      <c r="H4714" s="4" t="n">
        <v>10132.24</v>
      </c>
      <c r="I4714" s="5" t="n">
        <v>0</v>
      </c>
      <c r="J4714" s="2" t="s">
        <v>17</v>
      </c>
    </row>
    <row r="4715" customFormat="false" ht="15" hidden="false" customHeight="false" outlineLevel="0" collapsed="false">
      <c r="A4715" s="6" t="s">
        <v>8809</v>
      </c>
      <c r="B4715" s="6" t="s">
        <v>8810</v>
      </c>
      <c r="C4715" s="6" t="s">
        <v>31</v>
      </c>
      <c r="D4715" s="7" t="s">
        <v>92</v>
      </c>
      <c r="E4715" s="6" t="s">
        <v>1951</v>
      </c>
      <c r="F4715" s="6" t="s">
        <v>573</v>
      </c>
      <c r="G4715" s="7" t="s">
        <v>22</v>
      </c>
      <c r="H4715" s="8" t="n">
        <v>13024.28</v>
      </c>
      <c r="I4715" s="9" t="n">
        <v>15</v>
      </c>
      <c r="J4715" s="6" t="s">
        <v>17</v>
      </c>
    </row>
    <row r="4716" customFormat="false" ht="15" hidden="false" customHeight="false" outlineLevel="0" collapsed="false">
      <c r="A4716" s="2" t="s">
        <v>8811</v>
      </c>
      <c r="B4716" s="2" t="s">
        <v>8812</v>
      </c>
      <c r="C4716" s="2" t="s">
        <v>12</v>
      </c>
      <c r="D4716" s="3" t="s">
        <v>81</v>
      </c>
      <c r="E4716" s="2" t="s">
        <v>469</v>
      </c>
      <c r="F4716" s="2" t="s">
        <v>472</v>
      </c>
      <c r="G4716" s="3" t="s">
        <v>22</v>
      </c>
      <c r="H4716" s="4" t="n">
        <v>5080.67</v>
      </c>
      <c r="I4716" s="5" t="n">
        <v>0</v>
      </c>
      <c r="J4716" s="2" t="s">
        <v>17</v>
      </c>
    </row>
    <row r="4717" customFormat="false" ht="15" hidden="false" customHeight="false" outlineLevel="0" collapsed="false">
      <c r="A4717" s="6" t="s">
        <v>8813</v>
      </c>
      <c r="B4717" s="6" t="s">
        <v>8540</v>
      </c>
      <c r="C4717" s="6" t="s">
        <v>12</v>
      </c>
      <c r="D4717" s="7" t="s">
        <v>162</v>
      </c>
      <c r="E4717" s="6" t="s">
        <v>67</v>
      </c>
      <c r="F4717" s="6" t="s">
        <v>430</v>
      </c>
      <c r="G4717" s="7" t="s">
        <v>62</v>
      </c>
      <c r="H4717" s="8" t="n">
        <v>8530.65</v>
      </c>
      <c r="I4717" s="9" t="n">
        <v>25</v>
      </c>
      <c r="J4717" s="6" t="s">
        <v>17</v>
      </c>
    </row>
    <row r="4718" customFormat="false" ht="15" hidden="false" customHeight="false" outlineLevel="0" collapsed="false">
      <c r="A4718" s="2" t="s">
        <v>8814</v>
      </c>
      <c r="B4718" s="2" t="s">
        <v>8815</v>
      </c>
      <c r="C4718" s="2" t="s">
        <v>86</v>
      </c>
      <c r="D4718" s="3" t="s">
        <v>135</v>
      </c>
      <c r="E4718" s="2" t="s">
        <v>1485</v>
      </c>
      <c r="F4718" s="2" t="s">
        <v>46</v>
      </c>
      <c r="G4718" s="3" t="s">
        <v>22</v>
      </c>
      <c r="H4718" s="4" t="n">
        <v>2855.99</v>
      </c>
      <c r="I4718" s="5" t="n">
        <v>10</v>
      </c>
      <c r="J4718" s="2" t="s">
        <v>17</v>
      </c>
    </row>
    <row r="4719" customFormat="false" ht="15" hidden="false" customHeight="false" outlineLevel="0" collapsed="false">
      <c r="A4719" s="6" t="s">
        <v>8816</v>
      </c>
      <c r="B4719" s="6" t="s">
        <v>8817</v>
      </c>
      <c r="C4719" s="6" t="s">
        <v>31</v>
      </c>
      <c r="D4719" s="7" t="s">
        <v>32</v>
      </c>
      <c r="E4719" s="6" t="s">
        <v>1271</v>
      </c>
      <c r="F4719" s="6" t="s">
        <v>381</v>
      </c>
      <c r="G4719" s="7" t="s">
        <v>74</v>
      </c>
      <c r="H4719" s="8" t="n">
        <v>6874.21</v>
      </c>
      <c r="I4719" s="9" t="n">
        <v>15</v>
      </c>
      <c r="J4719" s="6" t="s">
        <v>17</v>
      </c>
    </row>
    <row r="4720" customFormat="false" ht="15" hidden="false" customHeight="false" outlineLevel="0" collapsed="false">
      <c r="A4720" s="2" t="s">
        <v>8818</v>
      </c>
      <c r="B4720" s="2" t="s">
        <v>8819</v>
      </c>
      <c r="C4720" s="2" t="s">
        <v>31</v>
      </c>
      <c r="D4720" s="3" t="s">
        <v>59</v>
      </c>
      <c r="E4720" s="2" t="s">
        <v>943</v>
      </c>
      <c r="F4720" s="2" t="s">
        <v>155</v>
      </c>
      <c r="G4720" s="3" t="s">
        <v>74</v>
      </c>
      <c r="H4720" s="4" t="n">
        <v>4323.62</v>
      </c>
      <c r="I4720" s="5" t="n">
        <v>25</v>
      </c>
      <c r="J4720" s="2" t="s">
        <v>68</v>
      </c>
    </row>
    <row r="4721" customFormat="false" ht="15" hidden="false" customHeight="false" outlineLevel="0" collapsed="false">
      <c r="A4721" s="6" t="s">
        <v>8820</v>
      </c>
      <c r="B4721" s="6" t="s">
        <v>2714</v>
      </c>
      <c r="C4721" s="6" t="s">
        <v>12</v>
      </c>
      <c r="D4721" s="7" t="s">
        <v>81</v>
      </c>
      <c r="E4721" s="6" t="s">
        <v>146</v>
      </c>
      <c r="F4721" s="6" t="s">
        <v>187</v>
      </c>
      <c r="G4721" s="7" t="s">
        <v>62</v>
      </c>
      <c r="H4721" s="8" t="n">
        <v>9992.48</v>
      </c>
      <c r="I4721" s="9" t="n">
        <v>10</v>
      </c>
      <c r="J4721" s="6" t="s">
        <v>17</v>
      </c>
    </row>
    <row r="4722" customFormat="false" ht="15" hidden="false" customHeight="false" outlineLevel="0" collapsed="false">
      <c r="A4722" s="2" t="s">
        <v>8821</v>
      </c>
      <c r="B4722" s="2" t="s">
        <v>2139</v>
      </c>
      <c r="C4722" s="2" t="s">
        <v>31</v>
      </c>
      <c r="D4722" s="3" t="s">
        <v>71</v>
      </c>
      <c r="E4722" s="2" t="s">
        <v>282</v>
      </c>
      <c r="F4722" s="2" t="s">
        <v>293</v>
      </c>
      <c r="G4722" s="3" t="s">
        <v>74</v>
      </c>
      <c r="H4722" s="4" t="n">
        <v>14716.88</v>
      </c>
      <c r="I4722" s="5" t="n">
        <v>25</v>
      </c>
      <c r="J4722" s="2" t="s">
        <v>17</v>
      </c>
    </row>
    <row r="4723" customFormat="false" ht="15" hidden="false" customHeight="false" outlineLevel="0" collapsed="false">
      <c r="A4723" s="6" t="s">
        <v>8822</v>
      </c>
      <c r="B4723" s="6" t="s">
        <v>1774</v>
      </c>
      <c r="C4723" s="6" t="s">
        <v>12</v>
      </c>
      <c r="D4723" s="7" t="s">
        <v>37</v>
      </c>
      <c r="E4723" s="6" t="s">
        <v>293</v>
      </c>
      <c r="F4723" s="6" t="s">
        <v>332</v>
      </c>
      <c r="G4723" s="7" t="s">
        <v>22</v>
      </c>
      <c r="H4723" s="8" t="n">
        <v>13214.15</v>
      </c>
      <c r="I4723" s="9" t="n">
        <v>25</v>
      </c>
      <c r="J4723" s="6" t="s">
        <v>68</v>
      </c>
    </row>
    <row r="4724" customFormat="false" ht="15" hidden="false" customHeight="false" outlineLevel="0" collapsed="false">
      <c r="A4724" s="2" t="s">
        <v>8823</v>
      </c>
      <c r="B4724" s="2" t="s">
        <v>8009</v>
      </c>
      <c r="C4724" s="2" t="s">
        <v>12</v>
      </c>
      <c r="D4724" s="3" t="s">
        <v>162</v>
      </c>
      <c r="E4724" s="2" t="s">
        <v>997</v>
      </c>
      <c r="F4724" s="2" t="s">
        <v>287</v>
      </c>
      <c r="G4724" s="3" t="s">
        <v>16</v>
      </c>
      <c r="H4724" s="4" t="n">
        <v>9656.25</v>
      </c>
      <c r="I4724" s="5" t="n">
        <v>20</v>
      </c>
      <c r="J4724" s="2" t="s">
        <v>68</v>
      </c>
    </row>
    <row r="4725" customFormat="false" ht="15" hidden="false" customHeight="false" outlineLevel="0" collapsed="false">
      <c r="A4725" s="6" t="s">
        <v>8824</v>
      </c>
      <c r="B4725" s="6" t="s">
        <v>8825</v>
      </c>
      <c r="C4725" s="6" t="s">
        <v>86</v>
      </c>
      <c r="D4725" s="7" t="s">
        <v>249</v>
      </c>
      <c r="E4725" s="6" t="s">
        <v>398</v>
      </c>
      <c r="F4725" s="6" t="s">
        <v>268</v>
      </c>
      <c r="G4725" s="7" t="s">
        <v>28</v>
      </c>
      <c r="H4725" s="8" t="n">
        <v>14347.77</v>
      </c>
      <c r="I4725" s="9" t="n">
        <v>10</v>
      </c>
      <c r="J4725" s="6" t="s">
        <v>68</v>
      </c>
    </row>
    <row r="4726" customFormat="false" ht="15" hidden="false" customHeight="false" outlineLevel="0" collapsed="false">
      <c r="A4726" s="2" t="s">
        <v>8826</v>
      </c>
      <c r="B4726" s="2" t="s">
        <v>8827</v>
      </c>
      <c r="C4726" s="2" t="s">
        <v>12</v>
      </c>
      <c r="D4726" s="3" t="s">
        <v>81</v>
      </c>
      <c r="E4726" s="2" t="s">
        <v>536</v>
      </c>
      <c r="F4726" s="2" t="s">
        <v>115</v>
      </c>
      <c r="G4726" s="3" t="s">
        <v>22</v>
      </c>
      <c r="H4726" s="4" t="n">
        <v>11826.62</v>
      </c>
      <c r="I4726" s="5" t="n">
        <v>5</v>
      </c>
      <c r="J4726" s="2" t="s">
        <v>17</v>
      </c>
    </row>
    <row r="4727" customFormat="false" ht="15" hidden="false" customHeight="false" outlineLevel="0" collapsed="false">
      <c r="A4727" s="6" t="s">
        <v>8828</v>
      </c>
      <c r="B4727" s="6" t="s">
        <v>5248</v>
      </c>
      <c r="C4727" s="6" t="s">
        <v>86</v>
      </c>
      <c r="D4727" s="7" t="s">
        <v>135</v>
      </c>
      <c r="E4727" s="6" t="s">
        <v>61</v>
      </c>
      <c r="F4727" s="6" t="s">
        <v>853</v>
      </c>
      <c r="G4727" s="7" t="s">
        <v>22</v>
      </c>
      <c r="H4727" s="8" t="n">
        <v>4562.32</v>
      </c>
      <c r="I4727" s="9" t="n">
        <v>30</v>
      </c>
      <c r="J4727" s="6" t="s">
        <v>68</v>
      </c>
    </row>
    <row r="4728" customFormat="false" ht="15" hidden="false" customHeight="false" outlineLevel="0" collapsed="false">
      <c r="A4728" s="2" t="s">
        <v>8829</v>
      </c>
      <c r="B4728" s="2" t="s">
        <v>8830</v>
      </c>
      <c r="C4728" s="2" t="s">
        <v>86</v>
      </c>
      <c r="D4728" s="3" t="s">
        <v>97</v>
      </c>
      <c r="E4728" s="2" t="s">
        <v>712</v>
      </c>
      <c r="F4728" s="2" t="s">
        <v>642</v>
      </c>
      <c r="G4728" s="3" t="s">
        <v>74</v>
      </c>
      <c r="H4728" s="4" t="n">
        <v>5098</v>
      </c>
      <c r="I4728" s="5" t="n">
        <v>15</v>
      </c>
      <c r="J4728" s="2" t="s">
        <v>17</v>
      </c>
    </row>
    <row r="4729" customFormat="false" ht="15" hidden="false" customHeight="false" outlineLevel="0" collapsed="false">
      <c r="A4729" s="6" t="s">
        <v>8831</v>
      </c>
      <c r="B4729" s="6" t="s">
        <v>8832</v>
      </c>
      <c r="C4729" s="6" t="s">
        <v>31</v>
      </c>
      <c r="D4729" s="7" t="s">
        <v>215</v>
      </c>
      <c r="E4729" s="6" t="s">
        <v>496</v>
      </c>
      <c r="F4729" s="6" t="s">
        <v>1271</v>
      </c>
      <c r="G4729" s="7" t="s">
        <v>22</v>
      </c>
      <c r="H4729" s="8" t="n">
        <v>14308.81</v>
      </c>
      <c r="I4729" s="9" t="n">
        <v>5</v>
      </c>
      <c r="J4729" s="6" t="s">
        <v>17</v>
      </c>
    </row>
    <row r="4730" customFormat="false" ht="15" hidden="false" customHeight="false" outlineLevel="0" collapsed="false">
      <c r="A4730" s="2" t="s">
        <v>8833</v>
      </c>
      <c r="B4730" s="2" t="s">
        <v>8834</v>
      </c>
      <c r="C4730" s="2" t="s">
        <v>31</v>
      </c>
      <c r="D4730" s="3" t="s">
        <v>175</v>
      </c>
      <c r="E4730" s="2" t="s">
        <v>1055</v>
      </c>
      <c r="F4730" s="2" t="s">
        <v>61</v>
      </c>
      <c r="G4730" s="3" t="s">
        <v>16</v>
      </c>
      <c r="H4730" s="4" t="n">
        <v>13848.2</v>
      </c>
      <c r="I4730" s="5" t="n">
        <v>15</v>
      </c>
      <c r="J4730" s="2" t="s">
        <v>17</v>
      </c>
    </row>
    <row r="4731" customFormat="false" ht="15" hidden="false" customHeight="false" outlineLevel="0" collapsed="false">
      <c r="A4731" s="6" t="s">
        <v>8835</v>
      </c>
      <c r="B4731" s="6" t="s">
        <v>2767</v>
      </c>
      <c r="C4731" s="6" t="s">
        <v>31</v>
      </c>
      <c r="D4731" s="7" t="s">
        <v>32</v>
      </c>
      <c r="E4731" s="6" t="s">
        <v>363</v>
      </c>
      <c r="F4731" s="6" t="s">
        <v>975</v>
      </c>
      <c r="G4731" s="7" t="s">
        <v>28</v>
      </c>
      <c r="H4731" s="8" t="n">
        <v>4546.63</v>
      </c>
      <c r="I4731" s="9" t="n">
        <v>5</v>
      </c>
      <c r="J4731" s="6" t="s">
        <v>17</v>
      </c>
    </row>
    <row r="4732" customFormat="false" ht="15" hidden="false" customHeight="false" outlineLevel="0" collapsed="false">
      <c r="A4732" s="2" t="s">
        <v>8836</v>
      </c>
      <c r="B4732" s="2" t="s">
        <v>4948</v>
      </c>
      <c r="C4732" s="2" t="s">
        <v>86</v>
      </c>
      <c r="D4732" s="3" t="s">
        <v>249</v>
      </c>
      <c r="E4732" s="2" t="s">
        <v>483</v>
      </c>
      <c r="F4732" s="2" t="s">
        <v>2469</v>
      </c>
      <c r="G4732" s="3" t="s">
        <v>22</v>
      </c>
      <c r="H4732" s="4" t="n">
        <v>5208.9</v>
      </c>
      <c r="I4732" s="5" t="n">
        <v>10</v>
      </c>
      <c r="J4732" s="2" t="s">
        <v>17</v>
      </c>
    </row>
    <row r="4733" customFormat="false" ht="15" hidden="false" customHeight="false" outlineLevel="0" collapsed="false">
      <c r="A4733" s="6" t="s">
        <v>8837</v>
      </c>
      <c r="B4733" s="6" t="s">
        <v>1299</v>
      </c>
      <c r="C4733" s="6" t="s">
        <v>12</v>
      </c>
      <c r="D4733" s="7" t="s">
        <v>81</v>
      </c>
      <c r="E4733" s="6" t="s">
        <v>254</v>
      </c>
      <c r="F4733" s="6" t="s">
        <v>171</v>
      </c>
      <c r="G4733" s="7" t="s">
        <v>22</v>
      </c>
      <c r="H4733" s="8" t="n">
        <v>11797.36</v>
      </c>
      <c r="I4733" s="9" t="n">
        <v>0</v>
      </c>
      <c r="J4733" s="6" t="s">
        <v>68</v>
      </c>
    </row>
    <row r="4734" customFormat="false" ht="15" hidden="false" customHeight="false" outlineLevel="0" collapsed="false">
      <c r="A4734" s="2" t="s">
        <v>8838</v>
      </c>
      <c r="B4734" s="2" t="s">
        <v>8839</v>
      </c>
      <c r="C4734" s="2" t="s">
        <v>12</v>
      </c>
      <c r="D4734" s="3" t="s">
        <v>162</v>
      </c>
      <c r="E4734" s="2" t="s">
        <v>1292</v>
      </c>
      <c r="F4734" s="2" t="s">
        <v>286</v>
      </c>
      <c r="G4734" s="3" t="s">
        <v>138</v>
      </c>
      <c r="H4734" s="4" t="n">
        <v>10277.32</v>
      </c>
      <c r="I4734" s="5" t="n">
        <v>25</v>
      </c>
      <c r="J4734" s="2" t="s">
        <v>17</v>
      </c>
    </row>
    <row r="4735" customFormat="false" ht="15" hidden="false" customHeight="false" outlineLevel="0" collapsed="false">
      <c r="A4735" s="6" t="s">
        <v>8840</v>
      </c>
      <c r="B4735" s="6" t="s">
        <v>8841</v>
      </c>
      <c r="C4735" s="6" t="s">
        <v>12</v>
      </c>
      <c r="D4735" s="7" t="s">
        <v>13</v>
      </c>
      <c r="E4735" s="6" t="s">
        <v>301</v>
      </c>
      <c r="F4735" s="6" t="s">
        <v>812</v>
      </c>
      <c r="G4735" s="7" t="s">
        <v>138</v>
      </c>
      <c r="H4735" s="8" t="n">
        <v>9180.01</v>
      </c>
      <c r="I4735" s="9" t="n">
        <v>20</v>
      </c>
      <c r="J4735" s="6" t="s">
        <v>17</v>
      </c>
    </row>
    <row r="4736" customFormat="false" ht="15" hidden="false" customHeight="false" outlineLevel="0" collapsed="false">
      <c r="A4736" s="2" t="s">
        <v>8842</v>
      </c>
      <c r="B4736" s="2" t="s">
        <v>8843</v>
      </c>
      <c r="C4736" s="2" t="s">
        <v>12</v>
      </c>
      <c r="D4736" s="3" t="s">
        <v>81</v>
      </c>
      <c r="E4736" s="2" t="s">
        <v>188</v>
      </c>
      <c r="F4736" s="2" t="s">
        <v>937</v>
      </c>
      <c r="G4736" s="3" t="s">
        <v>62</v>
      </c>
      <c r="H4736" s="4" t="n">
        <v>1275.94</v>
      </c>
      <c r="I4736" s="5" t="n">
        <v>15</v>
      </c>
      <c r="J4736" s="2" t="s">
        <v>17</v>
      </c>
    </row>
    <row r="4737" customFormat="false" ht="15" hidden="false" customHeight="false" outlineLevel="0" collapsed="false">
      <c r="A4737" s="6" t="s">
        <v>8844</v>
      </c>
      <c r="B4737" s="6" t="s">
        <v>8845</v>
      </c>
      <c r="C4737" s="6" t="s">
        <v>31</v>
      </c>
      <c r="D4737" s="7" t="s">
        <v>32</v>
      </c>
      <c r="E4737" s="6" t="s">
        <v>472</v>
      </c>
      <c r="F4737" s="6" t="s">
        <v>659</v>
      </c>
      <c r="G4737" s="7" t="s">
        <v>28</v>
      </c>
      <c r="H4737" s="8" t="n">
        <v>9761.52</v>
      </c>
      <c r="I4737" s="9" t="n">
        <v>10</v>
      </c>
      <c r="J4737" s="6" t="s">
        <v>17</v>
      </c>
    </row>
    <row r="4738" customFormat="false" ht="15" hidden="false" customHeight="false" outlineLevel="0" collapsed="false">
      <c r="A4738" s="2" t="s">
        <v>8846</v>
      </c>
      <c r="B4738" s="2" t="s">
        <v>8847</v>
      </c>
      <c r="C4738" s="2" t="s">
        <v>31</v>
      </c>
      <c r="D4738" s="3" t="s">
        <v>131</v>
      </c>
      <c r="E4738" s="2" t="s">
        <v>501</v>
      </c>
      <c r="F4738" s="2" t="s">
        <v>38</v>
      </c>
      <c r="G4738" s="3" t="s">
        <v>62</v>
      </c>
      <c r="H4738" s="4" t="n">
        <v>12531.81</v>
      </c>
      <c r="I4738" s="5" t="n">
        <v>25</v>
      </c>
      <c r="J4738" s="2" t="s">
        <v>17</v>
      </c>
    </row>
    <row r="4739" customFormat="false" ht="15" hidden="false" customHeight="false" outlineLevel="0" collapsed="false">
      <c r="A4739" s="6" t="s">
        <v>8848</v>
      </c>
      <c r="B4739" s="6" t="s">
        <v>8849</v>
      </c>
      <c r="C4739" s="6" t="s">
        <v>31</v>
      </c>
      <c r="D4739" s="7" t="s">
        <v>122</v>
      </c>
      <c r="E4739" s="6" t="s">
        <v>476</v>
      </c>
      <c r="F4739" s="6" t="s">
        <v>51</v>
      </c>
      <c r="G4739" s="7" t="s">
        <v>28</v>
      </c>
      <c r="H4739" s="8" t="n">
        <v>2765.43</v>
      </c>
      <c r="I4739" s="9" t="n">
        <v>10</v>
      </c>
      <c r="J4739" s="6" t="s">
        <v>68</v>
      </c>
    </row>
    <row r="4740" customFormat="false" ht="15" hidden="false" customHeight="false" outlineLevel="0" collapsed="false">
      <c r="A4740" s="2" t="s">
        <v>8850</v>
      </c>
      <c r="B4740" s="2" t="s">
        <v>2846</v>
      </c>
      <c r="C4740" s="2" t="s">
        <v>12</v>
      </c>
      <c r="D4740" s="3" t="s">
        <v>81</v>
      </c>
      <c r="E4740" s="2" t="s">
        <v>734</v>
      </c>
      <c r="F4740" s="2" t="s">
        <v>1162</v>
      </c>
      <c r="G4740" s="3" t="s">
        <v>22</v>
      </c>
      <c r="H4740" s="4" t="n">
        <v>12029.86</v>
      </c>
      <c r="I4740" s="5" t="n">
        <v>0</v>
      </c>
      <c r="J4740" s="2" t="s">
        <v>68</v>
      </c>
    </row>
    <row r="4741" customFormat="false" ht="15" hidden="false" customHeight="false" outlineLevel="0" collapsed="false">
      <c r="A4741" s="6" t="s">
        <v>8851</v>
      </c>
      <c r="B4741" s="6" t="s">
        <v>8852</v>
      </c>
      <c r="C4741" s="6" t="s">
        <v>12</v>
      </c>
      <c r="D4741" s="7" t="s">
        <v>362</v>
      </c>
      <c r="E4741" s="6" t="s">
        <v>1308</v>
      </c>
      <c r="F4741" s="6" t="s">
        <v>706</v>
      </c>
      <c r="G4741" s="7" t="s">
        <v>62</v>
      </c>
      <c r="H4741" s="8" t="n">
        <v>10599.7</v>
      </c>
      <c r="I4741" s="9" t="n">
        <v>20</v>
      </c>
      <c r="J4741" s="6" t="s">
        <v>17</v>
      </c>
    </row>
    <row r="4742" customFormat="false" ht="15" hidden="false" customHeight="false" outlineLevel="0" collapsed="false">
      <c r="A4742" s="2" t="s">
        <v>8853</v>
      </c>
      <c r="B4742" s="2" t="s">
        <v>3413</v>
      </c>
      <c r="C4742" s="2" t="s">
        <v>31</v>
      </c>
      <c r="D4742" s="3" t="s">
        <v>71</v>
      </c>
      <c r="E4742" s="2" t="s">
        <v>533</v>
      </c>
      <c r="F4742" s="2" t="s">
        <v>34</v>
      </c>
      <c r="G4742" s="3" t="s">
        <v>62</v>
      </c>
      <c r="H4742" s="4" t="n">
        <v>10029.43</v>
      </c>
      <c r="I4742" s="5" t="n">
        <v>30</v>
      </c>
      <c r="J4742" s="2" t="s">
        <v>17</v>
      </c>
    </row>
    <row r="4743" customFormat="false" ht="15" hidden="false" customHeight="false" outlineLevel="0" collapsed="false">
      <c r="A4743" s="6" t="s">
        <v>8854</v>
      </c>
      <c r="B4743" s="6" t="s">
        <v>8855</v>
      </c>
      <c r="C4743" s="6" t="s">
        <v>12</v>
      </c>
      <c r="D4743" s="7" t="s">
        <v>110</v>
      </c>
      <c r="E4743" s="6" t="s">
        <v>457</v>
      </c>
      <c r="F4743" s="6" t="s">
        <v>56</v>
      </c>
      <c r="G4743" s="7" t="s">
        <v>22</v>
      </c>
      <c r="H4743" s="8" t="n">
        <v>2723.13</v>
      </c>
      <c r="I4743" s="9" t="n">
        <v>25</v>
      </c>
      <c r="J4743" s="6" t="s">
        <v>17</v>
      </c>
    </row>
    <row r="4744" customFormat="false" ht="15" hidden="false" customHeight="false" outlineLevel="0" collapsed="false">
      <c r="A4744" s="2" t="s">
        <v>8856</v>
      </c>
      <c r="B4744" s="2" t="s">
        <v>3109</v>
      </c>
      <c r="C4744" s="2" t="s">
        <v>12</v>
      </c>
      <c r="D4744" s="3" t="s">
        <v>362</v>
      </c>
      <c r="E4744" s="2" t="s">
        <v>250</v>
      </c>
      <c r="F4744" s="2" t="s">
        <v>373</v>
      </c>
      <c r="G4744" s="3" t="s">
        <v>28</v>
      </c>
      <c r="H4744" s="4" t="n">
        <v>4676.29</v>
      </c>
      <c r="I4744" s="5" t="n">
        <v>5</v>
      </c>
      <c r="J4744" s="2" t="s">
        <v>68</v>
      </c>
    </row>
    <row r="4745" customFormat="false" ht="15" hidden="false" customHeight="false" outlineLevel="0" collapsed="false">
      <c r="A4745" s="6" t="s">
        <v>8857</v>
      </c>
      <c r="B4745" s="6" t="s">
        <v>8858</v>
      </c>
      <c r="C4745" s="6" t="s">
        <v>86</v>
      </c>
      <c r="D4745" s="7" t="s">
        <v>384</v>
      </c>
      <c r="E4745" s="6" t="s">
        <v>1874</v>
      </c>
      <c r="F4745" s="6" t="s">
        <v>287</v>
      </c>
      <c r="G4745" s="7" t="s">
        <v>74</v>
      </c>
      <c r="H4745" s="8" t="n">
        <v>10993.29</v>
      </c>
      <c r="I4745" s="9" t="n">
        <v>25</v>
      </c>
      <c r="J4745" s="6" t="s">
        <v>17</v>
      </c>
    </row>
    <row r="4746" customFormat="false" ht="15" hidden="false" customHeight="false" outlineLevel="0" collapsed="false">
      <c r="A4746" s="2" t="s">
        <v>8859</v>
      </c>
      <c r="B4746" s="2" t="s">
        <v>8860</v>
      </c>
      <c r="C4746" s="2" t="s">
        <v>12</v>
      </c>
      <c r="D4746" s="3" t="s">
        <v>110</v>
      </c>
      <c r="E4746" s="2" t="s">
        <v>806</v>
      </c>
      <c r="F4746" s="2" t="s">
        <v>942</v>
      </c>
      <c r="G4746" s="3" t="s">
        <v>28</v>
      </c>
      <c r="H4746" s="4" t="n">
        <v>875.98</v>
      </c>
      <c r="I4746" s="5" t="n">
        <v>20</v>
      </c>
      <c r="J4746" s="2" t="s">
        <v>17</v>
      </c>
    </row>
    <row r="4747" customFormat="false" ht="15" hidden="false" customHeight="false" outlineLevel="0" collapsed="false">
      <c r="A4747" s="6" t="s">
        <v>8861</v>
      </c>
      <c r="B4747" s="6" t="s">
        <v>8862</v>
      </c>
      <c r="C4747" s="6" t="s">
        <v>31</v>
      </c>
      <c r="D4747" s="7" t="s">
        <v>131</v>
      </c>
      <c r="E4747" s="6" t="s">
        <v>172</v>
      </c>
      <c r="F4747" s="6" t="s">
        <v>301</v>
      </c>
      <c r="G4747" s="7" t="s">
        <v>22</v>
      </c>
      <c r="H4747" s="8" t="n">
        <v>2676.35</v>
      </c>
      <c r="I4747" s="9" t="n">
        <v>0</v>
      </c>
      <c r="J4747" s="6" t="s">
        <v>17</v>
      </c>
    </row>
    <row r="4748" customFormat="false" ht="15" hidden="false" customHeight="false" outlineLevel="0" collapsed="false">
      <c r="A4748" s="2" t="s">
        <v>8863</v>
      </c>
      <c r="B4748" s="2" t="s">
        <v>2716</v>
      </c>
      <c r="C4748" s="2" t="s">
        <v>12</v>
      </c>
      <c r="D4748" s="3" t="s">
        <v>110</v>
      </c>
      <c r="E4748" s="2" t="s">
        <v>761</v>
      </c>
      <c r="F4748" s="2" t="s">
        <v>1000</v>
      </c>
      <c r="G4748" s="3" t="s">
        <v>22</v>
      </c>
      <c r="H4748" s="4" t="n">
        <v>13270.93</v>
      </c>
      <c r="I4748" s="5" t="n">
        <v>30</v>
      </c>
      <c r="J4748" s="2" t="s">
        <v>68</v>
      </c>
    </row>
    <row r="4749" customFormat="false" ht="15" hidden="false" customHeight="false" outlineLevel="0" collapsed="false">
      <c r="A4749" s="6" t="s">
        <v>8864</v>
      </c>
      <c r="B4749" s="6" t="s">
        <v>6361</v>
      </c>
      <c r="C4749" s="6" t="s">
        <v>31</v>
      </c>
      <c r="D4749" s="7" t="s">
        <v>59</v>
      </c>
      <c r="E4749" s="6" t="s">
        <v>898</v>
      </c>
      <c r="F4749" s="6" t="s">
        <v>2538</v>
      </c>
      <c r="G4749" s="7" t="s">
        <v>22</v>
      </c>
      <c r="H4749" s="8" t="n">
        <v>12456.18</v>
      </c>
      <c r="I4749" s="9" t="n">
        <v>0</v>
      </c>
      <c r="J4749" s="6" t="s">
        <v>17</v>
      </c>
    </row>
    <row r="4750" customFormat="false" ht="15" hidden="false" customHeight="false" outlineLevel="0" collapsed="false">
      <c r="A4750" s="2" t="s">
        <v>8865</v>
      </c>
      <c r="B4750" s="2" t="s">
        <v>8866</v>
      </c>
      <c r="C4750" s="2" t="s">
        <v>86</v>
      </c>
      <c r="D4750" s="3" t="s">
        <v>507</v>
      </c>
      <c r="E4750" s="2" t="s">
        <v>665</v>
      </c>
      <c r="F4750" s="2" t="s">
        <v>928</v>
      </c>
      <c r="G4750" s="3" t="s">
        <v>22</v>
      </c>
      <c r="H4750" s="4" t="n">
        <v>10491.47</v>
      </c>
      <c r="I4750" s="5" t="n">
        <v>5</v>
      </c>
      <c r="J4750" s="2" t="s">
        <v>17</v>
      </c>
    </row>
    <row r="4751" customFormat="false" ht="15" hidden="false" customHeight="false" outlineLevel="0" collapsed="false">
      <c r="A4751" s="6" t="s">
        <v>8867</v>
      </c>
      <c r="B4751" s="6" t="s">
        <v>8868</v>
      </c>
      <c r="C4751" s="6" t="s">
        <v>31</v>
      </c>
      <c r="D4751" s="7" t="s">
        <v>92</v>
      </c>
      <c r="E4751" s="6" t="s">
        <v>803</v>
      </c>
      <c r="F4751" s="6" t="s">
        <v>234</v>
      </c>
      <c r="G4751" s="7" t="s">
        <v>62</v>
      </c>
      <c r="H4751" s="8" t="n">
        <v>7671.18</v>
      </c>
      <c r="I4751" s="9" t="n">
        <v>25</v>
      </c>
      <c r="J4751" s="6" t="s">
        <v>17</v>
      </c>
    </row>
    <row r="4752" customFormat="false" ht="15" hidden="false" customHeight="false" outlineLevel="0" collapsed="false">
      <c r="A4752" s="2" t="s">
        <v>8869</v>
      </c>
      <c r="B4752" s="2" t="s">
        <v>8870</v>
      </c>
      <c r="C4752" s="2" t="s">
        <v>12</v>
      </c>
      <c r="D4752" s="3" t="s">
        <v>179</v>
      </c>
      <c r="E4752" s="2" t="s">
        <v>520</v>
      </c>
      <c r="F4752" s="2" t="s">
        <v>528</v>
      </c>
      <c r="G4752" s="3" t="s">
        <v>22</v>
      </c>
      <c r="H4752" s="4" t="n">
        <v>1967.86</v>
      </c>
      <c r="I4752" s="5" t="n">
        <v>30</v>
      </c>
      <c r="J4752" s="2" t="s">
        <v>68</v>
      </c>
    </row>
    <row r="4753" customFormat="false" ht="15" hidden="false" customHeight="false" outlineLevel="0" collapsed="false">
      <c r="A4753" s="6" t="s">
        <v>8871</v>
      </c>
      <c r="B4753" s="6" t="s">
        <v>6181</v>
      </c>
      <c r="C4753" s="6" t="s">
        <v>31</v>
      </c>
      <c r="D4753" s="7" t="s">
        <v>59</v>
      </c>
      <c r="E4753" s="6" t="s">
        <v>955</v>
      </c>
      <c r="F4753" s="6" t="s">
        <v>650</v>
      </c>
      <c r="G4753" s="7" t="s">
        <v>28</v>
      </c>
      <c r="H4753" s="8" t="n">
        <v>4283.11</v>
      </c>
      <c r="I4753" s="9" t="n">
        <v>15</v>
      </c>
      <c r="J4753" s="6" t="s">
        <v>17</v>
      </c>
    </row>
    <row r="4754" customFormat="false" ht="15" hidden="false" customHeight="false" outlineLevel="0" collapsed="false">
      <c r="A4754" s="2" t="s">
        <v>8872</v>
      </c>
      <c r="B4754" s="2" t="s">
        <v>7181</v>
      </c>
      <c r="C4754" s="2" t="s">
        <v>31</v>
      </c>
      <c r="D4754" s="3" t="s">
        <v>71</v>
      </c>
      <c r="E4754" s="2" t="s">
        <v>504</v>
      </c>
      <c r="F4754" s="2" t="s">
        <v>943</v>
      </c>
      <c r="G4754" s="3" t="s">
        <v>138</v>
      </c>
      <c r="H4754" s="4" t="n">
        <v>5274.65</v>
      </c>
      <c r="I4754" s="5" t="n">
        <v>25</v>
      </c>
      <c r="J4754" s="2" t="s">
        <v>17</v>
      </c>
    </row>
    <row r="4755" customFormat="false" ht="15" hidden="false" customHeight="false" outlineLevel="0" collapsed="false">
      <c r="A4755" s="6" t="s">
        <v>8873</v>
      </c>
      <c r="B4755" s="6" t="s">
        <v>4863</v>
      </c>
      <c r="C4755" s="6" t="s">
        <v>31</v>
      </c>
      <c r="D4755" s="7" t="s">
        <v>71</v>
      </c>
      <c r="E4755" s="6" t="s">
        <v>363</v>
      </c>
      <c r="F4755" s="6" t="s">
        <v>238</v>
      </c>
      <c r="G4755" s="7" t="s">
        <v>74</v>
      </c>
      <c r="H4755" s="8" t="n">
        <v>5779.97</v>
      </c>
      <c r="I4755" s="9" t="n">
        <v>20</v>
      </c>
      <c r="J4755" s="6" t="s">
        <v>17</v>
      </c>
    </row>
    <row r="4756" customFormat="false" ht="15" hidden="false" customHeight="false" outlineLevel="0" collapsed="false">
      <c r="A4756" s="2" t="s">
        <v>8874</v>
      </c>
      <c r="B4756" s="2" t="s">
        <v>7722</v>
      </c>
      <c r="C4756" s="2" t="s">
        <v>12</v>
      </c>
      <c r="D4756" s="3" t="s">
        <v>362</v>
      </c>
      <c r="E4756" s="2" t="s">
        <v>1394</v>
      </c>
      <c r="F4756" s="2" t="s">
        <v>1129</v>
      </c>
      <c r="G4756" s="3" t="s">
        <v>22</v>
      </c>
      <c r="H4756" s="4" t="n">
        <v>10235.39</v>
      </c>
      <c r="I4756" s="5" t="n">
        <v>10</v>
      </c>
      <c r="J4756" s="2" t="s">
        <v>17</v>
      </c>
    </row>
    <row r="4757" customFormat="false" ht="15" hidden="false" customHeight="false" outlineLevel="0" collapsed="false">
      <c r="A4757" s="6" t="s">
        <v>8875</v>
      </c>
      <c r="B4757" s="6" t="s">
        <v>8876</v>
      </c>
      <c r="C4757" s="6" t="s">
        <v>12</v>
      </c>
      <c r="D4757" s="7" t="s">
        <v>154</v>
      </c>
      <c r="E4757" s="6" t="s">
        <v>72</v>
      </c>
      <c r="F4757" s="6" t="s">
        <v>237</v>
      </c>
      <c r="G4757" s="7" t="s">
        <v>28</v>
      </c>
      <c r="H4757" s="8" t="n">
        <v>1943.4</v>
      </c>
      <c r="I4757" s="9" t="n">
        <v>25</v>
      </c>
      <c r="J4757" s="6" t="s">
        <v>68</v>
      </c>
    </row>
    <row r="4758" customFormat="false" ht="15" hidden="false" customHeight="false" outlineLevel="0" collapsed="false">
      <c r="A4758" s="2" t="s">
        <v>8877</v>
      </c>
      <c r="B4758" s="2" t="s">
        <v>8878</v>
      </c>
      <c r="C4758" s="2" t="s">
        <v>31</v>
      </c>
      <c r="D4758" s="3" t="s">
        <v>32</v>
      </c>
      <c r="E4758" s="2" t="s">
        <v>261</v>
      </c>
      <c r="F4758" s="2" t="s">
        <v>281</v>
      </c>
      <c r="G4758" s="3" t="s">
        <v>22</v>
      </c>
      <c r="H4758" s="4" t="n">
        <v>13378.12</v>
      </c>
      <c r="I4758" s="5" t="n">
        <v>25</v>
      </c>
      <c r="J4758" s="2" t="s">
        <v>17</v>
      </c>
    </row>
    <row r="4759" customFormat="false" ht="15" hidden="false" customHeight="false" outlineLevel="0" collapsed="false">
      <c r="A4759" s="6" t="s">
        <v>8879</v>
      </c>
      <c r="B4759" s="6" t="s">
        <v>8880</v>
      </c>
      <c r="C4759" s="6" t="s">
        <v>31</v>
      </c>
      <c r="D4759" s="7" t="s">
        <v>32</v>
      </c>
      <c r="E4759" s="6" t="s">
        <v>486</v>
      </c>
      <c r="F4759" s="6" t="s">
        <v>1907</v>
      </c>
      <c r="G4759" s="7" t="s">
        <v>22</v>
      </c>
      <c r="H4759" s="8" t="n">
        <v>10307.75</v>
      </c>
      <c r="I4759" s="9" t="n">
        <v>30</v>
      </c>
      <c r="J4759" s="6" t="s">
        <v>17</v>
      </c>
    </row>
    <row r="4760" customFormat="false" ht="15" hidden="false" customHeight="false" outlineLevel="0" collapsed="false">
      <c r="A4760" s="2" t="s">
        <v>8881</v>
      </c>
      <c r="B4760" s="2" t="s">
        <v>8882</v>
      </c>
      <c r="C4760" s="2" t="s">
        <v>86</v>
      </c>
      <c r="D4760" s="3" t="s">
        <v>97</v>
      </c>
      <c r="E4760" s="2" t="s">
        <v>630</v>
      </c>
      <c r="F4760" s="2" t="s">
        <v>167</v>
      </c>
      <c r="G4760" s="3" t="s">
        <v>16</v>
      </c>
      <c r="H4760" s="4" t="n">
        <v>2972.69</v>
      </c>
      <c r="I4760" s="5" t="n">
        <v>0</v>
      </c>
      <c r="J4760" s="2" t="s">
        <v>68</v>
      </c>
    </row>
    <row r="4761" customFormat="false" ht="15" hidden="false" customHeight="false" outlineLevel="0" collapsed="false">
      <c r="A4761" s="6" t="s">
        <v>8883</v>
      </c>
      <c r="B4761" s="6" t="s">
        <v>8884</v>
      </c>
      <c r="C4761" s="6" t="s">
        <v>86</v>
      </c>
      <c r="D4761" s="7" t="s">
        <v>384</v>
      </c>
      <c r="E4761" s="6" t="s">
        <v>107</v>
      </c>
      <c r="F4761" s="6" t="s">
        <v>112</v>
      </c>
      <c r="G4761" s="7" t="s">
        <v>28</v>
      </c>
      <c r="H4761" s="8" t="n">
        <v>4114.43</v>
      </c>
      <c r="I4761" s="9" t="n">
        <v>30</v>
      </c>
      <c r="J4761" s="6" t="s">
        <v>17</v>
      </c>
    </row>
    <row r="4762" customFormat="false" ht="15" hidden="false" customHeight="false" outlineLevel="0" collapsed="false">
      <c r="A4762" s="2" t="s">
        <v>8885</v>
      </c>
      <c r="B4762" s="2" t="s">
        <v>8886</v>
      </c>
      <c r="C4762" s="2" t="s">
        <v>31</v>
      </c>
      <c r="D4762" s="3" t="s">
        <v>65</v>
      </c>
      <c r="E4762" s="2" t="s">
        <v>164</v>
      </c>
      <c r="F4762" s="2" t="s">
        <v>585</v>
      </c>
      <c r="G4762" s="3" t="s">
        <v>62</v>
      </c>
      <c r="H4762" s="4" t="n">
        <v>12549.01</v>
      </c>
      <c r="I4762" s="5" t="n">
        <v>20</v>
      </c>
      <c r="J4762" s="2" t="s">
        <v>68</v>
      </c>
    </row>
    <row r="4763" customFormat="false" ht="15" hidden="false" customHeight="false" outlineLevel="0" collapsed="false">
      <c r="A4763" s="6" t="s">
        <v>8887</v>
      </c>
      <c r="B4763" s="6" t="s">
        <v>8888</v>
      </c>
      <c r="C4763" s="6" t="s">
        <v>86</v>
      </c>
      <c r="D4763" s="7" t="s">
        <v>101</v>
      </c>
      <c r="E4763" s="6" t="s">
        <v>38</v>
      </c>
      <c r="F4763" s="6" t="s">
        <v>1951</v>
      </c>
      <c r="G4763" s="7" t="s">
        <v>74</v>
      </c>
      <c r="H4763" s="8" t="n">
        <v>3473.98</v>
      </c>
      <c r="I4763" s="9" t="n">
        <v>20</v>
      </c>
      <c r="J4763" s="6" t="s">
        <v>17</v>
      </c>
    </row>
    <row r="4764" customFormat="false" ht="15" hidden="false" customHeight="false" outlineLevel="0" collapsed="false">
      <c r="A4764" s="2" t="s">
        <v>8889</v>
      </c>
      <c r="B4764" s="2" t="s">
        <v>8890</v>
      </c>
      <c r="C4764" s="2" t="s">
        <v>12</v>
      </c>
      <c r="D4764" s="3" t="s">
        <v>110</v>
      </c>
      <c r="E4764" s="2" t="s">
        <v>871</v>
      </c>
      <c r="F4764" s="2" t="s">
        <v>1368</v>
      </c>
      <c r="G4764" s="3" t="s">
        <v>22</v>
      </c>
      <c r="H4764" s="4" t="n">
        <v>9917.78</v>
      </c>
      <c r="I4764" s="5" t="n">
        <v>15</v>
      </c>
      <c r="J4764" s="2" t="s">
        <v>17</v>
      </c>
    </row>
    <row r="4765" customFormat="false" ht="15" hidden="false" customHeight="false" outlineLevel="0" collapsed="false">
      <c r="A4765" s="6" t="s">
        <v>8891</v>
      </c>
      <c r="B4765" s="6" t="s">
        <v>475</v>
      </c>
      <c r="C4765" s="6" t="s">
        <v>12</v>
      </c>
      <c r="D4765" s="7" t="s">
        <v>81</v>
      </c>
      <c r="E4765" s="6" t="s">
        <v>367</v>
      </c>
      <c r="F4765" s="6" t="s">
        <v>433</v>
      </c>
      <c r="G4765" s="7" t="s">
        <v>22</v>
      </c>
      <c r="H4765" s="8" t="n">
        <v>1580.44</v>
      </c>
      <c r="I4765" s="9" t="n">
        <v>5</v>
      </c>
      <c r="J4765" s="6" t="s">
        <v>17</v>
      </c>
    </row>
    <row r="4766" customFormat="false" ht="15" hidden="false" customHeight="false" outlineLevel="0" collapsed="false">
      <c r="A4766" s="2" t="s">
        <v>8892</v>
      </c>
      <c r="B4766" s="2" t="s">
        <v>3865</v>
      </c>
      <c r="C4766" s="2" t="s">
        <v>12</v>
      </c>
      <c r="D4766" s="3" t="s">
        <v>154</v>
      </c>
      <c r="E4766" s="2" t="s">
        <v>205</v>
      </c>
      <c r="F4766" s="2" t="s">
        <v>703</v>
      </c>
      <c r="G4766" s="3" t="s">
        <v>28</v>
      </c>
      <c r="H4766" s="4" t="n">
        <v>6941.81</v>
      </c>
      <c r="I4766" s="5" t="n">
        <v>5</v>
      </c>
      <c r="J4766" s="2" t="s">
        <v>17</v>
      </c>
    </row>
    <row r="4767" customFormat="false" ht="15" hidden="false" customHeight="false" outlineLevel="0" collapsed="false">
      <c r="A4767" s="6" t="s">
        <v>8893</v>
      </c>
      <c r="B4767" s="6" t="s">
        <v>8894</v>
      </c>
      <c r="C4767" s="6" t="s">
        <v>12</v>
      </c>
      <c r="D4767" s="7" t="s">
        <v>162</v>
      </c>
      <c r="E4767" s="6" t="s">
        <v>191</v>
      </c>
      <c r="F4767" s="6" t="s">
        <v>315</v>
      </c>
      <c r="G4767" s="7" t="s">
        <v>22</v>
      </c>
      <c r="H4767" s="8" t="n">
        <v>6958.12</v>
      </c>
      <c r="I4767" s="9" t="n">
        <v>5</v>
      </c>
      <c r="J4767" s="6" t="s">
        <v>17</v>
      </c>
    </row>
    <row r="4768" customFormat="false" ht="15" hidden="false" customHeight="false" outlineLevel="0" collapsed="false">
      <c r="A4768" s="2" t="s">
        <v>8895</v>
      </c>
      <c r="B4768" s="2" t="s">
        <v>8896</v>
      </c>
      <c r="C4768" s="2" t="s">
        <v>31</v>
      </c>
      <c r="D4768" s="3" t="s">
        <v>32</v>
      </c>
      <c r="E4768" s="2" t="s">
        <v>406</v>
      </c>
      <c r="F4768" s="2" t="s">
        <v>724</v>
      </c>
      <c r="G4768" s="3" t="s">
        <v>62</v>
      </c>
      <c r="H4768" s="4" t="n">
        <v>6874.51</v>
      </c>
      <c r="I4768" s="5" t="n">
        <v>0</v>
      </c>
      <c r="J4768" s="2" t="s">
        <v>68</v>
      </c>
    </row>
    <row r="4769" customFormat="false" ht="15" hidden="false" customHeight="false" outlineLevel="0" collapsed="false">
      <c r="A4769" s="6" t="s">
        <v>8897</v>
      </c>
      <c r="B4769" s="6" t="s">
        <v>3095</v>
      </c>
      <c r="C4769" s="6" t="s">
        <v>86</v>
      </c>
      <c r="D4769" s="7" t="s">
        <v>285</v>
      </c>
      <c r="E4769" s="6" t="s">
        <v>446</v>
      </c>
      <c r="F4769" s="6" t="s">
        <v>741</v>
      </c>
      <c r="G4769" s="7" t="s">
        <v>62</v>
      </c>
      <c r="H4769" s="8" t="n">
        <v>8022.37</v>
      </c>
      <c r="I4769" s="9" t="n">
        <v>20</v>
      </c>
      <c r="J4769" s="6" t="s">
        <v>17</v>
      </c>
    </row>
    <row r="4770" customFormat="false" ht="15" hidden="false" customHeight="false" outlineLevel="0" collapsed="false">
      <c r="A4770" s="2" t="s">
        <v>8898</v>
      </c>
      <c r="B4770" s="2" t="s">
        <v>8899</v>
      </c>
      <c r="C4770" s="2" t="s">
        <v>12</v>
      </c>
      <c r="D4770" s="3" t="s">
        <v>110</v>
      </c>
      <c r="E4770" s="2" t="s">
        <v>556</v>
      </c>
      <c r="F4770" s="2" t="s">
        <v>557</v>
      </c>
      <c r="G4770" s="3" t="s">
        <v>22</v>
      </c>
      <c r="H4770" s="4" t="n">
        <v>12261.32</v>
      </c>
      <c r="I4770" s="5" t="n">
        <v>20</v>
      </c>
      <c r="J4770" s="2" t="s">
        <v>17</v>
      </c>
    </row>
    <row r="4771" customFormat="false" ht="15" hidden="false" customHeight="false" outlineLevel="0" collapsed="false">
      <c r="A4771" s="6" t="s">
        <v>8900</v>
      </c>
      <c r="B4771" s="6" t="s">
        <v>8901</v>
      </c>
      <c r="C4771" s="6" t="s">
        <v>31</v>
      </c>
      <c r="D4771" s="7" t="s">
        <v>92</v>
      </c>
      <c r="E4771" s="6" t="s">
        <v>1890</v>
      </c>
      <c r="F4771" s="6" t="s">
        <v>1082</v>
      </c>
      <c r="G4771" s="7" t="s">
        <v>16</v>
      </c>
      <c r="H4771" s="8" t="n">
        <v>4564.82</v>
      </c>
      <c r="I4771" s="9" t="n">
        <v>20</v>
      </c>
      <c r="J4771" s="6" t="s">
        <v>17</v>
      </c>
    </row>
    <row r="4772" customFormat="false" ht="15" hidden="false" customHeight="false" outlineLevel="0" collapsed="false">
      <c r="A4772" s="2" t="s">
        <v>8902</v>
      </c>
      <c r="B4772" s="2" t="s">
        <v>8903</v>
      </c>
      <c r="C4772" s="2" t="s">
        <v>86</v>
      </c>
      <c r="D4772" s="3" t="s">
        <v>101</v>
      </c>
      <c r="E4772" s="2" t="s">
        <v>793</v>
      </c>
      <c r="F4772" s="2" t="s">
        <v>43</v>
      </c>
      <c r="G4772" s="3" t="s">
        <v>62</v>
      </c>
      <c r="H4772" s="4" t="n">
        <v>3678.14</v>
      </c>
      <c r="I4772" s="5" t="n">
        <v>10</v>
      </c>
      <c r="J4772" s="2" t="s">
        <v>17</v>
      </c>
    </row>
    <row r="4773" customFormat="false" ht="15" hidden="false" customHeight="false" outlineLevel="0" collapsed="false">
      <c r="A4773" s="6" t="s">
        <v>8904</v>
      </c>
      <c r="B4773" s="6" t="s">
        <v>6501</v>
      </c>
      <c r="C4773" s="6" t="s">
        <v>31</v>
      </c>
      <c r="D4773" s="7" t="s">
        <v>131</v>
      </c>
      <c r="E4773" s="6" t="s">
        <v>1475</v>
      </c>
      <c r="F4773" s="6" t="s">
        <v>608</v>
      </c>
      <c r="G4773" s="7" t="s">
        <v>22</v>
      </c>
      <c r="H4773" s="8" t="n">
        <v>6970.6</v>
      </c>
      <c r="I4773" s="9" t="n">
        <v>0</v>
      </c>
      <c r="J4773" s="6" t="s">
        <v>17</v>
      </c>
    </row>
    <row r="4774" customFormat="false" ht="15" hidden="false" customHeight="false" outlineLevel="0" collapsed="false">
      <c r="A4774" s="2" t="s">
        <v>8905</v>
      </c>
      <c r="B4774" s="2" t="s">
        <v>8906</v>
      </c>
      <c r="C4774" s="2" t="s">
        <v>31</v>
      </c>
      <c r="D4774" s="3" t="s">
        <v>122</v>
      </c>
      <c r="E4774" s="2" t="s">
        <v>943</v>
      </c>
      <c r="F4774" s="2" t="s">
        <v>347</v>
      </c>
      <c r="G4774" s="3" t="s">
        <v>22</v>
      </c>
      <c r="H4774" s="4" t="n">
        <v>1813.86</v>
      </c>
      <c r="I4774" s="5" t="n">
        <v>5</v>
      </c>
      <c r="J4774" s="2" t="s">
        <v>68</v>
      </c>
    </row>
    <row r="4775" customFormat="false" ht="15" hidden="false" customHeight="false" outlineLevel="0" collapsed="false">
      <c r="A4775" s="6" t="s">
        <v>8907</v>
      </c>
      <c r="B4775" s="6" t="s">
        <v>1108</v>
      </c>
      <c r="C4775" s="6" t="s">
        <v>12</v>
      </c>
      <c r="D4775" s="7" t="s">
        <v>162</v>
      </c>
      <c r="E4775" s="6" t="s">
        <v>66</v>
      </c>
      <c r="F4775" s="6" t="s">
        <v>1725</v>
      </c>
      <c r="G4775" s="7" t="s">
        <v>138</v>
      </c>
      <c r="H4775" s="8" t="n">
        <v>5319.65</v>
      </c>
      <c r="I4775" s="9" t="n">
        <v>20</v>
      </c>
      <c r="J4775" s="6" t="s">
        <v>17</v>
      </c>
    </row>
    <row r="4776" customFormat="false" ht="15" hidden="false" customHeight="false" outlineLevel="0" collapsed="false">
      <c r="A4776" s="2" t="s">
        <v>8908</v>
      </c>
      <c r="B4776" s="2" t="s">
        <v>8909</v>
      </c>
      <c r="C4776" s="2" t="s">
        <v>12</v>
      </c>
      <c r="D4776" s="3" t="s">
        <v>154</v>
      </c>
      <c r="E4776" s="2" t="s">
        <v>1082</v>
      </c>
      <c r="F4776" s="2" t="s">
        <v>724</v>
      </c>
      <c r="G4776" s="3" t="s">
        <v>22</v>
      </c>
      <c r="H4776" s="4" t="n">
        <v>3840.3</v>
      </c>
      <c r="I4776" s="5" t="n">
        <v>0</v>
      </c>
      <c r="J4776" s="2" t="s">
        <v>17</v>
      </c>
    </row>
    <row r="4777" customFormat="false" ht="15" hidden="false" customHeight="false" outlineLevel="0" collapsed="false">
      <c r="A4777" s="6" t="s">
        <v>8910</v>
      </c>
      <c r="B4777" s="6" t="s">
        <v>2859</v>
      </c>
      <c r="C4777" s="6" t="s">
        <v>12</v>
      </c>
      <c r="D4777" s="7" t="s">
        <v>154</v>
      </c>
      <c r="E4777" s="6" t="s">
        <v>83</v>
      </c>
      <c r="F4777" s="6" t="s">
        <v>757</v>
      </c>
      <c r="G4777" s="7" t="s">
        <v>62</v>
      </c>
      <c r="H4777" s="8" t="n">
        <v>9955.89</v>
      </c>
      <c r="I4777" s="9" t="n">
        <v>25</v>
      </c>
      <c r="J4777" s="6" t="s">
        <v>17</v>
      </c>
    </row>
    <row r="4778" customFormat="false" ht="15" hidden="false" customHeight="false" outlineLevel="0" collapsed="false">
      <c r="A4778" s="2" t="s">
        <v>8911</v>
      </c>
      <c r="B4778" s="2" t="s">
        <v>8912</v>
      </c>
      <c r="C4778" s="2" t="s">
        <v>86</v>
      </c>
      <c r="D4778" s="3" t="s">
        <v>384</v>
      </c>
      <c r="E4778" s="2" t="s">
        <v>688</v>
      </c>
      <c r="F4778" s="2" t="s">
        <v>490</v>
      </c>
      <c r="G4778" s="3" t="s">
        <v>22</v>
      </c>
      <c r="H4778" s="4" t="n">
        <v>8001.72</v>
      </c>
      <c r="I4778" s="5" t="n">
        <v>10</v>
      </c>
      <c r="J4778" s="2" t="s">
        <v>17</v>
      </c>
    </row>
    <row r="4779" customFormat="false" ht="15" hidden="false" customHeight="false" outlineLevel="0" collapsed="false">
      <c r="A4779" s="6" t="s">
        <v>8913</v>
      </c>
      <c r="B4779" s="6" t="s">
        <v>8914</v>
      </c>
      <c r="C4779" s="6" t="s">
        <v>31</v>
      </c>
      <c r="D4779" s="7" t="s">
        <v>145</v>
      </c>
      <c r="E4779" s="6" t="s">
        <v>88</v>
      </c>
      <c r="F4779" s="6" t="s">
        <v>703</v>
      </c>
      <c r="G4779" s="7" t="s">
        <v>62</v>
      </c>
      <c r="H4779" s="8" t="n">
        <v>4829.25</v>
      </c>
      <c r="I4779" s="9" t="n">
        <v>25</v>
      </c>
      <c r="J4779" s="6" t="s">
        <v>17</v>
      </c>
    </row>
    <row r="4780" customFormat="false" ht="15" hidden="false" customHeight="false" outlineLevel="0" collapsed="false">
      <c r="A4780" s="2" t="s">
        <v>8915</v>
      </c>
      <c r="B4780" s="2" t="s">
        <v>8916</v>
      </c>
      <c r="C4780" s="2" t="s">
        <v>31</v>
      </c>
      <c r="D4780" s="3" t="s">
        <v>32</v>
      </c>
      <c r="E4780" s="2" t="s">
        <v>436</v>
      </c>
      <c r="F4780" s="2" t="s">
        <v>373</v>
      </c>
      <c r="G4780" s="3" t="s">
        <v>74</v>
      </c>
      <c r="H4780" s="4" t="n">
        <v>1378.99</v>
      </c>
      <c r="I4780" s="5" t="n">
        <v>10</v>
      </c>
      <c r="J4780" s="2" t="s">
        <v>17</v>
      </c>
    </row>
    <row r="4781" customFormat="false" ht="15" hidden="false" customHeight="false" outlineLevel="0" collapsed="false">
      <c r="A4781" s="6" t="s">
        <v>8917</v>
      </c>
      <c r="B4781" s="6" t="s">
        <v>5367</v>
      </c>
      <c r="C4781" s="6" t="s">
        <v>31</v>
      </c>
      <c r="D4781" s="7" t="s">
        <v>131</v>
      </c>
      <c r="E4781" s="6" t="s">
        <v>767</v>
      </c>
      <c r="F4781" s="6" t="s">
        <v>543</v>
      </c>
      <c r="G4781" s="7" t="s">
        <v>62</v>
      </c>
      <c r="H4781" s="8" t="n">
        <v>9551.94</v>
      </c>
      <c r="I4781" s="9" t="n">
        <v>15</v>
      </c>
      <c r="J4781" s="6" t="s">
        <v>17</v>
      </c>
    </row>
    <row r="4782" customFormat="false" ht="15" hidden="false" customHeight="false" outlineLevel="0" collapsed="false">
      <c r="A4782" s="2" t="s">
        <v>8918</v>
      </c>
      <c r="B4782" s="2" t="s">
        <v>814</v>
      </c>
      <c r="C4782" s="2" t="s">
        <v>86</v>
      </c>
      <c r="D4782" s="3" t="s">
        <v>384</v>
      </c>
      <c r="E4782" s="2" t="s">
        <v>525</v>
      </c>
      <c r="F4782" s="2" t="s">
        <v>363</v>
      </c>
      <c r="G4782" s="3" t="s">
        <v>28</v>
      </c>
      <c r="H4782" s="4" t="n">
        <v>8456.63</v>
      </c>
      <c r="I4782" s="5" t="n">
        <v>15</v>
      </c>
      <c r="J4782" s="2" t="s">
        <v>68</v>
      </c>
    </row>
    <row r="4783" customFormat="false" ht="15" hidden="false" customHeight="false" outlineLevel="0" collapsed="false">
      <c r="A4783" s="6" t="s">
        <v>8919</v>
      </c>
      <c r="B4783" s="6" t="s">
        <v>8920</v>
      </c>
      <c r="C4783" s="6" t="s">
        <v>31</v>
      </c>
      <c r="D4783" s="7" t="s">
        <v>32</v>
      </c>
      <c r="E4783" s="6" t="s">
        <v>21</v>
      </c>
      <c r="F4783" s="6" t="s">
        <v>227</v>
      </c>
      <c r="G4783" s="7" t="s">
        <v>22</v>
      </c>
      <c r="H4783" s="8" t="n">
        <v>1931.38</v>
      </c>
      <c r="I4783" s="9" t="n">
        <v>20</v>
      </c>
      <c r="J4783" s="6" t="s">
        <v>17</v>
      </c>
    </row>
    <row r="4784" customFormat="false" ht="15" hidden="false" customHeight="false" outlineLevel="0" collapsed="false">
      <c r="A4784" s="2" t="s">
        <v>8921</v>
      </c>
      <c r="B4784" s="2" t="s">
        <v>400</v>
      </c>
      <c r="C4784" s="2" t="s">
        <v>12</v>
      </c>
      <c r="D4784" s="3" t="s">
        <v>179</v>
      </c>
      <c r="E4784" s="2" t="s">
        <v>928</v>
      </c>
      <c r="F4784" s="2" t="s">
        <v>666</v>
      </c>
      <c r="G4784" s="3" t="s">
        <v>22</v>
      </c>
      <c r="H4784" s="4" t="n">
        <v>5236.31</v>
      </c>
      <c r="I4784" s="5" t="n">
        <v>15</v>
      </c>
      <c r="J4784" s="2" t="s">
        <v>17</v>
      </c>
    </row>
    <row r="4785" customFormat="false" ht="15" hidden="false" customHeight="false" outlineLevel="0" collapsed="false">
      <c r="A4785" s="6" t="s">
        <v>8922</v>
      </c>
      <c r="B4785" s="6" t="s">
        <v>8923</v>
      </c>
      <c r="C4785" s="6" t="s">
        <v>12</v>
      </c>
      <c r="D4785" s="7" t="s">
        <v>25</v>
      </c>
      <c r="E4785" s="6" t="s">
        <v>89</v>
      </c>
      <c r="F4785" s="6" t="s">
        <v>1505</v>
      </c>
      <c r="G4785" s="7" t="s">
        <v>22</v>
      </c>
      <c r="H4785" s="8" t="n">
        <v>987.44</v>
      </c>
      <c r="I4785" s="9" t="n">
        <v>5</v>
      </c>
      <c r="J4785" s="6" t="s">
        <v>17</v>
      </c>
    </row>
    <row r="4786" customFormat="false" ht="15" hidden="false" customHeight="false" outlineLevel="0" collapsed="false">
      <c r="A4786" s="2" t="s">
        <v>8924</v>
      </c>
      <c r="B4786" s="2" t="s">
        <v>2225</v>
      </c>
      <c r="C4786" s="2" t="s">
        <v>86</v>
      </c>
      <c r="D4786" s="3" t="s">
        <v>285</v>
      </c>
      <c r="E4786" s="2" t="s">
        <v>1585</v>
      </c>
      <c r="F4786" s="2" t="s">
        <v>870</v>
      </c>
      <c r="G4786" s="3" t="s">
        <v>138</v>
      </c>
      <c r="H4786" s="4" t="n">
        <v>5224.55</v>
      </c>
      <c r="I4786" s="5" t="n">
        <v>25</v>
      </c>
      <c r="J4786" s="2" t="s">
        <v>17</v>
      </c>
    </row>
    <row r="4787" customFormat="false" ht="15" hidden="false" customHeight="false" outlineLevel="0" collapsed="false">
      <c r="A4787" s="6" t="s">
        <v>8925</v>
      </c>
      <c r="B4787" s="6" t="s">
        <v>8926</v>
      </c>
      <c r="C4787" s="6" t="s">
        <v>31</v>
      </c>
      <c r="D4787" s="7" t="s">
        <v>122</v>
      </c>
      <c r="E4787" s="6" t="s">
        <v>156</v>
      </c>
      <c r="F4787" s="6" t="s">
        <v>176</v>
      </c>
      <c r="G4787" s="7" t="s">
        <v>28</v>
      </c>
      <c r="H4787" s="8" t="n">
        <v>5081.41</v>
      </c>
      <c r="I4787" s="9" t="n">
        <v>30</v>
      </c>
      <c r="J4787" s="6" t="s">
        <v>68</v>
      </c>
    </row>
    <row r="4788" customFormat="false" ht="15" hidden="false" customHeight="false" outlineLevel="0" collapsed="false">
      <c r="A4788" s="2" t="s">
        <v>8927</v>
      </c>
      <c r="B4788" s="2" t="s">
        <v>3684</v>
      </c>
      <c r="C4788" s="2" t="s">
        <v>31</v>
      </c>
      <c r="D4788" s="3" t="s">
        <v>145</v>
      </c>
      <c r="E4788" s="2" t="s">
        <v>1200</v>
      </c>
      <c r="F4788" s="2" t="s">
        <v>565</v>
      </c>
      <c r="G4788" s="3" t="s">
        <v>74</v>
      </c>
      <c r="H4788" s="4" t="n">
        <v>4896.71</v>
      </c>
      <c r="I4788" s="5" t="n">
        <v>0</v>
      </c>
      <c r="J4788" s="2" t="s">
        <v>17</v>
      </c>
    </row>
    <row r="4789" customFormat="false" ht="15" hidden="false" customHeight="false" outlineLevel="0" collapsed="false">
      <c r="A4789" s="6" t="s">
        <v>8928</v>
      </c>
      <c r="B4789" s="6" t="s">
        <v>7551</v>
      </c>
      <c r="C4789" s="6" t="s">
        <v>31</v>
      </c>
      <c r="D4789" s="7" t="s">
        <v>59</v>
      </c>
      <c r="E4789" s="6" t="s">
        <v>257</v>
      </c>
      <c r="F4789" s="6" t="s">
        <v>88</v>
      </c>
      <c r="G4789" s="7" t="s">
        <v>22</v>
      </c>
      <c r="H4789" s="8" t="n">
        <v>12722.11</v>
      </c>
      <c r="I4789" s="9" t="n">
        <v>0</v>
      </c>
      <c r="J4789" s="6" t="s">
        <v>17</v>
      </c>
    </row>
    <row r="4790" customFormat="false" ht="15" hidden="false" customHeight="false" outlineLevel="0" collapsed="false">
      <c r="A4790" s="2" t="s">
        <v>8929</v>
      </c>
      <c r="B4790" s="2" t="s">
        <v>8930</v>
      </c>
      <c r="C4790" s="2" t="s">
        <v>31</v>
      </c>
      <c r="D4790" s="3" t="s">
        <v>71</v>
      </c>
      <c r="E4790" s="2" t="s">
        <v>712</v>
      </c>
      <c r="F4790" s="2" t="s">
        <v>703</v>
      </c>
      <c r="G4790" s="3" t="s">
        <v>22</v>
      </c>
      <c r="H4790" s="4" t="n">
        <v>1042.45</v>
      </c>
      <c r="I4790" s="5" t="n">
        <v>10</v>
      </c>
      <c r="J4790" s="2" t="s">
        <v>17</v>
      </c>
    </row>
    <row r="4791" customFormat="false" ht="15" hidden="false" customHeight="false" outlineLevel="0" collapsed="false">
      <c r="A4791" s="6" t="s">
        <v>8931</v>
      </c>
      <c r="B4791" s="6" t="s">
        <v>4275</v>
      </c>
      <c r="C4791" s="6" t="s">
        <v>31</v>
      </c>
      <c r="D4791" s="7" t="s">
        <v>59</v>
      </c>
      <c r="E4791" s="6" t="s">
        <v>1641</v>
      </c>
      <c r="F4791" s="6" t="s">
        <v>132</v>
      </c>
      <c r="G4791" s="7" t="s">
        <v>62</v>
      </c>
      <c r="H4791" s="8" t="n">
        <v>3560.32</v>
      </c>
      <c r="I4791" s="9" t="n">
        <v>30</v>
      </c>
      <c r="J4791" s="6" t="s">
        <v>17</v>
      </c>
    </row>
    <row r="4792" customFormat="false" ht="15" hidden="false" customHeight="false" outlineLevel="0" collapsed="false">
      <c r="A4792" s="2" t="s">
        <v>8932</v>
      </c>
      <c r="B4792" s="2" t="s">
        <v>8933</v>
      </c>
      <c r="C4792" s="2" t="s">
        <v>12</v>
      </c>
      <c r="D4792" s="3" t="s">
        <v>179</v>
      </c>
      <c r="E4792" s="2" t="s">
        <v>358</v>
      </c>
      <c r="F4792" s="2" t="s">
        <v>376</v>
      </c>
      <c r="G4792" s="3" t="s">
        <v>138</v>
      </c>
      <c r="H4792" s="4" t="n">
        <v>8923.95</v>
      </c>
      <c r="I4792" s="5" t="n">
        <v>20</v>
      </c>
      <c r="J4792" s="2" t="s">
        <v>17</v>
      </c>
    </row>
    <row r="4793" customFormat="false" ht="15" hidden="false" customHeight="false" outlineLevel="0" collapsed="false">
      <c r="A4793" s="6" t="s">
        <v>8934</v>
      </c>
      <c r="B4793" s="6" t="s">
        <v>8935</v>
      </c>
      <c r="C4793" s="6" t="s">
        <v>31</v>
      </c>
      <c r="D4793" s="7" t="s">
        <v>122</v>
      </c>
      <c r="E4793" s="6" t="s">
        <v>237</v>
      </c>
      <c r="F4793" s="6" t="s">
        <v>238</v>
      </c>
      <c r="G4793" s="7" t="s">
        <v>22</v>
      </c>
      <c r="H4793" s="8" t="n">
        <v>8189.99</v>
      </c>
      <c r="I4793" s="9" t="n">
        <v>5</v>
      </c>
      <c r="J4793" s="6" t="s">
        <v>17</v>
      </c>
    </row>
    <row r="4794" customFormat="false" ht="15" hidden="false" customHeight="false" outlineLevel="0" collapsed="false">
      <c r="A4794" s="2" t="s">
        <v>8936</v>
      </c>
      <c r="B4794" s="2" t="s">
        <v>8937</v>
      </c>
      <c r="C4794" s="2" t="s">
        <v>31</v>
      </c>
      <c r="D4794" s="3" t="s">
        <v>215</v>
      </c>
      <c r="E4794" s="2" t="s">
        <v>650</v>
      </c>
      <c r="F4794" s="2" t="s">
        <v>275</v>
      </c>
      <c r="G4794" s="3" t="s">
        <v>22</v>
      </c>
      <c r="H4794" s="4" t="n">
        <v>13440.54</v>
      </c>
      <c r="I4794" s="5" t="n">
        <v>25</v>
      </c>
      <c r="J4794" s="2" t="s">
        <v>17</v>
      </c>
    </row>
    <row r="4795" customFormat="false" ht="15" hidden="false" customHeight="false" outlineLevel="0" collapsed="false">
      <c r="A4795" s="6" t="s">
        <v>8938</v>
      </c>
      <c r="B4795" s="6" t="s">
        <v>8939</v>
      </c>
      <c r="C4795" s="6" t="s">
        <v>31</v>
      </c>
      <c r="D4795" s="7" t="s">
        <v>175</v>
      </c>
      <c r="E4795" s="6" t="s">
        <v>703</v>
      </c>
      <c r="F4795" s="6" t="s">
        <v>89</v>
      </c>
      <c r="G4795" s="7" t="s">
        <v>62</v>
      </c>
      <c r="H4795" s="8" t="n">
        <v>9224.1</v>
      </c>
      <c r="I4795" s="9" t="n">
        <v>10</v>
      </c>
      <c r="J4795" s="6" t="s">
        <v>17</v>
      </c>
    </row>
    <row r="4796" customFormat="false" ht="15" hidden="false" customHeight="false" outlineLevel="0" collapsed="false">
      <c r="A4796" s="2" t="s">
        <v>8940</v>
      </c>
      <c r="B4796" s="2" t="s">
        <v>329</v>
      </c>
      <c r="C4796" s="2" t="s">
        <v>12</v>
      </c>
      <c r="D4796" s="3" t="s">
        <v>162</v>
      </c>
      <c r="E4796" s="2" t="s">
        <v>366</v>
      </c>
      <c r="F4796" s="2" t="s">
        <v>1440</v>
      </c>
      <c r="G4796" s="3" t="s">
        <v>16</v>
      </c>
      <c r="H4796" s="4" t="n">
        <v>1531.76</v>
      </c>
      <c r="I4796" s="5" t="n">
        <v>10</v>
      </c>
      <c r="J4796" s="2" t="s">
        <v>17</v>
      </c>
    </row>
    <row r="4797" customFormat="false" ht="15" hidden="false" customHeight="false" outlineLevel="0" collapsed="false">
      <c r="A4797" s="6" t="s">
        <v>8941</v>
      </c>
      <c r="B4797" s="6" t="s">
        <v>8942</v>
      </c>
      <c r="C4797" s="6" t="s">
        <v>86</v>
      </c>
      <c r="D4797" s="7" t="s">
        <v>507</v>
      </c>
      <c r="E4797" s="6" t="s">
        <v>163</v>
      </c>
      <c r="F4797" s="6" t="s">
        <v>293</v>
      </c>
      <c r="G4797" s="7" t="s">
        <v>74</v>
      </c>
      <c r="H4797" s="8" t="n">
        <v>11669.67</v>
      </c>
      <c r="I4797" s="9" t="n">
        <v>30</v>
      </c>
      <c r="J4797" s="6" t="s">
        <v>17</v>
      </c>
    </row>
    <row r="4798" customFormat="false" ht="15" hidden="false" customHeight="false" outlineLevel="0" collapsed="false">
      <c r="A4798" s="2" t="s">
        <v>8943</v>
      </c>
      <c r="B4798" s="2" t="s">
        <v>4811</v>
      </c>
      <c r="C4798" s="2" t="s">
        <v>12</v>
      </c>
      <c r="D4798" s="3" t="s">
        <v>50</v>
      </c>
      <c r="E4798" s="2" t="s">
        <v>55</v>
      </c>
      <c r="F4798" s="2" t="s">
        <v>881</v>
      </c>
      <c r="G4798" s="3" t="s">
        <v>16</v>
      </c>
      <c r="H4798" s="4" t="n">
        <v>8967.11</v>
      </c>
      <c r="I4798" s="5" t="n">
        <v>0</v>
      </c>
      <c r="J4798" s="2" t="s">
        <v>68</v>
      </c>
    </row>
    <row r="4799" customFormat="false" ht="15" hidden="false" customHeight="false" outlineLevel="0" collapsed="false">
      <c r="A4799" s="6" t="s">
        <v>8944</v>
      </c>
      <c r="B4799" s="6" t="s">
        <v>6596</v>
      </c>
      <c r="C4799" s="6" t="s">
        <v>86</v>
      </c>
      <c r="D4799" s="7" t="s">
        <v>135</v>
      </c>
      <c r="E4799" s="6" t="s">
        <v>205</v>
      </c>
      <c r="F4799" s="6" t="s">
        <v>206</v>
      </c>
      <c r="G4799" s="7" t="s">
        <v>62</v>
      </c>
      <c r="H4799" s="8" t="n">
        <v>13849.14</v>
      </c>
      <c r="I4799" s="9" t="n">
        <v>10</v>
      </c>
      <c r="J4799" s="6" t="s">
        <v>17</v>
      </c>
    </row>
    <row r="4800" customFormat="false" ht="15" hidden="false" customHeight="false" outlineLevel="0" collapsed="false">
      <c r="A4800" s="2" t="s">
        <v>8945</v>
      </c>
      <c r="B4800" s="2" t="s">
        <v>4051</v>
      </c>
      <c r="C4800" s="2" t="s">
        <v>12</v>
      </c>
      <c r="D4800" s="3" t="s">
        <v>110</v>
      </c>
      <c r="E4800" s="2" t="s">
        <v>272</v>
      </c>
      <c r="F4800" s="2" t="s">
        <v>73</v>
      </c>
      <c r="G4800" s="3" t="s">
        <v>28</v>
      </c>
      <c r="H4800" s="4" t="n">
        <v>3110.19</v>
      </c>
      <c r="I4800" s="5" t="n">
        <v>30</v>
      </c>
      <c r="J4800" s="2" t="s">
        <v>17</v>
      </c>
    </row>
    <row r="4801" customFormat="false" ht="15" hidden="false" customHeight="false" outlineLevel="0" collapsed="false">
      <c r="A4801" s="6" t="s">
        <v>8946</v>
      </c>
      <c r="B4801" s="6" t="s">
        <v>5020</v>
      </c>
      <c r="C4801" s="6" t="s">
        <v>31</v>
      </c>
      <c r="D4801" s="7" t="s">
        <v>215</v>
      </c>
      <c r="E4801" s="6" t="s">
        <v>429</v>
      </c>
      <c r="F4801" s="6" t="s">
        <v>1055</v>
      </c>
      <c r="G4801" s="7" t="s">
        <v>74</v>
      </c>
      <c r="H4801" s="8" t="n">
        <v>13068.76</v>
      </c>
      <c r="I4801" s="9" t="n">
        <v>0</v>
      </c>
      <c r="J4801" s="6" t="s">
        <v>17</v>
      </c>
    </row>
    <row r="4802" customFormat="false" ht="15" hidden="false" customHeight="false" outlineLevel="0" collapsed="false">
      <c r="A4802" s="2" t="s">
        <v>8947</v>
      </c>
      <c r="B4802" s="2" t="s">
        <v>8948</v>
      </c>
      <c r="C4802" s="2" t="s">
        <v>86</v>
      </c>
      <c r="D4802" s="3" t="s">
        <v>97</v>
      </c>
      <c r="E4802" s="2" t="s">
        <v>680</v>
      </c>
      <c r="F4802" s="2" t="s">
        <v>681</v>
      </c>
      <c r="G4802" s="3" t="s">
        <v>16</v>
      </c>
      <c r="H4802" s="4" t="n">
        <v>9137.6</v>
      </c>
      <c r="I4802" s="5" t="n">
        <v>25</v>
      </c>
      <c r="J4802" s="2" t="s">
        <v>17</v>
      </c>
    </row>
    <row r="4803" customFormat="false" ht="15" hidden="false" customHeight="false" outlineLevel="0" collapsed="false">
      <c r="A4803" s="6" t="s">
        <v>8949</v>
      </c>
      <c r="B4803" s="6" t="s">
        <v>8950</v>
      </c>
      <c r="C4803" s="6" t="s">
        <v>86</v>
      </c>
      <c r="D4803" s="7" t="s">
        <v>135</v>
      </c>
      <c r="E4803" s="6" t="s">
        <v>1195</v>
      </c>
      <c r="F4803" s="6" t="s">
        <v>699</v>
      </c>
      <c r="G4803" s="7" t="s">
        <v>16</v>
      </c>
      <c r="H4803" s="8" t="n">
        <v>13774</v>
      </c>
      <c r="I4803" s="9" t="n">
        <v>10</v>
      </c>
      <c r="J4803" s="6" t="s">
        <v>17</v>
      </c>
    </row>
    <row r="4804" customFormat="false" ht="15" hidden="false" customHeight="false" outlineLevel="0" collapsed="false">
      <c r="A4804" s="2" t="s">
        <v>8951</v>
      </c>
      <c r="B4804" s="2" t="s">
        <v>3359</v>
      </c>
      <c r="C4804" s="2" t="s">
        <v>31</v>
      </c>
      <c r="D4804" s="3" t="s">
        <v>71</v>
      </c>
      <c r="E4804" s="2" t="s">
        <v>960</v>
      </c>
      <c r="F4804" s="2" t="s">
        <v>187</v>
      </c>
      <c r="G4804" s="3" t="s">
        <v>28</v>
      </c>
      <c r="H4804" s="4" t="n">
        <v>6075.09</v>
      </c>
      <c r="I4804" s="5" t="n">
        <v>10</v>
      </c>
      <c r="J4804" s="2" t="s">
        <v>17</v>
      </c>
    </row>
    <row r="4805" customFormat="false" ht="15" hidden="false" customHeight="false" outlineLevel="0" collapsed="false">
      <c r="A4805" s="6" t="s">
        <v>8952</v>
      </c>
      <c r="B4805" s="6" t="s">
        <v>8953</v>
      </c>
      <c r="C4805" s="6" t="s">
        <v>12</v>
      </c>
      <c r="D4805" s="7" t="s">
        <v>179</v>
      </c>
      <c r="E4805" s="6" t="s">
        <v>972</v>
      </c>
      <c r="F4805" s="6" t="s">
        <v>724</v>
      </c>
      <c r="G4805" s="7" t="s">
        <v>28</v>
      </c>
      <c r="H4805" s="8" t="n">
        <v>12107.99</v>
      </c>
      <c r="I4805" s="9" t="n">
        <v>30</v>
      </c>
      <c r="J4805" s="6" t="s">
        <v>17</v>
      </c>
    </row>
    <row r="4806" customFormat="false" ht="15" hidden="false" customHeight="false" outlineLevel="0" collapsed="false">
      <c r="A4806" s="2" t="s">
        <v>8954</v>
      </c>
      <c r="B4806" s="2" t="s">
        <v>5862</v>
      </c>
      <c r="C4806" s="2" t="s">
        <v>12</v>
      </c>
      <c r="D4806" s="3" t="s">
        <v>25</v>
      </c>
      <c r="E4806" s="2" t="s">
        <v>352</v>
      </c>
      <c r="F4806" s="2" t="s">
        <v>406</v>
      </c>
      <c r="G4806" s="3" t="s">
        <v>62</v>
      </c>
      <c r="H4806" s="4" t="n">
        <v>10266.81</v>
      </c>
      <c r="I4806" s="5" t="n">
        <v>25</v>
      </c>
      <c r="J4806" s="2" t="s">
        <v>17</v>
      </c>
    </row>
    <row r="4807" customFormat="false" ht="15" hidden="false" customHeight="false" outlineLevel="0" collapsed="false">
      <c r="A4807" s="6" t="s">
        <v>8955</v>
      </c>
      <c r="B4807" s="6" t="s">
        <v>8956</v>
      </c>
      <c r="C4807" s="6" t="s">
        <v>86</v>
      </c>
      <c r="D4807" s="7" t="s">
        <v>249</v>
      </c>
      <c r="E4807" s="6" t="s">
        <v>233</v>
      </c>
      <c r="F4807" s="6" t="s">
        <v>167</v>
      </c>
      <c r="G4807" s="7" t="s">
        <v>28</v>
      </c>
      <c r="H4807" s="8" t="n">
        <v>4099.36</v>
      </c>
      <c r="I4807" s="9" t="n">
        <v>10</v>
      </c>
      <c r="J4807" s="6" t="s">
        <v>17</v>
      </c>
    </row>
    <row r="4808" customFormat="false" ht="15" hidden="false" customHeight="false" outlineLevel="0" collapsed="false">
      <c r="A4808" s="2" t="s">
        <v>8957</v>
      </c>
      <c r="B4808" s="2" t="s">
        <v>8958</v>
      </c>
      <c r="C4808" s="2" t="s">
        <v>12</v>
      </c>
      <c r="D4808" s="3" t="s">
        <v>37</v>
      </c>
      <c r="E4808" s="2" t="s">
        <v>642</v>
      </c>
      <c r="F4808" s="2" t="s">
        <v>89</v>
      </c>
      <c r="G4808" s="3" t="s">
        <v>22</v>
      </c>
      <c r="H4808" s="4" t="n">
        <v>8788.92</v>
      </c>
      <c r="I4808" s="5" t="n">
        <v>20</v>
      </c>
      <c r="J4808" s="2" t="s">
        <v>17</v>
      </c>
    </row>
    <row r="4809" customFormat="false" ht="15" hidden="false" customHeight="false" outlineLevel="0" collapsed="false">
      <c r="A4809" s="6" t="s">
        <v>8959</v>
      </c>
      <c r="B4809" s="6" t="s">
        <v>8523</v>
      </c>
      <c r="C4809" s="6" t="s">
        <v>12</v>
      </c>
      <c r="D4809" s="7" t="s">
        <v>37</v>
      </c>
      <c r="E4809" s="6" t="s">
        <v>347</v>
      </c>
      <c r="F4809" s="6" t="s">
        <v>311</v>
      </c>
      <c r="G4809" s="7" t="s">
        <v>16</v>
      </c>
      <c r="H4809" s="8" t="n">
        <v>9353.92</v>
      </c>
      <c r="I4809" s="9" t="n">
        <v>25</v>
      </c>
      <c r="J4809" s="6" t="s">
        <v>17</v>
      </c>
    </row>
    <row r="4810" customFormat="false" ht="15" hidden="false" customHeight="false" outlineLevel="0" collapsed="false">
      <c r="A4810" s="2" t="s">
        <v>8960</v>
      </c>
      <c r="B4810" s="2" t="s">
        <v>8961</v>
      </c>
      <c r="C4810" s="2" t="s">
        <v>31</v>
      </c>
      <c r="D4810" s="3" t="s">
        <v>145</v>
      </c>
      <c r="E4810" s="2" t="s">
        <v>176</v>
      </c>
      <c r="F4810" s="2" t="s">
        <v>850</v>
      </c>
      <c r="G4810" s="3" t="s">
        <v>22</v>
      </c>
      <c r="H4810" s="4" t="n">
        <v>10038.41</v>
      </c>
      <c r="I4810" s="5" t="n">
        <v>20</v>
      </c>
      <c r="J4810" s="2" t="s">
        <v>17</v>
      </c>
    </row>
    <row r="4811" customFormat="false" ht="15" hidden="false" customHeight="false" outlineLevel="0" collapsed="false">
      <c r="A4811" s="6" t="s">
        <v>8962</v>
      </c>
      <c r="B4811" s="6" t="s">
        <v>8791</v>
      </c>
      <c r="C4811" s="6" t="s">
        <v>86</v>
      </c>
      <c r="D4811" s="7" t="s">
        <v>384</v>
      </c>
      <c r="E4811" s="6" t="s">
        <v>367</v>
      </c>
      <c r="F4811" s="6" t="s">
        <v>2187</v>
      </c>
      <c r="G4811" s="7" t="s">
        <v>28</v>
      </c>
      <c r="H4811" s="8" t="n">
        <v>6596.67</v>
      </c>
      <c r="I4811" s="9" t="n">
        <v>10</v>
      </c>
      <c r="J4811" s="6" t="s">
        <v>68</v>
      </c>
    </row>
    <row r="4812" customFormat="false" ht="15" hidden="false" customHeight="false" outlineLevel="0" collapsed="false">
      <c r="A4812" s="2" t="s">
        <v>8963</v>
      </c>
      <c r="B4812" s="2" t="s">
        <v>6073</v>
      </c>
      <c r="C4812" s="2" t="s">
        <v>86</v>
      </c>
      <c r="D4812" s="3" t="s">
        <v>507</v>
      </c>
      <c r="E4812" s="2" t="s">
        <v>409</v>
      </c>
      <c r="F4812" s="2" t="s">
        <v>21</v>
      </c>
      <c r="G4812" s="3" t="s">
        <v>16</v>
      </c>
      <c r="H4812" s="4" t="n">
        <v>12049.3</v>
      </c>
      <c r="I4812" s="5" t="n">
        <v>5</v>
      </c>
      <c r="J4812" s="2" t="s">
        <v>17</v>
      </c>
    </row>
    <row r="4813" customFormat="false" ht="15" hidden="false" customHeight="false" outlineLevel="0" collapsed="false">
      <c r="A4813" s="6" t="s">
        <v>8964</v>
      </c>
      <c r="B4813" s="6" t="s">
        <v>2692</v>
      </c>
      <c r="C4813" s="6" t="s">
        <v>12</v>
      </c>
      <c r="D4813" s="7" t="s">
        <v>179</v>
      </c>
      <c r="E4813" s="6" t="s">
        <v>1890</v>
      </c>
      <c r="F4813" s="6" t="s">
        <v>473</v>
      </c>
      <c r="G4813" s="7" t="s">
        <v>74</v>
      </c>
      <c r="H4813" s="8" t="n">
        <v>6957.33</v>
      </c>
      <c r="I4813" s="9" t="n">
        <v>30</v>
      </c>
      <c r="J4813" s="6" t="s">
        <v>17</v>
      </c>
    </row>
    <row r="4814" customFormat="false" ht="15" hidden="false" customHeight="false" outlineLevel="0" collapsed="false">
      <c r="A4814" s="2" t="s">
        <v>8965</v>
      </c>
      <c r="B4814" s="2" t="s">
        <v>8966</v>
      </c>
      <c r="C4814" s="2" t="s">
        <v>31</v>
      </c>
      <c r="D4814" s="3" t="s">
        <v>59</v>
      </c>
      <c r="E4814" s="2" t="s">
        <v>490</v>
      </c>
      <c r="F4814" s="2" t="s">
        <v>496</v>
      </c>
      <c r="G4814" s="3" t="s">
        <v>74</v>
      </c>
      <c r="H4814" s="4" t="n">
        <v>14197.28</v>
      </c>
      <c r="I4814" s="5" t="n">
        <v>15</v>
      </c>
      <c r="J4814" s="2" t="s">
        <v>17</v>
      </c>
    </row>
    <row r="4815" customFormat="false" ht="15" hidden="false" customHeight="false" outlineLevel="0" collapsed="false">
      <c r="A4815" s="6" t="s">
        <v>8967</v>
      </c>
      <c r="B4815" s="6" t="s">
        <v>2441</v>
      </c>
      <c r="C4815" s="6" t="s">
        <v>12</v>
      </c>
      <c r="D4815" s="7" t="s">
        <v>81</v>
      </c>
      <c r="E4815" s="6" t="s">
        <v>706</v>
      </c>
      <c r="F4815" s="6" t="s">
        <v>1325</v>
      </c>
      <c r="G4815" s="7" t="s">
        <v>62</v>
      </c>
      <c r="H4815" s="8" t="n">
        <v>4212.69</v>
      </c>
      <c r="I4815" s="9" t="n">
        <v>10</v>
      </c>
      <c r="J4815" s="6" t="s">
        <v>17</v>
      </c>
    </row>
    <row r="4816" customFormat="false" ht="15" hidden="false" customHeight="false" outlineLevel="0" collapsed="false">
      <c r="A4816" s="2" t="s">
        <v>8968</v>
      </c>
      <c r="B4816" s="2" t="s">
        <v>8969</v>
      </c>
      <c r="C4816" s="2" t="s">
        <v>31</v>
      </c>
      <c r="D4816" s="3" t="s">
        <v>32</v>
      </c>
      <c r="E4816" s="2" t="s">
        <v>1007</v>
      </c>
      <c r="F4816" s="2" t="s">
        <v>946</v>
      </c>
      <c r="G4816" s="3" t="s">
        <v>22</v>
      </c>
      <c r="H4816" s="4" t="n">
        <v>14903.74</v>
      </c>
      <c r="I4816" s="5" t="n">
        <v>15</v>
      </c>
      <c r="J4816" s="2" t="s">
        <v>17</v>
      </c>
    </row>
    <row r="4817" customFormat="false" ht="15" hidden="false" customHeight="false" outlineLevel="0" collapsed="false">
      <c r="A4817" s="6" t="s">
        <v>8970</v>
      </c>
      <c r="B4817" s="6" t="s">
        <v>8971</v>
      </c>
      <c r="C4817" s="6" t="s">
        <v>86</v>
      </c>
      <c r="D4817" s="7" t="s">
        <v>101</v>
      </c>
      <c r="E4817" s="6" t="s">
        <v>680</v>
      </c>
      <c r="F4817" s="6" t="s">
        <v>2450</v>
      </c>
      <c r="G4817" s="7" t="s">
        <v>22</v>
      </c>
      <c r="H4817" s="8" t="n">
        <v>11122.16</v>
      </c>
      <c r="I4817" s="9" t="n">
        <v>10</v>
      </c>
      <c r="J4817" s="6" t="s">
        <v>17</v>
      </c>
    </row>
    <row r="4818" customFormat="false" ht="15" hidden="false" customHeight="false" outlineLevel="0" collapsed="false">
      <c r="A4818" s="2" t="s">
        <v>8972</v>
      </c>
      <c r="B4818" s="2" t="s">
        <v>3638</v>
      </c>
      <c r="C4818" s="2" t="s">
        <v>31</v>
      </c>
      <c r="D4818" s="3" t="s">
        <v>32</v>
      </c>
      <c r="E4818" s="2" t="s">
        <v>521</v>
      </c>
      <c r="F4818" s="2" t="s">
        <v>764</v>
      </c>
      <c r="G4818" s="3" t="s">
        <v>16</v>
      </c>
      <c r="H4818" s="4" t="n">
        <v>546.75</v>
      </c>
      <c r="I4818" s="5" t="n">
        <v>5</v>
      </c>
      <c r="J4818" s="2" t="s">
        <v>17</v>
      </c>
    </row>
    <row r="4819" customFormat="false" ht="15" hidden="false" customHeight="false" outlineLevel="0" collapsed="false">
      <c r="A4819" s="6" t="s">
        <v>8973</v>
      </c>
      <c r="B4819" s="6" t="s">
        <v>8974</v>
      </c>
      <c r="C4819" s="6" t="s">
        <v>86</v>
      </c>
      <c r="D4819" s="7" t="s">
        <v>384</v>
      </c>
      <c r="E4819" s="6" t="s">
        <v>338</v>
      </c>
      <c r="F4819" s="6" t="s">
        <v>1153</v>
      </c>
      <c r="G4819" s="7" t="s">
        <v>16</v>
      </c>
      <c r="H4819" s="8" t="n">
        <v>7321.1</v>
      </c>
      <c r="I4819" s="9" t="n">
        <v>5</v>
      </c>
      <c r="J4819" s="6" t="s">
        <v>17</v>
      </c>
    </row>
    <row r="4820" customFormat="false" ht="15" hidden="false" customHeight="false" outlineLevel="0" collapsed="false">
      <c r="A4820" s="2" t="s">
        <v>8975</v>
      </c>
      <c r="B4820" s="2" t="s">
        <v>3103</v>
      </c>
      <c r="C4820" s="2" t="s">
        <v>12</v>
      </c>
      <c r="D4820" s="3" t="s">
        <v>362</v>
      </c>
      <c r="E4820" s="2" t="s">
        <v>659</v>
      </c>
      <c r="F4820" s="2" t="s">
        <v>870</v>
      </c>
      <c r="G4820" s="3" t="s">
        <v>62</v>
      </c>
      <c r="H4820" s="4" t="n">
        <v>13270.63</v>
      </c>
      <c r="I4820" s="5" t="n">
        <v>20</v>
      </c>
      <c r="J4820" s="2" t="s">
        <v>17</v>
      </c>
    </row>
    <row r="4821" customFormat="false" ht="15" hidden="false" customHeight="false" outlineLevel="0" collapsed="false">
      <c r="A4821" s="6" t="s">
        <v>8976</v>
      </c>
      <c r="B4821" s="6" t="s">
        <v>2588</v>
      </c>
      <c r="C4821" s="6" t="s">
        <v>86</v>
      </c>
      <c r="D4821" s="7" t="s">
        <v>87</v>
      </c>
      <c r="E4821" s="6" t="s">
        <v>884</v>
      </c>
      <c r="F4821" s="6" t="s">
        <v>276</v>
      </c>
      <c r="G4821" s="7" t="s">
        <v>16</v>
      </c>
      <c r="H4821" s="8" t="n">
        <v>14746.45</v>
      </c>
      <c r="I4821" s="9" t="n">
        <v>25</v>
      </c>
      <c r="J4821" s="6" t="s">
        <v>17</v>
      </c>
    </row>
    <row r="4822" customFormat="false" ht="15" hidden="false" customHeight="false" outlineLevel="0" collapsed="false">
      <c r="A4822" s="2" t="s">
        <v>8977</v>
      </c>
      <c r="B4822" s="2" t="s">
        <v>6444</v>
      </c>
      <c r="C4822" s="2" t="s">
        <v>86</v>
      </c>
      <c r="D4822" s="3" t="s">
        <v>101</v>
      </c>
      <c r="E4822" s="2" t="s">
        <v>469</v>
      </c>
      <c r="F4822" s="2" t="s">
        <v>405</v>
      </c>
      <c r="G4822" s="3" t="s">
        <v>22</v>
      </c>
      <c r="H4822" s="4" t="n">
        <v>3217.31</v>
      </c>
      <c r="I4822" s="5" t="n">
        <v>25</v>
      </c>
      <c r="J4822" s="2" t="s">
        <v>17</v>
      </c>
    </row>
    <row r="4823" customFormat="false" ht="15" hidden="false" customHeight="false" outlineLevel="0" collapsed="false">
      <c r="A4823" s="6" t="s">
        <v>8978</v>
      </c>
      <c r="B4823" s="6" t="s">
        <v>7536</v>
      </c>
      <c r="C4823" s="6" t="s">
        <v>12</v>
      </c>
      <c r="D4823" s="7" t="s">
        <v>362</v>
      </c>
      <c r="E4823" s="6" t="s">
        <v>195</v>
      </c>
      <c r="F4823" s="6" t="s">
        <v>761</v>
      </c>
      <c r="G4823" s="7" t="s">
        <v>138</v>
      </c>
      <c r="H4823" s="8" t="n">
        <v>14828.4</v>
      </c>
      <c r="I4823" s="9" t="n">
        <v>30</v>
      </c>
      <c r="J4823" s="6" t="s">
        <v>68</v>
      </c>
    </row>
    <row r="4824" customFormat="false" ht="15" hidden="false" customHeight="false" outlineLevel="0" collapsed="false">
      <c r="A4824" s="2" t="s">
        <v>8979</v>
      </c>
      <c r="B4824" s="2" t="s">
        <v>8770</v>
      </c>
      <c r="C4824" s="2" t="s">
        <v>12</v>
      </c>
      <c r="D4824" s="3" t="s">
        <v>37</v>
      </c>
      <c r="E4824" s="2" t="s">
        <v>352</v>
      </c>
      <c r="F4824" s="2" t="s">
        <v>472</v>
      </c>
      <c r="G4824" s="3" t="s">
        <v>74</v>
      </c>
      <c r="H4824" s="4" t="n">
        <v>5645.86</v>
      </c>
      <c r="I4824" s="5" t="n">
        <v>15</v>
      </c>
      <c r="J4824" s="2" t="s">
        <v>17</v>
      </c>
    </row>
    <row r="4825" customFormat="false" ht="15" hidden="false" customHeight="false" outlineLevel="0" collapsed="false">
      <c r="A4825" s="6" t="s">
        <v>8980</v>
      </c>
      <c r="B4825" s="6" t="s">
        <v>8981</v>
      </c>
      <c r="C4825" s="6" t="s">
        <v>31</v>
      </c>
      <c r="D4825" s="7" t="s">
        <v>145</v>
      </c>
      <c r="E4825" s="6" t="s">
        <v>901</v>
      </c>
      <c r="F4825" s="6" t="s">
        <v>311</v>
      </c>
      <c r="G4825" s="7" t="s">
        <v>62</v>
      </c>
      <c r="H4825" s="8" t="n">
        <v>14909.38</v>
      </c>
      <c r="I4825" s="9" t="n">
        <v>15</v>
      </c>
      <c r="J4825" s="6" t="s">
        <v>17</v>
      </c>
    </row>
    <row r="4826" customFormat="false" ht="15" hidden="false" customHeight="false" outlineLevel="0" collapsed="false">
      <c r="A4826" s="2" t="s">
        <v>8982</v>
      </c>
      <c r="B4826" s="2" t="s">
        <v>8983</v>
      </c>
      <c r="C4826" s="2" t="s">
        <v>31</v>
      </c>
      <c r="D4826" s="3" t="s">
        <v>122</v>
      </c>
      <c r="E4826" s="2" t="s">
        <v>812</v>
      </c>
      <c r="F4826" s="2" t="s">
        <v>237</v>
      </c>
      <c r="G4826" s="3" t="s">
        <v>28</v>
      </c>
      <c r="H4826" s="4" t="n">
        <v>12890.68</v>
      </c>
      <c r="I4826" s="5" t="n">
        <v>0</v>
      </c>
      <c r="J4826" s="2" t="s">
        <v>68</v>
      </c>
    </row>
    <row r="4827" customFormat="false" ht="15" hidden="false" customHeight="false" outlineLevel="0" collapsed="false">
      <c r="A4827" s="6" t="s">
        <v>8984</v>
      </c>
      <c r="B4827" s="6" t="s">
        <v>7576</v>
      </c>
      <c r="C4827" s="6" t="s">
        <v>31</v>
      </c>
      <c r="D4827" s="7" t="s">
        <v>175</v>
      </c>
      <c r="E4827" s="6" t="s">
        <v>1437</v>
      </c>
      <c r="F4827" s="6" t="s">
        <v>1661</v>
      </c>
      <c r="G4827" s="7" t="s">
        <v>62</v>
      </c>
      <c r="H4827" s="8" t="n">
        <v>5555.91</v>
      </c>
      <c r="I4827" s="9" t="n">
        <v>0</v>
      </c>
      <c r="J4827" s="6" t="s">
        <v>68</v>
      </c>
    </row>
    <row r="4828" customFormat="false" ht="15" hidden="false" customHeight="false" outlineLevel="0" collapsed="false">
      <c r="A4828" s="2" t="s">
        <v>8985</v>
      </c>
      <c r="B4828" s="2" t="s">
        <v>8986</v>
      </c>
      <c r="C4828" s="2" t="s">
        <v>31</v>
      </c>
      <c r="D4828" s="3" t="s">
        <v>71</v>
      </c>
      <c r="E4828" s="2" t="s">
        <v>260</v>
      </c>
      <c r="F4828" s="2" t="s">
        <v>793</v>
      </c>
      <c r="G4828" s="3" t="s">
        <v>62</v>
      </c>
      <c r="H4828" s="4" t="n">
        <v>806.45</v>
      </c>
      <c r="I4828" s="5" t="n">
        <v>0</v>
      </c>
      <c r="J4828" s="2" t="s">
        <v>17</v>
      </c>
    </row>
    <row r="4829" customFormat="false" ht="15" hidden="false" customHeight="false" outlineLevel="0" collapsed="false">
      <c r="A4829" s="6" t="s">
        <v>8987</v>
      </c>
      <c r="B4829" s="6" t="s">
        <v>2276</v>
      </c>
      <c r="C4829" s="6" t="s">
        <v>86</v>
      </c>
      <c r="D4829" s="7" t="s">
        <v>524</v>
      </c>
      <c r="E4829" s="6" t="s">
        <v>339</v>
      </c>
      <c r="F4829" s="6" t="s">
        <v>406</v>
      </c>
      <c r="G4829" s="7" t="s">
        <v>22</v>
      </c>
      <c r="H4829" s="8" t="n">
        <v>14230.66</v>
      </c>
      <c r="I4829" s="9" t="n">
        <v>5</v>
      </c>
      <c r="J4829" s="6" t="s">
        <v>68</v>
      </c>
    </row>
    <row r="4830" customFormat="false" ht="15" hidden="false" customHeight="false" outlineLevel="0" collapsed="false">
      <c r="A4830" s="2" t="s">
        <v>8988</v>
      </c>
      <c r="B4830" s="2" t="s">
        <v>8989</v>
      </c>
      <c r="C4830" s="2" t="s">
        <v>12</v>
      </c>
      <c r="D4830" s="3" t="s">
        <v>50</v>
      </c>
      <c r="E4830" s="2" t="s">
        <v>43</v>
      </c>
      <c r="F4830" s="2" t="s">
        <v>423</v>
      </c>
      <c r="G4830" s="3" t="s">
        <v>16</v>
      </c>
      <c r="H4830" s="4" t="n">
        <v>9541.01</v>
      </c>
      <c r="I4830" s="5" t="n">
        <v>10</v>
      </c>
      <c r="J4830" s="2" t="s">
        <v>68</v>
      </c>
    </row>
    <row r="4831" customFormat="false" ht="15" hidden="false" customHeight="false" outlineLevel="0" collapsed="false">
      <c r="A4831" s="6" t="s">
        <v>8990</v>
      </c>
      <c r="B4831" s="6" t="s">
        <v>7272</v>
      </c>
      <c r="C4831" s="6" t="s">
        <v>12</v>
      </c>
      <c r="D4831" s="7" t="s">
        <v>81</v>
      </c>
      <c r="E4831" s="6" t="s">
        <v>254</v>
      </c>
      <c r="F4831" s="6" t="s">
        <v>230</v>
      </c>
      <c r="G4831" s="7" t="s">
        <v>138</v>
      </c>
      <c r="H4831" s="8" t="n">
        <v>2208.43</v>
      </c>
      <c r="I4831" s="9" t="n">
        <v>20</v>
      </c>
      <c r="J4831" s="6" t="s">
        <v>17</v>
      </c>
    </row>
    <row r="4832" customFormat="false" ht="15" hidden="false" customHeight="false" outlineLevel="0" collapsed="false">
      <c r="A4832" s="2" t="s">
        <v>8991</v>
      </c>
      <c r="B4832" s="2" t="s">
        <v>8992</v>
      </c>
      <c r="C4832" s="2" t="s">
        <v>12</v>
      </c>
      <c r="D4832" s="3" t="s">
        <v>179</v>
      </c>
      <c r="E4832" s="2" t="s">
        <v>146</v>
      </c>
      <c r="F4832" s="2" t="s">
        <v>1112</v>
      </c>
      <c r="G4832" s="3" t="s">
        <v>22</v>
      </c>
      <c r="H4832" s="4" t="n">
        <v>14868.32</v>
      </c>
      <c r="I4832" s="5" t="n">
        <v>0</v>
      </c>
      <c r="J4832" s="2" t="s">
        <v>17</v>
      </c>
    </row>
    <row r="4833" customFormat="false" ht="15" hidden="false" customHeight="false" outlineLevel="0" collapsed="false">
      <c r="A4833" s="6" t="s">
        <v>8993</v>
      </c>
      <c r="B4833" s="6" t="s">
        <v>8994</v>
      </c>
      <c r="C4833" s="6" t="s">
        <v>31</v>
      </c>
      <c r="D4833" s="7" t="s">
        <v>32</v>
      </c>
      <c r="E4833" s="6" t="s">
        <v>287</v>
      </c>
      <c r="F4833" s="6" t="s">
        <v>230</v>
      </c>
      <c r="G4833" s="7" t="s">
        <v>28</v>
      </c>
      <c r="H4833" s="8" t="n">
        <v>14670.63</v>
      </c>
      <c r="I4833" s="9" t="n">
        <v>0</v>
      </c>
      <c r="J4833" s="6" t="s">
        <v>17</v>
      </c>
    </row>
    <row r="4834" customFormat="false" ht="15" hidden="false" customHeight="false" outlineLevel="0" collapsed="false">
      <c r="A4834" s="2" t="s">
        <v>8995</v>
      </c>
      <c r="B4834" s="2" t="s">
        <v>8996</v>
      </c>
      <c r="C4834" s="2" t="s">
        <v>12</v>
      </c>
      <c r="D4834" s="3" t="s">
        <v>13</v>
      </c>
      <c r="E4834" s="2" t="s">
        <v>366</v>
      </c>
      <c r="F4834" s="2" t="s">
        <v>1440</v>
      </c>
      <c r="G4834" s="3" t="s">
        <v>138</v>
      </c>
      <c r="H4834" s="4" t="n">
        <v>14304.73</v>
      </c>
      <c r="I4834" s="5" t="n">
        <v>20</v>
      </c>
      <c r="J4834" s="2" t="s">
        <v>17</v>
      </c>
    </row>
    <row r="4835" customFormat="false" ht="15" hidden="false" customHeight="false" outlineLevel="0" collapsed="false">
      <c r="A4835" s="6" t="s">
        <v>8997</v>
      </c>
      <c r="B4835" s="6" t="s">
        <v>5341</v>
      </c>
      <c r="C4835" s="6" t="s">
        <v>31</v>
      </c>
      <c r="D4835" s="7" t="s">
        <v>65</v>
      </c>
      <c r="E4835" s="6" t="s">
        <v>188</v>
      </c>
      <c r="F4835" s="6" t="s">
        <v>320</v>
      </c>
      <c r="G4835" s="7" t="s">
        <v>138</v>
      </c>
      <c r="H4835" s="8" t="n">
        <v>12492.83</v>
      </c>
      <c r="I4835" s="9" t="n">
        <v>10</v>
      </c>
      <c r="J4835" s="6" t="s">
        <v>17</v>
      </c>
    </row>
    <row r="4836" customFormat="false" ht="15" hidden="false" customHeight="false" outlineLevel="0" collapsed="false">
      <c r="A4836" s="2" t="s">
        <v>8998</v>
      </c>
      <c r="B4836" s="2" t="s">
        <v>8999</v>
      </c>
      <c r="C4836" s="2" t="s">
        <v>86</v>
      </c>
      <c r="D4836" s="3" t="s">
        <v>97</v>
      </c>
      <c r="E4836" s="2" t="s">
        <v>298</v>
      </c>
      <c r="F4836" s="2" t="s">
        <v>275</v>
      </c>
      <c r="G4836" s="3" t="s">
        <v>74</v>
      </c>
      <c r="H4836" s="4" t="n">
        <v>7763.18</v>
      </c>
      <c r="I4836" s="5" t="n">
        <v>20</v>
      </c>
      <c r="J4836" s="2" t="s">
        <v>17</v>
      </c>
    </row>
    <row r="4837" customFormat="false" ht="15" hidden="false" customHeight="false" outlineLevel="0" collapsed="false">
      <c r="A4837" s="6" t="s">
        <v>9000</v>
      </c>
      <c r="B4837" s="6" t="s">
        <v>9001</v>
      </c>
      <c r="C4837" s="6" t="s">
        <v>31</v>
      </c>
      <c r="D4837" s="7" t="s">
        <v>215</v>
      </c>
      <c r="E4837" s="6" t="s">
        <v>118</v>
      </c>
      <c r="F4837" s="6" t="s">
        <v>426</v>
      </c>
      <c r="G4837" s="7" t="s">
        <v>28</v>
      </c>
      <c r="H4837" s="8" t="n">
        <v>1278.81</v>
      </c>
      <c r="I4837" s="9" t="n">
        <v>10</v>
      </c>
      <c r="J4837" s="6" t="s">
        <v>17</v>
      </c>
    </row>
    <row r="4838" customFormat="false" ht="15" hidden="false" customHeight="false" outlineLevel="0" collapsed="false">
      <c r="A4838" s="2" t="s">
        <v>9002</v>
      </c>
      <c r="B4838" s="2" t="s">
        <v>134</v>
      </c>
      <c r="C4838" s="2" t="s">
        <v>86</v>
      </c>
      <c r="D4838" s="3" t="s">
        <v>249</v>
      </c>
      <c r="E4838" s="2" t="s">
        <v>141</v>
      </c>
      <c r="F4838" s="2" t="s">
        <v>433</v>
      </c>
      <c r="G4838" s="3" t="s">
        <v>16</v>
      </c>
      <c r="H4838" s="4" t="n">
        <v>11996.9</v>
      </c>
      <c r="I4838" s="5" t="n">
        <v>25</v>
      </c>
      <c r="J4838" s="2" t="s">
        <v>17</v>
      </c>
    </row>
    <row r="4839" customFormat="false" ht="15" hidden="false" customHeight="false" outlineLevel="0" collapsed="false">
      <c r="A4839" s="6" t="s">
        <v>9003</v>
      </c>
      <c r="B4839" s="6" t="s">
        <v>9004</v>
      </c>
      <c r="C4839" s="6" t="s">
        <v>31</v>
      </c>
      <c r="D4839" s="7" t="s">
        <v>71</v>
      </c>
      <c r="E4839" s="6" t="s">
        <v>167</v>
      </c>
      <c r="F4839" s="6" t="s">
        <v>168</v>
      </c>
      <c r="G4839" s="7" t="s">
        <v>138</v>
      </c>
      <c r="H4839" s="8" t="n">
        <v>5611.26</v>
      </c>
      <c r="I4839" s="9" t="n">
        <v>10</v>
      </c>
      <c r="J4839" s="6" t="s">
        <v>17</v>
      </c>
    </row>
    <row r="4840" customFormat="false" ht="15" hidden="false" customHeight="false" outlineLevel="0" collapsed="false">
      <c r="A4840" s="2" t="s">
        <v>9005</v>
      </c>
      <c r="B4840" s="2" t="s">
        <v>2258</v>
      </c>
      <c r="C4840" s="2" t="s">
        <v>31</v>
      </c>
      <c r="D4840" s="3" t="s">
        <v>145</v>
      </c>
      <c r="E4840" s="2" t="s">
        <v>73</v>
      </c>
      <c r="F4840" s="2" t="s">
        <v>665</v>
      </c>
      <c r="G4840" s="3" t="s">
        <v>16</v>
      </c>
      <c r="H4840" s="4" t="n">
        <v>7909.89</v>
      </c>
      <c r="I4840" s="5" t="n">
        <v>25</v>
      </c>
      <c r="J4840" s="2" t="s">
        <v>17</v>
      </c>
    </row>
    <row r="4841" customFormat="false" ht="15" hidden="false" customHeight="false" outlineLevel="0" collapsed="false">
      <c r="A4841" s="6" t="s">
        <v>9006</v>
      </c>
      <c r="B4841" s="6" t="s">
        <v>9007</v>
      </c>
      <c r="C4841" s="6" t="s">
        <v>12</v>
      </c>
      <c r="D4841" s="7" t="s">
        <v>25</v>
      </c>
      <c r="E4841" s="6" t="s">
        <v>1138</v>
      </c>
      <c r="F4841" s="6" t="s">
        <v>219</v>
      </c>
      <c r="G4841" s="7" t="s">
        <v>28</v>
      </c>
      <c r="H4841" s="8" t="n">
        <v>11140.13</v>
      </c>
      <c r="I4841" s="9" t="n">
        <v>5</v>
      </c>
      <c r="J4841" s="6" t="s">
        <v>17</v>
      </c>
    </row>
    <row r="4842" customFormat="false" ht="15" hidden="false" customHeight="false" outlineLevel="0" collapsed="false">
      <c r="A4842" s="2" t="s">
        <v>9008</v>
      </c>
      <c r="B4842" s="2" t="s">
        <v>9009</v>
      </c>
      <c r="C4842" s="2" t="s">
        <v>86</v>
      </c>
      <c r="D4842" s="3" t="s">
        <v>101</v>
      </c>
      <c r="E4842" s="2" t="s">
        <v>406</v>
      </c>
      <c r="F4842" s="2" t="s">
        <v>659</v>
      </c>
      <c r="G4842" s="3" t="s">
        <v>138</v>
      </c>
      <c r="H4842" s="4" t="n">
        <v>2903.25</v>
      </c>
      <c r="I4842" s="5" t="n">
        <v>15</v>
      </c>
      <c r="J4842" s="2" t="s">
        <v>17</v>
      </c>
    </row>
    <row r="4843" customFormat="false" ht="15" hidden="false" customHeight="false" outlineLevel="0" collapsed="false">
      <c r="A4843" s="6" t="s">
        <v>9010</v>
      </c>
      <c r="B4843" s="6" t="s">
        <v>9011</v>
      </c>
      <c r="C4843" s="6" t="s">
        <v>31</v>
      </c>
      <c r="D4843" s="7" t="s">
        <v>65</v>
      </c>
      <c r="E4843" s="6" t="s">
        <v>51</v>
      </c>
      <c r="F4843" s="6" t="s">
        <v>275</v>
      </c>
      <c r="G4843" s="7" t="s">
        <v>22</v>
      </c>
      <c r="H4843" s="8" t="n">
        <v>761.17</v>
      </c>
      <c r="I4843" s="9" t="n">
        <v>10</v>
      </c>
      <c r="J4843" s="6" t="s">
        <v>17</v>
      </c>
    </row>
    <row r="4844" customFormat="false" ht="15" hidden="false" customHeight="false" outlineLevel="0" collapsed="false">
      <c r="A4844" s="2" t="s">
        <v>9012</v>
      </c>
      <c r="B4844" s="2" t="s">
        <v>9013</v>
      </c>
      <c r="C4844" s="2" t="s">
        <v>12</v>
      </c>
      <c r="D4844" s="3" t="s">
        <v>362</v>
      </c>
      <c r="E4844" s="2" t="s">
        <v>706</v>
      </c>
      <c r="F4844" s="2" t="s">
        <v>853</v>
      </c>
      <c r="G4844" s="3" t="s">
        <v>138</v>
      </c>
      <c r="H4844" s="4" t="n">
        <v>5045.69</v>
      </c>
      <c r="I4844" s="5" t="n">
        <v>15</v>
      </c>
      <c r="J4844" s="2" t="s">
        <v>17</v>
      </c>
    </row>
    <row r="4845" customFormat="false" ht="15" hidden="false" customHeight="false" outlineLevel="0" collapsed="false">
      <c r="A4845" s="6" t="s">
        <v>9014</v>
      </c>
      <c r="B4845" s="6" t="s">
        <v>9015</v>
      </c>
      <c r="C4845" s="6" t="s">
        <v>31</v>
      </c>
      <c r="D4845" s="7" t="s">
        <v>215</v>
      </c>
      <c r="E4845" s="6" t="s">
        <v>60</v>
      </c>
      <c r="F4845" s="6" t="s">
        <v>1308</v>
      </c>
      <c r="G4845" s="7" t="s">
        <v>22</v>
      </c>
      <c r="H4845" s="8" t="n">
        <v>4642.08</v>
      </c>
      <c r="I4845" s="9" t="n">
        <v>0</v>
      </c>
      <c r="J4845" s="6" t="s">
        <v>17</v>
      </c>
    </row>
    <row r="4846" customFormat="false" ht="15" hidden="false" customHeight="false" outlineLevel="0" collapsed="false">
      <c r="A4846" s="2" t="s">
        <v>9016</v>
      </c>
      <c r="B4846" s="2" t="s">
        <v>6671</v>
      </c>
      <c r="C4846" s="2" t="s">
        <v>86</v>
      </c>
      <c r="D4846" s="3" t="s">
        <v>524</v>
      </c>
      <c r="E4846" s="2" t="s">
        <v>47</v>
      </c>
      <c r="F4846" s="2" t="s">
        <v>206</v>
      </c>
      <c r="G4846" s="3" t="s">
        <v>22</v>
      </c>
      <c r="H4846" s="4" t="n">
        <v>11746.08</v>
      </c>
      <c r="I4846" s="5" t="n">
        <v>20</v>
      </c>
      <c r="J4846" s="2" t="s">
        <v>17</v>
      </c>
    </row>
    <row r="4847" customFormat="false" ht="15" hidden="false" customHeight="false" outlineLevel="0" collapsed="false">
      <c r="A4847" s="6" t="s">
        <v>9017</v>
      </c>
      <c r="B4847" s="6" t="s">
        <v>2781</v>
      </c>
      <c r="C4847" s="6" t="s">
        <v>31</v>
      </c>
      <c r="D4847" s="7" t="s">
        <v>92</v>
      </c>
      <c r="E4847" s="6" t="s">
        <v>163</v>
      </c>
      <c r="F4847" s="6" t="s">
        <v>493</v>
      </c>
      <c r="G4847" s="7" t="s">
        <v>62</v>
      </c>
      <c r="H4847" s="8" t="n">
        <v>8172.08</v>
      </c>
      <c r="I4847" s="9" t="n">
        <v>15</v>
      </c>
      <c r="J4847" s="6" t="s">
        <v>17</v>
      </c>
    </row>
    <row r="4848" customFormat="false" ht="15" hidden="false" customHeight="false" outlineLevel="0" collapsed="false">
      <c r="A4848" s="2" t="s">
        <v>9018</v>
      </c>
      <c r="B4848" s="2" t="s">
        <v>9019</v>
      </c>
      <c r="C4848" s="2" t="s">
        <v>31</v>
      </c>
      <c r="D4848" s="3" t="s">
        <v>175</v>
      </c>
      <c r="E4848" s="2" t="s">
        <v>260</v>
      </c>
      <c r="F4848" s="2" t="s">
        <v>1097</v>
      </c>
      <c r="G4848" s="3" t="s">
        <v>28</v>
      </c>
      <c r="H4848" s="4" t="n">
        <v>3530.88</v>
      </c>
      <c r="I4848" s="5" t="n">
        <v>10</v>
      </c>
      <c r="J4848" s="2" t="s">
        <v>68</v>
      </c>
    </row>
    <row r="4849" customFormat="false" ht="15" hidden="false" customHeight="false" outlineLevel="0" collapsed="false">
      <c r="A4849" s="6" t="s">
        <v>9020</v>
      </c>
      <c r="B4849" s="6" t="s">
        <v>9021</v>
      </c>
      <c r="C4849" s="6" t="s">
        <v>12</v>
      </c>
      <c r="D4849" s="7" t="s">
        <v>110</v>
      </c>
      <c r="E4849" s="6" t="s">
        <v>741</v>
      </c>
      <c r="F4849" s="6" t="s">
        <v>323</v>
      </c>
      <c r="G4849" s="7" t="s">
        <v>62</v>
      </c>
      <c r="H4849" s="8" t="n">
        <v>6922.35</v>
      </c>
      <c r="I4849" s="9" t="n">
        <v>15</v>
      </c>
      <c r="J4849" s="6" t="s">
        <v>68</v>
      </c>
    </row>
    <row r="4850" customFormat="false" ht="15" hidden="false" customHeight="false" outlineLevel="0" collapsed="false">
      <c r="A4850" s="2" t="s">
        <v>9022</v>
      </c>
      <c r="B4850" s="2" t="s">
        <v>9023</v>
      </c>
      <c r="C4850" s="2" t="s">
        <v>12</v>
      </c>
      <c r="D4850" s="3" t="s">
        <v>13</v>
      </c>
      <c r="E4850" s="2" t="s">
        <v>1138</v>
      </c>
      <c r="F4850" s="2" t="s">
        <v>315</v>
      </c>
      <c r="G4850" s="3" t="s">
        <v>16</v>
      </c>
      <c r="H4850" s="4" t="n">
        <v>1451.27</v>
      </c>
      <c r="I4850" s="5" t="n">
        <v>25</v>
      </c>
      <c r="J4850" s="2" t="s">
        <v>17</v>
      </c>
    </row>
    <row r="4851" customFormat="false" ht="15" hidden="false" customHeight="false" outlineLevel="0" collapsed="false">
      <c r="A4851" s="6" t="s">
        <v>9024</v>
      </c>
      <c r="B4851" s="6" t="s">
        <v>9025</v>
      </c>
      <c r="C4851" s="6" t="s">
        <v>31</v>
      </c>
      <c r="D4851" s="7" t="s">
        <v>59</v>
      </c>
      <c r="E4851" s="6" t="s">
        <v>483</v>
      </c>
      <c r="F4851" s="6" t="s">
        <v>420</v>
      </c>
      <c r="G4851" s="7" t="s">
        <v>62</v>
      </c>
      <c r="H4851" s="8" t="n">
        <v>12127.69</v>
      </c>
      <c r="I4851" s="9" t="n">
        <v>0</v>
      </c>
      <c r="J4851" s="6" t="s">
        <v>17</v>
      </c>
    </row>
    <row r="4852" customFormat="false" ht="15" hidden="false" customHeight="false" outlineLevel="0" collapsed="false">
      <c r="A4852" s="2" t="s">
        <v>9026</v>
      </c>
      <c r="B4852" s="2" t="s">
        <v>5475</v>
      </c>
      <c r="C4852" s="2" t="s">
        <v>31</v>
      </c>
      <c r="D4852" s="3" t="s">
        <v>131</v>
      </c>
      <c r="E4852" s="2" t="s">
        <v>180</v>
      </c>
      <c r="F4852" s="2" t="s">
        <v>573</v>
      </c>
      <c r="G4852" s="3" t="s">
        <v>22</v>
      </c>
      <c r="H4852" s="4" t="n">
        <v>7475.58</v>
      </c>
      <c r="I4852" s="5" t="n">
        <v>20</v>
      </c>
      <c r="J4852" s="2" t="s">
        <v>68</v>
      </c>
    </row>
    <row r="4853" customFormat="false" ht="15" hidden="false" customHeight="false" outlineLevel="0" collapsed="false">
      <c r="A4853" s="6" t="s">
        <v>9027</v>
      </c>
      <c r="B4853" s="6" t="s">
        <v>3136</v>
      </c>
      <c r="C4853" s="6" t="s">
        <v>31</v>
      </c>
      <c r="D4853" s="7" t="s">
        <v>145</v>
      </c>
      <c r="E4853" s="6" t="s">
        <v>187</v>
      </c>
      <c r="F4853" s="6" t="s">
        <v>556</v>
      </c>
      <c r="G4853" s="7" t="s">
        <v>28</v>
      </c>
      <c r="H4853" s="8" t="n">
        <v>2769.03</v>
      </c>
      <c r="I4853" s="9" t="n">
        <v>15</v>
      </c>
      <c r="J4853" s="6" t="s">
        <v>68</v>
      </c>
    </row>
    <row r="4854" customFormat="false" ht="15" hidden="false" customHeight="false" outlineLevel="0" collapsed="false">
      <c r="A4854" s="2" t="s">
        <v>9028</v>
      </c>
      <c r="B4854" s="2" t="s">
        <v>9029</v>
      </c>
      <c r="C4854" s="2" t="s">
        <v>86</v>
      </c>
      <c r="D4854" s="3" t="s">
        <v>97</v>
      </c>
      <c r="E4854" s="2" t="s">
        <v>1051</v>
      </c>
      <c r="F4854" s="2" t="s">
        <v>66</v>
      </c>
      <c r="G4854" s="3" t="s">
        <v>22</v>
      </c>
      <c r="H4854" s="4" t="n">
        <v>6530.96</v>
      </c>
      <c r="I4854" s="5" t="n">
        <v>0</v>
      </c>
      <c r="J4854" s="2" t="s">
        <v>17</v>
      </c>
    </row>
    <row r="4855" customFormat="false" ht="15" hidden="false" customHeight="false" outlineLevel="0" collapsed="false">
      <c r="A4855" s="6" t="s">
        <v>9030</v>
      </c>
      <c r="B4855" s="6" t="s">
        <v>3650</v>
      </c>
      <c r="C4855" s="6" t="s">
        <v>86</v>
      </c>
      <c r="D4855" s="7" t="s">
        <v>384</v>
      </c>
      <c r="E4855" s="6" t="s">
        <v>342</v>
      </c>
      <c r="F4855" s="6" t="s">
        <v>585</v>
      </c>
      <c r="G4855" s="7" t="s">
        <v>22</v>
      </c>
      <c r="H4855" s="8" t="n">
        <v>5039.84</v>
      </c>
      <c r="I4855" s="9" t="n">
        <v>25</v>
      </c>
      <c r="J4855" s="6" t="s">
        <v>17</v>
      </c>
    </row>
    <row r="4856" customFormat="false" ht="15" hidden="false" customHeight="false" outlineLevel="0" collapsed="false">
      <c r="A4856" s="2" t="s">
        <v>9031</v>
      </c>
      <c r="B4856" s="2" t="s">
        <v>2758</v>
      </c>
      <c r="C4856" s="2" t="s">
        <v>12</v>
      </c>
      <c r="D4856" s="3" t="s">
        <v>13</v>
      </c>
      <c r="E4856" s="2" t="s">
        <v>260</v>
      </c>
      <c r="F4856" s="2" t="s">
        <v>281</v>
      </c>
      <c r="G4856" s="3" t="s">
        <v>74</v>
      </c>
      <c r="H4856" s="4" t="n">
        <v>7328.93</v>
      </c>
      <c r="I4856" s="5" t="n">
        <v>30</v>
      </c>
      <c r="J4856" s="2" t="s">
        <v>17</v>
      </c>
    </row>
    <row r="4857" customFormat="false" ht="15" hidden="false" customHeight="false" outlineLevel="0" collapsed="false">
      <c r="A4857" s="6" t="s">
        <v>9032</v>
      </c>
      <c r="B4857" s="6" t="s">
        <v>9033</v>
      </c>
      <c r="C4857" s="6" t="s">
        <v>86</v>
      </c>
      <c r="D4857" s="7" t="s">
        <v>384</v>
      </c>
      <c r="E4857" s="6" t="s">
        <v>89</v>
      </c>
      <c r="F4857" s="6" t="s">
        <v>675</v>
      </c>
      <c r="G4857" s="7" t="s">
        <v>138</v>
      </c>
      <c r="H4857" s="8" t="n">
        <v>1262.58</v>
      </c>
      <c r="I4857" s="9" t="n">
        <v>10</v>
      </c>
      <c r="J4857" s="6" t="s">
        <v>17</v>
      </c>
    </row>
    <row r="4858" customFormat="false" ht="15" hidden="false" customHeight="false" outlineLevel="0" collapsed="false">
      <c r="A4858" s="2" t="s">
        <v>9034</v>
      </c>
      <c r="B4858" s="2" t="s">
        <v>7032</v>
      </c>
      <c r="C4858" s="2" t="s">
        <v>12</v>
      </c>
      <c r="D4858" s="3" t="s">
        <v>81</v>
      </c>
      <c r="E4858" s="2" t="s">
        <v>536</v>
      </c>
      <c r="F4858" s="2" t="s">
        <v>1271</v>
      </c>
      <c r="G4858" s="3" t="s">
        <v>28</v>
      </c>
      <c r="H4858" s="4" t="n">
        <v>9593.5</v>
      </c>
      <c r="I4858" s="5" t="n">
        <v>30</v>
      </c>
      <c r="J4858" s="2" t="s">
        <v>68</v>
      </c>
    </row>
    <row r="4859" customFormat="false" ht="15" hidden="false" customHeight="false" outlineLevel="0" collapsed="false">
      <c r="A4859" s="6" t="s">
        <v>9035</v>
      </c>
      <c r="B4859" s="6" t="s">
        <v>9036</v>
      </c>
      <c r="C4859" s="6" t="s">
        <v>12</v>
      </c>
      <c r="D4859" s="7" t="s">
        <v>154</v>
      </c>
      <c r="E4859" s="6" t="s">
        <v>972</v>
      </c>
      <c r="F4859" s="6" t="s">
        <v>725</v>
      </c>
      <c r="G4859" s="7" t="s">
        <v>16</v>
      </c>
      <c r="H4859" s="8" t="n">
        <v>13004.91</v>
      </c>
      <c r="I4859" s="9" t="n">
        <v>25</v>
      </c>
      <c r="J4859" s="6" t="s">
        <v>17</v>
      </c>
    </row>
    <row r="4860" customFormat="false" ht="15" hidden="false" customHeight="false" outlineLevel="0" collapsed="false">
      <c r="A4860" s="2" t="s">
        <v>9037</v>
      </c>
      <c r="B4860" s="2" t="s">
        <v>9038</v>
      </c>
      <c r="C4860" s="2" t="s">
        <v>31</v>
      </c>
      <c r="D4860" s="3" t="s">
        <v>32</v>
      </c>
      <c r="E4860" s="2" t="s">
        <v>521</v>
      </c>
      <c r="F4860" s="2" t="s">
        <v>304</v>
      </c>
      <c r="G4860" s="3" t="s">
        <v>22</v>
      </c>
      <c r="H4860" s="4" t="n">
        <v>12718.85</v>
      </c>
      <c r="I4860" s="5" t="n">
        <v>20</v>
      </c>
      <c r="J4860" s="2" t="s">
        <v>17</v>
      </c>
    </row>
    <row r="4861" customFormat="false" ht="15" hidden="false" customHeight="false" outlineLevel="0" collapsed="false">
      <c r="A4861" s="6" t="s">
        <v>9039</v>
      </c>
      <c r="B4861" s="6" t="s">
        <v>8499</v>
      </c>
      <c r="C4861" s="6" t="s">
        <v>31</v>
      </c>
      <c r="D4861" s="7" t="s">
        <v>145</v>
      </c>
      <c r="E4861" s="6" t="s">
        <v>1055</v>
      </c>
      <c r="F4861" s="6" t="s">
        <v>890</v>
      </c>
      <c r="G4861" s="7" t="s">
        <v>22</v>
      </c>
      <c r="H4861" s="8" t="n">
        <v>6310.31</v>
      </c>
      <c r="I4861" s="9" t="n">
        <v>10</v>
      </c>
      <c r="J4861" s="6" t="s">
        <v>17</v>
      </c>
    </row>
    <row r="4862" customFormat="false" ht="15" hidden="false" customHeight="false" outlineLevel="0" collapsed="false">
      <c r="A4862" s="2" t="s">
        <v>9040</v>
      </c>
      <c r="B4862" s="2" t="s">
        <v>9041</v>
      </c>
      <c r="C4862" s="2" t="s">
        <v>12</v>
      </c>
      <c r="D4862" s="3" t="s">
        <v>110</v>
      </c>
      <c r="E4862" s="2" t="s">
        <v>658</v>
      </c>
      <c r="F4862" s="2" t="s">
        <v>1919</v>
      </c>
      <c r="G4862" s="3" t="s">
        <v>62</v>
      </c>
      <c r="H4862" s="4" t="n">
        <v>11815.23</v>
      </c>
      <c r="I4862" s="5" t="n">
        <v>0</v>
      </c>
      <c r="J4862" s="2" t="s">
        <v>17</v>
      </c>
    </row>
    <row r="4863" customFormat="false" ht="15" hidden="false" customHeight="false" outlineLevel="0" collapsed="false">
      <c r="A4863" s="6" t="s">
        <v>9042</v>
      </c>
      <c r="B4863" s="6" t="s">
        <v>3145</v>
      </c>
      <c r="C4863" s="6" t="s">
        <v>12</v>
      </c>
      <c r="D4863" s="7" t="s">
        <v>50</v>
      </c>
      <c r="E4863" s="6" t="s">
        <v>15</v>
      </c>
      <c r="F4863" s="6" t="s">
        <v>543</v>
      </c>
      <c r="G4863" s="7" t="s">
        <v>62</v>
      </c>
      <c r="H4863" s="8" t="n">
        <v>2085.87</v>
      </c>
      <c r="I4863" s="9" t="n">
        <v>15</v>
      </c>
      <c r="J4863" s="6" t="s">
        <v>17</v>
      </c>
    </row>
    <row r="4864" customFormat="false" ht="15" hidden="false" customHeight="false" outlineLevel="0" collapsed="false">
      <c r="A4864" s="2" t="s">
        <v>9043</v>
      </c>
      <c r="B4864" s="2" t="s">
        <v>824</v>
      </c>
      <c r="C4864" s="2" t="s">
        <v>31</v>
      </c>
      <c r="D4864" s="3" t="s">
        <v>32</v>
      </c>
      <c r="E4864" s="2" t="s">
        <v>504</v>
      </c>
      <c r="F4864" s="2" t="s">
        <v>557</v>
      </c>
      <c r="G4864" s="3" t="s">
        <v>138</v>
      </c>
      <c r="H4864" s="4" t="n">
        <v>14235.13</v>
      </c>
      <c r="I4864" s="5" t="n">
        <v>0</v>
      </c>
      <c r="J4864" s="2" t="s">
        <v>17</v>
      </c>
    </row>
    <row r="4865" customFormat="false" ht="15" hidden="false" customHeight="false" outlineLevel="0" collapsed="false">
      <c r="A4865" s="6" t="s">
        <v>9044</v>
      </c>
      <c r="B4865" s="6" t="s">
        <v>5241</v>
      </c>
      <c r="C4865" s="6" t="s">
        <v>31</v>
      </c>
      <c r="D4865" s="7" t="s">
        <v>59</v>
      </c>
      <c r="E4865" s="6" t="s">
        <v>1112</v>
      </c>
      <c r="F4865" s="6" t="s">
        <v>188</v>
      </c>
      <c r="G4865" s="7" t="s">
        <v>22</v>
      </c>
      <c r="H4865" s="8" t="n">
        <v>6321.66</v>
      </c>
      <c r="I4865" s="9" t="n">
        <v>5</v>
      </c>
      <c r="J4865" s="6" t="s">
        <v>17</v>
      </c>
    </row>
    <row r="4866" customFormat="false" ht="15" hidden="false" customHeight="false" outlineLevel="0" collapsed="false">
      <c r="A4866" s="2" t="s">
        <v>9045</v>
      </c>
      <c r="B4866" s="2" t="s">
        <v>1337</v>
      </c>
      <c r="C4866" s="2" t="s">
        <v>31</v>
      </c>
      <c r="D4866" s="3" t="s">
        <v>145</v>
      </c>
      <c r="E4866" s="2" t="s">
        <v>205</v>
      </c>
      <c r="F4866" s="2" t="s">
        <v>707</v>
      </c>
      <c r="G4866" s="3" t="s">
        <v>22</v>
      </c>
      <c r="H4866" s="4" t="n">
        <v>13638.99</v>
      </c>
      <c r="I4866" s="5" t="n">
        <v>10</v>
      </c>
      <c r="J4866" s="2" t="s">
        <v>17</v>
      </c>
    </row>
    <row r="4867" customFormat="false" ht="15" hidden="false" customHeight="false" outlineLevel="0" collapsed="false">
      <c r="A4867" s="6" t="s">
        <v>9046</v>
      </c>
      <c r="B4867" s="6" t="s">
        <v>9047</v>
      </c>
      <c r="C4867" s="6" t="s">
        <v>12</v>
      </c>
      <c r="D4867" s="7" t="s">
        <v>37</v>
      </c>
      <c r="E4867" s="6" t="s">
        <v>621</v>
      </c>
      <c r="F4867" s="6" t="s">
        <v>146</v>
      </c>
      <c r="G4867" s="7" t="s">
        <v>62</v>
      </c>
      <c r="H4867" s="8" t="n">
        <v>772.34</v>
      </c>
      <c r="I4867" s="9" t="n">
        <v>25</v>
      </c>
      <c r="J4867" s="6" t="s">
        <v>17</v>
      </c>
    </row>
    <row r="4868" customFormat="false" ht="15" hidden="false" customHeight="false" outlineLevel="0" collapsed="false">
      <c r="A4868" s="2" t="s">
        <v>9048</v>
      </c>
      <c r="B4868" s="2" t="s">
        <v>9049</v>
      </c>
      <c r="C4868" s="2" t="s">
        <v>31</v>
      </c>
      <c r="D4868" s="3" t="s">
        <v>175</v>
      </c>
      <c r="E4868" s="2" t="s">
        <v>397</v>
      </c>
      <c r="F4868" s="2" t="s">
        <v>184</v>
      </c>
      <c r="G4868" s="3" t="s">
        <v>22</v>
      </c>
      <c r="H4868" s="4" t="n">
        <v>7921.07</v>
      </c>
      <c r="I4868" s="5" t="n">
        <v>25</v>
      </c>
      <c r="J4868" s="2" t="s">
        <v>17</v>
      </c>
    </row>
    <row r="4869" customFormat="false" ht="15" hidden="false" customHeight="false" outlineLevel="0" collapsed="false">
      <c r="A4869" s="6" t="s">
        <v>9050</v>
      </c>
      <c r="B4869" s="6" t="s">
        <v>3949</v>
      </c>
      <c r="C4869" s="6" t="s">
        <v>12</v>
      </c>
      <c r="D4869" s="7" t="s">
        <v>362</v>
      </c>
      <c r="E4869" s="6" t="s">
        <v>803</v>
      </c>
      <c r="F4869" s="6" t="s">
        <v>246</v>
      </c>
      <c r="G4869" s="7" t="s">
        <v>138</v>
      </c>
      <c r="H4869" s="8" t="n">
        <v>1123.51</v>
      </c>
      <c r="I4869" s="9" t="n">
        <v>15</v>
      </c>
      <c r="J4869" s="6" t="s">
        <v>17</v>
      </c>
    </row>
    <row r="4870" customFormat="false" ht="15" hidden="false" customHeight="false" outlineLevel="0" collapsed="false">
      <c r="A4870" s="2" t="s">
        <v>9051</v>
      </c>
      <c r="B4870" s="2" t="s">
        <v>1735</v>
      </c>
      <c r="C4870" s="2" t="s">
        <v>31</v>
      </c>
      <c r="D4870" s="3" t="s">
        <v>92</v>
      </c>
      <c r="E4870" s="2" t="s">
        <v>461</v>
      </c>
      <c r="F4870" s="2" t="s">
        <v>893</v>
      </c>
      <c r="G4870" s="3" t="s">
        <v>74</v>
      </c>
      <c r="H4870" s="4" t="n">
        <v>6956.63</v>
      </c>
      <c r="I4870" s="5" t="n">
        <v>0</v>
      </c>
      <c r="J4870" s="2" t="s">
        <v>68</v>
      </c>
    </row>
    <row r="4871" customFormat="false" ht="15" hidden="false" customHeight="false" outlineLevel="0" collapsed="false">
      <c r="A4871" s="6" t="s">
        <v>9052</v>
      </c>
      <c r="B4871" s="6" t="s">
        <v>9053</v>
      </c>
      <c r="C4871" s="6" t="s">
        <v>31</v>
      </c>
      <c r="D4871" s="7" t="s">
        <v>215</v>
      </c>
      <c r="E4871" s="6" t="s">
        <v>980</v>
      </c>
      <c r="F4871" s="6" t="s">
        <v>568</v>
      </c>
      <c r="G4871" s="7" t="s">
        <v>22</v>
      </c>
      <c r="H4871" s="8" t="n">
        <v>3689.47</v>
      </c>
      <c r="I4871" s="9" t="n">
        <v>10</v>
      </c>
      <c r="J4871" s="6" t="s">
        <v>68</v>
      </c>
    </row>
    <row r="4872" customFormat="false" ht="15" hidden="false" customHeight="false" outlineLevel="0" collapsed="false">
      <c r="A4872" s="2" t="s">
        <v>9054</v>
      </c>
      <c r="B4872" s="2" t="s">
        <v>9055</v>
      </c>
      <c r="C4872" s="2" t="s">
        <v>12</v>
      </c>
      <c r="D4872" s="3" t="s">
        <v>25</v>
      </c>
      <c r="E4872" s="2" t="s">
        <v>635</v>
      </c>
      <c r="F4872" s="2" t="s">
        <v>490</v>
      </c>
      <c r="G4872" s="3" t="s">
        <v>62</v>
      </c>
      <c r="H4872" s="4" t="n">
        <v>2019.2</v>
      </c>
      <c r="I4872" s="5" t="n">
        <v>25</v>
      </c>
      <c r="J4872" s="2" t="s">
        <v>68</v>
      </c>
    </row>
    <row r="4873" customFormat="false" ht="15" hidden="false" customHeight="false" outlineLevel="0" collapsed="false">
      <c r="A4873" s="6" t="s">
        <v>9056</v>
      </c>
      <c r="B4873" s="6" t="s">
        <v>9057</v>
      </c>
      <c r="C4873" s="6" t="s">
        <v>12</v>
      </c>
      <c r="D4873" s="7" t="s">
        <v>81</v>
      </c>
      <c r="E4873" s="6" t="s">
        <v>2425</v>
      </c>
      <c r="F4873" s="6" t="s">
        <v>1070</v>
      </c>
      <c r="G4873" s="7" t="s">
        <v>22</v>
      </c>
      <c r="H4873" s="8" t="n">
        <v>7667.55</v>
      </c>
      <c r="I4873" s="9" t="n">
        <v>30</v>
      </c>
      <c r="J4873" s="6" t="s">
        <v>17</v>
      </c>
    </row>
    <row r="4874" customFormat="false" ht="15" hidden="false" customHeight="false" outlineLevel="0" collapsed="false">
      <c r="A4874" s="2" t="s">
        <v>9058</v>
      </c>
      <c r="B4874" s="2" t="s">
        <v>4984</v>
      </c>
      <c r="C4874" s="2" t="s">
        <v>31</v>
      </c>
      <c r="D4874" s="3" t="s">
        <v>175</v>
      </c>
      <c r="E4874" s="2" t="s">
        <v>607</v>
      </c>
      <c r="F4874" s="2" t="s">
        <v>608</v>
      </c>
      <c r="G4874" s="3" t="s">
        <v>16</v>
      </c>
      <c r="H4874" s="4" t="n">
        <v>13268.38</v>
      </c>
      <c r="I4874" s="5" t="n">
        <v>20</v>
      </c>
      <c r="J4874" s="2" t="s">
        <v>17</v>
      </c>
    </row>
    <row r="4875" customFormat="false" ht="15" hidden="false" customHeight="false" outlineLevel="0" collapsed="false">
      <c r="A4875" s="6" t="s">
        <v>9059</v>
      </c>
      <c r="B4875" s="6" t="s">
        <v>9060</v>
      </c>
      <c r="C4875" s="6" t="s">
        <v>31</v>
      </c>
      <c r="D4875" s="7" t="s">
        <v>145</v>
      </c>
      <c r="E4875" s="6" t="s">
        <v>14</v>
      </c>
      <c r="F4875" s="6" t="s">
        <v>293</v>
      </c>
      <c r="G4875" s="7" t="s">
        <v>138</v>
      </c>
      <c r="H4875" s="8" t="n">
        <v>7120.03</v>
      </c>
      <c r="I4875" s="9" t="n">
        <v>10</v>
      </c>
      <c r="J4875" s="6" t="s">
        <v>17</v>
      </c>
    </row>
    <row r="4876" customFormat="false" ht="15" hidden="false" customHeight="false" outlineLevel="0" collapsed="false">
      <c r="A4876" s="2" t="s">
        <v>9061</v>
      </c>
      <c r="B4876" s="2" t="s">
        <v>5775</v>
      </c>
      <c r="C4876" s="2" t="s">
        <v>12</v>
      </c>
      <c r="D4876" s="3" t="s">
        <v>13</v>
      </c>
      <c r="E4876" s="2" t="s">
        <v>785</v>
      </c>
      <c r="F4876" s="2" t="s">
        <v>164</v>
      </c>
      <c r="G4876" s="3" t="s">
        <v>62</v>
      </c>
      <c r="H4876" s="4" t="n">
        <v>2402.79</v>
      </c>
      <c r="I4876" s="5" t="n">
        <v>15</v>
      </c>
      <c r="J4876" s="2" t="s">
        <v>68</v>
      </c>
    </row>
    <row r="4877" customFormat="false" ht="15" hidden="false" customHeight="false" outlineLevel="0" collapsed="false">
      <c r="A4877" s="6" t="s">
        <v>9062</v>
      </c>
      <c r="B4877" s="6" t="s">
        <v>9063</v>
      </c>
      <c r="C4877" s="6" t="s">
        <v>12</v>
      </c>
      <c r="D4877" s="7" t="s">
        <v>154</v>
      </c>
      <c r="E4877" s="6" t="s">
        <v>216</v>
      </c>
      <c r="F4877" s="6" t="s">
        <v>1051</v>
      </c>
      <c r="G4877" s="7" t="s">
        <v>22</v>
      </c>
      <c r="H4877" s="8" t="n">
        <v>2201.14</v>
      </c>
      <c r="I4877" s="9" t="n">
        <v>30</v>
      </c>
      <c r="J4877" s="6" t="s">
        <v>17</v>
      </c>
    </row>
    <row r="4878" customFormat="false" ht="15" hidden="false" customHeight="false" outlineLevel="0" collapsed="false">
      <c r="A4878" s="2" t="s">
        <v>9064</v>
      </c>
      <c r="B4878" s="2" t="s">
        <v>6225</v>
      </c>
      <c r="C4878" s="2" t="s">
        <v>31</v>
      </c>
      <c r="D4878" s="3" t="s">
        <v>92</v>
      </c>
      <c r="E4878" s="2" t="s">
        <v>1661</v>
      </c>
      <c r="F4878" s="2" t="s">
        <v>560</v>
      </c>
      <c r="G4878" s="3" t="s">
        <v>62</v>
      </c>
      <c r="H4878" s="4" t="n">
        <v>11307.17</v>
      </c>
      <c r="I4878" s="5" t="n">
        <v>5</v>
      </c>
      <c r="J4878" s="2" t="s">
        <v>17</v>
      </c>
    </row>
    <row r="4879" customFormat="false" ht="15" hidden="false" customHeight="false" outlineLevel="0" collapsed="false">
      <c r="A4879" s="6" t="s">
        <v>9065</v>
      </c>
      <c r="B4879" s="6" t="s">
        <v>6071</v>
      </c>
      <c r="C4879" s="6" t="s">
        <v>86</v>
      </c>
      <c r="D4879" s="7" t="s">
        <v>249</v>
      </c>
      <c r="E4879" s="6" t="s">
        <v>123</v>
      </c>
      <c r="F4879" s="6" t="s">
        <v>1271</v>
      </c>
      <c r="G4879" s="7" t="s">
        <v>138</v>
      </c>
      <c r="H4879" s="8" t="n">
        <v>11884.61</v>
      </c>
      <c r="I4879" s="9" t="n">
        <v>10</v>
      </c>
      <c r="J4879" s="6" t="s">
        <v>17</v>
      </c>
    </row>
    <row r="4880" customFormat="false" ht="15" hidden="false" customHeight="false" outlineLevel="0" collapsed="false">
      <c r="A4880" s="2" t="s">
        <v>9066</v>
      </c>
      <c r="B4880" s="2" t="s">
        <v>9067</v>
      </c>
      <c r="C4880" s="2" t="s">
        <v>31</v>
      </c>
      <c r="D4880" s="3" t="s">
        <v>71</v>
      </c>
      <c r="E4880" s="2" t="s">
        <v>853</v>
      </c>
      <c r="F4880" s="2" t="s">
        <v>1195</v>
      </c>
      <c r="G4880" s="3" t="s">
        <v>62</v>
      </c>
      <c r="H4880" s="4" t="n">
        <v>12221.93</v>
      </c>
      <c r="I4880" s="5" t="n">
        <v>20</v>
      </c>
      <c r="J4880" s="2" t="s">
        <v>17</v>
      </c>
    </row>
    <row r="4881" customFormat="false" ht="15" hidden="false" customHeight="false" outlineLevel="0" collapsed="false">
      <c r="A4881" s="6" t="s">
        <v>9068</v>
      </c>
      <c r="B4881" s="6" t="s">
        <v>9069</v>
      </c>
      <c r="C4881" s="6" t="s">
        <v>12</v>
      </c>
      <c r="D4881" s="7" t="s">
        <v>110</v>
      </c>
      <c r="E4881" s="6" t="s">
        <v>194</v>
      </c>
      <c r="F4881" s="6" t="s">
        <v>127</v>
      </c>
      <c r="G4881" s="7" t="s">
        <v>138</v>
      </c>
      <c r="H4881" s="8" t="n">
        <v>924.22</v>
      </c>
      <c r="I4881" s="9" t="n">
        <v>20</v>
      </c>
      <c r="J4881" s="6" t="s">
        <v>68</v>
      </c>
    </row>
    <row r="4882" customFormat="false" ht="15" hidden="false" customHeight="false" outlineLevel="0" collapsed="false">
      <c r="A4882" s="2" t="s">
        <v>9070</v>
      </c>
      <c r="B4882" s="2" t="s">
        <v>9071</v>
      </c>
      <c r="C4882" s="2" t="s">
        <v>12</v>
      </c>
      <c r="D4882" s="3" t="s">
        <v>13</v>
      </c>
      <c r="E4882" s="2" t="s">
        <v>2425</v>
      </c>
      <c r="F4882" s="2" t="s">
        <v>1200</v>
      </c>
      <c r="G4882" s="3" t="s">
        <v>28</v>
      </c>
      <c r="H4882" s="4" t="n">
        <v>1892.53</v>
      </c>
      <c r="I4882" s="5" t="n">
        <v>15</v>
      </c>
      <c r="J4882" s="2" t="s">
        <v>17</v>
      </c>
    </row>
    <row r="4883" customFormat="false" ht="15" hidden="false" customHeight="false" outlineLevel="0" collapsed="false">
      <c r="A4883" s="6" t="s">
        <v>9072</v>
      </c>
      <c r="B4883" s="6" t="s">
        <v>9073</v>
      </c>
      <c r="C4883" s="6" t="s">
        <v>31</v>
      </c>
      <c r="D4883" s="7" t="s">
        <v>71</v>
      </c>
      <c r="E4883" s="6" t="s">
        <v>997</v>
      </c>
      <c r="F4883" s="6" t="s">
        <v>413</v>
      </c>
      <c r="G4883" s="7" t="s">
        <v>16</v>
      </c>
      <c r="H4883" s="8" t="n">
        <v>6349.76</v>
      </c>
      <c r="I4883" s="9" t="n">
        <v>30</v>
      </c>
      <c r="J4883" s="6" t="s">
        <v>68</v>
      </c>
    </row>
    <row r="4884" customFormat="false" ht="15" hidden="false" customHeight="false" outlineLevel="0" collapsed="false">
      <c r="A4884" s="2" t="s">
        <v>9074</v>
      </c>
      <c r="B4884" s="2" t="s">
        <v>9075</v>
      </c>
      <c r="C4884" s="2" t="s">
        <v>12</v>
      </c>
      <c r="D4884" s="3" t="s">
        <v>25</v>
      </c>
      <c r="E4884" s="2" t="s">
        <v>38</v>
      </c>
      <c r="F4884" s="2" t="s">
        <v>690</v>
      </c>
      <c r="G4884" s="3" t="s">
        <v>22</v>
      </c>
      <c r="H4884" s="4" t="n">
        <v>13942.63</v>
      </c>
      <c r="I4884" s="5" t="n">
        <v>10</v>
      </c>
      <c r="J4884" s="2" t="s">
        <v>17</v>
      </c>
    </row>
    <row r="4885" customFormat="false" ht="15" hidden="false" customHeight="false" outlineLevel="0" collapsed="false">
      <c r="A4885" s="6" t="s">
        <v>9076</v>
      </c>
      <c r="B4885" s="6" t="s">
        <v>9077</v>
      </c>
      <c r="C4885" s="6" t="s">
        <v>31</v>
      </c>
      <c r="D4885" s="7" t="s">
        <v>122</v>
      </c>
      <c r="E4885" s="6" t="s">
        <v>372</v>
      </c>
      <c r="F4885" s="6" t="s">
        <v>373</v>
      </c>
      <c r="G4885" s="7" t="s">
        <v>62</v>
      </c>
      <c r="H4885" s="8" t="n">
        <v>11422.52</v>
      </c>
      <c r="I4885" s="9" t="n">
        <v>15</v>
      </c>
      <c r="J4885" s="6" t="s">
        <v>68</v>
      </c>
    </row>
    <row r="4886" customFormat="false" ht="15" hidden="false" customHeight="false" outlineLevel="0" collapsed="false">
      <c r="A4886" s="2" t="s">
        <v>9078</v>
      </c>
      <c r="B4886" s="2" t="s">
        <v>2137</v>
      </c>
      <c r="C4886" s="2" t="s">
        <v>86</v>
      </c>
      <c r="D4886" s="3" t="s">
        <v>285</v>
      </c>
      <c r="E4886" s="2" t="s">
        <v>1129</v>
      </c>
      <c r="F4886" s="2" t="s">
        <v>128</v>
      </c>
      <c r="G4886" s="3" t="s">
        <v>28</v>
      </c>
      <c r="H4886" s="4" t="n">
        <v>13893.53</v>
      </c>
      <c r="I4886" s="5" t="n">
        <v>15</v>
      </c>
      <c r="J4886" s="2" t="s">
        <v>17</v>
      </c>
    </row>
    <row r="4887" customFormat="false" ht="15" hidden="false" customHeight="false" outlineLevel="0" collapsed="false">
      <c r="A4887" s="6" t="s">
        <v>9079</v>
      </c>
      <c r="B4887" s="6" t="s">
        <v>2067</v>
      </c>
      <c r="C4887" s="6" t="s">
        <v>12</v>
      </c>
      <c r="D4887" s="7" t="s">
        <v>154</v>
      </c>
      <c r="E4887" s="6" t="s">
        <v>223</v>
      </c>
      <c r="F4887" s="6" t="s">
        <v>1556</v>
      </c>
      <c r="G4887" s="7" t="s">
        <v>138</v>
      </c>
      <c r="H4887" s="8" t="n">
        <v>7944.77</v>
      </c>
      <c r="I4887" s="9" t="n">
        <v>15</v>
      </c>
      <c r="J4887" s="6" t="s">
        <v>17</v>
      </c>
    </row>
    <row r="4888" customFormat="false" ht="15" hidden="false" customHeight="false" outlineLevel="0" collapsed="false">
      <c r="A4888" s="2" t="s">
        <v>9080</v>
      </c>
      <c r="B4888" s="2" t="s">
        <v>9081</v>
      </c>
      <c r="C4888" s="2" t="s">
        <v>31</v>
      </c>
      <c r="D4888" s="3" t="s">
        <v>145</v>
      </c>
      <c r="E4888" s="2" t="s">
        <v>1024</v>
      </c>
      <c r="F4888" s="2" t="s">
        <v>1570</v>
      </c>
      <c r="G4888" s="3" t="s">
        <v>62</v>
      </c>
      <c r="H4888" s="4" t="n">
        <v>8468.91</v>
      </c>
      <c r="I4888" s="5" t="n">
        <v>30</v>
      </c>
      <c r="J4888" s="2" t="s">
        <v>17</v>
      </c>
    </row>
    <row r="4889" customFormat="false" ht="15" hidden="false" customHeight="false" outlineLevel="0" collapsed="false">
      <c r="A4889" s="6" t="s">
        <v>9082</v>
      </c>
      <c r="B4889" s="6" t="s">
        <v>9083</v>
      </c>
      <c r="C4889" s="6" t="s">
        <v>12</v>
      </c>
      <c r="D4889" s="7" t="s">
        <v>25</v>
      </c>
      <c r="E4889" s="6" t="s">
        <v>997</v>
      </c>
      <c r="F4889" s="6" t="s">
        <v>271</v>
      </c>
      <c r="G4889" s="7" t="s">
        <v>74</v>
      </c>
      <c r="H4889" s="8" t="n">
        <v>14399.81</v>
      </c>
      <c r="I4889" s="9" t="n">
        <v>30</v>
      </c>
      <c r="J4889" s="6" t="s">
        <v>17</v>
      </c>
    </row>
    <row r="4890" customFormat="false" ht="15" hidden="false" customHeight="false" outlineLevel="0" collapsed="false">
      <c r="A4890" s="2" t="s">
        <v>9084</v>
      </c>
      <c r="B4890" s="2" t="s">
        <v>9085</v>
      </c>
      <c r="C4890" s="2" t="s">
        <v>86</v>
      </c>
      <c r="D4890" s="3" t="s">
        <v>101</v>
      </c>
      <c r="E4890" s="2" t="s">
        <v>332</v>
      </c>
      <c r="F4890" s="2" t="s">
        <v>245</v>
      </c>
      <c r="G4890" s="3" t="s">
        <v>138</v>
      </c>
      <c r="H4890" s="4" t="n">
        <v>13387.29</v>
      </c>
      <c r="I4890" s="5" t="n">
        <v>25</v>
      </c>
      <c r="J4890" s="2" t="s">
        <v>17</v>
      </c>
    </row>
    <row r="4891" customFormat="false" ht="15" hidden="false" customHeight="false" outlineLevel="0" collapsed="false">
      <c r="A4891" s="6" t="s">
        <v>9086</v>
      </c>
      <c r="B4891" s="6" t="s">
        <v>9087</v>
      </c>
      <c r="C4891" s="6" t="s">
        <v>12</v>
      </c>
      <c r="D4891" s="7" t="s">
        <v>81</v>
      </c>
      <c r="E4891" s="6" t="s">
        <v>429</v>
      </c>
      <c r="F4891" s="6" t="s">
        <v>1055</v>
      </c>
      <c r="G4891" s="7" t="s">
        <v>28</v>
      </c>
      <c r="H4891" s="8" t="n">
        <v>4664.35</v>
      </c>
      <c r="I4891" s="9" t="n">
        <v>20</v>
      </c>
      <c r="J4891" s="6" t="s">
        <v>17</v>
      </c>
    </row>
    <row r="4892" customFormat="false" ht="15" hidden="false" customHeight="false" outlineLevel="0" collapsed="false">
      <c r="A4892" s="2" t="s">
        <v>9088</v>
      </c>
      <c r="B4892" s="2" t="s">
        <v>9089</v>
      </c>
      <c r="C4892" s="2" t="s">
        <v>86</v>
      </c>
      <c r="D4892" s="3" t="s">
        <v>384</v>
      </c>
      <c r="E4892" s="2" t="s">
        <v>1678</v>
      </c>
      <c r="F4892" s="2" t="s">
        <v>675</v>
      </c>
      <c r="G4892" s="3" t="s">
        <v>22</v>
      </c>
      <c r="H4892" s="4" t="n">
        <v>3764.6</v>
      </c>
      <c r="I4892" s="5" t="n">
        <v>0</v>
      </c>
      <c r="J4892" s="2" t="s">
        <v>17</v>
      </c>
    </row>
    <row r="4893" customFormat="false" ht="15" hidden="false" customHeight="false" outlineLevel="0" collapsed="false">
      <c r="A4893" s="6" t="s">
        <v>9090</v>
      </c>
      <c r="B4893" s="6" t="s">
        <v>9091</v>
      </c>
      <c r="C4893" s="6" t="s">
        <v>12</v>
      </c>
      <c r="D4893" s="7" t="s">
        <v>362</v>
      </c>
      <c r="E4893" s="6" t="s">
        <v>757</v>
      </c>
      <c r="F4893" s="6" t="s">
        <v>635</v>
      </c>
      <c r="G4893" s="7" t="s">
        <v>16</v>
      </c>
      <c r="H4893" s="8" t="n">
        <v>7699.24</v>
      </c>
      <c r="I4893" s="9" t="n">
        <v>25</v>
      </c>
      <c r="J4893" s="6" t="s">
        <v>17</v>
      </c>
    </row>
    <row r="4894" customFormat="false" ht="15" hidden="false" customHeight="false" outlineLevel="0" collapsed="false">
      <c r="A4894" s="2" t="s">
        <v>9092</v>
      </c>
      <c r="B4894" s="2" t="s">
        <v>9093</v>
      </c>
      <c r="C4894" s="2" t="s">
        <v>12</v>
      </c>
      <c r="D4894" s="3" t="s">
        <v>362</v>
      </c>
      <c r="E4894" s="2" t="s">
        <v>176</v>
      </c>
      <c r="F4894" s="2" t="s">
        <v>39</v>
      </c>
      <c r="G4894" s="3" t="s">
        <v>16</v>
      </c>
      <c r="H4894" s="4" t="n">
        <v>4598.47</v>
      </c>
      <c r="I4894" s="5" t="n">
        <v>10</v>
      </c>
      <c r="J4894" s="2" t="s">
        <v>17</v>
      </c>
    </row>
    <row r="4895" customFormat="false" ht="15" hidden="false" customHeight="false" outlineLevel="0" collapsed="false">
      <c r="A4895" s="6" t="s">
        <v>9094</v>
      </c>
      <c r="B4895" s="6" t="s">
        <v>9095</v>
      </c>
      <c r="C4895" s="6" t="s">
        <v>12</v>
      </c>
      <c r="D4895" s="7" t="s">
        <v>154</v>
      </c>
      <c r="E4895" s="6" t="s">
        <v>472</v>
      </c>
      <c r="F4895" s="6" t="s">
        <v>473</v>
      </c>
      <c r="G4895" s="7" t="s">
        <v>22</v>
      </c>
      <c r="H4895" s="8" t="n">
        <v>713.96</v>
      </c>
      <c r="I4895" s="9" t="n">
        <v>15</v>
      </c>
      <c r="J4895" s="6" t="s">
        <v>17</v>
      </c>
    </row>
    <row r="4896" customFormat="false" ht="15" hidden="false" customHeight="false" outlineLevel="0" collapsed="false">
      <c r="A4896" s="2" t="s">
        <v>9096</v>
      </c>
      <c r="B4896" s="2" t="s">
        <v>9097</v>
      </c>
      <c r="C4896" s="2" t="s">
        <v>86</v>
      </c>
      <c r="D4896" s="3" t="s">
        <v>507</v>
      </c>
      <c r="E4896" s="2" t="s">
        <v>607</v>
      </c>
      <c r="F4896" s="2" t="s">
        <v>1070</v>
      </c>
      <c r="G4896" s="3" t="s">
        <v>22</v>
      </c>
      <c r="H4896" s="4" t="n">
        <v>14967.92</v>
      </c>
      <c r="I4896" s="5" t="n">
        <v>0</v>
      </c>
      <c r="J4896" s="2" t="s">
        <v>17</v>
      </c>
    </row>
    <row r="4897" customFormat="false" ht="15" hidden="false" customHeight="false" outlineLevel="0" collapsed="false">
      <c r="A4897" s="6" t="s">
        <v>9098</v>
      </c>
      <c r="B4897" s="6" t="s">
        <v>9099</v>
      </c>
      <c r="C4897" s="6" t="s">
        <v>86</v>
      </c>
      <c r="D4897" s="7" t="s">
        <v>384</v>
      </c>
      <c r="E4897" s="6" t="s">
        <v>147</v>
      </c>
      <c r="F4897" s="6" t="s">
        <v>902</v>
      </c>
      <c r="G4897" s="7" t="s">
        <v>74</v>
      </c>
      <c r="H4897" s="8" t="n">
        <v>13477.84</v>
      </c>
      <c r="I4897" s="9" t="n">
        <v>0</v>
      </c>
      <c r="J4897" s="6" t="s">
        <v>17</v>
      </c>
    </row>
    <row r="4898" customFormat="false" ht="15" hidden="false" customHeight="false" outlineLevel="0" collapsed="false">
      <c r="A4898" s="2" t="s">
        <v>9100</v>
      </c>
      <c r="B4898" s="2" t="s">
        <v>9101</v>
      </c>
      <c r="C4898" s="2" t="s">
        <v>31</v>
      </c>
      <c r="D4898" s="3" t="s">
        <v>59</v>
      </c>
      <c r="E4898" s="2" t="s">
        <v>93</v>
      </c>
      <c r="F4898" s="2" t="s">
        <v>94</v>
      </c>
      <c r="G4898" s="3" t="s">
        <v>22</v>
      </c>
      <c r="H4898" s="4" t="n">
        <v>7865.17</v>
      </c>
      <c r="I4898" s="5" t="n">
        <v>20</v>
      </c>
      <c r="J4898" s="2" t="s">
        <v>68</v>
      </c>
    </row>
    <row r="4899" customFormat="false" ht="15" hidden="false" customHeight="false" outlineLevel="0" collapsed="false">
      <c r="A4899" s="6" t="s">
        <v>9102</v>
      </c>
      <c r="B4899" s="6" t="s">
        <v>9103</v>
      </c>
      <c r="C4899" s="6" t="s">
        <v>31</v>
      </c>
      <c r="D4899" s="7" t="s">
        <v>92</v>
      </c>
      <c r="E4899" s="6" t="s">
        <v>82</v>
      </c>
      <c r="F4899" s="6" t="s">
        <v>94</v>
      </c>
      <c r="G4899" s="7" t="s">
        <v>28</v>
      </c>
      <c r="H4899" s="8" t="n">
        <v>5219.79</v>
      </c>
      <c r="I4899" s="9" t="n">
        <v>20</v>
      </c>
      <c r="J4899" s="6" t="s">
        <v>17</v>
      </c>
    </row>
    <row r="4900" customFormat="false" ht="15" hidden="false" customHeight="false" outlineLevel="0" collapsed="false">
      <c r="A4900" s="2" t="s">
        <v>9104</v>
      </c>
      <c r="B4900" s="2" t="s">
        <v>9105</v>
      </c>
      <c r="C4900" s="2" t="s">
        <v>31</v>
      </c>
      <c r="D4900" s="3" t="s">
        <v>32</v>
      </c>
      <c r="E4900" s="2" t="s">
        <v>662</v>
      </c>
      <c r="F4900" s="2" t="s">
        <v>774</v>
      </c>
      <c r="G4900" s="3" t="s">
        <v>16</v>
      </c>
      <c r="H4900" s="4" t="n">
        <v>5730.56</v>
      </c>
      <c r="I4900" s="5" t="n">
        <v>20</v>
      </c>
      <c r="J4900" s="2" t="s">
        <v>17</v>
      </c>
    </row>
    <row r="4901" customFormat="false" ht="15" hidden="false" customHeight="false" outlineLevel="0" collapsed="false">
      <c r="A4901" s="6" t="s">
        <v>9106</v>
      </c>
      <c r="B4901" s="6" t="s">
        <v>9107</v>
      </c>
      <c r="C4901" s="6" t="s">
        <v>31</v>
      </c>
      <c r="D4901" s="7" t="s">
        <v>92</v>
      </c>
      <c r="E4901" s="6" t="s">
        <v>437</v>
      </c>
      <c r="F4901" s="6" t="s">
        <v>373</v>
      </c>
      <c r="G4901" s="7" t="s">
        <v>22</v>
      </c>
      <c r="H4901" s="8" t="n">
        <v>1832.13</v>
      </c>
      <c r="I4901" s="9" t="n">
        <v>0</v>
      </c>
      <c r="J4901" s="6" t="s">
        <v>17</v>
      </c>
    </row>
    <row r="4902" customFormat="false" ht="15" hidden="false" customHeight="false" outlineLevel="0" collapsed="false">
      <c r="A4902" s="2" t="s">
        <v>9108</v>
      </c>
      <c r="B4902" s="2" t="s">
        <v>9109</v>
      </c>
      <c r="C4902" s="2" t="s">
        <v>31</v>
      </c>
      <c r="D4902" s="3" t="s">
        <v>32</v>
      </c>
      <c r="E4902" s="2" t="s">
        <v>2190</v>
      </c>
      <c r="F4902" s="2" t="s">
        <v>237</v>
      </c>
      <c r="G4902" s="3" t="s">
        <v>22</v>
      </c>
      <c r="H4902" s="4" t="n">
        <v>9524.25</v>
      </c>
      <c r="I4902" s="5" t="n">
        <v>30</v>
      </c>
      <c r="J4902" s="2" t="s">
        <v>17</v>
      </c>
    </row>
    <row r="4903" customFormat="false" ht="15" hidden="false" customHeight="false" outlineLevel="0" collapsed="false">
      <c r="A4903" s="6" t="s">
        <v>9110</v>
      </c>
      <c r="B4903" s="6" t="s">
        <v>9111</v>
      </c>
      <c r="C4903" s="6" t="s">
        <v>31</v>
      </c>
      <c r="D4903" s="7" t="s">
        <v>71</v>
      </c>
      <c r="E4903" s="6" t="s">
        <v>14</v>
      </c>
      <c r="F4903" s="6" t="s">
        <v>241</v>
      </c>
      <c r="G4903" s="7" t="s">
        <v>62</v>
      </c>
      <c r="H4903" s="8" t="n">
        <v>12414.91</v>
      </c>
      <c r="I4903" s="9" t="n">
        <v>0</v>
      </c>
      <c r="J4903" s="6" t="s">
        <v>17</v>
      </c>
    </row>
    <row r="4904" customFormat="false" ht="15" hidden="false" customHeight="false" outlineLevel="0" collapsed="false">
      <c r="A4904" s="2" t="s">
        <v>9112</v>
      </c>
      <c r="B4904" s="2" t="s">
        <v>7854</v>
      </c>
      <c r="C4904" s="2" t="s">
        <v>12</v>
      </c>
      <c r="D4904" s="3" t="s">
        <v>13</v>
      </c>
      <c r="E4904" s="2" t="s">
        <v>124</v>
      </c>
      <c r="F4904" s="2" t="s">
        <v>1271</v>
      </c>
      <c r="G4904" s="3" t="s">
        <v>138</v>
      </c>
      <c r="H4904" s="4" t="n">
        <v>14672.53</v>
      </c>
      <c r="I4904" s="5" t="n">
        <v>25</v>
      </c>
      <c r="J4904" s="2" t="s">
        <v>17</v>
      </c>
    </row>
    <row r="4905" customFormat="false" ht="15" hidden="false" customHeight="false" outlineLevel="0" collapsed="false">
      <c r="A4905" s="6" t="s">
        <v>9113</v>
      </c>
      <c r="B4905" s="6" t="s">
        <v>161</v>
      </c>
      <c r="C4905" s="6" t="s">
        <v>31</v>
      </c>
      <c r="D4905" s="7" t="s">
        <v>92</v>
      </c>
      <c r="E4905" s="6" t="s">
        <v>461</v>
      </c>
      <c r="F4905" s="6" t="s">
        <v>275</v>
      </c>
      <c r="G4905" s="7" t="s">
        <v>62</v>
      </c>
      <c r="H4905" s="8" t="n">
        <v>9562.03</v>
      </c>
      <c r="I4905" s="9" t="n">
        <v>25</v>
      </c>
      <c r="J4905" s="6" t="s">
        <v>17</v>
      </c>
    </row>
    <row r="4906" customFormat="false" ht="15" hidden="false" customHeight="false" outlineLevel="0" collapsed="false">
      <c r="A4906" s="2" t="s">
        <v>9114</v>
      </c>
      <c r="B4906" s="2" t="s">
        <v>9115</v>
      </c>
      <c r="C4906" s="2" t="s">
        <v>12</v>
      </c>
      <c r="D4906" s="3" t="s">
        <v>110</v>
      </c>
      <c r="E4906" s="2" t="s">
        <v>504</v>
      </c>
      <c r="F4906" s="2" t="s">
        <v>409</v>
      </c>
      <c r="G4906" s="3" t="s">
        <v>62</v>
      </c>
      <c r="H4906" s="4" t="n">
        <v>3444.44</v>
      </c>
      <c r="I4906" s="5" t="n">
        <v>20</v>
      </c>
      <c r="J4906" s="2" t="s">
        <v>17</v>
      </c>
    </row>
    <row r="4907" customFormat="false" ht="15" hidden="false" customHeight="false" outlineLevel="0" collapsed="false">
      <c r="A4907" s="6" t="s">
        <v>9116</v>
      </c>
      <c r="B4907" s="6" t="s">
        <v>9117</v>
      </c>
      <c r="C4907" s="6" t="s">
        <v>86</v>
      </c>
      <c r="D4907" s="7" t="s">
        <v>524</v>
      </c>
      <c r="E4907" s="6" t="s">
        <v>1907</v>
      </c>
      <c r="F4907" s="6" t="s">
        <v>1051</v>
      </c>
      <c r="G4907" s="7" t="s">
        <v>22</v>
      </c>
      <c r="H4907" s="8" t="n">
        <v>5821.03</v>
      </c>
      <c r="I4907" s="9" t="n">
        <v>0</v>
      </c>
      <c r="J4907" s="6" t="s">
        <v>68</v>
      </c>
    </row>
    <row r="4908" customFormat="false" ht="15" hidden="false" customHeight="false" outlineLevel="0" collapsed="false">
      <c r="A4908" s="2" t="s">
        <v>9118</v>
      </c>
      <c r="B4908" s="2" t="s">
        <v>9119</v>
      </c>
      <c r="C4908" s="2" t="s">
        <v>31</v>
      </c>
      <c r="D4908" s="3" t="s">
        <v>175</v>
      </c>
      <c r="E4908" s="2" t="s">
        <v>88</v>
      </c>
      <c r="F4908" s="2" t="s">
        <v>106</v>
      </c>
      <c r="G4908" s="3" t="s">
        <v>22</v>
      </c>
      <c r="H4908" s="4" t="n">
        <v>9341.29</v>
      </c>
      <c r="I4908" s="5" t="n">
        <v>5</v>
      </c>
      <c r="J4908" s="2" t="s">
        <v>68</v>
      </c>
    </row>
    <row r="4909" customFormat="false" ht="15" hidden="false" customHeight="false" outlineLevel="0" collapsed="false">
      <c r="A4909" s="6" t="s">
        <v>9120</v>
      </c>
      <c r="B4909" s="6" t="s">
        <v>9121</v>
      </c>
      <c r="C4909" s="6" t="s">
        <v>12</v>
      </c>
      <c r="D4909" s="7" t="s">
        <v>162</v>
      </c>
      <c r="E4909" s="6" t="s">
        <v>206</v>
      </c>
      <c r="F4909" s="6" t="s">
        <v>703</v>
      </c>
      <c r="G4909" s="7" t="s">
        <v>28</v>
      </c>
      <c r="H4909" s="8" t="n">
        <v>6145.88</v>
      </c>
      <c r="I4909" s="9" t="n">
        <v>15</v>
      </c>
      <c r="J4909" s="6" t="s">
        <v>17</v>
      </c>
    </row>
    <row r="4910" customFormat="false" ht="15" hidden="false" customHeight="false" outlineLevel="0" collapsed="false">
      <c r="A4910" s="2" t="s">
        <v>9122</v>
      </c>
      <c r="B4910" s="2" t="s">
        <v>5508</v>
      </c>
      <c r="C4910" s="2" t="s">
        <v>86</v>
      </c>
      <c r="D4910" s="3" t="s">
        <v>285</v>
      </c>
      <c r="E4910" s="2" t="s">
        <v>642</v>
      </c>
      <c r="F4910" s="2" t="s">
        <v>699</v>
      </c>
      <c r="G4910" s="3" t="s">
        <v>16</v>
      </c>
      <c r="H4910" s="4" t="n">
        <v>1718.55</v>
      </c>
      <c r="I4910" s="5" t="n">
        <v>5</v>
      </c>
      <c r="J4910" s="2" t="s">
        <v>17</v>
      </c>
    </row>
    <row r="4911" customFormat="false" ht="15" hidden="false" customHeight="false" outlineLevel="0" collapsed="false">
      <c r="A4911" s="6" t="s">
        <v>9123</v>
      </c>
      <c r="B4911" s="6" t="s">
        <v>9124</v>
      </c>
      <c r="C4911" s="6" t="s">
        <v>31</v>
      </c>
      <c r="D4911" s="7" t="s">
        <v>122</v>
      </c>
      <c r="E4911" s="6" t="s">
        <v>960</v>
      </c>
      <c r="F4911" s="6" t="s">
        <v>103</v>
      </c>
      <c r="G4911" s="7" t="s">
        <v>28</v>
      </c>
      <c r="H4911" s="8" t="n">
        <v>5838.32</v>
      </c>
      <c r="I4911" s="9" t="n">
        <v>0</v>
      </c>
      <c r="J4911" s="6" t="s">
        <v>17</v>
      </c>
    </row>
    <row r="4912" customFormat="false" ht="15" hidden="false" customHeight="false" outlineLevel="0" collapsed="false">
      <c r="A4912" s="2" t="s">
        <v>9125</v>
      </c>
      <c r="B4912" s="2" t="s">
        <v>8377</v>
      </c>
      <c r="C4912" s="2" t="s">
        <v>31</v>
      </c>
      <c r="D4912" s="3" t="s">
        <v>131</v>
      </c>
      <c r="E4912" s="2" t="s">
        <v>38</v>
      </c>
      <c r="F4912" s="2" t="s">
        <v>847</v>
      </c>
      <c r="G4912" s="3" t="s">
        <v>16</v>
      </c>
      <c r="H4912" s="4" t="n">
        <v>8244.59</v>
      </c>
      <c r="I4912" s="5" t="n">
        <v>0</v>
      </c>
      <c r="J4912" s="2" t="s">
        <v>17</v>
      </c>
    </row>
    <row r="4913" customFormat="false" ht="15" hidden="false" customHeight="false" outlineLevel="0" collapsed="false">
      <c r="A4913" s="6" t="s">
        <v>9126</v>
      </c>
      <c r="B4913" s="6" t="s">
        <v>9127</v>
      </c>
      <c r="C4913" s="6" t="s">
        <v>12</v>
      </c>
      <c r="D4913" s="7" t="s">
        <v>154</v>
      </c>
      <c r="E4913" s="6" t="s">
        <v>1907</v>
      </c>
      <c r="F4913" s="6" t="s">
        <v>925</v>
      </c>
      <c r="G4913" s="7" t="s">
        <v>138</v>
      </c>
      <c r="H4913" s="8" t="n">
        <v>1172.34</v>
      </c>
      <c r="I4913" s="9" t="n">
        <v>30</v>
      </c>
      <c r="J4913" s="6" t="s">
        <v>68</v>
      </c>
    </row>
    <row r="4914" customFormat="false" ht="15" hidden="false" customHeight="false" outlineLevel="0" collapsed="false">
      <c r="A4914" s="2" t="s">
        <v>9128</v>
      </c>
      <c r="B4914" s="2" t="s">
        <v>9129</v>
      </c>
      <c r="C4914" s="2" t="s">
        <v>31</v>
      </c>
      <c r="D4914" s="3" t="s">
        <v>131</v>
      </c>
      <c r="E4914" s="2" t="s">
        <v>1803</v>
      </c>
      <c r="F4914" s="2" t="s">
        <v>118</v>
      </c>
      <c r="G4914" s="3" t="s">
        <v>16</v>
      </c>
      <c r="H4914" s="4" t="n">
        <v>9654.65</v>
      </c>
      <c r="I4914" s="5" t="n">
        <v>20</v>
      </c>
      <c r="J4914" s="2" t="s">
        <v>17</v>
      </c>
    </row>
    <row r="4915" customFormat="false" ht="15" hidden="false" customHeight="false" outlineLevel="0" collapsed="false">
      <c r="A4915" s="6" t="s">
        <v>9130</v>
      </c>
      <c r="B4915" s="6" t="s">
        <v>9131</v>
      </c>
      <c r="C4915" s="6" t="s">
        <v>12</v>
      </c>
      <c r="D4915" s="7" t="s">
        <v>81</v>
      </c>
      <c r="E4915" s="6" t="s">
        <v>307</v>
      </c>
      <c r="F4915" s="6" t="s">
        <v>392</v>
      </c>
      <c r="G4915" s="7" t="s">
        <v>22</v>
      </c>
      <c r="H4915" s="8" t="n">
        <v>10848.75</v>
      </c>
      <c r="I4915" s="9" t="n">
        <v>25</v>
      </c>
      <c r="J4915" s="6" t="s">
        <v>17</v>
      </c>
    </row>
    <row r="4916" customFormat="false" ht="15" hidden="false" customHeight="false" outlineLevel="0" collapsed="false">
      <c r="A4916" s="2" t="s">
        <v>9132</v>
      </c>
      <c r="B4916" s="2" t="s">
        <v>8056</v>
      </c>
      <c r="C4916" s="2" t="s">
        <v>12</v>
      </c>
      <c r="D4916" s="3" t="s">
        <v>154</v>
      </c>
      <c r="E4916" s="2" t="s">
        <v>51</v>
      </c>
      <c r="F4916" s="2" t="s">
        <v>1453</v>
      </c>
      <c r="G4916" s="3" t="s">
        <v>16</v>
      </c>
      <c r="H4916" s="4" t="n">
        <v>13795.15</v>
      </c>
      <c r="I4916" s="5" t="n">
        <v>20</v>
      </c>
      <c r="J4916" s="2" t="s">
        <v>17</v>
      </c>
    </row>
    <row r="4917" customFormat="false" ht="15" hidden="false" customHeight="false" outlineLevel="0" collapsed="false">
      <c r="A4917" s="6" t="s">
        <v>9133</v>
      </c>
      <c r="B4917" s="6" t="s">
        <v>7170</v>
      </c>
      <c r="C4917" s="6" t="s">
        <v>86</v>
      </c>
      <c r="D4917" s="7" t="s">
        <v>87</v>
      </c>
      <c r="E4917" s="6" t="s">
        <v>89</v>
      </c>
      <c r="F4917" s="6" t="s">
        <v>528</v>
      </c>
      <c r="G4917" s="7" t="s">
        <v>62</v>
      </c>
      <c r="H4917" s="8" t="n">
        <v>2822.79</v>
      </c>
      <c r="I4917" s="9" t="n">
        <v>25</v>
      </c>
      <c r="J4917" s="6" t="s">
        <v>17</v>
      </c>
    </row>
    <row r="4918" customFormat="false" ht="15" hidden="false" customHeight="false" outlineLevel="0" collapsed="false">
      <c r="A4918" s="2" t="s">
        <v>9134</v>
      </c>
      <c r="B4918" s="2" t="s">
        <v>3920</v>
      </c>
      <c r="C4918" s="2" t="s">
        <v>86</v>
      </c>
      <c r="D4918" s="3" t="s">
        <v>784</v>
      </c>
      <c r="E4918" s="2" t="s">
        <v>836</v>
      </c>
      <c r="F4918" s="2" t="s">
        <v>658</v>
      </c>
      <c r="G4918" s="3" t="s">
        <v>62</v>
      </c>
      <c r="H4918" s="4" t="n">
        <v>5675.39</v>
      </c>
      <c r="I4918" s="5" t="n">
        <v>0</v>
      </c>
      <c r="J4918" s="2" t="s">
        <v>68</v>
      </c>
    </row>
    <row r="4919" customFormat="false" ht="15" hidden="false" customHeight="false" outlineLevel="0" collapsed="false">
      <c r="A4919" s="6" t="s">
        <v>9135</v>
      </c>
      <c r="B4919" s="6" t="s">
        <v>6116</v>
      </c>
      <c r="C4919" s="6" t="s">
        <v>86</v>
      </c>
      <c r="D4919" s="7" t="s">
        <v>87</v>
      </c>
      <c r="E4919" s="6" t="s">
        <v>201</v>
      </c>
      <c r="F4919" s="6" t="s">
        <v>142</v>
      </c>
      <c r="G4919" s="7" t="s">
        <v>22</v>
      </c>
      <c r="H4919" s="8" t="n">
        <v>1125.85</v>
      </c>
      <c r="I4919" s="9" t="n">
        <v>30</v>
      </c>
      <c r="J4919" s="6" t="s">
        <v>17</v>
      </c>
    </row>
    <row r="4920" customFormat="false" ht="15" hidden="false" customHeight="false" outlineLevel="0" collapsed="false">
      <c r="A4920" s="2" t="s">
        <v>9136</v>
      </c>
      <c r="B4920" s="2" t="s">
        <v>9137</v>
      </c>
      <c r="C4920" s="2" t="s">
        <v>31</v>
      </c>
      <c r="D4920" s="3" t="s">
        <v>59</v>
      </c>
      <c r="E4920" s="2" t="s">
        <v>476</v>
      </c>
      <c r="F4920" s="2" t="s">
        <v>327</v>
      </c>
      <c r="G4920" s="3" t="s">
        <v>62</v>
      </c>
      <c r="H4920" s="4" t="n">
        <v>10467.62</v>
      </c>
      <c r="I4920" s="5" t="n">
        <v>25</v>
      </c>
      <c r="J4920" s="2" t="s">
        <v>17</v>
      </c>
    </row>
    <row r="4921" customFormat="false" ht="15" hidden="false" customHeight="false" outlineLevel="0" collapsed="false">
      <c r="A4921" s="6" t="s">
        <v>9138</v>
      </c>
      <c r="B4921" s="6" t="s">
        <v>2394</v>
      </c>
      <c r="C4921" s="6" t="s">
        <v>31</v>
      </c>
      <c r="D4921" s="7" t="s">
        <v>71</v>
      </c>
      <c r="E4921" s="6" t="s">
        <v>413</v>
      </c>
      <c r="F4921" s="6" t="s">
        <v>290</v>
      </c>
      <c r="G4921" s="7" t="s">
        <v>28</v>
      </c>
      <c r="H4921" s="8" t="n">
        <v>9567.29</v>
      </c>
      <c r="I4921" s="9" t="n">
        <v>25</v>
      </c>
      <c r="J4921" s="6" t="s">
        <v>17</v>
      </c>
    </row>
    <row r="4922" customFormat="false" ht="15" hidden="false" customHeight="false" outlineLevel="0" collapsed="false">
      <c r="A4922" s="2" t="s">
        <v>9139</v>
      </c>
      <c r="B4922" s="2" t="s">
        <v>475</v>
      </c>
      <c r="C4922" s="2" t="s">
        <v>12</v>
      </c>
      <c r="D4922" s="3" t="s">
        <v>110</v>
      </c>
      <c r="E4922" s="2" t="s">
        <v>997</v>
      </c>
      <c r="F4922" s="2" t="s">
        <v>171</v>
      </c>
      <c r="G4922" s="3" t="s">
        <v>138</v>
      </c>
      <c r="H4922" s="4" t="n">
        <v>3021.07</v>
      </c>
      <c r="I4922" s="5" t="n">
        <v>25</v>
      </c>
      <c r="J4922" s="2" t="s">
        <v>17</v>
      </c>
    </row>
    <row r="4923" customFormat="false" ht="15" hidden="false" customHeight="false" outlineLevel="0" collapsed="false">
      <c r="A4923" s="6" t="s">
        <v>9140</v>
      </c>
      <c r="B4923" s="6" t="s">
        <v>8279</v>
      </c>
      <c r="C4923" s="6" t="s">
        <v>86</v>
      </c>
      <c r="D4923" s="7" t="s">
        <v>507</v>
      </c>
      <c r="E4923" s="6" t="s">
        <v>1190</v>
      </c>
      <c r="F4923" s="6" t="s">
        <v>267</v>
      </c>
      <c r="G4923" s="7" t="s">
        <v>22</v>
      </c>
      <c r="H4923" s="8" t="n">
        <v>11738</v>
      </c>
      <c r="I4923" s="9" t="n">
        <v>15</v>
      </c>
      <c r="J4923" s="6" t="s">
        <v>17</v>
      </c>
    </row>
    <row r="4924" customFormat="false" ht="15" hidden="false" customHeight="false" outlineLevel="0" collapsed="false">
      <c r="A4924" s="2" t="s">
        <v>9141</v>
      </c>
      <c r="B4924" s="2" t="s">
        <v>5289</v>
      </c>
      <c r="C4924" s="2" t="s">
        <v>31</v>
      </c>
      <c r="D4924" s="3" t="s">
        <v>92</v>
      </c>
      <c r="E4924" s="2" t="s">
        <v>308</v>
      </c>
      <c r="F4924" s="2" t="s">
        <v>27</v>
      </c>
      <c r="G4924" s="3" t="s">
        <v>62</v>
      </c>
      <c r="H4924" s="4" t="n">
        <v>5017.88</v>
      </c>
      <c r="I4924" s="5" t="n">
        <v>0</v>
      </c>
      <c r="J4924" s="2" t="s">
        <v>17</v>
      </c>
    </row>
    <row r="4925" customFormat="false" ht="15" hidden="false" customHeight="false" outlineLevel="0" collapsed="false">
      <c r="A4925" s="6" t="s">
        <v>9142</v>
      </c>
      <c r="B4925" s="6" t="s">
        <v>6025</v>
      </c>
      <c r="C4925" s="6" t="s">
        <v>31</v>
      </c>
      <c r="D4925" s="7" t="s">
        <v>215</v>
      </c>
      <c r="E4925" s="6" t="s">
        <v>1271</v>
      </c>
      <c r="F4925" s="6" t="s">
        <v>380</v>
      </c>
      <c r="G4925" s="7" t="s">
        <v>138</v>
      </c>
      <c r="H4925" s="8" t="n">
        <v>8416.01</v>
      </c>
      <c r="I4925" s="9" t="n">
        <v>15</v>
      </c>
      <c r="J4925" s="6" t="s">
        <v>17</v>
      </c>
    </row>
    <row r="4926" customFormat="false" ht="15" hidden="false" customHeight="false" outlineLevel="0" collapsed="false">
      <c r="A4926" s="2" t="s">
        <v>9143</v>
      </c>
      <c r="B4926" s="2" t="s">
        <v>9144</v>
      </c>
      <c r="C4926" s="2" t="s">
        <v>12</v>
      </c>
      <c r="D4926" s="3" t="s">
        <v>162</v>
      </c>
      <c r="E4926" s="2" t="s">
        <v>21</v>
      </c>
      <c r="F4926" s="2" t="s">
        <v>1075</v>
      </c>
      <c r="G4926" s="3" t="s">
        <v>16</v>
      </c>
      <c r="H4926" s="4" t="n">
        <v>11899.61</v>
      </c>
      <c r="I4926" s="5" t="n">
        <v>20</v>
      </c>
      <c r="J4926" s="2" t="s">
        <v>17</v>
      </c>
    </row>
    <row r="4927" customFormat="false" ht="15" hidden="false" customHeight="false" outlineLevel="0" collapsed="false">
      <c r="A4927" s="6" t="s">
        <v>9145</v>
      </c>
      <c r="B4927" s="6" t="s">
        <v>5261</v>
      </c>
      <c r="C4927" s="6" t="s">
        <v>12</v>
      </c>
      <c r="D4927" s="7" t="s">
        <v>110</v>
      </c>
      <c r="E4927" s="6" t="s">
        <v>38</v>
      </c>
      <c r="F4927" s="6" t="s">
        <v>847</v>
      </c>
      <c r="G4927" s="7" t="s">
        <v>22</v>
      </c>
      <c r="H4927" s="8" t="n">
        <v>11010.77</v>
      </c>
      <c r="I4927" s="9" t="n">
        <v>20</v>
      </c>
      <c r="J4927" s="6" t="s">
        <v>17</v>
      </c>
    </row>
    <row r="4928" customFormat="false" ht="15" hidden="false" customHeight="false" outlineLevel="0" collapsed="false">
      <c r="A4928" s="2" t="s">
        <v>9146</v>
      </c>
      <c r="B4928" s="2" t="s">
        <v>9147</v>
      </c>
      <c r="C4928" s="2" t="s">
        <v>31</v>
      </c>
      <c r="D4928" s="3" t="s">
        <v>215</v>
      </c>
      <c r="E4928" s="2" t="s">
        <v>257</v>
      </c>
      <c r="F4928" s="2" t="s">
        <v>707</v>
      </c>
      <c r="G4928" s="3" t="s">
        <v>138</v>
      </c>
      <c r="H4928" s="4" t="n">
        <v>8815.97</v>
      </c>
      <c r="I4928" s="5" t="n">
        <v>20</v>
      </c>
      <c r="J4928" s="2" t="s">
        <v>17</v>
      </c>
    </row>
    <row r="4929" customFormat="false" ht="15" hidden="false" customHeight="false" outlineLevel="0" collapsed="false">
      <c r="A4929" s="6" t="s">
        <v>9148</v>
      </c>
      <c r="B4929" s="6" t="s">
        <v>4296</v>
      </c>
      <c r="C4929" s="6" t="s">
        <v>31</v>
      </c>
      <c r="D4929" s="7" t="s">
        <v>32</v>
      </c>
      <c r="E4929" s="6" t="s">
        <v>180</v>
      </c>
      <c r="F4929" s="6" t="s">
        <v>464</v>
      </c>
      <c r="G4929" s="7" t="s">
        <v>28</v>
      </c>
      <c r="H4929" s="8" t="n">
        <v>7139.11</v>
      </c>
      <c r="I4929" s="9" t="n">
        <v>25</v>
      </c>
      <c r="J4929" s="6" t="s">
        <v>68</v>
      </c>
    </row>
    <row r="4930" customFormat="false" ht="15" hidden="false" customHeight="false" outlineLevel="0" collapsed="false">
      <c r="A4930" s="2" t="s">
        <v>9149</v>
      </c>
      <c r="B4930" s="2" t="s">
        <v>6522</v>
      </c>
      <c r="C4930" s="2" t="s">
        <v>31</v>
      </c>
      <c r="D4930" s="3" t="s">
        <v>215</v>
      </c>
      <c r="E4930" s="2" t="s">
        <v>397</v>
      </c>
      <c r="F4930" s="2" t="s">
        <v>398</v>
      </c>
      <c r="G4930" s="3" t="s">
        <v>16</v>
      </c>
      <c r="H4930" s="4" t="n">
        <v>10696.88</v>
      </c>
      <c r="I4930" s="5" t="n">
        <v>15</v>
      </c>
      <c r="J4930" s="2" t="s">
        <v>17</v>
      </c>
    </row>
    <row r="4931" customFormat="false" ht="15" hidden="false" customHeight="false" outlineLevel="0" collapsed="false">
      <c r="A4931" s="6" t="s">
        <v>9150</v>
      </c>
      <c r="B4931" s="6" t="s">
        <v>2172</v>
      </c>
      <c r="C4931" s="6" t="s">
        <v>12</v>
      </c>
      <c r="D4931" s="7" t="s">
        <v>179</v>
      </c>
      <c r="E4931" s="6" t="s">
        <v>103</v>
      </c>
      <c r="F4931" s="6" t="s">
        <v>188</v>
      </c>
      <c r="G4931" s="7" t="s">
        <v>22</v>
      </c>
      <c r="H4931" s="8" t="n">
        <v>8202.46</v>
      </c>
      <c r="I4931" s="9" t="n">
        <v>0</v>
      </c>
      <c r="J4931" s="6" t="s">
        <v>17</v>
      </c>
    </row>
    <row r="4932" customFormat="false" ht="15" hidden="false" customHeight="false" outlineLevel="0" collapsed="false">
      <c r="A4932" s="2" t="s">
        <v>9151</v>
      </c>
      <c r="B4932" s="2" t="s">
        <v>9152</v>
      </c>
      <c r="C4932" s="2" t="s">
        <v>12</v>
      </c>
      <c r="D4932" s="3" t="s">
        <v>81</v>
      </c>
      <c r="E4932" s="2" t="s">
        <v>241</v>
      </c>
      <c r="F4932" s="2" t="s">
        <v>423</v>
      </c>
      <c r="G4932" s="3" t="s">
        <v>16</v>
      </c>
      <c r="H4932" s="4" t="n">
        <v>3997.56</v>
      </c>
      <c r="I4932" s="5" t="n">
        <v>30</v>
      </c>
      <c r="J4932" s="2" t="s">
        <v>17</v>
      </c>
    </row>
    <row r="4933" customFormat="false" ht="15" hidden="false" customHeight="false" outlineLevel="0" collapsed="false">
      <c r="A4933" s="6" t="s">
        <v>9153</v>
      </c>
      <c r="B4933" s="6" t="s">
        <v>121</v>
      </c>
      <c r="C4933" s="6" t="s">
        <v>12</v>
      </c>
      <c r="D4933" s="7" t="s">
        <v>13</v>
      </c>
      <c r="E4933" s="6" t="s">
        <v>662</v>
      </c>
      <c r="F4933" s="6" t="s">
        <v>578</v>
      </c>
      <c r="G4933" s="7" t="s">
        <v>22</v>
      </c>
      <c r="H4933" s="8" t="n">
        <v>5337.69</v>
      </c>
      <c r="I4933" s="9" t="n">
        <v>0</v>
      </c>
      <c r="J4933" s="6" t="s">
        <v>17</v>
      </c>
    </row>
    <row r="4934" customFormat="false" ht="15" hidden="false" customHeight="false" outlineLevel="0" collapsed="false">
      <c r="A4934" s="2" t="s">
        <v>9154</v>
      </c>
      <c r="B4934" s="2" t="s">
        <v>9155</v>
      </c>
      <c r="C4934" s="2" t="s">
        <v>31</v>
      </c>
      <c r="D4934" s="3" t="s">
        <v>59</v>
      </c>
      <c r="E4934" s="2" t="s">
        <v>168</v>
      </c>
      <c r="F4934" s="2" t="s">
        <v>593</v>
      </c>
      <c r="G4934" s="3" t="s">
        <v>22</v>
      </c>
      <c r="H4934" s="4" t="n">
        <v>4613.73</v>
      </c>
      <c r="I4934" s="5" t="n">
        <v>0</v>
      </c>
      <c r="J4934" s="2" t="s">
        <v>68</v>
      </c>
    </row>
    <row r="4935" customFormat="false" ht="15" hidden="false" customHeight="false" outlineLevel="0" collapsed="false">
      <c r="A4935" s="6" t="s">
        <v>9156</v>
      </c>
      <c r="B4935" s="6" t="s">
        <v>1545</v>
      </c>
      <c r="C4935" s="6" t="s">
        <v>12</v>
      </c>
      <c r="D4935" s="7" t="s">
        <v>37</v>
      </c>
      <c r="E4935" s="6" t="s">
        <v>20</v>
      </c>
      <c r="F4935" s="6" t="s">
        <v>176</v>
      </c>
      <c r="G4935" s="7" t="s">
        <v>138</v>
      </c>
      <c r="H4935" s="8" t="n">
        <v>7466.87</v>
      </c>
      <c r="I4935" s="9" t="n">
        <v>10</v>
      </c>
      <c r="J4935" s="6" t="s">
        <v>17</v>
      </c>
    </row>
    <row r="4936" customFormat="false" ht="15" hidden="false" customHeight="false" outlineLevel="0" collapsed="false">
      <c r="A4936" s="2" t="s">
        <v>9157</v>
      </c>
      <c r="B4936" s="2" t="s">
        <v>9158</v>
      </c>
      <c r="C4936" s="2" t="s">
        <v>31</v>
      </c>
      <c r="D4936" s="3" t="s">
        <v>175</v>
      </c>
      <c r="E4936" s="2" t="s">
        <v>741</v>
      </c>
      <c r="F4936" s="2" t="s">
        <v>429</v>
      </c>
      <c r="G4936" s="3" t="s">
        <v>62</v>
      </c>
      <c r="H4936" s="4" t="n">
        <v>2806.22</v>
      </c>
      <c r="I4936" s="5" t="n">
        <v>20</v>
      </c>
      <c r="J4936" s="2" t="s">
        <v>68</v>
      </c>
    </row>
    <row r="4937" customFormat="false" ht="15" hidden="false" customHeight="false" outlineLevel="0" collapsed="false">
      <c r="A4937" s="6" t="s">
        <v>9159</v>
      </c>
      <c r="B4937" s="6" t="s">
        <v>9160</v>
      </c>
      <c r="C4937" s="6" t="s">
        <v>12</v>
      </c>
      <c r="D4937" s="7" t="s">
        <v>50</v>
      </c>
      <c r="E4937" s="6" t="s">
        <v>600</v>
      </c>
      <c r="F4937" s="6" t="s">
        <v>919</v>
      </c>
      <c r="G4937" s="7" t="s">
        <v>22</v>
      </c>
      <c r="H4937" s="8" t="n">
        <v>12461.24</v>
      </c>
      <c r="I4937" s="9" t="n">
        <v>10</v>
      </c>
      <c r="J4937" s="6" t="s">
        <v>17</v>
      </c>
    </row>
    <row r="4938" customFormat="false" ht="15" hidden="false" customHeight="false" outlineLevel="0" collapsed="false">
      <c r="A4938" s="2" t="s">
        <v>9161</v>
      </c>
      <c r="B4938" s="2" t="s">
        <v>9162</v>
      </c>
      <c r="C4938" s="2" t="s">
        <v>31</v>
      </c>
      <c r="D4938" s="3" t="s">
        <v>71</v>
      </c>
      <c r="E4938" s="2" t="s">
        <v>707</v>
      </c>
      <c r="F4938" s="2" t="s">
        <v>1249</v>
      </c>
      <c r="G4938" s="3" t="s">
        <v>16</v>
      </c>
      <c r="H4938" s="4" t="n">
        <v>6912.16</v>
      </c>
      <c r="I4938" s="5" t="n">
        <v>10</v>
      </c>
      <c r="J4938" s="2" t="s">
        <v>17</v>
      </c>
    </row>
    <row r="4939" customFormat="false" ht="15" hidden="false" customHeight="false" outlineLevel="0" collapsed="false">
      <c r="A4939" s="6" t="s">
        <v>9163</v>
      </c>
      <c r="B4939" s="6" t="s">
        <v>9164</v>
      </c>
      <c r="C4939" s="6" t="s">
        <v>12</v>
      </c>
      <c r="D4939" s="7" t="s">
        <v>25</v>
      </c>
      <c r="E4939" s="6" t="s">
        <v>304</v>
      </c>
      <c r="F4939" s="6" t="s">
        <v>34</v>
      </c>
      <c r="G4939" s="7" t="s">
        <v>28</v>
      </c>
      <c r="H4939" s="8" t="n">
        <v>12716.24</v>
      </c>
      <c r="I4939" s="9" t="n">
        <v>10</v>
      </c>
      <c r="J4939" s="6" t="s">
        <v>17</v>
      </c>
    </row>
    <row r="4940" customFormat="false" ht="15" hidden="false" customHeight="false" outlineLevel="0" collapsed="false">
      <c r="A4940" s="2" t="s">
        <v>9165</v>
      </c>
      <c r="B4940" s="2" t="s">
        <v>9166</v>
      </c>
      <c r="C4940" s="2" t="s">
        <v>12</v>
      </c>
      <c r="D4940" s="3" t="s">
        <v>179</v>
      </c>
      <c r="E4940" s="2" t="s">
        <v>398</v>
      </c>
      <c r="F4940" s="2" t="s">
        <v>366</v>
      </c>
      <c r="G4940" s="3" t="s">
        <v>22</v>
      </c>
      <c r="H4940" s="4" t="n">
        <v>8652.14</v>
      </c>
      <c r="I4940" s="5" t="n">
        <v>10</v>
      </c>
      <c r="J4940" s="2" t="s">
        <v>68</v>
      </c>
    </row>
    <row r="4941" customFormat="false" ht="15" hidden="false" customHeight="false" outlineLevel="0" collapsed="false">
      <c r="A4941" s="6" t="s">
        <v>9167</v>
      </c>
      <c r="B4941" s="6" t="s">
        <v>2334</v>
      </c>
      <c r="C4941" s="6" t="s">
        <v>12</v>
      </c>
      <c r="D4941" s="7" t="s">
        <v>13</v>
      </c>
      <c r="E4941" s="6" t="s">
        <v>2151</v>
      </c>
      <c r="F4941" s="6" t="s">
        <v>268</v>
      </c>
      <c r="G4941" s="7" t="s">
        <v>138</v>
      </c>
      <c r="H4941" s="8" t="n">
        <v>2461.43</v>
      </c>
      <c r="I4941" s="9" t="n">
        <v>5</v>
      </c>
      <c r="J4941" s="6" t="s">
        <v>17</v>
      </c>
    </row>
    <row r="4942" customFormat="false" ht="15" hidden="false" customHeight="false" outlineLevel="0" collapsed="false">
      <c r="A4942" s="2" t="s">
        <v>9168</v>
      </c>
      <c r="B4942" s="2" t="s">
        <v>6292</v>
      </c>
      <c r="C4942" s="2" t="s">
        <v>12</v>
      </c>
      <c r="D4942" s="3" t="s">
        <v>162</v>
      </c>
      <c r="E4942" s="2" t="s">
        <v>946</v>
      </c>
      <c r="F4942" s="2" t="s">
        <v>1803</v>
      </c>
      <c r="G4942" s="3" t="s">
        <v>62</v>
      </c>
      <c r="H4942" s="4" t="n">
        <v>4266.87</v>
      </c>
      <c r="I4942" s="5" t="n">
        <v>30</v>
      </c>
      <c r="J4942" s="2" t="s">
        <v>17</v>
      </c>
    </row>
    <row r="4943" customFormat="false" ht="15" hidden="false" customHeight="false" outlineLevel="0" collapsed="false">
      <c r="A4943" s="6" t="s">
        <v>9169</v>
      </c>
      <c r="B4943" s="6" t="s">
        <v>9170</v>
      </c>
      <c r="C4943" s="6" t="s">
        <v>12</v>
      </c>
      <c r="D4943" s="7" t="s">
        <v>110</v>
      </c>
      <c r="E4943" s="6" t="s">
        <v>128</v>
      </c>
      <c r="F4943" s="6" t="s">
        <v>66</v>
      </c>
      <c r="G4943" s="7" t="s">
        <v>28</v>
      </c>
      <c r="H4943" s="8" t="n">
        <v>9434.15</v>
      </c>
      <c r="I4943" s="9" t="n">
        <v>5</v>
      </c>
      <c r="J4943" s="6" t="s">
        <v>17</v>
      </c>
    </row>
    <row r="4944" customFormat="false" ht="15" hidden="false" customHeight="false" outlineLevel="0" collapsed="false">
      <c r="A4944" s="2" t="s">
        <v>9171</v>
      </c>
      <c r="B4944" s="2" t="s">
        <v>9172</v>
      </c>
      <c r="C4944" s="2" t="s">
        <v>31</v>
      </c>
      <c r="D4944" s="3" t="s">
        <v>92</v>
      </c>
      <c r="E4944" s="2" t="s">
        <v>870</v>
      </c>
      <c r="F4944" s="2" t="s">
        <v>871</v>
      </c>
      <c r="G4944" s="3" t="s">
        <v>62</v>
      </c>
      <c r="H4944" s="4" t="n">
        <v>6636.48</v>
      </c>
      <c r="I4944" s="5" t="n">
        <v>10</v>
      </c>
      <c r="J4944" s="2" t="s">
        <v>17</v>
      </c>
    </row>
    <row r="4945" customFormat="false" ht="15" hidden="false" customHeight="false" outlineLevel="0" collapsed="false">
      <c r="A4945" s="6" t="s">
        <v>9173</v>
      </c>
      <c r="B4945" s="6" t="s">
        <v>9174</v>
      </c>
      <c r="C4945" s="6" t="s">
        <v>86</v>
      </c>
      <c r="D4945" s="7" t="s">
        <v>135</v>
      </c>
      <c r="E4945" s="6" t="s">
        <v>659</v>
      </c>
      <c r="F4945" s="6" t="s">
        <v>787</v>
      </c>
      <c r="G4945" s="7" t="s">
        <v>22</v>
      </c>
      <c r="H4945" s="8" t="n">
        <v>6320.94</v>
      </c>
      <c r="I4945" s="9" t="n">
        <v>10</v>
      </c>
      <c r="J4945" s="6" t="s">
        <v>17</v>
      </c>
    </row>
    <row r="4946" customFormat="false" ht="15" hidden="false" customHeight="false" outlineLevel="0" collapsed="false">
      <c r="A4946" s="2" t="s">
        <v>9175</v>
      </c>
      <c r="B4946" s="2" t="s">
        <v>7204</v>
      </c>
      <c r="C4946" s="2" t="s">
        <v>31</v>
      </c>
      <c r="D4946" s="3" t="s">
        <v>175</v>
      </c>
      <c r="E4946" s="2" t="s">
        <v>376</v>
      </c>
      <c r="F4946" s="2" t="s">
        <v>1117</v>
      </c>
      <c r="G4946" s="3" t="s">
        <v>16</v>
      </c>
      <c r="H4946" s="4" t="n">
        <v>11694.35</v>
      </c>
      <c r="I4946" s="5" t="n">
        <v>30</v>
      </c>
      <c r="J4946" s="2" t="s">
        <v>17</v>
      </c>
    </row>
    <row r="4947" customFormat="false" ht="15" hidden="false" customHeight="false" outlineLevel="0" collapsed="false">
      <c r="A4947" s="6" t="s">
        <v>9176</v>
      </c>
      <c r="B4947" s="6" t="s">
        <v>2080</v>
      </c>
      <c r="C4947" s="6" t="s">
        <v>31</v>
      </c>
      <c r="D4947" s="7" t="s">
        <v>122</v>
      </c>
      <c r="E4947" s="6" t="s">
        <v>617</v>
      </c>
      <c r="F4947" s="6" t="s">
        <v>437</v>
      </c>
      <c r="G4947" s="7" t="s">
        <v>22</v>
      </c>
      <c r="H4947" s="8" t="n">
        <v>1618.66</v>
      </c>
      <c r="I4947" s="9" t="n">
        <v>25</v>
      </c>
      <c r="J4947" s="6" t="s">
        <v>17</v>
      </c>
    </row>
    <row r="4948" customFormat="false" ht="15" hidden="false" customHeight="false" outlineLevel="0" collapsed="false">
      <c r="A4948" s="2" t="s">
        <v>9177</v>
      </c>
      <c r="B4948" s="2" t="s">
        <v>9178</v>
      </c>
      <c r="C4948" s="2" t="s">
        <v>12</v>
      </c>
      <c r="D4948" s="3" t="s">
        <v>13</v>
      </c>
      <c r="E4948" s="2" t="s">
        <v>21</v>
      </c>
      <c r="F4948" s="2" t="s">
        <v>227</v>
      </c>
      <c r="G4948" s="3" t="s">
        <v>28</v>
      </c>
      <c r="H4948" s="4" t="n">
        <v>1594.3</v>
      </c>
      <c r="I4948" s="5" t="n">
        <v>15</v>
      </c>
      <c r="J4948" s="2" t="s">
        <v>17</v>
      </c>
    </row>
    <row r="4949" customFormat="false" ht="15" hidden="false" customHeight="false" outlineLevel="0" collapsed="false">
      <c r="A4949" s="6" t="s">
        <v>9179</v>
      </c>
      <c r="B4949" s="6" t="s">
        <v>3220</v>
      </c>
      <c r="C4949" s="6" t="s">
        <v>31</v>
      </c>
      <c r="D4949" s="7" t="s">
        <v>65</v>
      </c>
      <c r="E4949" s="6" t="s">
        <v>1138</v>
      </c>
      <c r="F4949" s="6" t="s">
        <v>219</v>
      </c>
      <c r="G4949" s="7" t="s">
        <v>22</v>
      </c>
      <c r="H4949" s="8" t="n">
        <v>5656.46</v>
      </c>
      <c r="I4949" s="9" t="n">
        <v>15</v>
      </c>
      <c r="J4949" s="6" t="s">
        <v>17</v>
      </c>
    </row>
    <row r="4950" customFormat="false" ht="15" hidden="false" customHeight="false" outlineLevel="0" collapsed="false">
      <c r="A4950" s="2" t="s">
        <v>9180</v>
      </c>
      <c r="B4950" s="2" t="s">
        <v>9181</v>
      </c>
      <c r="C4950" s="2" t="s">
        <v>86</v>
      </c>
      <c r="D4950" s="3" t="s">
        <v>784</v>
      </c>
      <c r="E4950" s="2" t="s">
        <v>1368</v>
      </c>
      <c r="F4950" s="2" t="s">
        <v>621</v>
      </c>
      <c r="G4950" s="3" t="s">
        <v>22</v>
      </c>
      <c r="H4950" s="4" t="n">
        <v>7381.27</v>
      </c>
      <c r="I4950" s="5" t="n">
        <v>0</v>
      </c>
      <c r="J4950" s="2" t="s">
        <v>17</v>
      </c>
    </row>
    <row r="4951" customFormat="false" ht="15" hidden="false" customHeight="false" outlineLevel="0" collapsed="false">
      <c r="A4951" s="6" t="s">
        <v>9182</v>
      </c>
      <c r="B4951" s="6" t="s">
        <v>7056</v>
      </c>
      <c r="C4951" s="6" t="s">
        <v>12</v>
      </c>
      <c r="D4951" s="7" t="s">
        <v>25</v>
      </c>
      <c r="E4951" s="6" t="s">
        <v>73</v>
      </c>
      <c r="F4951" s="6" t="s">
        <v>237</v>
      </c>
      <c r="G4951" s="7" t="s">
        <v>16</v>
      </c>
      <c r="H4951" s="8" t="n">
        <v>11513</v>
      </c>
      <c r="I4951" s="9" t="n">
        <v>30</v>
      </c>
      <c r="J4951" s="6" t="s">
        <v>17</v>
      </c>
    </row>
    <row r="4952" customFormat="false" ht="15" hidden="false" customHeight="false" outlineLevel="0" collapsed="false">
      <c r="A4952" s="2" t="s">
        <v>9183</v>
      </c>
      <c r="B4952" s="2" t="s">
        <v>9184</v>
      </c>
      <c r="C4952" s="2" t="s">
        <v>31</v>
      </c>
      <c r="D4952" s="3" t="s">
        <v>92</v>
      </c>
      <c r="E4952" s="2" t="s">
        <v>724</v>
      </c>
      <c r="F4952" s="2" t="s">
        <v>967</v>
      </c>
      <c r="G4952" s="3" t="s">
        <v>62</v>
      </c>
      <c r="H4952" s="4" t="n">
        <v>8473.89</v>
      </c>
      <c r="I4952" s="5" t="n">
        <v>25</v>
      </c>
      <c r="J4952" s="2" t="s">
        <v>17</v>
      </c>
    </row>
    <row r="4953" customFormat="false" ht="15" hidden="false" customHeight="false" outlineLevel="0" collapsed="false">
      <c r="A4953" s="6" t="s">
        <v>9185</v>
      </c>
      <c r="B4953" s="6" t="s">
        <v>4793</v>
      </c>
      <c r="C4953" s="6" t="s">
        <v>31</v>
      </c>
      <c r="D4953" s="7" t="s">
        <v>131</v>
      </c>
      <c r="E4953" s="6" t="s">
        <v>624</v>
      </c>
      <c r="F4953" s="6" t="s">
        <v>1233</v>
      </c>
      <c r="G4953" s="7" t="s">
        <v>22</v>
      </c>
      <c r="H4953" s="8" t="n">
        <v>14881.89</v>
      </c>
      <c r="I4953" s="9" t="n">
        <v>15</v>
      </c>
      <c r="J4953" s="6" t="s">
        <v>17</v>
      </c>
    </row>
    <row r="4954" customFormat="false" ht="15" hidden="false" customHeight="false" outlineLevel="0" collapsed="false">
      <c r="A4954" s="2" t="s">
        <v>9186</v>
      </c>
      <c r="B4954" s="2" t="s">
        <v>2906</v>
      </c>
      <c r="C4954" s="2" t="s">
        <v>31</v>
      </c>
      <c r="D4954" s="3" t="s">
        <v>59</v>
      </c>
      <c r="E4954" s="2" t="s">
        <v>884</v>
      </c>
      <c r="F4954" s="2" t="s">
        <v>267</v>
      </c>
      <c r="G4954" s="3" t="s">
        <v>22</v>
      </c>
      <c r="H4954" s="4" t="n">
        <v>10341.96</v>
      </c>
      <c r="I4954" s="5" t="n">
        <v>20</v>
      </c>
      <c r="J4954" s="2" t="s">
        <v>68</v>
      </c>
    </row>
    <row r="4955" customFormat="false" ht="15" hidden="false" customHeight="false" outlineLevel="0" collapsed="false">
      <c r="A4955" s="6" t="s">
        <v>9187</v>
      </c>
      <c r="B4955" s="6" t="s">
        <v>4493</v>
      </c>
      <c r="C4955" s="6" t="s">
        <v>86</v>
      </c>
      <c r="D4955" s="7" t="s">
        <v>135</v>
      </c>
      <c r="E4955" s="6" t="s">
        <v>233</v>
      </c>
      <c r="F4955" s="6" t="s">
        <v>167</v>
      </c>
      <c r="G4955" s="7" t="s">
        <v>22</v>
      </c>
      <c r="H4955" s="8" t="n">
        <v>513.48</v>
      </c>
      <c r="I4955" s="9" t="n">
        <v>10</v>
      </c>
      <c r="J4955" s="6" t="s">
        <v>17</v>
      </c>
    </row>
    <row r="4956" customFormat="false" ht="15" hidden="false" customHeight="false" outlineLevel="0" collapsed="false">
      <c r="A4956" s="2" t="s">
        <v>9188</v>
      </c>
      <c r="B4956" s="2" t="s">
        <v>9189</v>
      </c>
      <c r="C4956" s="2" t="s">
        <v>31</v>
      </c>
      <c r="D4956" s="3" t="s">
        <v>92</v>
      </c>
      <c r="E4956" s="2" t="s">
        <v>198</v>
      </c>
      <c r="F4956" s="2" t="s">
        <v>60</v>
      </c>
      <c r="G4956" s="3" t="s">
        <v>138</v>
      </c>
      <c r="H4956" s="4" t="n">
        <v>13668.26</v>
      </c>
      <c r="I4956" s="5" t="n">
        <v>15</v>
      </c>
      <c r="J4956" s="2" t="s">
        <v>17</v>
      </c>
    </row>
    <row r="4957" customFormat="false" ht="15" hidden="false" customHeight="false" outlineLevel="0" collapsed="false">
      <c r="A4957" s="6" t="s">
        <v>9190</v>
      </c>
      <c r="B4957" s="6" t="s">
        <v>2206</v>
      </c>
      <c r="C4957" s="6" t="s">
        <v>12</v>
      </c>
      <c r="D4957" s="7" t="s">
        <v>37</v>
      </c>
      <c r="E4957" s="6" t="s">
        <v>34</v>
      </c>
      <c r="F4957" s="6" t="s">
        <v>980</v>
      </c>
      <c r="G4957" s="7" t="s">
        <v>62</v>
      </c>
      <c r="H4957" s="8" t="n">
        <v>10268.71</v>
      </c>
      <c r="I4957" s="9" t="n">
        <v>15</v>
      </c>
      <c r="J4957" s="6" t="s">
        <v>17</v>
      </c>
    </row>
    <row r="4958" customFormat="false" ht="15" hidden="false" customHeight="false" outlineLevel="0" collapsed="false">
      <c r="A4958" s="2" t="s">
        <v>9191</v>
      </c>
      <c r="B4958" s="2" t="s">
        <v>3312</v>
      </c>
      <c r="C4958" s="2" t="s">
        <v>31</v>
      </c>
      <c r="D4958" s="3" t="s">
        <v>59</v>
      </c>
      <c r="E4958" s="2" t="s">
        <v>881</v>
      </c>
      <c r="F4958" s="2" t="s">
        <v>717</v>
      </c>
      <c r="G4958" s="3" t="s">
        <v>16</v>
      </c>
      <c r="H4958" s="4" t="n">
        <v>1653.21</v>
      </c>
      <c r="I4958" s="5" t="n">
        <v>10</v>
      </c>
      <c r="J4958" s="2" t="s">
        <v>17</v>
      </c>
    </row>
    <row r="4959" customFormat="false" ht="15" hidden="false" customHeight="false" outlineLevel="0" collapsed="false">
      <c r="A4959" s="6" t="s">
        <v>9192</v>
      </c>
      <c r="B4959" s="6" t="s">
        <v>9193</v>
      </c>
      <c r="C4959" s="6" t="s">
        <v>31</v>
      </c>
      <c r="D4959" s="7" t="s">
        <v>215</v>
      </c>
      <c r="E4959" s="6" t="s">
        <v>410</v>
      </c>
      <c r="F4959" s="6" t="s">
        <v>1437</v>
      </c>
      <c r="G4959" s="7" t="s">
        <v>28</v>
      </c>
      <c r="H4959" s="8" t="n">
        <v>5478.75</v>
      </c>
      <c r="I4959" s="9" t="n">
        <v>15</v>
      </c>
      <c r="J4959" s="6" t="s">
        <v>17</v>
      </c>
    </row>
    <row r="4960" customFormat="false" ht="15" hidden="false" customHeight="false" outlineLevel="0" collapsed="false">
      <c r="A4960" s="2" t="s">
        <v>9194</v>
      </c>
      <c r="B4960" s="2" t="s">
        <v>9195</v>
      </c>
      <c r="C4960" s="2" t="s">
        <v>12</v>
      </c>
      <c r="D4960" s="3" t="s">
        <v>50</v>
      </c>
      <c r="E4960" s="2" t="s">
        <v>33</v>
      </c>
      <c r="F4960" s="2" t="s">
        <v>449</v>
      </c>
      <c r="G4960" s="3" t="s">
        <v>22</v>
      </c>
      <c r="H4960" s="4" t="n">
        <v>1511.41</v>
      </c>
      <c r="I4960" s="5" t="n">
        <v>25</v>
      </c>
      <c r="J4960" s="2" t="s">
        <v>68</v>
      </c>
    </row>
    <row r="4961" customFormat="false" ht="15" hidden="false" customHeight="false" outlineLevel="0" collapsed="false">
      <c r="A4961" s="6" t="s">
        <v>9196</v>
      </c>
      <c r="B4961" s="6" t="s">
        <v>5537</v>
      </c>
      <c r="C4961" s="6" t="s">
        <v>12</v>
      </c>
      <c r="D4961" s="7" t="s">
        <v>50</v>
      </c>
      <c r="E4961" s="6" t="s">
        <v>43</v>
      </c>
      <c r="F4961" s="6" t="s">
        <v>493</v>
      </c>
      <c r="G4961" s="7" t="s">
        <v>16</v>
      </c>
      <c r="H4961" s="8" t="n">
        <v>12184.44</v>
      </c>
      <c r="I4961" s="9" t="n">
        <v>0</v>
      </c>
      <c r="J4961" s="6" t="s">
        <v>17</v>
      </c>
    </row>
    <row r="4962" customFormat="false" ht="15" hidden="false" customHeight="false" outlineLevel="0" collapsed="false">
      <c r="A4962" s="2" t="s">
        <v>9197</v>
      </c>
      <c r="B4962" s="2" t="s">
        <v>9198</v>
      </c>
      <c r="C4962" s="2" t="s">
        <v>31</v>
      </c>
      <c r="D4962" s="3" t="s">
        <v>131</v>
      </c>
      <c r="E4962" s="2" t="s">
        <v>972</v>
      </c>
      <c r="F4962" s="2" t="s">
        <v>787</v>
      </c>
      <c r="G4962" s="3" t="s">
        <v>28</v>
      </c>
      <c r="H4962" s="4" t="n">
        <v>9244.88</v>
      </c>
      <c r="I4962" s="5" t="n">
        <v>5</v>
      </c>
      <c r="J4962" s="2" t="s">
        <v>17</v>
      </c>
    </row>
    <row r="4963" customFormat="false" ht="15" hidden="false" customHeight="false" outlineLevel="0" collapsed="false">
      <c r="A4963" s="6" t="s">
        <v>9199</v>
      </c>
      <c r="B4963" s="6" t="s">
        <v>9200</v>
      </c>
      <c r="C4963" s="6" t="s">
        <v>31</v>
      </c>
      <c r="D4963" s="7" t="s">
        <v>92</v>
      </c>
      <c r="E4963" s="6" t="s">
        <v>2187</v>
      </c>
      <c r="F4963" s="6" t="s">
        <v>202</v>
      </c>
      <c r="G4963" s="7" t="s">
        <v>28</v>
      </c>
      <c r="H4963" s="8" t="n">
        <v>5503.24</v>
      </c>
      <c r="I4963" s="9" t="n">
        <v>10</v>
      </c>
      <c r="J4963" s="6" t="s">
        <v>17</v>
      </c>
    </row>
    <row r="4964" customFormat="false" ht="15" hidden="false" customHeight="false" outlineLevel="0" collapsed="false">
      <c r="A4964" s="2" t="s">
        <v>9201</v>
      </c>
      <c r="B4964" s="2" t="s">
        <v>9202</v>
      </c>
      <c r="C4964" s="2" t="s">
        <v>12</v>
      </c>
      <c r="D4964" s="3" t="s">
        <v>179</v>
      </c>
      <c r="E4964" s="2" t="s">
        <v>798</v>
      </c>
      <c r="F4964" s="2" t="s">
        <v>659</v>
      </c>
      <c r="G4964" s="3" t="s">
        <v>74</v>
      </c>
      <c r="H4964" s="4" t="n">
        <v>4776.56</v>
      </c>
      <c r="I4964" s="5" t="n">
        <v>0</v>
      </c>
      <c r="J4964" s="2" t="s">
        <v>68</v>
      </c>
    </row>
    <row r="4965" customFormat="false" ht="15" hidden="false" customHeight="false" outlineLevel="0" collapsed="false">
      <c r="A4965" s="6" t="s">
        <v>9203</v>
      </c>
      <c r="B4965" s="6" t="s">
        <v>9204</v>
      </c>
      <c r="C4965" s="6" t="s">
        <v>12</v>
      </c>
      <c r="D4965" s="7" t="s">
        <v>362</v>
      </c>
      <c r="E4965" s="6" t="s">
        <v>788</v>
      </c>
      <c r="F4965" s="6" t="s">
        <v>871</v>
      </c>
      <c r="G4965" s="7" t="s">
        <v>62</v>
      </c>
      <c r="H4965" s="8" t="n">
        <v>13083.86</v>
      </c>
      <c r="I4965" s="9" t="n">
        <v>30</v>
      </c>
      <c r="J4965" s="6" t="s">
        <v>17</v>
      </c>
    </row>
    <row r="4966" customFormat="false" ht="15" hidden="false" customHeight="false" outlineLevel="0" collapsed="false">
      <c r="A4966" s="2" t="s">
        <v>9205</v>
      </c>
      <c r="B4966" s="2" t="s">
        <v>5091</v>
      </c>
      <c r="C4966" s="2" t="s">
        <v>12</v>
      </c>
      <c r="D4966" s="3" t="s">
        <v>13</v>
      </c>
      <c r="E4966" s="2" t="s">
        <v>230</v>
      </c>
      <c r="F4966" s="2" t="s">
        <v>315</v>
      </c>
      <c r="G4966" s="3" t="s">
        <v>62</v>
      </c>
      <c r="H4966" s="4" t="n">
        <v>13519.41</v>
      </c>
      <c r="I4966" s="5" t="n">
        <v>25</v>
      </c>
      <c r="J4966" s="2" t="s">
        <v>68</v>
      </c>
    </row>
    <row r="4967" customFormat="false" ht="15" hidden="false" customHeight="false" outlineLevel="0" collapsed="false">
      <c r="A4967" s="6" t="s">
        <v>9206</v>
      </c>
      <c r="B4967" s="6" t="s">
        <v>1423</v>
      </c>
      <c r="C4967" s="6" t="s">
        <v>12</v>
      </c>
      <c r="D4967" s="7" t="s">
        <v>179</v>
      </c>
      <c r="E4967" s="6" t="s">
        <v>557</v>
      </c>
      <c r="F4967" s="6" t="s">
        <v>409</v>
      </c>
      <c r="G4967" s="7" t="s">
        <v>138</v>
      </c>
      <c r="H4967" s="8" t="n">
        <v>7864</v>
      </c>
      <c r="I4967" s="9" t="n">
        <v>20</v>
      </c>
      <c r="J4967" s="6" t="s">
        <v>68</v>
      </c>
    </row>
    <row r="4968" customFormat="false" ht="15" hidden="false" customHeight="false" outlineLevel="0" collapsed="false">
      <c r="A4968" s="2" t="s">
        <v>9207</v>
      </c>
      <c r="B4968" s="2" t="s">
        <v>9208</v>
      </c>
      <c r="C4968" s="2" t="s">
        <v>31</v>
      </c>
      <c r="D4968" s="3" t="s">
        <v>92</v>
      </c>
      <c r="E4968" s="2" t="s">
        <v>550</v>
      </c>
      <c r="F4968" s="2" t="s">
        <v>297</v>
      </c>
      <c r="G4968" s="3" t="s">
        <v>28</v>
      </c>
      <c r="H4968" s="4" t="n">
        <v>5654.69</v>
      </c>
      <c r="I4968" s="5" t="n">
        <v>15</v>
      </c>
      <c r="J4968" s="2" t="s">
        <v>17</v>
      </c>
    </row>
    <row r="4969" customFormat="false" ht="15" hidden="false" customHeight="false" outlineLevel="0" collapsed="false">
      <c r="A4969" s="6" t="s">
        <v>9209</v>
      </c>
      <c r="B4969" s="6" t="s">
        <v>8125</v>
      </c>
      <c r="C4969" s="6" t="s">
        <v>86</v>
      </c>
      <c r="D4969" s="7" t="s">
        <v>87</v>
      </c>
      <c r="E4969" s="6" t="s">
        <v>304</v>
      </c>
      <c r="F4969" s="6" t="s">
        <v>34</v>
      </c>
      <c r="G4969" s="7" t="s">
        <v>22</v>
      </c>
      <c r="H4969" s="8" t="n">
        <v>1535.86</v>
      </c>
      <c r="I4969" s="9" t="n">
        <v>20</v>
      </c>
      <c r="J4969" s="6" t="s">
        <v>17</v>
      </c>
    </row>
    <row r="4970" customFormat="false" ht="15" hidden="false" customHeight="false" outlineLevel="0" collapsed="false">
      <c r="A4970" s="2" t="s">
        <v>9210</v>
      </c>
      <c r="B4970" s="2" t="s">
        <v>934</v>
      </c>
      <c r="C4970" s="2" t="s">
        <v>31</v>
      </c>
      <c r="D4970" s="3" t="s">
        <v>215</v>
      </c>
      <c r="E4970" s="2" t="s">
        <v>700</v>
      </c>
      <c r="F4970" s="2" t="s">
        <v>568</v>
      </c>
      <c r="G4970" s="3" t="s">
        <v>16</v>
      </c>
      <c r="H4970" s="4" t="n">
        <v>4335.24</v>
      </c>
      <c r="I4970" s="5" t="n">
        <v>5</v>
      </c>
      <c r="J4970" s="2" t="s">
        <v>17</v>
      </c>
    </row>
    <row r="4971" customFormat="false" ht="15" hidden="false" customHeight="false" outlineLevel="0" collapsed="false">
      <c r="A4971" s="6" t="s">
        <v>9211</v>
      </c>
      <c r="B4971" s="6" t="s">
        <v>9212</v>
      </c>
      <c r="C4971" s="6" t="s">
        <v>12</v>
      </c>
      <c r="D4971" s="7" t="s">
        <v>154</v>
      </c>
      <c r="E4971" s="6" t="s">
        <v>202</v>
      </c>
      <c r="F4971" s="6" t="s">
        <v>1890</v>
      </c>
      <c r="G4971" s="7" t="s">
        <v>22</v>
      </c>
      <c r="H4971" s="8" t="n">
        <v>4490.88</v>
      </c>
      <c r="I4971" s="9" t="n">
        <v>10</v>
      </c>
      <c r="J4971" s="6" t="s">
        <v>17</v>
      </c>
    </row>
    <row r="4972" customFormat="false" ht="15" hidden="false" customHeight="false" outlineLevel="0" collapsed="false">
      <c r="A4972" s="2" t="s">
        <v>9213</v>
      </c>
      <c r="B4972" s="2" t="s">
        <v>9214</v>
      </c>
      <c r="C4972" s="2" t="s">
        <v>12</v>
      </c>
      <c r="D4972" s="3" t="s">
        <v>154</v>
      </c>
      <c r="E4972" s="2" t="s">
        <v>578</v>
      </c>
      <c r="F4972" s="2" t="s">
        <v>304</v>
      </c>
      <c r="G4972" s="3" t="s">
        <v>22</v>
      </c>
      <c r="H4972" s="4" t="n">
        <v>3970.43</v>
      </c>
      <c r="I4972" s="5" t="n">
        <v>25</v>
      </c>
      <c r="J4972" s="2" t="s">
        <v>17</v>
      </c>
    </row>
    <row r="4973" customFormat="false" ht="15" hidden="false" customHeight="false" outlineLevel="0" collapsed="false">
      <c r="A4973" s="6" t="s">
        <v>9215</v>
      </c>
      <c r="B4973" s="6" t="s">
        <v>9216</v>
      </c>
      <c r="C4973" s="6" t="s">
        <v>86</v>
      </c>
      <c r="D4973" s="7" t="s">
        <v>101</v>
      </c>
      <c r="E4973" s="6" t="s">
        <v>528</v>
      </c>
      <c r="F4973" s="6" t="s">
        <v>111</v>
      </c>
      <c r="G4973" s="7" t="s">
        <v>16</v>
      </c>
      <c r="H4973" s="8" t="n">
        <v>13787.51</v>
      </c>
      <c r="I4973" s="9" t="n">
        <v>25</v>
      </c>
      <c r="J4973" s="6" t="s">
        <v>17</v>
      </c>
    </row>
    <row r="4974" customFormat="false" ht="15" hidden="false" customHeight="false" outlineLevel="0" collapsed="false">
      <c r="A4974" s="2" t="s">
        <v>9217</v>
      </c>
      <c r="B4974" s="2" t="s">
        <v>9218</v>
      </c>
      <c r="C4974" s="2" t="s">
        <v>86</v>
      </c>
      <c r="D4974" s="3" t="s">
        <v>135</v>
      </c>
      <c r="E4974" s="2" t="s">
        <v>163</v>
      </c>
      <c r="F4974" s="2" t="s">
        <v>332</v>
      </c>
      <c r="G4974" s="3" t="s">
        <v>22</v>
      </c>
      <c r="H4974" s="4" t="n">
        <v>1563.2</v>
      </c>
      <c r="I4974" s="5" t="n">
        <v>5</v>
      </c>
      <c r="J4974" s="2" t="s">
        <v>17</v>
      </c>
    </row>
    <row r="4975" customFormat="false" ht="15" hidden="false" customHeight="false" outlineLevel="0" collapsed="false">
      <c r="A4975" s="6" t="s">
        <v>9219</v>
      </c>
      <c r="B4975" s="6" t="s">
        <v>5034</v>
      </c>
      <c r="C4975" s="6" t="s">
        <v>12</v>
      </c>
      <c r="D4975" s="7" t="s">
        <v>162</v>
      </c>
      <c r="E4975" s="6" t="s">
        <v>198</v>
      </c>
      <c r="F4975" s="6" t="s">
        <v>60</v>
      </c>
      <c r="G4975" s="7" t="s">
        <v>138</v>
      </c>
      <c r="H4975" s="8" t="n">
        <v>1641.56</v>
      </c>
      <c r="I4975" s="9" t="n">
        <v>20</v>
      </c>
      <c r="J4975" s="6" t="s">
        <v>17</v>
      </c>
    </row>
    <row r="4976" customFormat="false" ht="15" hidden="false" customHeight="false" outlineLevel="0" collapsed="false">
      <c r="A4976" s="2" t="s">
        <v>9220</v>
      </c>
      <c r="B4976" s="2" t="s">
        <v>9221</v>
      </c>
      <c r="C4976" s="2" t="s">
        <v>12</v>
      </c>
      <c r="D4976" s="3" t="s">
        <v>25</v>
      </c>
      <c r="E4976" s="2" t="s">
        <v>536</v>
      </c>
      <c r="F4976" s="2" t="s">
        <v>124</v>
      </c>
      <c r="G4976" s="3" t="s">
        <v>28</v>
      </c>
      <c r="H4976" s="4" t="n">
        <v>1251.82</v>
      </c>
      <c r="I4976" s="5" t="n">
        <v>15</v>
      </c>
      <c r="J4976" s="2" t="s">
        <v>68</v>
      </c>
    </row>
    <row r="4977" customFormat="false" ht="15" hidden="false" customHeight="false" outlineLevel="0" collapsed="false">
      <c r="A4977" s="6" t="s">
        <v>9222</v>
      </c>
      <c r="B4977" s="6" t="s">
        <v>9223</v>
      </c>
      <c r="C4977" s="6" t="s">
        <v>12</v>
      </c>
      <c r="D4977" s="7" t="s">
        <v>13</v>
      </c>
      <c r="E4977" s="6" t="s">
        <v>1000</v>
      </c>
      <c r="F4977" s="6" t="s">
        <v>1162</v>
      </c>
      <c r="G4977" s="7" t="s">
        <v>28</v>
      </c>
      <c r="H4977" s="8" t="n">
        <v>6080.03</v>
      </c>
      <c r="I4977" s="9" t="n">
        <v>5</v>
      </c>
      <c r="J4977" s="6" t="s">
        <v>17</v>
      </c>
    </row>
    <row r="4978" customFormat="false" ht="15" hidden="false" customHeight="false" outlineLevel="0" collapsed="false">
      <c r="A4978" s="2" t="s">
        <v>9224</v>
      </c>
      <c r="B4978" s="2" t="s">
        <v>9225</v>
      </c>
      <c r="C4978" s="2" t="s">
        <v>12</v>
      </c>
      <c r="D4978" s="3" t="s">
        <v>154</v>
      </c>
      <c r="E4978" s="2" t="s">
        <v>82</v>
      </c>
      <c r="F4978" s="2" t="s">
        <v>83</v>
      </c>
      <c r="G4978" s="3" t="s">
        <v>22</v>
      </c>
      <c r="H4978" s="4" t="n">
        <v>7068.56</v>
      </c>
      <c r="I4978" s="5" t="n">
        <v>10</v>
      </c>
      <c r="J4978" s="2" t="s">
        <v>17</v>
      </c>
    </row>
    <row r="4979" customFormat="false" ht="15" hidden="false" customHeight="false" outlineLevel="0" collapsed="false">
      <c r="A4979" s="6" t="s">
        <v>9226</v>
      </c>
      <c r="B4979" s="6" t="s">
        <v>9227</v>
      </c>
      <c r="C4979" s="6" t="s">
        <v>31</v>
      </c>
      <c r="D4979" s="7" t="s">
        <v>59</v>
      </c>
      <c r="E4979" s="6" t="s">
        <v>1292</v>
      </c>
      <c r="F4979" s="6" t="s">
        <v>997</v>
      </c>
      <c r="G4979" s="7" t="s">
        <v>22</v>
      </c>
      <c r="H4979" s="8" t="n">
        <v>9511.92</v>
      </c>
      <c r="I4979" s="9" t="n">
        <v>20</v>
      </c>
      <c r="J4979" s="6" t="s">
        <v>17</v>
      </c>
    </row>
    <row r="4980" customFormat="false" ht="15" hidden="false" customHeight="false" outlineLevel="0" collapsed="false">
      <c r="A4980" s="2" t="s">
        <v>9228</v>
      </c>
      <c r="B4980" s="2" t="s">
        <v>9229</v>
      </c>
      <c r="C4980" s="2" t="s">
        <v>12</v>
      </c>
      <c r="D4980" s="3" t="s">
        <v>81</v>
      </c>
      <c r="E4980" s="2" t="s">
        <v>347</v>
      </c>
      <c r="F4980" s="2" t="s">
        <v>20</v>
      </c>
      <c r="G4980" s="3" t="s">
        <v>22</v>
      </c>
      <c r="H4980" s="4" t="n">
        <v>3266.76</v>
      </c>
      <c r="I4980" s="5" t="n">
        <v>25</v>
      </c>
      <c r="J4980" s="2" t="s">
        <v>17</v>
      </c>
    </row>
    <row r="4981" customFormat="false" ht="15" hidden="false" customHeight="false" outlineLevel="0" collapsed="false">
      <c r="A4981" s="6" t="s">
        <v>9230</v>
      </c>
      <c r="B4981" s="6" t="s">
        <v>9231</v>
      </c>
      <c r="C4981" s="6" t="s">
        <v>31</v>
      </c>
      <c r="D4981" s="7" t="s">
        <v>175</v>
      </c>
      <c r="E4981" s="6" t="s">
        <v>1308</v>
      </c>
      <c r="F4981" s="6" t="s">
        <v>257</v>
      </c>
      <c r="G4981" s="7" t="s">
        <v>74</v>
      </c>
      <c r="H4981" s="8" t="n">
        <v>5748.26</v>
      </c>
      <c r="I4981" s="9" t="n">
        <v>10</v>
      </c>
      <c r="J4981" s="6" t="s">
        <v>17</v>
      </c>
    </row>
    <row r="4982" customFormat="false" ht="15" hidden="false" customHeight="false" outlineLevel="0" collapsed="false">
      <c r="A4982" s="2" t="s">
        <v>9232</v>
      </c>
      <c r="B4982" s="2" t="s">
        <v>9233</v>
      </c>
      <c r="C4982" s="2" t="s">
        <v>12</v>
      </c>
      <c r="D4982" s="3" t="s">
        <v>110</v>
      </c>
      <c r="E4982" s="2" t="s">
        <v>902</v>
      </c>
      <c r="F4982" s="2" t="s">
        <v>937</v>
      </c>
      <c r="G4982" s="3" t="s">
        <v>138</v>
      </c>
      <c r="H4982" s="4" t="n">
        <v>14609.86</v>
      </c>
      <c r="I4982" s="5" t="n">
        <v>15</v>
      </c>
      <c r="J4982" s="2" t="s">
        <v>68</v>
      </c>
    </row>
    <row r="4983" customFormat="false" ht="15" hidden="false" customHeight="false" outlineLevel="0" collapsed="false">
      <c r="A4983" s="6" t="s">
        <v>9234</v>
      </c>
      <c r="B4983" s="6" t="s">
        <v>2618</v>
      </c>
      <c r="C4983" s="6" t="s">
        <v>12</v>
      </c>
      <c r="D4983" s="7" t="s">
        <v>13</v>
      </c>
      <c r="E4983" s="6" t="s">
        <v>164</v>
      </c>
      <c r="F4983" s="6" t="s">
        <v>585</v>
      </c>
      <c r="G4983" s="7" t="s">
        <v>22</v>
      </c>
      <c r="H4983" s="8" t="n">
        <v>13810.12</v>
      </c>
      <c r="I4983" s="9" t="n">
        <v>30</v>
      </c>
      <c r="J4983" s="6" t="s">
        <v>17</v>
      </c>
    </row>
    <row r="4984" customFormat="false" ht="15" hidden="false" customHeight="false" outlineLevel="0" collapsed="false">
      <c r="A4984" s="2" t="s">
        <v>9235</v>
      </c>
      <c r="B4984" s="2" t="s">
        <v>1140</v>
      </c>
      <c r="C4984" s="2" t="s">
        <v>31</v>
      </c>
      <c r="D4984" s="3" t="s">
        <v>145</v>
      </c>
      <c r="E4984" s="2" t="s">
        <v>1082</v>
      </c>
      <c r="F4984" s="2" t="s">
        <v>1368</v>
      </c>
      <c r="G4984" s="3" t="s">
        <v>62</v>
      </c>
      <c r="H4984" s="4" t="n">
        <v>8379.23</v>
      </c>
      <c r="I4984" s="5" t="n">
        <v>30</v>
      </c>
      <c r="J4984" s="2" t="s">
        <v>17</v>
      </c>
    </row>
    <row r="4985" customFormat="false" ht="15" hidden="false" customHeight="false" outlineLevel="0" collapsed="false">
      <c r="A4985" s="6" t="s">
        <v>9236</v>
      </c>
      <c r="B4985" s="6" t="s">
        <v>9237</v>
      </c>
      <c r="C4985" s="6" t="s">
        <v>12</v>
      </c>
      <c r="D4985" s="7" t="s">
        <v>154</v>
      </c>
      <c r="E4985" s="6" t="s">
        <v>1440</v>
      </c>
      <c r="F4985" s="6" t="s">
        <v>590</v>
      </c>
      <c r="G4985" s="7" t="s">
        <v>138</v>
      </c>
      <c r="H4985" s="8" t="n">
        <v>14652.27</v>
      </c>
      <c r="I4985" s="9" t="n">
        <v>0</v>
      </c>
      <c r="J4985" s="6" t="s">
        <v>17</v>
      </c>
    </row>
    <row r="4986" customFormat="false" ht="15" hidden="false" customHeight="false" outlineLevel="0" collapsed="false">
      <c r="A4986" s="2" t="s">
        <v>9238</v>
      </c>
      <c r="B4986" s="2" t="s">
        <v>5279</v>
      </c>
      <c r="C4986" s="2" t="s">
        <v>12</v>
      </c>
      <c r="D4986" s="3" t="s">
        <v>154</v>
      </c>
      <c r="E4986" s="2" t="s">
        <v>650</v>
      </c>
      <c r="F4986" s="2" t="s">
        <v>884</v>
      </c>
      <c r="G4986" s="3" t="s">
        <v>28</v>
      </c>
      <c r="H4986" s="4" t="n">
        <v>7679.01</v>
      </c>
      <c r="I4986" s="5" t="n">
        <v>30</v>
      </c>
      <c r="J4986" s="2" t="s">
        <v>17</v>
      </c>
    </row>
    <row r="4987" customFormat="false" ht="15" hidden="false" customHeight="false" outlineLevel="0" collapsed="false">
      <c r="A4987" s="6" t="s">
        <v>9239</v>
      </c>
      <c r="B4987" s="6" t="s">
        <v>492</v>
      </c>
      <c r="C4987" s="6" t="s">
        <v>12</v>
      </c>
      <c r="D4987" s="7" t="s">
        <v>25</v>
      </c>
      <c r="E4987" s="6" t="s">
        <v>585</v>
      </c>
      <c r="F4987" s="6" t="s">
        <v>294</v>
      </c>
      <c r="G4987" s="7" t="s">
        <v>62</v>
      </c>
      <c r="H4987" s="8" t="n">
        <v>1233.52</v>
      </c>
      <c r="I4987" s="9" t="n">
        <v>25</v>
      </c>
      <c r="J4987" s="6" t="s">
        <v>17</v>
      </c>
    </row>
    <row r="4988" customFormat="false" ht="15" hidden="false" customHeight="false" outlineLevel="0" collapsed="false">
      <c r="A4988" s="2" t="s">
        <v>9240</v>
      </c>
      <c r="B4988" s="2" t="s">
        <v>9241</v>
      </c>
      <c r="C4988" s="2" t="s">
        <v>31</v>
      </c>
      <c r="D4988" s="3" t="s">
        <v>215</v>
      </c>
      <c r="E4988" s="2" t="s">
        <v>901</v>
      </c>
      <c r="F4988" s="2" t="s">
        <v>943</v>
      </c>
      <c r="G4988" s="3" t="s">
        <v>62</v>
      </c>
      <c r="H4988" s="4" t="n">
        <v>9356.69</v>
      </c>
      <c r="I4988" s="5" t="n">
        <v>25</v>
      </c>
      <c r="J4988" s="2" t="s">
        <v>17</v>
      </c>
    </row>
    <row r="4989" customFormat="false" ht="15" hidden="false" customHeight="false" outlineLevel="0" collapsed="false">
      <c r="A4989" s="6" t="s">
        <v>9242</v>
      </c>
      <c r="B4989" s="6" t="s">
        <v>9243</v>
      </c>
      <c r="C4989" s="6" t="s">
        <v>12</v>
      </c>
      <c r="D4989" s="7" t="s">
        <v>25</v>
      </c>
      <c r="E4989" s="6" t="s">
        <v>1874</v>
      </c>
      <c r="F4989" s="6" t="s">
        <v>464</v>
      </c>
      <c r="G4989" s="7" t="s">
        <v>22</v>
      </c>
      <c r="H4989" s="8" t="n">
        <v>5590.01</v>
      </c>
      <c r="I4989" s="9" t="n">
        <v>0</v>
      </c>
      <c r="J4989" s="6" t="s">
        <v>17</v>
      </c>
    </row>
    <row r="4990" customFormat="false" ht="15" hidden="false" customHeight="false" outlineLevel="0" collapsed="false">
      <c r="A4990" s="2" t="s">
        <v>9244</v>
      </c>
      <c r="B4990" s="2" t="s">
        <v>9245</v>
      </c>
      <c r="C4990" s="2" t="s">
        <v>86</v>
      </c>
      <c r="D4990" s="3" t="s">
        <v>384</v>
      </c>
      <c r="E4990" s="2" t="s">
        <v>508</v>
      </c>
      <c r="F4990" s="2" t="s">
        <v>493</v>
      </c>
      <c r="G4990" s="3" t="s">
        <v>74</v>
      </c>
      <c r="H4990" s="4" t="n">
        <v>6616.13</v>
      </c>
      <c r="I4990" s="5" t="n">
        <v>30</v>
      </c>
      <c r="J4990" s="2" t="s">
        <v>68</v>
      </c>
    </row>
    <row r="4991" customFormat="false" ht="15" hidden="false" customHeight="false" outlineLevel="0" collapsed="false">
      <c r="A4991" s="6" t="s">
        <v>9246</v>
      </c>
      <c r="B4991" s="6" t="s">
        <v>5148</v>
      </c>
      <c r="C4991" s="6" t="s">
        <v>86</v>
      </c>
      <c r="D4991" s="7" t="s">
        <v>507</v>
      </c>
      <c r="E4991" s="6" t="s">
        <v>103</v>
      </c>
      <c r="F4991" s="6" t="s">
        <v>556</v>
      </c>
      <c r="G4991" s="7" t="s">
        <v>138</v>
      </c>
      <c r="H4991" s="8" t="n">
        <v>2973.77</v>
      </c>
      <c r="I4991" s="9" t="n">
        <v>5</v>
      </c>
      <c r="J4991" s="6" t="s">
        <v>17</v>
      </c>
    </row>
    <row r="4992" customFormat="false" ht="15" hidden="false" customHeight="false" outlineLevel="0" collapsed="false">
      <c r="A4992" s="2" t="s">
        <v>9247</v>
      </c>
      <c r="B4992" s="2" t="s">
        <v>1611</v>
      </c>
      <c r="C4992" s="2" t="s">
        <v>12</v>
      </c>
      <c r="D4992" s="3" t="s">
        <v>25</v>
      </c>
      <c r="E4992" s="2" t="s">
        <v>760</v>
      </c>
      <c r="F4992" s="2" t="s">
        <v>1129</v>
      </c>
      <c r="G4992" s="3" t="s">
        <v>22</v>
      </c>
      <c r="H4992" s="4" t="n">
        <v>12004.97</v>
      </c>
      <c r="I4992" s="5" t="n">
        <v>30</v>
      </c>
      <c r="J4992" s="2" t="s">
        <v>17</v>
      </c>
    </row>
    <row r="4993" customFormat="false" ht="15" hidden="false" customHeight="false" outlineLevel="0" collapsed="false">
      <c r="A4993" s="6" t="s">
        <v>9248</v>
      </c>
      <c r="B4993" s="6" t="s">
        <v>9249</v>
      </c>
      <c r="C4993" s="6" t="s">
        <v>31</v>
      </c>
      <c r="D4993" s="7" t="s">
        <v>175</v>
      </c>
      <c r="E4993" s="6" t="s">
        <v>1055</v>
      </c>
      <c r="F4993" s="6" t="s">
        <v>890</v>
      </c>
      <c r="G4993" s="7" t="s">
        <v>22</v>
      </c>
      <c r="H4993" s="8" t="n">
        <v>2871.02</v>
      </c>
      <c r="I4993" s="9" t="n">
        <v>10</v>
      </c>
      <c r="J4993" s="6" t="s">
        <v>17</v>
      </c>
    </row>
    <row r="4994" customFormat="false" ht="15" hidden="false" customHeight="false" outlineLevel="0" collapsed="false">
      <c r="A4994" s="2" t="s">
        <v>9250</v>
      </c>
      <c r="B4994" s="2" t="s">
        <v>9251</v>
      </c>
      <c r="C4994" s="2" t="s">
        <v>31</v>
      </c>
      <c r="D4994" s="3" t="s">
        <v>71</v>
      </c>
      <c r="E4994" s="2" t="s">
        <v>381</v>
      </c>
      <c r="F4994" s="2" t="s">
        <v>164</v>
      </c>
      <c r="G4994" s="3" t="s">
        <v>62</v>
      </c>
      <c r="H4994" s="4" t="n">
        <v>9237.58</v>
      </c>
      <c r="I4994" s="5" t="n">
        <v>15</v>
      </c>
      <c r="J4994" s="2" t="s">
        <v>17</v>
      </c>
    </row>
    <row r="4995" customFormat="false" ht="15" hidden="false" customHeight="false" outlineLevel="0" collapsed="false">
      <c r="A4995" s="6" t="s">
        <v>9252</v>
      </c>
      <c r="B4995" s="6" t="s">
        <v>9253</v>
      </c>
      <c r="C4995" s="6" t="s">
        <v>12</v>
      </c>
      <c r="D4995" s="7" t="s">
        <v>179</v>
      </c>
      <c r="E4995" s="6" t="s">
        <v>238</v>
      </c>
      <c r="F4995" s="6" t="s">
        <v>1409</v>
      </c>
      <c r="G4995" s="7" t="s">
        <v>74</v>
      </c>
      <c r="H4995" s="8" t="n">
        <v>2168.11</v>
      </c>
      <c r="I4995" s="9" t="n">
        <v>30</v>
      </c>
      <c r="J4995" s="6" t="s">
        <v>17</v>
      </c>
    </row>
    <row r="4996" customFormat="false" ht="15" hidden="false" customHeight="false" outlineLevel="0" collapsed="false">
      <c r="A4996" s="2" t="s">
        <v>9254</v>
      </c>
      <c r="B4996" s="2" t="s">
        <v>9255</v>
      </c>
      <c r="C4996" s="2" t="s">
        <v>86</v>
      </c>
      <c r="D4996" s="3" t="s">
        <v>524</v>
      </c>
      <c r="E4996" s="2" t="s">
        <v>650</v>
      </c>
      <c r="F4996" s="2" t="s">
        <v>1453</v>
      </c>
      <c r="G4996" s="3" t="s">
        <v>138</v>
      </c>
      <c r="H4996" s="4" t="n">
        <v>11561.57</v>
      </c>
      <c r="I4996" s="5" t="n">
        <v>30</v>
      </c>
      <c r="J4996" s="2" t="s">
        <v>17</v>
      </c>
    </row>
    <row r="4997" customFormat="false" ht="15" hidden="false" customHeight="false" outlineLevel="0" collapsed="false">
      <c r="A4997" s="6" t="s">
        <v>9256</v>
      </c>
      <c r="B4997" s="6" t="s">
        <v>9257</v>
      </c>
      <c r="C4997" s="6" t="s">
        <v>12</v>
      </c>
      <c r="D4997" s="7" t="s">
        <v>13</v>
      </c>
      <c r="E4997" s="6" t="s">
        <v>1082</v>
      </c>
      <c r="F4997" s="6" t="s">
        <v>473</v>
      </c>
      <c r="G4997" s="7" t="s">
        <v>138</v>
      </c>
      <c r="H4997" s="8" t="n">
        <v>12515.84</v>
      </c>
      <c r="I4997" s="9" t="n">
        <v>25</v>
      </c>
      <c r="J4997" s="6" t="s">
        <v>17</v>
      </c>
    </row>
    <row r="4998" customFormat="false" ht="15" hidden="false" customHeight="false" outlineLevel="0" collapsed="false">
      <c r="A4998" s="2" t="s">
        <v>9258</v>
      </c>
      <c r="B4998" s="2" t="s">
        <v>9259</v>
      </c>
      <c r="C4998" s="2" t="s">
        <v>12</v>
      </c>
      <c r="D4998" s="3" t="s">
        <v>154</v>
      </c>
      <c r="E4998" s="2" t="s">
        <v>607</v>
      </c>
      <c r="F4998" s="2" t="s">
        <v>1070</v>
      </c>
      <c r="G4998" s="3" t="s">
        <v>16</v>
      </c>
      <c r="H4998" s="4" t="n">
        <v>8155.17</v>
      </c>
      <c r="I4998" s="5" t="n">
        <v>15</v>
      </c>
      <c r="J4998" s="2" t="s">
        <v>68</v>
      </c>
    </row>
    <row r="4999" customFormat="false" ht="15" hidden="false" customHeight="false" outlineLevel="0" collapsed="false">
      <c r="A4999" s="6" t="s">
        <v>9260</v>
      </c>
      <c r="B4999" s="6" t="s">
        <v>9261</v>
      </c>
      <c r="C4999" s="6" t="s">
        <v>86</v>
      </c>
      <c r="D4999" s="7" t="s">
        <v>87</v>
      </c>
      <c r="E4999" s="6" t="s">
        <v>1570</v>
      </c>
      <c r="F4999" s="6" t="s">
        <v>123</v>
      </c>
      <c r="G4999" s="7" t="s">
        <v>62</v>
      </c>
      <c r="H4999" s="8" t="n">
        <v>13664.28</v>
      </c>
      <c r="I4999" s="9" t="n">
        <v>25</v>
      </c>
      <c r="J4999" s="6" t="s">
        <v>68</v>
      </c>
    </row>
    <row r="5000" customFormat="false" ht="15" hidden="false" customHeight="false" outlineLevel="0" collapsed="false">
      <c r="A5000" s="2" t="s">
        <v>9262</v>
      </c>
      <c r="B5000" s="2" t="s">
        <v>3569</v>
      </c>
      <c r="C5000" s="2" t="s">
        <v>12</v>
      </c>
      <c r="D5000" s="3" t="s">
        <v>50</v>
      </c>
      <c r="E5000" s="2" t="s">
        <v>164</v>
      </c>
      <c r="F5000" s="2" t="s">
        <v>585</v>
      </c>
      <c r="G5000" s="3" t="s">
        <v>138</v>
      </c>
      <c r="H5000" s="4" t="n">
        <v>5649.36</v>
      </c>
      <c r="I5000" s="5" t="n">
        <v>15</v>
      </c>
      <c r="J5000" s="2" t="s">
        <v>17</v>
      </c>
    </row>
    <row r="5001" customFormat="false" ht="15" hidden="false" customHeight="false" outlineLevel="0" collapsed="false">
      <c r="A5001" s="6" t="s">
        <v>9263</v>
      </c>
      <c r="B5001" s="6" t="s">
        <v>9264</v>
      </c>
      <c r="C5001" s="6" t="s">
        <v>12</v>
      </c>
      <c r="D5001" s="7" t="s">
        <v>162</v>
      </c>
      <c r="E5001" s="6" t="s">
        <v>201</v>
      </c>
      <c r="F5001" s="6" t="s">
        <v>405</v>
      </c>
      <c r="G5001" s="7" t="s">
        <v>28</v>
      </c>
      <c r="H5001" s="8" t="n">
        <v>6335.14</v>
      </c>
      <c r="I5001" s="9" t="n">
        <v>30</v>
      </c>
      <c r="J5001" s="6" t="s">
        <v>17</v>
      </c>
    </row>
  </sheetData>
  <autoFilter ref="A1:J5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P5005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0" t="s">
        <v>9265</v>
      </c>
      <c r="B1" s="10"/>
    </row>
    <row r="2" customFormat="false" ht="15" hidden="false" customHeight="false" outlineLevel="0" collapsed="false">
      <c r="A2" s="11" t="s">
        <v>9266</v>
      </c>
      <c r="B2" s="12" t="n">
        <v>0.6</v>
      </c>
    </row>
    <row r="3" customFormat="false" ht="15" hidden="false" customHeight="false" outlineLevel="0" collapsed="false">
      <c r="A3" s="11" t="s">
        <v>9267</v>
      </c>
      <c r="B3" s="12" t="n">
        <v>0.2</v>
      </c>
    </row>
    <row r="5" customFormat="false" ht="31.5" hidden="false" customHeight="true" outlineLevel="0" collapsed="false">
      <c r="A5" s="13" t="s">
        <v>0</v>
      </c>
      <c r="B5" s="13" t="s">
        <v>1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9268</v>
      </c>
      <c r="I5" s="13" t="s">
        <v>9269</v>
      </c>
      <c r="J5" s="13" t="s">
        <v>9</v>
      </c>
      <c r="K5" s="13" t="s">
        <v>9270</v>
      </c>
      <c r="L5" s="13" t="s">
        <v>9271</v>
      </c>
      <c r="M5" s="13" t="s">
        <v>9272</v>
      </c>
      <c r="N5" s="13" t="s">
        <v>9273</v>
      </c>
      <c r="O5" s="13" t="s">
        <v>9274</v>
      </c>
      <c r="P5" s="13" t="s">
        <v>9275</v>
      </c>
    </row>
    <row r="6" customFormat="false" ht="15" hidden="false" customHeight="false" outlineLevel="0" collapsed="false">
      <c r="A6" s="2" t="str">
        <f aca="false">RAW_DATA!A2</f>
        <v>ORD-100001</v>
      </c>
      <c r="B6" s="2" t="str">
        <f aca="false">RAW_DATA!B2</f>
        <v>CUST-2424</v>
      </c>
      <c r="C6" s="2" t="str">
        <f aca="false">RAW_DATA!C2</f>
        <v>Women</v>
      </c>
      <c r="D6" s="2" t="str">
        <f aca="false">RAW_DATA!D2</f>
        <v>WOM-KURTA-001</v>
      </c>
      <c r="E6" s="14" t="str">
        <f aca="false">RAW_DATA!E2</f>
        <v>2024-02-22</v>
      </c>
      <c r="F6" s="14" t="str">
        <f aca="false">RAW_DATA!F2</f>
        <v>2024-02-29</v>
      </c>
      <c r="G6" s="2" t="str">
        <f aca="false">RAW_DATA!G2</f>
        <v>Lumbini</v>
      </c>
      <c r="H6" s="4" t="n">
        <f aca="false">RAW_DATA!H2</f>
        <v>3736.56</v>
      </c>
      <c r="I6" s="5" t="n">
        <f aca="false">RAW_DATA!I2</f>
        <v>5</v>
      </c>
      <c r="J6" s="2" t="str">
        <f aca="false">RAW_DATA!J2</f>
        <v>No</v>
      </c>
      <c r="K6" s="15" t="n">
        <f aca="false">IF(AND(F6&lt;&gt;"",E6&lt;&gt;""),DATEVALUE(F6)-DATEVALUE(E6),"")</f>
        <v>7</v>
      </c>
      <c r="L6" s="4" t="n">
        <f aca="false">H6*(1-I6/100)</f>
        <v>3549.732</v>
      </c>
      <c r="M6" s="4" t="n">
        <f aca="false">H6*CALCULATIONS!$B$2</f>
        <v>2241.936</v>
      </c>
      <c r="N6" s="4" t="n">
        <f aca="false">IF(J6="Yes",H6*CALCULATIONS!$B$3,0)</f>
        <v>0</v>
      </c>
      <c r="O6" s="4" t="n">
        <f aca="false">L6-M6-N6</f>
        <v>1307.796</v>
      </c>
      <c r="P6" s="16" t="n">
        <f aca="false">IF(L6&gt;0,O6/L6,"")</f>
        <v>0.368421052631579</v>
      </c>
    </row>
    <row r="7" customFormat="false" ht="15" hidden="false" customHeight="false" outlineLevel="0" collapsed="false">
      <c r="A7" s="2" t="str">
        <f aca="false">RAW_DATA!A3</f>
        <v>ORD-100002</v>
      </c>
      <c r="B7" s="2" t="str">
        <f aca="false">RAW_DATA!B3</f>
        <v>CUST-9928</v>
      </c>
      <c r="C7" s="2" t="str">
        <f aca="false">RAW_DATA!C3</f>
        <v>Women</v>
      </c>
      <c r="D7" s="2" t="str">
        <f aca="false">RAW_DATA!D3</f>
        <v>WOM-KURTA-001</v>
      </c>
      <c r="E7" s="14" t="str">
        <f aca="false">RAW_DATA!E3</f>
        <v>2024-11-04</v>
      </c>
      <c r="F7" s="14" t="str">
        <f aca="false">RAW_DATA!F3</f>
        <v>2024-11-05</v>
      </c>
      <c r="G7" s="2" t="str">
        <f aca="false">RAW_DATA!G3</f>
        <v>Bagmati</v>
      </c>
      <c r="H7" s="4" t="n">
        <f aca="false">RAW_DATA!H3</f>
        <v>3873.58</v>
      </c>
      <c r="I7" s="5" t="n">
        <f aca="false">RAW_DATA!I3</f>
        <v>5</v>
      </c>
      <c r="J7" s="2" t="str">
        <f aca="false">RAW_DATA!J3</f>
        <v>No</v>
      </c>
      <c r="K7" s="15" t="n">
        <f aca="false">IF(AND(F7&lt;&gt;"",E7&lt;&gt;""),DATEVALUE(F7)-DATEVALUE(E7),"")</f>
        <v>1</v>
      </c>
      <c r="L7" s="4" t="n">
        <f aca="false">H7*(1-I7/100)</f>
        <v>3679.901</v>
      </c>
      <c r="M7" s="4" t="n">
        <f aca="false">H7*CALCULATIONS!$B$2</f>
        <v>2324.148</v>
      </c>
      <c r="N7" s="4" t="n">
        <f aca="false">IF(J7="Yes",H7*CALCULATIONS!$B$3,0)</f>
        <v>0</v>
      </c>
      <c r="O7" s="4" t="n">
        <f aca="false">L7-M7-N7</f>
        <v>1355.753</v>
      </c>
      <c r="P7" s="16" t="n">
        <f aca="false">IF(L7&gt;0,O7/L7,"")</f>
        <v>0.368421052631579</v>
      </c>
    </row>
    <row r="8" customFormat="false" ht="15" hidden="false" customHeight="false" outlineLevel="0" collapsed="false">
      <c r="A8" s="2" t="str">
        <f aca="false">RAW_DATA!A4</f>
        <v>ORD-100003</v>
      </c>
      <c r="B8" s="2" t="str">
        <f aca="false">RAW_DATA!B4</f>
        <v>CUST-3547</v>
      </c>
      <c r="C8" s="2" t="str">
        <f aca="false">RAW_DATA!C4</f>
        <v>Women</v>
      </c>
      <c r="D8" s="2" t="str">
        <f aca="false">RAW_DATA!D4</f>
        <v>WOM-SUIT-001</v>
      </c>
      <c r="E8" s="14" t="str">
        <f aca="false">RAW_DATA!E4</f>
        <v>2024-03-22</v>
      </c>
      <c r="F8" s="14" t="str">
        <f aca="false">RAW_DATA!F4</f>
        <v>2024-03-29</v>
      </c>
      <c r="G8" s="2" t="str">
        <f aca="false">RAW_DATA!G4</f>
        <v>Gandaki</v>
      </c>
      <c r="H8" s="4" t="n">
        <f aca="false">RAW_DATA!H4</f>
        <v>13104.85</v>
      </c>
      <c r="I8" s="5" t="n">
        <f aca="false">RAW_DATA!I4</f>
        <v>30</v>
      </c>
      <c r="J8" s="2" t="str">
        <f aca="false">RAW_DATA!J4</f>
        <v>No</v>
      </c>
      <c r="K8" s="15" t="n">
        <f aca="false">IF(AND(F8&lt;&gt;"",E8&lt;&gt;""),DATEVALUE(F8)-DATEVALUE(E8),"")</f>
        <v>7</v>
      </c>
      <c r="L8" s="4" t="n">
        <f aca="false">H8*(1-I8/100)</f>
        <v>9173.395</v>
      </c>
      <c r="M8" s="4" t="n">
        <f aca="false">H8*CALCULATIONS!$B$2</f>
        <v>7862.91</v>
      </c>
      <c r="N8" s="4" t="n">
        <f aca="false">IF(J8="Yes",H8*CALCULATIONS!$B$3,0)</f>
        <v>0</v>
      </c>
      <c r="O8" s="4" t="n">
        <f aca="false">L8-M8-N8</f>
        <v>1310.485</v>
      </c>
      <c r="P8" s="16" t="n">
        <f aca="false">IF(L8&gt;0,O8/L8,"")</f>
        <v>0.142857142857143</v>
      </c>
    </row>
    <row r="9" customFormat="false" ht="15" hidden="false" customHeight="false" outlineLevel="0" collapsed="false">
      <c r="A9" s="2" t="str">
        <f aca="false">RAW_DATA!A5</f>
        <v>ORD-100004</v>
      </c>
      <c r="B9" s="2" t="str">
        <f aca="false">RAW_DATA!B5</f>
        <v>CUST-8527</v>
      </c>
      <c r="C9" s="2" t="str">
        <f aca="false">RAW_DATA!C5</f>
        <v>Men</v>
      </c>
      <c r="D9" s="2" t="str">
        <f aca="false">RAW_DATA!D5</f>
        <v>MEN-SUIT-001</v>
      </c>
      <c r="E9" s="14" t="str">
        <f aca="false">RAW_DATA!E5</f>
        <v>2024-06-25</v>
      </c>
      <c r="F9" s="14" t="str">
        <f aca="false">RAW_DATA!F5</f>
        <v>2024-07-01</v>
      </c>
      <c r="G9" s="2" t="str">
        <f aca="false">RAW_DATA!G5</f>
        <v>Bagmati</v>
      </c>
      <c r="H9" s="4" t="n">
        <f aca="false">RAW_DATA!H5</f>
        <v>1902.39</v>
      </c>
      <c r="I9" s="5" t="n">
        <f aca="false">RAW_DATA!I5</f>
        <v>15</v>
      </c>
      <c r="J9" s="2" t="str">
        <f aca="false">RAW_DATA!J5</f>
        <v>No</v>
      </c>
      <c r="K9" s="15" t="n">
        <f aca="false">IF(AND(F9&lt;&gt;"",E9&lt;&gt;""),DATEVALUE(F9)-DATEVALUE(E9),"")</f>
        <v>6</v>
      </c>
      <c r="L9" s="4" t="n">
        <f aca="false">H9*(1-I9/100)</f>
        <v>1617.0315</v>
      </c>
      <c r="M9" s="4" t="n">
        <f aca="false">H9*CALCULATIONS!$B$2</f>
        <v>1141.434</v>
      </c>
      <c r="N9" s="4" t="n">
        <f aca="false">IF(J9="Yes",H9*CALCULATIONS!$B$3,0)</f>
        <v>0</v>
      </c>
      <c r="O9" s="4" t="n">
        <f aca="false">L9-M9-N9</f>
        <v>475.5975</v>
      </c>
      <c r="P9" s="16" t="n">
        <f aca="false">IF(L9&gt;0,O9/L9,"")</f>
        <v>0.294117647058824</v>
      </c>
    </row>
    <row r="10" customFormat="false" ht="15" hidden="false" customHeight="false" outlineLevel="0" collapsed="false">
      <c r="A10" s="2" t="str">
        <f aca="false">RAW_DATA!A6</f>
        <v>ORD-100005</v>
      </c>
      <c r="B10" s="2" t="str">
        <f aca="false">RAW_DATA!B6</f>
        <v>CUST-4150</v>
      </c>
      <c r="C10" s="2" t="str">
        <f aca="false">RAW_DATA!C6</f>
        <v>Women</v>
      </c>
      <c r="D10" s="2" t="str">
        <f aca="false">RAW_DATA!D6</f>
        <v>WOM-LEHENGA-001</v>
      </c>
      <c r="E10" s="14" t="str">
        <f aca="false">RAW_DATA!E6</f>
        <v>2024-11-12</v>
      </c>
      <c r="F10" s="14" t="str">
        <f aca="false">RAW_DATA!F6</f>
        <v>2024-11-22</v>
      </c>
      <c r="G10" s="2" t="str">
        <f aca="false">RAW_DATA!G6</f>
        <v>Bagmati</v>
      </c>
      <c r="H10" s="4" t="n">
        <f aca="false">RAW_DATA!H6</f>
        <v>12526.37</v>
      </c>
      <c r="I10" s="5" t="n">
        <f aca="false">RAW_DATA!I6</f>
        <v>10</v>
      </c>
      <c r="J10" s="2" t="str">
        <f aca="false">RAW_DATA!J6</f>
        <v>No</v>
      </c>
      <c r="K10" s="15" t="n">
        <f aca="false">IF(AND(F10&lt;&gt;"",E10&lt;&gt;""),DATEVALUE(F10)-DATEVALUE(E10),"")</f>
        <v>10</v>
      </c>
      <c r="L10" s="4" t="n">
        <f aca="false">H10*(1-I10/100)</f>
        <v>11273.733</v>
      </c>
      <c r="M10" s="4" t="n">
        <f aca="false">H10*CALCULATIONS!$B$2</f>
        <v>7515.822</v>
      </c>
      <c r="N10" s="4" t="n">
        <f aca="false">IF(J10="Yes",H10*CALCULATIONS!$B$3,0)</f>
        <v>0</v>
      </c>
      <c r="O10" s="4" t="n">
        <f aca="false">L10-M10-N10</f>
        <v>3757.911</v>
      </c>
      <c r="P10" s="16" t="n">
        <f aca="false">IF(L10&gt;0,O10/L10,"")</f>
        <v>0.333333333333333</v>
      </c>
    </row>
    <row r="11" customFormat="false" ht="15" hidden="false" customHeight="false" outlineLevel="0" collapsed="false">
      <c r="A11" s="2" t="str">
        <f aca="false">RAW_DATA!A7</f>
        <v>ORD-100006</v>
      </c>
      <c r="B11" s="2" t="str">
        <f aca="false">RAW_DATA!B7</f>
        <v>CUST-7227</v>
      </c>
      <c r="C11" s="2" t="str">
        <f aca="false">RAW_DATA!C7</f>
        <v>Women</v>
      </c>
      <c r="D11" s="2" t="str">
        <f aca="false">RAW_DATA!D7</f>
        <v>WOM-KURTA-001</v>
      </c>
      <c r="E11" s="14" t="str">
        <f aca="false">RAW_DATA!E7</f>
        <v>2024-02-10</v>
      </c>
      <c r="F11" s="14" t="str">
        <f aca="false">RAW_DATA!F7</f>
        <v>2024-02-20</v>
      </c>
      <c r="G11" s="2" t="str">
        <f aca="false">RAW_DATA!G7</f>
        <v>Lumbini</v>
      </c>
      <c r="H11" s="4" t="n">
        <f aca="false">RAW_DATA!H7</f>
        <v>4696.13</v>
      </c>
      <c r="I11" s="5" t="n">
        <f aca="false">RAW_DATA!I7</f>
        <v>30</v>
      </c>
      <c r="J11" s="2" t="str">
        <f aca="false">RAW_DATA!J7</f>
        <v>No</v>
      </c>
      <c r="K11" s="15" t="n">
        <f aca="false">IF(AND(F11&lt;&gt;"",E11&lt;&gt;""),DATEVALUE(F11)-DATEVALUE(E11),"")</f>
        <v>10</v>
      </c>
      <c r="L11" s="4" t="n">
        <f aca="false">H11*(1-I11/100)</f>
        <v>3287.291</v>
      </c>
      <c r="M11" s="4" t="n">
        <f aca="false">H11*CALCULATIONS!$B$2</f>
        <v>2817.678</v>
      </c>
      <c r="N11" s="4" t="n">
        <f aca="false">IF(J11="Yes",H11*CALCULATIONS!$B$3,0)</f>
        <v>0</v>
      </c>
      <c r="O11" s="4" t="n">
        <f aca="false">L11-M11-N11</f>
        <v>469.613</v>
      </c>
      <c r="P11" s="16" t="n">
        <f aca="false">IF(L11&gt;0,O11/L11,"")</f>
        <v>0.142857142857143</v>
      </c>
    </row>
    <row r="12" customFormat="false" ht="15" hidden="false" customHeight="false" outlineLevel="0" collapsed="false">
      <c r="A12" s="2" t="str">
        <f aca="false">RAW_DATA!A8</f>
        <v>ORD-100007</v>
      </c>
      <c r="B12" s="2" t="str">
        <f aca="false">RAW_DATA!B8</f>
        <v>CUST-2169</v>
      </c>
      <c r="C12" s="2" t="str">
        <f aca="false">RAW_DATA!C8</f>
        <v>Men</v>
      </c>
      <c r="D12" s="2" t="str">
        <f aca="false">RAW_DATA!D8</f>
        <v>MEN-SUIT-001</v>
      </c>
      <c r="E12" s="14" t="str">
        <f aca="false">RAW_DATA!E8</f>
        <v>2024-05-16</v>
      </c>
      <c r="F12" s="14" t="str">
        <f aca="false">RAW_DATA!F8</f>
        <v>2024-05-23</v>
      </c>
      <c r="G12" s="2" t="str">
        <f aca="false">RAW_DATA!G8</f>
        <v>Bagmati</v>
      </c>
      <c r="H12" s="4" t="n">
        <f aca="false">RAW_DATA!H8</f>
        <v>3537.85</v>
      </c>
      <c r="I12" s="5" t="n">
        <f aca="false">RAW_DATA!I8</f>
        <v>10</v>
      </c>
      <c r="J12" s="2" t="str">
        <f aca="false">RAW_DATA!J8</f>
        <v>No</v>
      </c>
      <c r="K12" s="15" t="n">
        <f aca="false">IF(AND(F12&lt;&gt;"",E12&lt;&gt;""),DATEVALUE(F12)-DATEVALUE(E12),"")</f>
        <v>7</v>
      </c>
      <c r="L12" s="4" t="n">
        <f aca="false">H12*(1-I12/100)</f>
        <v>3184.065</v>
      </c>
      <c r="M12" s="4" t="n">
        <f aca="false">H12*CALCULATIONS!$B$2</f>
        <v>2122.71</v>
      </c>
      <c r="N12" s="4" t="n">
        <f aca="false">IF(J12="Yes",H12*CALCULATIONS!$B$3,0)</f>
        <v>0</v>
      </c>
      <c r="O12" s="4" t="n">
        <f aca="false">L12-M12-N12</f>
        <v>1061.355</v>
      </c>
      <c r="P12" s="16" t="n">
        <f aca="false">IF(L12&gt;0,O12/L12,"")</f>
        <v>0.333333333333333</v>
      </c>
    </row>
    <row r="13" customFormat="false" ht="15" hidden="false" customHeight="false" outlineLevel="0" collapsed="false">
      <c r="A13" s="2" t="str">
        <f aca="false">RAW_DATA!A9</f>
        <v>ORD-100008</v>
      </c>
      <c r="B13" s="2" t="str">
        <f aca="false">RAW_DATA!B9</f>
        <v>CUST-4598</v>
      </c>
      <c r="C13" s="2" t="str">
        <f aca="false">RAW_DATA!C9</f>
        <v>Women</v>
      </c>
      <c r="D13" s="2" t="str">
        <f aca="false">RAW_DATA!D9</f>
        <v>WOM-DRESS-001</v>
      </c>
      <c r="E13" s="14" t="str">
        <f aca="false">RAW_DATA!E9</f>
        <v>2024-07-13</v>
      </c>
      <c r="F13" s="14" t="str">
        <f aca="false">RAW_DATA!F9</f>
        <v>2024-07-17</v>
      </c>
      <c r="G13" s="2" t="str">
        <f aca="false">RAW_DATA!G9</f>
        <v>Gandaki</v>
      </c>
      <c r="H13" s="4" t="n">
        <f aca="false">RAW_DATA!H9</f>
        <v>2869.34</v>
      </c>
      <c r="I13" s="5" t="n">
        <f aca="false">RAW_DATA!I9</f>
        <v>5</v>
      </c>
      <c r="J13" s="2" t="str">
        <f aca="false">RAW_DATA!J9</f>
        <v>No</v>
      </c>
      <c r="K13" s="15" t="n">
        <f aca="false">IF(AND(F13&lt;&gt;"",E13&lt;&gt;""),DATEVALUE(F13)-DATEVALUE(E13),"")</f>
        <v>4</v>
      </c>
      <c r="L13" s="4" t="n">
        <f aca="false">H13*(1-I13/100)</f>
        <v>2725.873</v>
      </c>
      <c r="M13" s="4" t="n">
        <f aca="false">H13*CALCULATIONS!$B$2</f>
        <v>1721.604</v>
      </c>
      <c r="N13" s="4" t="n">
        <f aca="false">IF(J13="Yes",H13*CALCULATIONS!$B$3,0)</f>
        <v>0</v>
      </c>
      <c r="O13" s="4" t="n">
        <f aca="false">L13-M13-N13</f>
        <v>1004.269</v>
      </c>
      <c r="P13" s="16" t="n">
        <f aca="false">IF(L13&gt;0,O13/L13,"")</f>
        <v>0.368421052631579</v>
      </c>
    </row>
    <row r="14" customFormat="false" ht="15" hidden="false" customHeight="false" outlineLevel="0" collapsed="false">
      <c r="A14" s="2" t="str">
        <f aca="false">RAW_DATA!A10</f>
        <v>ORD-100009</v>
      </c>
      <c r="B14" s="2" t="str">
        <f aca="false">RAW_DATA!B10</f>
        <v>CUST-6155</v>
      </c>
      <c r="C14" s="2" t="str">
        <f aca="false">RAW_DATA!C10</f>
        <v>Women</v>
      </c>
      <c r="D14" s="2" t="str">
        <f aca="false">RAW_DATA!D10</f>
        <v>WOM-KURTA-001</v>
      </c>
      <c r="E14" s="14" t="str">
        <f aca="false">RAW_DATA!E10</f>
        <v>2024-07-24</v>
      </c>
      <c r="F14" s="14" t="str">
        <f aca="false">RAW_DATA!F10</f>
        <v>2024-07-28</v>
      </c>
      <c r="G14" s="2" t="str">
        <f aca="false">RAW_DATA!G10</f>
        <v>Bagmati</v>
      </c>
      <c r="H14" s="4" t="n">
        <f aca="false">RAW_DATA!H10</f>
        <v>12173.16</v>
      </c>
      <c r="I14" s="5" t="n">
        <f aca="false">RAW_DATA!I10</f>
        <v>0</v>
      </c>
      <c r="J14" s="2" t="str">
        <f aca="false">RAW_DATA!J10</f>
        <v>No</v>
      </c>
      <c r="K14" s="15" t="n">
        <f aca="false">IF(AND(F14&lt;&gt;"",E14&lt;&gt;""),DATEVALUE(F14)-DATEVALUE(E14),"")</f>
        <v>4</v>
      </c>
      <c r="L14" s="4" t="n">
        <f aca="false">H14*(1-I14/100)</f>
        <v>12173.16</v>
      </c>
      <c r="M14" s="4" t="n">
        <f aca="false">H14*CALCULATIONS!$B$2</f>
        <v>7303.896</v>
      </c>
      <c r="N14" s="4" t="n">
        <f aca="false">IF(J14="Yes",H14*CALCULATIONS!$B$3,0)</f>
        <v>0</v>
      </c>
      <c r="O14" s="4" t="n">
        <f aca="false">L14-M14-N14</f>
        <v>4869.264</v>
      </c>
      <c r="P14" s="16" t="n">
        <f aca="false">IF(L14&gt;0,O14/L14,"")</f>
        <v>0.4</v>
      </c>
    </row>
    <row r="15" customFormat="false" ht="15" hidden="false" customHeight="false" outlineLevel="0" collapsed="false">
      <c r="A15" s="2" t="str">
        <f aca="false">RAW_DATA!A11</f>
        <v>ORD-100010</v>
      </c>
      <c r="B15" s="2" t="str">
        <f aca="false">RAW_DATA!B11</f>
        <v>CUST-9830</v>
      </c>
      <c r="C15" s="2" t="str">
        <f aca="false">RAW_DATA!C11</f>
        <v>Men</v>
      </c>
      <c r="D15" s="2" t="str">
        <f aca="false">RAW_DATA!D11</f>
        <v>MEN-TSHIRT-001</v>
      </c>
      <c r="E15" s="14" t="str">
        <f aca="false">RAW_DATA!E11</f>
        <v>2024-05-15</v>
      </c>
      <c r="F15" s="14" t="str">
        <f aca="false">RAW_DATA!F11</f>
        <v>2024-05-18</v>
      </c>
      <c r="G15" s="2" t="str">
        <f aca="false">RAW_DATA!G11</f>
        <v>Madhesh</v>
      </c>
      <c r="H15" s="4" t="n">
        <f aca="false">RAW_DATA!H11</f>
        <v>7153.35</v>
      </c>
      <c r="I15" s="5" t="n">
        <f aca="false">RAW_DATA!I11</f>
        <v>25</v>
      </c>
      <c r="J15" s="2" t="str">
        <f aca="false">RAW_DATA!J11</f>
        <v>No</v>
      </c>
      <c r="K15" s="15" t="n">
        <f aca="false">IF(AND(F15&lt;&gt;"",E15&lt;&gt;""),DATEVALUE(F15)-DATEVALUE(E15),"")</f>
        <v>3</v>
      </c>
      <c r="L15" s="4" t="n">
        <f aca="false">H15*(1-I15/100)</f>
        <v>5365.0125</v>
      </c>
      <c r="M15" s="4" t="n">
        <f aca="false">H15*CALCULATIONS!$B$2</f>
        <v>4292.01</v>
      </c>
      <c r="N15" s="4" t="n">
        <f aca="false">IF(J15="Yes",H15*CALCULATIONS!$B$3,0)</f>
        <v>0</v>
      </c>
      <c r="O15" s="4" t="n">
        <f aca="false">L15-M15-N15</f>
        <v>1073.0025</v>
      </c>
      <c r="P15" s="16" t="n">
        <f aca="false">IF(L15&gt;0,O15/L15,"")</f>
        <v>0.2</v>
      </c>
    </row>
    <row r="16" customFormat="false" ht="15" hidden="false" customHeight="false" outlineLevel="0" collapsed="false">
      <c r="A16" s="2" t="str">
        <f aca="false">RAW_DATA!A12</f>
        <v>ORD-100011</v>
      </c>
      <c r="B16" s="2" t="str">
        <f aca="false">RAW_DATA!B12</f>
        <v>CUST-9085</v>
      </c>
      <c r="C16" s="2" t="str">
        <f aca="false">RAW_DATA!C12</f>
        <v>Men</v>
      </c>
      <c r="D16" s="2" t="str">
        <f aca="false">RAW_DATA!D12</f>
        <v>MEN-KURTA-001</v>
      </c>
      <c r="E16" s="14" t="str">
        <f aca="false">RAW_DATA!E12</f>
        <v>2024-04-22</v>
      </c>
      <c r="F16" s="14" t="str">
        <f aca="false">RAW_DATA!F12</f>
        <v>2024-05-07</v>
      </c>
      <c r="G16" s="2" t="str">
        <f aca="false">RAW_DATA!G12</f>
        <v>Madhesh</v>
      </c>
      <c r="H16" s="4" t="n">
        <f aca="false">RAW_DATA!H12</f>
        <v>6291.31</v>
      </c>
      <c r="I16" s="5" t="n">
        <f aca="false">RAW_DATA!I12</f>
        <v>20</v>
      </c>
      <c r="J16" s="2" t="str">
        <f aca="false">RAW_DATA!J12</f>
        <v>Yes</v>
      </c>
      <c r="K16" s="15" t="n">
        <f aca="false">IF(AND(F16&lt;&gt;"",E16&lt;&gt;""),DATEVALUE(F16)-DATEVALUE(E16),"")</f>
        <v>15</v>
      </c>
      <c r="L16" s="4" t="n">
        <f aca="false">H16*(1-I16/100)</f>
        <v>5033.048</v>
      </c>
      <c r="M16" s="4" t="n">
        <f aca="false">H16*CALCULATIONS!$B$2</f>
        <v>3774.786</v>
      </c>
      <c r="N16" s="4" t="n">
        <f aca="false">IF(J16="Yes",H16*CALCULATIONS!$B$3,0)</f>
        <v>1258.262</v>
      </c>
      <c r="O16" s="4" t="n">
        <f aca="false">L16-M16-N16</f>
        <v>0</v>
      </c>
      <c r="P16" s="16" t="n">
        <f aca="false">IF(L16&gt;0,O16/L16,"")</f>
        <v>0</v>
      </c>
    </row>
    <row r="17" customFormat="false" ht="15" hidden="false" customHeight="false" outlineLevel="0" collapsed="false">
      <c r="A17" s="2" t="str">
        <f aca="false">RAW_DATA!A13</f>
        <v>ORD-100012</v>
      </c>
      <c r="B17" s="2" t="str">
        <f aca="false">RAW_DATA!B13</f>
        <v>CUST-7252</v>
      </c>
      <c r="C17" s="2" t="str">
        <f aca="false">RAW_DATA!C13</f>
        <v>Men</v>
      </c>
      <c r="D17" s="2" t="str">
        <f aca="false">RAW_DATA!D13</f>
        <v>MEN-SHIRT-001</v>
      </c>
      <c r="E17" s="14" t="str">
        <f aca="false">RAW_DATA!E13</f>
        <v>2024-12-14</v>
      </c>
      <c r="F17" s="14" t="str">
        <f aca="false">RAW_DATA!F13</f>
        <v>2024-12-19</v>
      </c>
      <c r="G17" s="2" t="str">
        <f aca="false">RAW_DATA!G13</f>
        <v>Karnali</v>
      </c>
      <c r="H17" s="4" t="n">
        <f aca="false">RAW_DATA!H13</f>
        <v>9597.97</v>
      </c>
      <c r="I17" s="5" t="n">
        <f aca="false">RAW_DATA!I13</f>
        <v>5</v>
      </c>
      <c r="J17" s="2" t="str">
        <f aca="false">RAW_DATA!J13</f>
        <v>Yes</v>
      </c>
      <c r="K17" s="15" t="n">
        <f aca="false">IF(AND(F17&lt;&gt;"",E17&lt;&gt;""),DATEVALUE(F17)-DATEVALUE(E17),"")</f>
        <v>5</v>
      </c>
      <c r="L17" s="4" t="n">
        <f aca="false">H17*(1-I17/100)</f>
        <v>9118.0715</v>
      </c>
      <c r="M17" s="4" t="n">
        <f aca="false">H17*CALCULATIONS!$B$2</f>
        <v>5758.782</v>
      </c>
      <c r="N17" s="4" t="n">
        <f aca="false">IF(J17="Yes",H17*CALCULATIONS!$B$3,0)</f>
        <v>1919.594</v>
      </c>
      <c r="O17" s="4" t="n">
        <f aca="false">L17-M17-N17</f>
        <v>1439.6955</v>
      </c>
      <c r="P17" s="16" t="n">
        <f aca="false">IF(L17&gt;0,O17/L17,"")</f>
        <v>0.157894736842105</v>
      </c>
    </row>
    <row r="18" customFormat="false" ht="15" hidden="false" customHeight="false" outlineLevel="0" collapsed="false">
      <c r="A18" s="2" t="str">
        <f aca="false">RAW_DATA!A14</f>
        <v>ORD-100013</v>
      </c>
      <c r="B18" s="2" t="str">
        <f aca="false">RAW_DATA!B14</f>
        <v>CUST-9797</v>
      </c>
      <c r="C18" s="2" t="str">
        <f aca="false">RAW_DATA!C14</f>
        <v>Women</v>
      </c>
      <c r="D18" s="2" t="str">
        <f aca="false">RAW_DATA!D14</f>
        <v>WOM-SUIT-001</v>
      </c>
      <c r="E18" s="14" t="str">
        <f aca="false">RAW_DATA!E14</f>
        <v>2024-01-06</v>
      </c>
      <c r="F18" s="14" t="str">
        <f aca="false">RAW_DATA!F14</f>
        <v>2024-01-13</v>
      </c>
      <c r="G18" s="2" t="str">
        <f aca="false">RAW_DATA!G14</f>
        <v>Gandaki</v>
      </c>
      <c r="H18" s="4" t="n">
        <f aca="false">RAW_DATA!H14</f>
        <v>12981.31</v>
      </c>
      <c r="I18" s="5" t="n">
        <f aca="false">RAW_DATA!I14</f>
        <v>20</v>
      </c>
      <c r="J18" s="2" t="str">
        <f aca="false">RAW_DATA!J14</f>
        <v>Yes</v>
      </c>
      <c r="K18" s="15" t="n">
        <f aca="false">IF(AND(F18&lt;&gt;"",E18&lt;&gt;""),DATEVALUE(F18)-DATEVALUE(E18),"")</f>
        <v>7</v>
      </c>
      <c r="L18" s="4" t="n">
        <f aca="false">H18*(1-I18/100)</f>
        <v>10385.048</v>
      </c>
      <c r="M18" s="4" t="n">
        <f aca="false">H18*CALCULATIONS!$B$2</f>
        <v>7788.786</v>
      </c>
      <c r="N18" s="4" t="n">
        <f aca="false">IF(J18="Yes",H18*CALCULATIONS!$B$3,0)</f>
        <v>2596.262</v>
      </c>
      <c r="O18" s="4" t="n">
        <f aca="false">L18-M18-N18</f>
        <v>0</v>
      </c>
      <c r="P18" s="16" t="n">
        <f aca="false">IF(L18&gt;0,O18/L18,"")</f>
        <v>0</v>
      </c>
    </row>
    <row r="19" customFormat="false" ht="15" hidden="false" customHeight="false" outlineLevel="0" collapsed="false">
      <c r="A19" s="2" t="str">
        <f aca="false">RAW_DATA!A15</f>
        <v>ORD-100014</v>
      </c>
      <c r="B19" s="2" t="str">
        <f aca="false">RAW_DATA!B15</f>
        <v>CUST-5315</v>
      </c>
      <c r="C19" s="2" t="str">
        <f aca="false">RAW_DATA!C15</f>
        <v>Women</v>
      </c>
      <c r="D19" s="2" t="str">
        <f aca="false">RAW_DATA!D15</f>
        <v>WOM-BLOUSE-001</v>
      </c>
      <c r="E19" s="14" t="str">
        <f aca="false">RAW_DATA!E15</f>
        <v>2024-01-02</v>
      </c>
      <c r="F19" s="14" t="str">
        <f aca="false">RAW_DATA!F15</f>
        <v>2024-01-15</v>
      </c>
      <c r="G19" s="2" t="str">
        <f aca="false">RAW_DATA!G15</f>
        <v>Bagmati</v>
      </c>
      <c r="H19" s="4" t="n">
        <f aca="false">RAW_DATA!H15</f>
        <v>2793.29</v>
      </c>
      <c r="I19" s="5" t="n">
        <f aca="false">RAW_DATA!I15</f>
        <v>15</v>
      </c>
      <c r="J19" s="2" t="str">
        <f aca="false">RAW_DATA!J15</f>
        <v>No</v>
      </c>
      <c r="K19" s="15" t="n">
        <f aca="false">IF(AND(F19&lt;&gt;"",E19&lt;&gt;""),DATEVALUE(F19)-DATEVALUE(E19),"")</f>
        <v>13</v>
      </c>
      <c r="L19" s="4" t="n">
        <f aca="false">H19*(1-I19/100)</f>
        <v>2374.2965</v>
      </c>
      <c r="M19" s="4" t="n">
        <f aca="false">H19*CALCULATIONS!$B$2</f>
        <v>1675.974</v>
      </c>
      <c r="N19" s="4" t="n">
        <f aca="false">IF(J19="Yes",H19*CALCULATIONS!$B$3,0)</f>
        <v>0</v>
      </c>
      <c r="O19" s="4" t="n">
        <f aca="false">L19-M19-N19</f>
        <v>698.3225</v>
      </c>
      <c r="P19" s="16" t="n">
        <f aca="false">IF(L19&gt;0,O19/L19,"")</f>
        <v>0.294117647058824</v>
      </c>
    </row>
    <row r="20" customFormat="false" ht="15" hidden="false" customHeight="false" outlineLevel="0" collapsed="false">
      <c r="A20" s="2" t="str">
        <f aca="false">RAW_DATA!A16</f>
        <v>ORD-100015</v>
      </c>
      <c r="B20" s="2" t="str">
        <f aca="false">RAW_DATA!B16</f>
        <v>CUST-4258</v>
      </c>
      <c r="C20" s="2" t="str">
        <f aca="false">RAW_DATA!C16</f>
        <v>Kids</v>
      </c>
      <c r="D20" s="2" t="str">
        <f aca="false">RAW_DATA!D16</f>
        <v>KID-JEANS-001</v>
      </c>
      <c r="E20" s="14" t="str">
        <f aca="false">RAW_DATA!E16</f>
        <v>2024-06-01</v>
      </c>
      <c r="F20" s="14" t="str">
        <f aca="false">RAW_DATA!F16</f>
        <v>2024-06-10</v>
      </c>
      <c r="G20" s="2" t="str">
        <f aca="false">RAW_DATA!G16</f>
        <v>Gandaki</v>
      </c>
      <c r="H20" s="4" t="n">
        <f aca="false">RAW_DATA!H16</f>
        <v>13122.52</v>
      </c>
      <c r="I20" s="5" t="n">
        <f aca="false">RAW_DATA!I16</f>
        <v>0</v>
      </c>
      <c r="J20" s="2" t="str">
        <f aca="false">RAW_DATA!J16</f>
        <v>No</v>
      </c>
      <c r="K20" s="15" t="n">
        <f aca="false">IF(AND(F20&lt;&gt;"",E20&lt;&gt;""),DATEVALUE(F20)-DATEVALUE(E20),"")</f>
        <v>9</v>
      </c>
      <c r="L20" s="4" t="n">
        <f aca="false">H20*(1-I20/100)</f>
        <v>13122.52</v>
      </c>
      <c r="M20" s="4" t="n">
        <f aca="false">H20*CALCULATIONS!$B$2</f>
        <v>7873.512</v>
      </c>
      <c r="N20" s="4" t="n">
        <f aca="false">IF(J20="Yes",H20*CALCULATIONS!$B$3,0)</f>
        <v>0</v>
      </c>
      <c r="O20" s="4" t="n">
        <f aca="false">L20-M20-N20</f>
        <v>5249.008</v>
      </c>
      <c r="P20" s="16" t="n">
        <f aca="false">IF(L20&gt;0,O20/L20,"")</f>
        <v>0.4</v>
      </c>
    </row>
    <row r="21" customFormat="false" ht="15" hidden="false" customHeight="false" outlineLevel="0" collapsed="false">
      <c r="A21" s="2" t="str">
        <f aca="false">RAW_DATA!A17</f>
        <v>ORD-100016</v>
      </c>
      <c r="B21" s="2" t="str">
        <f aca="false">RAW_DATA!B17</f>
        <v>CUST-2832</v>
      </c>
      <c r="C21" s="2" t="str">
        <f aca="false">RAW_DATA!C17</f>
        <v>Men</v>
      </c>
      <c r="D21" s="2" t="str">
        <f aca="false">RAW_DATA!D17</f>
        <v>MEN-JEANS-001</v>
      </c>
      <c r="E21" s="14" t="str">
        <f aca="false">RAW_DATA!E17</f>
        <v>2024-01-01</v>
      </c>
      <c r="F21" s="14" t="str">
        <f aca="false">RAW_DATA!F17</f>
        <v>2024-01-07</v>
      </c>
      <c r="G21" s="2" t="str">
        <f aca="false">RAW_DATA!G17</f>
        <v>Gandaki</v>
      </c>
      <c r="H21" s="4" t="n">
        <f aca="false">RAW_DATA!H17</f>
        <v>13875.29</v>
      </c>
      <c r="I21" s="5" t="n">
        <f aca="false">RAW_DATA!I17</f>
        <v>30</v>
      </c>
      <c r="J21" s="2" t="str">
        <f aca="false">RAW_DATA!J17</f>
        <v>No</v>
      </c>
      <c r="K21" s="15" t="n">
        <f aca="false">IF(AND(F21&lt;&gt;"",E21&lt;&gt;""),DATEVALUE(F21)-DATEVALUE(E21),"")</f>
        <v>6</v>
      </c>
      <c r="L21" s="4" t="n">
        <f aca="false">H21*(1-I21/100)</f>
        <v>9712.703</v>
      </c>
      <c r="M21" s="4" t="n">
        <f aca="false">H21*CALCULATIONS!$B$2</f>
        <v>8325.174</v>
      </c>
      <c r="N21" s="4" t="n">
        <f aca="false">IF(J21="Yes",H21*CALCULATIONS!$B$3,0)</f>
        <v>0</v>
      </c>
      <c r="O21" s="4" t="n">
        <f aca="false">L21-M21-N21</f>
        <v>1387.529</v>
      </c>
      <c r="P21" s="16" t="n">
        <f aca="false">IF(L21&gt;0,O21/L21,"")</f>
        <v>0.142857142857143</v>
      </c>
    </row>
    <row r="22" customFormat="false" ht="15" hidden="false" customHeight="false" outlineLevel="0" collapsed="false">
      <c r="A22" s="2" t="str">
        <f aca="false">RAW_DATA!A18</f>
        <v>ORD-100017</v>
      </c>
      <c r="B22" s="2" t="str">
        <f aca="false">RAW_DATA!B18</f>
        <v>CUST-2133</v>
      </c>
      <c r="C22" s="2" t="str">
        <f aca="false">RAW_DATA!C18</f>
        <v>Kids</v>
      </c>
      <c r="D22" s="2" t="str">
        <f aca="false">RAW_DATA!D18</f>
        <v>KID-JACKET-001</v>
      </c>
      <c r="E22" s="14" t="str">
        <f aca="false">RAW_DATA!E18</f>
        <v>2024-02-10</v>
      </c>
      <c r="F22" s="14" t="str">
        <f aca="false">RAW_DATA!F18</f>
        <v>2024-02-12</v>
      </c>
      <c r="G22" s="2" t="str">
        <f aca="false">RAW_DATA!G18</f>
        <v>Bagmati</v>
      </c>
      <c r="H22" s="4" t="n">
        <f aca="false">RAW_DATA!H18</f>
        <v>13231.14</v>
      </c>
      <c r="I22" s="5" t="n">
        <f aca="false">RAW_DATA!I18</f>
        <v>5</v>
      </c>
      <c r="J22" s="2" t="str">
        <f aca="false">RAW_DATA!J18</f>
        <v>No</v>
      </c>
      <c r="K22" s="15" t="n">
        <f aca="false">IF(AND(F22&lt;&gt;"",E22&lt;&gt;""),DATEVALUE(F22)-DATEVALUE(E22),"")</f>
        <v>2</v>
      </c>
      <c r="L22" s="4" t="n">
        <f aca="false">H22*(1-I22/100)</f>
        <v>12569.583</v>
      </c>
      <c r="M22" s="4" t="n">
        <f aca="false">H22*CALCULATIONS!$B$2</f>
        <v>7938.684</v>
      </c>
      <c r="N22" s="4" t="n">
        <f aca="false">IF(J22="Yes",H22*CALCULATIONS!$B$3,0)</f>
        <v>0</v>
      </c>
      <c r="O22" s="4" t="n">
        <f aca="false">L22-M22-N22</f>
        <v>4630.899</v>
      </c>
      <c r="P22" s="16" t="n">
        <f aca="false">IF(L22&gt;0,O22/L22,"")</f>
        <v>0.368421052631579</v>
      </c>
    </row>
    <row r="23" customFormat="false" ht="15" hidden="false" customHeight="false" outlineLevel="0" collapsed="false">
      <c r="A23" s="2" t="str">
        <f aca="false">RAW_DATA!A19</f>
        <v>ORD-100018</v>
      </c>
      <c r="B23" s="2" t="str">
        <f aca="false">RAW_DATA!B19</f>
        <v>CUST-7932</v>
      </c>
      <c r="C23" s="2" t="str">
        <f aca="false">RAW_DATA!C19</f>
        <v>Kids</v>
      </c>
      <c r="D23" s="2" t="str">
        <f aca="false">RAW_DATA!D19</f>
        <v>KID-ONESIE-001</v>
      </c>
      <c r="E23" s="14" t="str">
        <f aca="false">RAW_DATA!E19</f>
        <v>2024-10-08</v>
      </c>
      <c r="F23" s="14" t="str">
        <f aca="false">RAW_DATA!F19</f>
        <v>2024-10-11</v>
      </c>
      <c r="G23" s="2" t="str">
        <f aca="false">RAW_DATA!G19</f>
        <v>Lumbini</v>
      </c>
      <c r="H23" s="4" t="n">
        <f aca="false">RAW_DATA!H19</f>
        <v>10066.39</v>
      </c>
      <c r="I23" s="5" t="n">
        <f aca="false">RAW_DATA!I19</f>
        <v>5</v>
      </c>
      <c r="J23" s="2" t="str">
        <f aca="false">RAW_DATA!J19</f>
        <v>No</v>
      </c>
      <c r="K23" s="15" t="n">
        <f aca="false">IF(AND(F23&lt;&gt;"",E23&lt;&gt;""),DATEVALUE(F23)-DATEVALUE(E23),"")</f>
        <v>3</v>
      </c>
      <c r="L23" s="4" t="n">
        <f aca="false">H23*(1-I23/100)</f>
        <v>9563.0705</v>
      </c>
      <c r="M23" s="4" t="n">
        <f aca="false">H23*CALCULATIONS!$B$2</f>
        <v>6039.834</v>
      </c>
      <c r="N23" s="4" t="n">
        <f aca="false">IF(J23="Yes",H23*CALCULATIONS!$B$3,0)</f>
        <v>0</v>
      </c>
      <c r="O23" s="4" t="n">
        <f aca="false">L23-M23-N23</f>
        <v>3523.2365</v>
      </c>
      <c r="P23" s="16" t="n">
        <f aca="false">IF(L23&gt;0,O23/L23,"")</f>
        <v>0.368421052631579</v>
      </c>
    </row>
    <row r="24" customFormat="false" ht="15" hidden="false" customHeight="false" outlineLevel="0" collapsed="false">
      <c r="A24" s="2" t="str">
        <f aca="false">RAW_DATA!A20</f>
        <v>ORD-100019</v>
      </c>
      <c r="B24" s="2" t="str">
        <f aca="false">RAW_DATA!B20</f>
        <v>CUST-7118</v>
      </c>
      <c r="C24" s="2" t="str">
        <f aca="false">RAW_DATA!C20</f>
        <v>Kids</v>
      </c>
      <c r="D24" s="2" t="str">
        <f aca="false">RAW_DATA!D20</f>
        <v>KID-ONESIE-001</v>
      </c>
      <c r="E24" s="14" t="str">
        <f aca="false">RAW_DATA!E20</f>
        <v>2024-06-08</v>
      </c>
      <c r="F24" s="14" t="str">
        <f aca="false">RAW_DATA!F20</f>
        <v>2024-06-13</v>
      </c>
      <c r="G24" s="2" t="str">
        <f aca="false">RAW_DATA!G20</f>
        <v>Lumbini</v>
      </c>
      <c r="H24" s="4" t="n">
        <f aca="false">RAW_DATA!H20</f>
        <v>3416.69</v>
      </c>
      <c r="I24" s="5" t="n">
        <f aca="false">RAW_DATA!I20</f>
        <v>25</v>
      </c>
      <c r="J24" s="2" t="str">
        <f aca="false">RAW_DATA!J20</f>
        <v>No</v>
      </c>
      <c r="K24" s="15" t="n">
        <f aca="false">IF(AND(F24&lt;&gt;"",E24&lt;&gt;""),DATEVALUE(F24)-DATEVALUE(E24),"")</f>
        <v>5</v>
      </c>
      <c r="L24" s="4" t="n">
        <f aca="false">H24*(1-I24/100)</f>
        <v>2562.5175</v>
      </c>
      <c r="M24" s="4" t="n">
        <f aca="false">H24*CALCULATIONS!$B$2</f>
        <v>2050.014</v>
      </c>
      <c r="N24" s="4" t="n">
        <f aca="false">IF(J24="Yes",H24*CALCULATIONS!$B$3,0)</f>
        <v>0</v>
      </c>
      <c r="O24" s="4" t="n">
        <f aca="false">L24-M24-N24</f>
        <v>512.5035</v>
      </c>
      <c r="P24" s="16" t="n">
        <f aca="false">IF(L24&gt;0,O24/L24,"")</f>
        <v>0.2</v>
      </c>
    </row>
    <row r="25" customFormat="false" ht="15" hidden="false" customHeight="false" outlineLevel="0" collapsed="false">
      <c r="A25" s="2" t="str">
        <f aca="false">RAW_DATA!A21</f>
        <v>ORD-100020</v>
      </c>
      <c r="B25" s="2" t="str">
        <f aca="false">RAW_DATA!B21</f>
        <v>CUST-4608</v>
      </c>
      <c r="C25" s="2" t="str">
        <f aca="false">RAW_DATA!C21</f>
        <v>Women</v>
      </c>
      <c r="D25" s="2" t="str">
        <f aca="false">RAW_DATA!D21</f>
        <v>WOM-CARDIGAN-001</v>
      </c>
      <c r="E25" s="14" t="str">
        <f aca="false">RAW_DATA!E21</f>
        <v>2024-06-22</v>
      </c>
      <c r="F25" s="14" t="str">
        <f aca="false">RAW_DATA!F21</f>
        <v>2024-06-23</v>
      </c>
      <c r="G25" s="2" t="str">
        <f aca="false">RAW_DATA!G21</f>
        <v>Madhesh</v>
      </c>
      <c r="H25" s="4" t="n">
        <f aca="false">RAW_DATA!H21</f>
        <v>3758.11</v>
      </c>
      <c r="I25" s="5" t="n">
        <f aca="false">RAW_DATA!I21</f>
        <v>5</v>
      </c>
      <c r="J25" s="2" t="str">
        <f aca="false">RAW_DATA!J21</f>
        <v>No</v>
      </c>
      <c r="K25" s="15" t="n">
        <f aca="false">IF(AND(F25&lt;&gt;"",E25&lt;&gt;""),DATEVALUE(F25)-DATEVALUE(E25),"")</f>
        <v>1</v>
      </c>
      <c r="L25" s="4" t="n">
        <f aca="false">H25*(1-I25/100)</f>
        <v>3570.2045</v>
      </c>
      <c r="M25" s="4" t="n">
        <f aca="false">H25*CALCULATIONS!$B$2</f>
        <v>2254.866</v>
      </c>
      <c r="N25" s="4" t="n">
        <f aca="false">IF(J25="Yes",H25*CALCULATIONS!$B$3,0)</f>
        <v>0</v>
      </c>
      <c r="O25" s="4" t="n">
        <f aca="false">L25-M25-N25</f>
        <v>1315.3385</v>
      </c>
      <c r="P25" s="16" t="n">
        <f aca="false">IF(L25&gt;0,O25/L25,"")</f>
        <v>0.368421052631579</v>
      </c>
    </row>
    <row r="26" customFormat="false" ht="15" hidden="false" customHeight="false" outlineLevel="0" collapsed="false">
      <c r="A26" s="2" t="str">
        <f aca="false">RAW_DATA!A22</f>
        <v>ORD-100021</v>
      </c>
      <c r="B26" s="2" t="str">
        <f aca="false">RAW_DATA!B22</f>
        <v>CUST-8953</v>
      </c>
      <c r="C26" s="2" t="str">
        <f aca="false">RAW_DATA!C22</f>
        <v>Men</v>
      </c>
      <c r="D26" s="2" t="str">
        <f aca="false">RAW_DATA!D22</f>
        <v>MEN-SHIRT-001</v>
      </c>
      <c r="E26" s="14" t="str">
        <f aca="false">RAW_DATA!E22</f>
        <v>2024-02-06</v>
      </c>
      <c r="F26" s="14" t="str">
        <f aca="false">RAW_DATA!F22</f>
        <v>2024-02-12</v>
      </c>
      <c r="G26" s="2" t="str">
        <f aca="false">RAW_DATA!G22</f>
        <v>Bagmati</v>
      </c>
      <c r="H26" s="4" t="n">
        <f aca="false">RAW_DATA!H22</f>
        <v>12964.71</v>
      </c>
      <c r="I26" s="5" t="n">
        <f aca="false">RAW_DATA!I22</f>
        <v>0</v>
      </c>
      <c r="J26" s="2" t="str">
        <f aca="false">RAW_DATA!J22</f>
        <v>No</v>
      </c>
      <c r="K26" s="15" t="n">
        <f aca="false">IF(AND(F26&lt;&gt;"",E26&lt;&gt;""),DATEVALUE(F26)-DATEVALUE(E26),"")</f>
        <v>6</v>
      </c>
      <c r="L26" s="4" t="n">
        <f aca="false">H26*(1-I26/100)</f>
        <v>12964.71</v>
      </c>
      <c r="M26" s="4" t="n">
        <f aca="false">H26*CALCULATIONS!$B$2</f>
        <v>7778.826</v>
      </c>
      <c r="N26" s="4" t="n">
        <f aca="false">IF(J26="Yes",H26*CALCULATIONS!$B$3,0)</f>
        <v>0</v>
      </c>
      <c r="O26" s="4" t="n">
        <f aca="false">L26-M26-N26</f>
        <v>5185.884</v>
      </c>
      <c r="P26" s="16" t="n">
        <f aca="false">IF(L26&gt;0,O26/L26,"")</f>
        <v>0.4</v>
      </c>
    </row>
    <row r="27" customFormat="false" ht="15" hidden="false" customHeight="false" outlineLevel="0" collapsed="false">
      <c r="A27" s="2" t="str">
        <f aca="false">RAW_DATA!A23</f>
        <v>ORD-100022</v>
      </c>
      <c r="B27" s="2" t="str">
        <f aca="false">RAW_DATA!B23</f>
        <v>CUST-4119</v>
      </c>
      <c r="C27" s="2" t="str">
        <f aca="false">RAW_DATA!C23</f>
        <v>Men</v>
      </c>
      <c r="D27" s="2" t="str">
        <f aca="false">RAW_DATA!D23</f>
        <v>MEN-JEANS-001</v>
      </c>
      <c r="E27" s="14" t="str">
        <f aca="false">RAW_DATA!E23</f>
        <v>2024-05-04</v>
      </c>
      <c r="F27" s="14" t="str">
        <f aca="false">RAW_DATA!F23</f>
        <v>2024-05-12</v>
      </c>
      <c r="G27" s="2" t="str">
        <f aca="false">RAW_DATA!G23</f>
        <v>Lumbini</v>
      </c>
      <c r="H27" s="4" t="n">
        <f aca="false">RAW_DATA!H23</f>
        <v>8855.07</v>
      </c>
      <c r="I27" s="5" t="n">
        <f aca="false">RAW_DATA!I23</f>
        <v>20</v>
      </c>
      <c r="J27" s="2" t="str">
        <f aca="false">RAW_DATA!J23</f>
        <v>No</v>
      </c>
      <c r="K27" s="15" t="n">
        <f aca="false">IF(AND(F27&lt;&gt;"",E27&lt;&gt;""),DATEVALUE(F27)-DATEVALUE(E27),"")</f>
        <v>8</v>
      </c>
      <c r="L27" s="4" t="n">
        <f aca="false">H27*(1-I27/100)</f>
        <v>7084.056</v>
      </c>
      <c r="M27" s="4" t="n">
        <f aca="false">H27*CALCULATIONS!$B$2</f>
        <v>5313.042</v>
      </c>
      <c r="N27" s="4" t="n">
        <f aca="false">IF(J27="Yes",H27*CALCULATIONS!$B$3,0)</f>
        <v>0</v>
      </c>
      <c r="O27" s="4" t="n">
        <f aca="false">L27-M27-N27</f>
        <v>1771.014</v>
      </c>
      <c r="P27" s="16" t="n">
        <f aca="false">IF(L27&gt;0,O27/L27,"")</f>
        <v>0.25</v>
      </c>
    </row>
    <row r="28" customFormat="false" ht="15" hidden="false" customHeight="false" outlineLevel="0" collapsed="false">
      <c r="A28" s="2" t="str">
        <f aca="false">RAW_DATA!A24</f>
        <v>ORD-100023</v>
      </c>
      <c r="B28" s="2" t="str">
        <f aca="false">RAW_DATA!B24</f>
        <v>CUST-2612</v>
      </c>
      <c r="C28" s="2" t="str">
        <f aca="false">RAW_DATA!C24</f>
        <v>Men</v>
      </c>
      <c r="D28" s="2" t="str">
        <f aca="false">RAW_DATA!D24</f>
        <v>MEN-POLO-001</v>
      </c>
      <c r="E28" s="14" t="str">
        <f aca="false">RAW_DATA!E24</f>
        <v>2024-01-28</v>
      </c>
      <c r="F28" s="14" t="str">
        <f aca="false">RAW_DATA!F24</f>
        <v>2024-02-04</v>
      </c>
      <c r="G28" s="2" t="str">
        <f aca="false">RAW_DATA!G24</f>
        <v>Madhesh</v>
      </c>
      <c r="H28" s="4" t="n">
        <f aca="false">RAW_DATA!H24</f>
        <v>7271.86</v>
      </c>
      <c r="I28" s="5" t="n">
        <f aca="false">RAW_DATA!I24</f>
        <v>15</v>
      </c>
      <c r="J28" s="2" t="str">
        <f aca="false">RAW_DATA!J24</f>
        <v>No</v>
      </c>
      <c r="K28" s="15" t="n">
        <f aca="false">IF(AND(F28&lt;&gt;"",E28&lt;&gt;""),DATEVALUE(F28)-DATEVALUE(E28),"")</f>
        <v>7</v>
      </c>
      <c r="L28" s="4" t="n">
        <f aca="false">H28*(1-I28/100)</f>
        <v>6181.081</v>
      </c>
      <c r="M28" s="4" t="n">
        <f aca="false">H28*CALCULATIONS!$B$2</f>
        <v>4363.116</v>
      </c>
      <c r="N28" s="4" t="n">
        <f aca="false">IF(J28="Yes",H28*CALCULATIONS!$B$3,0)</f>
        <v>0</v>
      </c>
      <c r="O28" s="4" t="n">
        <f aca="false">L28-M28-N28</f>
        <v>1817.965</v>
      </c>
      <c r="P28" s="16" t="n">
        <f aca="false">IF(L28&gt;0,O28/L28,"")</f>
        <v>0.294117647058823</v>
      </c>
    </row>
    <row r="29" customFormat="false" ht="15" hidden="false" customHeight="false" outlineLevel="0" collapsed="false">
      <c r="A29" s="2" t="str">
        <f aca="false">RAW_DATA!A25</f>
        <v>ORD-100024</v>
      </c>
      <c r="B29" s="2" t="str">
        <f aca="false">RAW_DATA!B25</f>
        <v>CUST-4006</v>
      </c>
      <c r="C29" s="2" t="str">
        <f aca="false">RAW_DATA!C25</f>
        <v>Men</v>
      </c>
      <c r="D29" s="2" t="str">
        <f aca="false">RAW_DATA!D25</f>
        <v>MEN-SUIT-001</v>
      </c>
      <c r="E29" s="14" t="str">
        <f aca="false">RAW_DATA!E25</f>
        <v>2024-04-07</v>
      </c>
      <c r="F29" s="14" t="str">
        <f aca="false">RAW_DATA!F25</f>
        <v>2024-04-13</v>
      </c>
      <c r="G29" s="2" t="str">
        <f aca="false">RAW_DATA!G25</f>
        <v>Karnali</v>
      </c>
      <c r="H29" s="4" t="n">
        <f aca="false">RAW_DATA!H25</f>
        <v>4105.52</v>
      </c>
      <c r="I29" s="5" t="n">
        <f aca="false">RAW_DATA!I25</f>
        <v>0</v>
      </c>
      <c r="J29" s="2" t="str">
        <f aca="false">RAW_DATA!J25</f>
        <v>Yes</v>
      </c>
      <c r="K29" s="15" t="n">
        <f aca="false">IF(AND(F29&lt;&gt;"",E29&lt;&gt;""),DATEVALUE(F29)-DATEVALUE(E29),"")</f>
        <v>6</v>
      </c>
      <c r="L29" s="4" t="n">
        <f aca="false">H29*(1-I29/100)</f>
        <v>4105.52</v>
      </c>
      <c r="M29" s="4" t="n">
        <f aca="false">H29*CALCULATIONS!$B$2</f>
        <v>2463.312</v>
      </c>
      <c r="N29" s="4" t="n">
        <f aca="false">IF(J29="Yes",H29*CALCULATIONS!$B$3,0)</f>
        <v>821.104</v>
      </c>
      <c r="O29" s="4" t="n">
        <f aca="false">L29-M29-N29</f>
        <v>821.104</v>
      </c>
      <c r="P29" s="16" t="n">
        <f aca="false">IF(L29&gt;0,O29/L29,"")</f>
        <v>0.2</v>
      </c>
    </row>
    <row r="30" customFormat="false" ht="15" hidden="false" customHeight="false" outlineLevel="0" collapsed="false">
      <c r="A30" s="2" t="str">
        <f aca="false">RAW_DATA!A26</f>
        <v>ORD-100025</v>
      </c>
      <c r="B30" s="2" t="str">
        <f aca="false">RAW_DATA!B26</f>
        <v>CUST-9856</v>
      </c>
      <c r="C30" s="2" t="str">
        <f aca="false">RAW_DATA!C26</f>
        <v>Men</v>
      </c>
      <c r="D30" s="2" t="str">
        <f aca="false">RAW_DATA!D26</f>
        <v>MEN-JEANS-002</v>
      </c>
      <c r="E30" s="14" t="str">
        <f aca="false">RAW_DATA!E26</f>
        <v>2024-10-08</v>
      </c>
      <c r="F30" s="14" t="str">
        <f aca="false">RAW_DATA!F26</f>
        <v>2024-10-10</v>
      </c>
      <c r="G30" s="2" t="str">
        <f aca="false">RAW_DATA!G26</f>
        <v>Karnali</v>
      </c>
      <c r="H30" s="4" t="n">
        <f aca="false">RAW_DATA!H26</f>
        <v>6925.4</v>
      </c>
      <c r="I30" s="5" t="n">
        <f aca="false">RAW_DATA!I26</f>
        <v>0</v>
      </c>
      <c r="J30" s="2" t="str">
        <f aca="false">RAW_DATA!J26</f>
        <v>No</v>
      </c>
      <c r="K30" s="15" t="n">
        <f aca="false">IF(AND(F30&lt;&gt;"",E30&lt;&gt;""),DATEVALUE(F30)-DATEVALUE(E30),"")</f>
        <v>2</v>
      </c>
      <c r="L30" s="4" t="n">
        <f aca="false">H30*(1-I30/100)</f>
        <v>6925.4</v>
      </c>
      <c r="M30" s="4" t="n">
        <f aca="false">H30*CALCULATIONS!$B$2</f>
        <v>4155.24</v>
      </c>
      <c r="N30" s="4" t="n">
        <f aca="false">IF(J30="Yes",H30*CALCULATIONS!$B$3,0)</f>
        <v>0</v>
      </c>
      <c r="O30" s="4" t="n">
        <f aca="false">L30-M30-N30</f>
        <v>2770.16</v>
      </c>
      <c r="P30" s="16" t="n">
        <f aca="false">IF(L30&gt;0,O30/L30,"")</f>
        <v>0.4</v>
      </c>
    </row>
    <row r="31" customFormat="false" ht="15" hidden="false" customHeight="false" outlineLevel="0" collapsed="false">
      <c r="A31" s="2" t="str">
        <f aca="false">RAW_DATA!A27</f>
        <v>ORD-100026</v>
      </c>
      <c r="B31" s="2" t="str">
        <f aca="false">RAW_DATA!B27</f>
        <v>CUST-7570</v>
      </c>
      <c r="C31" s="2" t="str">
        <f aca="false">RAW_DATA!C27</f>
        <v>Kids</v>
      </c>
      <c r="D31" s="2" t="str">
        <f aca="false">RAW_DATA!D27</f>
        <v>KID-FROCK-001</v>
      </c>
      <c r="E31" s="14" t="str">
        <f aca="false">RAW_DATA!E27</f>
        <v>2024-07-27</v>
      </c>
      <c r="F31" s="14" t="str">
        <f aca="false">RAW_DATA!F27</f>
        <v>2024-08-01</v>
      </c>
      <c r="G31" s="2" t="str">
        <f aca="false">RAW_DATA!G27</f>
        <v>Sudurpashchim</v>
      </c>
      <c r="H31" s="4" t="n">
        <f aca="false">RAW_DATA!H27</f>
        <v>3927.5</v>
      </c>
      <c r="I31" s="5" t="n">
        <f aca="false">RAW_DATA!I27</f>
        <v>30</v>
      </c>
      <c r="J31" s="2" t="str">
        <f aca="false">RAW_DATA!J27</f>
        <v>No</v>
      </c>
      <c r="K31" s="15" t="n">
        <f aca="false">IF(AND(F31&lt;&gt;"",E31&lt;&gt;""),DATEVALUE(F31)-DATEVALUE(E31),"")</f>
        <v>5</v>
      </c>
      <c r="L31" s="4" t="n">
        <f aca="false">H31*(1-I31/100)</f>
        <v>2749.25</v>
      </c>
      <c r="M31" s="4" t="n">
        <f aca="false">H31*CALCULATIONS!$B$2</f>
        <v>2356.5</v>
      </c>
      <c r="N31" s="4" t="n">
        <f aca="false">IF(J31="Yes",H31*CALCULATIONS!$B$3,0)</f>
        <v>0</v>
      </c>
      <c r="O31" s="4" t="n">
        <f aca="false">L31-M31-N31</f>
        <v>392.75</v>
      </c>
      <c r="P31" s="16" t="n">
        <f aca="false">IF(L31&gt;0,O31/L31,"")</f>
        <v>0.142857142857143</v>
      </c>
    </row>
    <row r="32" customFormat="false" ht="15" hidden="false" customHeight="false" outlineLevel="0" collapsed="false">
      <c r="A32" s="2" t="str">
        <f aca="false">RAW_DATA!A28</f>
        <v>ORD-100027</v>
      </c>
      <c r="B32" s="2" t="str">
        <f aca="false">RAW_DATA!B28</f>
        <v>CUST-8973</v>
      </c>
      <c r="C32" s="2" t="str">
        <f aca="false">RAW_DATA!C28</f>
        <v>Kids</v>
      </c>
      <c r="D32" s="2" t="str">
        <f aca="false">RAW_DATA!D28</f>
        <v>KID-JEANS-001</v>
      </c>
      <c r="E32" s="14" t="str">
        <f aca="false">RAW_DATA!E28</f>
        <v>2024-08-20</v>
      </c>
      <c r="F32" s="14" t="str">
        <f aca="false">RAW_DATA!F28</f>
        <v>2024-08-24</v>
      </c>
      <c r="G32" s="2" t="str">
        <f aca="false">RAW_DATA!G28</f>
        <v>Madhesh</v>
      </c>
      <c r="H32" s="4" t="n">
        <f aca="false">RAW_DATA!H28</f>
        <v>4345.44</v>
      </c>
      <c r="I32" s="5" t="n">
        <f aca="false">RAW_DATA!I28</f>
        <v>15</v>
      </c>
      <c r="J32" s="2" t="str">
        <f aca="false">RAW_DATA!J28</f>
        <v>No</v>
      </c>
      <c r="K32" s="15" t="n">
        <f aca="false">IF(AND(F32&lt;&gt;"",E32&lt;&gt;""),DATEVALUE(F32)-DATEVALUE(E32),"")</f>
        <v>4</v>
      </c>
      <c r="L32" s="4" t="n">
        <f aca="false">H32*(1-I32/100)</f>
        <v>3693.624</v>
      </c>
      <c r="M32" s="4" t="n">
        <f aca="false">H32*CALCULATIONS!$B$2</f>
        <v>2607.264</v>
      </c>
      <c r="N32" s="4" t="n">
        <f aca="false">IF(J32="Yes",H32*CALCULATIONS!$B$3,0)</f>
        <v>0</v>
      </c>
      <c r="O32" s="4" t="n">
        <f aca="false">L32-M32-N32</f>
        <v>1086.36</v>
      </c>
      <c r="P32" s="16" t="n">
        <f aca="false">IF(L32&gt;0,O32/L32,"")</f>
        <v>0.294117647058824</v>
      </c>
    </row>
    <row r="33" customFormat="false" ht="15" hidden="false" customHeight="false" outlineLevel="0" collapsed="false">
      <c r="A33" s="2" t="str">
        <f aca="false">RAW_DATA!A29</f>
        <v>ORD-100028</v>
      </c>
      <c r="B33" s="2" t="str">
        <f aca="false">RAW_DATA!B29</f>
        <v>CUST-1821</v>
      </c>
      <c r="C33" s="2" t="str">
        <f aca="false">RAW_DATA!C29</f>
        <v>Men</v>
      </c>
      <c r="D33" s="2" t="str">
        <f aca="false">RAW_DATA!D29</f>
        <v>MEN-JACKET-001</v>
      </c>
      <c r="E33" s="14" t="str">
        <f aca="false">RAW_DATA!E29</f>
        <v>2024-10-04</v>
      </c>
      <c r="F33" s="14" t="str">
        <f aca="false">RAW_DATA!F29</f>
        <v>2024-10-06</v>
      </c>
      <c r="G33" s="2" t="str">
        <f aca="false">RAW_DATA!G29</f>
        <v>Bagmati</v>
      </c>
      <c r="H33" s="4" t="n">
        <f aca="false">RAW_DATA!H29</f>
        <v>8898.11</v>
      </c>
      <c r="I33" s="5" t="n">
        <f aca="false">RAW_DATA!I29</f>
        <v>0</v>
      </c>
      <c r="J33" s="2" t="str">
        <f aca="false">RAW_DATA!J29</f>
        <v>No</v>
      </c>
      <c r="K33" s="15" t="n">
        <f aca="false">IF(AND(F33&lt;&gt;"",E33&lt;&gt;""),DATEVALUE(F33)-DATEVALUE(E33),"")</f>
        <v>2</v>
      </c>
      <c r="L33" s="4" t="n">
        <f aca="false">H33*(1-I33/100)</f>
        <v>8898.11</v>
      </c>
      <c r="M33" s="4" t="n">
        <f aca="false">H33*CALCULATIONS!$B$2</f>
        <v>5338.866</v>
      </c>
      <c r="N33" s="4" t="n">
        <f aca="false">IF(J33="Yes",H33*CALCULATIONS!$B$3,0)</f>
        <v>0</v>
      </c>
      <c r="O33" s="4" t="n">
        <f aca="false">L33-M33-N33</f>
        <v>3559.244</v>
      </c>
      <c r="P33" s="16" t="n">
        <f aca="false">IF(L33&gt;0,O33/L33,"")</f>
        <v>0.4</v>
      </c>
    </row>
    <row r="34" customFormat="false" ht="15" hidden="false" customHeight="false" outlineLevel="0" collapsed="false">
      <c r="A34" s="2" t="str">
        <f aca="false">RAW_DATA!A30</f>
        <v>ORD-100029</v>
      </c>
      <c r="B34" s="2" t="str">
        <f aca="false">RAW_DATA!B30</f>
        <v>CUST-2113</v>
      </c>
      <c r="C34" s="2" t="str">
        <f aca="false">RAW_DATA!C30</f>
        <v>Women</v>
      </c>
      <c r="D34" s="2" t="str">
        <f aca="false">RAW_DATA!D30</f>
        <v>WOM-CARDIGAN-001</v>
      </c>
      <c r="E34" s="14" t="str">
        <f aca="false">RAW_DATA!E30</f>
        <v>2024-09-17</v>
      </c>
      <c r="F34" s="14" t="str">
        <f aca="false">RAW_DATA!F30</f>
        <v>2024-09-19</v>
      </c>
      <c r="G34" s="2" t="str">
        <f aca="false">RAW_DATA!G30</f>
        <v>Sudurpashchim</v>
      </c>
      <c r="H34" s="4" t="n">
        <f aca="false">RAW_DATA!H30</f>
        <v>2782.77</v>
      </c>
      <c r="I34" s="5" t="n">
        <f aca="false">RAW_DATA!I30</f>
        <v>20</v>
      </c>
      <c r="J34" s="2" t="str">
        <f aca="false">RAW_DATA!J30</f>
        <v>No</v>
      </c>
      <c r="K34" s="15" t="n">
        <f aca="false">IF(AND(F34&lt;&gt;"",E34&lt;&gt;""),DATEVALUE(F34)-DATEVALUE(E34),"")</f>
        <v>2</v>
      </c>
      <c r="L34" s="4" t="n">
        <f aca="false">H34*(1-I34/100)</f>
        <v>2226.216</v>
      </c>
      <c r="M34" s="4" t="n">
        <f aca="false">H34*CALCULATIONS!$B$2</f>
        <v>1669.662</v>
      </c>
      <c r="N34" s="4" t="n">
        <f aca="false">IF(J34="Yes",H34*CALCULATIONS!$B$3,0)</f>
        <v>0</v>
      </c>
      <c r="O34" s="4" t="n">
        <f aca="false">L34-M34-N34</f>
        <v>556.554</v>
      </c>
      <c r="P34" s="16" t="n">
        <f aca="false">IF(L34&gt;0,O34/L34,"")</f>
        <v>0.25</v>
      </c>
    </row>
    <row r="35" customFormat="false" ht="15" hidden="false" customHeight="false" outlineLevel="0" collapsed="false">
      <c r="A35" s="2" t="str">
        <f aca="false">RAW_DATA!A31</f>
        <v>ORD-100030</v>
      </c>
      <c r="B35" s="2" t="str">
        <f aca="false">RAW_DATA!B31</f>
        <v>CUST-9565</v>
      </c>
      <c r="C35" s="2" t="str">
        <f aca="false">RAW_DATA!C31</f>
        <v>Women</v>
      </c>
      <c r="D35" s="2" t="str">
        <f aca="false">RAW_DATA!D31</f>
        <v>WOM-TOP-001</v>
      </c>
      <c r="E35" s="14" t="str">
        <f aca="false">RAW_DATA!E31</f>
        <v>2024-10-31</v>
      </c>
      <c r="F35" s="14" t="str">
        <f aca="false">RAW_DATA!F31</f>
        <v>2024-11-01</v>
      </c>
      <c r="G35" s="2" t="str">
        <f aca="false">RAW_DATA!G31</f>
        <v>Madhesh</v>
      </c>
      <c r="H35" s="4" t="n">
        <f aca="false">RAW_DATA!H31</f>
        <v>4070.12</v>
      </c>
      <c r="I35" s="5" t="n">
        <f aca="false">RAW_DATA!I31</f>
        <v>20</v>
      </c>
      <c r="J35" s="2" t="str">
        <f aca="false">RAW_DATA!J31</f>
        <v>Yes</v>
      </c>
      <c r="K35" s="15" t="n">
        <f aca="false">IF(AND(F35&lt;&gt;"",E35&lt;&gt;""),DATEVALUE(F35)-DATEVALUE(E35),"")</f>
        <v>1</v>
      </c>
      <c r="L35" s="4" t="n">
        <f aca="false">H35*(1-I35/100)</f>
        <v>3256.096</v>
      </c>
      <c r="M35" s="4" t="n">
        <f aca="false">H35*CALCULATIONS!$B$2</f>
        <v>2442.072</v>
      </c>
      <c r="N35" s="4" t="n">
        <f aca="false">IF(J35="Yes",H35*CALCULATIONS!$B$3,0)</f>
        <v>814.024</v>
      </c>
      <c r="O35" s="4" t="n">
        <f aca="false">L35-M35-N35</f>
        <v>0</v>
      </c>
      <c r="P35" s="16" t="n">
        <f aca="false">IF(L35&gt;0,O35/L35,"")</f>
        <v>0</v>
      </c>
    </row>
    <row r="36" customFormat="false" ht="15" hidden="false" customHeight="false" outlineLevel="0" collapsed="false">
      <c r="A36" s="2" t="str">
        <f aca="false">RAW_DATA!A32</f>
        <v>ORD-100031</v>
      </c>
      <c r="B36" s="2" t="str">
        <f aca="false">RAW_DATA!B32</f>
        <v>CUST-5915</v>
      </c>
      <c r="C36" s="2" t="str">
        <f aca="false">RAW_DATA!C32</f>
        <v>Men</v>
      </c>
      <c r="D36" s="2" t="str">
        <f aca="false">RAW_DATA!D32</f>
        <v>MEN-JACKET-001</v>
      </c>
      <c r="E36" s="14" t="str">
        <f aca="false">RAW_DATA!E32</f>
        <v>2024-05-15</v>
      </c>
      <c r="F36" s="14" t="str">
        <f aca="false">RAW_DATA!F32</f>
        <v>2024-05-20</v>
      </c>
      <c r="G36" s="2" t="str">
        <f aca="false">RAW_DATA!G32</f>
        <v>Bagmati</v>
      </c>
      <c r="H36" s="4" t="n">
        <f aca="false">RAW_DATA!H32</f>
        <v>5055.67</v>
      </c>
      <c r="I36" s="5" t="n">
        <f aca="false">RAW_DATA!I32</f>
        <v>25</v>
      </c>
      <c r="J36" s="2" t="str">
        <f aca="false">RAW_DATA!J32</f>
        <v>No</v>
      </c>
      <c r="K36" s="15" t="n">
        <f aca="false">IF(AND(F36&lt;&gt;"",E36&lt;&gt;""),DATEVALUE(F36)-DATEVALUE(E36),"")</f>
        <v>5</v>
      </c>
      <c r="L36" s="4" t="n">
        <f aca="false">H36*(1-I36/100)</f>
        <v>3791.7525</v>
      </c>
      <c r="M36" s="4" t="n">
        <f aca="false">H36*CALCULATIONS!$B$2</f>
        <v>3033.402</v>
      </c>
      <c r="N36" s="4" t="n">
        <f aca="false">IF(J36="Yes",H36*CALCULATIONS!$B$3,0)</f>
        <v>0</v>
      </c>
      <c r="O36" s="4" t="n">
        <f aca="false">L36-M36-N36</f>
        <v>758.3505</v>
      </c>
      <c r="P36" s="16" t="n">
        <f aca="false">IF(L36&gt;0,O36/L36,"")</f>
        <v>0.2</v>
      </c>
    </row>
    <row r="37" customFormat="false" ht="15" hidden="false" customHeight="false" outlineLevel="0" collapsed="false">
      <c r="A37" s="2" t="str">
        <f aca="false">RAW_DATA!A33</f>
        <v>ORD-100032</v>
      </c>
      <c r="B37" s="2" t="str">
        <f aca="false">RAW_DATA!B33</f>
        <v>CUST-5345</v>
      </c>
      <c r="C37" s="2" t="str">
        <f aca="false">RAW_DATA!C33</f>
        <v>Women</v>
      </c>
      <c r="D37" s="2" t="str">
        <f aca="false">RAW_DATA!D33</f>
        <v>WOM-SAREE-001</v>
      </c>
      <c r="E37" s="14" t="str">
        <f aca="false">RAW_DATA!E33</f>
        <v>2024-02-21</v>
      </c>
      <c r="F37" s="14" t="str">
        <f aca="false">RAW_DATA!F33</f>
        <v>2024-02-23</v>
      </c>
      <c r="G37" s="2" t="str">
        <f aca="false">RAW_DATA!G33</f>
        <v>Bagmati</v>
      </c>
      <c r="H37" s="4" t="n">
        <f aca="false">RAW_DATA!H33</f>
        <v>14977.59</v>
      </c>
      <c r="I37" s="5" t="n">
        <f aca="false">RAW_DATA!I33</f>
        <v>20</v>
      </c>
      <c r="J37" s="2" t="str">
        <f aca="false">RAW_DATA!J33</f>
        <v>No</v>
      </c>
      <c r="K37" s="15" t="n">
        <f aca="false">IF(AND(F37&lt;&gt;"",E37&lt;&gt;""),DATEVALUE(F37)-DATEVALUE(E37),"")</f>
        <v>2</v>
      </c>
      <c r="L37" s="4" t="n">
        <f aca="false">H37*(1-I37/100)</f>
        <v>11982.072</v>
      </c>
      <c r="M37" s="4" t="n">
        <f aca="false">H37*CALCULATIONS!$B$2</f>
        <v>8986.554</v>
      </c>
      <c r="N37" s="4" t="n">
        <f aca="false">IF(J37="Yes",H37*CALCULATIONS!$B$3,0)</f>
        <v>0</v>
      </c>
      <c r="O37" s="4" t="n">
        <f aca="false">L37-M37-N37</f>
        <v>2995.518</v>
      </c>
      <c r="P37" s="16" t="n">
        <f aca="false">IF(L37&gt;0,O37/L37,"")</f>
        <v>0.25</v>
      </c>
    </row>
    <row r="38" customFormat="false" ht="15" hidden="false" customHeight="false" outlineLevel="0" collapsed="false">
      <c r="A38" s="2" t="str">
        <f aca="false">RAW_DATA!A34</f>
        <v>ORD-100033</v>
      </c>
      <c r="B38" s="2" t="str">
        <f aca="false">RAW_DATA!B34</f>
        <v>CUST-5956</v>
      </c>
      <c r="C38" s="2" t="str">
        <f aca="false">RAW_DATA!C34</f>
        <v>Men</v>
      </c>
      <c r="D38" s="2" t="str">
        <f aca="false">RAW_DATA!D34</f>
        <v>MEN-SUIT-001</v>
      </c>
      <c r="E38" s="14" t="str">
        <f aca="false">RAW_DATA!E34</f>
        <v>2024-03-21</v>
      </c>
      <c r="F38" s="14" t="str">
        <f aca="false">RAW_DATA!F34</f>
        <v>2024-03-26</v>
      </c>
      <c r="G38" s="2" t="str">
        <f aca="false">RAW_DATA!G34</f>
        <v>Karnali</v>
      </c>
      <c r="H38" s="4" t="n">
        <f aca="false">RAW_DATA!H34</f>
        <v>5858.14</v>
      </c>
      <c r="I38" s="5" t="n">
        <f aca="false">RAW_DATA!I34</f>
        <v>5</v>
      </c>
      <c r="J38" s="2" t="str">
        <f aca="false">RAW_DATA!J34</f>
        <v>No</v>
      </c>
      <c r="K38" s="15" t="n">
        <f aca="false">IF(AND(F38&lt;&gt;"",E38&lt;&gt;""),DATEVALUE(F38)-DATEVALUE(E38),"")</f>
        <v>5</v>
      </c>
      <c r="L38" s="4" t="n">
        <f aca="false">H38*(1-I38/100)</f>
        <v>5565.233</v>
      </c>
      <c r="M38" s="4" t="n">
        <f aca="false">H38*CALCULATIONS!$B$2</f>
        <v>3514.884</v>
      </c>
      <c r="N38" s="4" t="n">
        <f aca="false">IF(J38="Yes",H38*CALCULATIONS!$B$3,0)</f>
        <v>0</v>
      </c>
      <c r="O38" s="4" t="n">
        <f aca="false">L38-M38-N38</f>
        <v>2050.349</v>
      </c>
      <c r="P38" s="16" t="n">
        <f aca="false">IF(L38&gt;0,O38/L38,"")</f>
        <v>0.368421052631579</v>
      </c>
    </row>
    <row r="39" customFormat="false" ht="15" hidden="false" customHeight="false" outlineLevel="0" collapsed="false">
      <c r="A39" s="2" t="str">
        <f aca="false">RAW_DATA!A35</f>
        <v>ORD-100034</v>
      </c>
      <c r="B39" s="2" t="str">
        <f aca="false">RAW_DATA!B35</f>
        <v>CUST-5333</v>
      </c>
      <c r="C39" s="2" t="str">
        <f aca="false">RAW_DATA!C35</f>
        <v>Women</v>
      </c>
      <c r="D39" s="2" t="str">
        <f aca="false">RAW_DATA!D35</f>
        <v>WOM-CARDIGAN-001</v>
      </c>
      <c r="E39" s="14" t="str">
        <f aca="false">RAW_DATA!E35</f>
        <v>2024-12-05</v>
      </c>
      <c r="F39" s="14" t="str">
        <f aca="false">RAW_DATA!F35</f>
        <v>2024-12-07</v>
      </c>
      <c r="G39" s="2" t="str">
        <f aca="false">RAW_DATA!G35</f>
        <v>Bagmati</v>
      </c>
      <c r="H39" s="4" t="n">
        <f aca="false">RAW_DATA!H35</f>
        <v>8541.73</v>
      </c>
      <c r="I39" s="5" t="n">
        <f aca="false">RAW_DATA!I35</f>
        <v>30</v>
      </c>
      <c r="J39" s="2" t="str">
        <f aca="false">RAW_DATA!J35</f>
        <v>No</v>
      </c>
      <c r="K39" s="15" t="n">
        <f aca="false">IF(AND(F39&lt;&gt;"",E39&lt;&gt;""),DATEVALUE(F39)-DATEVALUE(E39),"")</f>
        <v>2</v>
      </c>
      <c r="L39" s="4" t="n">
        <f aca="false">H39*(1-I39/100)</f>
        <v>5979.211</v>
      </c>
      <c r="M39" s="4" t="n">
        <f aca="false">H39*CALCULATIONS!$B$2</f>
        <v>5125.038</v>
      </c>
      <c r="N39" s="4" t="n">
        <f aca="false">IF(J39="Yes",H39*CALCULATIONS!$B$3,0)</f>
        <v>0</v>
      </c>
      <c r="O39" s="4" t="n">
        <f aca="false">L39-M39-N39</f>
        <v>854.173</v>
      </c>
      <c r="P39" s="16" t="n">
        <f aca="false">IF(L39&gt;0,O39/L39,"")</f>
        <v>0.142857142857143</v>
      </c>
    </row>
    <row r="40" customFormat="false" ht="15" hidden="false" customHeight="false" outlineLevel="0" collapsed="false">
      <c r="A40" s="2" t="str">
        <f aca="false">RAW_DATA!A36</f>
        <v>ORD-100035</v>
      </c>
      <c r="B40" s="2" t="str">
        <f aca="false">RAW_DATA!B36</f>
        <v>CUST-5325</v>
      </c>
      <c r="C40" s="2" t="str">
        <f aca="false">RAW_DATA!C36</f>
        <v>Men</v>
      </c>
      <c r="D40" s="2" t="str">
        <f aca="false">RAW_DATA!D36</f>
        <v>MEN-SHIRT-002</v>
      </c>
      <c r="E40" s="14" t="str">
        <f aca="false">RAW_DATA!E36</f>
        <v>2024-11-05</v>
      </c>
      <c r="F40" s="14" t="str">
        <f aca="false">RAW_DATA!F36</f>
        <v>2024-11-08</v>
      </c>
      <c r="G40" s="2" t="str">
        <f aca="false">RAW_DATA!G36</f>
        <v>Lumbini</v>
      </c>
      <c r="H40" s="4" t="n">
        <f aca="false">RAW_DATA!H36</f>
        <v>4449.05</v>
      </c>
      <c r="I40" s="5" t="n">
        <f aca="false">RAW_DATA!I36</f>
        <v>5</v>
      </c>
      <c r="J40" s="2" t="str">
        <f aca="false">RAW_DATA!J36</f>
        <v>No</v>
      </c>
      <c r="K40" s="15" t="n">
        <f aca="false">IF(AND(F40&lt;&gt;"",E40&lt;&gt;""),DATEVALUE(F40)-DATEVALUE(E40),"")</f>
        <v>3</v>
      </c>
      <c r="L40" s="4" t="n">
        <f aca="false">H40*(1-I40/100)</f>
        <v>4226.5975</v>
      </c>
      <c r="M40" s="4" t="n">
        <f aca="false">H40*CALCULATIONS!$B$2</f>
        <v>2669.43</v>
      </c>
      <c r="N40" s="4" t="n">
        <f aca="false">IF(J40="Yes",H40*CALCULATIONS!$B$3,0)</f>
        <v>0</v>
      </c>
      <c r="O40" s="4" t="n">
        <f aca="false">L40-M40-N40</f>
        <v>1557.1675</v>
      </c>
      <c r="P40" s="16" t="n">
        <f aca="false">IF(L40&gt;0,O40/L40,"")</f>
        <v>0.368421052631579</v>
      </c>
    </row>
    <row r="41" customFormat="false" ht="15" hidden="false" customHeight="false" outlineLevel="0" collapsed="false">
      <c r="A41" s="2" t="str">
        <f aca="false">RAW_DATA!A37</f>
        <v>ORD-100036</v>
      </c>
      <c r="B41" s="2" t="str">
        <f aca="false">RAW_DATA!B37</f>
        <v>CUST-1058</v>
      </c>
      <c r="C41" s="2" t="str">
        <f aca="false">RAW_DATA!C37</f>
        <v>Women</v>
      </c>
      <c r="D41" s="2" t="str">
        <f aca="false">RAW_DATA!D37</f>
        <v>WOM-JEANS-001</v>
      </c>
      <c r="E41" s="14" t="str">
        <f aca="false">RAW_DATA!E37</f>
        <v>2024-11-20</v>
      </c>
      <c r="F41" s="14" t="str">
        <f aca="false">RAW_DATA!F37</f>
        <v>2024-11-25</v>
      </c>
      <c r="G41" s="2" t="str">
        <f aca="false">RAW_DATA!G37</f>
        <v>Sudurpashchim</v>
      </c>
      <c r="H41" s="4" t="n">
        <f aca="false">RAW_DATA!H37</f>
        <v>1236.58</v>
      </c>
      <c r="I41" s="5" t="n">
        <f aca="false">RAW_DATA!I37</f>
        <v>30</v>
      </c>
      <c r="J41" s="2" t="str">
        <f aca="false">RAW_DATA!J37</f>
        <v>No</v>
      </c>
      <c r="K41" s="15" t="n">
        <f aca="false">IF(AND(F41&lt;&gt;"",E41&lt;&gt;""),DATEVALUE(F41)-DATEVALUE(E41),"")</f>
        <v>5</v>
      </c>
      <c r="L41" s="4" t="n">
        <f aca="false">H41*(1-I41/100)</f>
        <v>865.606</v>
      </c>
      <c r="M41" s="4" t="n">
        <f aca="false">H41*CALCULATIONS!$B$2</f>
        <v>741.948</v>
      </c>
      <c r="N41" s="4" t="n">
        <f aca="false">IF(J41="Yes",H41*CALCULATIONS!$B$3,0)</f>
        <v>0</v>
      </c>
      <c r="O41" s="4" t="n">
        <f aca="false">L41-M41-N41</f>
        <v>123.658</v>
      </c>
      <c r="P41" s="16" t="n">
        <f aca="false">IF(L41&gt;0,O41/L41,"")</f>
        <v>0.142857142857143</v>
      </c>
    </row>
    <row r="42" customFormat="false" ht="15" hidden="false" customHeight="false" outlineLevel="0" collapsed="false">
      <c r="A42" s="2" t="str">
        <f aca="false">RAW_DATA!A38</f>
        <v>ORD-100037</v>
      </c>
      <c r="B42" s="2" t="str">
        <f aca="false">RAW_DATA!B38</f>
        <v>CUST-1158</v>
      </c>
      <c r="C42" s="2" t="str">
        <f aca="false">RAW_DATA!C38</f>
        <v>Men</v>
      </c>
      <c r="D42" s="2" t="str">
        <f aca="false">RAW_DATA!D38</f>
        <v>MEN-JEANS-001</v>
      </c>
      <c r="E42" s="14" t="str">
        <f aca="false">RAW_DATA!E38</f>
        <v>2024-08-14</v>
      </c>
      <c r="F42" s="14" t="str">
        <f aca="false">RAW_DATA!F38</f>
        <v>2024-08-20</v>
      </c>
      <c r="G42" s="2" t="str">
        <f aca="false">RAW_DATA!G38</f>
        <v>Gandaki</v>
      </c>
      <c r="H42" s="4" t="n">
        <f aca="false">RAW_DATA!H38</f>
        <v>2842.94</v>
      </c>
      <c r="I42" s="5" t="n">
        <f aca="false">RAW_DATA!I38</f>
        <v>10</v>
      </c>
      <c r="J42" s="2" t="str">
        <f aca="false">RAW_DATA!J38</f>
        <v>No</v>
      </c>
      <c r="K42" s="15" t="n">
        <f aca="false">IF(AND(F42&lt;&gt;"",E42&lt;&gt;""),DATEVALUE(F42)-DATEVALUE(E42),"")</f>
        <v>6</v>
      </c>
      <c r="L42" s="4" t="n">
        <f aca="false">H42*(1-I42/100)</f>
        <v>2558.646</v>
      </c>
      <c r="M42" s="4" t="n">
        <f aca="false">H42*CALCULATIONS!$B$2</f>
        <v>1705.764</v>
      </c>
      <c r="N42" s="4" t="n">
        <f aca="false">IF(J42="Yes",H42*CALCULATIONS!$B$3,0)</f>
        <v>0</v>
      </c>
      <c r="O42" s="4" t="n">
        <f aca="false">L42-M42-N42</f>
        <v>852.882</v>
      </c>
      <c r="P42" s="16" t="n">
        <f aca="false">IF(L42&gt;0,O42/L42,"")</f>
        <v>0.333333333333333</v>
      </c>
    </row>
    <row r="43" customFormat="false" ht="15" hidden="false" customHeight="false" outlineLevel="0" collapsed="false">
      <c r="A43" s="2" t="str">
        <f aca="false">RAW_DATA!A39</f>
        <v>ORD-100038</v>
      </c>
      <c r="B43" s="2" t="str">
        <f aca="false">RAW_DATA!B39</f>
        <v>CUST-6050</v>
      </c>
      <c r="C43" s="2" t="str">
        <f aca="false">RAW_DATA!C39</f>
        <v>Men</v>
      </c>
      <c r="D43" s="2" t="str">
        <f aca="false">RAW_DATA!D39</f>
        <v>MEN-JEANS-001</v>
      </c>
      <c r="E43" s="14" t="str">
        <f aca="false">RAW_DATA!E39</f>
        <v>2024-10-09</v>
      </c>
      <c r="F43" s="14" t="str">
        <f aca="false">RAW_DATA!F39</f>
        <v>2024-10-12</v>
      </c>
      <c r="G43" s="2" t="str">
        <f aca="false">RAW_DATA!G39</f>
        <v>Gandaki</v>
      </c>
      <c r="H43" s="4" t="n">
        <f aca="false">RAW_DATA!H39</f>
        <v>5853.63</v>
      </c>
      <c r="I43" s="5" t="n">
        <f aca="false">RAW_DATA!I39</f>
        <v>30</v>
      </c>
      <c r="J43" s="2" t="str">
        <f aca="false">RAW_DATA!J39</f>
        <v>Yes</v>
      </c>
      <c r="K43" s="15" t="n">
        <f aca="false">IF(AND(F43&lt;&gt;"",E43&lt;&gt;""),DATEVALUE(F43)-DATEVALUE(E43),"")</f>
        <v>3</v>
      </c>
      <c r="L43" s="4" t="n">
        <f aca="false">H43*(1-I43/100)</f>
        <v>4097.541</v>
      </c>
      <c r="M43" s="4" t="n">
        <f aca="false">H43*CALCULATIONS!$B$2</f>
        <v>3512.178</v>
      </c>
      <c r="N43" s="4" t="n">
        <f aca="false">IF(J43="Yes",H43*CALCULATIONS!$B$3,0)</f>
        <v>1170.726</v>
      </c>
      <c r="O43" s="4" t="n">
        <f aca="false">L43-M43-N43</f>
        <v>-585.363</v>
      </c>
      <c r="P43" s="16" t="n">
        <f aca="false">IF(L43&gt;0,O43/L43,"")</f>
        <v>-0.142857142857143</v>
      </c>
    </row>
    <row r="44" customFormat="false" ht="15" hidden="false" customHeight="false" outlineLevel="0" collapsed="false">
      <c r="A44" s="2" t="str">
        <f aca="false">RAW_DATA!A40</f>
        <v>ORD-100039</v>
      </c>
      <c r="B44" s="2" t="str">
        <f aca="false">RAW_DATA!B40</f>
        <v>CUST-7658</v>
      </c>
      <c r="C44" s="2" t="str">
        <f aca="false">RAW_DATA!C40</f>
        <v>Men</v>
      </c>
      <c r="D44" s="2" t="str">
        <f aca="false">RAW_DATA!D40</f>
        <v>MEN-SHIRT-001</v>
      </c>
      <c r="E44" s="14" t="str">
        <f aca="false">RAW_DATA!E40</f>
        <v>2024-12-07</v>
      </c>
      <c r="F44" s="14" t="str">
        <f aca="false">RAW_DATA!F40</f>
        <v>2024-12-09</v>
      </c>
      <c r="G44" s="2" t="str">
        <f aca="false">RAW_DATA!G40</f>
        <v>Karnali</v>
      </c>
      <c r="H44" s="4" t="n">
        <f aca="false">RAW_DATA!H40</f>
        <v>10389.97</v>
      </c>
      <c r="I44" s="5" t="n">
        <f aca="false">RAW_DATA!I40</f>
        <v>5</v>
      </c>
      <c r="J44" s="2" t="str">
        <f aca="false">RAW_DATA!J40</f>
        <v>No</v>
      </c>
      <c r="K44" s="15" t="n">
        <f aca="false">IF(AND(F44&lt;&gt;"",E44&lt;&gt;""),DATEVALUE(F44)-DATEVALUE(E44),"")</f>
        <v>2</v>
      </c>
      <c r="L44" s="4" t="n">
        <f aca="false">H44*(1-I44/100)</f>
        <v>9870.4715</v>
      </c>
      <c r="M44" s="4" t="n">
        <f aca="false">H44*CALCULATIONS!$B$2</f>
        <v>6233.982</v>
      </c>
      <c r="N44" s="4" t="n">
        <f aca="false">IF(J44="Yes",H44*CALCULATIONS!$B$3,0)</f>
        <v>0</v>
      </c>
      <c r="O44" s="4" t="n">
        <f aca="false">L44-M44-N44</f>
        <v>3636.4895</v>
      </c>
      <c r="P44" s="16" t="n">
        <f aca="false">IF(L44&gt;0,O44/L44,"")</f>
        <v>0.368421052631579</v>
      </c>
    </row>
    <row r="45" customFormat="false" ht="15" hidden="false" customHeight="false" outlineLevel="0" collapsed="false">
      <c r="A45" s="2" t="str">
        <f aca="false">RAW_DATA!A41</f>
        <v>ORD-100040</v>
      </c>
      <c r="B45" s="2" t="str">
        <f aca="false">RAW_DATA!B41</f>
        <v>CUST-6442</v>
      </c>
      <c r="C45" s="2" t="str">
        <f aca="false">RAW_DATA!C41</f>
        <v>Kids</v>
      </c>
      <c r="D45" s="2" t="str">
        <f aca="false">RAW_DATA!D41</f>
        <v>KID-JEANS-001</v>
      </c>
      <c r="E45" s="14" t="str">
        <f aca="false">RAW_DATA!E41</f>
        <v>2024-03-31</v>
      </c>
      <c r="F45" s="14" t="str">
        <f aca="false">RAW_DATA!F41</f>
        <v>2024-04-10</v>
      </c>
      <c r="G45" s="2" t="str">
        <f aca="false">RAW_DATA!G41</f>
        <v>Sudurpashchim</v>
      </c>
      <c r="H45" s="4" t="n">
        <f aca="false">RAW_DATA!H41</f>
        <v>13036.78</v>
      </c>
      <c r="I45" s="5" t="n">
        <f aca="false">RAW_DATA!I41</f>
        <v>5</v>
      </c>
      <c r="J45" s="2" t="str">
        <f aca="false">RAW_DATA!J41</f>
        <v>Yes</v>
      </c>
      <c r="K45" s="15" t="n">
        <f aca="false">IF(AND(F45&lt;&gt;"",E45&lt;&gt;""),DATEVALUE(F45)-DATEVALUE(E45),"")</f>
        <v>10</v>
      </c>
      <c r="L45" s="4" t="n">
        <f aca="false">H45*(1-I45/100)</f>
        <v>12384.941</v>
      </c>
      <c r="M45" s="4" t="n">
        <f aca="false">H45*CALCULATIONS!$B$2</f>
        <v>7822.068</v>
      </c>
      <c r="N45" s="4" t="n">
        <f aca="false">IF(J45="Yes",H45*CALCULATIONS!$B$3,0)</f>
        <v>2607.356</v>
      </c>
      <c r="O45" s="4" t="n">
        <f aca="false">L45-M45-N45</f>
        <v>1955.517</v>
      </c>
      <c r="P45" s="16" t="n">
        <f aca="false">IF(L45&gt;0,O45/L45,"")</f>
        <v>0.157894736842105</v>
      </c>
    </row>
    <row r="46" customFormat="false" ht="15" hidden="false" customHeight="false" outlineLevel="0" collapsed="false">
      <c r="A46" s="2" t="str">
        <f aca="false">RAW_DATA!A42</f>
        <v>ORD-100041</v>
      </c>
      <c r="B46" s="2" t="str">
        <f aca="false">RAW_DATA!B42</f>
        <v>CUST-2771</v>
      </c>
      <c r="C46" s="2" t="str">
        <f aca="false">RAW_DATA!C42</f>
        <v>Women</v>
      </c>
      <c r="D46" s="2" t="str">
        <f aca="false">RAW_DATA!D42</f>
        <v>WOM-LEHENGA-001</v>
      </c>
      <c r="E46" s="14" t="str">
        <f aca="false">RAW_DATA!E42</f>
        <v>2024-05-07</v>
      </c>
      <c r="F46" s="14" t="str">
        <f aca="false">RAW_DATA!F42</f>
        <v>2024-05-11</v>
      </c>
      <c r="G46" s="2" t="str">
        <f aca="false">RAW_DATA!G42</f>
        <v>Karnali</v>
      </c>
      <c r="H46" s="4" t="n">
        <f aca="false">RAW_DATA!H42</f>
        <v>11158.33</v>
      </c>
      <c r="I46" s="5" t="n">
        <f aca="false">RAW_DATA!I42</f>
        <v>30</v>
      </c>
      <c r="J46" s="2" t="str">
        <f aca="false">RAW_DATA!J42</f>
        <v>No</v>
      </c>
      <c r="K46" s="15" t="n">
        <f aca="false">IF(AND(F46&lt;&gt;"",E46&lt;&gt;""),DATEVALUE(F46)-DATEVALUE(E46),"")</f>
        <v>4</v>
      </c>
      <c r="L46" s="4" t="n">
        <f aca="false">H46*(1-I46/100)</f>
        <v>7810.831</v>
      </c>
      <c r="M46" s="4" t="n">
        <f aca="false">H46*CALCULATIONS!$B$2</f>
        <v>6694.998</v>
      </c>
      <c r="N46" s="4" t="n">
        <f aca="false">IF(J46="Yes",H46*CALCULATIONS!$B$3,0)</f>
        <v>0</v>
      </c>
      <c r="O46" s="4" t="n">
        <f aca="false">L46-M46-N46</f>
        <v>1115.833</v>
      </c>
      <c r="P46" s="16" t="n">
        <f aca="false">IF(L46&gt;0,O46/L46,"")</f>
        <v>0.142857142857143</v>
      </c>
    </row>
    <row r="47" customFormat="false" ht="15" hidden="false" customHeight="false" outlineLevel="0" collapsed="false">
      <c r="A47" s="2" t="str">
        <f aca="false">RAW_DATA!A43</f>
        <v>ORD-100042</v>
      </c>
      <c r="B47" s="2" t="str">
        <f aca="false">RAW_DATA!B43</f>
        <v>CUST-4728</v>
      </c>
      <c r="C47" s="2" t="str">
        <f aca="false">RAW_DATA!C43</f>
        <v>Men</v>
      </c>
      <c r="D47" s="2" t="str">
        <f aca="false">RAW_DATA!D43</f>
        <v>MEN-SHIRT-001</v>
      </c>
      <c r="E47" s="14" t="str">
        <f aca="false">RAW_DATA!E43</f>
        <v>2024-08-23</v>
      </c>
      <c r="F47" s="14" t="str">
        <f aca="false">RAW_DATA!F43</f>
        <v>2024-08-27</v>
      </c>
      <c r="G47" s="2" t="str">
        <f aca="false">RAW_DATA!G43</f>
        <v>Karnali</v>
      </c>
      <c r="H47" s="4" t="n">
        <f aca="false">RAW_DATA!H43</f>
        <v>3393.81</v>
      </c>
      <c r="I47" s="5" t="n">
        <f aca="false">RAW_DATA!I43</f>
        <v>5</v>
      </c>
      <c r="J47" s="2" t="str">
        <f aca="false">RAW_DATA!J43</f>
        <v>No</v>
      </c>
      <c r="K47" s="15" t="n">
        <f aca="false">IF(AND(F47&lt;&gt;"",E47&lt;&gt;""),DATEVALUE(F47)-DATEVALUE(E47),"")</f>
        <v>4</v>
      </c>
      <c r="L47" s="4" t="n">
        <f aca="false">H47*(1-I47/100)</f>
        <v>3224.1195</v>
      </c>
      <c r="M47" s="4" t="n">
        <f aca="false">H47*CALCULATIONS!$B$2</f>
        <v>2036.286</v>
      </c>
      <c r="N47" s="4" t="n">
        <f aca="false">IF(J47="Yes",H47*CALCULATIONS!$B$3,0)</f>
        <v>0</v>
      </c>
      <c r="O47" s="4" t="n">
        <f aca="false">L47-M47-N47</f>
        <v>1187.8335</v>
      </c>
      <c r="P47" s="16" t="n">
        <f aca="false">IF(L47&gt;0,O47/L47,"")</f>
        <v>0.368421052631579</v>
      </c>
    </row>
    <row r="48" customFormat="false" ht="15" hidden="false" customHeight="false" outlineLevel="0" collapsed="false">
      <c r="A48" s="2" t="str">
        <f aca="false">RAW_DATA!A44</f>
        <v>ORD-100043</v>
      </c>
      <c r="B48" s="2" t="str">
        <f aca="false">RAW_DATA!B44</f>
        <v>CUST-9785</v>
      </c>
      <c r="C48" s="2" t="str">
        <f aca="false">RAW_DATA!C44</f>
        <v>Men</v>
      </c>
      <c r="D48" s="2" t="str">
        <f aca="false">RAW_DATA!D44</f>
        <v>MEN-JEANS-002</v>
      </c>
      <c r="E48" s="14" t="str">
        <f aca="false">RAW_DATA!E44</f>
        <v>2024-05-22</v>
      </c>
      <c r="F48" s="14" t="str">
        <f aca="false">RAW_DATA!F44</f>
        <v>2024-05-27</v>
      </c>
      <c r="G48" s="2" t="str">
        <f aca="false">RAW_DATA!G44</f>
        <v>Madhesh</v>
      </c>
      <c r="H48" s="4" t="n">
        <f aca="false">RAW_DATA!H44</f>
        <v>13033.12</v>
      </c>
      <c r="I48" s="5" t="n">
        <f aca="false">RAW_DATA!I44</f>
        <v>10</v>
      </c>
      <c r="J48" s="2" t="str">
        <f aca="false">RAW_DATA!J44</f>
        <v>No</v>
      </c>
      <c r="K48" s="15" t="n">
        <f aca="false">IF(AND(F48&lt;&gt;"",E48&lt;&gt;""),DATEVALUE(F48)-DATEVALUE(E48),"")</f>
        <v>5</v>
      </c>
      <c r="L48" s="4" t="n">
        <f aca="false">H48*(1-I48/100)</f>
        <v>11729.808</v>
      </c>
      <c r="M48" s="4" t="n">
        <f aca="false">H48*CALCULATIONS!$B$2</f>
        <v>7819.872</v>
      </c>
      <c r="N48" s="4" t="n">
        <f aca="false">IF(J48="Yes",H48*CALCULATIONS!$B$3,0)</f>
        <v>0</v>
      </c>
      <c r="O48" s="4" t="n">
        <f aca="false">L48-M48-N48</f>
        <v>3909.936</v>
      </c>
      <c r="P48" s="16" t="n">
        <f aca="false">IF(L48&gt;0,O48/L48,"")</f>
        <v>0.333333333333333</v>
      </c>
    </row>
    <row r="49" customFormat="false" ht="15" hidden="false" customHeight="false" outlineLevel="0" collapsed="false">
      <c r="A49" s="2" t="str">
        <f aca="false">RAW_DATA!A45</f>
        <v>ORD-100044</v>
      </c>
      <c r="B49" s="2" t="str">
        <f aca="false">RAW_DATA!B45</f>
        <v>CUST-6663</v>
      </c>
      <c r="C49" s="2" t="str">
        <f aca="false">RAW_DATA!C45</f>
        <v>Men</v>
      </c>
      <c r="D49" s="2" t="str">
        <f aca="false">RAW_DATA!D45</f>
        <v>MEN-SHIRT-001</v>
      </c>
      <c r="E49" s="14" t="str">
        <f aca="false">RAW_DATA!E45</f>
        <v>2024-05-15</v>
      </c>
      <c r="F49" s="14" t="str">
        <f aca="false">RAW_DATA!F45</f>
        <v>2024-05-16</v>
      </c>
      <c r="G49" s="2" t="str">
        <f aca="false">RAW_DATA!G45</f>
        <v>Bagmati</v>
      </c>
      <c r="H49" s="4" t="n">
        <f aca="false">RAW_DATA!H45</f>
        <v>3089.23</v>
      </c>
      <c r="I49" s="5" t="n">
        <f aca="false">RAW_DATA!I45</f>
        <v>10</v>
      </c>
      <c r="J49" s="2" t="str">
        <f aca="false">RAW_DATA!J45</f>
        <v>No</v>
      </c>
      <c r="K49" s="15" t="n">
        <f aca="false">IF(AND(F49&lt;&gt;"",E49&lt;&gt;""),DATEVALUE(F49)-DATEVALUE(E49),"")</f>
        <v>1</v>
      </c>
      <c r="L49" s="4" t="n">
        <f aca="false">H49*(1-I49/100)</f>
        <v>2780.307</v>
      </c>
      <c r="M49" s="4" t="n">
        <f aca="false">H49*CALCULATIONS!$B$2</f>
        <v>1853.538</v>
      </c>
      <c r="N49" s="4" t="n">
        <f aca="false">IF(J49="Yes",H49*CALCULATIONS!$B$3,0)</f>
        <v>0</v>
      </c>
      <c r="O49" s="4" t="n">
        <f aca="false">L49-M49-N49</f>
        <v>926.769</v>
      </c>
      <c r="P49" s="16" t="n">
        <f aca="false">IF(L49&gt;0,O49/L49,"")</f>
        <v>0.333333333333333</v>
      </c>
    </row>
    <row r="50" customFormat="false" ht="15" hidden="false" customHeight="false" outlineLevel="0" collapsed="false">
      <c r="A50" s="2" t="str">
        <f aca="false">RAW_DATA!A46</f>
        <v>ORD-100045</v>
      </c>
      <c r="B50" s="2" t="str">
        <f aca="false">RAW_DATA!B46</f>
        <v>CUST-8144</v>
      </c>
      <c r="C50" s="2" t="str">
        <f aca="false">RAW_DATA!C46</f>
        <v>Women</v>
      </c>
      <c r="D50" s="2" t="str">
        <f aca="false">RAW_DATA!D46</f>
        <v>WOM-BLOUSE-001</v>
      </c>
      <c r="E50" s="14" t="str">
        <f aca="false">RAW_DATA!E46</f>
        <v>2024-10-22</v>
      </c>
      <c r="F50" s="14" t="str">
        <f aca="false">RAW_DATA!F46</f>
        <v>2024-10-25</v>
      </c>
      <c r="G50" s="2" t="str">
        <f aca="false">RAW_DATA!G46</f>
        <v>Madhesh</v>
      </c>
      <c r="H50" s="4" t="n">
        <f aca="false">RAW_DATA!H46</f>
        <v>2176.86</v>
      </c>
      <c r="I50" s="5" t="n">
        <f aca="false">RAW_DATA!I46</f>
        <v>20</v>
      </c>
      <c r="J50" s="2" t="str">
        <f aca="false">RAW_DATA!J46</f>
        <v>Yes</v>
      </c>
      <c r="K50" s="15" t="n">
        <f aca="false">IF(AND(F50&lt;&gt;"",E50&lt;&gt;""),DATEVALUE(F50)-DATEVALUE(E50),"")</f>
        <v>3</v>
      </c>
      <c r="L50" s="4" t="n">
        <f aca="false">H50*(1-I50/100)</f>
        <v>1741.488</v>
      </c>
      <c r="M50" s="4" t="n">
        <f aca="false">H50*CALCULATIONS!$B$2</f>
        <v>1306.116</v>
      </c>
      <c r="N50" s="4" t="n">
        <f aca="false">IF(J50="Yes",H50*CALCULATIONS!$B$3,0)</f>
        <v>435.372</v>
      </c>
      <c r="O50" s="4" t="n">
        <f aca="false">L50-M50-N50</f>
        <v>0</v>
      </c>
      <c r="P50" s="16" t="n">
        <f aca="false">IF(L50&gt;0,O50/L50,"")</f>
        <v>0</v>
      </c>
    </row>
    <row r="51" customFormat="false" ht="15" hidden="false" customHeight="false" outlineLevel="0" collapsed="false">
      <c r="A51" s="2" t="str">
        <f aca="false">RAW_DATA!A47</f>
        <v>ORD-100046</v>
      </c>
      <c r="B51" s="2" t="str">
        <f aca="false">RAW_DATA!B47</f>
        <v>CUST-6409</v>
      </c>
      <c r="C51" s="2" t="str">
        <f aca="false">RAW_DATA!C47</f>
        <v>Men</v>
      </c>
      <c r="D51" s="2" t="str">
        <f aca="false">RAW_DATA!D47</f>
        <v>MEN-CHINO-001</v>
      </c>
      <c r="E51" s="14" t="str">
        <f aca="false">RAW_DATA!E47</f>
        <v>2024-04-10</v>
      </c>
      <c r="F51" s="14" t="str">
        <f aca="false">RAW_DATA!F47</f>
        <v>2024-04-15</v>
      </c>
      <c r="G51" s="2" t="str">
        <f aca="false">RAW_DATA!G47</f>
        <v>Lumbini</v>
      </c>
      <c r="H51" s="4" t="n">
        <f aca="false">RAW_DATA!H47</f>
        <v>11187.05</v>
      </c>
      <c r="I51" s="5" t="n">
        <f aca="false">RAW_DATA!I47</f>
        <v>25</v>
      </c>
      <c r="J51" s="2" t="str">
        <f aca="false">RAW_DATA!J47</f>
        <v>Yes</v>
      </c>
      <c r="K51" s="15" t="n">
        <f aca="false">IF(AND(F51&lt;&gt;"",E51&lt;&gt;""),DATEVALUE(F51)-DATEVALUE(E51),"")</f>
        <v>5</v>
      </c>
      <c r="L51" s="4" t="n">
        <f aca="false">H51*(1-I51/100)</f>
        <v>8390.2875</v>
      </c>
      <c r="M51" s="4" t="n">
        <f aca="false">H51*CALCULATIONS!$B$2</f>
        <v>6712.23</v>
      </c>
      <c r="N51" s="4" t="n">
        <f aca="false">IF(J51="Yes",H51*CALCULATIONS!$B$3,0)</f>
        <v>2237.41</v>
      </c>
      <c r="O51" s="4" t="n">
        <f aca="false">L51-M51-N51</f>
        <v>-559.352500000001</v>
      </c>
      <c r="P51" s="16" t="n">
        <f aca="false">IF(L51&gt;0,O51/L51,"")</f>
        <v>-0.0666666666666668</v>
      </c>
    </row>
    <row r="52" customFormat="false" ht="15" hidden="false" customHeight="false" outlineLevel="0" collapsed="false">
      <c r="A52" s="2" t="str">
        <f aca="false">RAW_DATA!A48</f>
        <v>ORD-100047</v>
      </c>
      <c r="B52" s="2" t="str">
        <f aca="false">RAW_DATA!B48</f>
        <v>CUST-5844</v>
      </c>
      <c r="C52" s="2" t="str">
        <f aca="false">RAW_DATA!C48</f>
        <v>Women</v>
      </c>
      <c r="D52" s="2" t="str">
        <f aca="false">RAW_DATA!D48</f>
        <v>WOM-SAREE-001</v>
      </c>
      <c r="E52" s="14" t="str">
        <f aca="false">RAW_DATA!E48</f>
        <v>2024-12-07</v>
      </c>
      <c r="F52" s="14" t="str">
        <f aca="false">RAW_DATA!F48</f>
        <v>2024-12-12</v>
      </c>
      <c r="G52" s="2" t="str">
        <f aca="false">RAW_DATA!G48</f>
        <v>Lumbini</v>
      </c>
      <c r="H52" s="4" t="n">
        <f aca="false">RAW_DATA!H48</f>
        <v>7853.28</v>
      </c>
      <c r="I52" s="5" t="n">
        <f aca="false">RAW_DATA!I48</f>
        <v>10</v>
      </c>
      <c r="J52" s="2" t="str">
        <f aca="false">RAW_DATA!J48</f>
        <v>No</v>
      </c>
      <c r="K52" s="15" t="n">
        <f aca="false">IF(AND(F52&lt;&gt;"",E52&lt;&gt;""),DATEVALUE(F52)-DATEVALUE(E52),"")</f>
        <v>5</v>
      </c>
      <c r="L52" s="4" t="n">
        <f aca="false">H52*(1-I52/100)</f>
        <v>7067.952</v>
      </c>
      <c r="M52" s="4" t="n">
        <f aca="false">H52*CALCULATIONS!$B$2</f>
        <v>4711.968</v>
      </c>
      <c r="N52" s="4" t="n">
        <f aca="false">IF(J52="Yes",H52*CALCULATIONS!$B$3,0)</f>
        <v>0</v>
      </c>
      <c r="O52" s="4" t="n">
        <f aca="false">L52-M52-N52</f>
        <v>2355.984</v>
      </c>
      <c r="P52" s="16" t="n">
        <f aca="false">IF(L52&gt;0,O52/L52,"")</f>
        <v>0.333333333333333</v>
      </c>
    </row>
    <row r="53" customFormat="false" ht="15" hidden="false" customHeight="false" outlineLevel="0" collapsed="false">
      <c r="A53" s="2" t="str">
        <f aca="false">RAW_DATA!A49</f>
        <v>ORD-100048</v>
      </c>
      <c r="B53" s="2" t="str">
        <f aca="false">RAW_DATA!B49</f>
        <v>CUST-9977</v>
      </c>
      <c r="C53" s="2" t="str">
        <f aca="false">RAW_DATA!C49</f>
        <v>Women</v>
      </c>
      <c r="D53" s="2" t="str">
        <f aca="false">RAW_DATA!D49</f>
        <v>WOM-TOP-001</v>
      </c>
      <c r="E53" s="14" t="str">
        <f aca="false">RAW_DATA!E49</f>
        <v>2024-03-30</v>
      </c>
      <c r="F53" s="14" t="str">
        <f aca="false">RAW_DATA!F49</f>
        <v>2024-04-06</v>
      </c>
      <c r="G53" s="2" t="str">
        <f aca="false">RAW_DATA!G49</f>
        <v>Madhesh</v>
      </c>
      <c r="H53" s="4" t="n">
        <f aca="false">RAW_DATA!H49</f>
        <v>10321.11</v>
      </c>
      <c r="I53" s="5" t="n">
        <f aca="false">RAW_DATA!I49</f>
        <v>15</v>
      </c>
      <c r="J53" s="2" t="str">
        <f aca="false">RAW_DATA!J49</f>
        <v>No</v>
      </c>
      <c r="K53" s="15" t="n">
        <f aca="false">IF(AND(F53&lt;&gt;"",E53&lt;&gt;""),DATEVALUE(F53)-DATEVALUE(E53),"")</f>
        <v>7</v>
      </c>
      <c r="L53" s="4" t="n">
        <f aca="false">H53*(1-I53/100)</f>
        <v>8772.9435</v>
      </c>
      <c r="M53" s="4" t="n">
        <f aca="false">H53*CALCULATIONS!$B$2</f>
        <v>6192.666</v>
      </c>
      <c r="N53" s="4" t="n">
        <f aca="false">IF(J53="Yes",H53*CALCULATIONS!$B$3,0)</f>
        <v>0</v>
      </c>
      <c r="O53" s="4" t="n">
        <f aca="false">L53-M53-N53</f>
        <v>2580.2775</v>
      </c>
      <c r="P53" s="16" t="n">
        <f aca="false">IF(L53&gt;0,O53/L53,"")</f>
        <v>0.294117647058824</v>
      </c>
    </row>
    <row r="54" customFormat="false" ht="15" hidden="false" customHeight="false" outlineLevel="0" collapsed="false">
      <c r="A54" s="2" t="str">
        <f aca="false">RAW_DATA!A50</f>
        <v>ORD-100049</v>
      </c>
      <c r="B54" s="2" t="str">
        <f aca="false">RAW_DATA!B50</f>
        <v>CUST-8244</v>
      </c>
      <c r="C54" s="2" t="str">
        <f aca="false">RAW_DATA!C50</f>
        <v>Kids</v>
      </c>
      <c r="D54" s="2" t="str">
        <f aca="false">RAW_DATA!D50</f>
        <v>KID-JACKET-001</v>
      </c>
      <c r="E54" s="14" t="str">
        <f aca="false">RAW_DATA!E50</f>
        <v>2024-11-06</v>
      </c>
      <c r="F54" s="14" t="str">
        <f aca="false">RAW_DATA!F50</f>
        <v>2024-11-13</v>
      </c>
      <c r="G54" s="2" t="str">
        <f aca="false">RAW_DATA!G50</f>
        <v>Bagmati</v>
      </c>
      <c r="H54" s="4" t="n">
        <f aca="false">RAW_DATA!H50</f>
        <v>11893.5</v>
      </c>
      <c r="I54" s="5" t="n">
        <f aca="false">RAW_DATA!I50</f>
        <v>15</v>
      </c>
      <c r="J54" s="2" t="str">
        <f aca="false">RAW_DATA!J50</f>
        <v>No</v>
      </c>
      <c r="K54" s="15" t="n">
        <f aca="false">IF(AND(F54&lt;&gt;"",E54&lt;&gt;""),DATEVALUE(F54)-DATEVALUE(E54),"")</f>
        <v>7</v>
      </c>
      <c r="L54" s="4" t="n">
        <f aca="false">H54*(1-I54/100)</f>
        <v>10109.475</v>
      </c>
      <c r="M54" s="4" t="n">
        <f aca="false">H54*CALCULATIONS!$B$2</f>
        <v>7136.1</v>
      </c>
      <c r="N54" s="4" t="n">
        <f aca="false">IF(J54="Yes",H54*CALCULATIONS!$B$3,0)</f>
        <v>0</v>
      </c>
      <c r="O54" s="4" t="n">
        <f aca="false">L54-M54-N54</f>
        <v>2973.375</v>
      </c>
      <c r="P54" s="16" t="n">
        <f aca="false">IF(L54&gt;0,O54/L54,"")</f>
        <v>0.294117647058824</v>
      </c>
    </row>
    <row r="55" customFormat="false" ht="15" hidden="false" customHeight="false" outlineLevel="0" collapsed="false">
      <c r="A55" s="2" t="str">
        <f aca="false">RAW_DATA!A51</f>
        <v>ORD-100050</v>
      </c>
      <c r="B55" s="2" t="str">
        <f aca="false">RAW_DATA!B51</f>
        <v>CUST-6491</v>
      </c>
      <c r="C55" s="2" t="str">
        <f aca="false">RAW_DATA!C51</f>
        <v>Women</v>
      </c>
      <c r="D55" s="2" t="str">
        <f aca="false">RAW_DATA!D51</f>
        <v>WOM-CARDIGAN-001</v>
      </c>
      <c r="E55" s="14" t="str">
        <f aca="false">RAW_DATA!E51</f>
        <v>2024-12-03</v>
      </c>
      <c r="F55" s="14" t="str">
        <f aca="false">RAW_DATA!F51</f>
        <v>2024-12-05</v>
      </c>
      <c r="G55" s="2" t="str">
        <f aca="false">RAW_DATA!G51</f>
        <v>Madhesh</v>
      </c>
      <c r="H55" s="4" t="n">
        <f aca="false">RAW_DATA!H51</f>
        <v>11171.44</v>
      </c>
      <c r="I55" s="5" t="n">
        <f aca="false">RAW_DATA!I51</f>
        <v>30</v>
      </c>
      <c r="J55" s="2" t="str">
        <f aca="false">RAW_DATA!J51</f>
        <v>No</v>
      </c>
      <c r="K55" s="15" t="n">
        <f aca="false">IF(AND(F55&lt;&gt;"",E55&lt;&gt;""),DATEVALUE(F55)-DATEVALUE(E55),"")</f>
        <v>2</v>
      </c>
      <c r="L55" s="4" t="n">
        <f aca="false">H55*(1-I55/100)</f>
        <v>7820.008</v>
      </c>
      <c r="M55" s="4" t="n">
        <f aca="false">H55*CALCULATIONS!$B$2</f>
        <v>6702.864</v>
      </c>
      <c r="N55" s="4" t="n">
        <f aca="false">IF(J55="Yes",H55*CALCULATIONS!$B$3,0)</f>
        <v>0</v>
      </c>
      <c r="O55" s="4" t="n">
        <f aca="false">L55-M55-N55</f>
        <v>1117.144</v>
      </c>
      <c r="P55" s="16" t="n">
        <f aca="false">IF(L55&gt;0,O55/L55,"")</f>
        <v>0.142857142857143</v>
      </c>
    </row>
    <row r="56" customFormat="false" ht="15" hidden="false" customHeight="false" outlineLevel="0" collapsed="false">
      <c r="A56" s="2" t="str">
        <f aca="false">RAW_DATA!A52</f>
        <v>ORD-100051</v>
      </c>
      <c r="B56" s="2" t="str">
        <f aca="false">RAW_DATA!B52</f>
        <v>CUST-8784</v>
      </c>
      <c r="C56" s="2" t="str">
        <f aca="false">RAW_DATA!C52</f>
        <v>Men</v>
      </c>
      <c r="D56" s="2" t="str">
        <f aca="false">RAW_DATA!D52</f>
        <v>MEN-JEANS-002</v>
      </c>
      <c r="E56" s="14" t="str">
        <f aca="false">RAW_DATA!E52</f>
        <v>2024-03-16</v>
      </c>
      <c r="F56" s="14" t="str">
        <f aca="false">RAW_DATA!F52</f>
        <v>2024-03-17</v>
      </c>
      <c r="G56" s="2" t="str">
        <f aca="false">RAW_DATA!G52</f>
        <v>Lumbini</v>
      </c>
      <c r="H56" s="4" t="n">
        <f aca="false">RAW_DATA!H52</f>
        <v>12195.16</v>
      </c>
      <c r="I56" s="5" t="n">
        <f aca="false">RAW_DATA!I52</f>
        <v>5</v>
      </c>
      <c r="J56" s="2" t="str">
        <f aca="false">RAW_DATA!J52</f>
        <v>No</v>
      </c>
      <c r="K56" s="15" t="n">
        <f aca="false">IF(AND(F56&lt;&gt;"",E56&lt;&gt;""),DATEVALUE(F56)-DATEVALUE(E56),"")</f>
        <v>1</v>
      </c>
      <c r="L56" s="4" t="n">
        <f aca="false">H56*(1-I56/100)</f>
        <v>11585.402</v>
      </c>
      <c r="M56" s="4" t="n">
        <f aca="false">H56*CALCULATIONS!$B$2</f>
        <v>7317.096</v>
      </c>
      <c r="N56" s="4" t="n">
        <f aca="false">IF(J56="Yes",H56*CALCULATIONS!$B$3,0)</f>
        <v>0</v>
      </c>
      <c r="O56" s="4" t="n">
        <f aca="false">L56-M56-N56</f>
        <v>4268.306</v>
      </c>
      <c r="P56" s="16" t="n">
        <f aca="false">IF(L56&gt;0,O56/L56,"")</f>
        <v>0.368421052631579</v>
      </c>
    </row>
    <row r="57" customFormat="false" ht="15" hidden="false" customHeight="false" outlineLevel="0" collapsed="false">
      <c r="A57" s="2" t="str">
        <f aca="false">RAW_DATA!A53</f>
        <v>ORD-100052</v>
      </c>
      <c r="B57" s="2" t="str">
        <f aca="false">RAW_DATA!B53</f>
        <v>CUST-3417</v>
      </c>
      <c r="C57" s="2" t="str">
        <f aca="false">RAW_DATA!C53</f>
        <v>Women</v>
      </c>
      <c r="D57" s="2" t="str">
        <f aca="false">RAW_DATA!D53</f>
        <v>WOM-SAREE-001</v>
      </c>
      <c r="E57" s="14" t="str">
        <f aca="false">RAW_DATA!E53</f>
        <v>2024-12-22</v>
      </c>
      <c r="F57" s="14" t="str">
        <f aca="false">RAW_DATA!F53</f>
        <v>2024-12-27</v>
      </c>
      <c r="G57" s="2" t="str">
        <f aca="false">RAW_DATA!G53</f>
        <v>Madhesh</v>
      </c>
      <c r="H57" s="4" t="n">
        <f aca="false">RAW_DATA!H53</f>
        <v>8847.23</v>
      </c>
      <c r="I57" s="5" t="n">
        <f aca="false">RAW_DATA!I53</f>
        <v>25</v>
      </c>
      <c r="J57" s="2" t="str">
        <f aca="false">RAW_DATA!J53</f>
        <v>No</v>
      </c>
      <c r="K57" s="15" t="n">
        <f aca="false">IF(AND(F57&lt;&gt;"",E57&lt;&gt;""),DATEVALUE(F57)-DATEVALUE(E57),"")</f>
        <v>5</v>
      </c>
      <c r="L57" s="4" t="n">
        <f aca="false">H57*(1-I57/100)</f>
        <v>6635.4225</v>
      </c>
      <c r="M57" s="4" t="n">
        <f aca="false">H57*CALCULATIONS!$B$2</f>
        <v>5308.338</v>
      </c>
      <c r="N57" s="4" t="n">
        <f aca="false">IF(J57="Yes",H57*CALCULATIONS!$B$3,0)</f>
        <v>0</v>
      </c>
      <c r="O57" s="4" t="n">
        <f aca="false">L57-M57-N57</f>
        <v>1327.0845</v>
      </c>
      <c r="P57" s="16" t="n">
        <f aca="false">IF(L57&gt;0,O57/L57,"")</f>
        <v>0.2</v>
      </c>
    </row>
    <row r="58" customFormat="false" ht="15" hidden="false" customHeight="false" outlineLevel="0" collapsed="false">
      <c r="A58" s="2" t="str">
        <f aca="false">RAW_DATA!A54</f>
        <v>ORD-100053</v>
      </c>
      <c r="B58" s="2" t="str">
        <f aca="false">RAW_DATA!B54</f>
        <v>CUST-9486</v>
      </c>
      <c r="C58" s="2" t="str">
        <f aca="false">RAW_DATA!C54</f>
        <v>Women</v>
      </c>
      <c r="D58" s="2" t="str">
        <f aca="false">RAW_DATA!D54</f>
        <v>WOM-KURTA-001</v>
      </c>
      <c r="E58" s="14" t="str">
        <f aca="false">RAW_DATA!E54</f>
        <v>2024-02-24</v>
      </c>
      <c r="F58" s="14" t="str">
        <f aca="false">RAW_DATA!F54</f>
        <v>2024-03-03</v>
      </c>
      <c r="G58" s="2" t="str">
        <f aca="false">RAW_DATA!G54</f>
        <v>Karnali</v>
      </c>
      <c r="H58" s="4" t="n">
        <f aca="false">RAW_DATA!H54</f>
        <v>11665.67</v>
      </c>
      <c r="I58" s="5" t="n">
        <f aca="false">RAW_DATA!I54</f>
        <v>30</v>
      </c>
      <c r="J58" s="2" t="str">
        <f aca="false">RAW_DATA!J54</f>
        <v>No</v>
      </c>
      <c r="K58" s="15" t="n">
        <f aca="false">IF(AND(F58&lt;&gt;"",E58&lt;&gt;""),DATEVALUE(F58)-DATEVALUE(E58),"")</f>
        <v>8</v>
      </c>
      <c r="L58" s="4" t="n">
        <f aca="false">H58*(1-I58/100)</f>
        <v>8165.969</v>
      </c>
      <c r="M58" s="4" t="n">
        <f aca="false">H58*CALCULATIONS!$B$2</f>
        <v>6999.402</v>
      </c>
      <c r="N58" s="4" t="n">
        <f aca="false">IF(J58="Yes",H58*CALCULATIONS!$B$3,0)</f>
        <v>0</v>
      </c>
      <c r="O58" s="4" t="n">
        <f aca="false">L58-M58-N58</f>
        <v>1166.567</v>
      </c>
      <c r="P58" s="16" t="n">
        <f aca="false">IF(L58&gt;0,O58/L58,"")</f>
        <v>0.142857142857143</v>
      </c>
    </row>
    <row r="59" customFormat="false" ht="15" hidden="false" customHeight="false" outlineLevel="0" collapsed="false">
      <c r="A59" s="2" t="str">
        <f aca="false">RAW_DATA!A55</f>
        <v>ORD-100054</v>
      </c>
      <c r="B59" s="2" t="str">
        <f aca="false">RAW_DATA!B55</f>
        <v>CUST-6198</v>
      </c>
      <c r="C59" s="2" t="str">
        <f aca="false">RAW_DATA!C55</f>
        <v>Women</v>
      </c>
      <c r="D59" s="2" t="str">
        <f aca="false">RAW_DATA!D55</f>
        <v>WOM-CARDIGAN-001</v>
      </c>
      <c r="E59" s="14" t="str">
        <f aca="false">RAW_DATA!E55</f>
        <v>2024-03-09</v>
      </c>
      <c r="F59" s="14" t="str">
        <f aca="false">RAW_DATA!F55</f>
        <v>2024-03-18</v>
      </c>
      <c r="G59" s="2" t="str">
        <f aca="false">RAW_DATA!G55</f>
        <v>Bagmati</v>
      </c>
      <c r="H59" s="4" t="n">
        <f aca="false">RAW_DATA!H55</f>
        <v>2259.7</v>
      </c>
      <c r="I59" s="5" t="n">
        <f aca="false">RAW_DATA!I55</f>
        <v>30</v>
      </c>
      <c r="J59" s="2" t="str">
        <f aca="false">RAW_DATA!J55</f>
        <v>No</v>
      </c>
      <c r="K59" s="15" t="n">
        <f aca="false">IF(AND(F59&lt;&gt;"",E59&lt;&gt;""),DATEVALUE(F59)-DATEVALUE(E59),"")</f>
        <v>9</v>
      </c>
      <c r="L59" s="4" t="n">
        <f aca="false">H59*(1-I59/100)</f>
        <v>1581.79</v>
      </c>
      <c r="M59" s="4" t="n">
        <f aca="false">H59*CALCULATIONS!$B$2</f>
        <v>1355.82</v>
      </c>
      <c r="N59" s="4" t="n">
        <f aca="false">IF(J59="Yes",H59*CALCULATIONS!$B$3,0)</f>
        <v>0</v>
      </c>
      <c r="O59" s="4" t="n">
        <f aca="false">L59-M59-N59</f>
        <v>225.97</v>
      </c>
      <c r="P59" s="16" t="n">
        <f aca="false">IF(L59&gt;0,O59/L59,"")</f>
        <v>0.142857142857143</v>
      </c>
    </row>
    <row r="60" customFormat="false" ht="15" hidden="false" customHeight="false" outlineLevel="0" collapsed="false">
      <c r="A60" s="2" t="str">
        <f aca="false">RAW_DATA!A56</f>
        <v>ORD-100055</v>
      </c>
      <c r="B60" s="2" t="str">
        <f aca="false">RAW_DATA!B56</f>
        <v>CUST-3607</v>
      </c>
      <c r="C60" s="2" t="str">
        <f aca="false">RAW_DATA!C56</f>
        <v>Kids</v>
      </c>
      <c r="D60" s="2" t="str">
        <f aca="false">RAW_DATA!D56</f>
        <v>KID-HOODIE-001</v>
      </c>
      <c r="E60" s="14" t="str">
        <f aca="false">RAW_DATA!E56</f>
        <v>2024-08-06</v>
      </c>
      <c r="F60" s="14" t="str">
        <f aca="false">RAW_DATA!F56</f>
        <v>2024-08-15</v>
      </c>
      <c r="G60" s="2" t="str">
        <f aca="false">RAW_DATA!G56</f>
        <v>Gandaki</v>
      </c>
      <c r="H60" s="4" t="n">
        <f aca="false">RAW_DATA!H56</f>
        <v>13434.29</v>
      </c>
      <c r="I60" s="5" t="n">
        <f aca="false">RAW_DATA!I56</f>
        <v>25</v>
      </c>
      <c r="J60" s="2" t="str">
        <f aca="false">RAW_DATA!J56</f>
        <v>No</v>
      </c>
      <c r="K60" s="15" t="n">
        <f aca="false">IF(AND(F60&lt;&gt;"",E60&lt;&gt;""),DATEVALUE(F60)-DATEVALUE(E60),"")</f>
        <v>9</v>
      </c>
      <c r="L60" s="4" t="n">
        <f aca="false">H60*(1-I60/100)</f>
        <v>10075.7175</v>
      </c>
      <c r="M60" s="4" t="n">
        <f aca="false">H60*CALCULATIONS!$B$2</f>
        <v>8060.574</v>
      </c>
      <c r="N60" s="4" t="n">
        <f aca="false">IF(J60="Yes",H60*CALCULATIONS!$B$3,0)</f>
        <v>0</v>
      </c>
      <c r="O60" s="4" t="n">
        <f aca="false">L60-M60-N60</f>
        <v>2015.1435</v>
      </c>
      <c r="P60" s="16" t="n">
        <f aca="false">IF(L60&gt;0,O60/L60,"")</f>
        <v>0.2</v>
      </c>
    </row>
    <row r="61" customFormat="false" ht="15" hidden="false" customHeight="false" outlineLevel="0" collapsed="false">
      <c r="A61" s="2" t="str">
        <f aca="false">RAW_DATA!A57</f>
        <v>ORD-100056</v>
      </c>
      <c r="B61" s="2" t="str">
        <f aca="false">RAW_DATA!B57</f>
        <v>CUST-8939</v>
      </c>
      <c r="C61" s="2" t="str">
        <f aca="false">RAW_DATA!C57</f>
        <v>Women</v>
      </c>
      <c r="D61" s="2" t="str">
        <f aca="false">RAW_DATA!D57</f>
        <v>WOM-SUIT-001</v>
      </c>
      <c r="E61" s="14" t="str">
        <f aca="false">RAW_DATA!E57</f>
        <v>2024-11-22</v>
      </c>
      <c r="F61" s="14" t="str">
        <f aca="false">RAW_DATA!F57</f>
        <v>2024-11-26</v>
      </c>
      <c r="G61" s="2" t="str">
        <f aca="false">RAW_DATA!G57</f>
        <v>Madhesh</v>
      </c>
      <c r="H61" s="4" t="n">
        <f aca="false">RAW_DATA!H57</f>
        <v>4084.98</v>
      </c>
      <c r="I61" s="5" t="n">
        <f aca="false">RAW_DATA!I57</f>
        <v>30</v>
      </c>
      <c r="J61" s="2" t="str">
        <f aca="false">RAW_DATA!J57</f>
        <v>No</v>
      </c>
      <c r="K61" s="15" t="n">
        <f aca="false">IF(AND(F61&lt;&gt;"",E61&lt;&gt;""),DATEVALUE(F61)-DATEVALUE(E61),"")</f>
        <v>4</v>
      </c>
      <c r="L61" s="4" t="n">
        <f aca="false">H61*(1-I61/100)</f>
        <v>2859.486</v>
      </c>
      <c r="M61" s="4" t="n">
        <f aca="false">H61*CALCULATIONS!$B$2</f>
        <v>2450.988</v>
      </c>
      <c r="N61" s="4" t="n">
        <f aca="false">IF(J61="Yes",H61*CALCULATIONS!$B$3,0)</f>
        <v>0</v>
      </c>
      <c r="O61" s="4" t="n">
        <f aca="false">L61-M61-N61</f>
        <v>408.498</v>
      </c>
      <c r="P61" s="16" t="n">
        <f aca="false">IF(L61&gt;0,O61/L61,"")</f>
        <v>0.142857142857143</v>
      </c>
    </row>
    <row r="62" customFormat="false" ht="15" hidden="false" customHeight="false" outlineLevel="0" collapsed="false">
      <c r="A62" s="2" t="str">
        <f aca="false">RAW_DATA!A58</f>
        <v>ORD-100057</v>
      </c>
      <c r="B62" s="2" t="str">
        <f aca="false">RAW_DATA!B58</f>
        <v>CUST-2320</v>
      </c>
      <c r="C62" s="2" t="str">
        <f aca="false">RAW_DATA!C58</f>
        <v>Women</v>
      </c>
      <c r="D62" s="2" t="str">
        <f aca="false">RAW_DATA!D58</f>
        <v>WOM-JEANS-001</v>
      </c>
      <c r="E62" s="14" t="str">
        <f aca="false">RAW_DATA!E58</f>
        <v>2024-05-19</v>
      </c>
      <c r="F62" s="14" t="str">
        <f aca="false">RAW_DATA!F58</f>
        <v>2024-05-23</v>
      </c>
      <c r="G62" s="2" t="str">
        <f aca="false">RAW_DATA!G58</f>
        <v>Madhesh</v>
      </c>
      <c r="H62" s="4" t="n">
        <f aca="false">RAW_DATA!H58</f>
        <v>4643.06</v>
      </c>
      <c r="I62" s="5" t="n">
        <f aca="false">RAW_DATA!I58</f>
        <v>25</v>
      </c>
      <c r="J62" s="2" t="str">
        <f aca="false">RAW_DATA!J58</f>
        <v>No</v>
      </c>
      <c r="K62" s="15" t="n">
        <f aca="false">IF(AND(F62&lt;&gt;"",E62&lt;&gt;""),DATEVALUE(F62)-DATEVALUE(E62),"")</f>
        <v>4</v>
      </c>
      <c r="L62" s="4" t="n">
        <f aca="false">H62*(1-I62/100)</f>
        <v>3482.295</v>
      </c>
      <c r="M62" s="4" t="n">
        <f aca="false">H62*CALCULATIONS!$B$2</f>
        <v>2785.836</v>
      </c>
      <c r="N62" s="4" t="n">
        <f aca="false">IF(J62="Yes",H62*CALCULATIONS!$B$3,0)</f>
        <v>0</v>
      </c>
      <c r="O62" s="4" t="n">
        <f aca="false">L62-M62-N62</f>
        <v>696.459</v>
      </c>
      <c r="P62" s="16" t="n">
        <f aca="false">IF(L62&gt;0,O62/L62,"")</f>
        <v>0.2</v>
      </c>
    </row>
    <row r="63" customFormat="false" ht="15" hidden="false" customHeight="false" outlineLevel="0" collapsed="false">
      <c r="A63" s="2" t="str">
        <f aca="false">RAW_DATA!A59</f>
        <v>ORD-100058</v>
      </c>
      <c r="B63" s="2" t="str">
        <f aca="false">RAW_DATA!B59</f>
        <v>CUST-8633</v>
      </c>
      <c r="C63" s="2" t="str">
        <f aca="false">RAW_DATA!C59</f>
        <v>Men</v>
      </c>
      <c r="D63" s="2" t="str">
        <f aca="false">RAW_DATA!D59</f>
        <v>MEN-JEANS-002</v>
      </c>
      <c r="E63" s="14" t="str">
        <f aca="false">RAW_DATA!E59</f>
        <v>2024-02-02</v>
      </c>
      <c r="F63" s="14" t="str">
        <f aca="false">RAW_DATA!F59</f>
        <v>2024-02-07</v>
      </c>
      <c r="G63" s="2" t="str">
        <f aca="false">RAW_DATA!G59</f>
        <v>Madhesh</v>
      </c>
      <c r="H63" s="4" t="n">
        <f aca="false">RAW_DATA!H59</f>
        <v>10743.08</v>
      </c>
      <c r="I63" s="5" t="n">
        <f aca="false">RAW_DATA!I59</f>
        <v>5</v>
      </c>
      <c r="J63" s="2" t="str">
        <f aca="false">RAW_DATA!J59</f>
        <v>No</v>
      </c>
      <c r="K63" s="15" t="n">
        <f aca="false">IF(AND(F63&lt;&gt;"",E63&lt;&gt;""),DATEVALUE(F63)-DATEVALUE(E63),"")</f>
        <v>5</v>
      </c>
      <c r="L63" s="4" t="n">
        <f aca="false">H63*(1-I63/100)</f>
        <v>10205.926</v>
      </c>
      <c r="M63" s="4" t="n">
        <f aca="false">H63*CALCULATIONS!$B$2</f>
        <v>6445.848</v>
      </c>
      <c r="N63" s="4" t="n">
        <f aca="false">IF(J63="Yes",H63*CALCULATIONS!$B$3,0)</f>
        <v>0</v>
      </c>
      <c r="O63" s="4" t="n">
        <f aca="false">L63-M63-N63</f>
        <v>3760.078</v>
      </c>
      <c r="P63" s="16" t="n">
        <f aca="false">IF(L63&gt;0,O63/L63,"")</f>
        <v>0.368421052631579</v>
      </c>
    </row>
    <row r="64" customFormat="false" ht="15" hidden="false" customHeight="false" outlineLevel="0" collapsed="false">
      <c r="A64" s="2" t="str">
        <f aca="false">RAW_DATA!A60</f>
        <v>ORD-100059</v>
      </c>
      <c r="B64" s="2" t="str">
        <f aca="false">RAW_DATA!B60</f>
        <v>CUST-7232</v>
      </c>
      <c r="C64" s="2" t="str">
        <f aca="false">RAW_DATA!C60</f>
        <v>Women</v>
      </c>
      <c r="D64" s="2" t="str">
        <f aca="false">RAW_DATA!D60</f>
        <v>WOM-TOP-001</v>
      </c>
      <c r="E64" s="14" t="str">
        <f aca="false">RAW_DATA!E60</f>
        <v>2024-10-26</v>
      </c>
      <c r="F64" s="14" t="str">
        <f aca="false">RAW_DATA!F60</f>
        <v>2024-11-08</v>
      </c>
      <c r="G64" s="2" t="str">
        <f aca="false">RAW_DATA!G60</f>
        <v>Karnali</v>
      </c>
      <c r="H64" s="4" t="n">
        <f aca="false">RAW_DATA!H60</f>
        <v>13620.16</v>
      </c>
      <c r="I64" s="5" t="n">
        <f aca="false">RAW_DATA!I60</f>
        <v>15</v>
      </c>
      <c r="J64" s="2" t="str">
        <f aca="false">RAW_DATA!J60</f>
        <v>Yes</v>
      </c>
      <c r="K64" s="15" t="n">
        <f aca="false">IF(AND(F64&lt;&gt;"",E64&lt;&gt;""),DATEVALUE(F64)-DATEVALUE(E64),"")</f>
        <v>13</v>
      </c>
      <c r="L64" s="4" t="n">
        <f aca="false">H64*(1-I64/100)</f>
        <v>11577.136</v>
      </c>
      <c r="M64" s="4" t="n">
        <f aca="false">H64*CALCULATIONS!$B$2</f>
        <v>8172.096</v>
      </c>
      <c r="N64" s="4" t="n">
        <f aca="false">IF(J64="Yes",H64*CALCULATIONS!$B$3,0)</f>
        <v>2724.032</v>
      </c>
      <c r="O64" s="4" t="n">
        <f aca="false">L64-M64-N64</f>
        <v>681.008000000001</v>
      </c>
      <c r="P64" s="16" t="n">
        <f aca="false">IF(L64&gt;0,O64/L64,"")</f>
        <v>0.0588235294117648</v>
      </c>
    </row>
    <row r="65" customFormat="false" ht="15" hidden="false" customHeight="false" outlineLevel="0" collapsed="false">
      <c r="A65" s="2" t="str">
        <f aca="false">RAW_DATA!A61</f>
        <v>ORD-100060</v>
      </c>
      <c r="B65" s="2" t="str">
        <f aca="false">RAW_DATA!B61</f>
        <v>CUST-4613</v>
      </c>
      <c r="C65" s="2" t="str">
        <f aca="false">RAW_DATA!C61</f>
        <v>Women</v>
      </c>
      <c r="D65" s="2" t="str">
        <f aca="false">RAW_DATA!D61</f>
        <v>WOM-BLOUSE-001</v>
      </c>
      <c r="E65" s="14" t="str">
        <f aca="false">RAW_DATA!E61</f>
        <v>2024-08-02</v>
      </c>
      <c r="F65" s="14" t="str">
        <f aca="false">RAW_DATA!F61</f>
        <v>2024-08-08</v>
      </c>
      <c r="G65" s="2" t="str">
        <f aca="false">RAW_DATA!G61</f>
        <v>Bagmati</v>
      </c>
      <c r="H65" s="4" t="n">
        <f aca="false">RAW_DATA!H61</f>
        <v>12875</v>
      </c>
      <c r="I65" s="5" t="n">
        <f aca="false">RAW_DATA!I61</f>
        <v>15</v>
      </c>
      <c r="J65" s="2" t="str">
        <f aca="false">RAW_DATA!J61</f>
        <v>No</v>
      </c>
      <c r="K65" s="15" t="n">
        <f aca="false">IF(AND(F65&lt;&gt;"",E65&lt;&gt;""),DATEVALUE(F65)-DATEVALUE(E65),"")</f>
        <v>6</v>
      </c>
      <c r="L65" s="4" t="n">
        <f aca="false">H65*(1-I65/100)</f>
        <v>10943.75</v>
      </c>
      <c r="M65" s="4" t="n">
        <f aca="false">H65*CALCULATIONS!$B$2</f>
        <v>7725</v>
      </c>
      <c r="N65" s="4" t="n">
        <f aca="false">IF(J65="Yes",H65*CALCULATIONS!$B$3,0)</f>
        <v>0</v>
      </c>
      <c r="O65" s="4" t="n">
        <f aca="false">L65-M65-N65</f>
        <v>3218.75</v>
      </c>
      <c r="P65" s="16" t="n">
        <f aca="false">IF(L65&gt;0,O65/L65,"")</f>
        <v>0.294117647058824</v>
      </c>
    </row>
    <row r="66" customFormat="false" ht="15" hidden="false" customHeight="false" outlineLevel="0" collapsed="false">
      <c r="A66" s="2" t="str">
        <f aca="false">RAW_DATA!A62</f>
        <v>ORD-100061</v>
      </c>
      <c r="B66" s="2" t="str">
        <f aca="false">RAW_DATA!B62</f>
        <v>CUST-3704</v>
      </c>
      <c r="C66" s="2" t="str">
        <f aca="false">RAW_DATA!C62</f>
        <v>Women</v>
      </c>
      <c r="D66" s="2" t="str">
        <f aca="false">RAW_DATA!D62</f>
        <v>WOM-JEANS-001</v>
      </c>
      <c r="E66" s="14" t="str">
        <f aca="false">RAW_DATA!E62</f>
        <v>2024-12-08</v>
      </c>
      <c r="F66" s="14" t="str">
        <f aca="false">RAW_DATA!F62</f>
        <v>2024-12-15</v>
      </c>
      <c r="G66" s="2" t="str">
        <f aca="false">RAW_DATA!G62</f>
        <v>Madhesh</v>
      </c>
      <c r="H66" s="4" t="n">
        <f aca="false">RAW_DATA!H62</f>
        <v>6138.43</v>
      </c>
      <c r="I66" s="5" t="n">
        <f aca="false">RAW_DATA!I62</f>
        <v>0</v>
      </c>
      <c r="J66" s="2" t="str">
        <f aca="false">RAW_DATA!J62</f>
        <v>No</v>
      </c>
      <c r="K66" s="15" t="n">
        <f aca="false">IF(AND(F66&lt;&gt;"",E66&lt;&gt;""),DATEVALUE(F66)-DATEVALUE(E66),"")</f>
        <v>7</v>
      </c>
      <c r="L66" s="4" t="n">
        <f aca="false">H66*(1-I66/100)</f>
        <v>6138.43</v>
      </c>
      <c r="M66" s="4" t="n">
        <f aca="false">H66*CALCULATIONS!$B$2</f>
        <v>3683.058</v>
      </c>
      <c r="N66" s="4" t="n">
        <f aca="false">IF(J66="Yes",H66*CALCULATIONS!$B$3,0)</f>
        <v>0</v>
      </c>
      <c r="O66" s="4" t="n">
        <f aca="false">L66-M66-N66</f>
        <v>2455.372</v>
      </c>
      <c r="P66" s="16" t="n">
        <f aca="false">IF(L66&gt;0,O66/L66,"")</f>
        <v>0.4</v>
      </c>
    </row>
    <row r="67" customFormat="false" ht="15" hidden="false" customHeight="false" outlineLevel="0" collapsed="false">
      <c r="A67" s="2" t="str">
        <f aca="false">RAW_DATA!A63</f>
        <v>ORD-100062</v>
      </c>
      <c r="B67" s="2" t="str">
        <f aca="false">RAW_DATA!B63</f>
        <v>CUST-2375</v>
      </c>
      <c r="C67" s="2" t="str">
        <f aca="false">RAW_DATA!C63</f>
        <v>Kids</v>
      </c>
      <c r="D67" s="2" t="str">
        <f aca="false">RAW_DATA!D63</f>
        <v>KID-JEANS-001</v>
      </c>
      <c r="E67" s="14" t="str">
        <f aca="false">RAW_DATA!E63</f>
        <v>2024-07-20</v>
      </c>
      <c r="F67" s="14" t="str">
        <f aca="false">RAW_DATA!F63</f>
        <v>2024-07-26</v>
      </c>
      <c r="G67" s="2" t="str">
        <f aca="false">RAW_DATA!G63</f>
        <v>Sudurpashchim</v>
      </c>
      <c r="H67" s="4" t="n">
        <f aca="false">RAW_DATA!H63</f>
        <v>891.01</v>
      </c>
      <c r="I67" s="5" t="n">
        <f aca="false">RAW_DATA!I63</f>
        <v>20</v>
      </c>
      <c r="J67" s="2" t="str">
        <f aca="false">RAW_DATA!J63</f>
        <v>No</v>
      </c>
      <c r="K67" s="15" t="n">
        <f aca="false">IF(AND(F67&lt;&gt;"",E67&lt;&gt;""),DATEVALUE(F67)-DATEVALUE(E67),"")</f>
        <v>6</v>
      </c>
      <c r="L67" s="4" t="n">
        <f aca="false">H67*(1-I67/100)</f>
        <v>712.808</v>
      </c>
      <c r="M67" s="4" t="n">
        <f aca="false">H67*CALCULATIONS!$B$2</f>
        <v>534.606</v>
      </c>
      <c r="N67" s="4" t="n">
        <f aca="false">IF(J67="Yes",H67*CALCULATIONS!$B$3,0)</f>
        <v>0</v>
      </c>
      <c r="O67" s="4" t="n">
        <f aca="false">L67-M67-N67</f>
        <v>178.202</v>
      </c>
      <c r="P67" s="16" t="n">
        <f aca="false">IF(L67&gt;0,O67/L67,"")</f>
        <v>0.25</v>
      </c>
    </row>
    <row r="68" customFormat="false" ht="15" hidden="false" customHeight="false" outlineLevel="0" collapsed="false">
      <c r="A68" s="2" t="str">
        <f aca="false">RAW_DATA!A64</f>
        <v>ORD-100063</v>
      </c>
      <c r="B68" s="2" t="str">
        <f aca="false">RAW_DATA!B64</f>
        <v>CUST-6529</v>
      </c>
      <c r="C68" s="2" t="str">
        <f aca="false">RAW_DATA!C64</f>
        <v>Women</v>
      </c>
      <c r="D68" s="2" t="str">
        <f aca="false">RAW_DATA!D64</f>
        <v>WOM-DRESS-001</v>
      </c>
      <c r="E68" s="14" t="str">
        <f aca="false">RAW_DATA!E64</f>
        <v>2024-07-13</v>
      </c>
      <c r="F68" s="14" t="str">
        <f aca="false">RAW_DATA!F64</f>
        <v>2024-07-17</v>
      </c>
      <c r="G68" s="2" t="str">
        <f aca="false">RAW_DATA!G64</f>
        <v>Karnali</v>
      </c>
      <c r="H68" s="4" t="n">
        <f aca="false">RAW_DATA!H64</f>
        <v>1229.13</v>
      </c>
      <c r="I68" s="5" t="n">
        <f aca="false">RAW_DATA!I64</f>
        <v>5</v>
      </c>
      <c r="J68" s="2" t="str">
        <f aca="false">RAW_DATA!J64</f>
        <v>No</v>
      </c>
      <c r="K68" s="15" t="n">
        <f aca="false">IF(AND(F68&lt;&gt;"",E68&lt;&gt;""),DATEVALUE(F68)-DATEVALUE(E68),"")</f>
        <v>4</v>
      </c>
      <c r="L68" s="4" t="n">
        <f aca="false">H68*(1-I68/100)</f>
        <v>1167.6735</v>
      </c>
      <c r="M68" s="4" t="n">
        <f aca="false">H68*CALCULATIONS!$B$2</f>
        <v>737.478</v>
      </c>
      <c r="N68" s="4" t="n">
        <f aca="false">IF(J68="Yes",H68*CALCULATIONS!$B$3,0)</f>
        <v>0</v>
      </c>
      <c r="O68" s="4" t="n">
        <f aca="false">L68-M68-N68</f>
        <v>430.1955</v>
      </c>
      <c r="P68" s="16" t="n">
        <f aca="false">IF(L68&gt;0,O68/L68,"")</f>
        <v>0.368421052631579</v>
      </c>
    </row>
    <row r="69" customFormat="false" ht="15" hidden="false" customHeight="false" outlineLevel="0" collapsed="false">
      <c r="A69" s="2" t="str">
        <f aca="false">RAW_DATA!A65</f>
        <v>ORD-100064</v>
      </c>
      <c r="B69" s="2" t="str">
        <f aca="false">RAW_DATA!B65</f>
        <v>CUST-1853</v>
      </c>
      <c r="C69" s="2" t="str">
        <f aca="false">RAW_DATA!C65</f>
        <v>Women</v>
      </c>
      <c r="D69" s="2" t="str">
        <f aca="false">RAW_DATA!D65</f>
        <v>WOM-LEHENGA-001</v>
      </c>
      <c r="E69" s="14" t="str">
        <f aca="false">RAW_DATA!E65</f>
        <v>2024-02-11</v>
      </c>
      <c r="F69" s="14" t="str">
        <f aca="false">RAW_DATA!F65</f>
        <v>2024-02-16</v>
      </c>
      <c r="G69" s="2" t="str">
        <f aca="false">RAW_DATA!G65</f>
        <v>Bagmati</v>
      </c>
      <c r="H69" s="4" t="n">
        <f aca="false">RAW_DATA!H65</f>
        <v>6612.69</v>
      </c>
      <c r="I69" s="5" t="n">
        <f aca="false">RAW_DATA!I65</f>
        <v>30</v>
      </c>
      <c r="J69" s="2" t="str">
        <f aca="false">RAW_DATA!J65</f>
        <v>No</v>
      </c>
      <c r="K69" s="15" t="n">
        <f aca="false">IF(AND(F69&lt;&gt;"",E69&lt;&gt;""),DATEVALUE(F69)-DATEVALUE(E69),"")</f>
        <v>5</v>
      </c>
      <c r="L69" s="4" t="n">
        <f aca="false">H69*(1-I69/100)</f>
        <v>4628.883</v>
      </c>
      <c r="M69" s="4" t="n">
        <f aca="false">H69*CALCULATIONS!$B$2</f>
        <v>3967.614</v>
      </c>
      <c r="N69" s="4" t="n">
        <f aca="false">IF(J69="Yes",H69*CALCULATIONS!$B$3,0)</f>
        <v>0</v>
      </c>
      <c r="O69" s="4" t="n">
        <f aca="false">L69-M69-N69</f>
        <v>661.269</v>
      </c>
      <c r="P69" s="16" t="n">
        <f aca="false">IF(L69&gt;0,O69/L69,"")</f>
        <v>0.142857142857143</v>
      </c>
    </row>
    <row r="70" customFormat="false" ht="15" hidden="false" customHeight="false" outlineLevel="0" collapsed="false">
      <c r="A70" s="2" t="str">
        <f aca="false">RAW_DATA!A66</f>
        <v>ORD-100065</v>
      </c>
      <c r="B70" s="2" t="str">
        <f aca="false">RAW_DATA!B66</f>
        <v>CUST-5051</v>
      </c>
      <c r="C70" s="2" t="str">
        <f aca="false">RAW_DATA!C66</f>
        <v>Kids</v>
      </c>
      <c r="D70" s="2" t="str">
        <f aca="false">RAW_DATA!D66</f>
        <v>KID-UNIFORM-001</v>
      </c>
      <c r="E70" s="14" t="str">
        <f aca="false">RAW_DATA!E66</f>
        <v>2024-11-29</v>
      </c>
      <c r="F70" s="14" t="str">
        <f aca="false">RAW_DATA!F66</f>
        <v>2024-11-30</v>
      </c>
      <c r="G70" s="2" t="str">
        <f aca="false">RAW_DATA!G66</f>
        <v>Bagmati</v>
      </c>
      <c r="H70" s="4" t="n">
        <f aca="false">RAW_DATA!H66</f>
        <v>11827.88</v>
      </c>
      <c r="I70" s="5" t="n">
        <f aca="false">RAW_DATA!I66</f>
        <v>0</v>
      </c>
      <c r="J70" s="2" t="str">
        <f aca="false">RAW_DATA!J66</f>
        <v>Yes</v>
      </c>
      <c r="K70" s="15" t="n">
        <f aca="false">IF(AND(F70&lt;&gt;"",E70&lt;&gt;""),DATEVALUE(F70)-DATEVALUE(E70),"")</f>
        <v>1</v>
      </c>
      <c r="L70" s="4" t="n">
        <f aca="false">H70*(1-I70/100)</f>
        <v>11827.88</v>
      </c>
      <c r="M70" s="4" t="n">
        <f aca="false">H70*CALCULATIONS!$B$2</f>
        <v>7096.728</v>
      </c>
      <c r="N70" s="4" t="n">
        <f aca="false">IF(J70="Yes",H70*CALCULATIONS!$B$3,0)</f>
        <v>2365.576</v>
      </c>
      <c r="O70" s="4" t="n">
        <f aca="false">L70-M70-N70</f>
        <v>2365.576</v>
      </c>
      <c r="P70" s="16" t="n">
        <f aca="false">IF(L70&gt;0,O70/L70,"")</f>
        <v>0.2</v>
      </c>
    </row>
    <row r="71" customFormat="false" ht="15" hidden="false" customHeight="false" outlineLevel="0" collapsed="false">
      <c r="A71" s="2" t="str">
        <f aca="false">RAW_DATA!A67</f>
        <v>ORD-100066</v>
      </c>
      <c r="B71" s="2" t="str">
        <f aca="false">RAW_DATA!B67</f>
        <v>CUST-8619</v>
      </c>
      <c r="C71" s="2" t="str">
        <f aca="false">RAW_DATA!C67</f>
        <v>Men</v>
      </c>
      <c r="D71" s="2" t="str">
        <f aca="false">RAW_DATA!D67</f>
        <v>MEN-SHIRT-001</v>
      </c>
      <c r="E71" s="14" t="str">
        <f aca="false">RAW_DATA!E67</f>
        <v>2024-12-08</v>
      </c>
      <c r="F71" s="14" t="str">
        <f aca="false">RAW_DATA!F67</f>
        <v>2024-12-10</v>
      </c>
      <c r="G71" s="2" t="str">
        <f aca="false">RAW_DATA!G67</f>
        <v>Gandaki</v>
      </c>
      <c r="H71" s="4" t="n">
        <f aca="false">RAW_DATA!H67</f>
        <v>2330.2</v>
      </c>
      <c r="I71" s="5" t="n">
        <f aca="false">RAW_DATA!I67</f>
        <v>5</v>
      </c>
      <c r="J71" s="2" t="str">
        <f aca="false">RAW_DATA!J67</f>
        <v>No</v>
      </c>
      <c r="K71" s="15" t="n">
        <f aca="false">IF(AND(F71&lt;&gt;"",E71&lt;&gt;""),DATEVALUE(F71)-DATEVALUE(E71),"")</f>
        <v>2</v>
      </c>
      <c r="L71" s="4" t="n">
        <f aca="false">H71*(1-I71/100)</f>
        <v>2213.69</v>
      </c>
      <c r="M71" s="4" t="n">
        <f aca="false">H71*CALCULATIONS!$B$2</f>
        <v>1398.12</v>
      </c>
      <c r="N71" s="4" t="n">
        <f aca="false">IF(J71="Yes",H71*CALCULATIONS!$B$3,0)</f>
        <v>0</v>
      </c>
      <c r="O71" s="4" t="n">
        <f aca="false">L71-M71-N71</f>
        <v>815.57</v>
      </c>
      <c r="P71" s="16" t="n">
        <f aca="false">IF(L71&gt;0,O71/L71,"")</f>
        <v>0.368421052631579</v>
      </c>
    </row>
    <row r="72" customFormat="false" ht="15" hidden="false" customHeight="false" outlineLevel="0" collapsed="false">
      <c r="A72" s="2" t="str">
        <f aca="false">RAW_DATA!A68</f>
        <v>ORD-100067</v>
      </c>
      <c r="B72" s="2" t="str">
        <f aca="false">RAW_DATA!B68</f>
        <v>CUST-6096</v>
      </c>
      <c r="C72" s="2" t="str">
        <f aca="false">RAW_DATA!C68</f>
        <v>Women</v>
      </c>
      <c r="D72" s="2" t="str">
        <f aca="false">RAW_DATA!D68</f>
        <v>WOM-BLOUSE-001</v>
      </c>
      <c r="E72" s="14" t="str">
        <f aca="false">RAW_DATA!E68</f>
        <v>2024-02-28</v>
      </c>
      <c r="F72" s="14" t="str">
        <f aca="false">RAW_DATA!F68</f>
        <v>2024-03-07</v>
      </c>
      <c r="G72" s="2" t="str">
        <f aca="false">RAW_DATA!G68</f>
        <v>Bagmati</v>
      </c>
      <c r="H72" s="4" t="n">
        <f aca="false">RAW_DATA!H68</f>
        <v>14474.15</v>
      </c>
      <c r="I72" s="5" t="n">
        <f aca="false">RAW_DATA!I68</f>
        <v>20</v>
      </c>
      <c r="J72" s="2" t="str">
        <f aca="false">RAW_DATA!J68</f>
        <v>Yes</v>
      </c>
      <c r="K72" s="15" t="n">
        <f aca="false">IF(AND(F72&lt;&gt;"",E72&lt;&gt;""),DATEVALUE(F72)-DATEVALUE(E72),"")</f>
        <v>8</v>
      </c>
      <c r="L72" s="4" t="n">
        <f aca="false">H72*(1-I72/100)</f>
        <v>11579.32</v>
      </c>
      <c r="M72" s="4" t="n">
        <f aca="false">H72*CALCULATIONS!$B$2</f>
        <v>8684.49</v>
      </c>
      <c r="N72" s="4" t="n">
        <f aca="false">IF(J72="Yes",H72*CALCULATIONS!$B$3,0)</f>
        <v>2894.83</v>
      </c>
      <c r="O72" s="4" t="n">
        <f aca="false">L72-M72-N72</f>
        <v>0</v>
      </c>
      <c r="P72" s="16" t="n">
        <f aca="false">IF(L72&gt;0,O72/L72,"")</f>
        <v>0</v>
      </c>
    </row>
    <row r="73" customFormat="false" ht="15" hidden="false" customHeight="false" outlineLevel="0" collapsed="false">
      <c r="A73" s="2" t="str">
        <f aca="false">RAW_DATA!A69</f>
        <v>ORD-100068</v>
      </c>
      <c r="B73" s="2" t="str">
        <f aca="false">RAW_DATA!B69</f>
        <v>CUST-2245</v>
      </c>
      <c r="C73" s="2" t="str">
        <f aca="false">RAW_DATA!C69</f>
        <v>Men</v>
      </c>
      <c r="D73" s="2" t="str">
        <f aca="false">RAW_DATA!D69</f>
        <v>MEN-SHIRT-001</v>
      </c>
      <c r="E73" s="14" t="str">
        <f aca="false">RAW_DATA!E69</f>
        <v>2024-07-11</v>
      </c>
      <c r="F73" s="14" t="str">
        <f aca="false">RAW_DATA!F69</f>
        <v>2024-07-16</v>
      </c>
      <c r="G73" s="2" t="str">
        <f aca="false">RAW_DATA!G69</f>
        <v>Sudurpashchim</v>
      </c>
      <c r="H73" s="4" t="n">
        <f aca="false">RAW_DATA!H69</f>
        <v>10321.54</v>
      </c>
      <c r="I73" s="5" t="n">
        <f aca="false">RAW_DATA!I69</f>
        <v>20</v>
      </c>
      <c r="J73" s="2" t="str">
        <f aca="false">RAW_DATA!J69</f>
        <v>No</v>
      </c>
      <c r="K73" s="15" t="n">
        <f aca="false">IF(AND(F73&lt;&gt;"",E73&lt;&gt;""),DATEVALUE(F73)-DATEVALUE(E73),"")</f>
        <v>5</v>
      </c>
      <c r="L73" s="4" t="n">
        <f aca="false">H73*(1-I73/100)</f>
        <v>8257.232</v>
      </c>
      <c r="M73" s="4" t="n">
        <f aca="false">H73*CALCULATIONS!$B$2</f>
        <v>6192.924</v>
      </c>
      <c r="N73" s="4" t="n">
        <f aca="false">IF(J73="Yes",H73*CALCULATIONS!$B$3,0)</f>
        <v>0</v>
      </c>
      <c r="O73" s="4" t="n">
        <f aca="false">L73-M73-N73</f>
        <v>2064.308</v>
      </c>
      <c r="P73" s="16" t="n">
        <f aca="false">IF(L73&gt;0,O73/L73,"")</f>
        <v>0.25</v>
      </c>
    </row>
    <row r="74" customFormat="false" ht="15" hidden="false" customHeight="false" outlineLevel="0" collapsed="false">
      <c r="A74" s="2" t="str">
        <f aca="false">RAW_DATA!A70</f>
        <v>ORD-100069</v>
      </c>
      <c r="B74" s="2" t="str">
        <f aca="false">RAW_DATA!B70</f>
        <v>CUST-1672</v>
      </c>
      <c r="C74" s="2" t="str">
        <f aca="false">RAW_DATA!C70</f>
        <v>Women</v>
      </c>
      <c r="D74" s="2" t="str">
        <f aca="false">RAW_DATA!D70</f>
        <v>WOM-TOP-001</v>
      </c>
      <c r="E74" s="14" t="str">
        <f aca="false">RAW_DATA!E70</f>
        <v>2024-12-16</v>
      </c>
      <c r="F74" s="14" t="str">
        <f aca="false">RAW_DATA!F70</f>
        <v>2024-12-22</v>
      </c>
      <c r="G74" s="2" t="str">
        <f aca="false">RAW_DATA!G70</f>
        <v>Bagmati</v>
      </c>
      <c r="H74" s="4" t="n">
        <f aca="false">RAW_DATA!H70</f>
        <v>4872.95</v>
      </c>
      <c r="I74" s="5" t="n">
        <f aca="false">RAW_DATA!I70</f>
        <v>30</v>
      </c>
      <c r="J74" s="2" t="str">
        <f aca="false">RAW_DATA!J70</f>
        <v>Yes</v>
      </c>
      <c r="K74" s="15" t="n">
        <f aca="false">IF(AND(F74&lt;&gt;"",E74&lt;&gt;""),DATEVALUE(F74)-DATEVALUE(E74),"")</f>
        <v>6</v>
      </c>
      <c r="L74" s="4" t="n">
        <f aca="false">H74*(1-I74/100)</f>
        <v>3411.065</v>
      </c>
      <c r="M74" s="4" t="n">
        <f aca="false">H74*CALCULATIONS!$B$2</f>
        <v>2923.77</v>
      </c>
      <c r="N74" s="4" t="n">
        <f aca="false">IF(J74="Yes",H74*CALCULATIONS!$B$3,0)</f>
        <v>974.59</v>
      </c>
      <c r="O74" s="4" t="n">
        <f aca="false">L74-M74-N74</f>
        <v>-487.295</v>
      </c>
      <c r="P74" s="16" t="n">
        <f aca="false">IF(L74&gt;0,O74/L74,"")</f>
        <v>-0.142857142857143</v>
      </c>
    </row>
    <row r="75" customFormat="false" ht="15" hidden="false" customHeight="false" outlineLevel="0" collapsed="false">
      <c r="A75" s="2" t="str">
        <f aca="false">RAW_DATA!A71</f>
        <v>ORD-100070</v>
      </c>
      <c r="B75" s="2" t="str">
        <f aca="false">RAW_DATA!B71</f>
        <v>CUST-9031</v>
      </c>
      <c r="C75" s="2" t="str">
        <f aca="false">RAW_DATA!C71</f>
        <v>Men</v>
      </c>
      <c r="D75" s="2" t="str">
        <f aca="false">RAW_DATA!D71</f>
        <v>MEN-POLO-001</v>
      </c>
      <c r="E75" s="14" t="str">
        <f aca="false">RAW_DATA!E71</f>
        <v>2024-06-23</v>
      </c>
      <c r="F75" s="14" t="str">
        <f aca="false">RAW_DATA!F71</f>
        <v>2024-06-24</v>
      </c>
      <c r="G75" s="2" t="str">
        <f aca="false">RAW_DATA!G71</f>
        <v>Lumbini</v>
      </c>
      <c r="H75" s="4" t="n">
        <f aca="false">RAW_DATA!H71</f>
        <v>7836.43</v>
      </c>
      <c r="I75" s="5" t="n">
        <f aca="false">RAW_DATA!I71</f>
        <v>0</v>
      </c>
      <c r="J75" s="2" t="str">
        <f aca="false">RAW_DATA!J71</f>
        <v>No</v>
      </c>
      <c r="K75" s="15" t="n">
        <f aca="false">IF(AND(F75&lt;&gt;"",E75&lt;&gt;""),DATEVALUE(F75)-DATEVALUE(E75),"")</f>
        <v>1</v>
      </c>
      <c r="L75" s="4" t="n">
        <f aca="false">H75*(1-I75/100)</f>
        <v>7836.43</v>
      </c>
      <c r="M75" s="4" t="n">
        <f aca="false">H75*CALCULATIONS!$B$2</f>
        <v>4701.858</v>
      </c>
      <c r="N75" s="4" t="n">
        <f aca="false">IF(J75="Yes",H75*CALCULATIONS!$B$3,0)</f>
        <v>0</v>
      </c>
      <c r="O75" s="4" t="n">
        <f aca="false">L75-M75-N75</f>
        <v>3134.572</v>
      </c>
      <c r="P75" s="16" t="n">
        <f aca="false">IF(L75&gt;0,O75/L75,"")</f>
        <v>0.4</v>
      </c>
    </row>
    <row r="76" customFormat="false" ht="15" hidden="false" customHeight="false" outlineLevel="0" collapsed="false">
      <c r="A76" s="2" t="str">
        <f aca="false">RAW_DATA!A72</f>
        <v>ORD-100071</v>
      </c>
      <c r="B76" s="2" t="str">
        <f aca="false">RAW_DATA!B72</f>
        <v>CUST-5425</v>
      </c>
      <c r="C76" s="2" t="str">
        <f aca="false">RAW_DATA!C72</f>
        <v>Men</v>
      </c>
      <c r="D76" s="2" t="str">
        <f aca="false">RAW_DATA!D72</f>
        <v>MEN-SUIT-001</v>
      </c>
      <c r="E76" s="14" t="str">
        <f aca="false">RAW_DATA!E72</f>
        <v>2024-03-19</v>
      </c>
      <c r="F76" s="14" t="str">
        <f aca="false">RAW_DATA!F72</f>
        <v>2024-03-24</v>
      </c>
      <c r="G76" s="2" t="str">
        <f aca="false">RAW_DATA!G72</f>
        <v>Gandaki</v>
      </c>
      <c r="H76" s="4" t="n">
        <f aca="false">RAW_DATA!H72</f>
        <v>7166.22</v>
      </c>
      <c r="I76" s="5" t="n">
        <f aca="false">RAW_DATA!I72</f>
        <v>30</v>
      </c>
      <c r="J76" s="2" t="str">
        <f aca="false">RAW_DATA!J72</f>
        <v>No</v>
      </c>
      <c r="K76" s="15" t="n">
        <f aca="false">IF(AND(F76&lt;&gt;"",E76&lt;&gt;""),DATEVALUE(F76)-DATEVALUE(E76),"")</f>
        <v>5</v>
      </c>
      <c r="L76" s="4" t="n">
        <f aca="false">H76*(1-I76/100)</f>
        <v>5016.354</v>
      </c>
      <c r="M76" s="4" t="n">
        <f aca="false">H76*CALCULATIONS!$B$2</f>
        <v>4299.732</v>
      </c>
      <c r="N76" s="4" t="n">
        <f aca="false">IF(J76="Yes",H76*CALCULATIONS!$B$3,0)</f>
        <v>0</v>
      </c>
      <c r="O76" s="4" t="n">
        <f aca="false">L76-M76-N76</f>
        <v>716.622</v>
      </c>
      <c r="P76" s="16" t="n">
        <f aca="false">IF(L76&gt;0,O76/L76,"")</f>
        <v>0.142857142857143</v>
      </c>
    </row>
    <row r="77" customFormat="false" ht="15" hidden="false" customHeight="false" outlineLevel="0" collapsed="false">
      <c r="A77" s="2" t="str">
        <f aca="false">RAW_DATA!A73</f>
        <v>ORD-100072</v>
      </c>
      <c r="B77" s="2" t="str">
        <f aca="false">RAW_DATA!B73</f>
        <v>CUST-2419</v>
      </c>
      <c r="C77" s="2" t="str">
        <f aca="false">RAW_DATA!C73</f>
        <v>Women</v>
      </c>
      <c r="D77" s="2" t="str">
        <f aca="false">RAW_DATA!D73</f>
        <v>WOM-CARDIGAN-001</v>
      </c>
      <c r="E77" s="14" t="str">
        <f aca="false">RAW_DATA!E73</f>
        <v>2024-10-30</v>
      </c>
      <c r="F77" s="14" t="str">
        <f aca="false">RAW_DATA!F73</f>
        <v>2024-11-03</v>
      </c>
      <c r="G77" s="2" t="str">
        <f aca="false">RAW_DATA!G73</f>
        <v>Lumbini</v>
      </c>
      <c r="H77" s="4" t="n">
        <f aca="false">RAW_DATA!H73</f>
        <v>6815.83</v>
      </c>
      <c r="I77" s="5" t="n">
        <f aca="false">RAW_DATA!I73</f>
        <v>15</v>
      </c>
      <c r="J77" s="2" t="str">
        <f aca="false">RAW_DATA!J73</f>
        <v>No</v>
      </c>
      <c r="K77" s="15" t="n">
        <f aca="false">IF(AND(F77&lt;&gt;"",E77&lt;&gt;""),DATEVALUE(F77)-DATEVALUE(E77),"")</f>
        <v>4</v>
      </c>
      <c r="L77" s="4" t="n">
        <f aca="false">H77*(1-I77/100)</f>
        <v>5793.4555</v>
      </c>
      <c r="M77" s="4" t="n">
        <f aca="false">H77*CALCULATIONS!$B$2</f>
        <v>4089.498</v>
      </c>
      <c r="N77" s="4" t="n">
        <f aca="false">IF(J77="Yes",H77*CALCULATIONS!$B$3,0)</f>
        <v>0</v>
      </c>
      <c r="O77" s="4" t="n">
        <f aca="false">L77-M77-N77</f>
        <v>1703.9575</v>
      </c>
      <c r="P77" s="16" t="n">
        <f aca="false">IF(L77&gt;0,O77/L77,"")</f>
        <v>0.294117647058824</v>
      </c>
    </row>
    <row r="78" customFormat="false" ht="15" hidden="false" customHeight="false" outlineLevel="0" collapsed="false">
      <c r="A78" s="2" t="str">
        <f aca="false">RAW_DATA!A74</f>
        <v>ORD-100073</v>
      </c>
      <c r="B78" s="2" t="str">
        <f aca="false">RAW_DATA!B74</f>
        <v>CUST-6325</v>
      </c>
      <c r="C78" s="2" t="str">
        <f aca="false">RAW_DATA!C74</f>
        <v>Men</v>
      </c>
      <c r="D78" s="2" t="str">
        <f aca="false">RAW_DATA!D74</f>
        <v>MEN-TSHIRT-001</v>
      </c>
      <c r="E78" s="14" t="str">
        <f aca="false">RAW_DATA!E74</f>
        <v>2024-12-08</v>
      </c>
      <c r="F78" s="14" t="str">
        <f aca="false">RAW_DATA!F74</f>
        <v>2024-12-13</v>
      </c>
      <c r="G78" s="2" t="str">
        <f aca="false">RAW_DATA!G74</f>
        <v>Bagmati</v>
      </c>
      <c r="H78" s="4" t="n">
        <f aca="false">RAW_DATA!H74</f>
        <v>8762.82</v>
      </c>
      <c r="I78" s="5" t="n">
        <f aca="false">RAW_DATA!I74</f>
        <v>15</v>
      </c>
      <c r="J78" s="2" t="str">
        <f aca="false">RAW_DATA!J74</f>
        <v>Yes</v>
      </c>
      <c r="K78" s="15" t="n">
        <f aca="false">IF(AND(F78&lt;&gt;"",E78&lt;&gt;""),DATEVALUE(F78)-DATEVALUE(E78),"")</f>
        <v>5</v>
      </c>
      <c r="L78" s="4" t="n">
        <f aca="false">H78*(1-I78/100)</f>
        <v>7448.397</v>
      </c>
      <c r="M78" s="4" t="n">
        <f aca="false">H78*CALCULATIONS!$B$2</f>
        <v>5257.692</v>
      </c>
      <c r="N78" s="4" t="n">
        <f aca="false">IF(J78="Yes",H78*CALCULATIONS!$B$3,0)</f>
        <v>1752.564</v>
      </c>
      <c r="O78" s="4" t="n">
        <f aca="false">L78-M78-N78</f>
        <v>438.141</v>
      </c>
      <c r="P78" s="16" t="n">
        <f aca="false">IF(L78&gt;0,O78/L78,"")</f>
        <v>0.0588235294117647</v>
      </c>
    </row>
    <row r="79" customFormat="false" ht="15" hidden="false" customHeight="false" outlineLevel="0" collapsed="false">
      <c r="A79" s="2" t="str">
        <f aca="false">RAW_DATA!A75</f>
        <v>ORD-100074</v>
      </c>
      <c r="B79" s="2" t="str">
        <f aca="false">RAW_DATA!B75</f>
        <v>CUST-1166</v>
      </c>
      <c r="C79" s="2" t="str">
        <f aca="false">RAW_DATA!C75</f>
        <v>Men</v>
      </c>
      <c r="D79" s="2" t="str">
        <f aca="false">RAW_DATA!D75</f>
        <v>MEN-JEANS-002</v>
      </c>
      <c r="E79" s="14" t="str">
        <f aca="false">RAW_DATA!E75</f>
        <v>2024-11-01</v>
      </c>
      <c r="F79" s="14" t="str">
        <f aca="false">RAW_DATA!F75</f>
        <v>2024-11-08</v>
      </c>
      <c r="G79" s="2" t="str">
        <f aca="false">RAW_DATA!G75</f>
        <v>Madhesh</v>
      </c>
      <c r="H79" s="4" t="n">
        <f aca="false">RAW_DATA!H75</f>
        <v>5434.91</v>
      </c>
      <c r="I79" s="5" t="n">
        <f aca="false">RAW_DATA!I75</f>
        <v>10</v>
      </c>
      <c r="J79" s="2" t="str">
        <f aca="false">RAW_DATA!J75</f>
        <v>No</v>
      </c>
      <c r="K79" s="15" t="n">
        <f aca="false">IF(AND(F79&lt;&gt;"",E79&lt;&gt;""),DATEVALUE(F79)-DATEVALUE(E79),"")</f>
        <v>7</v>
      </c>
      <c r="L79" s="4" t="n">
        <f aca="false">H79*(1-I79/100)</f>
        <v>4891.419</v>
      </c>
      <c r="M79" s="4" t="n">
        <f aca="false">H79*CALCULATIONS!$B$2</f>
        <v>3260.946</v>
      </c>
      <c r="N79" s="4" t="n">
        <f aca="false">IF(J79="Yes",H79*CALCULATIONS!$B$3,0)</f>
        <v>0</v>
      </c>
      <c r="O79" s="4" t="n">
        <f aca="false">L79-M79-N79</f>
        <v>1630.473</v>
      </c>
      <c r="P79" s="16" t="n">
        <f aca="false">IF(L79&gt;0,O79/L79,"")</f>
        <v>0.333333333333333</v>
      </c>
    </row>
    <row r="80" customFormat="false" ht="15" hidden="false" customHeight="false" outlineLevel="0" collapsed="false">
      <c r="A80" s="2" t="str">
        <f aca="false">RAW_DATA!A76</f>
        <v>ORD-100075</v>
      </c>
      <c r="B80" s="2" t="str">
        <f aca="false">RAW_DATA!B76</f>
        <v>CUST-9041</v>
      </c>
      <c r="C80" s="2" t="str">
        <f aca="false">RAW_DATA!C76</f>
        <v>Women</v>
      </c>
      <c r="D80" s="2" t="str">
        <f aca="false">RAW_DATA!D76</f>
        <v>WOM-TOP-001</v>
      </c>
      <c r="E80" s="14" t="str">
        <f aca="false">RAW_DATA!E76</f>
        <v>2024-10-11</v>
      </c>
      <c r="F80" s="14" t="str">
        <f aca="false">RAW_DATA!F76</f>
        <v>2024-10-19</v>
      </c>
      <c r="G80" s="2" t="str">
        <f aca="false">RAW_DATA!G76</f>
        <v>Bagmati</v>
      </c>
      <c r="H80" s="4" t="n">
        <f aca="false">RAW_DATA!H76</f>
        <v>6393.21</v>
      </c>
      <c r="I80" s="5" t="n">
        <f aca="false">RAW_DATA!I76</f>
        <v>25</v>
      </c>
      <c r="J80" s="2" t="str">
        <f aca="false">RAW_DATA!J76</f>
        <v>No</v>
      </c>
      <c r="K80" s="15" t="n">
        <f aca="false">IF(AND(F80&lt;&gt;"",E80&lt;&gt;""),DATEVALUE(F80)-DATEVALUE(E80),"")</f>
        <v>8</v>
      </c>
      <c r="L80" s="4" t="n">
        <f aca="false">H80*(1-I80/100)</f>
        <v>4794.9075</v>
      </c>
      <c r="M80" s="4" t="n">
        <f aca="false">H80*CALCULATIONS!$B$2</f>
        <v>3835.926</v>
      </c>
      <c r="N80" s="4" t="n">
        <f aca="false">IF(J80="Yes",H80*CALCULATIONS!$B$3,0)</f>
        <v>0</v>
      </c>
      <c r="O80" s="4" t="n">
        <f aca="false">L80-M80-N80</f>
        <v>958.9815</v>
      </c>
      <c r="P80" s="16" t="n">
        <f aca="false">IF(L80&gt;0,O80/L80,"")</f>
        <v>0.2</v>
      </c>
    </row>
    <row r="81" customFormat="false" ht="15" hidden="false" customHeight="false" outlineLevel="0" collapsed="false">
      <c r="A81" s="2" t="str">
        <f aca="false">RAW_DATA!A77</f>
        <v>ORD-100076</v>
      </c>
      <c r="B81" s="2" t="str">
        <f aca="false">RAW_DATA!B77</f>
        <v>CUST-8753</v>
      </c>
      <c r="C81" s="2" t="str">
        <f aca="false">RAW_DATA!C77</f>
        <v>Women</v>
      </c>
      <c r="D81" s="2" t="str">
        <f aca="false">RAW_DATA!D77</f>
        <v>WOM-KURTA-001</v>
      </c>
      <c r="E81" s="14" t="str">
        <f aca="false">RAW_DATA!E77</f>
        <v>2024-05-04</v>
      </c>
      <c r="F81" s="14" t="str">
        <f aca="false">RAW_DATA!F77</f>
        <v>2024-05-08</v>
      </c>
      <c r="G81" s="2" t="str">
        <f aca="false">RAW_DATA!G77</f>
        <v>Bagmati</v>
      </c>
      <c r="H81" s="4" t="n">
        <f aca="false">RAW_DATA!H77</f>
        <v>6363.82</v>
      </c>
      <c r="I81" s="5" t="n">
        <f aca="false">RAW_DATA!I77</f>
        <v>5</v>
      </c>
      <c r="J81" s="2" t="str">
        <f aca="false">RAW_DATA!J77</f>
        <v>No</v>
      </c>
      <c r="K81" s="15" t="n">
        <f aca="false">IF(AND(F81&lt;&gt;"",E81&lt;&gt;""),DATEVALUE(F81)-DATEVALUE(E81),"")</f>
        <v>4</v>
      </c>
      <c r="L81" s="4" t="n">
        <f aca="false">H81*(1-I81/100)</f>
        <v>6045.629</v>
      </c>
      <c r="M81" s="4" t="n">
        <f aca="false">H81*CALCULATIONS!$B$2</f>
        <v>3818.292</v>
      </c>
      <c r="N81" s="4" t="n">
        <f aca="false">IF(J81="Yes",H81*CALCULATIONS!$B$3,0)</f>
        <v>0</v>
      </c>
      <c r="O81" s="4" t="n">
        <f aca="false">L81-M81-N81</f>
        <v>2227.337</v>
      </c>
      <c r="P81" s="16" t="n">
        <f aca="false">IF(L81&gt;0,O81/L81,"")</f>
        <v>0.368421052631579</v>
      </c>
    </row>
    <row r="82" customFormat="false" ht="15" hidden="false" customHeight="false" outlineLevel="0" collapsed="false">
      <c r="A82" s="2" t="str">
        <f aca="false">RAW_DATA!A78</f>
        <v>ORD-100077</v>
      </c>
      <c r="B82" s="2" t="str">
        <f aca="false">RAW_DATA!B78</f>
        <v>CUST-5118</v>
      </c>
      <c r="C82" s="2" t="str">
        <f aca="false">RAW_DATA!C78</f>
        <v>Women</v>
      </c>
      <c r="D82" s="2" t="str">
        <f aca="false">RAW_DATA!D78</f>
        <v>WOM-BLOUSE-001</v>
      </c>
      <c r="E82" s="14" t="str">
        <f aca="false">RAW_DATA!E78</f>
        <v>2024-06-29</v>
      </c>
      <c r="F82" s="14" t="str">
        <f aca="false">RAW_DATA!F78</f>
        <v>2024-07-06</v>
      </c>
      <c r="G82" s="2" t="str">
        <f aca="false">RAW_DATA!G78</f>
        <v>Madhesh</v>
      </c>
      <c r="H82" s="4" t="n">
        <f aca="false">RAW_DATA!H78</f>
        <v>8480.63</v>
      </c>
      <c r="I82" s="5" t="n">
        <f aca="false">RAW_DATA!I78</f>
        <v>25</v>
      </c>
      <c r="J82" s="2" t="str">
        <f aca="false">RAW_DATA!J78</f>
        <v>No</v>
      </c>
      <c r="K82" s="15" t="n">
        <f aca="false">IF(AND(F82&lt;&gt;"",E82&lt;&gt;""),DATEVALUE(F82)-DATEVALUE(E82),"")</f>
        <v>7</v>
      </c>
      <c r="L82" s="4" t="n">
        <f aca="false">H82*(1-I82/100)</f>
        <v>6360.4725</v>
      </c>
      <c r="M82" s="4" t="n">
        <f aca="false">H82*CALCULATIONS!$B$2</f>
        <v>5088.378</v>
      </c>
      <c r="N82" s="4" t="n">
        <f aca="false">IF(J82="Yes",H82*CALCULATIONS!$B$3,0)</f>
        <v>0</v>
      </c>
      <c r="O82" s="4" t="n">
        <f aca="false">L82-M82-N82</f>
        <v>1272.0945</v>
      </c>
      <c r="P82" s="16" t="n">
        <f aca="false">IF(L82&gt;0,O82/L82,"")</f>
        <v>0.2</v>
      </c>
    </row>
    <row r="83" customFormat="false" ht="15" hidden="false" customHeight="false" outlineLevel="0" collapsed="false">
      <c r="A83" s="2" t="str">
        <f aca="false">RAW_DATA!A79</f>
        <v>ORD-100078</v>
      </c>
      <c r="B83" s="2" t="str">
        <f aca="false">RAW_DATA!B79</f>
        <v>CUST-8933</v>
      </c>
      <c r="C83" s="2" t="str">
        <f aca="false">RAW_DATA!C79</f>
        <v>Men</v>
      </c>
      <c r="D83" s="2" t="str">
        <f aca="false">RAW_DATA!D79</f>
        <v>MEN-JEANS-002</v>
      </c>
      <c r="E83" s="14" t="str">
        <f aca="false">RAW_DATA!E79</f>
        <v>2024-12-19</v>
      </c>
      <c r="F83" s="14" t="str">
        <f aca="false">RAW_DATA!F79</f>
        <v>2024-12-22</v>
      </c>
      <c r="G83" s="2" t="str">
        <f aca="false">RAW_DATA!G79</f>
        <v>Madhesh</v>
      </c>
      <c r="H83" s="4" t="n">
        <f aca="false">RAW_DATA!H79</f>
        <v>8270.03</v>
      </c>
      <c r="I83" s="5" t="n">
        <f aca="false">RAW_DATA!I79</f>
        <v>25</v>
      </c>
      <c r="J83" s="2" t="str">
        <f aca="false">RAW_DATA!J79</f>
        <v>No</v>
      </c>
      <c r="K83" s="15" t="n">
        <f aca="false">IF(AND(F83&lt;&gt;"",E83&lt;&gt;""),DATEVALUE(F83)-DATEVALUE(E83),"")</f>
        <v>3</v>
      </c>
      <c r="L83" s="4" t="n">
        <f aca="false">H83*(1-I83/100)</f>
        <v>6202.5225</v>
      </c>
      <c r="M83" s="4" t="n">
        <f aca="false">H83*CALCULATIONS!$B$2</f>
        <v>4962.018</v>
      </c>
      <c r="N83" s="4" t="n">
        <f aca="false">IF(J83="Yes",H83*CALCULATIONS!$B$3,0)</f>
        <v>0</v>
      </c>
      <c r="O83" s="4" t="n">
        <f aca="false">L83-M83-N83</f>
        <v>1240.5045</v>
      </c>
      <c r="P83" s="16" t="n">
        <f aca="false">IF(L83&gt;0,O83/L83,"")</f>
        <v>0.2</v>
      </c>
    </row>
    <row r="84" customFormat="false" ht="15" hidden="false" customHeight="false" outlineLevel="0" collapsed="false">
      <c r="A84" s="2" t="str">
        <f aca="false">RAW_DATA!A80</f>
        <v>ORD-100079</v>
      </c>
      <c r="B84" s="2" t="str">
        <f aca="false">RAW_DATA!B80</f>
        <v>CUST-6912</v>
      </c>
      <c r="C84" s="2" t="str">
        <f aca="false">RAW_DATA!C80</f>
        <v>Men</v>
      </c>
      <c r="D84" s="2" t="str">
        <f aca="false">RAW_DATA!D80</f>
        <v>MEN-KURTA-001</v>
      </c>
      <c r="E84" s="14" t="str">
        <f aca="false">RAW_DATA!E80</f>
        <v>2024-02-21</v>
      </c>
      <c r="F84" s="14" t="str">
        <f aca="false">RAW_DATA!F80</f>
        <v>2024-03-01</v>
      </c>
      <c r="G84" s="2" t="str">
        <f aca="false">RAW_DATA!G80</f>
        <v>Sudurpashchim</v>
      </c>
      <c r="H84" s="4" t="n">
        <f aca="false">RAW_DATA!H80</f>
        <v>9153.47</v>
      </c>
      <c r="I84" s="5" t="n">
        <f aca="false">RAW_DATA!I80</f>
        <v>20</v>
      </c>
      <c r="J84" s="2" t="str">
        <f aca="false">RAW_DATA!J80</f>
        <v>No</v>
      </c>
      <c r="K84" s="15" t="n">
        <f aca="false">IF(AND(F84&lt;&gt;"",E84&lt;&gt;""),DATEVALUE(F84)-DATEVALUE(E84),"")</f>
        <v>9</v>
      </c>
      <c r="L84" s="4" t="n">
        <f aca="false">H84*(1-I84/100)</f>
        <v>7322.776</v>
      </c>
      <c r="M84" s="4" t="n">
        <f aca="false">H84*CALCULATIONS!$B$2</f>
        <v>5492.082</v>
      </c>
      <c r="N84" s="4" t="n">
        <f aca="false">IF(J84="Yes",H84*CALCULATIONS!$B$3,0)</f>
        <v>0</v>
      </c>
      <c r="O84" s="4" t="n">
        <f aca="false">L84-M84-N84</f>
        <v>1830.694</v>
      </c>
      <c r="P84" s="16" t="n">
        <f aca="false">IF(L84&gt;0,O84/L84,"")</f>
        <v>0.25</v>
      </c>
    </row>
    <row r="85" customFormat="false" ht="15" hidden="false" customHeight="false" outlineLevel="0" collapsed="false">
      <c r="A85" s="2" t="str">
        <f aca="false">RAW_DATA!A81</f>
        <v>ORD-100080</v>
      </c>
      <c r="B85" s="2" t="str">
        <f aca="false">RAW_DATA!B81</f>
        <v>CUST-3068</v>
      </c>
      <c r="C85" s="2" t="str">
        <f aca="false">RAW_DATA!C81</f>
        <v>Men</v>
      </c>
      <c r="D85" s="2" t="str">
        <f aca="false">RAW_DATA!D81</f>
        <v>MEN-SHIRT-001</v>
      </c>
      <c r="E85" s="14" t="str">
        <f aca="false">RAW_DATA!E81</f>
        <v>2024-01-28</v>
      </c>
      <c r="F85" s="14" t="str">
        <f aca="false">RAW_DATA!F81</f>
        <v>2024-02-03</v>
      </c>
      <c r="G85" s="2" t="str">
        <f aca="false">RAW_DATA!G81</f>
        <v>Lumbini</v>
      </c>
      <c r="H85" s="4" t="n">
        <f aca="false">RAW_DATA!H81</f>
        <v>4477.51</v>
      </c>
      <c r="I85" s="5" t="n">
        <f aca="false">RAW_DATA!I81</f>
        <v>5</v>
      </c>
      <c r="J85" s="2" t="str">
        <f aca="false">RAW_DATA!J81</f>
        <v>No</v>
      </c>
      <c r="K85" s="15" t="n">
        <f aca="false">IF(AND(F85&lt;&gt;"",E85&lt;&gt;""),DATEVALUE(F85)-DATEVALUE(E85),"")</f>
        <v>6</v>
      </c>
      <c r="L85" s="4" t="n">
        <f aca="false">H85*(1-I85/100)</f>
        <v>4253.6345</v>
      </c>
      <c r="M85" s="4" t="n">
        <f aca="false">H85*CALCULATIONS!$B$2</f>
        <v>2686.506</v>
      </c>
      <c r="N85" s="4" t="n">
        <f aca="false">IF(J85="Yes",H85*CALCULATIONS!$B$3,0)</f>
        <v>0</v>
      </c>
      <c r="O85" s="4" t="n">
        <f aca="false">L85-M85-N85</f>
        <v>1567.1285</v>
      </c>
      <c r="P85" s="16" t="n">
        <f aca="false">IF(L85&gt;0,O85/L85,"")</f>
        <v>0.368421052631579</v>
      </c>
    </row>
    <row r="86" customFormat="false" ht="15" hidden="false" customHeight="false" outlineLevel="0" collapsed="false">
      <c r="A86" s="2" t="str">
        <f aca="false">RAW_DATA!A82</f>
        <v>ORD-100081</v>
      </c>
      <c r="B86" s="2" t="str">
        <f aca="false">RAW_DATA!B82</f>
        <v>CUST-1841</v>
      </c>
      <c r="C86" s="2" t="str">
        <f aca="false">RAW_DATA!C82</f>
        <v>Women</v>
      </c>
      <c r="D86" s="2" t="str">
        <f aca="false">RAW_DATA!D82</f>
        <v>WOM-SUIT-001</v>
      </c>
      <c r="E86" s="14" t="str">
        <f aca="false">RAW_DATA!E82</f>
        <v>2024-08-28</v>
      </c>
      <c r="F86" s="14" t="str">
        <f aca="false">RAW_DATA!F82</f>
        <v>2024-09-02</v>
      </c>
      <c r="G86" s="2" t="str">
        <f aca="false">RAW_DATA!G82</f>
        <v>Bagmati</v>
      </c>
      <c r="H86" s="4" t="n">
        <f aca="false">RAW_DATA!H82</f>
        <v>8823.93</v>
      </c>
      <c r="I86" s="5" t="n">
        <f aca="false">RAW_DATA!I82</f>
        <v>0</v>
      </c>
      <c r="J86" s="2" t="str">
        <f aca="false">RAW_DATA!J82</f>
        <v>No</v>
      </c>
      <c r="K86" s="15" t="n">
        <f aca="false">IF(AND(F86&lt;&gt;"",E86&lt;&gt;""),DATEVALUE(F86)-DATEVALUE(E86),"")</f>
        <v>5</v>
      </c>
      <c r="L86" s="4" t="n">
        <f aca="false">H86*(1-I86/100)</f>
        <v>8823.93</v>
      </c>
      <c r="M86" s="4" t="n">
        <f aca="false">H86*CALCULATIONS!$B$2</f>
        <v>5294.358</v>
      </c>
      <c r="N86" s="4" t="n">
        <f aca="false">IF(J86="Yes",H86*CALCULATIONS!$B$3,0)</f>
        <v>0</v>
      </c>
      <c r="O86" s="4" t="n">
        <f aca="false">L86-M86-N86</f>
        <v>3529.572</v>
      </c>
      <c r="P86" s="16" t="n">
        <f aca="false">IF(L86&gt;0,O86/L86,"")</f>
        <v>0.4</v>
      </c>
    </row>
    <row r="87" customFormat="false" ht="15" hidden="false" customHeight="false" outlineLevel="0" collapsed="false">
      <c r="A87" s="2" t="str">
        <f aca="false">RAW_DATA!A83</f>
        <v>ORD-100082</v>
      </c>
      <c r="B87" s="2" t="str">
        <f aca="false">RAW_DATA!B83</f>
        <v>CUST-3485</v>
      </c>
      <c r="C87" s="2" t="str">
        <f aca="false">RAW_DATA!C83</f>
        <v>Men</v>
      </c>
      <c r="D87" s="2" t="str">
        <f aca="false">RAW_DATA!D83</f>
        <v>MEN-TSHIRT-001</v>
      </c>
      <c r="E87" s="14" t="str">
        <f aca="false">RAW_DATA!E83</f>
        <v>2024-02-07</v>
      </c>
      <c r="F87" s="14" t="str">
        <f aca="false">RAW_DATA!F83</f>
        <v>2024-02-13</v>
      </c>
      <c r="G87" s="2" t="str">
        <f aca="false">RAW_DATA!G83</f>
        <v>Bagmati</v>
      </c>
      <c r="H87" s="4" t="n">
        <f aca="false">RAW_DATA!H83</f>
        <v>6310.26</v>
      </c>
      <c r="I87" s="5" t="n">
        <f aca="false">RAW_DATA!I83</f>
        <v>0</v>
      </c>
      <c r="J87" s="2" t="str">
        <f aca="false">RAW_DATA!J83</f>
        <v>No</v>
      </c>
      <c r="K87" s="15" t="n">
        <f aca="false">IF(AND(F87&lt;&gt;"",E87&lt;&gt;""),DATEVALUE(F87)-DATEVALUE(E87),"")</f>
        <v>6</v>
      </c>
      <c r="L87" s="4" t="n">
        <f aca="false">H87*(1-I87/100)</f>
        <v>6310.26</v>
      </c>
      <c r="M87" s="4" t="n">
        <f aca="false">H87*CALCULATIONS!$B$2</f>
        <v>3786.156</v>
      </c>
      <c r="N87" s="4" t="n">
        <f aca="false">IF(J87="Yes",H87*CALCULATIONS!$B$3,0)</f>
        <v>0</v>
      </c>
      <c r="O87" s="4" t="n">
        <f aca="false">L87-M87-N87</f>
        <v>2524.104</v>
      </c>
      <c r="P87" s="16" t="n">
        <f aca="false">IF(L87&gt;0,O87/L87,"")</f>
        <v>0.4</v>
      </c>
    </row>
    <row r="88" customFormat="false" ht="15" hidden="false" customHeight="false" outlineLevel="0" collapsed="false">
      <c r="A88" s="2" t="str">
        <f aca="false">RAW_DATA!A84</f>
        <v>ORD-100083</v>
      </c>
      <c r="B88" s="2" t="str">
        <f aca="false">RAW_DATA!B84</f>
        <v>CUST-4697</v>
      </c>
      <c r="C88" s="2" t="str">
        <f aca="false">RAW_DATA!C84</f>
        <v>Men</v>
      </c>
      <c r="D88" s="2" t="str">
        <f aca="false">RAW_DATA!D84</f>
        <v>MEN-KURTA-001</v>
      </c>
      <c r="E88" s="14" t="str">
        <f aca="false">RAW_DATA!E84</f>
        <v>2024-03-01</v>
      </c>
      <c r="F88" s="14" t="str">
        <f aca="false">RAW_DATA!F84</f>
        <v>2024-03-07</v>
      </c>
      <c r="G88" s="2" t="str">
        <f aca="false">RAW_DATA!G84</f>
        <v>Sudurpashchim</v>
      </c>
      <c r="H88" s="4" t="n">
        <f aca="false">RAW_DATA!H84</f>
        <v>14911.81</v>
      </c>
      <c r="I88" s="5" t="n">
        <f aca="false">RAW_DATA!I84</f>
        <v>0</v>
      </c>
      <c r="J88" s="2" t="str">
        <f aca="false">RAW_DATA!J84</f>
        <v>No</v>
      </c>
      <c r="K88" s="15" t="n">
        <f aca="false">IF(AND(F88&lt;&gt;"",E88&lt;&gt;""),DATEVALUE(F88)-DATEVALUE(E88),"")</f>
        <v>6</v>
      </c>
      <c r="L88" s="4" t="n">
        <f aca="false">H88*(1-I88/100)</f>
        <v>14911.81</v>
      </c>
      <c r="M88" s="4" t="n">
        <f aca="false">H88*CALCULATIONS!$B$2</f>
        <v>8947.086</v>
      </c>
      <c r="N88" s="4" t="n">
        <f aca="false">IF(J88="Yes",H88*CALCULATIONS!$B$3,0)</f>
        <v>0</v>
      </c>
      <c r="O88" s="4" t="n">
        <f aca="false">L88-M88-N88</f>
        <v>5964.724</v>
      </c>
      <c r="P88" s="16" t="n">
        <f aca="false">IF(L88&gt;0,O88/L88,"")</f>
        <v>0.4</v>
      </c>
    </row>
    <row r="89" customFormat="false" ht="15" hidden="false" customHeight="false" outlineLevel="0" collapsed="false">
      <c r="A89" s="2" t="str">
        <f aca="false">RAW_DATA!A85</f>
        <v>ORD-100084</v>
      </c>
      <c r="B89" s="2" t="str">
        <f aca="false">RAW_DATA!B85</f>
        <v>CUST-1986</v>
      </c>
      <c r="C89" s="2" t="str">
        <f aca="false">RAW_DATA!C85</f>
        <v>Women</v>
      </c>
      <c r="D89" s="2" t="str">
        <f aca="false">RAW_DATA!D85</f>
        <v>WOM-LEHENGA-001</v>
      </c>
      <c r="E89" s="14" t="str">
        <f aca="false">RAW_DATA!E85</f>
        <v>2024-10-28</v>
      </c>
      <c r="F89" s="14" t="str">
        <f aca="false">RAW_DATA!F85</f>
        <v>2024-11-12</v>
      </c>
      <c r="G89" s="2" t="str">
        <f aca="false">RAW_DATA!G85</f>
        <v>Madhesh</v>
      </c>
      <c r="H89" s="4" t="n">
        <f aca="false">RAW_DATA!H85</f>
        <v>4811.62</v>
      </c>
      <c r="I89" s="5" t="n">
        <f aca="false">RAW_DATA!I85</f>
        <v>15</v>
      </c>
      <c r="J89" s="2" t="str">
        <f aca="false">RAW_DATA!J85</f>
        <v>No</v>
      </c>
      <c r="K89" s="15" t="n">
        <f aca="false">IF(AND(F89&lt;&gt;"",E89&lt;&gt;""),DATEVALUE(F89)-DATEVALUE(E89),"")</f>
        <v>15</v>
      </c>
      <c r="L89" s="4" t="n">
        <f aca="false">H89*(1-I89/100)</f>
        <v>4089.877</v>
      </c>
      <c r="M89" s="4" t="n">
        <f aca="false">H89*CALCULATIONS!$B$2</f>
        <v>2886.972</v>
      </c>
      <c r="N89" s="4" t="n">
        <f aca="false">IF(J89="Yes",H89*CALCULATIONS!$B$3,0)</f>
        <v>0</v>
      </c>
      <c r="O89" s="4" t="n">
        <f aca="false">L89-M89-N89</f>
        <v>1202.905</v>
      </c>
      <c r="P89" s="16" t="n">
        <f aca="false">IF(L89&gt;0,O89/L89,"")</f>
        <v>0.294117647058824</v>
      </c>
    </row>
    <row r="90" customFormat="false" ht="15" hidden="false" customHeight="false" outlineLevel="0" collapsed="false">
      <c r="A90" s="2" t="str">
        <f aca="false">RAW_DATA!A86</f>
        <v>ORD-100085</v>
      </c>
      <c r="B90" s="2" t="str">
        <f aca="false">RAW_DATA!B86</f>
        <v>CUST-3847</v>
      </c>
      <c r="C90" s="2" t="str">
        <f aca="false">RAW_DATA!C86</f>
        <v>Women</v>
      </c>
      <c r="D90" s="2" t="str">
        <f aca="false">RAW_DATA!D86</f>
        <v>WOM-SAREE-001</v>
      </c>
      <c r="E90" s="14" t="str">
        <f aca="false">RAW_DATA!E86</f>
        <v>2024-05-15</v>
      </c>
      <c r="F90" s="14" t="str">
        <f aca="false">RAW_DATA!F86</f>
        <v>2024-05-22</v>
      </c>
      <c r="G90" s="2" t="str">
        <f aca="false">RAW_DATA!G86</f>
        <v>Sudurpashchim</v>
      </c>
      <c r="H90" s="4" t="n">
        <f aca="false">RAW_DATA!H86</f>
        <v>9569.97</v>
      </c>
      <c r="I90" s="5" t="n">
        <f aca="false">RAW_DATA!I86</f>
        <v>5</v>
      </c>
      <c r="J90" s="2" t="str">
        <f aca="false">RAW_DATA!J86</f>
        <v>Yes</v>
      </c>
      <c r="K90" s="15" t="n">
        <f aca="false">IF(AND(F90&lt;&gt;"",E90&lt;&gt;""),DATEVALUE(F90)-DATEVALUE(E90),"")</f>
        <v>7</v>
      </c>
      <c r="L90" s="4" t="n">
        <f aca="false">H90*(1-I90/100)</f>
        <v>9091.4715</v>
      </c>
      <c r="M90" s="4" t="n">
        <f aca="false">H90*CALCULATIONS!$B$2</f>
        <v>5741.982</v>
      </c>
      <c r="N90" s="4" t="n">
        <f aca="false">IF(J90="Yes",H90*CALCULATIONS!$B$3,0)</f>
        <v>1913.994</v>
      </c>
      <c r="O90" s="4" t="n">
        <f aca="false">L90-M90-N90</f>
        <v>1435.4955</v>
      </c>
      <c r="P90" s="16" t="n">
        <f aca="false">IF(L90&gt;0,O90/L90,"")</f>
        <v>0.157894736842105</v>
      </c>
    </row>
    <row r="91" customFormat="false" ht="15" hidden="false" customHeight="false" outlineLevel="0" collapsed="false">
      <c r="A91" s="2" t="str">
        <f aca="false">RAW_DATA!A87</f>
        <v>ORD-100086</v>
      </c>
      <c r="B91" s="2" t="str">
        <f aca="false">RAW_DATA!B87</f>
        <v>CUST-5632</v>
      </c>
      <c r="C91" s="2" t="str">
        <f aca="false">RAW_DATA!C87</f>
        <v>Women</v>
      </c>
      <c r="D91" s="2" t="str">
        <f aca="false">RAW_DATA!D87</f>
        <v>WOM-DRESS-001</v>
      </c>
      <c r="E91" s="14" t="str">
        <f aca="false">RAW_DATA!E87</f>
        <v>2024-08-28</v>
      </c>
      <c r="F91" s="14" t="str">
        <f aca="false">RAW_DATA!F87</f>
        <v>2024-09-01</v>
      </c>
      <c r="G91" s="2" t="str">
        <f aca="false">RAW_DATA!G87</f>
        <v>Bagmati</v>
      </c>
      <c r="H91" s="4" t="n">
        <f aca="false">RAW_DATA!H87</f>
        <v>10495.88</v>
      </c>
      <c r="I91" s="5" t="n">
        <f aca="false">RAW_DATA!I87</f>
        <v>15</v>
      </c>
      <c r="J91" s="2" t="str">
        <f aca="false">RAW_DATA!J87</f>
        <v>No</v>
      </c>
      <c r="K91" s="15" t="n">
        <f aca="false">IF(AND(F91&lt;&gt;"",E91&lt;&gt;""),DATEVALUE(F91)-DATEVALUE(E91),"")</f>
        <v>4</v>
      </c>
      <c r="L91" s="4" t="n">
        <f aca="false">H91*(1-I91/100)</f>
        <v>8921.498</v>
      </c>
      <c r="M91" s="4" t="n">
        <f aca="false">H91*CALCULATIONS!$B$2</f>
        <v>6297.528</v>
      </c>
      <c r="N91" s="4" t="n">
        <f aca="false">IF(J91="Yes",H91*CALCULATIONS!$B$3,0)</f>
        <v>0</v>
      </c>
      <c r="O91" s="4" t="n">
        <f aca="false">L91-M91-N91</f>
        <v>2623.97</v>
      </c>
      <c r="P91" s="16" t="n">
        <f aca="false">IF(L91&gt;0,O91/L91,"")</f>
        <v>0.294117647058824</v>
      </c>
    </row>
    <row r="92" customFormat="false" ht="15" hidden="false" customHeight="false" outlineLevel="0" collapsed="false">
      <c r="A92" s="2" t="str">
        <f aca="false">RAW_DATA!A88</f>
        <v>ORD-100087</v>
      </c>
      <c r="B92" s="2" t="str">
        <f aca="false">RAW_DATA!B88</f>
        <v>CUST-4241</v>
      </c>
      <c r="C92" s="2" t="str">
        <f aca="false">RAW_DATA!C88</f>
        <v>Women</v>
      </c>
      <c r="D92" s="2" t="str">
        <f aca="false">RAW_DATA!D88</f>
        <v>WOM-SUIT-001</v>
      </c>
      <c r="E92" s="14" t="str">
        <f aca="false">RAW_DATA!E88</f>
        <v>2024-11-16</v>
      </c>
      <c r="F92" s="14" t="str">
        <f aca="false">RAW_DATA!F88</f>
        <v>2024-11-22</v>
      </c>
      <c r="G92" s="2" t="str">
        <f aca="false">RAW_DATA!G88</f>
        <v>Bagmati</v>
      </c>
      <c r="H92" s="4" t="n">
        <f aca="false">RAW_DATA!H88</f>
        <v>13896.71</v>
      </c>
      <c r="I92" s="5" t="n">
        <f aca="false">RAW_DATA!I88</f>
        <v>5</v>
      </c>
      <c r="J92" s="2" t="str">
        <f aca="false">RAW_DATA!J88</f>
        <v>No</v>
      </c>
      <c r="K92" s="15" t="n">
        <f aca="false">IF(AND(F92&lt;&gt;"",E92&lt;&gt;""),DATEVALUE(F92)-DATEVALUE(E92),"")</f>
        <v>6</v>
      </c>
      <c r="L92" s="4" t="n">
        <f aca="false">H92*(1-I92/100)</f>
        <v>13201.8745</v>
      </c>
      <c r="M92" s="4" t="n">
        <f aca="false">H92*CALCULATIONS!$B$2</f>
        <v>8338.026</v>
      </c>
      <c r="N92" s="4" t="n">
        <f aca="false">IF(J92="Yes",H92*CALCULATIONS!$B$3,0)</f>
        <v>0</v>
      </c>
      <c r="O92" s="4" t="n">
        <f aca="false">L92-M92-N92</f>
        <v>4863.8485</v>
      </c>
      <c r="P92" s="16" t="n">
        <f aca="false">IF(L92&gt;0,O92/L92,"")</f>
        <v>0.368421052631579</v>
      </c>
    </row>
    <row r="93" customFormat="false" ht="15" hidden="false" customHeight="false" outlineLevel="0" collapsed="false">
      <c r="A93" s="2" t="str">
        <f aca="false">RAW_DATA!A89</f>
        <v>ORD-100088</v>
      </c>
      <c r="B93" s="2" t="str">
        <f aca="false">RAW_DATA!B89</f>
        <v>CUST-6039</v>
      </c>
      <c r="C93" s="2" t="str">
        <f aca="false">RAW_DATA!C89</f>
        <v>Women</v>
      </c>
      <c r="D93" s="2" t="str">
        <f aca="false">RAW_DATA!D89</f>
        <v>WOM-CARDIGAN-001</v>
      </c>
      <c r="E93" s="14" t="str">
        <f aca="false">RAW_DATA!E89</f>
        <v>2024-03-13</v>
      </c>
      <c r="F93" s="14" t="str">
        <f aca="false">RAW_DATA!F89</f>
        <v>2024-03-15</v>
      </c>
      <c r="G93" s="2" t="str">
        <f aca="false">RAW_DATA!G89</f>
        <v>Bagmati</v>
      </c>
      <c r="H93" s="4" t="n">
        <f aca="false">RAW_DATA!H89</f>
        <v>13671.97</v>
      </c>
      <c r="I93" s="5" t="n">
        <f aca="false">RAW_DATA!I89</f>
        <v>5</v>
      </c>
      <c r="J93" s="2" t="str">
        <f aca="false">RAW_DATA!J89</f>
        <v>Yes</v>
      </c>
      <c r="K93" s="15" t="n">
        <f aca="false">IF(AND(F93&lt;&gt;"",E93&lt;&gt;""),DATEVALUE(F93)-DATEVALUE(E93),"")</f>
        <v>2</v>
      </c>
      <c r="L93" s="4" t="n">
        <f aca="false">H93*(1-I93/100)</f>
        <v>12988.3715</v>
      </c>
      <c r="M93" s="4" t="n">
        <f aca="false">H93*CALCULATIONS!$B$2</f>
        <v>8203.182</v>
      </c>
      <c r="N93" s="4" t="n">
        <f aca="false">IF(J93="Yes",H93*CALCULATIONS!$B$3,0)</f>
        <v>2734.394</v>
      </c>
      <c r="O93" s="4" t="n">
        <f aca="false">L93-M93-N93</f>
        <v>2050.7955</v>
      </c>
      <c r="P93" s="16" t="n">
        <f aca="false">IF(L93&gt;0,O93/L93,"")</f>
        <v>0.157894736842105</v>
      </c>
    </row>
    <row r="94" customFormat="false" ht="15" hidden="false" customHeight="false" outlineLevel="0" collapsed="false">
      <c r="A94" s="2" t="str">
        <f aca="false">RAW_DATA!A90</f>
        <v>ORD-100089</v>
      </c>
      <c r="B94" s="2" t="str">
        <f aca="false">RAW_DATA!B90</f>
        <v>CUST-5460</v>
      </c>
      <c r="C94" s="2" t="str">
        <f aca="false">RAW_DATA!C90</f>
        <v>Women</v>
      </c>
      <c r="D94" s="2" t="str">
        <f aca="false">RAW_DATA!D90</f>
        <v>WOM-SCARF-001</v>
      </c>
      <c r="E94" s="14" t="str">
        <f aca="false">RAW_DATA!E90</f>
        <v>2024-12-18</v>
      </c>
      <c r="F94" s="14" t="str">
        <f aca="false">RAW_DATA!F90</f>
        <v>2024-12-22</v>
      </c>
      <c r="G94" s="2" t="str">
        <f aca="false">RAW_DATA!G90</f>
        <v>Sudurpashchim</v>
      </c>
      <c r="H94" s="4" t="n">
        <f aca="false">RAW_DATA!H90</f>
        <v>2303.13</v>
      </c>
      <c r="I94" s="5" t="n">
        <f aca="false">RAW_DATA!I90</f>
        <v>15</v>
      </c>
      <c r="J94" s="2" t="str">
        <f aca="false">RAW_DATA!J90</f>
        <v>No</v>
      </c>
      <c r="K94" s="15" t="n">
        <f aca="false">IF(AND(F94&lt;&gt;"",E94&lt;&gt;""),DATEVALUE(F94)-DATEVALUE(E94),"")</f>
        <v>4</v>
      </c>
      <c r="L94" s="4" t="n">
        <f aca="false">H94*(1-I94/100)</f>
        <v>1957.6605</v>
      </c>
      <c r="M94" s="4" t="n">
        <f aca="false">H94*CALCULATIONS!$B$2</f>
        <v>1381.878</v>
      </c>
      <c r="N94" s="4" t="n">
        <f aca="false">IF(J94="Yes",H94*CALCULATIONS!$B$3,0)</f>
        <v>0</v>
      </c>
      <c r="O94" s="4" t="n">
        <f aca="false">L94-M94-N94</f>
        <v>575.7825</v>
      </c>
      <c r="P94" s="16" t="n">
        <f aca="false">IF(L94&gt;0,O94/L94,"")</f>
        <v>0.294117647058824</v>
      </c>
    </row>
    <row r="95" customFormat="false" ht="15" hidden="false" customHeight="false" outlineLevel="0" collapsed="false">
      <c r="A95" s="2" t="str">
        <f aca="false">RAW_DATA!A91</f>
        <v>ORD-100090</v>
      </c>
      <c r="B95" s="2" t="str">
        <f aca="false">RAW_DATA!B91</f>
        <v>CUST-1423</v>
      </c>
      <c r="C95" s="2" t="str">
        <f aca="false">RAW_DATA!C91</f>
        <v>Women</v>
      </c>
      <c r="D95" s="2" t="str">
        <f aca="false">RAW_DATA!D91</f>
        <v>WOM-SUIT-001</v>
      </c>
      <c r="E95" s="14" t="str">
        <f aca="false">RAW_DATA!E91</f>
        <v>2024-08-09</v>
      </c>
      <c r="F95" s="14" t="str">
        <f aca="false">RAW_DATA!F91</f>
        <v>2024-08-17</v>
      </c>
      <c r="G95" s="2" t="str">
        <f aca="false">RAW_DATA!G91</f>
        <v>Madhesh</v>
      </c>
      <c r="H95" s="4" t="n">
        <f aca="false">RAW_DATA!H91</f>
        <v>1077.98</v>
      </c>
      <c r="I95" s="5" t="n">
        <f aca="false">RAW_DATA!I91</f>
        <v>20</v>
      </c>
      <c r="J95" s="2" t="str">
        <f aca="false">RAW_DATA!J91</f>
        <v>No</v>
      </c>
      <c r="K95" s="15" t="n">
        <f aca="false">IF(AND(F95&lt;&gt;"",E95&lt;&gt;""),DATEVALUE(F95)-DATEVALUE(E95),"")</f>
        <v>8</v>
      </c>
      <c r="L95" s="4" t="n">
        <f aca="false">H95*(1-I95/100)</f>
        <v>862.384</v>
      </c>
      <c r="M95" s="4" t="n">
        <f aca="false">H95*CALCULATIONS!$B$2</f>
        <v>646.788</v>
      </c>
      <c r="N95" s="4" t="n">
        <f aca="false">IF(J95="Yes",H95*CALCULATIONS!$B$3,0)</f>
        <v>0</v>
      </c>
      <c r="O95" s="4" t="n">
        <f aca="false">L95-M95-N95</f>
        <v>215.596</v>
      </c>
      <c r="P95" s="16" t="n">
        <f aca="false">IF(L95&gt;0,O95/L95,"")</f>
        <v>0.25</v>
      </c>
    </row>
    <row r="96" customFormat="false" ht="15" hidden="false" customHeight="false" outlineLevel="0" collapsed="false">
      <c r="A96" s="2" t="str">
        <f aca="false">RAW_DATA!A92</f>
        <v>ORD-100091</v>
      </c>
      <c r="B96" s="2" t="str">
        <f aca="false">RAW_DATA!B92</f>
        <v>CUST-3870</v>
      </c>
      <c r="C96" s="2" t="str">
        <f aca="false">RAW_DATA!C92</f>
        <v>Men</v>
      </c>
      <c r="D96" s="2" t="str">
        <f aca="false">RAW_DATA!D92</f>
        <v>MEN-KURTA-001</v>
      </c>
      <c r="E96" s="14" t="str">
        <f aca="false">RAW_DATA!E92</f>
        <v>2024-12-10</v>
      </c>
      <c r="F96" s="14" t="str">
        <f aca="false">RAW_DATA!F92</f>
        <v>2024-12-19</v>
      </c>
      <c r="G96" s="2" t="str">
        <f aca="false">RAW_DATA!G92</f>
        <v>Gandaki</v>
      </c>
      <c r="H96" s="4" t="n">
        <f aca="false">RAW_DATA!H92</f>
        <v>14993.8</v>
      </c>
      <c r="I96" s="5" t="n">
        <f aca="false">RAW_DATA!I92</f>
        <v>0</v>
      </c>
      <c r="J96" s="2" t="str">
        <f aca="false">RAW_DATA!J92</f>
        <v>No</v>
      </c>
      <c r="K96" s="15" t="n">
        <f aca="false">IF(AND(F96&lt;&gt;"",E96&lt;&gt;""),DATEVALUE(F96)-DATEVALUE(E96),"")</f>
        <v>9</v>
      </c>
      <c r="L96" s="4" t="n">
        <f aca="false">H96*(1-I96/100)</f>
        <v>14993.8</v>
      </c>
      <c r="M96" s="4" t="n">
        <f aca="false">H96*CALCULATIONS!$B$2</f>
        <v>8996.28</v>
      </c>
      <c r="N96" s="4" t="n">
        <f aca="false">IF(J96="Yes",H96*CALCULATIONS!$B$3,0)</f>
        <v>0</v>
      </c>
      <c r="O96" s="4" t="n">
        <f aca="false">L96-M96-N96</f>
        <v>5997.52</v>
      </c>
      <c r="P96" s="16" t="n">
        <f aca="false">IF(L96&gt;0,O96/L96,"")</f>
        <v>0.4</v>
      </c>
    </row>
    <row r="97" customFormat="false" ht="15" hidden="false" customHeight="false" outlineLevel="0" collapsed="false">
      <c r="A97" s="2" t="str">
        <f aca="false">RAW_DATA!A93</f>
        <v>ORD-100092</v>
      </c>
      <c r="B97" s="2" t="str">
        <f aca="false">RAW_DATA!B93</f>
        <v>CUST-2494</v>
      </c>
      <c r="C97" s="2" t="str">
        <f aca="false">RAW_DATA!C93</f>
        <v>Women</v>
      </c>
      <c r="D97" s="2" t="str">
        <f aca="false">RAW_DATA!D93</f>
        <v>WOM-SUIT-001</v>
      </c>
      <c r="E97" s="14" t="str">
        <f aca="false">RAW_DATA!E93</f>
        <v>2024-08-11</v>
      </c>
      <c r="F97" s="14" t="str">
        <f aca="false">RAW_DATA!F93</f>
        <v>2024-08-18</v>
      </c>
      <c r="G97" s="2" t="str">
        <f aca="false">RAW_DATA!G93</f>
        <v>Sudurpashchim</v>
      </c>
      <c r="H97" s="4" t="n">
        <f aca="false">RAW_DATA!H93</f>
        <v>14955.71</v>
      </c>
      <c r="I97" s="5" t="n">
        <f aca="false">RAW_DATA!I93</f>
        <v>5</v>
      </c>
      <c r="J97" s="2" t="str">
        <f aca="false">RAW_DATA!J93</f>
        <v>No</v>
      </c>
      <c r="K97" s="15" t="n">
        <f aca="false">IF(AND(F97&lt;&gt;"",E97&lt;&gt;""),DATEVALUE(F97)-DATEVALUE(E97),"")</f>
        <v>7</v>
      </c>
      <c r="L97" s="4" t="n">
        <f aca="false">H97*(1-I97/100)</f>
        <v>14207.9245</v>
      </c>
      <c r="M97" s="4" t="n">
        <f aca="false">H97*CALCULATIONS!$B$2</f>
        <v>8973.426</v>
      </c>
      <c r="N97" s="4" t="n">
        <f aca="false">IF(J97="Yes",H97*CALCULATIONS!$B$3,0)</f>
        <v>0</v>
      </c>
      <c r="O97" s="4" t="n">
        <f aca="false">L97-M97-N97</f>
        <v>5234.4985</v>
      </c>
      <c r="P97" s="16" t="n">
        <f aca="false">IF(L97&gt;0,O97/L97,"")</f>
        <v>0.368421052631579</v>
      </c>
    </row>
    <row r="98" customFormat="false" ht="15" hidden="false" customHeight="false" outlineLevel="0" collapsed="false">
      <c r="A98" s="2" t="str">
        <f aca="false">RAW_DATA!A94</f>
        <v>ORD-100093</v>
      </c>
      <c r="B98" s="2" t="str">
        <f aca="false">RAW_DATA!B94</f>
        <v>CUST-5722</v>
      </c>
      <c r="C98" s="2" t="str">
        <f aca="false">RAW_DATA!C94</f>
        <v>Women</v>
      </c>
      <c r="D98" s="2" t="str">
        <f aca="false">RAW_DATA!D94</f>
        <v>WOM-LEHENGA-001</v>
      </c>
      <c r="E98" s="14" t="str">
        <f aca="false">RAW_DATA!E94</f>
        <v>2024-03-23</v>
      </c>
      <c r="F98" s="14" t="str">
        <f aca="false">RAW_DATA!F94</f>
        <v>2024-03-27</v>
      </c>
      <c r="G98" s="2" t="str">
        <f aca="false">RAW_DATA!G94</f>
        <v>Madhesh</v>
      </c>
      <c r="H98" s="4" t="n">
        <f aca="false">RAW_DATA!H94</f>
        <v>2016.7</v>
      </c>
      <c r="I98" s="5" t="n">
        <f aca="false">RAW_DATA!I94</f>
        <v>25</v>
      </c>
      <c r="J98" s="2" t="str">
        <f aca="false">RAW_DATA!J94</f>
        <v>No</v>
      </c>
      <c r="K98" s="15" t="n">
        <f aca="false">IF(AND(F98&lt;&gt;"",E98&lt;&gt;""),DATEVALUE(F98)-DATEVALUE(E98),"")</f>
        <v>4</v>
      </c>
      <c r="L98" s="4" t="n">
        <f aca="false">H98*(1-I98/100)</f>
        <v>1512.525</v>
      </c>
      <c r="M98" s="4" t="n">
        <f aca="false">H98*CALCULATIONS!$B$2</f>
        <v>1210.02</v>
      </c>
      <c r="N98" s="4" t="n">
        <f aca="false">IF(J98="Yes",H98*CALCULATIONS!$B$3,0)</f>
        <v>0</v>
      </c>
      <c r="O98" s="4" t="n">
        <f aca="false">L98-M98-N98</f>
        <v>302.505</v>
      </c>
      <c r="P98" s="16" t="n">
        <f aca="false">IF(L98&gt;0,O98/L98,"")</f>
        <v>0.2</v>
      </c>
    </row>
    <row r="99" customFormat="false" ht="15" hidden="false" customHeight="false" outlineLevel="0" collapsed="false">
      <c r="A99" s="2" t="str">
        <f aca="false">RAW_DATA!A95</f>
        <v>ORD-100094</v>
      </c>
      <c r="B99" s="2" t="str">
        <f aca="false">RAW_DATA!B95</f>
        <v>CUST-7622</v>
      </c>
      <c r="C99" s="2" t="str">
        <f aca="false">RAW_DATA!C95</f>
        <v>Women</v>
      </c>
      <c r="D99" s="2" t="str">
        <f aca="false">RAW_DATA!D95</f>
        <v>WOM-LEHENGA-001</v>
      </c>
      <c r="E99" s="14" t="str">
        <f aca="false">RAW_DATA!E95</f>
        <v>2024-02-15</v>
      </c>
      <c r="F99" s="14" t="str">
        <f aca="false">RAW_DATA!F95</f>
        <v>2024-02-19</v>
      </c>
      <c r="G99" s="2" t="str">
        <f aca="false">RAW_DATA!G95</f>
        <v>Karnali</v>
      </c>
      <c r="H99" s="4" t="n">
        <f aca="false">RAW_DATA!H95</f>
        <v>1032.11</v>
      </c>
      <c r="I99" s="5" t="n">
        <f aca="false">RAW_DATA!I95</f>
        <v>20</v>
      </c>
      <c r="J99" s="2" t="str">
        <f aca="false">RAW_DATA!J95</f>
        <v>No</v>
      </c>
      <c r="K99" s="15" t="n">
        <f aca="false">IF(AND(F99&lt;&gt;"",E99&lt;&gt;""),DATEVALUE(F99)-DATEVALUE(E99),"")</f>
        <v>4</v>
      </c>
      <c r="L99" s="4" t="n">
        <f aca="false">H99*(1-I99/100)</f>
        <v>825.688</v>
      </c>
      <c r="M99" s="4" t="n">
        <f aca="false">H99*CALCULATIONS!$B$2</f>
        <v>619.266</v>
      </c>
      <c r="N99" s="4" t="n">
        <f aca="false">IF(J99="Yes",H99*CALCULATIONS!$B$3,0)</f>
        <v>0</v>
      </c>
      <c r="O99" s="4" t="n">
        <f aca="false">L99-M99-N99</f>
        <v>206.422</v>
      </c>
      <c r="P99" s="16" t="n">
        <f aca="false">IF(L99&gt;0,O99/L99,"")</f>
        <v>0.25</v>
      </c>
    </row>
    <row r="100" customFormat="false" ht="15" hidden="false" customHeight="false" outlineLevel="0" collapsed="false">
      <c r="A100" s="2" t="str">
        <f aca="false">RAW_DATA!A96</f>
        <v>ORD-100095</v>
      </c>
      <c r="B100" s="2" t="str">
        <f aca="false">RAW_DATA!B96</f>
        <v>CUST-9167</v>
      </c>
      <c r="C100" s="2" t="str">
        <f aca="false">RAW_DATA!C96</f>
        <v>Kids</v>
      </c>
      <c r="D100" s="2" t="str">
        <f aca="false">RAW_DATA!D96</f>
        <v>KID-TSHIRT-001</v>
      </c>
      <c r="E100" s="14" t="str">
        <f aca="false">RAW_DATA!E96</f>
        <v>2024-01-28</v>
      </c>
      <c r="F100" s="14" t="str">
        <f aca="false">RAW_DATA!F96</f>
        <v>2024-01-31</v>
      </c>
      <c r="G100" s="2" t="str">
        <f aca="false">RAW_DATA!G96</f>
        <v>Lumbini</v>
      </c>
      <c r="H100" s="4" t="n">
        <f aca="false">RAW_DATA!H96</f>
        <v>7198.66</v>
      </c>
      <c r="I100" s="5" t="n">
        <f aca="false">RAW_DATA!I96</f>
        <v>20</v>
      </c>
      <c r="J100" s="2" t="str">
        <f aca="false">RAW_DATA!J96</f>
        <v>No</v>
      </c>
      <c r="K100" s="15" t="n">
        <f aca="false">IF(AND(F100&lt;&gt;"",E100&lt;&gt;""),DATEVALUE(F100)-DATEVALUE(E100),"")</f>
        <v>3</v>
      </c>
      <c r="L100" s="4" t="n">
        <f aca="false">H100*(1-I100/100)</f>
        <v>5758.928</v>
      </c>
      <c r="M100" s="4" t="n">
        <f aca="false">H100*CALCULATIONS!$B$2</f>
        <v>4319.196</v>
      </c>
      <c r="N100" s="4" t="n">
        <f aca="false">IF(J100="Yes",H100*CALCULATIONS!$B$3,0)</f>
        <v>0</v>
      </c>
      <c r="O100" s="4" t="n">
        <f aca="false">L100-M100-N100</f>
        <v>1439.732</v>
      </c>
      <c r="P100" s="16" t="n">
        <f aca="false">IF(L100&gt;0,O100/L100,"")</f>
        <v>0.25</v>
      </c>
    </row>
    <row r="101" customFormat="false" ht="15" hidden="false" customHeight="false" outlineLevel="0" collapsed="false">
      <c r="A101" s="2" t="str">
        <f aca="false">RAW_DATA!A97</f>
        <v>ORD-100096</v>
      </c>
      <c r="B101" s="2" t="str">
        <f aca="false">RAW_DATA!B97</f>
        <v>CUST-2989</v>
      </c>
      <c r="C101" s="2" t="str">
        <f aca="false">RAW_DATA!C97</f>
        <v>Women</v>
      </c>
      <c r="D101" s="2" t="str">
        <f aca="false">RAW_DATA!D97</f>
        <v>WOM-KURTA-001</v>
      </c>
      <c r="E101" s="14" t="str">
        <f aca="false">RAW_DATA!E97</f>
        <v>2024-05-27</v>
      </c>
      <c r="F101" s="14" t="str">
        <f aca="false">RAW_DATA!F97</f>
        <v>2024-06-01</v>
      </c>
      <c r="G101" s="2" t="str">
        <f aca="false">RAW_DATA!G97</f>
        <v>Bagmati</v>
      </c>
      <c r="H101" s="4" t="n">
        <f aca="false">RAW_DATA!H97</f>
        <v>2399.69</v>
      </c>
      <c r="I101" s="5" t="n">
        <f aca="false">RAW_DATA!I97</f>
        <v>20</v>
      </c>
      <c r="J101" s="2" t="str">
        <f aca="false">RAW_DATA!J97</f>
        <v>No</v>
      </c>
      <c r="K101" s="15" t="n">
        <f aca="false">IF(AND(F101&lt;&gt;"",E101&lt;&gt;""),DATEVALUE(F101)-DATEVALUE(E101),"")</f>
        <v>5</v>
      </c>
      <c r="L101" s="4" t="n">
        <f aca="false">H101*(1-I101/100)</f>
        <v>1919.752</v>
      </c>
      <c r="M101" s="4" t="n">
        <f aca="false">H101*CALCULATIONS!$B$2</f>
        <v>1439.814</v>
      </c>
      <c r="N101" s="4" t="n">
        <f aca="false">IF(J101="Yes",H101*CALCULATIONS!$B$3,0)</f>
        <v>0</v>
      </c>
      <c r="O101" s="4" t="n">
        <f aca="false">L101-M101-N101</f>
        <v>479.938</v>
      </c>
      <c r="P101" s="16" t="n">
        <f aca="false">IF(L101&gt;0,O101/L101,"")</f>
        <v>0.25</v>
      </c>
    </row>
    <row r="102" customFormat="false" ht="15" hidden="false" customHeight="false" outlineLevel="0" collapsed="false">
      <c r="A102" s="2" t="str">
        <f aca="false">RAW_DATA!A98</f>
        <v>ORD-100097</v>
      </c>
      <c r="B102" s="2" t="str">
        <f aca="false">RAW_DATA!B98</f>
        <v>CUST-4681</v>
      </c>
      <c r="C102" s="2" t="str">
        <f aca="false">RAW_DATA!C98</f>
        <v>Men</v>
      </c>
      <c r="D102" s="2" t="str">
        <f aca="false">RAW_DATA!D98</f>
        <v>MEN-KURTA-001</v>
      </c>
      <c r="E102" s="14" t="str">
        <f aca="false">RAW_DATA!E98</f>
        <v>2024-10-09</v>
      </c>
      <c r="F102" s="14" t="str">
        <f aca="false">RAW_DATA!F98</f>
        <v>2024-10-10</v>
      </c>
      <c r="G102" s="2" t="str">
        <f aca="false">RAW_DATA!G98</f>
        <v>Lumbini</v>
      </c>
      <c r="H102" s="4" t="n">
        <f aca="false">RAW_DATA!H98</f>
        <v>2796.48</v>
      </c>
      <c r="I102" s="5" t="n">
        <f aca="false">RAW_DATA!I98</f>
        <v>25</v>
      </c>
      <c r="J102" s="2" t="str">
        <f aca="false">RAW_DATA!J98</f>
        <v>No</v>
      </c>
      <c r="K102" s="15" t="n">
        <f aca="false">IF(AND(F102&lt;&gt;"",E102&lt;&gt;""),DATEVALUE(F102)-DATEVALUE(E102),"")</f>
        <v>1</v>
      </c>
      <c r="L102" s="4" t="n">
        <f aca="false">H102*(1-I102/100)</f>
        <v>2097.36</v>
      </c>
      <c r="M102" s="4" t="n">
        <f aca="false">H102*CALCULATIONS!$B$2</f>
        <v>1677.888</v>
      </c>
      <c r="N102" s="4" t="n">
        <f aca="false">IF(J102="Yes",H102*CALCULATIONS!$B$3,0)</f>
        <v>0</v>
      </c>
      <c r="O102" s="4" t="n">
        <f aca="false">L102-M102-N102</f>
        <v>419.472</v>
      </c>
      <c r="P102" s="16" t="n">
        <f aca="false">IF(L102&gt;0,O102/L102,"")</f>
        <v>0.2</v>
      </c>
    </row>
    <row r="103" customFormat="false" ht="15" hidden="false" customHeight="false" outlineLevel="0" collapsed="false">
      <c r="A103" s="2" t="str">
        <f aca="false">RAW_DATA!A99</f>
        <v>ORD-100098</v>
      </c>
      <c r="B103" s="2" t="str">
        <f aca="false">RAW_DATA!B99</f>
        <v>CUST-9337</v>
      </c>
      <c r="C103" s="2" t="str">
        <f aca="false">RAW_DATA!C99</f>
        <v>Kids</v>
      </c>
      <c r="D103" s="2" t="str">
        <f aca="false">RAW_DATA!D99</f>
        <v>KID-FROCK-001</v>
      </c>
      <c r="E103" s="14" t="str">
        <f aca="false">RAW_DATA!E99</f>
        <v>2024-03-19</v>
      </c>
      <c r="F103" s="14" t="str">
        <f aca="false">RAW_DATA!F99</f>
        <v>2024-03-25</v>
      </c>
      <c r="G103" s="2" t="str">
        <f aca="false">RAW_DATA!G99</f>
        <v>Madhesh</v>
      </c>
      <c r="H103" s="4" t="n">
        <f aca="false">RAW_DATA!H99</f>
        <v>9891.79</v>
      </c>
      <c r="I103" s="5" t="n">
        <f aca="false">RAW_DATA!I99</f>
        <v>0</v>
      </c>
      <c r="J103" s="2" t="str">
        <f aca="false">RAW_DATA!J99</f>
        <v>No</v>
      </c>
      <c r="K103" s="15" t="n">
        <f aca="false">IF(AND(F103&lt;&gt;"",E103&lt;&gt;""),DATEVALUE(F103)-DATEVALUE(E103),"")</f>
        <v>6</v>
      </c>
      <c r="L103" s="4" t="n">
        <f aca="false">H103*(1-I103/100)</f>
        <v>9891.79</v>
      </c>
      <c r="M103" s="4" t="n">
        <f aca="false">H103*CALCULATIONS!$B$2</f>
        <v>5935.074</v>
      </c>
      <c r="N103" s="4" t="n">
        <f aca="false">IF(J103="Yes",H103*CALCULATIONS!$B$3,0)</f>
        <v>0</v>
      </c>
      <c r="O103" s="4" t="n">
        <f aca="false">L103-M103-N103</f>
        <v>3956.716</v>
      </c>
      <c r="P103" s="16" t="n">
        <f aca="false">IF(L103&gt;0,O103/L103,"")</f>
        <v>0.4</v>
      </c>
    </row>
    <row r="104" customFormat="false" ht="15" hidden="false" customHeight="false" outlineLevel="0" collapsed="false">
      <c r="A104" s="2" t="str">
        <f aca="false">RAW_DATA!A100</f>
        <v>ORD-100099</v>
      </c>
      <c r="B104" s="2" t="str">
        <f aca="false">RAW_DATA!B100</f>
        <v>CUST-9327</v>
      </c>
      <c r="C104" s="2" t="str">
        <f aca="false">RAW_DATA!C100</f>
        <v>Women</v>
      </c>
      <c r="D104" s="2" t="str">
        <f aca="false">RAW_DATA!D100</f>
        <v>WOM-LEHENGA-001</v>
      </c>
      <c r="E104" s="14" t="str">
        <f aca="false">RAW_DATA!E100</f>
        <v>2024-10-09</v>
      </c>
      <c r="F104" s="14" t="str">
        <f aca="false">RAW_DATA!F100</f>
        <v>2024-10-12</v>
      </c>
      <c r="G104" s="2" t="str">
        <f aca="false">RAW_DATA!G100</f>
        <v>Karnali</v>
      </c>
      <c r="H104" s="4" t="n">
        <f aca="false">RAW_DATA!H100</f>
        <v>4034.1</v>
      </c>
      <c r="I104" s="5" t="n">
        <f aca="false">RAW_DATA!I100</f>
        <v>15</v>
      </c>
      <c r="J104" s="2" t="str">
        <f aca="false">RAW_DATA!J100</f>
        <v>No</v>
      </c>
      <c r="K104" s="15" t="n">
        <f aca="false">IF(AND(F104&lt;&gt;"",E104&lt;&gt;""),DATEVALUE(F104)-DATEVALUE(E104),"")</f>
        <v>3</v>
      </c>
      <c r="L104" s="4" t="n">
        <f aca="false">H104*(1-I104/100)</f>
        <v>3428.985</v>
      </c>
      <c r="M104" s="4" t="n">
        <f aca="false">H104*CALCULATIONS!$B$2</f>
        <v>2420.46</v>
      </c>
      <c r="N104" s="4" t="n">
        <f aca="false">IF(J104="Yes",H104*CALCULATIONS!$B$3,0)</f>
        <v>0</v>
      </c>
      <c r="O104" s="4" t="n">
        <f aca="false">L104-M104-N104</f>
        <v>1008.525</v>
      </c>
      <c r="P104" s="16" t="n">
        <f aca="false">IF(L104&gt;0,O104/L104,"")</f>
        <v>0.294117647058823</v>
      </c>
    </row>
    <row r="105" customFormat="false" ht="15" hidden="false" customHeight="false" outlineLevel="0" collapsed="false">
      <c r="A105" s="2" t="str">
        <f aca="false">RAW_DATA!A101</f>
        <v>ORD-100100</v>
      </c>
      <c r="B105" s="2" t="str">
        <f aca="false">RAW_DATA!B101</f>
        <v>CUST-5377</v>
      </c>
      <c r="C105" s="2" t="str">
        <f aca="false">RAW_DATA!C101</f>
        <v>Women</v>
      </c>
      <c r="D105" s="2" t="str">
        <f aca="false">RAW_DATA!D101</f>
        <v>WOM-DRESS-001</v>
      </c>
      <c r="E105" s="14" t="str">
        <f aca="false">RAW_DATA!E101</f>
        <v>2024-07-31</v>
      </c>
      <c r="F105" s="14" t="str">
        <f aca="false">RAW_DATA!F101</f>
        <v>2024-08-04</v>
      </c>
      <c r="G105" s="2" t="str">
        <f aca="false">RAW_DATA!G101</f>
        <v>Karnali</v>
      </c>
      <c r="H105" s="4" t="n">
        <f aca="false">RAW_DATA!H101</f>
        <v>11703.79</v>
      </c>
      <c r="I105" s="5" t="n">
        <f aca="false">RAW_DATA!I101</f>
        <v>10</v>
      </c>
      <c r="J105" s="2" t="str">
        <f aca="false">RAW_DATA!J101</f>
        <v>No</v>
      </c>
      <c r="K105" s="15" t="n">
        <f aca="false">IF(AND(F105&lt;&gt;"",E105&lt;&gt;""),DATEVALUE(F105)-DATEVALUE(E105),"")</f>
        <v>4</v>
      </c>
      <c r="L105" s="4" t="n">
        <f aca="false">H105*(1-I105/100)</f>
        <v>10533.411</v>
      </c>
      <c r="M105" s="4" t="n">
        <f aca="false">H105*CALCULATIONS!$B$2</f>
        <v>7022.274</v>
      </c>
      <c r="N105" s="4" t="n">
        <f aca="false">IF(J105="Yes",H105*CALCULATIONS!$B$3,0)</f>
        <v>0</v>
      </c>
      <c r="O105" s="4" t="n">
        <f aca="false">L105-M105-N105</f>
        <v>3511.137</v>
      </c>
      <c r="P105" s="16" t="n">
        <f aca="false">IF(L105&gt;0,O105/L105,"")</f>
        <v>0.333333333333333</v>
      </c>
    </row>
    <row r="106" customFormat="false" ht="15" hidden="false" customHeight="false" outlineLevel="0" collapsed="false">
      <c r="A106" s="2" t="str">
        <f aca="false">RAW_DATA!A102</f>
        <v>ORD-100101</v>
      </c>
      <c r="B106" s="2" t="str">
        <f aca="false">RAW_DATA!B102</f>
        <v>CUST-9824</v>
      </c>
      <c r="C106" s="2" t="str">
        <f aca="false">RAW_DATA!C102</f>
        <v>Kids</v>
      </c>
      <c r="D106" s="2" t="str">
        <f aca="false">RAW_DATA!D102</f>
        <v>KID-JACKET-001</v>
      </c>
      <c r="E106" s="14" t="str">
        <f aca="false">RAW_DATA!E102</f>
        <v>2024-12-03</v>
      </c>
      <c r="F106" s="14" t="str">
        <f aca="false">RAW_DATA!F102</f>
        <v>2024-12-08</v>
      </c>
      <c r="G106" s="2" t="str">
        <f aca="false">RAW_DATA!G102</f>
        <v>Lumbini</v>
      </c>
      <c r="H106" s="4" t="n">
        <f aca="false">RAW_DATA!H102</f>
        <v>9010.6</v>
      </c>
      <c r="I106" s="5" t="n">
        <f aca="false">RAW_DATA!I102</f>
        <v>30</v>
      </c>
      <c r="J106" s="2" t="str">
        <f aca="false">RAW_DATA!J102</f>
        <v>Yes</v>
      </c>
      <c r="K106" s="15" t="n">
        <f aca="false">IF(AND(F106&lt;&gt;"",E106&lt;&gt;""),DATEVALUE(F106)-DATEVALUE(E106),"")</f>
        <v>5</v>
      </c>
      <c r="L106" s="4" t="n">
        <f aca="false">H106*(1-I106/100)</f>
        <v>6307.42</v>
      </c>
      <c r="M106" s="4" t="n">
        <f aca="false">H106*CALCULATIONS!$B$2</f>
        <v>5406.36</v>
      </c>
      <c r="N106" s="4" t="n">
        <f aca="false">IF(J106="Yes",H106*CALCULATIONS!$B$3,0)</f>
        <v>1802.12</v>
      </c>
      <c r="O106" s="4" t="n">
        <f aca="false">L106-M106-N106</f>
        <v>-901.06</v>
      </c>
      <c r="P106" s="16" t="n">
        <f aca="false">IF(L106&gt;0,O106/L106,"")</f>
        <v>-0.142857142857143</v>
      </c>
    </row>
    <row r="107" customFormat="false" ht="15" hidden="false" customHeight="false" outlineLevel="0" collapsed="false">
      <c r="A107" s="2" t="str">
        <f aca="false">RAW_DATA!A103</f>
        <v>ORD-100102</v>
      </c>
      <c r="B107" s="2" t="str">
        <f aca="false">RAW_DATA!B103</f>
        <v>CUST-4912</v>
      </c>
      <c r="C107" s="2" t="str">
        <f aca="false">RAW_DATA!C103</f>
        <v>Women</v>
      </c>
      <c r="D107" s="2" t="str">
        <f aca="false">RAW_DATA!D103</f>
        <v>WOM-BLOUSE-001</v>
      </c>
      <c r="E107" s="14" t="str">
        <f aca="false">RAW_DATA!E103</f>
        <v>2024-06-13</v>
      </c>
      <c r="F107" s="14" t="str">
        <f aca="false">RAW_DATA!F103</f>
        <v>2024-06-23</v>
      </c>
      <c r="G107" s="2" t="str">
        <f aca="false">RAW_DATA!G103</f>
        <v>Gandaki</v>
      </c>
      <c r="H107" s="4" t="n">
        <f aca="false">RAW_DATA!H103</f>
        <v>5969.55</v>
      </c>
      <c r="I107" s="5" t="n">
        <f aca="false">RAW_DATA!I103</f>
        <v>20</v>
      </c>
      <c r="J107" s="2" t="str">
        <f aca="false">RAW_DATA!J103</f>
        <v>No</v>
      </c>
      <c r="K107" s="15" t="n">
        <f aca="false">IF(AND(F107&lt;&gt;"",E107&lt;&gt;""),DATEVALUE(F107)-DATEVALUE(E107),"")</f>
        <v>10</v>
      </c>
      <c r="L107" s="4" t="n">
        <f aca="false">H107*(1-I107/100)</f>
        <v>4775.64</v>
      </c>
      <c r="M107" s="4" t="n">
        <f aca="false">H107*CALCULATIONS!$B$2</f>
        <v>3581.73</v>
      </c>
      <c r="N107" s="4" t="n">
        <f aca="false">IF(J107="Yes",H107*CALCULATIONS!$B$3,0)</f>
        <v>0</v>
      </c>
      <c r="O107" s="4" t="n">
        <f aca="false">L107-M107-N107</f>
        <v>1193.91</v>
      </c>
      <c r="P107" s="16" t="n">
        <f aca="false">IF(L107&gt;0,O107/L107,"")</f>
        <v>0.25</v>
      </c>
    </row>
    <row r="108" customFormat="false" ht="15" hidden="false" customHeight="false" outlineLevel="0" collapsed="false">
      <c r="A108" s="2" t="str">
        <f aca="false">RAW_DATA!A104</f>
        <v>ORD-100103</v>
      </c>
      <c r="B108" s="2" t="str">
        <f aca="false">RAW_DATA!B104</f>
        <v>CUST-7325</v>
      </c>
      <c r="C108" s="2" t="str">
        <f aca="false">RAW_DATA!C104</f>
        <v>Women</v>
      </c>
      <c r="D108" s="2" t="str">
        <f aca="false">RAW_DATA!D104</f>
        <v>WOM-TOP-001</v>
      </c>
      <c r="E108" s="14" t="str">
        <f aca="false">RAW_DATA!E104</f>
        <v>2024-08-30</v>
      </c>
      <c r="F108" s="14" t="str">
        <f aca="false">RAW_DATA!F104</f>
        <v>2024-09-06</v>
      </c>
      <c r="G108" s="2" t="str">
        <f aca="false">RAW_DATA!G104</f>
        <v>Karnali</v>
      </c>
      <c r="H108" s="4" t="n">
        <f aca="false">RAW_DATA!H104</f>
        <v>1132.89</v>
      </c>
      <c r="I108" s="5" t="n">
        <f aca="false">RAW_DATA!I104</f>
        <v>15</v>
      </c>
      <c r="J108" s="2" t="str">
        <f aca="false">RAW_DATA!J104</f>
        <v>No</v>
      </c>
      <c r="K108" s="15" t="n">
        <f aca="false">IF(AND(F108&lt;&gt;"",E108&lt;&gt;""),DATEVALUE(F108)-DATEVALUE(E108),"")</f>
        <v>7</v>
      </c>
      <c r="L108" s="4" t="n">
        <f aca="false">H108*(1-I108/100)</f>
        <v>962.9565</v>
      </c>
      <c r="M108" s="4" t="n">
        <f aca="false">H108*CALCULATIONS!$B$2</f>
        <v>679.734</v>
      </c>
      <c r="N108" s="4" t="n">
        <f aca="false">IF(J108="Yes",H108*CALCULATIONS!$B$3,0)</f>
        <v>0</v>
      </c>
      <c r="O108" s="4" t="n">
        <f aca="false">L108-M108-N108</f>
        <v>283.2225</v>
      </c>
      <c r="P108" s="16" t="n">
        <f aca="false">IF(L108&gt;0,O108/L108,"")</f>
        <v>0.294117647058824</v>
      </c>
    </row>
    <row r="109" customFormat="false" ht="15" hidden="false" customHeight="false" outlineLevel="0" collapsed="false">
      <c r="A109" s="2" t="str">
        <f aca="false">RAW_DATA!A105</f>
        <v>ORD-100104</v>
      </c>
      <c r="B109" s="2" t="str">
        <f aca="false">RAW_DATA!B105</f>
        <v>CUST-8213</v>
      </c>
      <c r="C109" s="2" t="str">
        <f aca="false">RAW_DATA!C105</f>
        <v>Kids</v>
      </c>
      <c r="D109" s="2" t="str">
        <f aca="false">RAW_DATA!D105</f>
        <v>KID-JEANS-001</v>
      </c>
      <c r="E109" s="14" t="str">
        <f aca="false">RAW_DATA!E105</f>
        <v>2024-10-29</v>
      </c>
      <c r="F109" s="14" t="str">
        <f aca="false">RAW_DATA!F105</f>
        <v>2024-11-02</v>
      </c>
      <c r="G109" s="2" t="str">
        <f aca="false">RAW_DATA!G105</f>
        <v>Madhesh</v>
      </c>
      <c r="H109" s="4" t="n">
        <f aca="false">RAW_DATA!H105</f>
        <v>2330.57</v>
      </c>
      <c r="I109" s="5" t="n">
        <f aca="false">RAW_DATA!I105</f>
        <v>0</v>
      </c>
      <c r="J109" s="2" t="str">
        <f aca="false">RAW_DATA!J105</f>
        <v>Yes</v>
      </c>
      <c r="K109" s="15" t="n">
        <f aca="false">IF(AND(F109&lt;&gt;"",E109&lt;&gt;""),DATEVALUE(F109)-DATEVALUE(E109),"")</f>
        <v>4</v>
      </c>
      <c r="L109" s="4" t="n">
        <f aca="false">H109*(1-I109/100)</f>
        <v>2330.57</v>
      </c>
      <c r="M109" s="4" t="n">
        <f aca="false">H109*CALCULATIONS!$B$2</f>
        <v>1398.342</v>
      </c>
      <c r="N109" s="4" t="n">
        <f aca="false">IF(J109="Yes",H109*CALCULATIONS!$B$3,0)</f>
        <v>466.114</v>
      </c>
      <c r="O109" s="4" t="n">
        <f aca="false">L109-M109-N109</f>
        <v>466.114</v>
      </c>
      <c r="P109" s="16" t="n">
        <f aca="false">IF(L109&gt;0,O109/L109,"")</f>
        <v>0.2</v>
      </c>
    </row>
    <row r="110" customFormat="false" ht="15" hidden="false" customHeight="false" outlineLevel="0" collapsed="false">
      <c r="A110" s="2" t="str">
        <f aca="false">RAW_DATA!A106</f>
        <v>ORD-100105</v>
      </c>
      <c r="B110" s="2" t="str">
        <f aca="false">RAW_DATA!B106</f>
        <v>CUST-5342</v>
      </c>
      <c r="C110" s="2" t="str">
        <f aca="false">RAW_DATA!C106</f>
        <v>Men</v>
      </c>
      <c r="D110" s="2" t="str">
        <f aca="false">RAW_DATA!D106</f>
        <v>MEN-TSHIRT-001</v>
      </c>
      <c r="E110" s="14" t="str">
        <f aca="false">RAW_DATA!E106</f>
        <v>2024-12-01</v>
      </c>
      <c r="F110" s="14" t="str">
        <f aca="false">RAW_DATA!F106</f>
        <v>2024-12-15</v>
      </c>
      <c r="G110" s="2" t="str">
        <f aca="false">RAW_DATA!G106</f>
        <v>Bagmati</v>
      </c>
      <c r="H110" s="4" t="n">
        <f aca="false">RAW_DATA!H106</f>
        <v>6444.69</v>
      </c>
      <c r="I110" s="5" t="n">
        <f aca="false">RAW_DATA!I106</f>
        <v>5</v>
      </c>
      <c r="J110" s="2" t="str">
        <f aca="false">RAW_DATA!J106</f>
        <v>Yes</v>
      </c>
      <c r="K110" s="15" t="n">
        <f aca="false">IF(AND(F110&lt;&gt;"",E110&lt;&gt;""),DATEVALUE(F110)-DATEVALUE(E110),"")</f>
        <v>14</v>
      </c>
      <c r="L110" s="4" t="n">
        <f aca="false">H110*(1-I110/100)</f>
        <v>6122.4555</v>
      </c>
      <c r="M110" s="4" t="n">
        <f aca="false">H110*CALCULATIONS!$B$2</f>
        <v>3866.814</v>
      </c>
      <c r="N110" s="4" t="n">
        <f aca="false">IF(J110="Yes",H110*CALCULATIONS!$B$3,0)</f>
        <v>1288.938</v>
      </c>
      <c r="O110" s="4" t="n">
        <f aca="false">L110-M110-N110</f>
        <v>966.7035</v>
      </c>
      <c r="P110" s="16" t="n">
        <f aca="false">IF(L110&gt;0,O110/L110,"")</f>
        <v>0.157894736842105</v>
      </c>
    </row>
    <row r="111" customFormat="false" ht="15" hidden="false" customHeight="false" outlineLevel="0" collapsed="false">
      <c r="A111" s="2" t="str">
        <f aca="false">RAW_DATA!A107</f>
        <v>ORD-100106</v>
      </c>
      <c r="B111" s="2" t="str">
        <f aca="false">RAW_DATA!B107</f>
        <v>CUST-6188</v>
      </c>
      <c r="C111" s="2" t="str">
        <f aca="false">RAW_DATA!C107</f>
        <v>Men</v>
      </c>
      <c r="D111" s="2" t="str">
        <f aca="false">RAW_DATA!D107</f>
        <v>MEN-POLO-001</v>
      </c>
      <c r="E111" s="14" t="str">
        <f aca="false">RAW_DATA!E107</f>
        <v>2024-12-11</v>
      </c>
      <c r="F111" s="14" t="str">
        <f aca="false">RAW_DATA!F107</f>
        <v>2024-12-21</v>
      </c>
      <c r="G111" s="2" t="str">
        <f aca="false">RAW_DATA!G107</f>
        <v>Gandaki</v>
      </c>
      <c r="H111" s="4" t="n">
        <f aca="false">RAW_DATA!H107</f>
        <v>5264.2</v>
      </c>
      <c r="I111" s="5" t="n">
        <f aca="false">RAW_DATA!I107</f>
        <v>30</v>
      </c>
      <c r="J111" s="2" t="str">
        <f aca="false">RAW_DATA!J107</f>
        <v>No</v>
      </c>
      <c r="K111" s="15" t="n">
        <f aca="false">IF(AND(F111&lt;&gt;"",E111&lt;&gt;""),DATEVALUE(F111)-DATEVALUE(E111),"")</f>
        <v>10</v>
      </c>
      <c r="L111" s="4" t="n">
        <f aca="false">H111*(1-I111/100)</f>
        <v>3684.94</v>
      </c>
      <c r="M111" s="4" t="n">
        <f aca="false">H111*CALCULATIONS!$B$2</f>
        <v>3158.52</v>
      </c>
      <c r="N111" s="4" t="n">
        <f aca="false">IF(J111="Yes",H111*CALCULATIONS!$B$3,0)</f>
        <v>0</v>
      </c>
      <c r="O111" s="4" t="n">
        <f aca="false">L111-M111-N111</f>
        <v>526.42</v>
      </c>
      <c r="P111" s="16" t="n">
        <f aca="false">IF(L111&gt;0,O111/L111,"")</f>
        <v>0.142857142857143</v>
      </c>
    </row>
    <row r="112" customFormat="false" ht="15" hidden="false" customHeight="false" outlineLevel="0" collapsed="false">
      <c r="A112" s="2" t="str">
        <f aca="false">RAW_DATA!A108</f>
        <v>ORD-100107</v>
      </c>
      <c r="B112" s="2" t="str">
        <f aca="false">RAW_DATA!B108</f>
        <v>CUST-4727</v>
      </c>
      <c r="C112" s="2" t="str">
        <f aca="false">RAW_DATA!C108</f>
        <v>Women</v>
      </c>
      <c r="D112" s="2" t="str">
        <f aca="false">RAW_DATA!D108</f>
        <v>WOM-SUIT-001</v>
      </c>
      <c r="E112" s="14" t="str">
        <f aca="false">RAW_DATA!E108</f>
        <v>2024-04-30</v>
      </c>
      <c r="F112" s="14" t="str">
        <f aca="false">RAW_DATA!F108</f>
        <v>2024-05-07</v>
      </c>
      <c r="G112" s="2" t="str">
        <f aca="false">RAW_DATA!G108</f>
        <v>Karnali</v>
      </c>
      <c r="H112" s="4" t="n">
        <f aca="false">RAW_DATA!H108</f>
        <v>9453.16</v>
      </c>
      <c r="I112" s="5" t="n">
        <f aca="false">RAW_DATA!I108</f>
        <v>0</v>
      </c>
      <c r="J112" s="2" t="str">
        <f aca="false">RAW_DATA!J108</f>
        <v>No</v>
      </c>
      <c r="K112" s="15" t="n">
        <f aca="false">IF(AND(F112&lt;&gt;"",E112&lt;&gt;""),DATEVALUE(F112)-DATEVALUE(E112),"")</f>
        <v>7</v>
      </c>
      <c r="L112" s="4" t="n">
        <f aca="false">H112*(1-I112/100)</f>
        <v>9453.16</v>
      </c>
      <c r="M112" s="4" t="n">
        <f aca="false">H112*CALCULATIONS!$B$2</f>
        <v>5671.896</v>
      </c>
      <c r="N112" s="4" t="n">
        <f aca="false">IF(J112="Yes",H112*CALCULATIONS!$B$3,0)</f>
        <v>0</v>
      </c>
      <c r="O112" s="4" t="n">
        <f aca="false">L112-M112-N112</f>
        <v>3781.264</v>
      </c>
      <c r="P112" s="16" t="n">
        <f aca="false">IF(L112&gt;0,O112/L112,"")</f>
        <v>0.4</v>
      </c>
    </row>
    <row r="113" customFormat="false" ht="15" hidden="false" customHeight="false" outlineLevel="0" collapsed="false">
      <c r="A113" s="2" t="str">
        <f aca="false">RAW_DATA!A109</f>
        <v>ORD-100108</v>
      </c>
      <c r="B113" s="2" t="str">
        <f aca="false">RAW_DATA!B109</f>
        <v>CUST-1474</v>
      </c>
      <c r="C113" s="2" t="str">
        <f aca="false">RAW_DATA!C109</f>
        <v>Women</v>
      </c>
      <c r="D113" s="2" t="str">
        <f aca="false">RAW_DATA!D109</f>
        <v>WOM-LEHENGA-001</v>
      </c>
      <c r="E113" s="14" t="str">
        <f aca="false">RAW_DATA!E109</f>
        <v>2024-02-21</v>
      </c>
      <c r="F113" s="14" t="str">
        <f aca="false">RAW_DATA!F109</f>
        <v>2024-02-26</v>
      </c>
      <c r="G113" s="2" t="str">
        <f aca="false">RAW_DATA!G109</f>
        <v>Sudurpashchim</v>
      </c>
      <c r="H113" s="4" t="n">
        <f aca="false">RAW_DATA!H109</f>
        <v>9689.34</v>
      </c>
      <c r="I113" s="5" t="n">
        <f aca="false">RAW_DATA!I109</f>
        <v>30</v>
      </c>
      <c r="J113" s="2" t="str">
        <f aca="false">RAW_DATA!J109</f>
        <v>No</v>
      </c>
      <c r="K113" s="15" t="n">
        <f aca="false">IF(AND(F113&lt;&gt;"",E113&lt;&gt;""),DATEVALUE(F113)-DATEVALUE(E113),"")</f>
        <v>5</v>
      </c>
      <c r="L113" s="4" t="n">
        <f aca="false">H113*(1-I113/100)</f>
        <v>6782.538</v>
      </c>
      <c r="M113" s="4" t="n">
        <f aca="false">H113*CALCULATIONS!$B$2</f>
        <v>5813.604</v>
      </c>
      <c r="N113" s="4" t="n">
        <f aca="false">IF(J113="Yes",H113*CALCULATIONS!$B$3,0)</f>
        <v>0</v>
      </c>
      <c r="O113" s="4" t="n">
        <f aca="false">L113-M113-N113</f>
        <v>968.933999999999</v>
      </c>
      <c r="P113" s="16" t="n">
        <f aca="false">IF(L113&gt;0,O113/L113,"")</f>
        <v>0.142857142857143</v>
      </c>
    </row>
    <row r="114" customFormat="false" ht="15" hidden="false" customHeight="false" outlineLevel="0" collapsed="false">
      <c r="A114" s="2" t="str">
        <f aca="false">RAW_DATA!A110</f>
        <v>ORD-100109</v>
      </c>
      <c r="B114" s="2" t="str">
        <f aca="false">RAW_DATA!B110</f>
        <v>CUST-3950</v>
      </c>
      <c r="C114" s="2" t="str">
        <f aca="false">RAW_DATA!C110</f>
        <v>Men</v>
      </c>
      <c r="D114" s="2" t="str">
        <f aca="false">RAW_DATA!D110</f>
        <v>MEN-SHIRT-001</v>
      </c>
      <c r="E114" s="14" t="str">
        <f aca="false">RAW_DATA!E110</f>
        <v>2024-05-05</v>
      </c>
      <c r="F114" s="14" t="str">
        <f aca="false">RAW_DATA!F110</f>
        <v>2024-05-11</v>
      </c>
      <c r="G114" s="2" t="str">
        <f aca="false">RAW_DATA!G110</f>
        <v>Bagmati</v>
      </c>
      <c r="H114" s="4" t="n">
        <f aca="false">RAW_DATA!H110</f>
        <v>6744.96</v>
      </c>
      <c r="I114" s="5" t="n">
        <f aca="false">RAW_DATA!I110</f>
        <v>10</v>
      </c>
      <c r="J114" s="2" t="str">
        <f aca="false">RAW_DATA!J110</f>
        <v>No</v>
      </c>
      <c r="K114" s="15" t="n">
        <f aca="false">IF(AND(F114&lt;&gt;"",E114&lt;&gt;""),DATEVALUE(F114)-DATEVALUE(E114),"")</f>
        <v>6</v>
      </c>
      <c r="L114" s="4" t="n">
        <f aca="false">H114*(1-I114/100)</f>
        <v>6070.464</v>
      </c>
      <c r="M114" s="4" t="n">
        <f aca="false">H114*CALCULATIONS!$B$2</f>
        <v>4046.976</v>
      </c>
      <c r="N114" s="4" t="n">
        <f aca="false">IF(J114="Yes",H114*CALCULATIONS!$B$3,0)</f>
        <v>0</v>
      </c>
      <c r="O114" s="4" t="n">
        <f aca="false">L114-M114-N114</f>
        <v>2023.488</v>
      </c>
      <c r="P114" s="16" t="n">
        <f aca="false">IF(L114&gt;0,O114/L114,"")</f>
        <v>0.333333333333333</v>
      </c>
    </row>
    <row r="115" customFormat="false" ht="15" hidden="false" customHeight="false" outlineLevel="0" collapsed="false">
      <c r="A115" s="2" t="str">
        <f aca="false">RAW_DATA!A111</f>
        <v>ORD-100110</v>
      </c>
      <c r="B115" s="2" t="str">
        <f aca="false">RAW_DATA!B111</f>
        <v>CUST-4804</v>
      </c>
      <c r="C115" s="2" t="str">
        <f aca="false">RAW_DATA!C111</f>
        <v>Men</v>
      </c>
      <c r="D115" s="2" t="str">
        <f aca="false">RAW_DATA!D111</f>
        <v>MEN-SHIRT-002</v>
      </c>
      <c r="E115" s="14" t="str">
        <f aca="false">RAW_DATA!E111</f>
        <v>2024-05-03</v>
      </c>
      <c r="F115" s="14" t="str">
        <f aca="false">RAW_DATA!F111</f>
        <v>2024-05-09</v>
      </c>
      <c r="G115" s="2" t="str">
        <f aca="false">RAW_DATA!G111</f>
        <v>Gandaki</v>
      </c>
      <c r="H115" s="4" t="n">
        <f aca="false">RAW_DATA!H111</f>
        <v>9485.8</v>
      </c>
      <c r="I115" s="5" t="n">
        <f aca="false">RAW_DATA!I111</f>
        <v>15</v>
      </c>
      <c r="J115" s="2" t="str">
        <f aca="false">RAW_DATA!J111</f>
        <v>No</v>
      </c>
      <c r="K115" s="15" t="n">
        <f aca="false">IF(AND(F115&lt;&gt;"",E115&lt;&gt;""),DATEVALUE(F115)-DATEVALUE(E115),"")</f>
        <v>6</v>
      </c>
      <c r="L115" s="4" t="n">
        <f aca="false">H115*(1-I115/100)</f>
        <v>8062.93</v>
      </c>
      <c r="M115" s="4" t="n">
        <f aca="false">H115*CALCULATIONS!$B$2</f>
        <v>5691.48</v>
      </c>
      <c r="N115" s="4" t="n">
        <f aca="false">IF(J115="Yes",H115*CALCULATIONS!$B$3,0)</f>
        <v>0</v>
      </c>
      <c r="O115" s="4" t="n">
        <f aca="false">L115-M115-N115</f>
        <v>2371.45</v>
      </c>
      <c r="P115" s="16" t="n">
        <f aca="false">IF(L115&gt;0,O115/L115,"")</f>
        <v>0.294117647058824</v>
      </c>
    </row>
    <row r="116" customFormat="false" ht="15" hidden="false" customHeight="false" outlineLevel="0" collapsed="false">
      <c r="A116" s="2" t="str">
        <f aca="false">RAW_DATA!A112</f>
        <v>ORD-100111</v>
      </c>
      <c r="B116" s="2" t="str">
        <f aca="false">RAW_DATA!B112</f>
        <v>CUST-3588</v>
      </c>
      <c r="C116" s="2" t="str">
        <f aca="false">RAW_DATA!C112</f>
        <v>Women</v>
      </c>
      <c r="D116" s="2" t="str">
        <f aca="false">RAW_DATA!D112</f>
        <v>WOM-JEANS-001</v>
      </c>
      <c r="E116" s="14" t="str">
        <f aca="false">RAW_DATA!E112</f>
        <v>2024-08-26</v>
      </c>
      <c r="F116" s="14" t="str">
        <f aca="false">RAW_DATA!F112</f>
        <v>2024-09-06</v>
      </c>
      <c r="G116" s="2" t="str">
        <f aca="false">RAW_DATA!G112</f>
        <v>Madhesh</v>
      </c>
      <c r="H116" s="4" t="n">
        <f aca="false">RAW_DATA!H112</f>
        <v>636.26</v>
      </c>
      <c r="I116" s="5" t="n">
        <f aca="false">RAW_DATA!I112</f>
        <v>25</v>
      </c>
      <c r="J116" s="2" t="str">
        <f aca="false">RAW_DATA!J112</f>
        <v>No</v>
      </c>
      <c r="K116" s="15" t="n">
        <f aca="false">IF(AND(F116&lt;&gt;"",E116&lt;&gt;""),DATEVALUE(F116)-DATEVALUE(E116),"")</f>
        <v>11</v>
      </c>
      <c r="L116" s="4" t="n">
        <f aca="false">H116*(1-I116/100)</f>
        <v>477.195</v>
      </c>
      <c r="M116" s="4" t="n">
        <f aca="false">H116*CALCULATIONS!$B$2</f>
        <v>381.756</v>
      </c>
      <c r="N116" s="4" t="n">
        <f aca="false">IF(J116="Yes",H116*CALCULATIONS!$B$3,0)</f>
        <v>0</v>
      </c>
      <c r="O116" s="4" t="n">
        <f aca="false">L116-M116-N116</f>
        <v>95.439</v>
      </c>
      <c r="P116" s="16" t="n">
        <f aca="false">IF(L116&gt;0,O116/L116,"")</f>
        <v>0.2</v>
      </c>
    </row>
    <row r="117" customFormat="false" ht="15" hidden="false" customHeight="false" outlineLevel="0" collapsed="false">
      <c r="A117" s="2" t="str">
        <f aca="false">RAW_DATA!A113</f>
        <v>ORD-100112</v>
      </c>
      <c r="B117" s="2" t="str">
        <f aca="false">RAW_DATA!B113</f>
        <v>CUST-5949</v>
      </c>
      <c r="C117" s="2" t="str">
        <f aca="false">RAW_DATA!C113</f>
        <v>Men</v>
      </c>
      <c r="D117" s="2" t="str">
        <f aca="false">RAW_DATA!D113</f>
        <v>MEN-SUIT-001</v>
      </c>
      <c r="E117" s="14" t="str">
        <f aca="false">RAW_DATA!E113</f>
        <v>2024-08-05</v>
      </c>
      <c r="F117" s="14" t="str">
        <f aca="false">RAW_DATA!F113</f>
        <v>2024-08-12</v>
      </c>
      <c r="G117" s="2" t="str">
        <f aca="false">RAW_DATA!G113</f>
        <v>Sudurpashchim</v>
      </c>
      <c r="H117" s="4" t="n">
        <f aca="false">RAW_DATA!H113</f>
        <v>9764.61</v>
      </c>
      <c r="I117" s="5" t="n">
        <f aca="false">RAW_DATA!I113</f>
        <v>10</v>
      </c>
      <c r="J117" s="2" t="str">
        <f aca="false">RAW_DATA!J113</f>
        <v>No</v>
      </c>
      <c r="K117" s="15" t="n">
        <f aca="false">IF(AND(F117&lt;&gt;"",E117&lt;&gt;""),DATEVALUE(F117)-DATEVALUE(E117),"")</f>
        <v>7</v>
      </c>
      <c r="L117" s="4" t="n">
        <f aca="false">H117*(1-I117/100)</f>
        <v>8788.149</v>
      </c>
      <c r="M117" s="4" t="n">
        <f aca="false">H117*CALCULATIONS!$B$2</f>
        <v>5858.766</v>
      </c>
      <c r="N117" s="4" t="n">
        <f aca="false">IF(J117="Yes",H117*CALCULATIONS!$B$3,0)</f>
        <v>0</v>
      </c>
      <c r="O117" s="4" t="n">
        <f aca="false">L117-M117-N117</f>
        <v>2929.383</v>
      </c>
      <c r="P117" s="16" t="n">
        <f aca="false">IF(L117&gt;0,O117/L117,"")</f>
        <v>0.333333333333333</v>
      </c>
    </row>
    <row r="118" customFormat="false" ht="15" hidden="false" customHeight="false" outlineLevel="0" collapsed="false">
      <c r="A118" s="2" t="str">
        <f aca="false">RAW_DATA!A114</f>
        <v>ORD-100113</v>
      </c>
      <c r="B118" s="2" t="str">
        <f aca="false">RAW_DATA!B114</f>
        <v>CUST-5837</v>
      </c>
      <c r="C118" s="2" t="str">
        <f aca="false">RAW_DATA!C114</f>
        <v>Men</v>
      </c>
      <c r="D118" s="2" t="str">
        <f aca="false">RAW_DATA!D114</f>
        <v>MEN-POLO-001</v>
      </c>
      <c r="E118" s="14" t="str">
        <f aca="false">RAW_DATA!E114</f>
        <v>2024-10-19</v>
      </c>
      <c r="F118" s="14" t="str">
        <f aca="false">RAW_DATA!F114</f>
        <v>2024-10-24</v>
      </c>
      <c r="G118" s="2" t="str">
        <f aca="false">RAW_DATA!G114</f>
        <v>Karnali</v>
      </c>
      <c r="H118" s="4" t="n">
        <f aca="false">RAW_DATA!H114</f>
        <v>3939.48</v>
      </c>
      <c r="I118" s="5" t="n">
        <f aca="false">RAW_DATA!I114</f>
        <v>0</v>
      </c>
      <c r="J118" s="2" t="str">
        <f aca="false">RAW_DATA!J114</f>
        <v>No</v>
      </c>
      <c r="K118" s="15" t="n">
        <f aca="false">IF(AND(F118&lt;&gt;"",E118&lt;&gt;""),DATEVALUE(F118)-DATEVALUE(E118),"")</f>
        <v>5</v>
      </c>
      <c r="L118" s="4" t="n">
        <f aca="false">H118*(1-I118/100)</f>
        <v>3939.48</v>
      </c>
      <c r="M118" s="4" t="n">
        <f aca="false">H118*CALCULATIONS!$B$2</f>
        <v>2363.688</v>
      </c>
      <c r="N118" s="4" t="n">
        <f aca="false">IF(J118="Yes",H118*CALCULATIONS!$B$3,0)</f>
        <v>0</v>
      </c>
      <c r="O118" s="4" t="n">
        <f aca="false">L118-M118-N118</f>
        <v>1575.792</v>
      </c>
      <c r="P118" s="16" t="n">
        <f aca="false">IF(L118&gt;0,O118/L118,"")</f>
        <v>0.4</v>
      </c>
    </row>
    <row r="119" customFormat="false" ht="15" hidden="false" customHeight="false" outlineLevel="0" collapsed="false">
      <c r="A119" s="2" t="str">
        <f aca="false">RAW_DATA!A115</f>
        <v>ORD-100114</v>
      </c>
      <c r="B119" s="2" t="str">
        <f aca="false">RAW_DATA!B115</f>
        <v>CUST-5689</v>
      </c>
      <c r="C119" s="2" t="str">
        <f aca="false">RAW_DATA!C115</f>
        <v>Men</v>
      </c>
      <c r="D119" s="2" t="str">
        <f aca="false">RAW_DATA!D115</f>
        <v>MEN-POLO-001</v>
      </c>
      <c r="E119" s="14" t="str">
        <f aca="false">RAW_DATA!E115</f>
        <v>2024-01-26</v>
      </c>
      <c r="F119" s="14" t="str">
        <f aca="false">RAW_DATA!F115</f>
        <v>2024-02-06</v>
      </c>
      <c r="G119" s="2" t="str">
        <f aca="false">RAW_DATA!G115</f>
        <v>Bagmati</v>
      </c>
      <c r="H119" s="4" t="n">
        <f aca="false">RAW_DATA!H115</f>
        <v>13043.48</v>
      </c>
      <c r="I119" s="5" t="n">
        <f aca="false">RAW_DATA!I115</f>
        <v>20</v>
      </c>
      <c r="J119" s="2" t="str">
        <f aca="false">RAW_DATA!J115</f>
        <v>No</v>
      </c>
      <c r="K119" s="15" t="n">
        <f aca="false">IF(AND(F119&lt;&gt;"",E119&lt;&gt;""),DATEVALUE(F119)-DATEVALUE(E119),"")</f>
        <v>11</v>
      </c>
      <c r="L119" s="4" t="n">
        <f aca="false">H119*(1-I119/100)</f>
        <v>10434.784</v>
      </c>
      <c r="M119" s="4" t="n">
        <f aca="false">H119*CALCULATIONS!$B$2</f>
        <v>7826.088</v>
      </c>
      <c r="N119" s="4" t="n">
        <f aca="false">IF(J119="Yes",H119*CALCULATIONS!$B$3,0)</f>
        <v>0</v>
      </c>
      <c r="O119" s="4" t="n">
        <f aca="false">L119-M119-N119</f>
        <v>2608.696</v>
      </c>
      <c r="P119" s="16" t="n">
        <f aca="false">IF(L119&gt;0,O119/L119,"")</f>
        <v>0.25</v>
      </c>
    </row>
    <row r="120" customFormat="false" ht="15" hidden="false" customHeight="false" outlineLevel="0" collapsed="false">
      <c r="A120" s="2" t="str">
        <f aca="false">RAW_DATA!A116</f>
        <v>ORD-100115</v>
      </c>
      <c r="B120" s="2" t="str">
        <f aca="false">RAW_DATA!B116</f>
        <v>CUST-3240</v>
      </c>
      <c r="C120" s="2" t="str">
        <f aca="false">RAW_DATA!C116</f>
        <v>Women</v>
      </c>
      <c r="D120" s="2" t="str">
        <f aca="false">RAW_DATA!D116</f>
        <v>WOM-TOP-001</v>
      </c>
      <c r="E120" s="14" t="str">
        <f aca="false">RAW_DATA!E116</f>
        <v>2024-04-07</v>
      </c>
      <c r="F120" s="14" t="str">
        <f aca="false">RAW_DATA!F116</f>
        <v>2024-04-14</v>
      </c>
      <c r="G120" s="2" t="str">
        <f aca="false">RAW_DATA!G116</f>
        <v>Gandaki</v>
      </c>
      <c r="H120" s="4" t="n">
        <f aca="false">RAW_DATA!H116</f>
        <v>3675.57</v>
      </c>
      <c r="I120" s="5" t="n">
        <f aca="false">RAW_DATA!I116</f>
        <v>10</v>
      </c>
      <c r="J120" s="2" t="str">
        <f aca="false">RAW_DATA!J116</f>
        <v>No</v>
      </c>
      <c r="K120" s="15" t="n">
        <f aca="false">IF(AND(F120&lt;&gt;"",E120&lt;&gt;""),DATEVALUE(F120)-DATEVALUE(E120),"")</f>
        <v>7</v>
      </c>
      <c r="L120" s="4" t="n">
        <f aca="false">H120*(1-I120/100)</f>
        <v>3308.013</v>
      </c>
      <c r="M120" s="4" t="n">
        <f aca="false">H120*CALCULATIONS!$B$2</f>
        <v>2205.342</v>
      </c>
      <c r="N120" s="4" t="n">
        <f aca="false">IF(J120="Yes",H120*CALCULATIONS!$B$3,0)</f>
        <v>0</v>
      </c>
      <c r="O120" s="4" t="n">
        <f aca="false">L120-M120-N120</f>
        <v>1102.671</v>
      </c>
      <c r="P120" s="16" t="n">
        <f aca="false">IF(L120&gt;0,O120/L120,"")</f>
        <v>0.333333333333333</v>
      </c>
    </row>
    <row r="121" customFormat="false" ht="15" hidden="false" customHeight="false" outlineLevel="0" collapsed="false">
      <c r="A121" s="2" t="str">
        <f aca="false">RAW_DATA!A117</f>
        <v>ORD-100116</v>
      </c>
      <c r="B121" s="2" t="str">
        <f aca="false">RAW_DATA!B117</f>
        <v>CUST-5835</v>
      </c>
      <c r="C121" s="2" t="str">
        <f aca="false">RAW_DATA!C117</f>
        <v>Women</v>
      </c>
      <c r="D121" s="2" t="str">
        <f aca="false">RAW_DATA!D117</f>
        <v>WOM-KURTA-001</v>
      </c>
      <c r="E121" s="14" t="str">
        <f aca="false">RAW_DATA!E117</f>
        <v>2024-07-05</v>
      </c>
      <c r="F121" s="14" t="str">
        <f aca="false">RAW_DATA!F117</f>
        <v>2024-07-13</v>
      </c>
      <c r="G121" s="2" t="str">
        <f aca="false">RAW_DATA!G117</f>
        <v>Madhesh</v>
      </c>
      <c r="H121" s="4" t="n">
        <f aca="false">RAW_DATA!H117</f>
        <v>983.79</v>
      </c>
      <c r="I121" s="5" t="n">
        <f aca="false">RAW_DATA!I117</f>
        <v>15</v>
      </c>
      <c r="J121" s="2" t="str">
        <f aca="false">RAW_DATA!J117</f>
        <v>Yes</v>
      </c>
      <c r="K121" s="15" t="n">
        <f aca="false">IF(AND(F121&lt;&gt;"",E121&lt;&gt;""),DATEVALUE(F121)-DATEVALUE(E121),"")</f>
        <v>8</v>
      </c>
      <c r="L121" s="4" t="n">
        <f aca="false">H121*(1-I121/100)</f>
        <v>836.2215</v>
      </c>
      <c r="M121" s="4" t="n">
        <f aca="false">H121*CALCULATIONS!$B$2</f>
        <v>590.274</v>
      </c>
      <c r="N121" s="4" t="n">
        <f aca="false">IF(J121="Yes",H121*CALCULATIONS!$B$3,0)</f>
        <v>196.758</v>
      </c>
      <c r="O121" s="4" t="n">
        <f aca="false">L121-M121-N121</f>
        <v>49.1895</v>
      </c>
      <c r="P121" s="16" t="n">
        <f aca="false">IF(L121&gt;0,O121/L121,"")</f>
        <v>0.0588235294117647</v>
      </c>
    </row>
    <row r="122" customFormat="false" ht="15" hidden="false" customHeight="false" outlineLevel="0" collapsed="false">
      <c r="A122" s="2" t="str">
        <f aca="false">RAW_DATA!A118</f>
        <v>ORD-100117</v>
      </c>
      <c r="B122" s="2" t="str">
        <f aca="false">RAW_DATA!B118</f>
        <v>CUST-3695</v>
      </c>
      <c r="C122" s="2" t="str">
        <f aca="false">RAW_DATA!C118</f>
        <v>Men</v>
      </c>
      <c r="D122" s="2" t="str">
        <f aca="false">RAW_DATA!D118</f>
        <v>MEN-POLO-001</v>
      </c>
      <c r="E122" s="14" t="str">
        <f aca="false">RAW_DATA!E118</f>
        <v>2024-07-06</v>
      </c>
      <c r="F122" s="14" t="str">
        <f aca="false">RAW_DATA!F118</f>
        <v>2024-07-12</v>
      </c>
      <c r="G122" s="2" t="str">
        <f aca="false">RAW_DATA!G118</f>
        <v>Bagmati</v>
      </c>
      <c r="H122" s="4" t="n">
        <f aca="false">RAW_DATA!H118</f>
        <v>11904.44</v>
      </c>
      <c r="I122" s="5" t="n">
        <f aca="false">RAW_DATA!I118</f>
        <v>5</v>
      </c>
      <c r="J122" s="2" t="str">
        <f aca="false">RAW_DATA!J118</f>
        <v>No</v>
      </c>
      <c r="K122" s="15" t="n">
        <f aca="false">IF(AND(F122&lt;&gt;"",E122&lt;&gt;""),DATEVALUE(F122)-DATEVALUE(E122),"")</f>
        <v>6</v>
      </c>
      <c r="L122" s="4" t="n">
        <f aca="false">H122*(1-I122/100)</f>
        <v>11309.218</v>
      </c>
      <c r="M122" s="4" t="n">
        <f aca="false">H122*CALCULATIONS!$B$2</f>
        <v>7142.664</v>
      </c>
      <c r="N122" s="4" t="n">
        <f aca="false">IF(J122="Yes",H122*CALCULATIONS!$B$3,0)</f>
        <v>0</v>
      </c>
      <c r="O122" s="4" t="n">
        <f aca="false">L122-M122-N122</f>
        <v>4166.554</v>
      </c>
      <c r="P122" s="16" t="n">
        <f aca="false">IF(L122&gt;0,O122/L122,"")</f>
        <v>0.368421052631579</v>
      </c>
    </row>
    <row r="123" customFormat="false" ht="15" hidden="false" customHeight="false" outlineLevel="0" collapsed="false">
      <c r="A123" s="2" t="str">
        <f aca="false">RAW_DATA!A119</f>
        <v>ORD-100118</v>
      </c>
      <c r="B123" s="2" t="str">
        <f aca="false">RAW_DATA!B119</f>
        <v>CUST-2233</v>
      </c>
      <c r="C123" s="2" t="str">
        <f aca="false">RAW_DATA!C119</f>
        <v>Men</v>
      </c>
      <c r="D123" s="2" t="str">
        <f aca="false">RAW_DATA!D119</f>
        <v>MEN-TSHIRT-001</v>
      </c>
      <c r="E123" s="14" t="str">
        <f aca="false">RAW_DATA!E119</f>
        <v>2024-06-22</v>
      </c>
      <c r="F123" s="14" t="str">
        <f aca="false">RAW_DATA!F119</f>
        <v>2024-07-01</v>
      </c>
      <c r="G123" s="2" t="str">
        <f aca="false">RAW_DATA!G119</f>
        <v>Sudurpashchim</v>
      </c>
      <c r="H123" s="4" t="n">
        <f aca="false">RAW_DATA!H119</f>
        <v>11325.11</v>
      </c>
      <c r="I123" s="5" t="n">
        <f aca="false">RAW_DATA!I119</f>
        <v>10</v>
      </c>
      <c r="J123" s="2" t="str">
        <f aca="false">RAW_DATA!J119</f>
        <v>No</v>
      </c>
      <c r="K123" s="15" t="n">
        <f aca="false">IF(AND(F123&lt;&gt;"",E123&lt;&gt;""),DATEVALUE(F123)-DATEVALUE(E123),"")</f>
        <v>9</v>
      </c>
      <c r="L123" s="4" t="n">
        <f aca="false">H123*(1-I123/100)</f>
        <v>10192.599</v>
      </c>
      <c r="M123" s="4" t="n">
        <f aca="false">H123*CALCULATIONS!$B$2</f>
        <v>6795.066</v>
      </c>
      <c r="N123" s="4" t="n">
        <f aca="false">IF(J123="Yes",H123*CALCULATIONS!$B$3,0)</f>
        <v>0</v>
      </c>
      <c r="O123" s="4" t="n">
        <f aca="false">L123-M123-N123</f>
        <v>3397.533</v>
      </c>
      <c r="P123" s="16" t="n">
        <f aca="false">IF(L123&gt;0,O123/L123,"")</f>
        <v>0.333333333333333</v>
      </c>
    </row>
    <row r="124" customFormat="false" ht="15" hidden="false" customHeight="false" outlineLevel="0" collapsed="false">
      <c r="A124" s="2" t="str">
        <f aca="false">RAW_DATA!A120</f>
        <v>ORD-100119</v>
      </c>
      <c r="B124" s="2" t="str">
        <f aca="false">RAW_DATA!B120</f>
        <v>CUST-6992</v>
      </c>
      <c r="C124" s="2" t="str">
        <f aca="false">RAW_DATA!C120</f>
        <v>Men</v>
      </c>
      <c r="D124" s="2" t="str">
        <f aca="false">RAW_DATA!D120</f>
        <v>MEN-JEANS-002</v>
      </c>
      <c r="E124" s="14" t="str">
        <f aca="false">RAW_DATA!E120</f>
        <v>2024-07-22</v>
      </c>
      <c r="F124" s="14" t="str">
        <f aca="false">RAW_DATA!F120</f>
        <v>2024-08-05</v>
      </c>
      <c r="G124" s="2" t="str">
        <f aca="false">RAW_DATA!G120</f>
        <v>Karnali</v>
      </c>
      <c r="H124" s="4" t="n">
        <f aca="false">RAW_DATA!H120</f>
        <v>10278.89</v>
      </c>
      <c r="I124" s="5" t="n">
        <f aca="false">RAW_DATA!I120</f>
        <v>25</v>
      </c>
      <c r="J124" s="2" t="str">
        <f aca="false">RAW_DATA!J120</f>
        <v>No</v>
      </c>
      <c r="K124" s="15" t="n">
        <f aca="false">IF(AND(F124&lt;&gt;"",E124&lt;&gt;""),DATEVALUE(F124)-DATEVALUE(E124),"")</f>
        <v>14</v>
      </c>
      <c r="L124" s="4" t="n">
        <f aca="false">H124*(1-I124/100)</f>
        <v>7709.1675</v>
      </c>
      <c r="M124" s="4" t="n">
        <f aca="false">H124*CALCULATIONS!$B$2</f>
        <v>6167.334</v>
      </c>
      <c r="N124" s="4" t="n">
        <f aca="false">IF(J124="Yes",H124*CALCULATIONS!$B$3,0)</f>
        <v>0</v>
      </c>
      <c r="O124" s="4" t="n">
        <f aca="false">L124-M124-N124</f>
        <v>1541.8335</v>
      </c>
      <c r="P124" s="16" t="n">
        <f aca="false">IF(L124&gt;0,O124/L124,"")</f>
        <v>0.2</v>
      </c>
    </row>
    <row r="125" customFormat="false" ht="15" hidden="false" customHeight="false" outlineLevel="0" collapsed="false">
      <c r="A125" s="2" t="str">
        <f aca="false">RAW_DATA!A121</f>
        <v>ORD-100120</v>
      </c>
      <c r="B125" s="2" t="str">
        <f aca="false">RAW_DATA!B121</f>
        <v>CUST-7242</v>
      </c>
      <c r="C125" s="2" t="str">
        <f aca="false">RAW_DATA!C121</f>
        <v>Men</v>
      </c>
      <c r="D125" s="2" t="str">
        <f aca="false">RAW_DATA!D121</f>
        <v>MEN-POLO-001</v>
      </c>
      <c r="E125" s="14" t="str">
        <f aca="false">RAW_DATA!E121</f>
        <v>2024-07-07</v>
      </c>
      <c r="F125" s="14" t="str">
        <f aca="false">RAW_DATA!F121</f>
        <v>2024-07-14</v>
      </c>
      <c r="G125" s="2" t="str">
        <f aca="false">RAW_DATA!G121</f>
        <v>Bagmati</v>
      </c>
      <c r="H125" s="4" t="n">
        <f aca="false">RAW_DATA!H121</f>
        <v>2292.04</v>
      </c>
      <c r="I125" s="5" t="n">
        <f aca="false">RAW_DATA!I121</f>
        <v>20</v>
      </c>
      <c r="J125" s="2" t="str">
        <f aca="false">RAW_DATA!J121</f>
        <v>No</v>
      </c>
      <c r="K125" s="15" t="n">
        <f aca="false">IF(AND(F125&lt;&gt;"",E125&lt;&gt;""),DATEVALUE(F125)-DATEVALUE(E125),"")</f>
        <v>7</v>
      </c>
      <c r="L125" s="4" t="n">
        <f aca="false">H125*(1-I125/100)</f>
        <v>1833.632</v>
      </c>
      <c r="M125" s="4" t="n">
        <f aca="false">H125*CALCULATIONS!$B$2</f>
        <v>1375.224</v>
      </c>
      <c r="N125" s="4" t="n">
        <f aca="false">IF(J125="Yes",H125*CALCULATIONS!$B$3,0)</f>
        <v>0</v>
      </c>
      <c r="O125" s="4" t="n">
        <f aca="false">L125-M125-N125</f>
        <v>458.408</v>
      </c>
      <c r="P125" s="16" t="n">
        <f aca="false">IF(L125&gt;0,O125/L125,"")</f>
        <v>0.25</v>
      </c>
    </row>
    <row r="126" customFormat="false" ht="15" hidden="false" customHeight="false" outlineLevel="0" collapsed="false">
      <c r="A126" s="2" t="str">
        <f aca="false">RAW_DATA!A122</f>
        <v>ORD-100121</v>
      </c>
      <c r="B126" s="2" t="str">
        <f aca="false">RAW_DATA!B122</f>
        <v>CUST-4626</v>
      </c>
      <c r="C126" s="2" t="str">
        <f aca="false">RAW_DATA!C122</f>
        <v>Kids</v>
      </c>
      <c r="D126" s="2" t="str">
        <f aca="false">RAW_DATA!D122</f>
        <v>KID-UNIFORM-001</v>
      </c>
      <c r="E126" s="14" t="str">
        <f aca="false">RAW_DATA!E122</f>
        <v>2024-11-13</v>
      </c>
      <c r="F126" s="14" t="str">
        <f aca="false">RAW_DATA!F122</f>
        <v>2024-11-23</v>
      </c>
      <c r="G126" s="2" t="str">
        <f aca="false">RAW_DATA!G122</f>
        <v>Bagmati</v>
      </c>
      <c r="H126" s="4" t="n">
        <f aca="false">RAW_DATA!H122</f>
        <v>7336.41</v>
      </c>
      <c r="I126" s="5" t="n">
        <f aca="false">RAW_DATA!I122</f>
        <v>5</v>
      </c>
      <c r="J126" s="2" t="str">
        <f aca="false">RAW_DATA!J122</f>
        <v>No</v>
      </c>
      <c r="K126" s="15" t="n">
        <f aca="false">IF(AND(F126&lt;&gt;"",E126&lt;&gt;""),DATEVALUE(F126)-DATEVALUE(E126),"")</f>
        <v>10</v>
      </c>
      <c r="L126" s="4" t="n">
        <f aca="false">H126*(1-I126/100)</f>
        <v>6969.5895</v>
      </c>
      <c r="M126" s="4" t="n">
        <f aca="false">H126*CALCULATIONS!$B$2</f>
        <v>4401.846</v>
      </c>
      <c r="N126" s="4" t="n">
        <f aca="false">IF(J126="Yes",H126*CALCULATIONS!$B$3,0)</f>
        <v>0</v>
      </c>
      <c r="O126" s="4" t="n">
        <f aca="false">L126-M126-N126</f>
        <v>2567.7435</v>
      </c>
      <c r="P126" s="16" t="n">
        <f aca="false">IF(L126&gt;0,O126/L126,"")</f>
        <v>0.368421052631579</v>
      </c>
    </row>
    <row r="127" customFormat="false" ht="15" hidden="false" customHeight="false" outlineLevel="0" collapsed="false">
      <c r="A127" s="2" t="str">
        <f aca="false">RAW_DATA!A123</f>
        <v>ORD-100122</v>
      </c>
      <c r="B127" s="2" t="str">
        <f aca="false">RAW_DATA!B123</f>
        <v>CUST-5986</v>
      </c>
      <c r="C127" s="2" t="str">
        <f aca="false">RAW_DATA!C123</f>
        <v>Women</v>
      </c>
      <c r="D127" s="2" t="str">
        <f aca="false">RAW_DATA!D123</f>
        <v>WOM-SUIT-001</v>
      </c>
      <c r="E127" s="14" t="str">
        <f aca="false">RAW_DATA!E123</f>
        <v>2024-02-29</v>
      </c>
      <c r="F127" s="14" t="str">
        <f aca="false">RAW_DATA!F123</f>
        <v>2024-03-03</v>
      </c>
      <c r="G127" s="2" t="str">
        <f aca="false">RAW_DATA!G123</f>
        <v>Sudurpashchim</v>
      </c>
      <c r="H127" s="4" t="n">
        <f aca="false">RAW_DATA!H123</f>
        <v>9913.97</v>
      </c>
      <c r="I127" s="5" t="n">
        <f aca="false">RAW_DATA!I123</f>
        <v>10</v>
      </c>
      <c r="J127" s="2" t="str">
        <f aca="false">RAW_DATA!J123</f>
        <v>No</v>
      </c>
      <c r="K127" s="15" t="n">
        <f aca="false">IF(AND(F127&lt;&gt;"",E127&lt;&gt;""),DATEVALUE(F127)-DATEVALUE(E127),"")</f>
        <v>3</v>
      </c>
      <c r="L127" s="4" t="n">
        <f aca="false">H127*(1-I127/100)</f>
        <v>8922.573</v>
      </c>
      <c r="M127" s="4" t="n">
        <f aca="false">H127*CALCULATIONS!$B$2</f>
        <v>5948.382</v>
      </c>
      <c r="N127" s="4" t="n">
        <f aca="false">IF(J127="Yes",H127*CALCULATIONS!$B$3,0)</f>
        <v>0</v>
      </c>
      <c r="O127" s="4" t="n">
        <f aca="false">L127-M127-N127</f>
        <v>2974.191</v>
      </c>
      <c r="P127" s="16" t="n">
        <f aca="false">IF(L127&gt;0,O127/L127,"")</f>
        <v>0.333333333333333</v>
      </c>
    </row>
    <row r="128" customFormat="false" ht="15" hidden="false" customHeight="false" outlineLevel="0" collapsed="false">
      <c r="A128" s="2" t="str">
        <f aca="false">RAW_DATA!A124</f>
        <v>ORD-100123</v>
      </c>
      <c r="B128" s="2" t="str">
        <f aca="false">RAW_DATA!B124</f>
        <v>CUST-9850</v>
      </c>
      <c r="C128" s="2" t="str">
        <f aca="false">RAW_DATA!C124</f>
        <v>Kids</v>
      </c>
      <c r="D128" s="2" t="str">
        <f aca="false">RAW_DATA!D124</f>
        <v>KID-FROCK-001</v>
      </c>
      <c r="E128" s="14" t="str">
        <f aca="false">RAW_DATA!E124</f>
        <v>2024-08-20</v>
      </c>
      <c r="F128" s="14" t="str">
        <f aca="false">RAW_DATA!F124</f>
        <v>2024-08-25</v>
      </c>
      <c r="G128" s="2" t="str">
        <f aca="false">RAW_DATA!G124</f>
        <v>Bagmati</v>
      </c>
      <c r="H128" s="4" t="n">
        <f aca="false">RAW_DATA!H124</f>
        <v>2467.13</v>
      </c>
      <c r="I128" s="5" t="n">
        <f aca="false">RAW_DATA!I124</f>
        <v>20</v>
      </c>
      <c r="J128" s="2" t="str">
        <f aca="false">RAW_DATA!J124</f>
        <v>No</v>
      </c>
      <c r="K128" s="15" t="n">
        <f aca="false">IF(AND(F128&lt;&gt;"",E128&lt;&gt;""),DATEVALUE(F128)-DATEVALUE(E128),"")</f>
        <v>5</v>
      </c>
      <c r="L128" s="4" t="n">
        <f aca="false">H128*(1-I128/100)</f>
        <v>1973.704</v>
      </c>
      <c r="M128" s="4" t="n">
        <f aca="false">H128*CALCULATIONS!$B$2</f>
        <v>1480.278</v>
      </c>
      <c r="N128" s="4" t="n">
        <f aca="false">IF(J128="Yes",H128*CALCULATIONS!$B$3,0)</f>
        <v>0</v>
      </c>
      <c r="O128" s="4" t="n">
        <f aca="false">L128-M128-N128</f>
        <v>493.426</v>
      </c>
      <c r="P128" s="16" t="n">
        <f aca="false">IF(L128&gt;0,O128/L128,"")</f>
        <v>0.25</v>
      </c>
    </row>
    <row r="129" customFormat="false" ht="15" hidden="false" customHeight="false" outlineLevel="0" collapsed="false">
      <c r="A129" s="2" t="str">
        <f aca="false">RAW_DATA!A125</f>
        <v>ORD-100124</v>
      </c>
      <c r="B129" s="2" t="str">
        <f aca="false">RAW_DATA!B125</f>
        <v>CUST-5583</v>
      </c>
      <c r="C129" s="2" t="str">
        <f aca="false">RAW_DATA!C125</f>
        <v>Women</v>
      </c>
      <c r="D129" s="2" t="str">
        <f aca="false">RAW_DATA!D125</f>
        <v>WOM-DRESS-001</v>
      </c>
      <c r="E129" s="14" t="str">
        <f aca="false">RAW_DATA!E125</f>
        <v>2024-09-07</v>
      </c>
      <c r="F129" s="14" t="str">
        <f aca="false">RAW_DATA!F125</f>
        <v>2024-09-14</v>
      </c>
      <c r="G129" s="2" t="str">
        <f aca="false">RAW_DATA!G125</f>
        <v>Karnali</v>
      </c>
      <c r="H129" s="4" t="n">
        <f aca="false">RAW_DATA!H125</f>
        <v>1935.81</v>
      </c>
      <c r="I129" s="5" t="n">
        <f aca="false">RAW_DATA!I125</f>
        <v>25</v>
      </c>
      <c r="J129" s="2" t="str">
        <f aca="false">RAW_DATA!J125</f>
        <v>No</v>
      </c>
      <c r="K129" s="15" t="n">
        <f aca="false">IF(AND(F129&lt;&gt;"",E129&lt;&gt;""),DATEVALUE(F129)-DATEVALUE(E129),"")</f>
        <v>7</v>
      </c>
      <c r="L129" s="4" t="n">
        <f aca="false">H129*(1-I129/100)</f>
        <v>1451.8575</v>
      </c>
      <c r="M129" s="4" t="n">
        <f aca="false">H129*CALCULATIONS!$B$2</f>
        <v>1161.486</v>
      </c>
      <c r="N129" s="4" t="n">
        <f aca="false">IF(J129="Yes",H129*CALCULATIONS!$B$3,0)</f>
        <v>0</v>
      </c>
      <c r="O129" s="4" t="n">
        <f aca="false">L129-M129-N129</f>
        <v>290.3715</v>
      </c>
      <c r="P129" s="16" t="n">
        <f aca="false">IF(L129&gt;0,O129/L129,"")</f>
        <v>0.2</v>
      </c>
    </row>
    <row r="130" customFormat="false" ht="15" hidden="false" customHeight="false" outlineLevel="0" collapsed="false">
      <c r="A130" s="2" t="str">
        <f aca="false">RAW_DATA!A126</f>
        <v>ORD-100125</v>
      </c>
      <c r="B130" s="2" t="str">
        <f aca="false">RAW_DATA!B126</f>
        <v>CUST-9920</v>
      </c>
      <c r="C130" s="2" t="str">
        <f aca="false">RAW_DATA!C126</f>
        <v>Men</v>
      </c>
      <c r="D130" s="2" t="str">
        <f aca="false">RAW_DATA!D126</f>
        <v>MEN-SUIT-001</v>
      </c>
      <c r="E130" s="14" t="str">
        <f aca="false">RAW_DATA!E126</f>
        <v>2024-07-04</v>
      </c>
      <c r="F130" s="14" t="str">
        <f aca="false">RAW_DATA!F126</f>
        <v>2024-07-06</v>
      </c>
      <c r="G130" s="2" t="str">
        <f aca="false">RAW_DATA!G126</f>
        <v>Bagmati</v>
      </c>
      <c r="H130" s="4" t="n">
        <f aca="false">RAW_DATA!H126</f>
        <v>14283.05</v>
      </c>
      <c r="I130" s="5" t="n">
        <f aca="false">RAW_DATA!I126</f>
        <v>15</v>
      </c>
      <c r="J130" s="2" t="str">
        <f aca="false">RAW_DATA!J126</f>
        <v>No</v>
      </c>
      <c r="K130" s="15" t="n">
        <f aca="false">IF(AND(F130&lt;&gt;"",E130&lt;&gt;""),DATEVALUE(F130)-DATEVALUE(E130),"")</f>
        <v>2</v>
      </c>
      <c r="L130" s="4" t="n">
        <f aca="false">H130*(1-I130/100)</f>
        <v>12140.5925</v>
      </c>
      <c r="M130" s="4" t="n">
        <f aca="false">H130*CALCULATIONS!$B$2</f>
        <v>8569.83</v>
      </c>
      <c r="N130" s="4" t="n">
        <f aca="false">IF(J130="Yes",H130*CALCULATIONS!$B$3,0)</f>
        <v>0</v>
      </c>
      <c r="O130" s="4" t="n">
        <f aca="false">L130-M130-N130</f>
        <v>3570.7625</v>
      </c>
      <c r="P130" s="16" t="n">
        <f aca="false">IF(L130&gt;0,O130/L130,"")</f>
        <v>0.294117647058824</v>
      </c>
    </row>
    <row r="131" customFormat="false" ht="15" hidden="false" customHeight="false" outlineLevel="0" collapsed="false">
      <c r="A131" s="2" t="str">
        <f aca="false">RAW_DATA!A127</f>
        <v>ORD-100126</v>
      </c>
      <c r="B131" s="2" t="str">
        <f aca="false">RAW_DATA!B127</f>
        <v>CUST-2501</v>
      </c>
      <c r="C131" s="2" t="str">
        <f aca="false">RAW_DATA!C127</f>
        <v>Kids</v>
      </c>
      <c r="D131" s="2" t="str">
        <f aca="false">RAW_DATA!D127</f>
        <v>KID-UNIFORM-001</v>
      </c>
      <c r="E131" s="14" t="str">
        <f aca="false">RAW_DATA!E127</f>
        <v>2024-03-03</v>
      </c>
      <c r="F131" s="14" t="str">
        <f aca="false">RAW_DATA!F127</f>
        <v>2024-03-16</v>
      </c>
      <c r="G131" s="2" t="str">
        <f aca="false">RAW_DATA!G127</f>
        <v>Bagmati</v>
      </c>
      <c r="H131" s="4" t="n">
        <f aca="false">RAW_DATA!H127</f>
        <v>3252.22</v>
      </c>
      <c r="I131" s="5" t="n">
        <f aca="false">RAW_DATA!I127</f>
        <v>10</v>
      </c>
      <c r="J131" s="2" t="str">
        <f aca="false">RAW_DATA!J127</f>
        <v>No</v>
      </c>
      <c r="K131" s="15" t="n">
        <f aca="false">IF(AND(F131&lt;&gt;"",E131&lt;&gt;""),DATEVALUE(F131)-DATEVALUE(E131),"")</f>
        <v>13</v>
      </c>
      <c r="L131" s="4" t="n">
        <f aca="false">H131*(1-I131/100)</f>
        <v>2926.998</v>
      </c>
      <c r="M131" s="4" t="n">
        <f aca="false">H131*CALCULATIONS!$B$2</f>
        <v>1951.332</v>
      </c>
      <c r="N131" s="4" t="n">
        <f aca="false">IF(J131="Yes",H131*CALCULATIONS!$B$3,0)</f>
        <v>0</v>
      </c>
      <c r="O131" s="4" t="n">
        <f aca="false">L131-M131-N131</f>
        <v>975.666</v>
      </c>
      <c r="P131" s="16" t="n">
        <f aca="false">IF(L131&gt;0,O131/L131,"")</f>
        <v>0.333333333333333</v>
      </c>
    </row>
    <row r="132" customFormat="false" ht="15" hidden="false" customHeight="false" outlineLevel="0" collapsed="false">
      <c r="A132" s="2" t="str">
        <f aca="false">RAW_DATA!A128</f>
        <v>ORD-100127</v>
      </c>
      <c r="B132" s="2" t="str">
        <f aca="false">RAW_DATA!B128</f>
        <v>CUST-4362</v>
      </c>
      <c r="C132" s="2" t="str">
        <f aca="false">RAW_DATA!C128</f>
        <v>Women</v>
      </c>
      <c r="D132" s="2" t="str">
        <f aca="false">RAW_DATA!D128</f>
        <v>WOM-SCARF-001</v>
      </c>
      <c r="E132" s="14" t="str">
        <f aca="false">RAW_DATA!E128</f>
        <v>2024-05-04</v>
      </c>
      <c r="F132" s="14" t="str">
        <f aca="false">RAW_DATA!F128</f>
        <v>2024-05-19</v>
      </c>
      <c r="G132" s="2" t="str">
        <f aca="false">RAW_DATA!G128</f>
        <v>Sudurpashchim</v>
      </c>
      <c r="H132" s="4" t="n">
        <f aca="false">RAW_DATA!H128</f>
        <v>11908.52</v>
      </c>
      <c r="I132" s="5" t="n">
        <f aca="false">RAW_DATA!I128</f>
        <v>0</v>
      </c>
      <c r="J132" s="2" t="str">
        <f aca="false">RAW_DATA!J128</f>
        <v>No</v>
      </c>
      <c r="K132" s="15" t="n">
        <f aca="false">IF(AND(F132&lt;&gt;"",E132&lt;&gt;""),DATEVALUE(F132)-DATEVALUE(E132),"")</f>
        <v>15</v>
      </c>
      <c r="L132" s="4" t="n">
        <f aca="false">H132*(1-I132/100)</f>
        <v>11908.52</v>
      </c>
      <c r="M132" s="4" t="n">
        <f aca="false">H132*CALCULATIONS!$B$2</f>
        <v>7145.112</v>
      </c>
      <c r="N132" s="4" t="n">
        <f aca="false">IF(J132="Yes",H132*CALCULATIONS!$B$3,0)</f>
        <v>0</v>
      </c>
      <c r="O132" s="4" t="n">
        <f aca="false">L132-M132-N132</f>
        <v>4763.408</v>
      </c>
      <c r="P132" s="16" t="n">
        <f aca="false">IF(L132&gt;0,O132/L132,"")</f>
        <v>0.4</v>
      </c>
    </row>
    <row r="133" customFormat="false" ht="15" hidden="false" customHeight="false" outlineLevel="0" collapsed="false">
      <c r="A133" s="2" t="str">
        <f aca="false">RAW_DATA!A129</f>
        <v>ORD-100128</v>
      </c>
      <c r="B133" s="2" t="str">
        <f aca="false">RAW_DATA!B129</f>
        <v>CUST-1046</v>
      </c>
      <c r="C133" s="2" t="str">
        <f aca="false">RAW_DATA!C129</f>
        <v>Men</v>
      </c>
      <c r="D133" s="2" t="str">
        <f aca="false">RAW_DATA!D129</f>
        <v>MEN-CHINO-001</v>
      </c>
      <c r="E133" s="14" t="str">
        <f aca="false">RAW_DATA!E129</f>
        <v>2024-04-29</v>
      </c>
      <c r="F133" s="14" t="str">
        <f aca="false">RAW_DATA!F129</f>
        <v>2024-05-03</v>
      </c>
      <c r="G133" s="2" t="str">
        <f aca="false">RAW_DATA!G129</f>
        <v>Bagmati</v>
      </c>
      <c r="H133" s="4" t="n">
        <f aca="false">RAW_DATA!H129</f>
        <v>12289.27</v>
      </c>
      <c r="I133" s="5" t="n">
        <f aca="false">RAW_DATA!I129</f>
        <v>5</v>
      </c>
      <c r="J133" s="2" t="str">
        <f aca="false">RAW_DATA!J129</f>
        <v>Yes</v>
      </c>
      <c r="K133" s="15" t="n">
        <f aca="false">IF(AND(F133&lt;&gt;"",E133&lt;&gt;""),DATEVALUE(F133)-DATEVALUE(E133),"")</f>
        <v>4</v>
      </c>
      <c r="L133" s="4" t="n">
        <f aca="false">H133*(1-I133/100)</f>
        <v>11674.8065</v>
      </c>
      <c r="M133" s="4" t="n">
        <f aca="false">H133*CALCULATIONS!$B$2</f>
        <v>7373.562</v>
      </c>
      <c r="N133" s="4" t="n">
        <f aca="false">IF(J133="Yes",H133*CALCULATIONS!$B$3,0)</f>
        <v>2457.854</v>
      </c>
      <c r="O133" s="4" t="n">
        <f aca="false">L133-M133-N133</f>
        <v>1843.3905</v>
      </c>
      <c r="P133" s="16" t="n">
        <f aca="false">IF(L133&gt;0,O133/L133,"")</f>
        <v>0.157894736842105</v>
      </c>
    </row>
    <row r="134" customFormat="false" ht="15" hidden="false" customHeight="false" outlineLevel="0" collapsed="false">
      <c r="A134" s="2" t="str">
        <f aca="false">RAW_DATA!A130</f>
        <v>ORD-100129</v>
      </c>
      <c r="B134" s="2" t="str">
        <f aca="false">RAW_DATA!B130</f>
        <v>CUST-3159</v>
      </c>
      <c r="C134" s="2" t="str">
        <f aca="false">RAW_DATA!C130</f>
        <v>Men</v>
      </c>
      <c r="D134" s="2" t="str">
        <f aca="false">RAW_DATA!D130</f>
        <v>MEN-JEANS-001</v>
      </c>
      <c r="E134" s="14" t="str">
        <f aca="false">RAW_DATA!E130</f>
        <v>2024-03-30</v>
      </c>
      <c r="F134" s="14" t="str">
        <f aca="false">RAW_DATA!F130</f>
        <v>2024-04-01</v>
      </c>
      <c r="G134" s="2" t="str">
        <f aca="false">RAW_DATA!G130</f>
        <v>Sudurpashchim</v>
      </c>
      <c r="H134" s="4" t="n">
        <f aca="false">RAW_DATA!H130</f>
        <v>4134.49</v>
      </c>
      <c r="I134" s="5" t="n">
        <f aca="false">RAW_DATA!I130</f>
        <v>20</v>
      </c>
      <c r="J134" s="2" t="str">
        <f aca="false">RAW_DATA!J130</f>
        <v>No</v>
      </c>
      <c r="K134" s="15" t="n">
        <f aca="false">IF(AND(F134&lt;&gt;"",E134&lt;&gt;""),DATEVALUE(F134)-DATEVALUE(E134),"")</f>
        <v>2</v>
      </c>
      <c r="L134" s="4" t="n">
        <f aca="false">H134*(1-I134/100)</f>
        <v>3307.592</v>
      </c>
      <c r="M134" s="4" t="n">
        <f aca="false">H134*CALCULATIONS!$B$2</f>
        <v>2480.694</v>
      </c>
      <c r="N134" s="4" t="n">
        <f aca="false">IF(J134="Yes",H134*CALCULATIONS!$B$3,0)</f>
        <v>0</v>
      </c>
      <c r="O134" s="4" t="n">
        <f aca="false">L134-M134-N134</f>
        <v>826.898</v>
      </c>
      <c r="P134" s="16" t="n">
        <f aca="false">IF(L134&gt;0,O134/L134,"")</f>
        <v>0.25</v>
      </c>
    </row>
    <row r="135" customFormat="false" ht="15" hidden="false" customHeight="false" outlineLevel="0" collapsed="false">
      <c r="A135" s="2" t="str">
        <f aca="false">RAW_DATA!A131</f>
        <v>ORD-100130</v>
      </c>
      <c r="B135" s="2" t="str">
        <f aca="false">RAW_DATA!B131</f>
        <v>CUST-2862</v>
      </c>
      <c r="C135" s="2" t="str">
        <f aca="false">RAW_DATA!C131</f>
        <v>Men</v>
      </c>
      <c r="D135" s="2" t="str">
        <f aca="false">RAW_DATA!D131</f>
        <v>MEN-JEANS-002</v>
      </c>
      <c r="E135" s="14" t="str">
        <f aca="false">RAW_DATA!E131</f>
        <v>2024-01-27</v>
      </c>
      <c r="F135" s="14" t="str">
        <f aca="false">RAW_DATA!F131</f>
        <v>2024-01-29</v>
      </c>
      <c r="G135" s="2" t="str">
        <f aca="false">RAW_DATA!G131</f>
        <v>Gandaki</v>
      </c>
      <c r="H135" s="4" t="n">
        <f aca="false">RAW_DATA!H131</f>
        <v>3026.57</v>
      </c>
      <c r="I135" s="5" t="n">
        <f aca="false">RAW_DATA!I131</f>
        <v>0</v>
      </c>
      <c r="J135" s="2" t="str">
        <f aca="false">RAW_DATA!J131</f>
        <v>No</v>
      </c>
      <c r="K135" s="15" t="n">
        <f aca="false">IF(AND(F135&lt;&gt;"",E135&lt;&gt;""),DATEVALUE(F135)-DATEVALUE(E135),"")</f>
        <v>2</v>
      </c>
      <c r="L135" s="4" t="n">
        <f aca="false">H135*(1-I135/100)</f>
        <v>3026.57</v>
      </c>
      <c r="M135" s="4" t="n">
        <f aca="false">H135*CALCULATIONS!$B$2</f>
        <v>1815.942</v>
      </c>
      <c r="N135" s="4" t="n">
        <f aca="false">IF(J135="Yes",H135*CALCULATIONS!$B$3,0)</f>
        <v>0</v>
      </c>
      <c r="O135" s="4" t="n">
        <f aca="false">L135-M135-N135</f>
        <v>1210.628</v>
      </c>
      <c r="P135" s="16" t="n">
        <f aca="false">IF(L135&gt;0,O135/L135,"")</f>
        <v>0.4</v>
      </c>
    </row>
    <row r="136" customFormat="false" ht="15" hidden="false" customHeight="false" outlineLevel="0" collapsed="false">
      <c r="A136" s="2" t="str">
        <f aca="false">RAW_DATA!A132</f>
        <v>ORD-100131</v>
      </c>
      <c r="B136" s="2" t="str">
        <f aca="false">RAW_DATA!B132</f>
        <v>CUST-1710</v>
      </c>
      <c r="C136" s="2" t="str">
        <f aca="false">RAW_DATA!C132</f>
        <v>Women</v>
      </c>
      <c r="D136" s="2" t="str">
        <f aca="false">RAW_DATA!D132</f>
        <v>WOM-SUIT-001</v>
      </c>
      <c r="E136" s="14" t="str">
        <f aca="false">RAW_DATA!E132</f>
        <v>2024-02-25</v>
      </c>
      <c r="F136" s="14" t="str">
        <f aca="false">RAW_DATA!F132</f>
        <v>2024-03-01</v>
      </c>
      <c r="G136" s="2" t="str">
        <f aca="false">RAW_DATA!G132</f>
        <v>Madhesh</v>
      </c>
      <c r="H136" s="4" t="n">
        <f aca="false">RAW_DATA!H132</f>
        <v>7941.95</v>
      </c>
      <c r="I136" s="5" t="n">
        <f aca="false">RAW_DATA!I132</f>
        <v>10</v>
      </c>
      <c r="J136" s="2" t="str">
        <f aca="false">RAW_DATA!J132</f>
        <v>No</v>
      </c>
      <c r="K136" s="15" t="n">
        <f aca="false">IF(AND(F136&lt;&gt;"",E136&lt;&gt;""),DATEVALUE(F136)-DATEVALUE(E136),"")</f>
        <v>5</v>
      </c>
      <c r="L136" s="4" t="n">
        <f aca="false">H136*(1-I136/100)</f>
        <v>7147.755</v>
      </c>
      <c r="M136" s="4" t="n">
        <f aca="false">H136*CALCULATIONS!$B$2</f>
        <v>4765.17</v>
      </c>
      <c r="N136" s="4" t="n">
        <f aca="false">IF(J136="Yes",H136*CALCULATIONS!$B$3,0)</f>
        <v>0</v>
      </c>
      <c r="O136" s="4" t="n">
        <f aca="false">L136-M136-N136</f>
        <v>2382.585</v>
      </c>
      <c r="P136" s="16" t="n">
        <f aca="false">IF(L136&gt;0,O136/L136,"")</f>
        <v>0.333333333333333</v>
      </c>
    </row>
    <row r="137" customFormat="false" ht="15" hidden="false" customHeight="false" outlineLevel="0" collapsed="false">
      <c r="A137" s="2" t="str">
        <f aca="false">RAW_DATA!A133</f>
        <v>ORD-100132</v>
      </c>
      <c r="B137" s="2" t="str">
        <f aca="false">RAW_DATA!B133</f>
        <v>CUST-7984</v>
      </c>
      <c r="C137" s="2" t="str">
        <f aca="false">RAW_DATA!C133</f>
        <v>Women</v>
      </c>
      <c r="D137" s="2" t="str">
        <f aca="false">RAW_DATA!D133</f>
        <v>WOM-CARDIGAN-001</v>
      </c>
      <c r="E137" s="14" t="str">
        <f aca="false">RAW_DATA!E133</f>
        <v>2024-02-01</v>
      </c>
      <c r="F137" s="14" t="str">
        <f aca="false">RAW_DATA!F133</f>
        <v>2024-02-16</v>
      </c>
      <c r="G137" s="2" t="str">
        <f aca="false">RAW_DATA!G133</f>
        <v>Madhesh</v>
      </c>
      <c r="H137" s="4" t="n">
        <f aca="false">RAW_DATA!H133</f>
        <v>14478.38</v>
      </c>
      <c r="I137" s="5" t="n">
        <f aca="false">RAW_DATA!I133</f>
        <v>25</v>
      </c>
      <c r="J137" s="2" t="str">
        <f aca="false">RAW_DATA!J133</f>
        <v>No</v>
      </c>
      <c r="K137" s="15" t="n">
        <f aca="false">IF(AND(F137&lt;&gt;"",E137&lt;&gt;""),DATEVALUE(F137)-DATEVALUE(E137),"")</f>
        <v>15</v>
      </c>
      <c r="L137" s="4" t="n">
        <f aca="false">H137*(1-I137/100)</f>
        <v>10858.785</v>
      </c>
      <c r="M137" s="4" t="n">
        <f aca="false">H137*CALCULATIONS!$B$2</f>
        <v>8687.028</v>
      </c>
      <c r="N137" s="4" t="n">
        <f aca="false">IF(J137="Yes",H137*CALCULATIONS!$B$3,0)</f>
        <v>0</v>
      </c>
      <c r="O137" s="4" t="n">
        <f aca="false">L137-M137-N137</f>
        <v>2171.757</v>
      </c>
      <c r="P137" s="16" t="n">
        <f aca="false">IF(L137&gt;0,O137/L137,"")</f>
        <v>0.2</v>
      </c>
    </row>
    <row r="138" customFormat="false" ht="15" hidden="false" customHeight="false" outlineLevel="0" collapsed="false">
      <c r="A138" s="2" t="str">
        <f aca="false">RAW_DATA!A134</f>
        <v>ORD-100133</v>
      </c>
      <c r="B138" s="2" t="str">
        <f aca="false">RAW_DATA!B134</f>
        <v>CUST-3067</v>
      </c>
      <c r="C138" s="2" t="str">
        <f aca="false">RAW_DATA!C134</f>
        <v>Women</v>
      </c>
      <c r="D138" s="2" t="str">
        <f aca="false">RAW_DATA!D134</f>
        <v>WOM-SUIT-001</v>
      </c>
      <c r="E138" s="14" t="str">
        <f aca="false">RAW_DATA!E134</f>
        <v>2024-02-11</v>
      </c>
      <c r="F138" s="14" t="str">
        <f aca="false">RAW_DATA!F134</f>
        <v>2024-02-15</v>
      </c>
      <c r="G138" s="2" t="str">
        <f aca="false">RAW_DATA!G134</f>
        <v>Lumbini</v>
      </c>
      <c r="H138" s="4" t="n">
        <f aca="false">RAW_DATA!H134</f>
        <v>1565.62</v>
      </c>
      <c r="I138" s="5" t="n">
        <f aca="false">RAW_DATA!I134</f>
        <v>15</v>
      </c>
      <c r="J138" s="2" t="str">
        <f aca="false">RAW_DATA!J134</f>
        <v>Yes</v>
      </c>
      <c r="K138" s="15" t="n">
        <f aca="false">IF(AND(F138&lt;&gt;"",E138&lt;&gt;""),DATEVALUE(F138)-DATEVALUE(E138),"")</f>
        <v>4</v>
      </c>
      <c r="L138" s="4" t="n">
        <f aca="false">H138*(1-I138/100)</f>
        <v>1330.777</v>
      </c>
      <c r="M138" s="4" t="n">
        <f aca="false">H138*CALCULATIONS!$B$2</f>
        <v>939.372</v>
      </c>
      <c r="N138" s="4" t="n">
        <f aca="false">IF(J138="Yes",H138*CALCULATIONS!$B$3,0)</f>
        <v>313.124</v>
      </c>
      <c r="O138" s="4" t="n">
        <f aca="false">L138-M138-N138</f>
        <v>78.281</v>
      </c>
      <c r="P138" s="16" t="n">
        <f aca="false">IF(L138&gt;0,O138/L138,"")</f>
        <v>0.0588235294117647</v>
      </c>
    </row>
    <row r="139" customFormat="false" ht="15" hidden="false" customHeight="false" outlineLevel="0" collapsed="false">
      <c r="A139" s="2" t="str">
        <f aca="false">RAW_DATA!A135</f>
        <v>ORD-100134</v>
      </c>
      <c r="B139" s="2" t="str">
        <f aca="false">RAW_DATA!B135</f>
        <v>CUST-8048</v>
      </c>
      <c r="C139" s="2" t="str">
        <f aca="false">RAW_DATA!C135</f>
        <v>Men</v>
      </c>
      <c r="D139" s="2" t="str">
        <f aca="false">RAW_DATA!D135</f>
        <v>MEN-KURTA-001</v>
      </c>
      <c r="E139" s="14" t="str">
        <f aca="false">RAW_DATA!E135</f>
        <v>2024-11-01</v>
      </c>
      <c r="F139" s="14" t="str">
        <f aca="false">RAW_DATA!F135</f>
        <v>2024-11-07</v>
      </c>
      <c r="G139" s="2" t="str">
        <f aca="false">RAW_DATA!G135</f>
        <v>Gandaki</v>
      </c>
      <c r="H139" s="4" t="n">
        <f aca="false">RAW_DATA!H135</f>
        <v>6023.11</v>
      </c>
      <c r="I139" s="5" t="n">
        <f aca="false">RAW_DATA!I135</f>
        <v>10</v>
      </c>
      <c r="J139" s="2" t="str">
        <f aca="false">RAW_DATA!J135</f>
        <v>No</v>
      </c>
      <c r="K139" s="15" t="n">
        <f aca="false">IF(AND(F139&lt;&gt;"",E139&lt;&gt;""),DATEVALUE(F139)-DATEVALUE(E139),"")</f>
        <v>6</v>
      </c>
      <c r="L139" s="4" t="n">
        <f aca="false">H139*(1-I139/100)</f>
        <v>5420.799</v>
      </c>
      <c r="M139" s="4" t="n">
        <f aca="false">H139*CALCULATIONS!$B$2</f>
        <v>3613.866</v>
      </c>
      <c r="N139" s="4" t="n">
        <f aca="false">IF(J139="Yes",H139*CALCULATIONS!$B$3,0)</f>
        <v>0</v>
      </c>
      <c r="O139" s="4" t="n">
        <f aca="false">L139-M139-N139</f>
        <v>1806.933</v>
      </c>
      <c r="P139" s="16" t="n">
        <f aca="false">IF(L139&gt;0,O139/L139,"")</f>
        <v>0.333333333333333</v>
      </c>
    </row>
    <row r="140" customFormat="false" ht="15" hidden="false" customHeight="false" outlineLevel="0" collapsed="false">
      <c r="A140" s="2" t="str">
        <f aca="false">RAW_DATA!A136</f>
        <v>ORD-100135</v>
      </c>
      <c r="B140" s="2" t="str">
        <f aca="false">RAW_DATA!B136</f>
        <v>CUST-8398</v>
      </c>
      <c r="C140" s="2" t="str">
        <f aca="false">RAW_DATA!C136</f>
        <v>Men</v>
      </c>
      <c r="D140" s="2" t="str">
        <f aca="false">RAW_DATA!D136</f>
        <v>MEN-SHIRT-002</v>
      </c>
      <c r="E140" s="14" t="str">
        <f aca="false">RAW_DATA!E136</f>
        <v>2024-10-09</v>
      </c>
      <c r="F140" s="14" t="str">
        <f aca="false">RAW_DATA!F136</f>
        <v>2024-10-17</v>
      </c>
      <c r="G140" s="2" t="str">
        <f aca="false">RAW_DATA!G136</f>
        <v>Karnali</v>
      </c>
      <c r="H140" s="4" t="n">
        <f aca="false">RAW_DATA!H136</f>
        <v>13226.74</v>
      </c>
      <c r="I140" s="5" t="n">
        <f aca="false">RAW_DATA!I136</f>
        <v>25</v>
      </c>
      <c r="J140" s="2" t="str">
        <f aca="false">RAW_DATA!J136</f>
        <v>No</v>
      </c>
      <c r="K140" s="15" t="n">
        <f aca="false">IF(AND(F140&lt;&gt;"",E140&lt;&gt;""),DATEVALUE(F140)-DATEVALUE(E140),"")</f>
        <v>8</v>
      </c>
      <c r="L140" s="4" t="n">
        <f aca="false">H140*(1-I140/100)</f>
        <v>9920.055</v>
      </c>
      <c r="M140" s="4" t="n">
        <f aca="false">H140*CALCULATIONS!$B$2</f>
        <v>7936.044</v>
      </c>
      <c r="N140" s="4" t="n">
        <f aca="false">IF(J140="Yes",H140*CALCULATIONS!$B$3,0)</f>
        <v>0</v>
      </c>
      <c r="O140" s="4" t="n">
        <f aca="false">L140-M140-N140</f>
        <v>1984.011</v>
      </c>
      <c r="P140" s="16" t="n">
        <f aca="false">IF(L140&gt;0,O140/L140,"")</f>
        <v>0.2</v>
      </c>
    </row>
    <row r="141" customFormat="false" ht="15" hidden="false" customHeight="false" outlineLevel="0" collapsed="false">
      <c r="A141" s="2" t="str">
        <f aca="false">RAW_DATA!A137</f>
        <v>ORD-100136</v>
      </c>
      <c r="B141" s="2" t="str">
        <f aca="false">RAW_DATA!B137</f>
        <v>CUST-5176</v>
      </c>
      <c r="C141" s="2" t="str">
        <f aca="false">RAW_DATA!C137</f>
        <v>Kids</v>
      </c>
      <c r="D141" s="2" t="str">
        <f aca="false">RAW_DATA!D137</f>
        <v>KID-SHORTS-001</v>
      </c>
      <c r="E141" s="14" t="str">
        <f aca="false">RAW_DATA!E137</f>
        <v>2024-02-18</v>
      </c>
      <c r="F141" s="14" t="str">
        <f aca="false">RAW_DATA!F137</f>
        <v>2024-02-22</v>
      </c>
      <c r="G141" s="2" t="str">
        <f aca="false">RAW_DATA!G137</f>
        <v>Madhesh</v>
      </c>
      <c r="H141" s="4" t="n">
        <f aca="false">RAW_DATA!H137</f>
        <v>6281.59</v>
      </c>
      <c r="I141" s="5" t="n">
        <f aca="false">RAW_DATA!I137</f>
        <v>15</v>
      </c>
      <c r="J141" s="2" t="str">
        <f aca="false">RAW_DATA!J137</f>
        <v>No</v>
      </c>
      <c r="K141" s="15" t="n">
        <f aca="false">IF(AND(F141&lt;&gt;"",E141&lt;&gt;""),DATEVALUE(F141)-DATEVALUE(E141),"")</f>
        <v>4</v>
      </c>
      <c r="L141" s="4" t="n">
        <f aca="false">H141*(1-I141/100)</f>
        <v>5339.3515</v>
      </c>
      <c r="M141" s="4" t="n">
        <f aca="false">H141*CALCULATIONS!$B$2</f>
        <v>3768.954</v>
      </c>
      <c r="N141" s="4" t="n">
        <f aca="false">IF(J141="Yes",H141*CALCULATIONS!$B$3,0)</f>
        <v>0</v>
      </c>
      <c r="O141" s="4" t="n">
        <f aca="false">L141-M141-N141</f>
        <v>1570.3975</v>
      </c>
      <c r="P141" s="16" t="n">
        <f aca="false">IF(L141&gt;0,O141/L141,"")</f>
        <v>0.294117647058824</v>
      </c>
    </row>
    <row r="142" customFormat="false" ht="15" hidden="false" customHeight="false" outlineLevel="0" collapsed="false">
      <c r="A142" s="2" t="str">
        <f aca="false">RAW_DATA!A138</f>
        <v>ORD-100137</v>
      </c>
      <c r="B142" s="2" t="str">
        <f aca="false">RAW_DATA!B138</f>
        <v>CUST-7105</v>
      </c>
      <c r="C142" s="2" t="str">
        <f aca="false">RAW_DATA!C138</f>
        <v>Men</v>
      </c>
      <c r="D142" s="2" t="str">
        <f aca="false">RAW_DATA!D138</f>
        <v>MEN-JEANS-001</v>
      </c>
      <c r="E142" s="14" t="str">
        <f aca="false">RAW_DATA!E138</f>
        <v>2024-02-13</v>
      </c>
      <c r="F142" s="14" t="str">
        <f aca="false">RAW_DATA!F138</f>
        <v>2024-02-15</v>
      </c>
      <c r="G142" s="2" t="str">
        <f aca="false">RAW_DATA!G138</f>
        <v>Lumbini</v>
      </c>
      <c r="H142" s="4" t="n">
        <f aca="false">RAW_DATA!H138</f>
        <v>1473.43</v>
      </c>
      <c r="I142" s="5" t="n">
        <f aca="false">RAW_DATA!I138</f>
        <v>15</v>
      </c>
      <c r="J142" s="2" t="str">
        <f aca="false">RAW_DATA!J138</f>
        <v>Yes</v>
      </c>
      <c r="K142" s="15" t="n">
        <f aca="false">IF(AND(F142&lt;&gt;"",E142&lt;&gt;""),DATEVALUE(F142)-DATEVALUE(E142),"")</f>
        <v>2</v>
      </c>
      <c r="L142" s="4" t="n">
        <f aca="false">H142*(1-I142/100)</f>
        <v>1252.4155</v>
      </c>
      <c r="M142" s="4" t="n">
        <f aca="false">H142*CALCULATIONS!$B$2</f>
        <v>884.058</v>
      </c>
      <c r="N142" s="4" t="n">
        <f aca="false">IF(J142="Yes",H142*CALCULATIONS!$B$3,0)</f>
        <v>294.686</v>
      </c>
      <c r="O142" s="4" t="n">
        <f aca="false">L142-M142-N142</f>
        <v>73.6715</v>
      </c>
      <c r="P142" s="16" t="n">
        <f aca="false">IF(L142&gt;0,O142/L142,"")</f>
        <v>0.0588235294117647</v>
      </c>
    </row>
    <row r="143" customFormat="false" ht="15" hidden="false" customHeight="false" outlineLevel="0" collapsed="false">
      <c r="A143" s="2" t="str">
        <f aca="false">RAW_DATA!A139</f>
        <v>ORD-100138</v>
      </c>
      <c r="B143" s="2" t="str">
        <f aca="false">RAW_DATA!B139</f>
        <v>CUST-7929</v>
      </c>
      <c r="C143" s="2" t="str">
        <f aca="false">RAW_DATA!C139</f>
        <v>Kids</v>
      </c>
      <c r="D143" s="2" t="str">
        <f aca="false">RAW_DATA!D139</f>
        <v>KID-ONESIE-001</v>
      </c>
      <c r="E143" s="14" t="str">
        <f aca="false">RAW_DATA!E139</f>
        <v>2024-12-09</v>
      </c>
      <c r="F143" s="14" t="str">
        <f aca="false">RAW_DATA!F139</f>
        <v>2024-12-11</v>
      </c>
      <c r="G143" s="2" t="str">
        <f aca="false">RAW_DATA!G139</f>
        <v>Bagmati</v>
      </c>
      <c r="H143" s="4" t="n">
        <f aca="false">RAW_DATA!H139</f>
        <v>8644.41</v>
      </c>
      <c r="I143" s="5" t="n">
        <f aca="false">RAW_DATA!I139</f>
        <v>20</v>
      </c>
      <c r="J143" s="2" t="str">
        <f aca="false">RAW_DATA!J139</f>
        <v>No</v>
      </c>
      <c r="K143" s="15" t="n">
        <f aca="false">IF(AND(F143&lt;&gt;"",E143&lt;&gt;""),DATEVALUE(F143)-DATEVALUE(E143),"")</f>
        <v>2</v>
      </c>
      <c r="L143" s="4" t="n">
        <f aca="false">H143*(1-I143/100)</f>
        <v>6915.528</v>
      </c>
      <c r="M143" s="4" t="n">
        <f aca="false">H143*CALCULATIONS!$B$2</f>
        <v>5186.646</v>
      </c>
      <c r="N143" s="4" t="n">
        <f aca="false">IF(J143="Yes",H143*CALCULATIONS!$B$3,0)</f>
        <v>0</v>
      </c>
      <c r="O143" s="4" t="n">
        <f aca="false">L143-M143-N143</f>
        <v>1728.882</v>
      </c>
      <c r="P143" s="16" t="n">
        <f aca="false">IF(L143&gt;0,O143/L143,"")</f>
        <v>0.25</v>
      </c>
    </row>
    <row r="144" customFormat="false" ht="15" hidden="false" customHeight="false" outlineLevel="0" collapsed="false">
      <c r="A144" s="2" t="str">
        <f aca="false">RAW_DATA!A140</f>
        <v>ORD-100139</v>
      </c>
      <c r="B144" s="2" t="str">
        <f aca="false">RAW_DATA!B140</f>
        <v>CUST-8900</v>
      </c>
      <c r="C144" s="2" t="str">
        <f aca="false">RAW_DATA!C140</f>
        <v>Kids</v>
      </c>
      <c r="D144" s="2" t="str">
        <f aca="false">RAW_DATA!D140</f>
        <v>KID-TSHIRT-001</v>
      </c>
      <c r="E144" s="14" t="str">
        <f aca="false">RAW_DATA!E140</f>
        <v>2024-02-23</v>
      </c>
      <c r="F144" s="14" t="str">
        <f aca="false">RAW_DATA!F140</f>
        <v>2024-02-29</v>
      </c>
      <c r="G144" s="2" t="str">
        <f aca="false">RAW_DATA!G140</f>
        <v>Sudurpashchim</v>
      </c>
      <c r="H144" s="4" t="n">
        <f aca="false">RAW_DATA!H140</f>
        <v>5030.51</v>
      </c>
      <c r="I144" s="5" t="n">
        <f aca="false">RAW_DATA!I140</f>
        <v>20</v>
      </c>
      <c r="J144" s="2" t="str">
        <f aca="false">RAW_DATA!J140</f>
        <v>No</v>
      </c>
      <c r="K144" s="15" t="n">
        <f aca="false">IF(AND(F144&lt;&gt;"",E144&lt;&gt;""),DATEVALUE(F144)-DATEVALUE(E144),"")</f>
        <v>6</v>
      </c>
      <c r="L144" s="4" t="n">
        <f aca="false">H144*(1-I144/100)</f>
        <v>4024.408</v>
      </c>
      <c r="M144" s="4" t="n">
        <f aca="false">H144*CALCULATIONS!$B$2</f>
        <v>3018.306</v>
      </c>
      <c r="N144" s="4" t="n">
        <f aca="false">IF(J144="Yes",H144*CALCULATIONS!$B$3,0)</f>
        <v>0</v>
      </c>
      <c r="O144" s="4" t="n">
        <f aca="false">L144-M144-N144</f>
        <v>1006.102</v>
      </c>
      <c r="P144" s="16" t="n">
        <f aca="false">IF(L144&gt;0,O144/L144,"")</f>
        <v>0.25</v>
      </c>
    </row>
    <row r="145" customFormat="false" ht="15" hidden="false" customHeight="false" outlineLevel="0" collapsed="false">
      <c r="A145" s="2" t="str">
        <f aca="false">RAW_DATA!A141</f>
        <v>ORD-100140</v>
      </c>
      <c r="B145" s="2" t="str">
        <f aca="false">RAW_DATA!B141</f>
        <v>CUST-1430</v>
      </c>
      <c r="C145" s="2" t="str">
        <f aca="false">RAW_DATA!C141</f>
        <v>Men</v>
      </c>
      <c r="D145" s="2" t="str">
        <f aca="false">RAW_DATA!D141</f>
        <v>MEN-SHIRT-002</v>
      </c>
      <c r="E145" s="14" t="str">
        <f aca="false">RAW_DATA!E141</f>
        <v>2024-05-22</v>
      </c>
      <c r="F145" s="14" t="str">
        <f aca="false">RAW_DATA!F141</f>
        <v>2024-05-28</v>
      </c>
      <c r="G145" s="2" t="str">
        <f aca="false">RAW_DATA!G141</f>
        <v>Madhesh</v>
      </c>
      <c r="H145" s="4" t="n">
        <f aca="false">RAW_DATA!H141</f>
        <v>5829.64</v>
      </c>
      <c r="I145" s="5" t="n">
        <f aca="false">RAW_DATA!I141</f>
        <v>20</v>
      </c>
      <c r="J145" s="2" t="str">
        <f aca="false">RAW_DATA!J141</f>
        <v>No</v>
      </c>
      <c r="K145" s="15" t="n">
        <f aca="false">IF(AND(F145&lt;&gt;"",E145&lt;&gt;""),DATEVALUE(F145)-DATEVALUE(E145),"")</f>
        <v>6</v>
      </c>
      <c r="L145" s="4" t="n">
        <f aca="false">H145*(1-I145/100)</f>
        <v>4663.712</v>
      </c>
      <c r="M145" s="4" t="n">
        <f aca="false">H145*CALCULATIONS!$B$2</f>
        <v>3497.784</v>
      </c>
      <c r="N145" s="4" t="n">
        <f aca="false">IF(J145="Yes",H145*CALCULATIONS!$B$3,0)</f>
        <v>0</v>
      </c>
      <c r="O145" s="4" t="n">
        <f aca="false">L145-M145-N145</f>
        <v>1165.928</v>
      </c>
      <c r="P145" s="16" t="n">
        <f aca="false">IF(L145&gt;0,O145/L145,"")</f>
        <v>0.25</v>
      </c>
    </row>
    <row r="146" customFormat="false" ht="15" hidden="false" customHeight="false" outlineLevel="0" collapsed="false">
      <c r="A146" s="2" t="str">
        <f aca="false">RAW_DATA!A142</f>
        <v>ORD-100141</v>
      </c>
      <c r="B146" s="2" t="str">
        <f aca="false">RAW_DATA!B142</f>
        <v>CUST-3972</v>
      </c>
      <c r="C146" s="2" t="str">
        <f aca="false">RAW_DATA!C142</f>
        <v>Women</v>
      </c>
      <c r="D146" s="2" t="str">
        <f aca="false">RAW_DATA!D142</f>
        <v>WOM-JEANS-001</v>
      </c>
      <c r="E146" s="14" t="str">
        <f aca="false">RAW_DATA!E142</f>
        <v>2024-06-07</v>
      </c>
      <c r="F146" s="14" t="str">
        <f aca="false">RAW_DATA!F142</f>
        <v>2024-06-19</v>
      </c>
      <c r="G146" s="2" t="str">
        <f aca="false">RAW_DATA!G142</f>
        <v>Bagmati</v>
      </c>
      <c r="H146" s="4" t="n">
        <f aca="false">RAW_DATA!H142</f>
        <v>10689.13</v>
      </c>
      <c r="I146" s="5" t="n">
        <f aca="false">RAW_DATA!I142</f>
        <v>10</v>
      </c>
      <c r="J146" s="2" t="str">
        <f aca="false">RAW_DATA!J142</f>
        <v>No</v>
      </c>
      <c r="K146" s="15" t="n">
        <f aca="false">IF(AND(F146&lt;&gt;"",E146&lt;&gt;""),DATEVALUE(F146)-DATEVALUE(E146),"")</f>
        <v>12</v>
      </c>
      <c r="L146" s="4" t="n">
        <f aca="false">H146*(1-I146/100)</f>
        <v>9620.217</v>
      </c>
      <c r="M146" s="4" t="n">
        <f aca="false">H146*CALCULATIONS!$B$2</f>
        <v>6413.478</v>
      </c>
      <c r="N146" s="4" t="n">
        <f aca="false">IF(J146="Yes",H146*CALCULATIONS!$B$3,0)</f>
        <v>0</v>
      </c>
      <c r="O146" s="4" t="n">
        <f aca="false">L146-M146-N146</f>
        <v>3206.739</v>
      </c>
      <c r="P146" s="16" t="n">
        <f aca="false">IF(L146&gt;0,O146/L146,"")</f>
        <v>0.333333333333333</v>
      </c>
    </row>
    <row r="147" customFormat="false" ht="15" hidden="false" customHeight="false" outlineLevel="0" collapsed="false">
      <c r="A147" s="2" t="str">
        <f aca="false">RAW_DATA!A143</f>
        <v>ORD-100142</v>
      </c>
      <c r="B147" s="2" t="str">
        <f aca="false">RAW_DATA!B143</f>
        <v>CUST-9691</v>
      </c>
      <c r="C147" s="2" t="str">
        <f aca="false">RAW_DATA!C143</f>
        <v>Kids</v>
      </c>
      <c r="D147" s="2" t="str">
        <f aca="false">RAW_DATA!D143</f>
        <v>KID-KURTA-001</v>
      </c>
      <c r="E147" s="14" t="str">
        <f aca="false">RAW_DATA!E143</f>
        <v>2024-11-20</v>
      </c>
      <c r="F147" s="14" t="str">
        <f aca="false">RAW_DATA!F143</f>
        <v>2024-12-04</v>
      </c>
      <c r="G147" s="2" t="str">
        <f aca="false">RAW_DATA!G143</f>
        <v>Lumbini</v>
      </c>
      <c r="H147" s="4" t="n">
        <f aca="false">RAW_DATA!H143</f>
        <v>2557.18</v>
      </c>
      <c r="I147" s="5" t="n">
        <f aca="false">RAW_DATA!I143</f>
        <v>0</v>
      </c>
      <c r="J147" s="2" t="str">
        <f aca="false">RAW_DATA!J143</f>
        <v>Yes</v>
      </c>
      <c r="K147" s="15" t="n">
        <f aca="false">IF(AND(F147&lt;&gt;"",E147&lt;&gt;""),DATEVALUE(F147)-DATEVALUE(E147),"")</f>
        <v>14</v>
      </c>
      <c r="L147" s="4" t="n">
        <f aca="false">H147*(1-I147/100)</f>
        <v>2557.18</v>
      </c>
      <c r="M147" s="4" t="n">
        <f aca="false">H147*CALCULATIONS!$B$2</f>
        <v>1534.308</v>
      </c>
      <c r="N147" s="4" t="n">
        <f aca="false">IF(J147="Yes",H147*CALCULATIONS!$B$3,0)</f>
        <v>511.436</v>
      </c>
      <c r="O147" s="4" t="n">
        <f aca="false">L147-M147-N147</f>
        <v>511.436</v>
      </c>
      <c r="P147" s="16" t="n">
        <f aca="false">IF(L147&gt;0,O147/L147,"")</f>
        <v>0.2</v>
      </c>
    </row>
    <row r="148" customFormat="false" ht="15" hidden="false" customHeight="false" outlineLevel="0" collapsed="false">
      <c r="A148" s="2" t="str">
        <f aca="false">RAW_DATA!A144</f>
        <v>ORD-100143</v>
      </c>
      <c r="B148" s="2" t="str">
        <f aca="false">RAW_DATA!B144</f>
        <v>CUST-2391</v>
      </c>
      <c r="C148" s="2" t="str">
        <f aca="false">RAW_DATA!C144</f>
        <v>Men</v>
      </c>
      <c r="D148" s="2" t="str">
        <f aca="false">RAW_DATA!D144</f>
        <v>MEN-POLO-001</v>
      </c>
      <c r="E148" s="14" t="str">
        <f aca="false">RAW_DATA!E144</f>
        <v>2024-06-15</v>
      </c>
      <c r="F148" s="14" t="str">
        <f aca="false">RAW_DATA!F144</f>
        <v>2024-06-23</v>
      </c>
      <c r="G148" s="2" t="str">
        <f aca="false">RAW_DATA!G144</f>
        <v>Madhesh</v>
      </c>
      <c r="H148" s="4" t="n">
        <f aca="false">RAW_DATA!H144</f>
        <v>5865.77</v>
      </c>
      <c r="I148" s="5" t="n">
        <f aca="false">RAW_DATA!I144</f>
        <v>5</v>
      </c>
      <c r="J148" s="2" t="str">
        <f aca="false">RAW_DATA!J144</f>
        <v>No</v>
      </c>
      <c r="K148" s="15" t="n">
        <f aca="false">IF(AND(F148&lt;&gt;"",E148&lt;&gt;""),DATEVALUE(F148)-DATEVALUE(E148),"")</f>
        <v>8</v>
      </c>
      <c r="L148" s="4" t="n">
        <f aca="false">H148*(1-I148/100)</f>
        <v>5572.4815</v>
      </c>
      <c r="M148" s="4" t="n">
        <f aca="false">H148*CALCULATIONS!$B$2</f>
        <v>3519.462</v>
      </c>
      <c r="N148" s="4" t="n">
        <f aca="false">IF(J148="Yes",H148*CALCULATIONS!$B$3,0)</f>
        <v>0</v>
      </c>
      <c r="O148" s="4" t="n">
        <f aca="false">L148-M148-N148</f>
        <v>2053.0195</v>
      </c>
      <c r="P148" s="16" t="n">
        <f aca="false">IF(L148&gt;0,O148/L148,"")</f>
        <v>0.368421052631579</v>
      </c>
    </row>
    <row r="149" customFormat="false" ht="15" hidden="false" customHeight="false" outlineLevel="0" collapsed="false">
      <c r="A149" s="2" t="str">
        <f aca="false">RAW_DATA!A145</f>
        <v>ORD-100144</v>
      </c>
      <c r="B149" s="2" t="str">
        <f aca="false">RAW_DATA!B145</f>
        <v>CUST-8957</v>
      </c>
      <c r="C149" s="2" t="str">
        <f aca="false">RAW_DATA!C145</f>
        <v>Kids</v>
      </c>
      <c r="D149" s="2" t="str">
        <f aca="false">RAW_DATA!D145</f>
        <v>KID-JEANS-001</v>
      </c>
      <c r="E149" s="14" t="str">
        <f aca="false">RAW_DATA!E145</f>
        <v>2024-02-11</v>
      </c>
      <c r="F149" s="14" t="str">
        <f aca="false">RAW_DATA!F145</f>
        <v>2024-02-15</v>
      </c>
      <c r="G149" s="2" t="str">
        <f aca="false">RAW_DATA!G145</f>
        <v>Bagmati</v>
      </c>
      <c r="H149" s="4" t="n">
        <f aca="false">RAW_DATA!H145</f>
        <v>1221.56</v>
      </c>
      <c r="I149" s="5" t="n">
        <f aca="false">RAW_DATA!I145</f>
        <v>20</v>
      </c>
      <c r="J149" s="2" t="str">
        <f aca="false">RAW_DATA!J145</f>
        <v>No</v>
      </c>
      <c r="K149" s="15" t="n">
        <f aca="false">IF(AND(F149&lt;&gt;"",E149&lt;&gt;""),DATEVALUE(F149)-DATEVALUE(E149),"")</f>
        <v>4</v>
      </c>
      <c r="L149" s="4" t="n">
        <f aca="false">H149*(1-I149/100)</f>
        <v>977.248</v>
      </c>
      <c r="M149" s="4" t="n">
        <f aca="false">H149*CALCULATIONS!$B$2</f>
        <v>732.936</v>
      </c>
      <c r="N149" s="4" t="n">
        <f aca="false">IF(J149="Yes",H149*CALCULATIONS!$B$3,0)</f>
        <v>0</v>
      </c>
      <c r="O149" s="4" t="n">
        <f aca="false">L149-M149-N149</f>
        <v>244.312</v>
      </c>
      <c r="P149" s="16" t="n">
        <f aca="false">IF(L149&gt;0,O149/L149,"")</f>
        <v>0.25</v>
      </c>
    </row>
    <row r="150" customFormat="false" ht="15" hidden="false" customHeight="false" outlineLevel="0" collapsed="false">
      <c r="A150" s="2" t="str">
        <f aca="false">RAW_DATA!A146</f>
        <v>ORD-100145</v>
      </c>
      <c r="B150" s="2" t="str">
        <f aca="false">RAW_DATA!B146</f>
        <v>CUST-8972</v>
      </c>
      <c r="C150" s="2" t="str">
        <f aca="false">RAW_DATA!C146</f>
        <v>Women</v>
      </c>
      <c r="D150" s="2" t="str">
        <f aca="false">RAW_DATA!D146</f>
        <v>WOM-LEHENGA-001</v>
      </c>
      <c r="E150" s="14" t="str">
        <f aca="false">RAW_DATA!E146</f>
        <v>2024-06-25</v>
      </c>
      <c r="F150" s="14" t="str">
        <f aca="false">RAW_DATA!F146</f>
        <v>2024-06-30</v>
      </c>
      <c r="G150" s="2" t="str">
        <f aca="false">RAW_DATA!G146</f>
        <v>Bagmati</v>
      </c>
      <c r="H150" s="4" t="n">
        <f aca="false">RAW_DATA!H146</f>
        <v>7929.02</v>
      </c>
      <c r="I150" s="5" t="n">
        <f aca="false">RAW_DATA!I146</f>
        <v>30</v>
      </c>
      <c r="J150" s="2" t="str">
        <f aca="false">RAW_DATA!J146</f>
        <v>No</v>
      </c>
      <c r="K150" s="15" t="n">
        <f aca="false">IF(AND(F150&lt;&gt;"",E150&lt;&gt;""),DATEVALUE(F150)-DATEVALUE(E150),"")</f>
        <v>5</v>
      </c>
      <c r="L150" s="4" t="n">
        <f aca="false">H150*(1-I150/100)</f>
        <v>5550.314</v>
      </c>
      <c r="M150" s="4" t="n">
        <f aca="false">H150*CALCULATIONS!$B$2</f>
        <v>4757.412</v>
      </c>
      <c r="N150" s="4" t="n">
        <f aca="false">IF(J150="Yes",H150*CALCULATIONS!$B$3,0)</f>
        <v>0</v>
      </c>
      <c r="O150" s="4" t="n">
        <f aca="false">L150-M150-N150</f>
        <v>792.902</v>
      </c>
      <c r="P150" s="16" t="n">
        <f aca="false">IF(L150&gt;0,O150/L150,"")</f>
        <v>0.142857142857143</v>
      </c>
    </row>
    <row r="151" customFormat="false" ht="15" hidden="false" customHeight="false" outlineLevel="0" collapsed="false">
      <c r="A151" s="2" t="str">
        <f aca="false">RAW_DATA!A147</f>
        <v>ORD-100146</v>
      </c>
      <c r="B151" s="2" t="str">
        <f aca="false">RAW_DATA!B147</f>
        <v>CUST-4460</v>
      </c>
      <c r="C151" s="2" t="str">
        <f aca="false">RAW_DATA!C147</f>
        <v>Women</v>
      </c>
      <c r="D151" s="2" t="str">
        <f aca="false">RAW_DATA!D147</f>
        <v>WOM-JEANS-001</v>
      </c>
      <c r="E151" s="14" t="str">
        <f aca="false">RAW_DATA!E147</f>
        <v>2024-01-29</v>
      </c>
      <c r="F151" s="14" t="str">
        <f aca="false">RAW_DATA!F147</f>
        <v>2024-01-30</v>
      </c>
      <c r="G151" s="2" t="str">
        <f aca="false">RAW_DATA!G147</f>
        <v>Bagmati</v>
      </c>
      <c r="H151" s="4" t="n">
        <f aca="false">RAW_DATA!H147</f>
        <v>14774.46</v>
      </c>
      <c r="I151" s="5" t="n">
        <f aca="false">RAW_DATA!I147</f>
        <v>15</v>
      </c>
      <c r="J151" s="2" t="str">
        <f aca="false">RAW_DATA!J147</f>
        <v>No</v>
      </c>
      <c r="K151" s="15" t="n">
        <f aca="false">IF(AND(F151&lt;&gt;"",E151&lt;&gt;""),DATEVALUE(F151)-DATEVALUE(E151),"")</f>
        <v>1</v>
      </c>
      <c r="L151" s="4" t="n">
        <f aca="false">H151*(1-I151/100)</f>
        <v>12558.291</v>
      </c>
      <c r="M151" s="4" t="n">
        <f aca="false">H151*CALCULATIONS!$B$2</f>
        <v>8864.676</v>
      </c>
      <c r="N151" s="4" t="n">
        <f aca="false">IF(J151="Yes",H151*CALCULATIONS!$B$3,0)</f>
        <v>0</v>
      </c>
      <c r="O151" s="4" t="n">
        <f aca="false">L151-M151-N151</f>
        <v>3693.615</v>
      </c>
      <c r="P151" s="16" t="n">
        <f aca="false">IF(L151&gt;0,O151/L151,"")</f>
        <v>0.294117647058824</v>
      </c>
    </row>
    <row r="152" customFormat="false" ht="15" hidden="false" customHeight="false" outlineLevel="0" collapsed="false">
      <c r="A152" s="2" t="str">
        <f aca="false">RAW_DATA!A148</f>
        <v>ORD-100147</v>
      </c>
      <c r="B152" s="2" t="str">
        <f aca="false">RAW_DATA!B148</f>
        <v>CUST-4770</v>
      </c>
      <c r="C152" s="2" t="str">
        <f aca="false">RAW_DATA!C148</f>
        <v>Women</v>
      </c>
      <c r="D152" s="2" t="str">
        <f aca="false">RAW_DATA!D148</f>
        <v>WOM-JEANS-001</v>
      </c>
      <c r="E152" s="14" t="str">
        <f aca="false">RAW_DATA!E148</f>
        <v>2024-08-08</v>
      </c>
      <c r="F152" s="14" t="str">
        <f aca="false">RAW_DATA!F148</f>
        <v>2024-08-11</v>
      </c>
      <c r="G152" s="2" t="str">
        <f aca="false">RAW_DATA!G148</f>
        <v>Bagmati</v>
      </c>
      <c r="H152" s="4" t="n">
        <f aca="false">RAW_DATA!H148</f>
        <v>612.08</v>
      </c>
      <c r="I152" s="5" t="n">
        <f aca="false">RAW_DATA!I148</f>
        <v>0</v>
      </c>
      <c r="J152" s="2" t="str">
        <f aca="false">RAW_DATA!J148</f>
        <v>No</v>
      </c>
      <c r="K152" s="15" t="n">
        <f aca="false">IF(AND(F152&lt;&gt;"",E152&lt;&gt;""),DATEVALUE(F152)-DATEVALUE(E152),"")</f>
        <v>3</v>
      </c>
      <c r="L152" s="4" t="n">
        <f aca="false">H152*(1-I152/100)</f>
        <v>612.08</v>
      </c>
      <c r="M152" s="4" t="n">
        <f aca="false">H152*CALCULATIONS!$B$2</f>
        <v>367.248</v>
      </c>
      <c r="N152" s="4" t="n">
        <f aca="false">IF(J152="Yes",H152*CALCULATIONS!$B$3,0)</f>
        <v>0</v>
      </c>
      <c r="O152" s="4" t="n">
        <f aca="false">L152-M152-N152</f>
        <v>244.832</v>
      </c>
      <c r="P152" s="16" t="n">
        <f aca="false">IF(L152&gt;0,O152/L152,"")</f>
        <v>0.4</v>
      </c>
    </row>
    <row r="153" customFormat="false" ht="15" hidden="false" customHeight="false" outlineLevel="0" collapsed="false">
      <c r="A153" s="2" t="str">
        <f aca="false">RAW_DATA!A149</f>
        <v>ORD-100148</v>
      </c>
      <c r="B153" s="2" t="str">
        <f aca="false">RAW_DATA!B149</f>
        <v>CUST-6129</v>
      </c>
      <c r="C153" s="2" t="str">
        <f aca="false">RAW_DATA!C149</f>
        <v>Women</v>
      </c>
      <c r="D153" s="2" t="str">
        <f aca="false">RAW_DATA!D149</f>
        <v>WOM-BLOUSE-001</v>
      </c>
      <c r="E153" s="14" t="str">
        <f aca="false">RAW_DATA!E149</f>
        <v>2024-08-11</v>
      </c>
      <c r="F153" s="14" t="str">
        <f aca="false">RAW_DATA!F149</f>
        <v>2024-08-12</v>
      </c>
      <c r="G153" s="2" t="str">
        <f aca="false">RAW_DATA!G149</f>
        <v>Bagmati</v>
      </c>
      <c r="H153" s="4" t="n">
        <f aca="false">RAW_DATA!H149</f>
        <v>11259.6</v>
      </c>
      <c r="I153" s="5" t="n">
        <f aca="false">RAW_DATA!I149</f>
        <v>30</v>
      </c>
      <c r="J153" s="2" t="str">
        <f aca="false">RAW_DATA!J149</f>
        <v>No</v>
      </c>
      <c r="K153" s="15" t="n">
        <f aca="false">IF(AND(F153&lt;&gt;"",E153&lt;&gt;""),DATEVALUE(F153)-DATEVALUE(E153),"")</f>
        <v>1</v>
      </c>
      <c r="L153" s="4" t="n">
        <f aca="false">H153*(1-I153/100)</f>
        <v>7881.72</v>
      </c>
      <c r="M153" s="4" t="n">
        <f aca="false">H153*CALCULATIONS!$B$2</f>
        <v>6755.76</v>
      </c>
      <c r="N153" s="4" t="n">
        <f aca="false">IF(J153="Yes",H153*CALCULATIONS!$B$3,0)</f>
        <v>0</v>
      </c>
      <c r="O153" s="4" t="n">
        <f aca="false">L153-M153-N153</f>
        <v>1125.96</v>
      </c>
      <c r="P153" s="16" t="n">
        <f aca="false">IF(L153&gt;0,O153/L153,"")</f>
        <v>0.142857142857143</v>
      </c>
    </row>
    <row r="154" customFormat="false" ht="15" hidden="false" customHeight="false" outlineLevel="0" collapsed="false">
      <c r="A154" s="2" t="str">
        <f aca="false">RAW_DATA!A150</f>
        <v>ORD-100149</v>
      </c>
      <c r="B154" s="2" t="str">
        <f aca="false">RAW_DATA!B150</f>
        <v>CUST-3815</v>
      </c>
      <c r="C154" s="2" t="str">
        <f aca="false">RAW_DATA!C150</f>
        <v>Women</v>
      </c>
      <c r="D154" s="2" t="str">
        <f aca="false">RAW_DATA!D150</f>
        <v>WOM-SCARF-001</v>
      </c>
      <c r="E154" s="14" t="str">
        <f aca="false">RAW_DATA!E150</f>
        <v>2024-02-28</v>
      </c>
      <c r="F154" s="14" t="str">
        <f aca="false">RAW_DATA!F150</f>
        <v>2024-03-04</v>
      </c>
      <c r="G154" s="2" t="str">
        <f aca="false">RAW_DATA!G150</f>
        <v>Madhesh</v>
      </c>
      <c r="H154" s="4" t="n">
        <f aca="false">RAW_DATA!H150</f>
        <v>6556.56</v>
      </c>
      <c r="I154" s="5" t="n">
        <f aca="false">RAW_DATA!I150</f>
        <v>25</v>
      </c>
      <c r="J154" s="2" t="str">
        <f aca="false">RAW_DATA!J150</f>
        <v>No</v>
      </c>
      <c r="K154" s="15" t="n">
        <f aca="false">IF(AND(F154&lt;&gt;"",E154&lt;&gt;""),DATEVALUE(F154)-DATEVALUE(E154),"")</f>
        <v>5</v>
      </c>
      <c r="L154" s="4" t="n">
        <f aca="false">H154*(1-I154/100)</f>
        <v>4917.42</v>
      </c>
      <c r="M154" s="4" t="n">
        <f aca="false">H154*CALCULATIONS!$B$2</f>
        <v>3933.936</v>
      </c>
      <c r="N154" s="4" t="n">
        <f aca="false">IF(J154="Yes",H154*CALCULATIONS!$B$3,0)</f>
        <v>0</v>
      </c>
      <c r="O154" s="4" t="n">
        <f aca="false">L154-M154-N154</f>
        <v>983.484</v>
      </c>
      <c r="P154" s="16" t="n">
        <f aca="false">IF(L154&gt;0,O154/L154,"")</f>
        <v>0.2</v>
      </c>
    </row>
    <row r="155" customFormat="false" ht="15" hidden="false" customHeight="false" outlineLevel="0" collapsed="false">
      <c r="A155" s="2" t="str">
        <f aca="false">RAW_DATA!A151</f>
        <v>ORD-100150</v>
      </c>
      <c r="B155" s="2" t="str">
        <f aca="false">RAW_DATA!B151</f>
        <v>CUST-8138</v>
      </c>
      <c r="C155" s="2" t="str">
        <f aca="false">RAW_DATA!C151</f>
        <v>Kids</v>
      </c>
      <c r="D155" s="2" t="str">
        <f aca="false">RAW_DATA!D151</f>
        <v>KID-KURTA-001</v>
      </c>
      <c r="E155" s="14" t="str">
        <f aca="false">RAW_DATA!E151</f>
        <v>2024-02-15</v>
      </c>
      <c r="F155" s="14" t="str">
        <f aca="false">RAW_DATA!F151</f>
        <v>2024-02-20</v>
      </c>
      <c r="G155" s="2" t="str">
        <f aca="false">RAW_DATA!G151</f>
        <v>Madhesh</v>
      </c>
      <c r="H155" s="4" t="n">
        <f aca="false">RAW_DATA!H151</f>
        <v>13836.66</v>
      </c>
      <c r="I155" s="5" t="n">
        <f aca="false">RAW_DATA!I151</f>
        <v>25</v>
      </c>
      <c r="J155" s="2" t="str">
        <f aca="false">RAW_DATA!J151</f>
        <v>Yes</v>
      </c>
      <c r="K155" s="15" t="n">
        <f aca="false">IF(AND(F155&lt;&gt;"",E155&lt;&gt;""),DATEVALUE(F155)-DATEVALUE(E155),"")</f>
        <v>5</v>
      </c>
      <c r="L155" s="4" t="n">
        <f aca="false">H155*(1-I155/100)</f>
        <v>10377.495</v>
      </c>
      <c r="M155" s="4" t="n">
        <f aca="false">H155*CALCULATIONS!$B$2</f>
        <v>8301.996</v>
      </c>
      <c r="N155" s="4" t="n">
        <f aca="false">IF(J155="Yes",H155*CALCULATIONS!$B$3,0)</f>
        <v>2767.332</v>
      </c>
      <c r="O155" s="4" t="n">
        <f aca="false">L155-M155-N155</f>
        <v>-691.833000000001</v>
      </c>
      <c r="P155" s="16" t="n">
        <f aca="false">IF(L155&gt;0,O155/L155,"")</f>
        <v>-0.0666666666666667</v>
      </c>
    </row>
    <row r="156" customFormat="false" ht="15" hidden="false" customHeight="false" outlineLevel="0" collapsed="false">
      <c r="A156" s="2" t="str">
        <f aca="false">RAW_DATA!A152</f>
        <v>ORD-100151</v>
      </c>
      <c r="B156" s="2" t="str">
        <f aca="false">RAW_DATA!B152</f>
        <v>CUST-2251</v>
      </c>
      <c r="C156" s="2" t="str">
        <f aca="false">RAW_DATA!C152</f>
        <v>Women</v>
      </c>
      <c r="D156" s="2" t="str">
        <f aca="false">RAW_DATA!D152</f>
        <v>WOM-CARDIGAN-001</v>
      </c>
      <c r="E156" s="14" t="str">
        <f aca="false">RAW_DATA!E152</f>
        <v>2024-06-22</v>
      </c>
      <c r="F156" s="14" t="str">
        <f aca="false">RAW_DATA!F152</f>
        <v>2024-06-25</v>
      </c>
      <c r="G156" s="2" t="str">
        <f aca="false">RAW_DATA!G152</f>
        <v>Bagmati</v>
      </c>
      <c r="H156" s="4" t="n">
        <f aca="false">RAW_DATA!H152</f>
        <v>4998.98</v>
      </c>
      <c r="I156" s="5" t="n">
        <f aca="false">RAW_DATA!I152</f>
        <v>30</v>
      </c>
      <c r="J156" s="2" t="str">
        <f aca="false">RAW_DATA!J152</f>
        <v>No</v>
      </c>
      <c r="K156" s="15" t="n">
        <f aca="false">IF(AND(F156&lt;&gt;"",E156&lt;&gt;""),DATEVALUE(F156)-DATEVALUE(E156),"")</f>
        <v>3</v>
      </c>
      <c r="L156" s="4" t="n">
        <f aca="false">H156*(1-I156/100)</f>
        <v>3499.286</v>
      </c>
      <c r="M156" s="4" t="n">
        <f aca="false">H156*CALCULATIONS!$B$2</f>
        <v>2999.388</v>
      </c>
      <c r="N156" s="4" t="n">
        <f aca="false">IF(J156="Yes",H156*CALCULATIONS!$B$3,0)</f>
        <v>0</v>
      </c>
      <c r="O156" s="4" t="n">
        <f aca="false">L156-M156-N156</f>
        <v>499.898</v>
      </c>
      <c r="P156" s="16" t="n">
        <f aca="false">IF(L156&gt;0,O156/L156,"")</f>
        <v>0.142857142857143</v>
      </c>
    </row>
    <row r="157" customFormat="false" ht="15" hidden="false" customHeight="false" outlineLevel="0" collapsed="false">
      <c r="A157" s="2" t="str">
        <f aca="false">RAW_DATA!A153</f>
        <v>ORD-100152</v>
      </c>
      <c r="B157" s="2" t="str">
        <f aca="false">RAW_DATA!B153</f>
        <v>CUST-3419</v>
      </c>
      <c r="C157" s="2" t="str">
        <f aca="false">RAW_DATA!C153</f>
        <v>Women</v>
      </c>
      <c r="D157" s="2" t="str">
        <f aca="false">RAW_DATA!D153</f>
        <v>WOM-SAREE-001</v>
      </c>
      <c r="E157" s="14" t="str">
        <f aca="false">RAW_DATA!E153</f>
        <v>2024-06-27</v>
      </c>
      <c r="F157" s="14" t="str">
        <f aca="false">RAW_DATA!F153</f>
        <v>2024-07-02</v>
      </c>
      <c r="G157" s="2" t="str">
        <f aca="false">RAW_DATA!G153</f>
        <v>Gandaki</v>
      </c>
      <c r="H157" s="4" t="n">
        <f aca="false">RAW_DATA!H153</f>
        <v>13635.88</v>
      </c>
      <c r="I157" s="5" t="n">
        <f aca="false">RAW_DATA!I153</f>
        <v>5</v>
      </c>
      <c r="J157" s="2" t="str">
        <f aca="false">RAW_DATA!J153</f>
        <v>No</v>
      </c>
      <c r="K157" s="15" t="n">
        <f aca="false">IF(AND(F157&lt;&gt;"",E157&lt;&gt;""),DATEVALUE(F157)-DATEVALUE(E157),"")</f>
        <v>5</v>
      </c>
      <c r="L157" s="4" t="n">
        <f aca="false">H157*(1-I157/100)</f>
        <v>12954.086</v>
      </c>
      <c r="M157" s="4" t="n">
        <f aca="false">H157*CALCULATIONS!$B$2</f>
        <v>8181.528</v>
      </c>
      <c r="N157" s="4" t="n">
        <f aca="false">IF(J157="Yes",H157*CALCULATIONS!$B$3,0)</f>
        <v>0</v>
      </c>
      <c r="O157" s="4" t="n">
        <f aca="false">L157-M157-N157</f>
        <v>4772.558</v>
      </c>
      <c r="P157" s="16" t="n">
        <f aca="false">IF(L157&gt;0,O157/L157,"")</f>
        <v>0.368421052631579</v>
      </c>
    </row>
    <row r="158" customFormat="false" ht="15" hidden="false" customHeight="false" outlineLevel="0" collapsed="false">
      <c r="A158" s="2" t="str">
        <f aca="false">RAW_DATA!A154</f>
        <v>ORD-100153</v>
      </c>
      <c r="B158" s="2" t="str">
        <f aca="false">RAW_DATA!B154</f>
        <v>CUST-9095</v>
      </c>
      <c r="C158" s="2" t="str">
        <f aca="false">RAW_DATA!C154</f>
        <v>Men</v>
      </c>
      <c r="D158" s="2" t="str">
        <f aca="false">RAW_DATA!D154</f>
        <v>MEN-JEANS-001</v>
      </c>
      <c r="E158" s="14" t="str">
        <f aca="false">RAW_DATA!E154</f>
        <v>2024-12-01</v>
      </c>
      <c r="F158" s="14" t="str">
        <f aca="false">RAW_DATA!F154</f>
        <v>2024-12-03</v>
      </c>
      <c r="G158" s="2" t="str">
        <f aca="false">RAW_DATA!G154</f>
        <v>Bagmati</v>
      </c>
      <c r="H158" s="4" t="n">
        <f aca="false">RAW_DATA!H154</f>
        <v>9234.79</v>
      </c>
      <c r="I158" s="5" t="n">
        <f aca="false">RAW_DATA!I154</f>
        <v>5</v>
      </c>
      <c r="J158" s="2" t="str">
        <f aca="false">RAW_DATA!J154</f>
        <v>No</v>
      </c>
      <c r="K158" s="15" t="n">
        <f aca="false">IF(AND(F158&lt;&gt;"",E158&lt;&gt;""),DATEVALUE(F158)-DATEVALUE(E158),"")</f>
        <v>2</v>
      </c>
      <c r="L158" s="4" t="n">
        <f aca="false">H158*(1-I158/100)</f>
        <v>8773.0505</v>
      </c>
      <c r="M158" s="4" t="n">
        <f aca="false">H158*CALCULATIONS!$B$2</f>
        <v>5540.874</v>
      </c>
      <c r="N158" s="4" t="n">
        <f aca="false">IF(J158="Yes",H158*CALCULATIONS!$B$3,0)</f>
        <v>0</v>
      </c>
      <c r="O158" s="4" t="n">
        <f aca="false">L158-M158-N158</f>
        <v>3232.1765</v>
      </c>
      <c r="P158" s="16" t="n">
        <f aca="false">IF(L158&gt;0,O158/L158,"")</f>
        <v>0.368421052631579</v>
      </c>
    </row>
    <row r="159" customFormat="false" ht="15" hidden="false" customHeight="false" outlineLevel="0" collapsed="false">
      <c r="A159" s="2" t="str">
        <f aca="false">RAW_DATA!A155</f>
        <v>ORD-100154</v>
      </c>
      <c r="B159" s="2" t="str">
        <f aca="false">RAW_DATA!B155</f>
        <v>CUST-6295</v>
      </c>
      <c r="C159" s="2" t="str">
        <f aca="false">RAW_DATA!C155</f>
        <v>Women</v>
      </c>
      <c r="D159" s="2" t="str">
        <f aca="false">RAW_DATA!D155</f>
        <v>WOM-SCARF-001</v>
      </c>
      <c r="E159" s="14" t="str">
        <f aca="false">RAW_DATA!E155</f>
        <v>2024-10-16</v>
      </c>
      <c r="F159" s="14" t="str">
        <f aca="false">RAW_DATA!F155</f>
        <v>2024-10-23</v>
      </c>
      <c r="G159" s="2" t="str">
        <f aca="false">RAW_DATA!G155</f>
        <v>Lumbini</v>
      </c>
      <c r="H159" s="4" t="n">
        <f aca="false">RAW_DATA!H155</f>
        <v>10376.44</v>
      </c>
      <c r="I159" s="5" t="n">
        <f aca="false">RAW_DATA!I155</f>
        <v>15</v>
      </c>
      <c r="J159" s="2" t="str">
        <f aca="false">RAW_DATA!J155</f>
        <v>No</v>
      </c>
      <c r="K159" s="15" t="n">
        <f aca="false">IF(AND(F159&lt;&gt;"",E159&lt;&gt;""),DATEVALUE(F159)-DATEVALUE(E159),"")</f>
        <v>7</v>
      </c>
      <c r="L159" s="4" t="n">
        <f aca="false">H159*(1-I159/100)</f>
        <v>8819.974</v>
      </c>
      <c r="M159" s="4" t="n">
        <f aca="false">H159*CALCULATIONS!$B$2</f>
        <v>6225.864</v>
      </c>
      <c r="N159" s="4" t="n">
        <f aca="false">IF(J159="Yes",H159*CALCULATIONS!$B$3,0)</f>
        <v>0</v>
      </c>
      <c r="O159" s="4" t="n">
        <f aca="false">L159-M159-N159</f>
        <v>2594.11</v>
      </c>
      <c r="P159" s="16" t="n">
        <f aca="false">IF(L159&gt;0,O159/L159,"")</f>
        <v>0.294117647058824</v>
      </c>
    </row>
    <row r="160" customFormat="false" ht="15" hidden="false" customHeight="false" outlineLevel="0" collapsed="false">
      <c r="A160" s="2" t="str">
        <f aca="false">RAW_DATA!A156</f>
        <v>ORD-100155</v>
      </c>
      <c r="B160" s="2" t="str">
        <f aca="false">RAW_DATA!B156</f>
        <v>CUST-1920</v>
      </c>
      <c r="C160" s="2" t="str">
        <f aca="false">RAW_DATA!C156</f>
        <v>Kids</v>
      </c>
      <c r="D160" s="2" t="str">
        <f aca="false">RAW_DATA!D156</f>
        <v>KID-UNIFORM-001</v>
      </c>
      <c r="E160" s="14" t="str">
        <f aca="false">RAW_DATA!E156</f>
        <v>2024-11-19</v>
      </c>
      <c r="F160" s="14" t="str">
        <f aca="false">RAW_DATA!F156</f>
        <v>2024-11-23</v>
      </c>
      <c r="G160" s="2" t="str">
        <f aca="false">RAW_DATA!G156</f>
        <v>Bagmati</v>
      </c>
      <c r="H160" s="4" t="n">
        <f aca="false">RAW_DATA!H156</f>
        <v>7299.36</v>
      </c>
      <c r="I160" s="5" t="n">
        <f aca="false">RAW_DATA!I156</f>
        <v>0</v>
      </c>
      <c r="J160" s="2" t="str">
        <f aca="false">RAW_DATA!J156</f>
        <v>No</v>
      </c>
      <c r="K160" s="15" t="n">
        <f aca="false">IF(AND(F160&lt;&gt;"",E160&lt;&gt;""),DATEVALUE(F160)-DATEVALUE(E160),"")</f>
        <v>4</v>
      </c>
      <c r="L160" s="4" t="n">
        <f aca="false">H160*(1-I160/100)</f>
        <v>7299.36</v>
      </c>
      <c r="M160" s="4" t="n">
        <f aca="false">H160*CALCULATIONS!$B$2</f>
        <v>4379.616</v>
      </c>
      <c r="N160" s="4" t="n">
        <f aca="false">IF(J160="Yes",H160*CALCULATIONS!$B$3,0)</f>
        <v>0</v>
      </c>
      <c r="O160" s="4" t="n">
        <f aca="false">L160-M160-N160</f>
        <v>2919.744</v>
      </c>
      <c r="P160" s="16" t="n">
        <f aca="false">IF(L160&gt;0,O160/L160,"")</f>
        <v>0.4</v>
      </c>
    </row>
    <row r="161" customFormat="false" ht="15" hidden="false" customHeight="false" outlineLevel="0" collapsed="false">
      <c r="A161" s="2" t="str">
        <f aca="false">RAW_DATA!A157</f>
        <v>ORD-100156</v>
      </c>
      <c r="B161" s="2" t="str">
        <f aca="false">RAW_DATA!B157</f>
        <v>CUST-2479</v>
      </c>
      <c r="C161" s="2" t="str">
        <f aca="false">RAW_DATA!C157</f>
        <v>Men</v>
      </c>
      <c r="D161" s="2" t="str">
        <f aca="false">RAW_DATA!D157</f>
        <v>MEN-SHIRT-002</v>
      </c>
      <c r="E161" s="14" t="str">
        <f aca="false">RAW_DATA!E157</f>
        <v>2024-07-07</v>
      </c>
      <c r="F161" s="14" t="str">
        <f aca="false">RAW_DATA!F157</f>
        <v>2024-07-16</v>
      </c>
      <c r="G161" s="2" t="str">
        <f aca="false">RAW_DATA!G157</f>
        <v>Madhesh</v>
      </c>
      <c r="H161" s="4" t="n">
        <f aca="false">RAW_DATA!H157</f>
        <v>1045.31</v>
      </c>
      <c r="I161" s="5" t="n">
        <f aca="false">RAW_DATA!I157</f>
        <v>15</v>
      </c>
      <c r="J161" s="2" t="str">
        <f aca="false">RAW_DATA!J157</f>
        <v>Yes</v>
      </c>
      <c r="K161" s="15" t="n">
        <f aca="false">IF(AND(F161&lt;&gt;"",E161&lt;&gt;""),DATEVALUE(F161)-DATEVALUE(E161),"")</f>
        <v>9</v>
      </c>
      <c r="L161" s="4" t="n">
        <f aca="false">H161*(1-I161/100)</f>
        <v>888.5135</v>
      </c>
      <c r="M161" s="4" t="n">
        <f aca="false">H161*CALCULATIONS!$B$2</f>
        <v>627.186</v>
      </c>
      <c r="N161" s="4" t="n">
        <f aca="false">IF(J161="Yes",H161*CALCULATIONS!$B$3,0)</f>
        <v>209.062</v>
      </c>
      <c r="O161" s="4" t="n">
        <f aca="false">L161-M161-N161</f>
        <v>52.2655</v>
      </c>
      <c r="P161" s="16" t="n">
        <f aca="false">IF(L161&gt;0,O161/L161,"")</f>
        <v>0.0588235294117647</v>
      </c>
    </row>
    <row r="162" customFormat="false" ht="15" hidden="false" customHeight="false" outlineLevel="0" collapsed="false">
      <c r="A162" s="2" t="str">
        <f aca="false">RAW_DATA!A158</f>
        <v>ORD-100157</v>
      </c>
      <c r="B162" s="2" t="str">
        <f aca="false">RAW_DATA!B158</f>
        <v>CUST-4084</v>
      </c>
      <c r="C162" s="2" t="str">
        <f aca="false">RAW_DATA!C158</f>
        <v>Women</v>
      </c>
      <c r="D162" s="2" t="str">
        <f aca="false">RAW_DATA!D158</f>
        <v>WOM-CARDIGAN-001</v>
      </c>
      <c r="E162" s="14" t="str">
        <f aca="false">RAW_DATA!E158</f>
        <v>2024-01-22</v>
      </c>
      <c r="F162" s="14" t="str">
        <f aca="false">RAW_DATA!F158</f>
        <v>2024-01-27</v>
      </c>
      <c r="G162" s="2" t="str">
        <f aca="false">RAW_DATA!G158</f>
        <v>Madhesh</v>
      </c>
      <c r="H162" s="4" t="n">
        <f aca="false">RAW_DATA!H158</f>
        <v>8537.59</v>
      </c>
      <c r="I162" s="5" t="n">
        <f aca="false">RAW_DATA!I158</f>
        <v>20</v>
      </c>
      <c r="J162" s="2" t="str">
        <f aca="false">RAW_DATA!J158</f>
        <v>No</v>
      </c>
      <c r="K162" s="15" t="n">
        <f aca="false">IF(AND(F162&lt;&gt;"",E162&lt;&gt;""),DATEVALUE(F162)-DATEVALUE(E162),"")</f>
        <v>5</v>
      </c>
      <c r="L162" s="4" t="n">
        <f aca="false">H162*(1-I162/100)</f>
        <v>6830.072</v>
      </c>
      <c r="M162" s="4" t="n">
        <f aca="false">H162*CALCULATIONS!$B$2</f>
        <v>5122.554</v>
      </c>
      <c r="N162" s="4" t="n">
        <f aca="false">IF(J162="Yes",H162*CALCULATIONS!$B$3,0)</f>
        <v>0</v>
      </c>
      <c r="O162" s="4" t="n">
        <f aca="false">L162-M162-N162</f>
        <v>1707.518</v>
      </c>
      <c r="P162" s="16" t="n">
        <f aca="false">IF(L162&gt;0,O162/L162,"")</f>
        <v>0.25</v>
      </c>
    </row>
    <row r="163" customFormat="false" ht="15" hidden="false" customHeight="false" outlineLevel="0" collapsed="false">
      <c r="A163" s="2" t="str">
        <f aca="false">RAW_DATA!A159</f>
        <v>ORD-100158</v>
      </c>
      <c r="B163" s="2" t="str">
        <f aca="false">RAW_DATA!B159</f>
        <v>CUST-3827</v>
      </c>
      <c r="C163" s="2" t="str">
        <f aca="false">RAW_DATA!C159</f>
        <v>Men</v>
      </c>
      <c r="D163" s="2" t="str">
        <f aca="false">RAW_DATA!D159</f>
        <v>MEN-TSHIRT-001</v>
      </c>
      <c r="E163" s="14" t="str">
        <f aca="false">RAW_DATA!E159</f>
        <v>2024-06-24</v>
      </c>
      <c r="F163" s="14" t="str">
        <f aca="false">RAW_DATA!F159</f>
        <v>2024-07-09</v>
      </c>
      <c r="G163" s="2" t="str">
        <f aca="false">RAW_DATA!G159</f>
        <v>Gandaki</v>
      </c>
      <c r="H163" s="4" t="n">
        <f aca="false">RAW_DATA!H159</f>
        <v>7032.59</v>
      </c>
      <c r="I163" s="5" t="n">
        <f aca="false">RAW_DATA!I159</f>
        <v>0</v>
      </c>
      <c r="J163" s="2" t="str">
        <f aca="false">RAW_DATA!J159</f>
        <v>Yes</v>
      </c>
      <c r="K163" s="15" t="n">
        <f aca="false">IF(AND(F163&lt;&gt;"",E163&lt;&gt;""),DATEVALUE(F163)-DATEVALUE(E163),"")</f>
        <v>15</v>
      </c>
      <c r="L163" s="4" t="n">
        <f aca="false">H163*(1-I163/100)</f>
        <v>7032.59</v>
      </c>
      <c r="M163" s="4" t="n">
        <f aca="false">H163*CALCULATIONS!$B$2</f>
        <v>4219.554</v>
      </c>
      <c r="N163" s="4" t="n">
        <f aca="false">IF(J163="Yes",H163*CALCULATIONS!$B$3,0)</f>
        <v>1406.518</v>
      </c>
      <c r="O163" s="4" t="n">
        <f aca="false">L163-M163-N163</f>
        <v>1406.518</v>
      </c>
      <c r="P163" s="16" t="n">
        <f aca="false">IF(L163&gt;0,O163/L163,"")</f>
        <v>0.2</v>
      </c>
    </row>
    <row r="164" customFormat="false" ht="15" hidden="false" customHeight="false" outlineLevel="0" collapsed="false">
      <c r="A164" s="2" t="str">
        <f aca="false">RAW_DATA!A160</f>
        <v>ORD-100159</v>
      </c>
      <c r="B164" s="2" t="str">
        <f aca="false">RAW_DATA!B160</f>
        <v>CUST-7347</v>
      </c>
      <c r="C164" s="2" t="str">
        <f aca="false">RAW_DATA!C160</f>
        <v>Men</v>
      </c>
      <c r="D164" s="2" t="str">
        <f aca="false">RAW_DATA!D160</f>
        <v>MEN-TSHIRT-001</v>
      </c>
      <c r="E164" s="14" t="str">
        <f aca="false">RAW_DATA!E160</f>
        <v>2024-03-22</v>
      </c>
      <c r="F164" s="14" t="str">
        <f aca="false">RAW_DATA!F160</f>
        <v>2024-03-27</v>
      </c>
      <c r="G164" s="2" t="str">
        <f aca="false">RAW_DATA!G160</f>
        <v>Sudurpashchim</v>
      </c>
      <c r="H164" s="4" t="n">
        <f aca="false">RAW_DATA!H160</f>
        <v>8079.85</v>
      </c>
      <c r="I164" s="5" t="n">
        <f aca="false">RAW_DATA!I160</f>
        <v>20</v>
      </c>
      <c r="J164" s="2" t="str">
        <f aca="false">RAW_DATA!J160</f>
        <v>No</v>
      </c>
      <c r="K164" s="15" t="n">
        <f aca="false">IF(AND(F164&lt;&gt;"",E164&lt;&gt;""),DATEVALUE(F164)-DATEVALUE(E164),"")</f>
        <v>5</v>
      </c>
      <c r="L164" s="4" t="n">
        <f aca="false">H164*(1-I164/100)</f>
        <v>6463.88</v>
      </c>
      <c r="M164" s="4" t="n">
        <f aca="false">H164*CALCULATIONS!$B$2</f>
        <v>4847.91</v>
      </c>
      <c r="N164" s="4" t="n">
        <f aca="false">IF(J164="Yes",H164*CALCULATIONS!$B$3,0)</f>
        <v>0</v>
      </c>
      <c r="O164" s="4" t="n">
        <f aca="false">L164-M164-N164</f>
        <v>1615.97</v>
      </c>
      <c r="P164" s="16" t="n">
        <f aca="false">IF(L164&gt;0,O164/L164,"")</f>
        <v>0.25</v>
      </c>
    </row>
    <row r="165" customFormat="false" ht="15" hidden="false" customHeight="false" outlineLevel="0" collapsed="false">
      <c r="A165" s="2" t="str">
        <f aca="false">RAW_DATA!A161</f>
        <v>ORD-100160</v>
      </c>
      <c r="B165" s="2" t="str">
        <f aca="false">RAW_DATA!B161</f>
        <v>CUST-7333</v>
      </c>
      <c r="C165" s="2" t="str">
        <f aca="false">RAW_DATA!C161</f>
        <v>Women</v>
      </c>
      <c r="D165" s="2" t="str">
        <f aca="false">RAW_DATA!D161</f>
        <v>WOM-BLOUSE-001</v>
      </c>
      <c r="E165" s="14" t="str">
        <f aca="false">RAW_DATA!E161</f>
        <v>2024-11-27</v>
      </c>
      <c r="F165" s="14" t="str">
        <f aca="false">RAW_DATA!F161</f>
        <v>2024-12-01</v>
      </c>
      <c r="G165" s="2" t="str">
        <f aca="false">RAW_DATA!G161</f>
        <v>Lumbini</v>
      </c>
      <c r="H165" s="4" t="n">
        <f aca="false">RAW_DATA!H161</f>
        <v>11943.79</v>
      </c>
      <c r="I165" s="5" t="n">
        <f aca="false">RAW_DATA!I161</f>
        <v>0</v>
      </c>
      <c r="J165" s="2" t="str">
        <f aca="false">RAW_DATA!J161</f>
        <v>No</v>
      </c>
      <c r="K165" s="15" t="n">
        <f aca="false">IF(AND(F165&lt;&gt;"",E165&lt;&gt;""),DATEVALUE(F165)-DATEVALUE(E165),"")</f>
        <v>4</v>
      </c>
      <c r="L165" s="4" t="n">
        <f aca="false">H165*(1-I165/100)</f>
        <v>11943.79</v>
      </c>
      <c r="M165" s="4" t="n">
        <f aca="false">H165*CALCULATIONS!$B$2</f>
        <v>7166.274</v>
      </c>
      <c r="N165" s="4" t="n">
        <f aca="false">IF(J165="Yes",H165*CALCULATIONS!$B$3,0)</f>
        <v>0</v>
      </c>
      <c r="O165" s="4" t="n">
        <f aca="false">L165-M165-N165</f>
        <v>4777.516</v>
      </c>
      <c r="P165" s="16" t="n">
        <f aca="false">IF(L165&gt;0,O165/L165,"")</f>
        <v>0.4</v>
      </c>
    </row>
    <row r="166" customFormat="false" ht="15" hidden="false" customHeight="false" outlineLevel="0" collapsed="false">
      <c r="A166" s="2" t="str">
        <f aca="false">RAW_DATA!A162</f>
        <v>ORD-100161</v>
      </c>
      <c r="B166" s="2" t="str">
        <f aca="false">RAW_DATA!B162</f>
        <v>CUST-7421</v>
      </c>
      <c r="C166" s="2" t="str">
        <f aca="false">RAW_DATA!C162</f>
        <v>Men</v>
      </c>
      <c r="D166" s="2" t="str">
        <f aca="false">RAW_DATA!D162</f>
        <v>MEN-KURTA-001</v>
      </c>
      <c r="E166" s="14" t="str">
        <f aca="false">RAW_DATA!E162</f>
        <v>2024-12-05</v>
      </c>
      <c r="F166" s="14" t="str">
        <f aca="false">RAW_DATA!F162</f>
        <v>2024-12-08</v>
      </c>
      <c r="G166" s="2" t="str">
        <f aca="false">RAW_DATA!G162</f>
        <v>Karnali</v>
      </c>
      <c r="H166" s="4" t="n">
        <f aca="false">RAW_DATA!H162</f>
        <v>1681.78</v>
      </c>
      <c r="I166" s="5" t="n">
        <f aca="false">RAW_DATA!I162</f>
        <v>10</v>
      </c>
      <c r="J166" s="2" t="str">
        <f aca="false">RAW_DATA!J162</f>
        <v>No</v>
      </c>
      <c r="K166" s="15" t="n">
        <f aca="false">IF(AND(F166&lt;&gt;"",E166&lt;&gt;""),DATEVALUE(F166)-DATEVALUE(E166),"")</f>
        <v>3</v>
      </c>
      <c r="L166" s="4" t="n">
        <f aca="false">H166*(1-I166/100)</f>
        <v>1513.602</v>
      </c>
      <c r="M166" s="4" t="n">
        <f aca="false">H166*CALCULATIONS!$B$2</f>
        <v>1009.068</v>
      </c>
      <c r="N166" s="4" t="n">
        <f aca="false">IF(J166="Yes",H166*CALCULATIONS!$B$3,0)</f>
        <v>0</v>
      </c>
      <c r="O166" s="4" t="n">
        <f aca="false">L166-M166-N166</f>
        <v>504.534</v>
      </c>
      <c r="P166" s="16" t="n">
        <f aca="false">IF(L166&gt;0,O166/L166,"")</f>
        <v>0.333333333333333</v>
      </c>
    </row>
    <row r="167" customFormat="false" ht="15" hidden="false" customHeight="false" outlineLevel="0" collapsed="false">
      <c r="A167" s="2" t="str">
        <f aca="false">RAW_DATA!A163</f>
        <v>ORD-100162</v>
      </c>
      <c r="B167" s="2" t="str">
        <f aca="false">RAW_DATA!B163</f>
        <v>CUST-9624</v>
      </c>
      <c r="C167" s="2" t="str">
        <f aca="false">RAW_DATA!C163</f>
        <v>Men</v>
      </c>
      <c r="D167" s="2" t="str">
        <f aca="false">RAW_DATA!D163</f>
        <v>MEN-SHIRT-002</v>
      </c>
      <c r="E167" s="14" t="str">
        <f aca="false">RAW_DATA!E163</f>
        <v>2024-06-17</v>
      </c>
      <c r="F167" s="14" t="str">
        <f aca="false">RAW_DATA!F163</f>
        <v>2024-06-26</v>
      </c>
      <c r="G167" s="2" t="str">
        <f aca="false">RAW_DATA!G163</f>
        <v>Madhesh</v>
      </c>
      <c r="H167" s="4" t="n">
        <f aca="false">RAW_DATA!H163</f>
        <v>9830.65</v>
      </c>
      <c r="I167" s="5" t="n">
        <f aca="false">RAW_DATA!I163</f>
        <v>15</v>
      </c>
      <c r="J167" s="2" t="str">
        <f aca="false">RAW_DATA!J163</f>
        <v>No</v>
      </c>
      <c r="K167" s="15" t="n">
        <f aca="false">IF(AND(F167&lt;&gt;"",E167&lt;&gt;""),DATEVALUE(F167)-DATEVALUE(E167),"")</f>
        <v>9</v>
      </c>
      <c r="L167" s="4" t="n">
        <f aca="false">H167*(1-I167/100)</f>
        <v>8356.0525</v>
      </c>
      <c r="M167" s="4" t="n">
        <f aca="false">H167*CALCULATIONS!$B$2</f>
        <v>5898.39</v>
      </c>
      <c r="N167" s="4" t="n">
        <f aca="false">IF(J167="Yes",H167*CALCULATIONS!$B$3,0)</f>
        <v>0</v>
      </c>
      <c r="O167" s="4" t="n">
        <f aca="false">L167-M167-N167</f>
        <v>2457.6625</v>
      </c>
      <c r="P167" s="16" t="n">
        <f aca="false">IF(L167&gt;0,O167/L167,"")</f>
        <v>0.294117647058824</v>
      </c>
    </row>
    <row r="168" customFormat="false" ht="15" hidden="false" customHeight="false" outlineLevel="0" collapsed="false">
      <c r="A168" s="2" t="str">
        <f aca="false">RAW_DATA!A164</f>
        <v>ORD-100163</v>
      </c>
      <c r="B168" s="2" t="str">
        <f aca="false">RAW_DATA!B164</f>
        <v>CUST-8967</v>
      </c>
      <c r="C168" s="2" t="str">
        <f aca="false">RAW_DATA!C164</f>
        <v>Men</v>
      </c>
      <c r="D168" s="2" t="str">
        <f aca="false">RAW_DATA!D164</f>
        <v>MEN-POLO-001</v>
      </c>
      <c r="E168" s="14" t="str">
        <f aca="false">RAW_DATA!E164</f>
        <v>2024-04-02</v>
      </c>
      <c r="F168" s="14" t="str">
        <f aca="false">RAW_DATA!F164</f>
        <v>2024-04-15</v>
      </c>
      <c r="G168" s="2" t="str">
        <f aca="false">RAW_DATA!G164</f>
        <v>Gandaki</v>
      </c>
      <c r="H168" s="4" t="n">
        <f aca="false">RAW_DATA!H164</f>
        <v>5757.67</v>
      </c>
      <c r="I168" s="5" t="n">
        <f aca="false">RAW_DATA!I164</f>
        <v>0</v>
      </c>
      <c r="J168" s="2" t="str">
        <f aca="false">RAW_DATA!J164</f>
        <v>No</v>
      </c>
      <c r="K168" s="15" t="n">
        <f aca="false">IF(AND(F168&lt;&gt;"",E168&lt;&gt;""),DATEVALUE(F168)-DATEVALUE(E168),"")</f>
        <v>13</v>
      </c>
      <c r="L168" s="4" t="n">
        <f aca="false">H168*(1-I168/100)</f>
        <v>5757.67</v>
      </c>
      <c r="M168" s="4" t="n">
        <f aca="false">H168*CALCULATIONS!$B$2</f>
        <v>3454.602</v>
      </c>
      <c r="N168" s="4" t="n">
        <f aca="false">IF(J168="Yes",H168*CALCULATIONS!$B$3,0)</f>
        <v>0</v>
      </c>
      <c r="O168" s="4" t="n">
        <f aca="false">L168-M168-N168</f>
        <v>2303.068</v>
      </c>
      <c r="P168" s="16" t="n">
        <f aca="false">IF(L168&gt;0,O168/L168,"")</f>
        <v>0.4</v>
      </c>
    </row>
    <row r="169" customFormat="false" ht="15" hidden="false" customHeight="false" outlineLevel="0" collapsed="false">
      <c r="A169" s="2" t="str">
        <f aca="false">RAW_DATA!A165</f>
        <v>ORD-100164</v>
      </c>
      <c r="B169" s="2" t="str">
        <f aca="false">RAW_DATA!B165</f>
        <v>CUST-9626</v>
      </c>
      <c r="C169" s="2" t="str">
        <f aca="false">RAW_DATA!C165</f>
        <v>Men</v>
      </c>
      <c r="D169" s="2" t="str">
        <f aca="false">RAW_DATA!D165</f>
        <v>MEN-JEANS-001</v>
      </c>
      <c r="E169" s="14" t="str">
        <f aca="false">RAW_DATA!E165</f>
        <v>2024-02-21</v>
      </c>
      <c r="F169" s="14" t="str">
        <f aca="false">RAW_DATA!F165</f>
        <v>2024-02-27</v>
      </c>
      <c r="G169" s="2" t="str">
        <f aca="false">RAW_DATA!G165</f>
        <v>Bagmati</v>
      </c>
      <c r="H169" s="4" t="n">
        <f aca="false">RAW_DATA!H165</f>
        <v>12744.21</v>
      </c>
      <c r="I169" s="5" t="n">
        <f aca="false">RAW_DATA!I165</f>
        <v>10</v>
      </c>
      <c r="J169" s="2" t="str">
        <f aca="false">RAW_DATA!J165</f>
        <v>No</v>
      </c>
      <c r="K169" s="15" t="n">
        <f aca="false">IF(AND(F169&lt;&gt;"",E169&lt;&gt;""),DATEVALUE(F169)-DATEVALUE(E169),"")</f>
        <v>6</v>
      </c>
      <c r="L169" s="4" t="n">
        <f aca="false">H169*(1-I169/100)</f>
        <v>11469.789</v>
      </c>
      <c r="M169" s="4" t="n">
        <f aca="false">H169*CALCULATIONS!$B$2</f>
        <v>7646.526</v>
      </c>
      <c r="N169" s="4" t="n">
        <f aca="false">IF(J169="Yes",H169*CALCULATIONS!$B$3,0)</f>
        <v>0</v>
      </c>
      <c r="O169" s="4" t="n">
        <f aca="false">L169-M169-N169</f>
        <v>3823.263</v>
      </c>
      <c r="P169" s="16" t="n">
        <f aca="false">IF(L169&gt;0,O169/L169,"")</f>
        <v>0.333333333333333</v>
      </c>
    </row>
    <row r="170" customFormat="false" ht="15" hidden="false" customHeight="false" outlineLevel="0" collapsed="false">
      <c r="A170" s="2" t="str">
        <f aca="false">RAW_DATA!A166</f>
        <v>ORD-100165</v>
      </c>
      <c r="B170" s="2" t="str">
        <f aca="false">RAW_DATA!B166</f>
        <v>CUST-3712</v>
      </c>
      <c r="C170" s="2" t="str">
        <f aca="false">RAW_DATA!C166</f>
        <v>Men</v>
      </c>
      <c r="D170" s="2" t="str">
        <f aca="false">RAW_DATA!D166</f>
        <v>MEN-SUIT-001</v>
      </c>
      <c r="E170" s="14" t="str">
        <f aca="false">RAW_DATA!E166</f>
        <v>2024-07-11</v>
      </c>
      <c r="F170" s="14" t="str">
        <f aca="false">RAW_DATA!F166</f>
        <v>2024-07-14</v>
      </c>
      <c r="G170" s="2" t="str">
        <f aca="false">RAW_DATA!G166</f>
        <v>Karnali</v>
      </c>
      <c r="H170" s="4" t="n">
        <f aca="false">RAW_DATA!H166</f>
        <v>2400.21</v>
      </c>
      <c r="I170" s="5" t="n">
        <f aca="false">RAW_DATA!I166</f>
        <v>20</v>
      </c>
      <c r="J170" s="2" t="str">
        <f aca="false">RAW_DATA!J166</f>
        <v>No</v>
      </c>
      <c r="K170" s="15" t="n">
        <f aca="false">IF(AND(F170&lt;&gt;"",E170&lt;&gt;""),DATEVALUE(F170)-DATEVALUE(E170),"")</f>
        <v>3</v>
      </c>
      <c r="L170" s="4" t="n">
        <f aca="false">H170*(1-I170/100)</f>
        <v>1920.168</v>
      </c>
      <c r="M170" s="4" t="n">
        <f aca="false">H170*CALCULATIONS!$B$2</f>
        <v>1440.126</v>
      </c>
      <c r="N170" s="4" t="n">
        <f aca="false">IF(J170="Yes",H170*CALCULATIONS!$B$3,0)</f>
        <v>0</v>
      </c>
      <c r="O170" s="4" t="n">
        <f aca="false">L170-M170-N170</f>
        <v>480.042</v>
      </c>
      <c r="P170" s="16" t="n">
        <f aca="false">IF(L170&gt;0,O170/L170,"")</f>
        <v>0.25</v>
      </c>
    </row>
    <row r="171" customFormat="false" ht="15" hidden="false" customHeight="false" outlineLevel="0" collapsed="false">
      <c r="A171" s="2" t="str">
        <f aca="false">RAW_DATA!A167</f>
        <v>ORD-100166</v>
      </c>
      <c r="B171" s="2" t="str">
        <f aca="false">RAW_DATA!B167</f>
        <v>CUST-8355</v>
      </c>
      <c r="C171" s="2" t="str">
        <f aca="false">RAW_DATA!C167</f>
        <v>Women</v>
      </c>
      <c r="D171" s="2" t="str">
        <f aca="false">RAW_DATA!D167</f>
        <v>WOM-KURTA-001</v>
      </c>
      <c r="E171" s="14" t="str">
        <f aca="false">RAW_DATA!E167</f>
        <v>2024-08-15</v>
      </c>
      <c r="F171" s="14" t="str">
        <f aca="false">RAW_DATA!F167</f>
        <v>2024-08-22</v>
      </c>
      <c r="G171" s="2" t="str">
        <f aca="false">RAW_DATA!G167</f>
        <v>Madhesh</v>
      </c>
      <c r="H171" s="4" t="n">
        <f aca="false">RAW_DATA!H167</f>
        <v>10933.99</v>
      </c>
      <c r="I171" s="5" t="n">
        <f aca="false">RAW_DATA!I167</f>
        <v>25</v>
      </c>
      <c r="J171" s="2" t="str">
        <f aca="false">RAW_DATA!J167</f>
        <v>No</v>
      </c>
      <c r="K171" s="15" t="n">
        <f aca="false">IF(AND(F171&lt;&gt;"",E171&lt;&gt;""),DATEVALUE(F171)-DATEVALUE(E171),"")</f>
        <v>7</v>
      </c>
      <c r="L171" s="4" t="n">
        <f aca="false">H171*(1-I171/100)</f>
        <v>8200.4925</v>
      </c>
      <c r="M171" s="4" t="n">
        <f aca="false">H171*CALCULATIONS!$B$2</f>
        <v>6560.394</v>
      </c>
      <c r="N171" s="4" t="n">
        <f aca="false">IF(J171="Yes",H171*CALCULATIONS!$B$3,0)</f>
        <v>0</v>
      </c>
      <c r="O171" s="4" t="n">
        <f aca="false">L171-M171-N171</f>
        <v>1640.0985</v>
      </c>
      <c r="P171" s="16" t="n">
        <f aca="false">IF(L171&gt;0,O171/L171,"")</f>
        <v>0.2</v>
      </c>
    </row>
    <row r="172" customFormat="false" ht="15" hidden="false" customHeight="false" outlineLevel="0" collapsed="false">
      <c r="A172" s="2" t="str">
        <f aca="false">RAW_DATA!A168</f>
        <v>ORD-100167</v>
      </c>
      <c r="B172" s="2" t="str">
        <f aca="false">RAW_DATA!B168</f>
        <v>CUST-8218</v>
      </c>
      <c r="C172" s="2" t="str">
        <f aca="false">RAW_DATA!C168</f>
        <v>Men</v>
      </c>
      <c r="D172" s="2" t="str">
        <f aca="false">RAW_DATA!D168</f>
        <v>MEN-JEANS-002</v>
      </c>
      <c r="E172" s="14" t="str">
        <f aca="false">RAW_DATA!E168</f>
        <v>2024-04-09</v>
      </c>
      <c r="F172" s="14" t="str">
        <f aca="false">RAW_DATA!F168</f>
        <v>2024-04-14</v>
      </c>
      <c r="G172" s="2" t="str">
        <f aca="false">RAW_DATA!G168</f>
        <v>Madhesh</v>
      </c>
      <c r="H172" s="4" t="n">
        <f aca="false">RAW_DATA!H168</f>
        <v>11873.37</v>
      </c>
      <c r="I172" s="5" t="n">
        <f aca="false">RAW_DATA!I168</f>
        <v>30</v>
      </c>
      <c r="J172" s="2" t="str">
        <f aca="false">RAW_DATA!J168</f>
        <v>No</v>
      </c>
      <c r="K172" s="15" t="n">
        <f aca="false">IF(AND(F172&lt;&gt;"",E172&lt;&gt;""),DATEVALUE(F172)-DATEVALUE(E172),"")</f>
        <v>5</v>
      </c>
      <c r="L172" s="4" t="n">
        <f aca="false">H172*(1-I172/100)</f>
        <v>8311.359</v>
      </c>
      <c r="M172" s="4" t="n">
        <f aca="false">H172*CALCULATIONS!$B$2</f>
        <v>7124.022</v>
      </c>
      <c r="N172" s="4" t="n">
        <f aca="false">IF(J172="Yes",H172*CALCULATIONS!$B$3,0)</f>
        <v>0</v>
      </c>
      <c r="O172" s="4" t="n">
        <f aca="false">L172-M172-N172</f>
        <v>1187.337</v>
      </c>
      <c r="P172" s="16" t="n">
        <f aca="false">IF(L172&gt;0,O172/L172,"")</f>
        <v>0.142857142857143</v>
      </c>
    </row>
    <row r="173" customFormat="false" ht="15" hidden="false" customHeight="false" outlineLevel="0" collapsed="false">
      <c r="A173" s="2" t="str">
        <f aca="false">RAW_DATA!A169</f>
        <v>ORD-100168</v>
      </c>
      <c r="B173" s="2" t="str">
        <f aca="false">RAW_DATA!B169</f>
        <v>CUST-3267</v>
      </c>
      <c r="C173" s="2" t="str">
        <f aca="false">RAW_DATA!C169</f>
        <v>Women</v>
      </c>
      <c r="D173" s="2" t="str">
        <f aca="false">RAW_DATA!D169</f>
        <v>WOM-JEANS-001</v>
      </c>
      <c r="E173" s="14" t="str">
        <f aca="false">RAW_DATA!E169</f>
        <v>2024-03-23</v>
      </c>
      <c r="F173" s="14" t="str">
        <f aca="false">RAW_DATA!F169</f>
        <v>2024-04-01</v>
      </c>
      <c r="G173" s="2" t="str">
        <f aca="false">RAW_DATA!G169</f>
        <v>Lumbini</v>
      </c>
      <c r="H173" s="4" t="n">
        <f aca="false">RAW_DATA!H169</f>
        <v>8148.17</v>
      </c>
      <c r="I173" s="5" t="n">
        <f aca="false">RAW_DATA!I169</f>
        <v>20</v>
      </c>
      <c r="J173" s="2" t="str">
        <f aca="false">RAW_DATA!J169</f>
        <v>No</v>
      </c>
      <c r="K173" s="15" t="n">
        <f aca="false">IF(AND(F173&lt;&gt;"",E173&lt;&gt;""),DATEVALUE(F173)-DATEVALUE(E173),"")</f>
        <v>9</v>
      </c>
      <c r="L173" s="4" t="n">
        <f aca="false">H173*(1-I173/100)</f>
        <v>6518.536</v>
      </c>
      <c r="M173" s="4" t="n">
        <f aca="false">H173*CALCULATIONS!$B$2</f>
        <v>4888.902</v>
      </c>
      <c r="N173" s="4" t="n">
        <f aca="false">IF(J173="Yes",H173*CALCULATIONS!$B$3,0)</f>
        <v>0</v>
      </c>
      <c r="O173" s="4" t="n">
        <f aca="false">L173-M173-N173</f>
        <v>1629.634</v>
      </c>
      <c r="P173" s="16" t="n">
        <f aca="false">IF(L173&gt;0,O173/L173,"")</f>
        <v>0.25</v>
      </c>
    </row>
    <row r="174" customFormat="false" ht="15" hidden="false" customHeight="false" outlineLevel="0" collapsed="false">
      <c r="A174" s="2" t="str">
        <f aca="false">RAW_DATA!A170</f>
        <v>ORD-100169</v>
      </c>
      <c r="B174" s="2" t="str">
        <f aca="false">RAW_DATA!B170</f>
        <v>CUST-3042</v>
      </c>
      <c r="C174" s="2" t="str">
        <f aca="false">RAW_DATA!C170</f>
        <v>Kids</v>
      </c>
      <c r="D174" s="2" t="str">
        <f aca="false">RAW_DATA!D170</f>
        <v>KID-TSHIRT-001</v>
      </c>
      <c r="E174" s="14" t="str">
        <f aca="false">RAW_DATA!E170</f>
        <v>2024-02-22</v>
      </c>
      <c r="F174" s="14" t="str">
        <f aca="false">RAW_DATA!F170</f>
        <v>2024-03-01</v>
      </c>
      <c r="G174" s="2" t="str">
        <f aca="false">RAW_DATA!G170</f>
        <v>Gandaki</v>
      </c>
      <c r="H174" s="4" t="n">
        <f aca="false">RAW_DATA!H170</f>
        <v>5882.58</v>
      </c>
      <c r="I174" s="5" t="n">
        <f aca="false">RAW_DATA!I170</f>
        <v>30</v>
      </c>
      <c r="J174" s="2" t="str">
        <f aca="false">RAW_DATA!J170</f>
        <v>No</v>
      </c>
      <c r="K174" s="15" t="n">
        <f aca="false">IF(AND(F174&lt;&gt;"",E174&lt;&gt;""),DATEVALUE(F174)-DATEVALUE(E174),"")</f>
        <v>8</v>
      </c>
      <c r="L174" s="4" t="n">
        <f aca="false">H174*(1-I174/100)</f>
        <v>4117.806</v>
      </c>
      <c r="M174" s="4" t="n">
        <f aca="false">H174*CALCULATIONS!$B$2</f>
        <v>3529.548</v>
      </c>
      <c r="N174" s="4" t="n">
        <f aca="false">IF(J174="Yes",H174*CALCULATIONS!$B$3,0)</f>
        <v>0</v>
      </c>
      <c r="O174" s="4" t="n">
        <f aca="false">L174-M174-N174</f>
        <v>588.258</v>
      </c>
      <c r="P174" s="16" t="n">
        <f aca="false">IF(L174&gt;0,O174/L174,"")</f>
        <v>0.142857142857143</v>
      </c>
    </row>
    <row r="175" customFormat="false" ht="15" hidden="false" customHeight="false" outlineLevel="0" collapsed="false">
      <c r="A175" s="2" t="str">
        <f aca="false">RAW_DATA!A171</f>
        <v>ORD-100170</v>
      </c>
      <c r="B175" s="2" t="str">
        <f aca="false">RAW_DATA!B171</f>
        <v>CUST-8391</v>
      </c>
      <c r="C175" s="2" t="str">
        <f aca="false">RAW_DATA!C171</f>
        <v>Men</v>
      </c>
      <c r="D175" s="2" t="str">
        <f aca="false">RAW_DATA!D171</f>
        <v>MEN-JEANS-001</v>
      </c>
      <c r="E175" s="14" t="str">
        <f aca="false">RAW_DATA!E171</f>
        <v>2024-08-11</v>
      </c>
      <c r="F175" s="14" t="str">
        <f aca="false">RAW_DATA!F171</f>
        <v>2024-08-13</v>
      </c>
      <c r="G175" s="2" t="str">
        <f aca="false">RAW_DATA!G171</f>
        <v>Bagmati</v>
      </c>
      <c r="H175" s="4" t="n">
        <f aca="false">RAW_DATA!H171</f>
        <v>2636.56</v>
      </c>
      <c r="I175" s="5" t="n">
        <f aca="false">RAW_DATA!I171</f>
        <v>20</v>
      </c>
      <c r="J175" s="2" t="str">
        <f aca="false">RAW_DATA!J171</f>
        <v>No</v>
      </c>
      <c r="K175" s="15" t="n">
        <f aca="false">IF(AND(F175&lt;&gt;"",E175&lt;&gt;""),DATEVALUE(F175)-DATEVALUE(E175),"")</f>
        <v>2</v>
      </c>
      <c r="L175" s="4" t="n">
        <f aca="false">H175*(1-I175/100)</f>
        <v>2109.248</v>
      </c>
      <c r="M175" s="4" t="n">
        <f aca="false">H175*CALCULATIONS!$B$2</f>
        <v>1581.936</v>
      </c>
      <c r="N175" s="4" t="n">
        <f aca="false">IF(J175="Yes",H175*CALCULATIONS!$B$3,0)</f>
        <v>0</v>
      </c>
      <c r="O175" s="4" t="n">
        <f aca="false">L175-M175-N175</f>
        <v>527.312</v>
      </c>
      <c r="P175" s="16" t="n">
        <f aca="false">IF(L175&gt;0,O175/L175,"")</f>
        <v>0.25</v>
      </c>
    </row>
    <row r="176" customFormat="false" ht="15" hidden="false" customHeight="false" outlineLevel="0" collapsed="false">
      <c r="A176" s="2" t="str">
        <f aca="false">RAW_DATA!A172</f>
        <v>ORD-100171</v>
      </c>
      <c r="B176" s="2" t="str">
        <f aca="false">RAW_DATA!B172</f>
        <v>CUST-4678</v>
      </c>
      <c r="C176" s="2" t="str">
        <f aca="false">RAW_DATA!C172</f>
        <v>Kids</v>
      </c>
      <c r="D176" s="2" t="str">
        <f aca="false">RAW_DATA!D172</f>
        <v>KID-TSHIRT-001</v>
      </c>
      <c r="E176" s="14" t="str">
        <f aca="false">RAW_DATA!E172</f>
        <v>2024-04-30</v>
      </c>
      <c r="F176" s="14" t="str">
        <f aca="false">RAW_DATA!F172</f>
        <v>2024-05-05</v>
      </c>
      <c r="G176" s="2" t="str">
        <f aca="false">RAW_DATA!G172</f>
        <v>Madhesh</v>
      </c>
      <c r="H176" s="4" t="n">
        <f aca="false">RAW_DATA!H172</f>
        <v>7779.1</v>
      </c>
      <c r="I176" s="5" t="n">
        <f aca="false">RAW_DATA!I172</f>
        <v>15</v>
      </c>
      <c r="J176" s="2" t="str">
        <f aca="false">RAW_DATA!J172</f>
        <v>Yes</v>
      </c>
      <c r="K176" s="15" t="n">
        <f aca="false">IF(AND(F176&lt;&gt;"",E176&lt;&gt;""),DATEVALUE(F176)-DATEVALUE(E176),"")</f>
        <v>5</v>
      </c>
      <c r="L176" s="4" t="n">
        <f aca="false">H176*(1-I176/100)</f>
        <v>6612.235</v>
      </c>
      <c r="M176" s="4" t="n">
        <f aca="false">H176*CALCULATIONS!$B$2</f>
        <v>4667.46</v>
      </c>
      <c r="N176" s="4" t="n">
        <f aca="false">IF(J176="Yes",H176*CALCULATIONS!$B$3,0)</f>
        <v>1555.82</v>
      </c>
      <c r="O176" s="4" t="n">
        <f aca="false">L176-M176-N176</f>
        <v>388.955</v>
      </c>
      <c r="P176" s="16" t="n">
        <f aca="false">IF(L176&gt;0,O176/L176,"")</f>
        <v>0.0588235294117648</v>
      </c>
    </row>
    <row r="177" customFormat="false" ht="15" hidden="false" customHeight="false" outlineLevel="0" collapsed="false">
      <c r="A177" s="2" t="str">
        <f aca="false">RAW_DATA!A173</f>
        <v>ORD-100172</v>
      </c>
      <c r="B177" s="2" t="str">
        <f aca="false">RAW_DATA!B173</f>
        <v>CUST-8740</v>
      </c>
      <c r="C177" s="2" t="str">
        <f aca="false">RAW_DATA!C173</f>
        <v>Men</v>
      </c>
      <c r="D177" s="2" t="str">
        <f aca="false">RAW_DATA!D173</f>
        <v>MEN-SHIRT-002</v>
      </c>
      <c r="E177" s="14" t="str">
        <f aca="false">RAW_DATA!E173</f>
        <v>2024-03-15</v>
      </c>
      <c r="F177" s="14" t="str">
        <f aca="false">RAW_DATA!F173</f>
        <v>2024-03-18</v>
      </c>
      <c r="G177" s="2" t="str">
        <f aca="false">RAW_DATA!G173</f>
        <v>Karnali</v>
      </c>
      <c r="H177" s="4" t="n">
        <f aca="false">RAW_DATA!H173</f>
        <v>5361.71</v>
      </c>
      <c r="I177" s="5" t="n">
        <f aca="false">RAW_DATA!I173</f>
        <v>25</v>
      </c>
      <c r="J177" s="2" t="str">
        <f aca="false">RAW_DATA!J173</f>
        <v>No</v>
      </c>
      <c r="K177" s="15" t="n">
        <f aca="false">IF(AND(F177&lt;&gt;"",E177&lt;&gt;""),DATEVALUE(F177)-DATEVALUE(E177),"")</f>
        <v>3</v>
      </c>
      <c r="L177" s="4" t="n">
        <f aca="false">H177*(1-I177/100)</f>
        <v>4021.2825</v>
      </c>
      <c r="M177" s="4" t="n">
        <f aca="false">H177*CALCULATIONS!$B$2</f>
        <v>3217.026</v>
      </c>
      <c r="N177" s="4" t="n">
        <f aca="false">IF(J177="Yes",H177*CALCULATIONS!$B$3,0)</f>
        <v>0</v>
      </c>
      <c r="O177" s="4" t="n">
        <f aca="false">L177-M177-N177</f>
        <v>804.2565</v>
      </c>
      <c r="P177" s="16" t="n">
        <f aca="false">IF(L177&gt;0,O177/L177,"")</f>
        <v>0.2</v>
      </c>
    </row>
    <row r="178" customFormat="false" ht="15" hidden="false" customHeight="false" outlineLevel="0" collapsed="false">
      <c r="A178" s="2" t="str">
        <f aca="false">RAW_DATA!A174</f>
        <v>ORD-100173</v>
      </c>
      <c r="B178" s="2" t="str">
        <f aca="false">RAW_DATA!B174</f>
        <v>CUST-4533</v>
      </c>
      <c r="C178" s="2" t="str">
        <f aca="false">RAW_DATA!C174</f>
        <v>Women</v>
      </c>
      <c r="D178" s="2" t="str">
        <f aca="false">RAW_DATA!D174</f>
        <v>WOM-DRESS-001</v>
      </c>
      <c r="E178" s="14" t="str">
        <f aca="false">RAW_DATA!E174</f>
        <v>2024-01-03</v>
      </c>
      <c r="F178" s="14" t="str">
        <f aca="false">RAW_DATA!F174</f>
        <v>2024-01-14</v>
      </c>
      <c r="G178" s="2" t="str">
        <f aca="false">RAW_DATA!G174</f>
        <v>Lumbini</v>
      </c>
      <c r="H178" s="4" t="n">
        <f aca="false">RAW_DATA!H174</f>
        <v>7004.72</v>
      </c>
      <c r="I178" s="5" t="n">
        <f aca="false">RAW_DATA!I174</f>
        <v>15</v>
      </c>
      <c r="J178" s="2" t="str">
        <f aca="false">RAW_DATA!J174</f>
        <v>Yes</v>
      </c>
      <c r="K178" s="15" t="n">
        <f aca="false">IF(AND(F178&lt;&gt;"",E178&lt;&gt;""),DATEVALUE(F178)-DATEVALUE(E178),"")</f>
        <v>11</v>
      </c>
      <c r="L178" s="4" t="n">
        <f aca="false">H178*(1-I178/100)</f>
        <v>5954.012</v>
      </c>
      <c r="M178" s="4" t="n">
        <f aca="false">H178*CALCULATIONS!$B$2</f>
        <v>4202.832</v>
      </c>
      <c r="N178" s="4" t="n">
        <f aca="false">IF(J178="Yes",H178*CALCULATIONS!$B$3,0)</f>
        <v>1400.944</v>
      </c>
      <c r="O178" s="4" t="n">
        <f aca="false">L178-M178-N178</f>
        <v>350.235999999999</v>
      </c>
      <c r="P178" s="16" t="n">
        <f aca="false">IF(L178&gt;0,O178/L178,"")</f>
        <v>0.0588235294117646</v>
      </c>
    </row>
    <row r="179" customFormat="false" ht="15" hidden="false" customHeight="false" outlineLevel="0" collapsed="false">
      <c r="A179" s="2" t="str">
        <f aca="false">RAW_DATA!A175</f>
        <v>ORD-100174</v>
      </c>
      <c r="B179" s="2" t="str">
        <f aca="false">RAW_DATA!B175</f>
        <v>CUST-2996</v>
      </c>
      <c r="C179" s="2" t="str">
        <f aca="false">RAW_DATA!C175</f>
        <v>Kids</v>
      </c>
      <c r="D179" s="2" t="str">
        <f aca="false">RAW_DATA!D175</f>
        <v>KID-ONESIE-001</v>
      </c>
      <c r="E179" s="14" t="str">
        <f aca="false">RAW_DATA!E175</f>
        <v>2024-02-26</v>
      </c>
      <c r="F179" s="14" t="str">
        <f aca="false">RAW_DATA!F175</f>
        <v>2024-03-05</v>
      </c>
      <c r="G179" s="2" t="str">
        <f aca="false">RAW_DATA!G175</f>
        <v>Sudurpashchim</v>
      </c>
      <c r="H179" s="4" t="n">
        <f aca="false">RAW_DATA!H175</f>
        <v>8152.69</v>
      </c>
      <c r="I179" s="5" t="n">
        <f aca="false">RAW_DATA!I175</f>
        <v>20</v>
      </c>
      <c r="J179" s="2" t="str">
        <f aca="false">RAW_DATA!J175</f>
        <v>No</v>
      </c>
      <c r="K179" s="15" t="n">
        <f aca="false">IF(AND(F179&lt;&gt;"",E179&lt;&gt;""),DATEVALUE(F179)-DATEVALUE(E179),"")</f>
        <v>8</v>
      </c>
      <c r="L179" s="4" t="n">
        <f aca="false">H179*(1-I179/100)</f>
        <v>6522.152</v>
      </c>
      <c r="M179" s="4" t="n">
        <f aca="false">H179*CALCULATIONS!$B$2</f>
        <v>4891.614</v>
      </c>
      <c r="N179" s="4" t="n">
        <f aca="false">IF(J179="Yes",H179*CALCULATIONS!$B$3,0)</f>
        <v>0</v>
      </c>
      <c r="O179" s="4" t="n">
        <f aca="false">L179-M179-N179</f>
        <v>1630.538</v>
      </c>
      <c r="P179" s="16" t="n">
        <f aca="false">IF(L179&gt;0,O179/L179,"")</f>
        <v>0.25</v>
      </c>
    </row>
    <row r="180" customFormat="false" ht="15" hidden="false" customHeight="false" outlineLevel="0" collapsed="false">
      <c r="A180" s="2" t="str">
        <f aca="false">RAW_DATA!A176</f>
        <v>ORD-100175</v>
      </c>
      <c r="B180" s="2" t="str">
        <f aca="false">RAW_DATA!B176</f>
        <v>CUST-9782</v>
      </c>
      <c r="C180" s="2" t="str">
        <f aca="false">RAW_DATA!C176</f>
        <v>Men</v>
      </c>
      <c r="D180" s="2" t="str">
        <f aca="false">RAW_DATA!D176</f>
        <v>MEN-POLO-001</v>
      </c>
      <c r="E180" s="14" t="str">
        <f aca="false">RAW_DATA!E176</f>
        <v>2024-02-26</v>
      </c>
      <c r="F180" s="14" t="str">
        <f aca="false">RAW_DATA!F176</f>
        <v>2024-03-06</v>
      </c>
      <c r="G180" s="2" t="str">
        <f aca="false">RAW_DATA!G176</f>
        <v>Gandaki</v>
      </c>
      <c r="H180" s="4" t="n">
        <f aca="false">RAW_DATA!H176</f>
        <v>7128.15</v>
      </c>
      <c r="I180" s="5" t="n">
        <f aca="false">RAW_DATA!I176</f>
        <v>20</v>
      </c>
      <c r="J180" s="2" t="str">
        <f aca="false">RAW_DATA!J176</f>
        <v>No</v>
      </c>
      <c r="K180" s="15" t="n">
        <f aca="false">IF(AND(F180&lt;&gt;"",E180&lt;&gt;""),DATEVALUE(F180)-DATEVALUE(E180),"")</f>
        <v>9</v>
      </c>
      <c r="L180" s="4" t="n">
        <f aca="false">H180*(1-I180/100)</f>
        <v>5702.52</v>
      </c>
      <c r="M180" s="4" t="n">
        <f aca="false">H180*CALCULATIONS!$B$2</f>
        <v>4276.89</v>
      </c>
      <c r="N180" s="4" t="n">
        <f aca="false">IF(J180="Yes",H180*CALCULATIONS!$B$3,0)</f>
        <v>0</v>
      </c>
      <c r="O180" s="4" t="n">
        <f aca="false">L180-M180-N180</f>
        <v>1425.63</v>
      </c>
      <c r="P180" s="16" t="n">
        <f aca="false">IF(L180&gt;0,O180/L180,"")</f>
        <v>0.25</v>
      </c>
    </row>
    <row r="181" customFormat="false" ht="15" hidden="false" customHeight="false" outlineLevel="0" collapsed="false">
      <c r="A181" s="2" t="str">
        <f aca="false">RAW_DATA!A177</f>
        <v>ORD-100176</v>
      </c>
      <c r="B181" s="2" t="str">
        <f aca="false">RAW_DATA!B177</f>
        <v>CUST-7825</v>
      </c>
      <c r="C181" s="2" t="str">
        <f aca="false">RAW_DATA!C177</f>
        <v>Men</v>
      </c>
      <c r="D181" s="2" t="str">
        <f aca="false">RAW_DATA!D177</f>
        <v>MEN-CHINO-001</v>
      </c>
      <c r="E181" s="14" t="str">
        <f aca="false">RAW_DATA!E177</f>
        <v>2024-08-07</v>
      </c>
      <c r="F181" s="14" t="str">
        <f aca="false">RAW_DATA!F177</f>
        <v>2024-08-08</v>
      </c>
      <c r="G181" s="2" t="str">
        <f aca="false">RAW_DATA!G177</f>
        <v>Gandaki</v>
      </c>
      <c r="H181" s="4" t="n">
        <f aca="false">RAW_DATA!H177</f>
        <v>2581.86</v>
      </c>
      <c r="I181" s="5" t="n">
        <f aca="false">RAW_DATA!I177</f>
        <v>25</v>
      </c>
      <c r="J181" s="2" t="str">
        <f aca="false">RAW_DATA!J177</f>
        <v>No</v>
      </c>
      <c r="K181" s="15" t="n">
        <f aca="false">IF(AND(F181&lt;&gt;"",E181&lt;&gt;""),DATEVALUE(F181)-DATEVALUE(E181),"")</f>
        <v>1</v>
      </c>
      <c r="L181" s="4" t="n">
        <f aca="false">H181*(1-I181/100)</f>
        <v>1936.395</v>
      </c>
      <c r="M181" s="4" t="n">
        <f aca="false">H181*CALCULATIONS!$B$2</f>
        <v>1549.116</v>
      </c>
      <c r="N181" s="4" t="n">
        <f aca="false">IF(J181="Yes",H181*CALCULATIONS!$B$3,0)</f>
        <v>0</v>
      </c>
      <c r="O181" s="4" t="n">
        <f aca="false">L181-M181-N181</f>
        <v>387.279</v>
      </c>
      <c r="P181" s="16" t="n">
        <f aca="false">IF(L181&gt;0,O181/L181,"")</f>
        <v>0.2</v>
      </c>
    </row>
    <row r="182" customFormat="false" ht="15" hidden="false" customHeight="false" outlineLevel="0" collapsed="false">
      <c r="A182" s="2" t="str">
        <f aca="false">RAW_DATA!A178</f>
        <v>ORD-100177</v>
      </c>
      <c r="B182" s="2" t="str">
        <f aca="false">RAW_DATA!B178</f>
        <v>CUST-9316</v>
      </c>
      <c r="C182" s="2" t="str">
        <f aca="false">RAW_DATA!C178</f>
        <v>Men</v>
      </c>
      <c r="D182" s="2" t="str">
        <f aca="false">RAW_DATA!D178</f>
        <v>MEN-SHIRT-002</v>
      </c>
      <c r="E182" s="14" t="str">
        <f aca="false">RAW_DATA!E178</f>
        <v>2024-09-26</v>
      </c>
      <c r="F182" s="14" t="str">
        <f aca="false">RAW_DATA!F178</f>
        <v>2024-10-02</v>
      </c>
      <c r="G182" s="2" t="str">
        <f aca="false">RAW_DATA!G178</f>
        <v>Gandaki</v>
      </c>
      <c r="H182" s="4" t="n">
        <f aca="false">RAW_DATA!H178</f>
        <v>1481.35</v>
      </c>
      <c r="I182" s="5" t="n">
        <f aca="false">RAW_DATA!I178</f>
        <v>10</v>
      </c>
      <c r="J182" s="2" t="str">
        <f aca="false">RAW_DATA!J178</f>
        <v>No</v>
      </c>
      <c r="K182" s="15" t="n">
        <f aca="false">IF(AND(F182&lt;&gt;"",E182&lt;&gt;""),DATEVALUE(F182)-DATEVALUE(E182),"")</f>
        <v>6</v>
      </c>
      <c r="L182" s="4" t="n">
        <f aca="false">H182*(1-I182/100)</f>
        <v>1333.215</v>
      </c>
      <c r="M182" s="4" t="n">
        <f aca="false">H182*CALCULATIONS!$B$2</f>
        <v>888.81</v>
      </c>
      <c r="N182" s="4" t="n">
        <f aca="false">IF(J182="Yes",H182*CALCULATIONS!$B$3,0)</f>
        <v>0</v>
      </c>
      <c r="O182" s="4" t="n">
        <f aca="false">L182-M182-N182</f>
        <v>444.405</v>
      </c>
      <c r="P182" s="16" t="n">
        <f aca="false">IF(L182&gt;0,O182/L182,"")</f>
        <v>0.333333333333333</v>
      </c>
    </row>
    <row r="183" customFormat="false" ht="15" hidden="false" customHeight="false" outlineLevel="0" collapsed="false">
      <c r="A183" s="2" t="str">
        <f aca="false">RAW_DATA!A179</f>
        <v>ORD-100178</v>
      </c>
      <c r="B183" s="2" t="str">
        <f aca="false">RAW_DATA!B179</f>
        <v>CUST-2106</v>
      </c>
      <c r="C183" s="2" t="str">
        <f aca="false">RAW_DATA!C179</f>
        <v>Women</v>
      </c>
      <c r="D183" s="2" t="str">
        <f aca="false">RAW_DATA!D179</f>
        <v>WOM-LEHENGA-001</v>
      </c>
      <c r="E183" s="14" t="str">
        <f aca="false">RAW_DATA!E179</f>
        <v>2024-07-10</v>
      </c>
      <c r="F183" s="14" t="str">
        <f aca="false">RAW_DATA!F179</f>
        <v>2024-07-14</v>
      </c>
      <c r="G183" s="2" t="str">
        <f aca="false">RAW_DATA!G179</f>
        <v>Karnali</v>
      </c>
      <c r="H183" s="4" t="n">
        <f aca="false">RAW_DATA!H179</f>
        <v>9717.23</v>
      </c>
      <c r="I183" s="5" t="n">
        <f aca="false">RAW_DATA!I179</f>
        <v>0</v>
      </c>
      <c r="J183" s="2" t="str">
        <f aca="false">RAW_DATA!J179</f>
        <v>Yes</v>
      </c>
      <c r="K183" s="15" t="n">
        <f aca="false">IF(AND(F183&lt;&gt;"",E183&lt;&gt;""),DATEVALUE(F183)-DATEVALUE(E183),"")</f>
        <v>4</v>
      </c>
      <c r="L183" s="4" t="n">
        <f aca="false">H183*(1-I183/100)</f>
        <v>9717.23</v>
      </c>
      <c r="M183" s="4" t="n">
        <f aca="false">H183*CALCULATIONS!$B$2</f>
        <v>5830.338</v>
      </c>
      <c r="N183" s="4" t="n">
        <f aca="false">IF(J183="Yes",H183*CALCULATIONS!$B$3,0)</f>
        <v>1943.446</v>
      </c>
      <c r="O183" s="4" t="n">
        <f aca="false">L183-M183-N183</f>
        <v>1943.446</v>
      </c>
      <c r="P183" s="16" t="n">
        <f aca="false">IF(L183&gt;0,O183/L183,"")</f>
        <v>0.2</v>
      </c>
    </row>
    <row r="184" customFormat="false" ht="15" hidden="false" customHeight="false" outlineLevel="0" collapsed="false">
      <c r="A184" s="2" t="str">
        <f aca="false">RAW_DATA!A180</f>
        <v>ORD-100179</v>
      </c>
      <c r="B184" s="2" t="str">
        <f aca="false">RAW_DATA!B180</f>
        <v>CUST-3868</v>
      </c>
      <c r="C184" s="2" t="str">
        <f aca="false">RAW_DATA!C180</f>
        <v>Men</v>
      </c>
      <c r="D184" s="2" t="str">
        <f aca="false">RAW_DATA!D180</f>
        <v>MEN-SHIRT-002</v>
      </c>
      <c r="E184" s="14" t="str">
        <f aca="false">RAW_DATA!E180</f>
        <v>2024-03-09</v>
      </c>
      <c r="F184" s="14" t="str">
        <f aca="false">RAW_DATA!F180</f>
        <v>2024-03-10</v>
      </c>
      <c r="G184" s="2" t="str">
        <f aca="false">RAW_DATA!G180</f>
        <v>Lumbini</v>
      </c>
      <c r="H184" s="4" t="n">
        <f aca="false">RAW_DATA!H180</f>
        <v>11471.84</v>
      </c>
      <c r="I184" s="5" t="n">
        <f aca="false">RAW_DATA!I180</f>
        <v>25</v>
      </c>
      <c r="J184" s="2" t="str">
        <f aca="false">RAW_DATA!J180</f>
        <v>No</v>
      </c>
      <c r="K184" s="15" t="n">
        <f aca="false">IF(AND(F184&lt;&gt;"",E184&lt;&gt;""),DATEVALUE(F184)-DATEVALUE(E184),"")</f>
        <v>1</v>
      </c>
      <c r="L184" s="4" t="n">
        <f aca="false">H184*(1-I184/100)</f>
        <v>8603.88</v>
      </c>
      <c r="M184" s="4" t="n">
        <f aca="false">H184*CALCULATIONS!$B$2</f>
        <v>6883.104</v>
      </c>
      <c r="N184" s="4" t="n">
        <f aca="false">IF(J184="Yes",H184*CALCULATIONS!$B$3,0)</f>
        <v>0</v>
      </c>
      <c r="O184" s="4" t="n">
        <f aca="false">L184-M184-N184</f>
        <v>1720.776</v>
      </c>
      <c r="P184" s="16" t="n">
        <f aca="false">IF(L184&gt;0,O184/L184,"")</f>
        <v>0.2</v>
      </c>
    </row>
    <row r="185" customFormat="false" ht="15" hidden="false" customHeight="false" outlineLevel="0" collapsed="false">
      <c r="A185" s="2" t="str">
        <f aca="false">RAW_DATA!A181</f>
        <v>ORD-100180</v>
      </c>
      <c r="B185" s="2" t="str">
        <f aca="false">RAW_DATA!B181</f>
        <v>CUST-8498</v>
      </c>
      <c r="C185" s="2" t="str">
        <f aca="false">RAW_DATA!C181</f>
        <v>Kids</v>
      </c>
      <c r="D185" s="2" t="str">
        <f aca="false">RAW_DATA!D181</f>
        <v>KID-HOODIE-001</v>
      </c>
      <c r="E185" s="14" t="str">
        <f aca="false">RAW_DATA!E181</f>
        <v>2024-03-10</v>
      </c>
      <c r="F185" s="14" t="str">
        <f aca="false">RAW_DATA!F181</f>
        <v>2024-03-12</v>
      </c>
      <c r="G185" s="2" t="str">
        <f aca="false">RAW_DATA!G181</f>
        <v>Sudurpashchim</v>
      </c>
      <c r="H185" s="4" t="n">
        <f aca="false">RAW_DATA!H181</f>
        <v>9660.17</v>
      </c>
      <c r="I185" s="5" t="n">
        <f aca="false">RAW_DATA!I181</f>
        <v>15</v>
      </c>
      <c r="J185" s="2" t="str">
        <f aca="false">RAW_DATA!J181</f>
        <v>No</v>
      </c>
      <c r="K185" s="15" t="n">
        <f aca="false">IF(AND(F185&lt;&gt;"",E185&lt;&gt;""),DATEVALUE(F185)-DATEVALUE(E185),"")</f>
        <v>2</v>
      </c>
      <c r="L185" s="4" t="n">
        <f aca="false">H185*(1-I185/100)</f>
        <v>8211.1445</v>
      </c>
      <c r="M185" s="4" t="n">
        <f aca="false">H185*CALCULATIONS!$B$2</f>
        <v>5796.102</v>
      </c>
      <c r="N185" s="4" t="n">
        <f aca="false">IF(J185="Yes",H185*CALCULATIONS!$B$3,0)</f>
        <v>0</v>
      </c>
      <c r="O185" s="4" t="n">
        <f aca="false">L185-M185-N185</f>
        <v>2415.0425</v>
      </c>
      <c r="P185" s="16" t="n">
        <f aca="false">IF(L185&gt;0,O185/L185,"")</f>
        <v>0.294117647058824</v>
      </c>
    </row>
    <row r="186" customFormat="false" ht="15" hidden="false" customHeight="false" outlineLevel="0" collapsed="false">
      <c r="A186" s="2" t="str">
        <f aca="false">RAW_DATA!A182</f>
        <v>ORD-100181</v>
      </c>
      <c r="B186" s="2" t="str">
        <f aca="false">RAW_DATA!B182</f>
        <v>CUST-9897</v>
      </c>
      <c r="C186" s="2" t="str">
        <f aca="false">RAW_DATA!C182</f>
        <v>Men</v>
      </c>
      <c r="D186" s="2" t="str">
        <f aca="false">RAW_DATA!D182</f>
        <v>MEN-JEANS-002</v>
      </c>
      <c r="E186" s="14" t="str">
        <f aca="false">RAW_DATA!E182</f>
        <v>2024-06-10</v>
      </c>
      <c r="F186" s="14" t="str">
        <f aca="false">RAW_DATA!F182</f>
        <v>2024-06-22</v>
      </c>
      <c r="G186" s="2" t="str">
        <f aca="false">RAW_DATA!G182</f>
        <v>Bagmati</v>
      </c>
      <c r="H186" s="4" t="n">
        <f aca="false">RAW_DATA!H182</f>
        <v>13343.96</v>
      </c>
      <c r="I186" s="5" t="n">
        <f aca="false">RAW_DATA!I182</f>
        <v>5</v>
      </c>
      <c r="J186" s="2" t="str">
        <f aca="false">RAW_DATA!J182</f>
        <v>No</v>
      </c>
      <c r="K186" s="15" t="n">
        <f aca="false">IF(AND(F186&lt;&gt;"",E186&lt;&gt;""),DATEVALUE(F186)-DATEVALUE(E186),"")</f>
        <v>12</v>
      </c>
      <c r="L186" s="4" t="n">
        <f aca="false">H186*(1-I186/100)</f>
        <v>12676.762</v>
      </c>
      <c r="M186" s="4" t="n">
        <f aca="false">H186*CALCULATIONS!$B$2</f>
        <v>8006.376</v>
      </c>
      <c r="N186" s="4" t="n">
        <f aca="false">IF(J186="Yes",H186*CALCULATIONS!$B$3,0)</f>
        <v>0</v>
      </c>
      <c r="O186" s="4" t="n">
        <f aca="false">L186-M186-N186</f>
        <v>4670.386</v>
      </c>
      <c r="P186" s="16" t="n">
        <f aca="false">IF(L186&gt;0,O186/L186,"")</f>
        <v>0.368421052631579</v>
      </c>
    </row>
    <row r="187" customFormat="false" ht="15" hidden="false" customHeight="false" outlineLevel="0" collapsed="false">
      <c r="A187" s="2" t="str">
        <f aca="false">RAW_DATA!A183</f>
        <v>ORD-100182</v>
      </c>
      <c r="B187" s="2" t="str">
        <f aca="false">RAW_DATA!B183</f>
        <v>CUST-3039</v>
      </c>
      <c r="C187" s="2" t="str">
        <f aca="false">RAW_DATA!C183</f>
        <v>Women</v>
      </c>
      <c r="D187" s="2" t="str">
        <f aca="false">RAW_DATA!D183</f>
        <v>WOM-KURTA-001</v>
      </c>
      <c r="E187" s="14" t="str">
        <f aca="false">RAW_DATA!E183</f>
        <v>2024-01-25</v>
      </c>
      <c r="F187" s="14" t="str">
        <f aca="false">RAW_DATA!F183</f>
        <v>2024-02-04</v>
      </c>
      <c r="G187" s="2" t="str">
        <f aca="false">RAW_DATA!G183</f>
        <v>Lumbini</v>
      </c>
      <c r="H187" s="4" t="n">
        <f aca="false">RAW_DATA!H183</f>
        <v>4648.61</v>
      </c>
      <c r="I187" s="5" t="n">
        <f aca="false">RAW_DATA!I183</f>
        <v>5</v>
      </c>
      <c r="J187" s="2" t="str">
        <f aca="false">RAW_DATA!J183</f>
        <v>No</v>
      </c>
      <c r="K187" s="15" t="n">
        <f aca="false">IF(AND(F187&lt;&gt;"",E187&lt;&gt;""),DATEVALUE(F187)-DATEVALUE(E187),"")</f>
        <v>10</v>
      </c>
      <c r="L187" s="4" t="n">
        <f aca="false">H187*(1-I187/100)</f>
        <v>4416.1795</v>
      </c>
      <c r="M187" s="4" t="n">
        <f aca="false">H187*CALCULATIONS!$B$2</f>
        <v>2789.166</v>
      </c>
      <c r="N187" s="4" t="n">
        <f aca="false">IF(J187="Yes",H187*CALCULATIONS!$B$3,0)</f>
        <v>0</v>
      </c>
      <c r="O187" s="4" t="n">
        <f aca="false">L187-M187-N187</f>
        <v>1627.0135</v>
      </c>
      <c r="P187" s="16" t="n">
        <f aca="false">IF(L187&gt;0,O187/L187,"")</f>
        <v>0.368421052631579</v>
      </c>
    </row>
    <row r="188" customFormat="false" ht="15" hidden="false" customHeight="false" outlineLevel="0" collapsed="false">
      <c r="A188" s="2" t="str">
        <f aca="false">RAW_DATA!A184</f>
        <v>ORD-100183</v>
      </c>
      <c r="B188" s="2" t="str">
        <f aca="false">RAW_DATA!B184</f>
        <v>CUST-9151</v>
      </c>
      <c r="C188" s="2" t="str">
        <f aca="false">RAW_DATA!C184</f>
        <v>Women</v>
      </c>
      <c r="D188" s="2" t="str">
        <f aca="false">RAW_DATA!D184</f>
        <v>WOM-LEHENGA-001</v>
      </c>
      <c r="E188" s="14" t="str">
        <f aca="false">RAW_DATA!E184</f>
        <v>2024-07-16</v>
      </c>
      <c r="F188" s="14" t="str">
        <f aca="false">RAW_DATA!F184</f>
        <v>2024-07-20</v>
      </c>
      <c r="G188" s="2" t="str">
        <f aca="false">RAW_DATA!G184</f>
        <v>Karnali</v>
      </c>
      <c r="H188" s="4" t="n">
        <f aca="false">RAW_DATA!H184</f>
        <v>6876.18</v>
      </c>
      <c r="I188" s="5" t="n">
        <f aca="false">RAW_DATA!I184</f>
        <v>25</v>
      </c>
      <c r="J188" s="2" t="str">
        <f aca="false">RAW_DATA!J184</f>
        <v>No</v>
      </c>
      <c r="K188" s="15" t="n">
        <f aca="false">IF(AND(F188&lt;&gt;"",E188&lt;&gt;""),DATEVALUE(F188)-DATEVALUE(E188),"")</f>
        <v>4</v>
      </c>
      <c r="L188" s="4" t="n">
        <f aca="false">H188*(1-I188/100)</f>
        <v>5157.135</v>
      </c>
      <c r="M188" s="4" t="n">
        <f aca="false">H188*CALCULATIONS!$B$2</f>
        <v>4125.708</v>
      </c>
      <c r="N188" s="4" t="n">
        <f aca="false">IF(J188="Yes",H188*CALCULATIONS!$B$3,0)</f>
        <v>0</v>
      </c>
      <c r="O188" s="4" t="n">
        <f aca="false">L188-M188-N188</f>
        <v>1031.427</v>
      </c>
      <c r="P188" s="16" t="n">
        <f aca="false">IF(L188&gt;0,O188/L188,"")</f>
        <v>0.2</v>
      </c>
    </row>
    <row r="189" customFormat="false" ht="15" hidden="false" customHeight="false" outlineLevel="0" collapsed="false">
      <c r="A189" s="2" t="str">
        <f aca="false">RAW_DATA!A185</f>
        <v>ORD-100184</v>
      </c>
      <c r="B189" s="2" t="str">
        <f aca="false">RAW_DATA!B185</f>
        <v>CUST-3956</v>
      </c>
      <c r="C189" s="2" t="str">
        <f aca="false">RAW_DATA!C185</f>
        <v>Men</v>
      </c>
      <c r="D189" s="2" t="str">
        <f aca="false">RAW_DATA!D185</f>
        <v>MEN-CHINO-001</v>
      </c>
      <c r="E189" s="14" t="str">
        <f aca="false">RAW_DATA!E185</f>
        <v>2024-02-10</v>
      </c>
      <c r="F189" s="14" t="str">
        <f aca="false">RAW_DATA!F185</f>
        <v>2024-02-15</v>
      </c>
      <c r="G189" s="2" t="str">
        <f aca="false">RAW_DATA!G185</f>
        <v>Bagmati</v>
      </c>
      <c r="H189" s="4" t="n">
        <f aca="false">RAW_DATA!H185</f>
        <v>11042.68</v>
      </c>
      <c r="I189" s="5" t="n">
        <f aca="false">RAW_DATA!I185</f>
        <v>0</v>
      </c>
      <c r="J189" s="2" t="str">
        <f aca="false">RAW_DATA!J185</f>
        <v>No</v>
      </c>
      <c r="K189" s="15" t="n">
        <f aca="false">IF(AND(F189&lt;&gt;"",E189&lt;&gt;""),DATEVALUE(F189)-DATEVALUE(E189),"")</f>
        <v>5</v>
      </c>
      <c r="L189" s="4" t="n">
        <f aca="false">H189*(1-I189/100)</f>
        <v>11042.68</v>
      </c>
      <c r="M189" s="4" t="n">
        <f aca="false">H189*CALCULATIONS!$B$2</f>
        <v>6625.608</v>
      </c>
      <c r="N189" s="4" t="n">
        <f aca="false">IF(J189="Yes",H189*CALCULATIONS!$B$3,0)</f>
        <v>0</v>
      </c>
      <c r="O189" s="4" t="n">
        <f aca="false">L189-M189-N189</f>
        <v>4417.072</v>
      </c>
      <c r="P189" s="16" t="n">
        <f aca="false">IF(L189&gt;0,O189/L189,"")</f>
        <v>0.4</v>
      </c>
    </row>
    <row r="190" customFormat="false" ht="15" hidden="false" customHeight="false" outlineLevel="0" collapsed="false">
      <c r="A190" s="2" t="str">
        <f aca="false">RAW_DATA!A186</f>
        <v>ORD-100185</v>
      </c>
      <c r="B190" s="2" t="str">
        <f aca="false">RAW_DATA!B186</f>
        <v>CUST-3730</v>
      </c>
      <c r="C190" s="2" t="str">
        <f aca="false">RAW_DATA!C186</f>
        <v>Women</v>
      </c>
      <c r="D190" s="2" t="str">
        <f aca="false">RAW_DATA!D186</f>
        <v>WOM-BLOUSE-001</v>
      </c>
      <c r="E190" s="14" t="str">
        <f aca="false">RAW_DATA!E186</f>
        <v>2024-06-05</v>
      </c>
      <c r="F190" s="14" t="str">
        <f aca="false">RAW_DATA!F186</f>
        <v>2024-06-10</v>
      </c>
      <c r="G190" s="2" t="str">
        <f aca="false">RAW_DATA!G186</f>
        <v>Bagmati</v>
      </c>
      <c r="H190" s="4" t="n">
        <f aca="false">RAW_DATA!H186</f>
        <v>10083.33</v>
      </c>
      <c r="I190" s="5" t="n">
        <f aca="false">RAW_DATA!I186</f>
        <v>10</v>
      </c>
      <c r="J190" s="2" t="str">
        <f aca="false">RAW_DATA!J186</f>
        <v>No</v>
      </c>
      <c r="K190" s="15" t="n">
        <f aca="false">IF(AND(F190&lt;&gt;"",E190&lt;&gt;""),DATEVALUE(F190)-DATEVALUE(E190),"")</f>
        <v>5</v>
      </c>
      <c r="L190" s="4" t="n">
        <f aca="false">H190*(1-I190/100)</f>
        <v>9074.997</v>
      </c>
      <c r="M190" s="4" t="n">
        <f aca="false">H190*CALCULATIONS!$B$2</f>
        <v>6049.998</v>
      </c>
      <c r="N190" s="4" t="n">
        <f aca="false">IF(J190="Yes",H190*CALCULATIONS!$B$3,0)</f>
        <v>0</v>
      </c>
      <c r="O190" s="4" t="n">
        <f aca="false">L190-M190-N190</f>
        <v>3024.999</v>
      </c>
      <c r="P190" s="16" t="n">
        <f aca="false">IF(L190&gt;0,O190/L190,"")</f>
        <v>0.333333333333333</v>
      </c>
    </row>
    <row r="191" customFormat="false" ht="15" hidden="false" customHeight="false" outlineLevel="0" collapsed="false">
      <c r="A191" s="2" t="str">
        <f aca="false">RAW_DATA!A187</f>
        <v>ORD-100186</v>
      </c>
      <c r="B191" s="2" t="str">
        <f aca="false">RAW_DATA!B187</f>
        <v>CUST-1939</v>
      </c>
      <c r="C191" s="2" t="str">
        <f aca="false">RAW_DATA!C187</f>
        <v>Women</v>
      </c>
      <c r="D191" s="2" t="str">
        <f aca="false">RAW_DATA!D187</f>
        <v>WOM-BLOUSE-001</v>
      </c>
      <c r="E191" s="14" t="str">
        <f aca="false">RAW_DATA!E187</f>
        <v>2024-06-29</v>
      </c>
      <c r="F191" s="14" t="str">
        <f aca="false">RAW_DATA!F187</f>
        <v>2024-07-06</v>
      </c>
      <c r="G191" s="2" t="str">
        <f aca="false">RAW_DATA!G187</f>
        <v>Madhesh</v>
      </c>
      <c r="H191" s="4" t="n">
        <f aca="false">RAW_DATA!H187</f>
        <v>13115.54</v>
      </c>
      <c r="I191" s="5" t="n">
        <f aca="false">RAW_DATA!I187</f>
        <v>25</v>
      </c>
      <c r="J191" s="2" t="str">
        <f aca="false">RAW_DATA!J187</f>
        <v>No</v>
      </c>
      <c r="K191" s="15" t="n">
        <f aca="false">IF(AND(F191&lt;&gt;"",E191&lt;&gt;""),DATEVALUE(F191)-DATEVALUE(E191),"")</f>
        <v>7</v>
      </c>
      <c r="L191" s="4" t="n">
        <f aca="false">H191*(1-I191/100)</f>
        <v>9836.655</v>
      </c>
      <c r="M191" s="4" t="n">
        <f aca="false">H191*CALCULATIONS!$B$2</f>
        <v>7869.324</v>
      </c>
      <c r="N191" s="4" t="n">
        <f aca="false">IF(J191="Yes",H191*CALCULATIONS!$B$3,0)</f>
        <v>0</v>
      </c>
      <c r="O191" s="4" t="n">
        <f aca="false">L191-M191-N191</f>
        <v>1967.331</v>
      </c>
      <c r="P191" s="16" t="n">
        <f aca="false">IF(L191&gt;0,O191/L191,"")</f>
        <v>0.2</v>
      </c>
    </row>
    <row r="192" customFormat="false" ht="15" hidden="false" customHeight="false" outlineLevel="0" collapsed="false">
      <c r="A192" s="2" t="str">
        <f aca="false">RAW_DATA!A188</f>
        <v>ORD-100187</v>
      </c>
      <c r="B192" s="2" t="str">
        <f aca="false">RAW_DATA!B188</f>
        <v>CUST-8179</v>
      </c>
      <c r="C192" s="2" t="str">
        <f aca="false">RAW_DATA!C188</f>
        <v>Men</v>
      </c>
      <c r="D192" s="2" t="str">
        <f aca="false">RAW_DATA!D188</f>
        <v>MEN-POLO-001</v>
      </c>
      <c r="E192" s="14" t="str">
        <f aca="false">RAW_DATA!E188</f>
        <v>2024-03-22</v>
      </c>
      <c r="F192" s="14" t="str">
        <f aca="false">RAW_DATA!F188</f>
        <v>2024-04-04</v>
      </c>
      <c r="G192" s="2" t="str">
        <f aca="false">RAW_DATA!G188</f>
        <v>Madhesh</v>
      </c>
      <c r="H192" s="4" t="n">
        <f aca="false">RAW_DATA!H188</f>
        <v>11373.52</v>
      </c>
      <c r="I192" s="5" t="n">
        <f aca="false">RAW_DATA!I188</f>
        <v>30</v>
      </c>
      <c r="J192" s="2" t="str">
        <f aca="false">RAW_DATA!J188</f>
        <v>Yes</v>
      </c>
      <c r="K192" s="15" t="n">
        <f aca="false">IF(AND(F192&lt;&gt;"",E192&lt;&gt;""),DATEVALUE(F192)-DATEVALUE(E192),"")</f>
        <v>13</v>
      </c>
      <c r="L192" s="4" t="n">
        <f aca="false">H192*(1-I192/100)</f>
        <v>7961.464</v>
      </c>
      <c r="M192" s="4" t="n">
        <f aca="false">H192*CALCULATIONS!$B$2</f>
        <v>6824.112</v>
      </c>
      <c r="N192" s="4" t="n">
        <f aca="false">IF(J192="Yes",H192*CALCULATIONS!$B$3,0)</f>
        <v>2274.704</v>
      </c>
      <c r="O192" s="4" t="n">
        <f aca="false">L192-M192-N192</f>
        <v>-1137.352</v>
      </c>
      <c r="P192" s="16" t="n">
        <f aca="false">IF(L192&gt;0,O192/L192,"")</f>
        <v>-0.142857142857143</v>
      </c>
    </row>
    <row r="193" customFormat="false" ht="15" hidden="false" customHeight="false" outlineLevel="0" collapsed="false">
      <c r="A193" s="2" t="str">
        <f aca="false">RAW_DATA!A189</f>
        <v>ORD-100188</v>
      </c>
      <c r="B193" s="2" t="str">
        <f aca="false">RAW_DATA!B189</f>
        <v>CUST-3513</v>
      </c>
      <c r="C193" s="2" t="str">
        <f aca="false">RAW_DATA!C189</f>
        <v>Men</v>
      </c>
      <c r="D193" s="2" t="str">
        <f aca="false">RAW_DATA!D189</f>
        <v>MEN-SHIRT-002</v>
      </c>
      <c r="E193" s="14" t="str">
        <f aca="false">RAW_DATA!E189</f>
        <v>2024-07-15</v>
      </c>
      <c r="F193" s="14" t="str">
        <f aca="false">RAW_DATA!F189</f>
        <v>2024-07-28</v>
      </c>
      <c r="G193" s="2" t="str">
        <f aca="false">RAW_DATA!G189</f>
        <v>Bagmati</v>
      </c>
      <c r="H193" s="4" t="n">
        <f aca="false">RAW_DATA!H189</f>
        <v>5811.76</v>
      </c>
      <c r="I193" s="5" t="n">
        <f aca="false">RAW_DATA!I189</f>
        <v>25</v>
      </c>
      <c r="J193" s="2" t="str">
        <f aca="false">RAW_DATA!J189</f>
        <v>Yes</v>
      </c>
      <c r="K193" s="15" t="n">
        <f aca="false">IF(AND(F193&lt;&gt;"",E193&lt;&gt;""),DATEVALUE(F193)-DATEVALUE(E193),"")</f>
        <v>13</v>
      </c>
      <c r="L193" s="4" t="n">
        <f aca="false">H193*(1-I193/100)</f>
        <v>4358.82</v>
      </c>
      <c r="M193" s="4" t="n">
        <f aca="false">H193*CALCULATIONS!$B$2</f>
        <v>3487.056</v>
      </c>
      <c r="N193" s="4" t="n">
        <f aca="false">IF(J193="Yes",H193*CALCULATIONS!$B$3,0)</f>
        <v>1162.352</v>
      </c>
      <c r="O193" s="4" t="n">
        <f aca="false">L193-M193-N193</f>
        <v>-290.588</v>
      </c>
      <c r="P193" s="16" t="n">
        <f aca="false">IF(L193&gt;0,O193/L193,"")</f>
        <v>-0.0666666666666668</v>
      </c>
    </row>
    <row r="194" customFormat="false" ht="15" hidden="false" customHeight="false" outlineLevel="0" collapsed="false">
      <c r="A194" s="2" t="str">
        <f aca="false">RAW_DATA!A190</f>
        <v>ORD-100189</v>
      </c>
      <c r="B194" s="2" t="str">
        <f aca="false">RAW_DATA!B190</f>
        <v>CUST-5566</v>
      </c>
      <c r="C194" s="2" t="str">
        <f aca="false">RAW_DATA!C190</f>
        <v>Women</v>
      </c>
      <c r="D194" s="2" t="str">
        <f aca="false">RAW_DATA!D190</f>
        <v>WOM-BLOUSE-001</v>
      </c>
      <c r="E194" s="14" t="str">
        <f aca="false">RAW_DATA!E190</f>
        <v>2024-03-11</v>
      </c>
      <c r="F194" s="14" t="str">
        <f aca="false">RAW_DATA!F190</f>
        <v>2024-03-17</v>
      </c>
      <c r="G194" s="2" t="str">
        <f aca="false">RAW_DATA!G190</f>
        <v>Madhesh</v>
      </c>
      <c r="H194" s="4" t="n">
        <f aca="false">RAW_DATA!H190</f>
        <v>1614.84</v>
      </c>
      <c r="I194" s="5" t="n">
        <f aca="false">RAW_DATA!I190</f>
        <v>30</v>
      </c>
      <c r="J194" s="2" t="str">
        <f aca="false">RAW_DATA!J190</f>
        <v>No</v>
      </c>
      <c r="K194" s="15" t="n">
        <f aca="false">IF(AND(F194&lt;&gt;"",E194&lt;&gt;""),DATEVALUE(F194)-DATEVALUE(E194),"")</f>
        <v>6</v>
      </c>
      <c r="L194" s="4" t="n">
        <f aca="false">H194*(1-I194/100)</f>
        <v>1130.388</v>
      </c>
      <c r="M194" s="4" t="n">
        <f aca="false">H194*CALCULATIONS!$B$2</f>
        <v>968.904</v>
      </c>
      <c r="N194" s="4" t="n">
        <f aca="false">IF(J194="Yes",H194*CALCULATIONS!$B$3,0)</f>
        <v>0</v>
      </c>
      <c r="O194" s="4" t="n">
        <f aca="false">L194-M194-N194</f>
        <v>161.484</v>
      </c>
      <c r="P194" s="16" t="n">
        <f aca="false">IF(L194&gt;0,O194/L194,"")</f>
        <v>0.142857142857143</v>
      </c>
    </row>
    <row r="195" customFormat="false" ht="15" hidden="false" customHeight="false" outlineLevel="0" collapsed="false">
      <c r="A195" s="2" t="str">
        <f aca="false">RAW_DATA!A191</f>
        <v>ORD-100190</v>
      </c>
      <c r="B195" s="2" t="str">
        <f aca="false">RAW_DATA!B191</f>
        <v>CUST-5264</v>
      </c>
      <c r="C195" s="2" t="str">
        <f aca="false">RAW_DATA!C191</f>
        <v>Men</v>
      </c>
      <c r="D195" s="2" t="str">
        <f aca="false">RAW_DATA!D191</f>
        <v>MEN-SHIRT-002</v>
      </c>
      <c r="E195" s="14" t="str">
        <f aca="false">RAW_DATA!E191</f>
        <v>2024-07-17</v>
      </c>
      <c r="F195" s="14" t="str">
        <f aca="false">RAW_DATA!F191</f>
        <v>2024-07-28</v>
      </c>
      <c r="G195" s="2" t="str">
        <f aca="false">RAW_DATA!G191</f>
        <v>Bagmati</v>
      </c>
      <c r="H195" s="4" t="n">
        <f aca="false">RAW_DATA!H191</f>
        <v>7736.14</v>
      </c>
      <c r="I195" s="5" t="n">
        <f aca="false">RAW_DATA!I191</f>
        <v>5</v>
      </c>
      <c r="J195" s="2" t="str">
        <f aca="false">RAW_DATA!J191</f>
        <v>Yes</v>
      </c>
      <c r="K195" s="15" t="n">
        <f aca="false">IF(AND(F195&lt;&gt;"",E195&lt;&gt;""),DATEVALUE(F195)-DATEVALUE(E195),"")</f>
        <v>11</v>
      </c>
      <c r="L195" s="4" t="n">
        <f aca="false">H195*(1-I195/100)</f>
        <v>7349.333</v>
      </c>
      <c r="M195" s="4" t="n">
        <f aca="false">H195*CALCULATIONS!$B$2</f>
        <v>4641.684</v>
      </c>
      <c r="N195" s="4" t="n">
        <f aca="false">IF(J195="Yes",H195*CALCULATIONS!$B$3,0)</f>
        <v>1547.228</v>
      </c>
      <c r="O195" s="4" t="n">
        <f aca="false">L195-M195-N195</f>
        <v>1160.421</v>
      </c>
      <c r="P195" s="16" t="n">
        <f aca="false">IF(L195&gt;0,O195/L195,"")</f>
        <v>0.157894736842105</v>
      </c>
    </row>
    <row r="196" customFormat="false" ht="15" hidden="false" customHeight="false" outlineLevel="0" collapsed="false">
      <c r="A196" s="2" t="str">
        <f aca="false">RAW_DATA!A192</f>
        <v>ORD-100191</v>
      </c>
      <c r="B196" s="2" t="str">
        <f aca="false">RAW_DATA!B192</f>
        <v>CUST-2213</v>
      </c>
      <c r="C196" s="2" t="str">
        <f aca="false">RAW_DATA!C192</f>
        <v>Women</v>
      </c>
      <c r="D196" s="2" t="str">
        <f aca="false">RAW_DATA!D192</f>
        <v>WOM-TOP-001</v>
      </c>
      <c r="E196" s="14" t="str">
        <f aca="false">RAW_DATA!E192</f>
        <v>2024-09-08</v>
      </c>
      <c r="F196" s="14" t="str">
        <f aca="false">RAW_DATA!F192</f>
        <v>2024-09-11</v>
      </c>
      <c r="G196" s="2" t="str">
        <f aca="false">RAW_DATA!G192</f>
        <v>Sudurpashchim</v>
      </c>
      <c r="H196" s="4" t="n">
        <f aca="false">RAW_DATA!H192</f>
        <v>10562.72</v>
      </c>
      <c r="I196" s="5" t="n">
        <f aca="false">RAW_DATA!I192</f>
        <v>10</v>
      </c>
      <c r="J196" s="2" t="str">
        <f aca="false">RAW_DATA!J192</f>
        <v>Yes</v>
      </c>
      <c r="K196" s="15" t="n">
        <f aca="false">IF(AND(F196&lt;&gt;"",E196&lt;&gt;""),DATEVALUE(F196)-DATEVALUE(E196),"")</f>
        <v>3</v>
      </c>
      <c r="L196" s="4" t="n">
        <f aca="false">H196*(1-I196/100)</f>
        <v>9506.448</v>
      </c>
      <c r="M196" s="4" t="n">
        <f aca="false">H196*CALCULATIONS!$B$2</f>
        <v>6337.632</v>
      </c>
      <c r="N196" s="4" t="n">
        <f aca="false">IF(J196="Yes",H196*CALCULATIONS!$B$3,0)</f>
        <v>2112.544</v>
      </c>
      <c r="O196" s="4" t="n">
        <f aca="false">L196-M196-N196</f>
        <v>1056.272</v>
      </c>
      <c r="P196" s="16" t="n">
        <f aca="false">IF(L196&gt;0,O196/L196,"")</f>
        <v>0.111111111111111</v>
      </c>
    </row>
    <row r="197" customFormat="false" ht="15" hidden="false" customHeight="false" outlineLevel="0" collapsed="false">
      <c r="A197" s="2" t="str">
        <f aca="false">RAW_DATA!A193</f>
        <v>ORD-100192</v>
      </c>
      <c r="B197" s="2" t="str">
        <f aca="false">RAW_DATA!B193</f>
        <v>CUST-9882</v>
      </c>
      <c r="C197" s="2" t="str">
        <f aca="false">RAW_DATA!C193</f>
        <v>Women</v>
      </c>
      <c r="D197" s="2" t="str">
        <f aca="false">RAW_DATA!D193</f>
        <v>WOM-SUIT-001</v>
      </c>
      <c r="E197" s="14" t="str">
        <f aca="false">RAW_DATA!E193</f>
        <v>2024-06-12</v>
      </c>
      <c r="F197" s="14" t="str">
        <f aca="false">RAW_DATA!F193</f>
        <v>2024-06-19</v>
      </c>
      <c r="G197" s="2" t="str">
        <f aca="false">RAW_DATA!G193</f>
        <v>Sudurpashchim</v>
      </c>
      <c r="H197" s="4" t="n">
        <f aca="false">RAW_DATA!H193</f>
        <v>10387.97</v>
      </c>
      <c r="I197" s="5" t="n">
        <f aca="false">RAW_DATA!I193</f>
        <v>30</v>
      </c>
      <c r="J197" s="2" t="str">
        <f aca="false">RAW_DATA!J193</f>
        <v>No</v>
      </c>
      <c r="K197" s="15" t="n">
        <f aca="false">IF(AND(F197&lt;&gt;"",E197&lt;&gt;""),DATEVALUE(F197)-DATEVALUE(E197),"")</f>
        <v>7</v>
      </c>
      <c r="L197" s="4" t="n">
        <f aca="false">H197*(1-I197/100)</f>
        <v>7271.579</v>
      </c>
      <c r="M197" s="4" t="n">
        <f aca="false">H197*CALCULATIONS!$B$2</f>
        <v>6232.782</v>
      </c>
      <c r="N197" s="4" t="n">
        <f aca="false">IF(J197="Yes",H197*CALCULATIONS!$B$3,0)</f>
        <v>0</v>
      </c>
      <c r="O197" s="4" t="n">
        <f aca="false">L197-M197-N197</f>
        <v>1038.797</v>
      </c>
      <c r="P197" s="16" t="n">
        <f aca="false">IF(L197&gt;0,O197/L197,"")</f>
        <v>0.142857142857143</v>
      </c>
    </row>
    <row r="198" customFormat="false" ht="15" hidden="false" customHeight="false" outlineLevel="0" collapsed="false">
      <c r="A198" s="2" t="str">
        <f aca="false">RAW_DATA!A194</f>
        <v>ORD-100193</v>
      </c>
      <c r="B198" s="2" t="str">
        <f aca="false">RAW_DATA!B194</f>
        <v>CUST-9335</v>
      </c>
      <c r="C198" s="2" t="str">
        <f aca="false">RAW_DATA!C194</f>
        <v>Men</v>
      </c>
      <c r="D198" s="2" t="str">
        <f aca="false">RAW_DATA!D194</f>
        <v>MEN-JACKET-001</v>
      </c>
      <c r="E198" s="14" t="str">
        <f aca="false">RAW_DATA!E194</f>
        <v>2024-12-24</v>
      </c>
      <c r="F198" s="14" t="str">
        <f aca="false">RAW_DATA!F194</f>
        <v>2024-12-31</v>
      </c>
      <c r="G198" s="2" t="str">
        <f aca="false">RAW_DATA!G194</f>
        <v>Karnali</v>
      </c>
      <c r="H198" s="4" t="n">
        <f aca="false">RAW_DATA!H194</f>
        <v>10788.67</v>
      </c>
      <c r="I198" s="5" t="n">
        <f aca="false">RAW_DATA!I194</f>
        <v>25</v>
      </c>
      <c r="J198" s="2" t="str">
        <f aca="false">RAW_DATA!J194</f>
        <v>No</v>
      </c>
      <c r="K198" s="15" t="n">
        <f aca="false">IF(AND(F198&lt;&gt;"",E198&lt;&gt;""),DATEVALUE(F198)-DATEVALUE(E198),"")</f>
        <v>7</v>
      </c>
      <c r="L198" s="4" t="n">
        <f aca="false">H198*(1-I198/100)</f>
        <v>8091.5025</v>
      </c>
      <c r="M198" s="4" t="n">
        <f aca="false">H198*CALCULATIONS!$B$2</f>
        <v>6473.202</v>
      </c>
      <c r="N198" s="4" t="n">
        <f aca="false">IF(J198="Yes",H198*CALCULATIONS!$B$3,0)</f>
        <v>0</v>
      </c>
      <c r="O198" s="4" t="n">
        <f aca="false">L198-M198-N198</f>
        <v>1618.3005</v>
      </c>
      <c r="P198" s="16" t="n">
        <f aca="false">IF(L198&gt;0,O198/L198,"")</f>
        <v>0.2</v>
      </c>
    </row>
    <row r="199" customFormat="false" ht="15" hidden="false" customHeight="false" outlineLevel="0" collapsed="false">
      <c r="A199" s="2" t="str">
        <f aca="false">RAW_DATA!A195</f>
        <v>ORD-100194</v>
      </c>
      <c r="B199" s="2" t="str">
        <f aca="false">RAW_DATA!B195</f>
        <v>CUST-8657</v>
      </c>
      <c r="C199" s="2" t="str">
        <f aca="false">RAW_DATA!C195</f>
        <v>Men</v>
      </c>
      <c r="D199" s="2" t="str">
        <f aca="false">RAW_DATA!D195</f>
        <v>MEN-JEANS-002</v>
      </c>
      <c r="E199" s="14" t="str">
        <f aca="false">RAW_DATA!E195</f>
        <v>2024-01-14</v>
      </c>
      <c r="F199" s="14" t="str">
        <f aca="false">RAW_DATA!F195</f>
        <v>2024-01-19</v>
      </c>
      <c r="G199" s="2" t="str">
        <f aca="false">RAW_DATA!G195</f>
        <v>Lumbini</v>
      </c>
      <c r="H199" s="4" t="n">
        <f aca="false">RAW_DATA!H195</f>
        <v>11960.41</v>
      </c>
      <c r="I199" s="5" t="n">
        <f aca="false">RAW_DATA!I195</f>
        <v>5</v>
      </c>
      <c r="J199" s="2" t="str">
        <f aca="false">RAW_DATA!J195</f>
        <v>No</v>
      </c>
      <c r="K199" s="15" t="n">
        <f aca="false">IF(AND(F199&lt;&gt;"",E199&lt;&gt;""),DATEVALUE(F199)-DATEVALUE(E199),"")</f>
        <v>5</v>
      </c>
      <c r="L199" s="4" t="n">
        <f aca="false">H199*(1-I199/100)</f>
        <v>11362.3895</v>
      </c>
      <c r="M199" s="4" t="n">
        <f aca="false">H199*CALCULATIONS!$B$2</f>
        <v>7176.246</v>
      </c>
      <c r="N199" s="4" t="n">
        <f aca="false">IF(J199="Yes",H199*CALCULATIONS!$B$3,0)</f>
        <v>0</v>
      </c>
      <c r="O199" s="4" t="n">
        <f aca="false">L199-M199-N199</f>
        <v>4186.1435</v>
      </c>
      <c r="P199" s="16" t="n">
        <f aca="false">IF(L199&gt;0,O199/L199,"")</f>
        <v>0.368421052631579</v>
      </c>
    </row>
    <row r="200" customFormat="false" ht="15" hidden="false" customHeight="false" outlineLevel="0" collapsed="false">
      <c r="A200" s="2" t="str">
        <f aca="false">RAW_DATA!A196</f>
        <v>ORD-100195</v>
      </c>
      <c r="B200" s="2" t="str">
        <f aca="false">RAW_DATA!B196</f>
        <v>CUST-9612</v>
      </c>
      <c r="C200" s="2" t="str">
        <f aca="false">RAW_DATA!C196</f>
        <v>Kids</v>
      </c>
      <c r="D200" s="2" t="str">
        <f aca="false">RAW_DATA!D196</f>
        <v>KID-ONESIE-001</v>
      </c>
      <c r="E200" s="14" t="str">
        <f aca="false">RAW_DATA!E196</f>
        <v>2024-07-22</v>
      </c>
      <c r="F200" s="14" t="str">
        <f aca="false">RAW_DATA!F196</f>
        <v>2024-08-06</v>
      </c>
      <c r="G200" s="2" t="str">
        <f aca="false">RAW_DATA!G196</f>
        <v>Bagmati</v>
      </c>
      <c r="H200" s="4" t="n">
        <f aca="false">RAW_DATA!H196</f>
        <v>1453.35</v>
      </c>
      <c r="I200" s="5" t="n">
        <f aca="false">RAW_DATA!I196</f>
        <v>0</v>
      </c>
      <c r="J200" s="2" t="str">
        <f aca="false">RAW_DATA!J196</f>
        <v>No</v>
      </c>
      <c r="K200" s="15" t="n">
        <f aca="false">IF(AND(F200&lt;&gt;"",E200&lt;&gt;""),DATEVALUE(F200)-DATEVALUE(E200),"")</f>
        <v>15</v>
      </c>
      <c r="L200" s="4" t="n">
        <f aca="false">H200*(1-I200/100)</f>
        <v>1453.35</v>
      </c>
      <c r="M200" s="4" t="n">
        <f aca="false">H200*CALCULATIONS!$B$2</f>
        <v>872.01</v>
      </c>
      <c r="N200" s="4" t="n">
        <f aca="false">IF(J200="Yes",H200*CALCULATIONS!$B$3,0)</f>
        <v>0</v>
      </c>
      <c r="O200" s="4" t="n">
        <f aca="false">L200-M200-N200</f>
        <v>581.34</v>
      </c>
      <c r="P200" s="16" t="n">
        <f aca="false">IF(L200&gt;0,O200/L200,"")</f>
        <v>0.4</v>
      </c>
    </row>
    <row r="201" customFormat="false" ht="15" hidden="false" customHeight="false" outlineLevel="0" collapsed="false">
      <c r="A201" s="2" t="str">
        <f aca="false">RAW_DATA!A197</f>
        <v>ORD-100196</v>
      </c>
      <c r="B201" s="2" t="str">
        <f aca="false">RAW_DATA!B197</f>
        <v>CUST-9476</v>
      </c>
      <c r="C201" s="2" t="str">
        <f aca="false">RAW_DATA!C197</f>
        <v>Women</v>
      </c>
      <c r="D201" s="2" t="str">
        <f aca="false">RAW_DATA!D197</f>
        <v>WOM-LEHENGA-001</v>
      </c>
      <c r="E201" s="14" t="str">
        <f aca="false">RAW_DATA!E197</f>
        <v>2024-06-11</v>
      </c>
      <c r="F201" s="14" t="str">
        <f aca="false">RAW_DATA!F197</f>
        <v>2024-06-18</v>
      </c>
      <c r="G201" s="2" t="str">
        <f aca="false">RAW_DATA!G197</f>
        <v>Karnali</v>
      </c>
      <c r="H201" s="4" t="n">
        <f aca="false">RAW_DATA!H197</f>
        <v>2317.24</v>
      </c>
      <c r="I201" s="5" t="n">
        <f aca="false">RAW_DATA!I197</f>
        <v>0</v>
      </c>
      <c r="J201" s="2" t="str">
        <f aca="false">RAW_DATA!J197</f>
        <v>No</v>
      </c>
      <c r="K201" s="15" t="n">
        <f aca="false">IF(AND(F201&lt;&gt;"",E201&lt;&gt;""),DATEVALUE(F201)-DATEVALUE(E201),"")</f>
        <v>7</v>
      </c>
      <c r="L201" s="4" t="n">
        <f aca="false">H201*(1-I201/100)</f>
        <v>2317.24</v>
      </c>
      <c r="M201" s="4" t="n">
        <f aca="false">H201*CALCULATIONS!$B$2</f>
        <v>1390.344</v>
      </c>
      <c r="N201" s="4" t="n">
        <f aca="false">IF(J201="Yes",H201*CALCULATIONS!$B$3,0)</f>
        <v>0</v>
      </c>
      <c r="O201" s="4" t="n">
        <f aca="false">L201-M201-N201</f>
        <v>926.896</v>
      </c>
      <c r="P201" s="16" t="n">
        <f aca="false">IF(L201&gt;0,O201/L201,"")</f>
        <v>0.4</v>
      </c>
    </row>
    <row r="202" customFormat="false" ht="15" hidden="false" customHeight="false" outlineLevel="0" collapsed="false">
      <c r="A202" s="2" t="str">
        <f aca="false">RAW_DATA!A198</f>
        <v>ORD-100197</v>
      </c>
      <c r="B202" s="2" t="str">
        <f aca="false">RAW_DATA!B198</f>
        <v>CUST-1907</v>
      </c>
      <c r="C202" s="2" t="str">
        <f aca="false">RAW_DATA!C198</f>
        <v>Men</v>
      </c>
      <c r="D202" s="2" t="str">
        <f aca="false">RAW_DATA!D198</f>
        <v>MEN-CHINO-001</v>
      </c>
      <c r="E202" s="14" t="str">
        <f aca="false">RAW_DATA!E198</f>
        <v>2024-03-07</v>
      </c>
      <c r="F202" s="14" t="str">
        <f aca="false">RAW_DATA!F198</f>
        <v>2024-03-12</v>
      </c>
      <c r="G202" s="2" t="str">
        <f aca="false">RAW_DATA!G198</f>
        <v>Gandaki</v>
      </c>
      <c r="H202" s="4" t="n">
        <f aca="false">RAW_DATA!H198</f>
        <v>11632.83</v>
      </c>
      <c r="I202" s="5" t="n">
        <f aca="false">RAW_DATA!I198</f>
        <v>5</v>
      </c>
      <c r="J202" s="2" t="str">
        <f aca="false">RAW_DATA!J198</f>
        <v>No</v>
      </c>
      <c r="K202" s="15" t="n">
        <f aca="false">IF(AND(F202&lt;&gt;"",E202&lt;&gt;""),DATEVALUE(F202)-DATEVALUE(E202),"")</f>
        <v>5</v>
      </c>
      <c r="L202" s="4" t="n">
        <f aca="false">H202*(1-I202/100)</f>
        <v>11051.1885</v>
      </c>
      <c r="M202" s="4" t="n">
        <f aca="false">H202*CALCULATIONS!$B$2</f>
        <v>6979.698</v>
      </c>
      <c r="N202" s="4" t="n">
        <f aca="false">IF(J202="Yes",H202*CALCULATIONS!$B$3,0)</f>
        <v>0</v>
      </c>
      <c r="O202" s="4" t="n">
        <f aca="false">L202-M202-N202</f>
        <v>4071.4905</v>
      </c>
      <c r="P202" s="16" t="n">
        <f aca="false">IF(L202&gt;0,O202/L202,"")</f>
        <v>0.368421052631579</v>
      </c>
    </row>
    <row r="203" customFormat="false" ht="15" hidden="false" customHeight="false" outlineLevel="0" collapsed="false">
      <c r="A203" s="2" t="str">
        <f aca="false">RAW_DATA!A199</f>
        <v>ORD-100198</v>
      </c>
      <c r="B203" s="2" t="str">
        <f aca="false">RAW_DATA!B199</f>
        <v>CUST-9501</v>
      </c>
      <c r="C203" s="2" t="str">
        <f aca="false">RAW_DATA!C199</f>
        <v>Kids</v>
      </c>
      <c r="D203" s="2" t="str">
        <f aca="false">RAW_DATA!D199</f>
        <v>KID-ONESIE-001</v>
      </c>
      <c r="E203" s="14" t="str">
        <f aca="false">RAW_DATA!E199</f>
        <v>2024-12-29</v>
      </c>
      <c r="F203" s="14" t="str">
        <f aca="false">RAW_DATA!F199</f>
        <v>2025-01-01</v>
      </c>
      <c r="G203" s="2" t="str">
        <f aca="false">RAW_DATA!G199</f>
        <v>Bagmati</v>
      </c>
      <c r="H203" s="4" t="n">
        <f aca="false">RAW_DATA!H199</f>
        <v>2848.52</v>
      </c>
      <c r="I203" s="5" t="n">
        <f aca="false">RAW_DATA!I199</f>
        <v>5</v>
      </c>
      <c r="J203" s="2" t="str">
        <f aca="false">RAW_DATA!J199</f>
        <v>No</v>
      </c>
      <c r="K203" s="15" t="n">
        <f aca="false">IF(AND(F203&lt;&gt;"",E203&lt;&gt;""),DATEVALUE(F203)-DATEVALUE(E203),"")</f>
        <v>3</v>
      </c>
      <c r="L203" s="4" t="n">
        <f aca="false">H203*(1-I203/100)</f>
        <v>2706.094</v>
      </c>
      <c r="M203" s="4" t="n">
        <f aca="false">H203*CALCULATIONS!$B$2</f>
        <v>1709.112</v>
      </c>
      <c r="N203" s="4" t="n">
        <f aca="false">IF(J203="Yes",H203*CALCULATIONS!$B$3,0)</f>
        <v>0</v>
      </c>
      <c r="O203" s="4" t="n">
        <f aca="false">L203-M203-N203</f>
        <v>996.982</v>
      </c>
      <c r="P203" s="16" t="n">
        <f aca="false">IF(L203&gt;0,O203/L203,"")</f>
        <v>0.368421052631579</v>
      </c>
    </row>
    <row r="204" customFormat="false" ht="15" hidden="false" customHeight="false" outlineLevel="0" collapsed="false">
      <c r="A204" s="2" t="str">
        <f aca="false">RAW_DATA!A200</f>
        <v>ORD-100199</v>
      </c>
      <c r="B204" s="2" t="str">
        <f aca="false">RAW_DATA!B200</f>
        <v>CUST-9740</v>
      </c>
      <c r="C204" s="2" t="str">
        <f aca="false">RAW_DATA!C200</f>
        <v>Kids</v>
      </c>
      <c r="D204" s="2" t="str">
        <f aca="false">RAW_DATA!D200</f>
        <v>KID-FROCK-001</v>
      </c>
      <c r="E204" s="14" t="str">
        <f aca="false">RAW_DATA!E200</f>
        <v>2024-05-20</v>
      </c>
      <c r="F204" s="14" t="str">
        <f aca="false">RAW_DATA!F200</f>
        <v>2024-05-22</v>
      </c>
      <c r="G204" s="2" t="str">
        <f aca="false">RAW_DATA!G200</f>
        <v>Bagmati</v>
      </c>
      <c r="H204" s="4" t="n">
        <f aca="false">RAW_DATA!H200</f>
        <v>14367.1</v>
      </c>
      <c r="I204" s="5" t="n">
        <f aca="false">RAW_DATA!I200</f>
        <v>25</v>
      </c>
      <c r="J204" s="2" t="str">
        <f aca="false">RAW_DATA!J200</f>
        <v>No</v>
      </c>
      <c r="K204" s="15" t="n">
        <f aca="false">IF(AND(F204&lt;&gt;"",E204&lt;&gt;""),DATEVALUE(F204)-DATEVALUE(E204),"")</f>
        <v>2</v>
      </c>
      <c r="L204" s="4" t="n">
        <f aca="false">H204*(1-I204/100)</f>
        <v>10775.325</v>
      </c>
      <c r="M204" s="4" t="n">
        <f aca="false">H204*CALCULATIONS!$B$2</f>
        <v>8620.26</v>
      </c>
      <c r="N204" s="4" t="n">
        <f aca="false">IF(J204="Yes",H204*CALCULATIONS!$B$3,0)</f>
        <v>0</v>
      </c>
      <c r="O204" s="4" t="n">
        <f aca="false">L204-M204-N204</f>
        <v>2155.065</v>
      </c>
      <c r="P204" s="16" t="n">
        <f aca="false">IF(L204&gt;0,O204/L204,"")</f>
        <v>0.2</v>
      </c>
    </row>
    <row r="205" customFormat="false" ht="15" hidden="false" customHeight="false" outlineLevel="0" collapsed="false">
      <c r="A205" s="2" t="str">
        <f aca="false">RAW_DATA!A201</f>
        <v>ORD-100200</v>
      </c>
      <c r="B205" s="2" t="str">
        <f aca="false">RAW_DATA!B201</f>
        <v>CUST-6531</v>
      </c>
      <c r="C205" s="2" t="str">
        <f aca="false">RAW_DATA!C201</f>
        <v>Men</v>
      </c>
      <c r="D205" s="2" t="str">
        <f aca="false">RAW_DATA!D201</f>
        <v>MEN-JEANS-001</v>
      </c>
      <c r="E205" s="14" t="str">
        <f aca="false">RAW_DATA!E201</f>
        <v>2024-12-03</v>
      </c>
      <c r="F205" s="14" t="str">
        <f aca="false">RAW_DATA!F201</f>
        <v>2024-12-10</v>
      </c>
      <c r="G205" s="2" t="str">
        <f aca="false">RAW_DATA!G201</f>
        <v>Gandaki</v>
      </c>
      <c r="H205" s="4" t="n">
        <f aca="false">RAW_DATA!H201</f>
        <v>2735.82</v>
      </c>
      <c r="I205" s="5" t="n">
        <f aca="false">RAW_DATA!I201</f>
        <v>20</v>
      </c>
      <c r="J205" s="2" t="str">
        <f aca="false">RAW_DATA!J201</f>
        <v>No</v>
      </c>
      <c r="K205" s="15" t="n">
        <f aca="false">IF(AND(F205&lt;&gt;"",E205&lt;&gt;""),DATEVALUE(F205)-DATEVALUE(E205),"")</f>
        <v>7</v>
      </c>
      <c r="L205" s="4" t="n">
        <f aca="false">H205*(1-I205/100)</f>
        <v>2188.656</v>
      </c>
      <c r="M205" s="4" t="n">
        <f aca="false">H205*CALCULATIONS!$B$2</f>
        <v>1641.492</v>
      </c>
      <c r="N205" s="4" t="n">
        <f aca="false">IF(J205="Yes",H205*CALCULATIONS!$B$3,0)</f>
        <v>0</v>
      </c>
      <c r="O205" s="4" t="n">
        <f aca="false">L205-M205-N205</f>
        <v>547.164</v>
      </c>
      <c r="P205" s="16" t="n">
        <f aca="false">IF(L205&gt;0,O205/L205,"")</f>
        <v>0.25</v>
      </c>
    </row>
    <row r="206" customFormat="false" ht="15" hidden="false" customHeight="false" outlineLevel="0" collapsed="false">
      <c r="A206" s="2" t="str">
        <f aca="false">RAW_DATA!A202</f>
        <v>ORD-100201</v>
      </c>
      <c r="B206" s="2" t="str">
        <f aca="false">RAW_DATA!B202</f>
        <v>CUST-5336</v>
      </c>
      <c r="C206" s="2" t="str">
        <f aca="false">RAW_DATA!C202</f>
        <v>Kids</v>
      </c>
      <c r="D206" s="2" t="str">
        <f aca="false">RAW_DATA!D202</f>
        <v>KID-KURTA-001</v>
      </c>
      <c r="E206" s="14" t="str">
        <f aca="false">RAW_DATA!E202</f>
        <v>2024-01-24</v>
      </c>
      <c r="F206" s="14" t="str">
        <f aca="false">RAW_DATA!F202</f>
        <v>2024-02-06</v>
      </c>
      <c r="G206" s="2" t="str">
        <f aca="false">RAW_DATA!G202</f>
        <v>Bagmati</v>
      </c>
      <c r="H206" s="4" t="n">
        <f aca="false">RAW_DATA!H202</f>
        <v>911.42</v>
      </c>
      <c r="I206" s="5" t="n">
        <f aca="false">RAW_DATA!I202</f>
        <v>30</v>
      </c>
      <c r="J206" s="2" t="str">
        <f aca="false">RAW_DATA!J202</f>
        <v>No</v>
      </c>
      <c r="K206" s="15" t="n">
        <f aca="false">IF(AND(F206&lt;&gt;"",E206&lt;&gt;""),DATEVALUE(F206)-DATEVALUE(E206),"")</f>
        <v>13</v>
      </c>
      <c r="L206" s="4" t="n">
        <f aca="false">H206*(1-I206/100)</f>
        <v>637.994</v>
      </c>
      <c r="M206" s="4" t="n">
        <f aca="false">H206*CALCULATIONS!$B$2</f>
        <v>546.852</v>
      </c>
      <c r="N206" s="4" t="n">
        <f aca="false">IF(J206="Yes",H206*CALCULATIONS!$B$3,0)</f>
        <v>0</v>
      </c>
      <c r="O206" s="4" t="n">
        <f aca="false">L206-M206-N206</f>
        <v>91.1419999999999</v>
      </c>
      <c r="P206" s="16" t="n">
        <f aca="false">IF(L206&gt;0,O206/L206,"")</f>
        <v>0.142857142857143</v>
      </c>
    </row>
    <row r="207" customFormat="false" ht="15" hidden="false" customHeight="false" outlineLevel="0" collapsed="false">
      <c r="A207" s="2" t="str">
        <f aca="false">RAW_DATA!A203</f>
        <v>ORD-100202</v>
      </c>
      <c r="B207" s="2" t="str">
        <f aca="false">RAW_DATA!B203</f>
        <v>CUST-5949</v>
      </c>
      <c r="C207" s="2" t="str">
        <f aca="false">RAW_DATA!C203</f>
        <v>Women</v>
      </c>
      <c r="D207" s="2" t="str">
        <f aca="false">RAW_DATA!D203</f>
        <v>WOM-SCARF-001</v>
      </c>
      <c r="E207" s="14" t="str">
        <f aca="false">RAW_DATA!E203</f>
        <v>2024-11-17</v>
      </c>
      <c r="F207" s="14" t="str">
        <f aca="false">RAW_DATA!F203</f>
        <v>2024-11-23</v>
      </c>
      <c r="G207" s="2" t="str">
        <f aca="false">RAW_DATA!G203</f>
        <v>Madhesh</v>
      </c>
      <c r="H207" s="4" t="n">
        <f aca="false">RAW_DATA!H203</f>
        <v>939.15</v>
      </c>
      <c r="I207" s="5" t="n">
        <f aca="false">RAW_DATA!I203</f>
        <v>25</v>
      </c>
      <c r="J207" s="2" t="str">
        <f aca="false">RAW_DATA!J203</f>
        <v>No</v>
      </c>
      <c r="K207" s="15" t="n">
        <f aca="false">IF(AND(F207&lt;&gt;"",E207&lt;&gt;""),DATEVALUE(F207)-DATEVALUE(E207),"")</f>
        <v>6</v>
      </c>
      <c r="L207" s="4" t="n">
        <f aca="false">H207*(1-I207/100)</f>
        <v>704.3625</v>
      </c>
      <c r="M207" s="4" t="n">
        <f aca="false">H207*CALCULATIONS!$B$2</f>
        <v>563.49</v>
      </c>
      <c r="N207" s="4" t="n">
        <f aca="false">IF(J207="Yes",H207*CALCULATIONS!$B$3,0)</f>
        <v>0</v>
      </c>
      <c r="O207" s="4" t="n">
        <f aca="false">L207-M207-N207</f>
        <v>140.8725</v>
      </c>
      <c r="P207" s="16" t="n">
        <f aca="false">IF(L207&gt;0,O207/L207,"")</f>
        <v>0.2</v>
      </c>
    </row>
    <row r="208" customFormat="false" ht="15" hidden="false" customHeight="false" outlineLevel="0" collapsed="false">
      <c r="A208" s="2" t="str">
        <f aca="false">RAW_DATA!A204</f>
        <v>ORD-100203</v>
      </c>
      <c r="B208" s="2" t="str">
        <f aca="false">RAW_DATA!B204</f>
        <v>CUST-4342</v>
      </c>
      <c r="C208" s="2" t="str">
        <f aca="false">RAW_DATA!C204</f>
        <v>Women</v>
      </c>
      <c r="D208" s="2" t="str">
        <f aca="false">RAW_DATA!D204</f>
        <v>WOM-LEHENGA-001</v>
      </c>
      <c r="E208" s="14" t="str">
        <f aca="false">RAW_DATA!E204</f>
        <v>2024-03-21</v>
      </c>
      <c r="F208" s="14" t="str">
        <f aca="false">RAW_DATA!F204</f>
        <v>2024-03-26</v>
      </c>
      <c r="G208" s="2" t="str">
        <f aca="false">RAW_DATA!G204</f>
        <v>Bagmati</v>
      </c>
      <c r="H208" s="4" t="n">
        <f aca="false">RAW_DATA!H204</f>
        <v>10484.9</v>
      </c>
      <c r="I208" s="5" t="n">
        <f aca="false">RAW_DATA!I204</f>
        <v>0</v>
      </c>
      <c r="J208" s="2" t="str">
        <f aca="false">RAW_DATA!J204</f>
        <v>No</v>
      </c>
      <c r="K208" s="15" t="n">
        <f aca="false">IF(AND(F208&lt;&gt;"",E208&lt;&gt;""),DATEVALUE(F208)-DATEVALUE(E208),"")</f>
        <v>5</v>
      </c>
      <c r="L208" s="4" t="n">
        <f aca="false">H208*(1-I208/100)</f>
        <v>10484.9</v>
      </c>
      <c r="M208" s="4" t="n">
        <f aca="false">H208*CALCULATIONS!$B$2</f>
        <v>6290.94</v>
      </c>
      <c r="N208" s="4" t="n">
        <f aca="false">IF(J208="Yes",H208*CALCULATIONS!$B$3,0)</f>
        <v>0</v>
      </c>
      <c r="O208" s="4" t="n">
        <f aca="false">L208-M208-N208</f>
        <v>4193.96</v>
      </c>
      <c r="P208" s="16" t="n">
        <f aca="false">IF(L208&gt;0,O208/L208,"")</f>
        <v>0.4</v>
      </c>
    </row>
    <row r="209" customFormat="false" ht="15" hidden="false" customHeight="false" outlineLevel="0" collapsed="false">
      <c r="A209" s="2" t="str">
        <f aca="false">RAW_DATA!A205</f>
        <v>ORD-100204</v>
      </c>
      <c r="B209" s="2" t="str">
        <f aca="false">RAW_DATA!B205</f>
        <v>CUST-7070</v>
      </c>
      <c r="C209" s="2" t="str">
        <f aca="false">RAW_DATA!C205</f>
        <v>Men</v>
      </c>
      <c r="D209" s="2" t="str">
        <f aca="false">RAW_DATA!D205</f>
        <v>MEN-JEANS-001</v>
      </c>
      <c r="E209" s="14" t="str">
        <f aca="false">RAW_DATA!E205</f>
        <v>2024-06-25</v>
      </c>
      <c r="F209" s="14" t="str">
        <f aca="false">RAW_DATA!F205</f>
        <v>2024-07-09</v>
      </c>
      <c r="G209" s="2" t="str">
        <f aca="false">RAW_DATA!G205</f>
        <v>Madhesh</v>
      </c>
      <c r="H209" s="4" t="n">
        <f aca="false">RAW_DATA!H205</f>
        <v>5130.09</v>
      </c>
      <c r="I209" s="5" t="n">
        <f aca="false">RAW_DATA!I205</f>
        <v>25</v>
      </c>
      <c r="J209" s="2" t="str">
        <f aca="false">RAW_DATA!J205</f>
        <v>Yes</v>
      </c>
      <c r="K209" s="15" t="n">
        <f aca="false">IF(AND(F209&lt;&gt;"",E209&lt;&gt;""),DATEVALUE(F209)-DATEVALUE(E209),"")</f>
        <v>14</v>
      </c>
      <c r="L209" s="4" t="n">
        <f aca="false">H209*(1-I209/100)</f>
        <v>3847.5675</v>
      </c>
      <c r="M209" s="4" t="n">
        <f aca="false">H209*CALCULATIONS!$B$2</f>
        <v>3078.054</v>
      </c>
      <c r="N209" s="4" t="n">
        <f aca="false">IF(J209="Yes",H209*CALCULATIONS!$B$3,0)</f>
        <v>1026.018</v>
      </c>
      <c r="O209" s="4" t="n">
        <f aca="false">L209-M209-N209</f>
        <v>-256.5045</v>
      </c>
      <c r="P209" s="16" t="n">
        <f aca="false">IF(L209&gt;0,O209/L209,"")</f>
        <v>-0.0666666666666667</v>
      </c>
    </row>
    <row r="210" customFormat="false" ht="15" hidden="false" customHeight="false" outlineLevel="0" collapsed="false">
      <c r="A210" s="2" t="str">
        <f aca="false">RAW_DATA!A206</f>
        <v>ORD-100205</v>
      </c>
      <c r="B210" s="2" t="str">
        <f aca="false">RAW_DATA!B206</f>
        <v>CUST-5754</v>
      </c>
      <c r="C210" s="2" t="str">
        <f aca="false">RAW_DATA!C206</f>
        <v>Women</v>
      </c>
      <c r="D210" s="2" t="str">
        <f aca="false">RAW_DATA!D206</f>
        <v>WOM-SAREE-001</v>
      </c>
      <c r="E210" s="14" t="str">
        <f aca="false">RAW_DATA!E206</f>
        <v>2024-08-18</v>
      </c>
      <c r="F210" s="14" t="str">
        <f aca="false">RAW_DATA!F206</f>
        <v>2024-08-22</v>
      </c>
      <c r="G210" s="2" t="str">
        <f aca="false">RAW_DATA!G206</f>
        <v>Madhesh</v>
      </c>
      <c r="H210" s="4" t="n">
        <f aca="false">RAW_DATA!H206</f>
        <v>2276.57</v>
      </c>
      <c r="I210" s="5" t="n">
        <f aca="false">RAW_DATA!I206</f>
        <v>15</v>
      </c>
      <c r="J210" s="2" t="str">
        <f aca="false">RAW_DATA!J206</f>
        <v>Yes</v>
      </c>
      <c r="K210" s="15" t="n">
        <f aca="false">IF(AND(F210&lt;&gt;"",E210&lt;&gt;""),DATEVALUE(F210)-DATEVALUE(E210),"")</f>
        <v>4</v>
      </c>
      <c r="L210" s="4" t="n">
        <f aca="false">H210*(1-I210/100)</f>
        <v>1935.0845</v>
      </c>
      <c r="M210" s="4" t="n">
        <f aca="false">H210*CALCULATIONS!$B$2</f>
        <v>1365.942</v>
      </c>
      <c r="N210" s="4" t="n">
        <f aca="false">IF(J210="Yes",H210*CALCULATIONS!$B$3,0)</f>
        <v>455.314</v>
      </c>
      <c r="O210" s="4" t="n">
        <f aca="false">L210-M210-N210</f>
        <v>113.8285</v>
      </c>
      <c r="P210" s="16" t="n">
        <f aca="false">IF(L210&gt;0,O210/L210,"")</f>
        <v>0.0588235294117647</v>
      </c>
    </row>
    <row r="211" customFormat="false" ht="15" hidden="false" customHeight="false" outlineLevel="0" collapsed="false">
      <c r="A211" s="2" t="str">
        <f aca="false">RAW_DATA!A207</f>
        <v>ORD-100206</v>
      </c>
      <c r="B211" s="2" t="str">
        <f aca="false">RAW_DATA!B207</f>
        <v>CUST-4110</v>
      </c>
      <c r="C211" s="2" t="str">
        <f aca="false">RAW_DATA!C207</f>
        <v>Kids</v>
      </c>
      <c r="D211" s="2" t="str">
        <f aca="false">RAW_DATA!D207</f>
        <v>KID-KURTA-001</v>
      </c>
      <c r="E211" s="14" t="str">
        <f aca="false">RAW_DATA!E207</f>
        <v>2024-06-16</v>
      </c>
      <c r="F211" s="14" t="str">
        <f aca="false">RAW_DATA!F207</f>
        <v>2024-06-28</v>
      </c>
      <c r="G211" s="2" t="str">
        <f aca="false">RAW_DATA!G207</f>
        <v>Madhesh</v>
      </c>
      <c r="H211" s="4" t="n">
        <f aca="false">RAW_DATA!H207</f>
        <v>13583.51</v>
      </c>
      <c r="I211" s="5" t="n">
        <f aca="false">RAW_DATA!I207</f>
        <v>30</v>
      </c>
      <c r="J211" s="2" t="str">
        <f aca="false">RAW_DATA!J207</f>
        <v>No</v>
      </c>
      <c r="K211" s="15" t="n">
        <f aca="false">IF(AND(F211&lt;&gt;"",E211&lt;&gt;""),DATEVALUE(F211)-DATEVALUE(E211),"")</f>
        <v>12</v>
      </c>
      <c r="L211" s="4" t="n">
        <f aca="false">H211*(1-I211/100)</f>
        <v>9508.457</v>
      </c>
      <c r="M211" s="4" t="n">
        <f aca="false">H211*CALCULATIONS!$B$2</f>
        <v>8150.106</v>
      </c>
      <c r="N211" s="4" t="n">
        <f aca="false">IF(J211="Yes",H211*CALCULATIONS!$B$3,0)</f>
        <v>0</v>
      </c>
      <c r="O211" s="4" t="n">
        <f aca="false">L211-M211-N211</f>
        <v>1358.351</v>
      </c>
      <c r="P211" s="16" t="n">
        <f aca="false">IF(L211&gt;0,O211/L211,"")</f>
        <v>0.142857142857143</v>
      </c>
    </row>
    <row r="212" customFormat="false" ht="15" hidden="false" customHeight="false" outlineLevel="0" collapsed="false">
      <c r="A212" s="2" t="str">
        <f aca="false">RAW_DATA!A208</f>
        <v>ORD-100207</v>
      </c>
      <c r="B212" s="2" t="str">
        <f aca="false">RAW_DATA!B208</f>
        <v>CUST-7442</v>
      </c>
      <c r="C212" s="2" t="str">
        <f aca="false">RAW_DATA!C208</f>
        <v>Women</v>
      </c>
      <c r="D212" s="2" t="str">
        <f aca="false">RAW_DATA!D208</f>
        <v>WOM-SUIT-001</v>
      </c>
      <c r="E212" s="14" t="str">
        <f aca="false">RAW_DATA!E208</f>
        <v>2024-06-06</v>
      </c>
      <c r="F212" s="14" t="str">
        <f aca="false">RAW_DATA!F208</f>
        <v>2024-06-12</v>
      </c>
      <c r="G212" s="2" t="str">
        <f aca="false">RAW_DATA!G208</f>
        <v>Sudurpashchim</v>
      </c>
      <c r="H212" s="4" t="n">
        <f aca="false">RAW_DATA!H208</f>
        <v>7732.02</v>
      </c>
      <c r="I212" s="5" t="n">
        <f aca="false">RAW_DATA!I208</f>
        <v>15</v>
      </c>
      <c r="J212" s="2" t="str">
        <f aca="false">RAW_DATA!J208</f>
        <v>Yes</v>
      </c>
      <c r="K212" s="15" t="n">
        <f aca="false">IF(AND(F212&lt;&gt;"",E212&lt;&gt;""),DATEVALUE(F212)-DATEVALUE(E212),"")</f>
        <v>6</v>
      </c>
      <c r="L212" s="4" t="n">
        <f aca="false">H212*(1-I212/100)</f>
        <v>6572.217</v>
      </c>
      <c r="M212" s="4" t="n">
        <f aca="false">H212*CALCULATIONS!$B$2</f>
        <v>4639.212</v>
      </c>
      <c r="N212" s="4" t="n">
        <f aca="false">IF(J212="Yes",H212*CALCULATIONS!$B$3,0)</f>
        <v>1546.404</v>
      </c>
      <c r="O212" s="4" t="n">
        <f aca="false">L212-M212-N212</f>
        <v>386.601</v>
      </c>
      <c r="P212" s="16" t="n">
        <f aca="false">IF(L212&gt;0,O212/L212,"")</f>
        <v>0.0588235294117647</v>
      </c>
    </row>
    <row r="213" customFormat="false" ht="15" hidden="false" customHeight="false" outlineLevel="0" collapsed="false">
      <c r="A213" s="2" t="str">
        <f aca="false">RAW_DATA!A209</f>
        <v>ORD-100208</v>
      </c>
      <c r="B213" s="2" t="str">
        <f aca="false">RAW_DATA!B209</f>
        <v>CUST-8710</v>
      </c>
      <c r="C213" s="2" t="str">
        <f aca="false">RAW_DATA!C209</f>
        <v>Women</v>
      </c>
      <c r="D213" s="2" t="str">
        <f aca="false">RAW_DATA!D209</f>
        <v>WOM-TOP-001</v>
      </c>
      <c r="E213" s="14" t="str">
        <f aca="false">RAW_DATA!E209</f>
        <v>2024-05-24</v>
      </c>
      <c r="F213" s="14" t="str">
        <f aca="false">RAW_DATA!F209</f>
        <v>2024-05-30</v>
      </c>
      <c r="G213" s="2" t="str">
        <f aca="false">RAW_DATA!G209</f>
        <v>Bagmati</v>
      </c>
      <c r="H213" s="4" t="n">
        <f aca="false">RAW_DATA!H209</f>
        <v>1205.54</v>
      </c>
      <c r="I213" s="5" t="n">
        <f aca="false">RAW_DATA!I209</f>
        <v>10</v>
      </c>
      <c r="J213" s="2" t="str">
        <f aca="false">RAW_DATA!J209</f>
        <v>No</v>
      </c>
      <c r="K213" s="15" t="n">
        <f aca="false">IF(AND(F213&lt;&gt;"",E213&lt;&gt;""),DATEVALUE(F213)-DATEVALUE(E213),"")</f>
        <v>6</v>
      </c>
      <c r="L213" s="4" t="n">
        <f aca="false">H213*(1-I213/100)</f>
        <v>1084.986</v>
      </c>
      <c r="M213" s="4" t="n">
        <f aca="false">H213*CALCULATIONS!$B$2</f>
        <v>723.324</v>
      </c>
      <c r="N213" s="4" t="n">
        <f aca="false">IF(J213="Yes",H213*CALCULATIONS!$B$3,0)</f>
        <v>0</v>
      </c>
      <c r="O213" s="4" t="n">
        <f aca="false">L213-M213-N213</f>
        <v>361.662</v>
      </c>
      <c r="P213" s="16" t="n">
        <f aca="false">IF(L213&gt;0,O213/L213,"")</f>
        <v>0.333333333333333</v>
      </c>
    </row>
    <row r="214" customFormat="false" ht="15" hidden="false" customHeight="false" outlineLevel="0" collapsed="false">
      <c r="A214" s="2" t="str">
        <f aca="false">RAW_DATA!A210</f>
        <v>ORD-100209</v>
      </c>
      <c r="B214" s="2" t="str">
        <f aca="false">RAW_DATA!B210</f>
        <v>CUST-6995</v>
      </c>
      <c r="C214" s="2" t="str">
        <f aca="false">RAW_DATA!C210</f>
        <v>Men</v>
      </c>
      <c r="D214" s="2" t="str">
        <f aca="false">RAW_DATA!D210</f>
        <v>MEN-SHIRT-001</v>
      </c>
      <c r="E214" s="14" t="str">
        <f aca="false">RAW_DATA!E210</f>
        <v>2024-05-15</v>
      </c>
      <c r="F214" s="14" t="str">
        <f aca="false">RAW_DATA!F210</f>
        <v>2024-05-23</v>
      </c>
      <c r="G214" s="2" t="str">
        <f aca="false">RAW_DATA!G210</f>
        <v>Karnali</v>
      </c>
      <c r="H214" s="4" t="n">
        <f aca="false">RAW_DATA!H210</f>
        <v>2442.06</v>
      </c>
      <c r="I214" s="5" t="n">
        <f aca="false">RAW_DATA!I210</f>
        <v>15</v>
      </c>
      <c r="J214" s="2" t="str">
        <f aca="false">RAW_DATA!J210</f>
        <v>No</v>
      </c>
      <c r="K214" s="15" t="n">
        <f aca="false">IF(AND(F214&lt;&gt;"",E214&lt;&gt;""),DATEVALUE(F214)-DATEVALUE(E214),"")</f>
        <v>8</v>
      </c>
      <c r="L214" s="4" t="n">
        <f aca="false">H214*(1-I214/100)</f>
        <v>2075.751</v>
      </c>
      <c r="M214" s="4" t="n">
        <f aca="false">H214*CALCULATIONS!$B$2</f>
        <v>1465.236</v>
      </c>
      <c r="N214" s="4" t="n">
        <f aca="false">IF(J214="Yes",H214*CALCULATIONS!$B$3,0)</f>
        <v>0</v>
      </c>
      <c r="O214" s="4" t="n">
        <f aca="false">L214-M214-N214</f>
        <v>610.515</v>
      </c>
      <c r="P214" s="16" t="n">
        <f aca="false">IF(L214&gt;0,O214/L214,"")</f>
        <v>0.294117647058824</v>
      </c>
    </row>
    <row r="215" customFormat="false" ht="15" hidden="false" customHeight="false" outlineLevel="0" collapsed="false">
      <c r="A215" s="2" t="str">
        <f aca="false">RAW_DATA!A211</f>
        <v>ORD-100210</v>
      </c>
      <c r="B215" s="2" t="str">
        <f aca="false">RAW_DATA!B211</f>
        <v>CUST-5582</v>
      </c>
      <c r="C215" s="2" t="str">
        <f aca="false">RAW_DATA!C211</f>
        <v>Men</v>
      </c>
      <c r="D215" s="2" t="str">
        <f aca="false">RAW_DATA!D211</f>
        <v>MEN-SHIRT-001</v>
      </c>
      <c r="E215" s="14" t="str">
        <f aca="false">RAW_DATA!E211</f>
        <v>2024-05-27</v>
      </c>
      <c r="F215" s="14" t="str">
        <f aca="false">RAW_DATA!F211</f>
        <v>2024-05-29</v>
      </c>
      <c r="G215" s="2" t="str">
        <f aca="false">RAW_DATA!G211</f>
        <v>Gandaki</v>
      </c>
      <c r="H215" s="4" t="n">
        <f aca="false">RAW_DATA!H211</f>
        <v>5756.59</v>
      </c>
      <c r="I215" s="5" t="n">
        <f aca="false">RAW_DATA!I211</f>
        <v>5</v>
      </c>
      <c r="J215" s="2" t="str">
        <f aca="false">RAW_DATA!J211</f>
        <v>No</v>
      </c>
      <c r="K215" s="15" t="n">
        <f aca="false">IF(AND(F215&lt;&gt;"",E215&lt;&gt;""),DATEVALUE(F215)-DATEVALUE(E215),"")</f>
        <v>2</v>
      </c>
      <c r="L215" s="4" t="n">
        <f aca="false">H215*(1-I215/100)</f>
        <v>5468.7605</v>
      </c>
      <c r="M215" s="4" t="n">
        <f aca="false">H215*CALCULATIONS!$B$2</f>
        <v>3453.954</v>
      </c>
      <c r="N215" s="4" t="n">
        <f aca="false">IF(J215="Yes",H215*CALCULATIONS!$B$3,0)</f>
        <v>0</v>
      </c>
      <c r="O215" s="4" t="n">
        <f aca="false">L215-M215-N215</f>
        <v>2014.8065</v>
      </c>
      <c r="P215" s="16" t="n">
        <f aca="false">IF(L215&gt;0,O215/L215,"")</f>
        <v>0.368421052631579</v>
      </c>
    </row>
    <row r="216" customFormat="false" ht="15" hidden="false" customHeight="false" outlineLevel="0" collapsed="false">
      <c r="A216" s="2" t="str">
        <f aca="false">RAW_DATA!A212</f>
        <v>ORD-100211</v>
      </c>
      <c r="B216" s="2" t="str">
        <f aca="false">RAW_DATA!B212</f>
        <v>CUST-6555</v>
      </c>
      <c r="C216" s="2" t="str">
        <f aca="false">RAW_DATA!C212</f>
        <v>Kids</v>
      </c>
      <c r="D216" s="2" t="str">
        <f aca="false">RAW_DATA!D212</f>
        <v>KID-KURTA-001</v>
      </c>
      <c r="E216" s="14" t="str">
        <f aca="false">RAW_DATA!E212</f>
        <v>2024-02-19</v>
      </c>
      <c r="F216" s="14" t="str">
        <f aca="false">RAW_DATA!F212</f>
        <v>2024-02-24</v>
      </c>
      <c r="G216" s="2" t="str">
        <f aca="false">RAW_DATA!G212</f>
        <v>Lumbini</v>
      </c>
      <c r="H216" s="4" t="n">
        <f aca="false">RAW_DATA!H212</f>
        <v>2365.62</v>
      </c>
      <c r="I216" s="5" t="n">
        <f aca="false">RAW_DATA!I212</f>
        <v>0</v>
      </c>
      <c r="J216" s="2" t="str">
        <f aca="false">RAW_DATA!J212</f>
        <v>No</v>
      </c>
      <c r="K216" s="15" t="n">
        <f aca="false">IF(AND(F216&lt;&gt;"",E216&lt;&gt;""),DATEVALUE(F216)-DATEVALUE(E216),"")</f>
        <v>5</v>
      </c>
      <c r="L216" s="4" t="n">
        <f aca="false">H216*(1-I216/100)</f>
        <v>2365.62</v>
      </c>
      <c r="M216" s="4" t="n">
        <f aca="false">H216*CALCULATIONS!$B$2</f>
        <v>1419.372</v>
      </c>
      <c r="N216" s="4" t="n">
        <f aca="false">IF(J216="Yes",H216*CALCULATIONS!$B$3,0)</f>
        <v>0</v>
      </c>
      <c r="O216" s="4" t="n">
        <f aca="false">L216-M216-N216</f>
        <v>946.248</v>
      </c>
      <c r="P216" s="16" t="n">
        <f aca="false">IF(L216&gt;0,O216/L216,"")</f>
        <v>0.4</v>
      </c>
    </row>
    <row r="217" customFormat="false" ht="15" hidden="false" customHeight="false" outlineLevel="0" collapsed="false">
      <c r="A217" s="2" t="str">
        <f aca="false">RAW_DATA!A213</f>
        <v>ORD-100212</v>
      </c>
      <c r="B217" s="2" t="str">
        <f aca="false">RAW_DATA!B213</f>
        <v>CUST-3245</v>
      </c>
      <c r="C217" s="2" t="str">
        <f aca="false">RAW_DATA!C213</f>
        <v>Women</v>
      </c>
      <c r="D217" s="2" t="str">
        <f aca="false">RAW_DATA!D213</f>
        <v>WOM-BLOUSE-001</v>
      </c>
      <c r="E217" s="14" t="str">
        <f aca="false">RAW_DATA!E213</f>
        <v>2024-07-24</v>
      </c>
      <c r="F217" s="14" t="str">
        <f aca="false">RAW_DATA!F213</f>
        <v>2024-07-30</v>
      </c>
      <c r="G217" s="2" t="str">
        <f aca="false">RAW_DATA!G213</f>
        <v>Lumbini</v>
      </c>
      <c r="H217" s="4" t="n">
        <f aca="false">RAW_DATA!H213</f>
        <v>9235.71</v>
      </c>
      <c r="I217" s="5" t="n">
        <f aca="false">RAW_DATA!I213</f>
        <v>5</v>
      </c>
      <c r="J217" s="2" t="str">
        <f aca="false">RAW_DATA!J213</f>
        <v>Yes</v>
      </c>
      <c r="K217" s="15" t="n">
        <f aca="false">IF(AND(F217&lt;&gt;"",E217&lt;&gt;""),DATEVALUE(F217)-DATEVALUE(E217),"")</f>
        <v>6</v>
      </c>
      <c r="L217" s="4" t="n">
        <f aca="false">H217*(1-I217/100)</f>
        <v>8773.9245</v>
      </c>
      <c r="M217" s="4" t="n">
        <f aca="false">H217*CALCULATIONS!$B$2</f>
        <v>5541.426</v>
      </c>
      <c r="N217" s="4" t="n">
        <f aca="false">IF(J217="Yes",H217*CALCULATIONS!$B$3,0)</f>
        <v>1847.142</v>
      </c>
      <c r="O217" s="4" t="n">
        <f aca="false">L217-M217-N217</f>
        <v>1385.3565</v>
      </c>
      <c r="P217" s="16" t="n">
        <f aca="false">IF(L217&gt;0,O217/L217,"")</f>
        <v>0.157894736842105</v>
      </c>
    </row>
    <row r="218" customFormat="false" ht="15" hidden="false" customHeight="false" outlineLevel="0" collapsed="false">
      <c r="A218" s="2" t="str">
        <f aca="false">RAW_DATA!A214</f>
        <v>ORD-100213</v>
      </c>
      <c r="B218" s="2" t="str">
        <f aca="false">RAW_DATA!B214</f>
        <v>CUST-6218</v>
      </c>
      <c r="C218" s="2" t="str">
        <f aca="false">RAW_DATA!C214</f>
        <v>Women</v>
      </c>
      <c r="D218" s="2" t="str">
        <f aca="false">RAW_DATA!D214</f>
        <v>WOM-SUIT-001</v>
      </c>
      <c r="E218" s="14" t="str">
        <f aca="false">RAW_DATA!E214</f>
        <v>2024-09-20</v>
      </c>
      <c r="F218" s="14" t="str">
        <f aca="false">RAW_DATA!F214</f>
        <v>2024-09-23</v>
      </c>
      <c r="G218" s="2" t="str">
        <f aca="false">RAW_DATA!G214</f>
        <v>Gandaki</v>
      </c>
      <c r="H218" s="4" t="n">
        <f aca="false">RAW_DATA!H214</f>
        <v>9290.78</v>
      </c>
      <c r="I218" s="5" t="n">
        <f aca="false">RAW_DATA!I214</f>
        <v>5</v>
      </c>
      <c r="J218" s="2" t="str">
        <f aca="false">RAW_DATA!J214</f>
        <v>No</v>
      </c>
      <c r="K218" s="15" t="n">
        <f aca="false">IF(AND(F218&lt;&gt;"",E218&lt;&gt;""),DATEVALUE(F218)-DATEVALUE(E218),"")</f>
        <v>3</v>
      </c>
      <c r="L218" s="4" t="n">
        <f aca="false">H218*(1-I218/100)</f>
        <v>8826.241</v>
      </c>
      <c r="M218" s="4" t="n">
        <f aca="false">H218*CALCULATIONS!$B$2</f>
        <v>5574.468</v>
      </c>
      <c r="N218" s="4" t="n">
        <f aca="false">IF(J218="Yes",H218*CALCULATIONS!$B$3,0)</f>
        <v>0</v>
      </c>
      <c r="O218" s="4" t="n">
        <f aca="false">L218-M218-N218</f>
        <v>3251.773</v>
      </c>
      <c r="P218" s="16" t="n">
        <f aca="false">IF(L218&gt;0,O218/L218,"")</f>
        <v>0.368421052631579</v>
      </c>
    </row>
    <row r="219" customFormat="false" ht="15" hidden="false" customHeight="false" outlineLevel="0" collapsed="false">
      <c r="A219" s="2" t="str">
        <f aca="false">RAW_DATA!A215</f>
        <v>ORD-100214</v>
      </c>
      <c r="B219" s="2" t="str">
        <f aca="false">RAW_DATA!B215</f>
        <v>CUST-5911</v>
      </c>
      <c r="C219" s="2" t="str">
        <f aca="false">RAW_DATA!C215</f>
        <v>Men</v>
      </c>
      <c r="D219" s="2" t="str">
        <f aca="false">RAW_DATA!D215</f>
        <v>MEN-KURTA-001</v>
      </c>
      <c r="E219" s="14" t="str">
        <f aca="false">RAW_DATA!E215</f>
        <v>2024-09-16</v>
      </c>
      <c r="F219" s="14" t="str">
        <f aca="false">RAW_DATA!F215</f>
        <v>2024-09-25</v>
      </c>
      <c r="G219" s="2" t="str">
        <f aca="false">RAW_DATA!G215</f>
        <v>Lumbini</v>
      </c>
      <c r="H219" s="4" t="n">
        <f aca="false">RAW_DATA!H215</f>
        <v>9109.01</v>
      </c>
      <c r="I219" s="5" t="n">
        <f aca="false">RAW_DATA!I215</f>
        <v>10</v>
      </c>
      <c r="J219" s="2" t="str">
        <f aca="false">RAW_DATA!J215</f>
        <v>No</v>
      </c>
      <c r="K219" s="15" t="n">
        <f aca="false">IF(AND(F219&lt;&gt;"",E219&lt;&gt;""),DATEVALUE(F219)-DATEVALUE(E219),"")</f>
        <v>9</v>
      </c>
      <c r="L219" s="4" t="n">
        <f aca="false">H219*(1-I219/100)</f>
        <v>8198.109</v>
      </c>
      <c r="M219" s="4" t="n">
        <f aca="false">H219*CALCULATIONS!$B$2</f>
        <v>5465.406</v>
      </c>
      <c r="N219" s="4" t="n">
        <f aca="false">IF(J219="Yes",H219*CALCULATIONS!$B$3,0)</f>
        <v>0</v>
      </c>
      <c r="O219" s="4" t="n">
        <f aca="false">L219-M219-N219</f>
        <v>2732.703</v>
      </c>
      <c r="P219" s="16" t="n">
        <f aca="false">IF(L219&gt;0,O219/L219,"")</f>
        <v>0.333333333333333</v>
      </c>
    </row>
    <row r="220" customFormat="false" ht="15" hidden="false" customHeight="false" outlineLevel="0" collapsed="false">
      <c r="A220" s="2" t="str">
        <f aca="false">RAW_DATA!A216</f>
        <v>ORD-100215</v>
      </c>
      <c r="B220" s="2" t="str">
        <f aca="false">RAW_DATA!B216</f>
        <v>CUST-1436</v>
      </c>
      <c r="C220" s="2" t="str">
        <f aca="false">RAW_DATA!C216</f>
        <v>Women</v>
      </c>
      <c r="D220" s="2" t="str">
        <f aca="false">RAW_DATA!D216</f>
        <v>WOM-KURTA-001</v>
      </c>
      <c r="E220" s="14" t="str">
        <f aca="false">RAW_DATA!E216</f>
        <v>2024-08-01</v>
      </c>
      <c r="F220" s="14" t="str">
        <f aca="false">RAW_DATA!F216</f>
        <v>2024-08-07</v>
      </c>
      <c r="G220" s="2" t="str">
        <f aca="false">RAW_DATA!G216</f>
        <v>Madhesh</v>
      </c>
      <c r="H220" s="4" t="n">
        <f aca="false">RAW_DATA!H216</f>
        <v>2089.27</v>
      </c>
      <c r="I220" s="5" t="n">
        <f aca="false">RAW_DATA!I216</f>
        <v>25</v>
      </c>
      <c r="J220" s="2" t="str">
        <f aca="false">RAW_DATA!J216</f>
        <v>No</v>
      </c>
      <c r="K220" s="15" t="n">
        <f aca="false">IF(AND(F220&lt;&gt;"",E220&lt;&gt;""),DATEVALUE(F220)-DATEVALUE(E220),"")</f>
        <v>6</v>
      </c>
      <c r="L220" s="4" t="n">
        <f aca="false">H220*(1-I220/100)</f>
        <v>1566.9525</v>
      </c>
      <c r="M220" s="4" t="n">
        <f aca="false">H220*CALCULATIONS!$B$2</f>
        <v>1253.562</v>
      </c>
      <c r="N220" s="4" t="n">
        <f aca="false">IF(J220="Yes",H220*CALCULATIONS!$B$3,0)</f>
        <v>0</v>
      </c>
      <c r="O220" s="4" t="n">
        <f aca="false">L220-M220-N220</f>
        <v>313.3905</v>
      </c>
      <c r="P220" s="16" t="n">
        <f aca="false">IF(L220&gt;0,O220/L220,"")</f>
        <v>0.2</v>
      </c>
    </row>
    <row r="221" customFormat="false" ht="15" hidden="false" customHeight="false" outlineLevel="0" collapsed="false">
      <c r="A221" s="2" t="str">
        <f aca="false">RAW_DATA!A217</f>
        <v>ORD-100216</v>
      </c>
      <c r="B221" s="2" t="str">
        <f aca="false">RAW_DATA!B217</f>
        <v>CUST-8871</v>
      </c>
      <c r="C221" s="2" t="str">
        <f aca="false">RAW_DATA!C217</f>
        <v>Women</v>
      </c>
      <c r="D221" s="2" t="str">
        <f aca="false">RAW_DATA!D217</f>
        <v>WOM-JEANS-001</v>
      </c>
      <c r="E221" s="14" t="str">
        <f aca="false">RAW_DATA!E217</f>
        <v>2024-10-23</v>
      </c>
      <c r="F221" s="14" t="str">
        <f aca="false">RAW_DATA!F217</f>
        <v>2024-10-29</v>
      </c>
      <c r="G221" s="2" t="str">
        <f aca="false">RAW_DATA!G217</f>
        <v>Sudurpashchim</v>
      </c>
      <c r="H221" s="4" t="n">
        <f aca="false">RAW_DATA!H217</f>
        <v>14594.82</v>
      </c>
      <c r="I221" s="5" t="n">
        <f aca="false">RAW_DATA!I217</f>
        <v>30</v>
      </c>
      <c r="J221" s="2" t="str">
        <f aca="false">RAW_DATA!J217</f>
        <v>No</v>
      </c>
      <c r="K221" s="15" t="n">
        <f aca="false">IF(AND(F221&lt;&gt;"",E221&lt;&gt;""),DATEVALUE(F221)-DATEVALUE(E221),"")</f>
        <v>6</v>
      </c>
      <c r="L221" s="4" t="n">
        <f aca="false">H221*(1-I221/100)</f>
        <v>10216.374</v>
      </c>
      <c r="M221" s="4" t="n">
        <f aca="false">H221*CALCULATIONS!$B$2</f>
        <v>8756.892</v>
      </c>
      <c r="N221" s="4" t="n">
        <f aca="false">IF(J221="Yes",H221*CALCULATIONS!$B$3,0)</f>
        <v>0</v>
      </c>
      <c r="O221" s="4" t="n">
        <f aca="false">L221-M221-N221</f>
        <v>1459.482</v>
      </c>
      <c r="P221" s="16" t="n">
        <f aca="false">IF(L221&gt;0,O221/L221,"")</f>
        <v>0.142857142857143</v>
      </c>
    </row>
    <row r="222" customFormat="false" ht="15" hidden="false" customHeight="false" outlineLevel="0" collapsed="false">
      <c r="A222" s="2" t="str">
        <f aca="false">RAW_DATA!A218</f>
        <v>ORD-100217</v>
      </c>
      <c r="B222" s="2" t="str">
        <f aca="false">RAW_DATA!B218</f>
        <v>CUST-2800</v>
      </c>
      <c r="C222" s="2" t="str">
        <f aca="false">RAW_DATA!C218</f>
        <v>Men</v>
      </c>
      <c r="D222" s="2" t="str">
        <f aca="false">RAW_DATA!D218</f>
        <v>MEN-KURTA-001</v>
      </c>
      <c r="E222" s="14" t="str">
        <f aca="false">RAW_DATA!E218</f>
        <v>2024-12-14</v>
      </c>
      <c r="F222" s="14" t="str">
        <f aca="false">RAW_DATA!F218</f>
        <v>2024-12-18</v>
      </c>
      <c r="G222" s="2" t="str">
        <f aca="false">RAW_DATA!G218</f>
        <v>Lumbini</v>
      </c>
      <c r="H222" s="4" t="n">
        <f aca="false">RAW_DATA!H218</f>
        <v>2642.75</v>
      </c>
      <c r="I222" s="5" t="n">
        <f aca="false">RAW_DATA!I218</f>
        <v>15</v>
      </c>
      <c r="J222" s="2" t="str">
        <f aca="false">RAW_DATA!J218</f>
        <v>No</v>
      </c>
      <c r="K222" s="15" t="n">
        <f aca="false">IF(AND(F222&lt;&gt;"",E222&lt;&gt;""),DATEVALUE(F222)-DATEVALUE(E222),"")</f>
        <v>4</v>
      </c>
      <c r="L222" s="4" t="n">
        <f aca="false">H222*(1-I222/100)</f>
        <v>2246.3375</v>
      </c>
      <c r="M222" s="4" t="n">
        <f aca="false">H222*CALCULATIONS!$B$2</f>
        <v>1585.65</v>
      </c>
      <c r="N222" s="4" t="n">
        <f aca="false">IF(J222="Yes",H222*CALCULATIONS!$B$3,0)</f>
        <v>0</v>
      </c>
      <c r="O222" s="4" t="n">
        <f aca="false">L222-M222-N222</f>
        <v>660.6875</v>
      </c>
      <c r="P222" s="16" t="n">
        <f aca="false">IF(L222&gt;0,O222/L222,"")</f>
        <v>0.294117647058824</v>
      </c>
    </row>
    <row r="223" customFormat="false" ht="15" hidden="false" customHeight="false" outlineLevel="0" collapsed="false">
      <c r="A223" s="2" t="str">
        <f aca="false">RAW_DATA!A219</f>
        <v>ORD-100218</v>
      </c>
      <c r="B223" s="2" t="str">
        <f aca="false">RAW_DATA!B219</f>
        <v>CUST-8726</v>
      </c>
      <c r="C223" s="2" t="str">
        <f aca="false">RAW_DATA!C219</f>
        <v>Men</v>
      </c>
      <c r="D223" s="2" t="str">
        <f aca="false">RAW_DATA!D219</f>
        <v>MEN-TSHIRT-001</v>
      </c>
      <c r="E223" s="14" t="str">
        <f aca="false">RAW_DATA!E219</f>
        <v>2024-04-14</v>
      </c>
      <c r="F223" s="14" t="str">
        <f aca="false">RAW_DATA!F219</f>
        <v>2024-04-19</v>
      </c>
      <c r="G223" s="2" t="str">
        <f aca="false">RAW_DATA!G219</f>
        <v>Madhesh</v>
      </c>
      <c r="H223" s="4" t="n">
        <f aca="false">RAW_DATA!H219</f>
        <v>6487.92</v>
      </c>
      <c r="I223" s="5" t="n">
        <f aca="false">RAW_DATA!I219</f>
        <v>5</v>
      </c>
      <c r="J223" s="2" t="str">
        <f aca="false">RAW_DATA!J219</f>
        <v>No</v>
      </c>
      <c r="K223" s="15" t="n">
        <f aca="false">IF(AND(F223&lt;&gt;"",E223&lt;&gt;""),DATEVALUE(F223)-DATEVALUE(E223),"")</f>
        <v>5</v>
      </c>
      <c r="L223" s="4" t="n">
        <f aca="false">H223*(1-I223/100)</f>
        <v>6163.524</v>
      </c>
      <c r="M223" s="4" t="n">
        <f aca="false">H223*CALCULATIONS!$B$2</f>
        <v>3892.752</v>
      </c>
      <c r="N223" s="4" t="n">
        <f aca="false">IF(J223="Yes",H223*CALCULATIONS!$B$3,0)</f>
        <v>0</v>
      </c>
      <c r="O223" s="4" t="n">
        <f aca="false">L223-M223-N223</f>
        <v>2270.772</v>
      </c>
      <c r="P223" s="16" t="n">
        <f aca="false">IF(L223&gt;0,O223/L223,"")</f>
        <v>0.368421052631579</v>
      </c>
    </row>
    <row r="224" customFormat="false" ht="15" hidden="false" customHeight="false" outlineLevel="0" collapsed="false">
      <c r="A224" s="2" t="str">
        <f aca="false">RAW_DATA!A220</f>
        <v>ORD-100219</v>
      </c>
      <c r="B224" s="2" t="str">
        <f aca="false">RAW_DATA!B220</f>
        <v>CUST-7173</v>
      </c>
      <c r="C224" s="2" t="str">
        <f aca="false">RAW_DATA!C220</f>
        <v>Kids</v>
      </c>
      <c r="D224" s="2" t="str">
        <f aca="false">RAW_DATA!D220</f>
        <v>KID-TSHIRT-001</v>
      </c>
      <c r="E224" s="14" t="str">
        <f aca="false">RAW_DATA!E220</f>
        <v>2024-06-15</v>
      </c>
      <c r="F224" s="14" t="str">
        <f aca="false">RAW_DATA!F220</f>
        <v>2024-06-30</v>
      </c>
      <c r="G224" s="2" t="str">
        <f aca="false">RAW_DATA!G220</f>
        <v>Lumbini</v>
      </c>
      <c r="H224" s="4" t="n">
        <f aca="false">RAW_DATA!H220</f>
        <v>3506.45</v>
      </c>
      <c r="I224" s="5" t="n">
        <f aca="false">RAW_DATA!I220</f>
        <v>20</v>
      </c>
      <c r="J224" s="2" t="str">
        <f aca="false">RAW_DATA!J220</f>
        <v>No</v>
      </c>
      <c r="K224" s="15" t="n">
        <f aca="false">IF(AND(F224&lt;&gt;"",E224&lt;&gt;""),DATEVALUE(F224)-DATEVALUE(E224),"")</f>
        <v>15</v>
      </c>
      <c r="L224" s="4" t="n">
        <f aca="false">H224*(1-I224/100)</f>
        <v>2805.16</v>
      </c>
      <c r="M224" s="4" t="n">
        <f aca="false">H224*CALCULATIONS!$B$2</f>
        <v>2103.87</v>
      </c>
      <c r="N224" s="4" t="n">
        <f aca="false">IF(J224="Yes",H224*CALCULATIONS!$B$3,0)</f>
        <v>0</v>
      </c>
      <c r="O224" s="4" t="n">
        <f aca="false">L224-M224-N224</f>
        <v>701.29</v>
      </c>
      <c r="P224" s="16" t="n">
        <f aca="false">IF(L224&gt;0,O224/L224,"")</f>
        <v>0.25</v>
      </c>
    </row>
    <row r="225" customFormat="false" ht="15" hidden="false" customHeight="false" outlineLevel="0" collapsed="false">
      <c r="A225" s="2" t="str">
        <f aca="false">RAW_DATA!A221</f>
        <v>ORD-100220</v>
      </c>
      <c r="B225" s="2" t="str">
        <f aca="false">RAW_DATA!B221</f>
        <v>CUST-5331</v>
      </c>
      <c r="C225" s="2" t="str">
        <f aca="false">RAW_DATA!C221</f>
        <v>Men</v>
      </c>
      <c r="D225" s="2" t="str">
        <f aca="false">RAW_DATA!D221</f>
        <v>MEN-JEANS-001</v>
      </c>
      <c r="E225" s="14" t="str">
        <f aca="false">RAW_DATA!E221</f>
        <v>2024-06-30</v>
      </c>
      <c r="F225" s="14" t="str">
        <f aca="false">RAW_DATA!F221</f>
        <v>2024-07-07</v>
      </c>
      <c r="G225" s="2" t="str">
        <f aca="false">RAW_DATA!G221</f>
        <v>Madhesh</v>
      </c>
      <c r="H225" s="4" t="n">
        <f aca="false">RAW_DATA!H221</f>
        <v>5463.74</v>
      </c>
      <c r="I225" s="5" t="n">
        <f aca="false">RAW_DATA!I221</f>
        <v>20</v>
      </c>
      <c r="J225" s="2" t="str">
        <f aca="false">RAW_DATA!J221</f>
        <v>No</v>
      </c>
      <c r="K225" s="15" t="n">
        <f aca="false">IF(AND(F225&lt;&gt;"",E225&lt;&gt;""),DATEVALUE(F225)-DATEVALUE(E225),"")</f>
        <v>7</v>
      </c>
      <c r="L225" s="4" t="n">
        <f aca="false">H225*(1-I225/100)</f>
        <v>4370.992</v>
      </c>
      <c r="M225" s="4" t="n">
        <f aca="false">H225*CALCULATIONS!$B$2</f>
        <v>3278.244</v>
      </c>
      <c r="N225" s="4" t="n">
        <f aca="false">IF(J225="Yes",H225*CALCULATIONS!$B$3,0)</f>
        <v>0</v>
      </c>
      <c r="O225" s="4" t="n">
        <f aca="false">L225-M225-N225</f>
        <v>1092.748</v>
      </c>
      <c r="P225" s="16" t="n">
        <f aca="false">IF(L225&gt;0,O225/L225,"")</f>
        <v>0.25</v>
      </c>
    </row>
    <row r="226" customFormat="false" ht="15" hidden="false" customHeight="false" outlineLevel="0" collapsed="false">
      <c r="A226" s="2" t="str">
        <f aca="false">RAW_DATA!A222</f>
        <v>ORD-100221</v>
      </c>
      <c r="B226" s="2" t="str">
        <f aca="false">RAW_DATA!B222</f>
        <v>CUST-5735</v>
      </c>
      <c r="C226" s="2" t="str">
        <f aca="false">RAW_DATA!C222</f>
        <v>Women</v>
      </c>
      <c r="D226" s="2" t="str">
        <f aca="false">RAW_DATA!D222</f>
        <v>WOM-TOP-001</v>
      </c>
      <c r="E226" s="14" t="str">
        <f aca="false">RAW_DATA!E222</f>
        <v>2024-04-25</v>
      </c>
      <c r="F226" s="14" t="str">
        <f aca="false">RAW_DATA!F222</f>
        <v>2024-05-08</v>
      </c>
      <c r="G226" s="2" t="str">
        <f aca="false">RAW_DATA!G222</f>
        <v>Sudurpashchim</v>
      </c>
      <c r="H226" s="4" t="n">
        <f aca="false">RAW_DATA!H222</f>
        <v>8592.26</v>
      </c>
      <c r="I226" s="5" t="n">
        <f aca="false">RAW_DATA!I222</f>
        <v>10</v>
      </c>
      <c r="J226" s="2" t="str">
        <f aca="false">RAW_DATA!J222</f>
        <v>No</v>
      </c>
      <c r="K226" s="15" t="n">
        <f aca="false">IF(AND(F226&lt;&gt;"",E226&lt;&gt;""),DATEVALUE(F226)-DATEVALUE(E226),"")</f>
        <v>13</v>
      </c>
      <c r="L226" s="4" t="n">
        <f aca="false">H226*(1-I226/100)</f>
        <v>7733.034</v>
      </c>
      <c r="M226" s="4" t="n">
        <f aca="false">H226*CALCULATIONS!$B$2</f>
        <v>5155.356</v>
      </c>
      <c r="N226" s="4" t="n">
        <f aca="false">IF(J226="Yes",H226*CALCULATIONS!$B$3,0)</f>
        <v>0</v>
      </c>
      <c r="O226" s="4" t="n">
        <f aca="false">L226-M226-N226</f>
        <v>2577.678</v>
      </c>
      <c r="P226" s="16" t="n">
        <f aca="false">IF(L226&gt;0,O226/L226,"")</f>
        <v>0.333333333333333</v>
      </c>
    </row>
    <row r="227" customFormat="false" ht="15" hidden="false" customHeight="false" outlineLevel="0" collapsed="false">
      <c r="A227" s="2" t="str">
        <f aca="false">RAW_DATA!A223</f>
        <v>ORD-100222</v>
      </c>
      <c r="B227" s="2" t="str">
        <f aca="false">RAW_DATA!B223</f>
        <v>CUST-9899</v>
      </c>
      <c r="C227" s="2" t="str">
        <f aca="false">RAW_DATA!C223</f>
        <v>Women</v>
      </c>
      <c r="D227" s="2" t="str">
        <f aca="false">RAW_DATA!D223</f>
        <v>WOM-SUIT-001</v>
      </c>
      <c r="E227" s="14" t="str">
        <f aca="false">RAW_DATA!E223</f>
        <v>2024-05-20</v>
      </c>
      <c r="F227" s="14" t="str">
        <f aca="false">RAW_DATA!F223</f>
        <v>2024-05-24</v>
      </c>
      <c r="G227" s="2" t="str">
        <f aca="false">RAW_DATA!G223</f>
        <v>Madhesh</v>
      </c>
      <c r="H227" s="4" t="n">
        <f aca="false">RAW_DATA!H223</f>
        <v>8627.07</v>
      </c>
      <c r="I227" s="5" t="n">
        <f aca="false">RAW_DATA!I223</f>
        <v>10</v>
      </c>
      <c r="J227" s="2" t="str">
        <f aca="false">RAW_DATA!J223</f>
        <v>No</v>
      </c>
      <c r="K227" s="15" t="n">
        <f aca="false">IF(AND(F227&lt;&gt;"",E227&lt;&gt;""),DATEVALUE(F227)-DATEVALUE(E227),"")</f>
        <v>4</v>
      </c>
      <c r="L227" s="4" t="n">
        <f aca="false">H227*(1-I227/100)</f>
        <v>7764.363</v>
      </c>
      <c r="M227" s="4" t="n">
        <f aca="false">H227*CALCULATIONS!$B$2</f>
        <v>5176.242</v>
      </c>
      <c r="N227" s="4" t="n">
        <f aca="false">IF(J227="Yes",H227*CALCULATIONS!$B$3,0)</f>
        <v>0</v>
      </c>
      <c r="O227" s="4" t="n">
        <f aca="false">L227-M227-N227</f>
        <v>2588.121</v>
      </c>
      <c r="P227" s="16" t="n">
        <f aca="false">IF(L227&gt;0,O227/L227,"")</f>
        <v>0.333333333333333</v>
      </c>
    </row>
    <row r="228" customFormat="false" ht="15" hidden="false" customHeight="false" outlineLevel="0" collapsed="false">
      <c r="A228" s="2" t="str">
        <f aca="false">RAW_DATA!A224</f>
        <v>ORD-100223</v>
      </c>
      <c r="B228" s="2" t="str">
        <f aca="false">RAW_DATA!B224</f>
        <v>CUST-2294</v>
      </c>
      <c r="C228" s="2" t="str">
        <f aca="false">RAW_DATA!C224</f>
        <v>Men</v>
      </c>
      <c r="D228" s="2" t="str">
        <f aca="false">RAW_DATA!D224</f>
        <v>MEN-POLO-001</v>
      </c>
      <c r="E228" s="14" t="str">
        <f aca="false">RAW_DATA!E224</f>
        <v>2024-05-28</v>
      </c>
      <c r="F228" s="14" t="str">
        <f aca="false">RAW_DATA!F224</f>
        <v>2024-05-29</v>
      </c>
      <c r="G228" s="2" t="str">
        <f aca="false">RAW_DATA!G224</f>
        <v>Karnali</v>
      </c>
      <c r="H228" s="4" t="n">
        <f aca="false">RAW_DATA!H224</f>
        <v>12166.93</v>
      </c>
      <c r="I228" s="5" t="n">
        <f aca="false">RAW_DATA!I224</f>
        <v>30</v>
      </c>
      <c r="J228" s="2" t="str">
        <f aca="false">RAW_DATA!J224</f>
        <v>No</v>
      </c>
      <c r="K228" s="15" t="n">
        <f aca="false">IF(AND(F228&lt;&gt;"",E228&lt;&gt;""),DATEVALUE(F228)-DATEVALUE(E228),"")</f>
        <v>1</v>
      </c>
      <c r="L228" s="4" t="n">
        <f aca="false">H228*(1-I228/100)</f>
        <v>8516.851</v>
      </c>
      <c r="M228" s="4" t="n">
        <f aca="false">H228*CALCULATIONS!$B$2</f>
        <v>7300.158</v>
      </c>
      <c r="N228" s="4" t="n">
        <f aca="false">IF(J228="Yes",H228*CALCULATIONS!$B$3,0)</f>
        <v>0</v>
      </c>
      <c r="O228" s="4" t="n">
        <f aca="false">L228-M228-N228</f>
        <v>1216.693</v>
      </c>
      <c r="P228" s="16" t="n">
        <f aca="false">IF(L228&gt;0,O228/L228,"")</f>
        <v>0.142857142857143</v>
      </c>
    </row>
    <row r="229" customFormat="false" ht="15" hidden="false" customHeight="false" outlineLevel="0" collapsed="false">
      <c r="A229" s="2" t="str">
        <f aca="false">RAW_DATA!A225</f>
        <v>ORD-100224</v>
      </c>
      <c r="B229" s="2" t="str">
        <f aca="false">RAW_DATA!B225</f>
        <v>CUST-5450</v>
      </c>
      <c r="C229" s="2" t="str">
        <f aca="false">RAW_DATA!C225</f>
        <v>Men</v>
      </c>
      <c r="D229" s="2" t="str">
        <f aca="false">RAW_DATA!D225</f>
        <v>MEN-TSHIRT-001</v>
      </c>
      <c r="E229" s="14" t="str">
        <f aca="false">RAW_DATA!E225</f>
        <v>2024-04-13</v>
      </c>
      <c r="F229" s="14" t="str">
        <f aca="false">RAW_DATA!F225</f>
        <v>2024-04-22</v>
      </c>
      <c r="G229" s="2" t="str">
        <f aca="false">RAW_DATA!G225</f>
        <v>Lumbini</v>
      </c>
      <c r="H229" s="4" t="n">
        <f aca="false">RAW_DATA!H225</f>
        <v>7446.65</v>
      </c>
      <c r="I229" s="5" t="n">
        <f aca="false">RAW_DATA!I225</f>
        <v>25</v>
      </c>
      <c r="J229" s="2" t="str">
        <f aca="false">RAW_DATA!J225</f>
        <v>No</v>
      </c>
      <c r="K229" s="15" t="n">
        <f aca="false">IF(AND(F229&lt;&gt;"",E229&lt;&gt;""),DATEVALUE(F229)-DATEVALUE(E229),"")</f>
        <v>9</v>
      </c>
      <c r="L229" s="4" t="n">
        <f aca="false">H229*(1-I229/100)</f>
        <v>5584.9875</v>
      </c>
      <c r="M229" s="4" t="n">
        <f aca="false">H229*CALCULATIONS!$B$2</f>
        <v>4467.99</v>
      </c>
      <c r="N229" s="4" t="n">
        <f aca="false">IF(J229="Yes",H229*CALCULATIONS!$B$3,0)</f>
        <v>0</v>
      </c>
      <c r="O229" s="4" t="n">
        <f aca="false">L229-M229-N229</f>
        <v>1116.9975</v>
      </c>
      <c r="P229" s="16" t="n">
        <f aca="false">IF(L229&gt;0,O229/L229,"")</f>
        <v>0.2</v>
      </c>
    </row>
    <row r="230" customFormat="false" ht="15" hidden="false" customHeight="false" outlineLevel="0" collapsed="false">
      <c r="A230" s="2" t="str">
        <f aca="false">RAW_DATA!A226</f>
        <v>ORD-100225</v>
      </c>
      <c r="B230" s="2" t="str">
        <f aca="false">RAW_DATA!B226</f>
        <v>CUST-4814</v>
      </c>
      <c r="C230" s="2" t="str">
        <f aca="false">RAW_DATA!C226</f>
        <v>Men</v>
      </c>
      <c r="D230" s="2" t="str">
        <f aca="false">RAW_DATA!D226</f>
        <v>MEN-KURTA-001</v>
      </c>
      <c r="E230" s="14" t="str">
        <f aca="false">RAW_DATA!E226</f>
        <v>2024-12-08</v>
      </c>
      <c r="F230" s="14" t="str">
        <f aca="false">RAW_DATA!F226</f>
        <v>2024-12-19</v>
      </c>
      <c r="G230" s="2" t="str">
        <f aca="false">RAW_DATA!G226</f>
        <v>Lumbini</v>
      </c>
      <c r="H230" s="4" t="n">
        <f aca="false">RAW_DATA!H226</f>
        <v>4015.64</v>
      </c>
      <c r="I230" s="5" t="n">
        <f aca="false">RAW_DATA!I226</f>
        <v>5</v>
      </c>
      <c r="J230" s="2" t="str">
        <f aca="false">RAW_DATA!J226</f>
        <v>No</v>
      </c>
      <c r="K230" s="15" t="n">
        <f aca="false">IF(AND(F230&lt;&gt;"",E230&lt;&gt;""),DATEVALUE(F230)-DATEVALUE(E230),"")</f>
        <v>11</v>
      </c>
      <c r="L230" s="4" t="n">
        <f aca="false">H230*(1-I230/100)</f>
        <v>3814.858</v>
      </c>
      <c r="M230" s="4" t="n">
        <f aca="false">H230*CALCULATIONS!$B$2</f>
        <v>2409.384</v>
      </c>
      <c r="N230" s="4" t="n">
        <f aca="false">IF(J230="Yes",H230*CALCULATIONS!$B$3,0)</f>
        <v>0</v>
      </c>
      <c r="O230" s="4" t="n">
        <f aca="false">L230-M230-N230</f>
        <v>1405.474</v>
      </c>
      <c r="P230" s="16" t="n">
        <f aca="false">IF(L230&gt;0,O230/L230,"")</f>
        <v>0.368421052631579</v>
      </c>
    </row>
    <row r="231" customFormat="false" ht="15" hidden="false" customHeight="false" outlineLevel="0" collapsed="false">
      <c r="A231" s="2" t="str">
        <f aca="false">RAW_DATA!A227</f>
        <v>ORD-100226</v>
      </c>
      <c r="B231" s="2" t="str">
        <f aca="false">RAW_DATA!B227</f>
        <v>CUST-3587</v>
      </c>
      <c r="C231" s="2" t="str">
        <f aca="false">RAW_DATA!C227</f>
        <v>Men</v>
      </c>
      <c r="D231" s="2" t="str">
        <f aca="false">RAW_DATA!D227</f>
        <v>MEN-POLO-001</v>
      </c>
      <c r="E231" s="14" t="str">
        <f aca="false">RAW_DATA!E227</f>
        <v>2024-03-11</v>
      </c>
      <c r="F231" s="14" t="str">
        <f aca="false">RAW_DATA!F227</f>
        <v>2024-03-12</v>
      </c>
      <c r="G231" s="2" t="str">
        <f aca="false">RAW_DATA!G227</f>
        <v>Madhesh</v>
      </c>
      <c r="H231" s="4" t="n">
        <f aca="false">RAW_DATA!H227</f>
        <v>1957.9</v>
      </c>
      <c r="I231" s="5" t="n">
        <f aca="false">RAW_DATA!I227</f>
        <v>15</v>
      </c>
      <c r="J231" s="2" t="str">
        <f aca="false">RAW_DATA!J227</f>
        <v>No</v>
      </c>
      <c r="K231" s="15" t="n">
        <f aca="false">IF(AND(F231&lt;&gt;"",E231&lt;&gt;""),DATEVALUE(F231)-DATEVALUE(E231),"")</f>
        <v>1</v>
      </c>
      <c r="L231" s="4" t="n">
        <f aca="false">H231*(1-I231/100)</f>
        <v>1664.215</v>
      </c>
      <c r="M231" s="4" t="n">
        <f aca="false">H231*CALCULATIONS!$B$2</f>
        <v>1174.74</v>
      </c>
      <c r="N231" s="4" t="n">
        <f aca="false">IF(J231="Yes",H231*CALCULATIONS!$B$3,0)</f>
        <v>0</v>
      </c>
      <c r="O231" s="4" t="n">
        <f aca="false">L231-M231-N231</f>
        <v>489.475</v>
      </c>
      <c r="P231" s="16" t="n">
        <f aca="false">IF(L231&gt;0,O231/L231,"")</f>
        <v>0.294117647058824</v>
      </c>
    </row>
    <row r="232" customFormat="false" ht="15" hidden="false" customHeight="false" outlineLevel="0" collapsed="false">
      <c r="A232" s="2" t="str">
        <f aca="false">RAW_DATA!A228</f>
        <v>ORD-100227</v>
      </c>
      <c r="B232" s="2" t="str">
        <f aca="false">RAW_DATA!B228</f>
        <v>CUST-2465</v>
      </c>
      <c r="C232" s="2" t="str">
        <f aca="false">RAW_DATA!C228</f>
        <v>Women</v>
      </c>
      <c r="D232" s="2" t="str">
        <f aca="false">RAW_DATA!D228</f>
        <v>WOM-SUIT-001</v>
      </c>
      <c r="E232" s="14" t="str">
        <f aca="false">RAW_DATA!E228</f>
        <v>2024-05-27</v>
      </c>
      <c r="F232" s="14" t="str">
        <f aca="false">RAW_DATA!F228</f>
        <v>2024-05-31</v>
      </c>
      <c r="G232" s="2" t="str">
        <f aca="false">RAW_DATA!G228</f>
        <v>Madhesh</v>
      </c>
      <c r="H232" s="4" t="n">
        <f aca="false">RAW_DATA!H228</f>
        <v>11460.71</v>
      </c>
      <c r="I232" s="5" t="n">
        <f aca="false">RAW_DATA!I228</f>
        <v>5</v>
      </c>
      <c r="J232" s="2" t="str">
        <f aca="false">RAW_DATA!J228</f>
        <v>No</v>
      </c>
      <c r="K232" s="15" t="n">
        <f aca="false">IF(AND(F232&lt;&gt;"",E232&lt;&gt;""),DATEVALUE(F232)-DATEVALUE(E232),"")</f>
        <v>4</v>
      </c>
      <c r="L232" s="4" t="n">
        <f aca="false">H232*(1-I232/100)</f>
        <v>10887.6745</v>
      </c>
      <c r="M232" s="4" t="n">
        <f aca="false">H232*CALCULATIONS!$B$2</f>
        <v>6876.426</v>
      </c>
      <c r="N232" s="4" t="n">
        <f aca="false">IF(J232="Yes",H232*CALCULATIONS!$B$3,0)</f>
        <v>0</v>
      </c>
      <c r="O232" s="4" t="n">
        <f aca="false">L232-M232-N232</f>
        <v>4011.2485</v>
      </c>
      <c r="P232" s="16" t="n">
        <f aca="false">IF(L232&gt;0,O232/L232,"")</f>
        <v>0.368421052631579</v>
      </c>
    </row>
    <row r="233" customFormat="false" ht="15" hidden="false" customHeight="false" outlineLevel="0" collapsed="false">
      <c r="A233" s="2" t="str">
        <f aca="false">RAW_DATA!A229</f>
        <v>ORD-100228</v>
      </c>
      <c r="B233" s="2" t="str">
        <f aca="false">RAW_DATA!B229</f>
        <v>CUST-3880</v>
      </c>
      <c r="C233" s="2" t="str">
        <f aca="false">RAW_DATA!C229</f>
        <v>Women</v>
      </c>
      <c r="D233" s="2" t="str">
        <f aca="false">RAW_DATA!D229</f>
        <v>WOM-TOP-001</v>
      </c>
      <c r="E233" s="14" t="str">
        <f aca="false">RAW_DATA!E229</f>
        <v>2024-01-20</v>
      </c>
      <c r="F233" s="14" t="str">
        <f aca="false">RAW_DATA!F229</f>
        <v>2024-01-31</v>
      </c>
      <c r="G233" s="2" t="str">
        <f aca="false">RAW_DATA!G229</f>
        <v>Gandaki</v>
      </c>
      <c r="H233" s="4" t="n">
        <f aca="false">RAW_DATA!H229</f>
        <v>12829.83</v>
      </c>
      <c r="I233" s="5" t="n">
        <f aca="false">RAW_DATA!I229</f>
        <v>25</v>
      </c>
      <c r="J233" s="2" t="str">
        <f aca="false">RAW_DATA!J229</f>
        <v>Yes</v>
      </c>
      <c r="K233" s="15" t="n">
        <f aca="false">IF(AND(F233&lt;&gt;"",E233&lt;&gt;""),DATEVALUE(F233)-DATEVALUE(E233),"")</f>
        <v>11</v>
      </c>
      <c r="L233" s="4" t="n">
        <f aca="false">H233*(1-I233/100)</f>
        <v>9622.3725</v>
      </c>
      <c r="M233" s="4" t="n">
        <f aca="false">H233*CALCULATIONS!$B$2</f>
        <v>7697.898</v>
      </c>
      <c r="N233" s="4" t="n">
        <f aca="false">IF(J233="Yes",H233*CALCULATIONS!$B$3,0)</f>
        <v>2565.966</v>
      </c>
      <c r="O233" s="4" t="n">
        <f aca="false">L233-M233-N233</f>
        <v>-641.4915</v>
      </c>
      <c r="P233" s="16" t="n">
        <f aca="false">IF(L233&gt;0,O233/L233,"")</f>
        <v>-0.0666666666666667</v>
      </c>
    </row>
    <row r="234" customFormat="false" ht="15" hidden="false" customHeight="false" outlineLevel="0" collapsed="false">
      <c r="A234" s="2" t="str">
        <f aca="false">RAW_DATA!A230</f>
        <v>ORD-100229</v>
      </c>
      <c r="B234" s="2" t="str">
        <f aca="false">RAW_DATA!B230</f>
        <v>CUST-5742</v>
      </c>
      <c r="C234" s="2" t="str">
        <f aca="false">RAW_DATA!C230</f>
        <v>Kids</v>
      </c>
      <c r="D234" s="2" t="str">
        <f aca="false">RAW_DATA!D230</f>
        <v>KID-TSHIRT-001</v>
      </c>
      <c r="E234" s="14" t="str">
        <f aca="false">RAW_DATA!E230</f>
        <v>2024-04-05</v>
      </c>
      <c r="F234" s="14" t="str">
        <f aca="false">RAW_DATA!F230</f>
        <v>2024-04-17</v>
      </c>
      <c r="G234" s="2" t="str">
        <f aca="false">RAW_DATA!G230</f>
        <v>Sudurpashchim</v>
      </c>
      <c r="H234" s="4" t="n">
        <f aca="false">RAW_DATA!H230</f>
        <v>11925.43</v>
      </c>
      <c r="I234" s="5" t="n">
        <f aca="false">RAW_DATA!I230</f>
        <v>15</v>
      </c>
      <c r="J234" s="2" t="str">
        <f aca="false">RAW_DATA!J230</f>
        <v>No</v>
      </c>
      <c r="K234" s="15" t="n">
        <f aca="false">IF(AND(F234&lt;&gt;"",E234&lt;&gt;""),DATEVALUE(F234)-DATEVALUE(E234),"")</f>
        <v>12</v>
      </c>
      <c r="L234" s="4" t="n">
        <f aca="false">H234*(1-I234/100)</f>
        <v>10136.6155</v>
      </c>
      <c r="M234" s="4" t="n">
        <f aca="false">H234*CALCULATIONS!$B$2</f>
        <v>7155.258</v>
      </c>
      <c r="N234" s="4" t="n">
        <f aca="false">IF(J234="Yes",H234*CALCULATIONS!$B$3,0)</f>
        <v>0</v>
      </c>
      <c r="O234" s="4" t="n">
        <f aca="false">L234-M234-N234</f>
        <v>2981.3575</v>
      </c>
      <c r="P234" s="16" t="n">
        <f aca="false">IF(L234&gt;0,O234/L234,"")</f>
        <v>0.294117647058824</v>
      </c>
    </row>
    <row r="235" customFormat="false" ht="15" hidden="false" customHeight="false" outlineLevel="0" collapsed="false">
      <c r="A235" s="2" t="str">
        <f aca="false">RAW_DATA!A231</f>
        <v>ORD-100230</v>
      </c>
      <c r="B235" s="2" t="str">
        <f aca="false">RAW_DATA!B231</f>
        <v>CUST-9901</v>
      </c>
      <c r="C235" s="2" t="str">
        <f aca="false">RAW_DATA!C231</f>
        <v>Kids</v>
      </c>
      <c r="D235" s="2" t="str">
        <f aca="false">RAW_DATA!D231</f>
        <v>KID-TSHIRT-001</v>
      </c>
      <c r="E235" s="14" t="str">
        <f aca="false">RAW_DATA!E231</f>
        <v>2024-06-20</v>
      </c>
      <c r="F235" s="14" t="str">
        <f aca="false">RAW_DATA!F231</f>
        <v>2024-06-24</v>
      </c>
      <c r="G235" s="2" t="str">
        <f aca="false">RAW_DATA!G231</f>
        <v>Bagmati</v>
      </c>
      <c r="H235" s="4" t="n">
        <f aca="false">RAW_DATA!H231</f>
        <v>2055.86</v>
      </c>
      <c r="I235" s="5" t="n">
        <f aca="false">RAW_DATA!I231</f>
        <v>20</v>
      </c>
      <c r="J235" s="2" t="str">
        <f aca="false">RAW_DATA!J231</f>
        <v>No</v>
      </c>
      <c r="K235" s="15" t="n">
        <f aca="false">IF(AND(F235&lt;&gt;"",E235&lt;&gt;""),DATEVALUE(F235)-DATEVALUE(E235),"")</f>
        <v>4</v>
      </c>
      <c r="L235" s="4" t="n">
        <f aca="false">H235*(1-I235/100)</f>
        <v>1644.688</v>
      </c>
      <c r="M235" s="4" t="n">
        <f aca="false">H235*CALCULATIONS!$B$2</f>
        <v>1233.516</v>
      </c>
      <c r="N235" s="4" t="n">
        <f aca="false">IF(J235="Yes",H235*CALCULATIONS!$B$3,0)</f>
        <v>0</v>
      </c>
      <c r="O235" s="4" t="n">
        <f aca="false">L235-M235-N235</f>
        <v>411.172</v>
      </c>
      <c r="P235" s="16" t="n">
        <f aca="false">IF(L235&gt;0,O235/L235,"")</f>
        <v>0.25</v>
      </c>
    </row>
    <row r="236" customFormat="false" ht="15" hidden="false" customHeight="false" outlineLevel="0" collapsed="false">
      <c r="A236" s="2" t="str">
        <f aca="false">RAW_DATA!A232</f>
        <v>ORD-100231</v>
      </c>
      <c r="B236" s="2" t="str">
        <f aca="false">RAW_DATA!B232</f>
        <v>CUST-5215</v>
      </c>
      <c r="C236" s="2" t="str">
        <f aca="false">RAW_DATA!C232</f>
        <v>Women</v>
      </c>
      <c r="D236" s="2" t="str">
        <f aca="false">RAW_DATA!D232</f>
        <v>WOM-DRESS-001</v>
      </c>
      <c r="E236" s="14" t="str">
        <f aca="false">RAW_DATA!E232</f>
        <v>2024-02-27</v>
      </c>
      <c r="F236" s="14" t="str">
        <f aca="false">RAW_DATA!F232</f>
        <v>2024-03-02</v>
      </c>
      <c r="G236" s="2" t="str">
        <f aca="false">RAW_DATA!G232</f>
        <v>Karnali</v>
      </c>
      <c r="H236" s="4" t="n">
        <f aca="false">RAW_DATA!H232</f>
        <v>4456.14</v>
      </c>
      <c r="I236" s="5" t="n">
        <f aca="false">RAW_DATA!I232</f>
        <v>15</v>
      </c>
      <c r="J236" s="2" t="str">
        <f aca="false">RAW_DATA!J232</f>
        <v>No</v>
      </c>
      <c r="K236" s="15" t="n">
        <f aca="false">IF(AND(F236&lt;&gt;"",E236&lt;&gt;""),DATEVALUE(F236)-DATEVALUE(E236),"")</f>
        <v>4</v>
      </c>
      <c r="L236" s="4" t="n">
        <f aca="false">H236*(1-I236/100)</f>
        <v>3787.719</v>
      </c>
      <c r="M236" s="4" t="n">
        <f aca="false">H236*CALCULATIONS!$B$2</f>
        <v>2673.684</v>
      </c>
      <c r="N236" s="4" t="n">
        <f aca="false">IF(J236="Yes",H236*CALCULATIONS!$B$3,0)</f>
        <v>0</v>
      </c>
      <c r="O236" s="4" t="n">
        <f aca="false">L236-M236-N236</f>
        <v>1114.035</v>
      </c>
      <c r="P236" s="16" t="n">
        <f aca="false">IF(L236&gt;0,O236/L236,"")</f>
        <v>0.294117647058824</v>
      </c>
    </row>
    <row r="237" customFormat="false" ht="15" hidden="false" customHeight="false" outlineLevel="0" collapsed="false">
      <c r="A237" s="2" t="str">
        <f aca="false">RAW_DATA!A233</f>
        <v>ORD-100232</v>
      </c>
      <c r="B237" s="2" t="str">
        <f aca="false">RAW_DATA!B233</f>
        <v>CUST-7643</v>
      </c>
      <c r="C237" s="2" t="str">
        <f aca="false">RAW_DATA!C233</f>
        <v>Women</v>
      </c>
      <c r="D237" s="2" t="str">
        <f aca="false">RAW_DATA!D233</f>
        <v>WOM-KURTA-001</v>
      </c>
      <c r="E237" s="14" t="str">
        <f aca="false">RAW_DATA!E233</f>
        <v>2024-12-11</v>
      </c>
      <c r="F237" s="14" t="str">
        <f aca="false">RAW_DATA!F233</f>
        <v>2024-12-19</v>
      </c>
      <c r="G237" s="2" t="str">
        <f aca="false">RAW_DATA!G233</f>
        <v>Lumbini</v>
      </c>
      <c r="H237" s="4" t="n">
        <f aca="false">RAW_DATA!H233</f>
        <v>4777.85</v>
      </c>
      <c r="I237" s="5" t="n">
        <f aca="false">RAW_DATA!I233</f>
        <v>30</v>
      </c>
      <c r="J237" s="2" t="str">
        <f aca="false">RAW_DATA!J233</f>
        <v>Yes</v>
      </c>
      <c r="K237" s="15" t="n">
        <f aca="false">IF(AND(F237&lt;&gt;"",E237&lt;&gt;""),DATEVALUE(F237)-DATEVALUE(E237),"")</f>
        <v>8</v>
      </c>
      <c r="L237" s="4" t="n">
        <f aca="false">H237*(1-I237/100)</f>
        <v>3344.495</v>
      </c>
      <c r="M237" s="4" t="n">
        <f aca="false">H237*CALCULATIONS!$B$2</f>
        <v>2866.71</v>
      </c>
      <c r="N237" s="4" t="n">
        <f aca="false">IF(J237="Yes",H237*CALCULATIONS!$B$3,0)</f>
        <v>955.57</v>
      </c>
      <c r="O237" s="4" t="n">
        <f aca="false">L237-M237-N237</f>
        <v>-477.785</v>
      </c>
      <c r="P237" s="16" t="n">
        <f aca="false">IF(L237&gt;0,O237/L237,"")</f>
        <v>-0.142857142857143</v>
      </c>
    </row>
    <row r="238" customFormat="false" ht="15" hidden="false" customHeight="false" outlineLevel="0" collapsed="false">
      <c r="A238" s="2" t="str">
        <f aca="false">RAW_DATA!A234</f>
        <v>ORD-100233</v>
      </c>
      <c r="B238" s="2" t="str">
        <f aca="false">RAW_DATA!B234</f>
        <v>CUST-5064</v>
      </c>
      <c r="C238" s="2" t="str">
        <f aca="false">RAW_DATA!C234</f>
        <v>Kids</v>
      </c>
      <c r="D238" s="2" t="str">
        <f aca="false">RAW_DATA!D234</f>
        <v>KID-ONESIE-001</v>
      </c>
      <c r="E238" s="14" t="str">
        <f aca="false">RAW_DATA!E234</f>
        <v>2024-04-04</v>
      </c>
      <c r="F238" s="14" t="str">
        <f aca="false">RAW_DATA!F234</f>
        <v>2024-04-19</v>
      </c>
      <c r="G238" s="2" t="str">
        <f aca="false">RAW_DATA!G234</f>
        <v>Madhesh</v>
      </c>
      <c r="H238" s="4" t="n">
        <f aca="false">RAW_DATA!H234</f>
        <v>10204.21</v>
      </c>
      <c r="I238" s="5" t="n">
        <f aca="false">RAW_DATA!I234</f>
        <v>15</v>
      </c>
      <c r="J238" s="2" t="str">
        <f aca="false">RAW_DATA!J234</f>
        <v>No</v>
      </c>
      <c r="K238" s="15" t="n">
        <f aca="false">IF(AND(F238&lt;&gt;"",E238&lt;&gt;""),DATEVALUE(F238)-DATEVALUE(E238),"")</f>
        <v>15</v>
      </c>
      <c r="L238" s="4" t="n">
        <f aca="false">H238*(1-I238/100)</f>
        <v>8673.5785</v>
      </c>
      <c r="M238" s="4" t="n">
        <f aca="false">H238*CALCULATIONS!$B$2</f>
        <v>6122.526</v>
      </c>
      <c r="N238" s="4" t="n">
        <f aca="false">IF(J238="Yes",H238*CALCULATIONS!$B$3,0)</f>
        <v>0</v>
      </c>
      <c r="O238" s="4" t="n">
        <f aca="false">L238-M238-N238</f>
        <v>2551.0525</v>
      </c>
      <c r="P238" s="16" t="n">
        <f aca="false">IF(L238&gt;0,O238/L238,"")</f>
        <v>0.294117647058824</v>
      </c>
    </row>
    <row r="239" customFormat="false" ht="15" hidden="false" customHeight="false" outlineLevel="0" collapsed="false">
      <c r="A239" s="2" t="str">
        <f aca="false">RAW_DATA!A235</f>
        <v>ORD-100234</v>
      </c>
      <c r="B239" s="2" t="str">
        <f aca="false">RAW_DATA!B235</f>
        <v>CUST-1187</v>
      </c>
      <c r="C239" s="2" t="str">
        <f aca="false">RAW_DATA!C235</f>
        <v>Men</v>
      </c>
      <c r="D239" s="2" t="str">
        <f aca="false">RAW_DATA!D235</f>
        <v>MEN-POLO-001</v>
      </c>
      <c r="E239" s="14" t="str">
        <f aca="false">RAW_DATA!E235</f>
        <v>2024-06-17</v>
      </c>
      <c r="F239" s="14" t="str">
        <f aca="false">RAW_DATA!F235</f>
        <v>2024-06-21</v>
      </c>
      <c r="G239" s="2" t="str">
        <f aca="false">RAW_DATA!G235</f>
        <v>Bagmati</v>
      </c>
      <c r="H239" s="4" t="n">
        <f aca="false">RAW_DATA!H235</f>
        <v>4371.42</v>
      </c>
      <c r="I239" s="5" t="n">
        <f aca="false">RAW_DATA!I235</f>
        <v>30</v>
      </c>
      <c r="J239" s="2" t="str">
        <f aca="false">RAW_DATA!J235</f>
        <v>No</v>
      </c>
      <c r="K239" s="15" t="n">
        <f aca="false">IF(AND(F239&lt;&gt;"",E239&lt;&gt;""),DATEVALUE(F239)-DATEVALUE(E239),"")</f>
        <v>4</v>
      </c>
      <c r="L239" s="4" t="n">
        <f aca="false">H239*(1-I239/100)</f>
        <v>3059.994</v>
      </c>
      <c r="M239" s="4" t="n">
        <f aca="false">H239*CALCULATIONS!$B$2</f>
        <v>2622.852</v>
      </c>
      <c r="N239" s="4" t="n">
        <f aca="false">IF(J239="Yes",H239*CALCULATIONS!$B$3,0)</f>
        <v>0</v>
      </c>
      <c r="O239" s="4" t="n">
        <f aca="false">L239-M239-N239</f>
        <v>437.142</v>
      </c>
      <c r="P239" s="16" t="n">
        <f aca="false">IF(L239&gt;0,O239/L239,"")</f>
        <v>0.142857142857143</v>
      </c>
    </row>
    <row r="240" customFormat="false" ht="15" hidden="false" customHeight="false" outlineLevel="0" collapsed="false">
      <c r="A240" s="2" t="str">
        <f aca="false">RAW_DATA!A236</f>
        <v>ORD-100235</v>
      </c>
      <c r="B240" s="2" t="str">
        <f aca="false">RAW_DATA!B236</f>
        <v>CUST-9233</v>
      </c>
      <c r="C240" s="2" t="str">
        <f aca="false">RAW_DATA!C236</f>
        <v>Men</v>
      </c>
      <c r="D240" s="2" t="str">
        <f aca="false">RAW_DATA!D236</f>
        <v>MEN-SUIT-001</v>
      </c>
      <c r="E240" s="14" t="str">
        <f aca="false">RAW_DATA!E236</f>
        <v>2024-08-26</v>
      </c>
      <c r="F240" s="14" t="str">
        <f aca="false">RAW_DATA!F236</f>
        <v>2024-08-30</v>
      </c>
      <c r="G240" s="2" t="str">
        <f aca="false">RAW_DATA!G236</f>
        <v>Lumbini</v>
      </c>
      <c r="H240" s="4" t="n">
        <f aca="false">RAW_DATA!H236</f>
        <v>10182.9</v>
      </c>
      <c r="I240" s="5" t="n">
        <f aca="false">RAW_DATA!I236</f>
        <v>0</v>
      </c>
      <c r="J240" s="2" t="str">
        <f aca="false">RAW_DATA!J236</f>
        <v>No</v>
      </c>
      <c r="K240" s="15" t="n">
        <f aca="false">IF(AND(F240&lt;&gt;"",E240&lt;&gt;""),DATEVALUE(F240)-DATEVALUE(E240),"")</f>
        <v>4</v>
      </c>
      <c r="L240" s="4" t="n">
        <f aca="false">H240*(1-I240/100)</f>
        <v>10182.9</v>
      </c>
      <c r="M240" s="4" t="n">
        <f aca="false">H240*CALCULATIONS!$B$2</f>
        <v>6109.74</v>
      </c>
      <c r="N240" s="4" t="n">
        <f aca="false">IF(J240="Yes",H240*CALCULATIONS!$B$3,0)</f>
        <v>0</v>
      </c>
      <c r="O240" s="4" t="n">
        <f aca="false">L240-M240-N240</f>
        <v>4073.16</v>
      </c>
      <c r="P240" s="16" t="n">
        <f aca="false">IF(L240&gt;0,O240/L240,"")</f>
        <v>0.4</v>
      </c>
    </row>
    <row r="241" customFormat="false" ht="15" hidden="false" customHeight="false" outlineLevel="0" collapsed="false">
      <c r="A241" s="2" t="str">
        <f aca="false">RAW_DATA!A237</f>
        <v>ORD-100236</v>
      </c>
      <c r="B241" s="2" t="str">
        <f aca="false">RAW_DATA!B237</f>
        <v>CUST-3188</v>
      </c>
      <c r="C241" s="2" t="str">
        <f aca="false">RAW_DATA!C237</f>
        <v>Kids</v>
      </c>
      <c r="D241" s="2" t="str">
        <f aca="false">RAW_DATA!D237</f>
        <v>KID-JACKET-001</v>
      </c>
      <c r="E241" s="14" t="str">
        <f aca="false">RAW_DATA!E237</f>
        <v>2024-05-31</v>
      </c>
      <c r="F241" s="14" t="str">
        <f aca="false">RAW_DATA!F237</f>
        <v>2024-06-05</v>
      </c>
      <c r="G241" s="2" t="str">
        <f aca="false">RAW_DATA!G237</f>
        <v>Lumbini</v>
      </c>
      <c r="H241" s="4" t="n">
        <f aca="false">RAW_DATA!H237</f>
        <v>13783.89</v>
      </c>
      <c r="I241" s="5" t="n">
        <f aca="false">RAW_DATA!I237</f>
        <v>25</v>
      </c>
      <c r="J241" s="2" t="str">
        <f aca="false">RAW_DATA!J237</f>
        <v>No</v>
      </c>
      <c r="K241" s="15" t="n">
        <f aca="false">IF(AND(F241&lt;&gt;"",E241&lt;&gt;""),DATEVALUE(F241)-DATEVALUE(E241),"")</f>
        <v>5</v>
      </c>
      <c r="L241" s="4" t="n">
        <f aca="false">H241*(1-I241/100)</f>
        <v>10337.9175</v>
      </c>
      <c r="M241" s="4" t="n">
        <f aca="false">H241*CALCULATIONS!$B$2</f>
        <v>8270.334</v>
      </c>
      <c r="N241" s="4" t="n">
        <f aca="false">IF(J241="Yes",H241*CALCULATIONS!$B$3,0)</f>
        <v>0</v>
      </c>
      <c r="O241" s="4" t="n">
        <f aca="false">L241-M241-N241</f>
        <v>2067.5835</v>
      </c>
      <c r="P241" s="16" t="n">
        <f aca="false">IF(L241&gt;0,O241/L241,"")</f>
        <v>0.2</v>
      </c>
    </row>
    <row r="242" customFormat="false" ht="15" hidden="false" customHeight="false" outlineLevel="0" collapsed="false">
      <c r="A242" s="2" t="str">
        <f aca="false">RAW_DATA!A238</f>
        <v>ORD-100237</v>
      </c>
      <c r="B242" s="2" t="str">
        <f aca="false">RAW_DATA!B238</f>
        <v>CUST-9806</v>
      </c>
      <c r="C242" s="2" t="str">
        <f aca="false">RAW_DATA!C238</f>
        <v>Women</v>
      </c>
      <c r="D242" s="2" t="str">
        <f aca="false">RAW_DATA!D238</f>
        <v>WOM-SUIT-001</v>
      </c>
      <c r="E242" s="14" t="str">
        <f aca="false">RAW_DATA!E238</f>
        <v>2024-12-25</v>
      </c>
      <c r="F242" s="14" t="str">
        <f aca="false">RAW_DATA!F238</f>
        <v>2024-12-31</v>
      </c>
      <c r="G242" s="2" t="str">
        <f aca="false">RAW_DATA!G238</f>
        <v>Lumbini</v>
      </c>
      <c r="H242" s="4" t="n">
        <f aca="false">RAW_DATA!H238</f>
        <v>5917.56</v>
      </c>
      <c r="I242" s="5" t="n">
        <f aca="false">RAW_DATA!I238</f>
        <v>20</v>
      </c>
      <c r="J242" s="2" t="str">
        <f aca="false">RAW_DATA!J238</f>
        <v>No</v>
      </c>
      <c r="K242" s="15" t="n">
        <f aca="false">IF(AND(F242&lt;&gt;"",E242&lt;&gt;""),DATEVALUE(F242)-DATEVALUE(E242),"")</f>
        <v>6</v>
      </c>
      <c r="L242" s="4" t="n">
        <f aca="false">H242*(1-I242/100)</f>
        <v>4734.048</v>
      </c>
      <c r="M242" s="4" t="n">
        <f aca="false">H242*CALCULATIONS!$B$2</f>
        <v>3550.536</v>
      </c>
      <c r="N242" s="4" t="n">
        <f aca="false">IF(J242="Yes",H242*CALCULATIONS!$B$3,0)</f>
        <v>0</v>
      </c>
      <c r="O242" s="4" t="n">
        <f aca="false">L242-M242-N242</f>
        <v>1183.512</v>
      </c>
      <c r="P242" s="16" t="n">
        <f aca="false">IF(L242&gt;0,O242/L242,"")</f>
        <v>0.25</v>
      </c>
    </row>
    <row r="243" customFormat="false" ht="15" hidden="false" customHeight="false" outlineLevel="0" collapsed="false">
      <c r="A243" s="2" t="str">
        <f aca="false">RAW_DATA!A239</f>
        <v>ORD-100238</v>
      </c>
      <c r="B243" s="2" t="str">
        <f aca="false">RAW_DATA!B239</f>
        <v>CUST-6927</v>
      </c>
      <c r="C243" s="2" t="str">
        <f aca="false">RAW_DATA!C239</f>
        <v>Kids</v>
      </c>
      <c r="D243" s="2" t="str">
        <f aca="false">RAW_DATA!D239</f>
        <v>KID-DRESS-001</v>
      </c>
      <c r="E243" s="14" t="str">
        <f aca="false">RAW_DATA!E239</f>
        <v>2024-02-11</v>
      </c>
      <c r="F243" s="14" t="str">
        <f aca="false">RAW_DATA!F239</f>
        <v>2024-02-17</v>
      </c>
      <c r="G243" s="2" t="str">
        <f aca="false">RAW_DATA!G239</f>
        <v>Lumbini</v>
      </c>
      <c r="H243" s="4" t="n">
        <f aca="false">RAW_DATA!H239</f>
        <v>11443.72</v>
      </c>
      <c r="I243" s="5" t="n">
        <f aca="false">RAW_DATA!I239</f>
        <v>25</v>
      </c>
      <c r="J243" s="2" t="str">
        <f aca="false">RAW_DATA!J239</f>
        <v>No</v>
      </c>
      <c r="K243" s="15" t="n">
        <f aca="false">IF(AND(F243&lt;&gt;"",E243&lt;&gt;""),DATEVALUE(F243)-DATEVALUE(E243),"")</f>
        <v>6</v>
      </c>
      <c r="L243" s="4" t="n">
        <f aca="false">H243*(1-I243/100)</f>
        <v>8582.79</v>
      </c>
      <c r="M243" s="4" t="n">
        <f aca="false">H243*CALCULATIONS!$B$2</f>
        <v>6866.232</v>
      </c>
      <c r="N243" s="4" t="n">
        <f aca="false">IF(J243="Yes",H243*CALCULATIONS!$B$3,0)</f>
        <v>0</v>
      </c>
      <c r="O243" s="4" t="n">
        <f aca="false">L243-M243-N243</f>
        <v>1716.558</v>
      </c>
      <c r="P243" s="16" t="n">
        <f aca="false">IF(L243&gt;0,O243/L243,"")</f>
        <v>0.2</v>
      </c>
    </row>
    <row r="244" customFormat="false" ht="15" hidden="false" customHeight="false" outlineLevel="0" collapsed="false">
      <c r="A244" s="2" t="str">
        <f aca="false">RAW_DATA!A240</f>
        <v>ORD-100239</v>
      </c>
      <c r="B244" s="2" t="str">
        <f aca="false">RAW_DATA!B240</f>
        <v>CUST-3695</v>
      </c>
      <c r="C244" s="2" t="str">
        <f aca="false">RAW_DATA!C240</f>
        <v>Men</v>
      </c>
      <c r="D244" s="2" t="str">
        <f aca="false">RAW_DATA!D240</f>
        <v>MEN-KURTA-001</v>
      </c>
      <c r="E244" s="14" t="str">
        <f aca="false">RAW_DATA!E240</f>
        <v>2024-09-15</v>
      </c>
      <c r="F244" s="14" t="str">
        <f aca="false">RAW_DATA!F240</f>
        <v>2024-09-18</v>
      </c>
      <c r="G244" s="2" t="str">
        <f aca="false">RAW_DATA!G240</f>
        <v>Bagmati</v>
      </c>
      <c r="H244" s="4" t="n">
        <f aca="false">RAW_DATA!H240</f>
        <v>8440.91</v>
      </c>
      <c r="I244" s="5" t="n">
        <f aca="false">RAW_DATA!I240</f>
        <v>30</v>
      </c>
      <c r="J244" s="2" t="str">
        <f aca="false">RAW_DATA!J240</f>
        <v>No</v>
      </c>
      <c r="K244" s="15" t="n">
        <f aca="false">IF(AND(F244&lt;&gt;"",E244&lt;&gt;""),DATEVALUE(F244)-DATEVALUE(E244),"")</f>
        <v>3</v>
      </c>
      <c r="L244" s="4" t="n">
        <f aca="false">H244*(1-I244/100)</f>
        <v>5908.637</v>
      </c>
      <c r="M244" s="4" t="n">
        <f aca="false">H244*CALCULATIONS!$B$2</f>
        <v>5064.546</v>
      </c>
      <c r="N244" s="4" t="n">
        <f aca="false">IF(J244="Yes",H244*CALCULATIONS!$B$3,0)</f>
        <v>0</v>
      </c>
      <c r="O244" s="4" t="n">
        <f aca="false">L244-M244-N244</f>
        <v>844.091</v>
      </c>
      <c r="P244" s="16" t="n">
        <f aca="false">IF(L244&gt;0,O244/L244,"")</f>
        <v>0.142857142857143</v>
      </c>
    </row>
    <row r="245" customFormat="false" ht="15" hidden="false" customHeight="false" outlineLevel="0" collapsed="false">
      <c r="A245" s="2" t="str">
        <f aca="false">RAW_DATA!A241</f>
        <v>ORD-100240</v>
      </c>
      <c r="B245" s="2" t="str">
        <f aca="false">RAW_DATA!B241</f>
        <v>CUST-8298</v>
      </c>
      <c r="C245" s="2" t="str">
        <f aca="false">RAW_DATA!C241</f>
        <v>Men</v>
      </c>
      <c r="D245" s="2" t="str">
        <f aca="false">RAW_DATA!D241</f>
        <v>MEN-CHINO-001</v>
      </c>
      <c r="E245" s="14" t="str">
        <f aca="false">RAW_DATA!E241</f>
        <v>2024-10-25</v>
      </c>
      <c r="F245" s="14" t="str">
        <f aca="false">RAW_DATA!F241</f>
        <v>2024-10-30</v>
      </c>
      <c r="G245" s="2" t="str">
        <f aca="false">RAW_DATA!G241</f>
        <v>Madhesh</v>
      </c>
      <c r="H245" s="4" t="n">
        <f aca="false">RAW_DATA!H241</f>
        <v>3478.32</v>
      </c>
      <c r="I245" s="5" t="n">
        <f aca="false">RAW_DATA!I241</f>
        <v>25</v>
      </c>
      <c r="J245" s="2" t="str">
        <f aca="false">RAW_DATA!J241</f>
        <v>No</v>
      </c>
      <c r="K245" s="15" t="n">
        <f aca="false">IF(AND(F245&lt;&gt;"",E245&lt;&gt;""),DATEVALUE(F245)-DATEVALUE(E245),"")</f>
        <v>5</v>
      </c>
      <c r="L245" s="4" t="n">
        <f aca="false">H245*(1-I245/100)</f>
        <v>2608.74</v>
      </c>
      <c r="M245" s="4" t="n">
        <f aca="false">H245*CALCULATIONS!$B$2</f>
        <v>2086.992</v>
      </c>
      <c r="N245" s="4" t="n">
        <f aca="false">IF(J245="Yes",H245*CALCULATIONS!$B$3,0)</f>
        <v>0</v>
      </c>
      <c r="O245" s="4" t="n">
        <f aca="false">L245-M245-N245</f>
        <v>521.748</v>
      </c>
      <c r="P245" s="16" t="n">
        <f aca="false">IF(L245&gt;0,O245/L245,"")</f>
        <v>0.2</v>
      </c>
    </row>
    <row r="246" customFormat="false" ht="15" hidden="false" customHeight="false" outlineLevel="0" collapsed="false">
      <c r="A246" s="2" t="str">
        <f aca="false">RAW_DATA!A242</f>
        <v>ORD-100241</v>
      </c>
      <c r="B246" s="2" t="str">
        <f aca="false">RAW_DATA!B242</f>
        <v>CUST-6049</v>
      </c>
      <c r="C246" s="2" t="str">
        <f aca="false">RAW_DATA!C242</f>
        <v>Kids</v>
      </c>
      <c r="D246" s="2" t="str">
        <f aca="false">RAW_DATA!D242</f>
        <v>KID-HOODIE-001</v>
      </c>
      <c r="E246" s="14" t="str">
        <f aca="false">RAW_DATA!E242</f>
        <v>2024-01-30</v>
      </c>
      <c r="F246" s="14" t="str">
        <f aca="false">RAW_DATA!F242</f>
        <v>2024-02-05</v>
      </c>
      <c r="G246" s="2" t="str">
        <f aca="false">RAW_DATA!G242</f>
        <v>Bagmati</v>
      </c>
      <c r="H246" s="4" t="n">
        <f aca="false">RAW_DATA!H242</f>
        <v>7123.58</v>
      </c>
      <c r="I246" s="5" t="n">
        <f aca="false">RAW_DATA!I242</f>
        <v>15</v>
      </c>
      <c r="J246" s="2" t="str">
        <f aca="false">RAW_DATA!J242</f>
        <v>No</v>
      </c>
      <c r="K246" s="15" t="n">
        <f aca="false">IF(AND(F246&lt;&gt;"",E246&lt;&gt;""),DATEVALUE(F246)-DATEVALUE(E246),"")</f>
        <v>6</v>
      </c>
      <c r="L246" s="4" t="n">
        <f aca="false">H246*(1-I246/100)</f>
        <v>6055.043</v>
      </c>
      <c r="M246" s="4" t="n">
        <f aca="false">H246*CALCULATIONS!$B$2</f>
        <v>4274.148</v>
      </c>
      <c r="N246" s="4" t="n">
        <f aca="false">IF(J246="Yes",H246*CALCULATIONS!$B$3,0)</f>
        <v>0</v>
      </c>
      <c r="O246" s="4" t="n">
        <f aca="false">L246-M246-N246</f>
        <v>1780.895</v>
      </c>
      <c r="P246" s="16" t="n">
        <f aca="false">IF(L246&gt;0,O246/L246,"")</f>
        <v>0.294117647058824</v>
      </c>
    </row>
    <row r="247" customFormat="false" ht="15" hidden="false" customHeight="false" outlineLevel="0" collapsed="false">
      <c r="A247" s="2" t="str">
        <f aca="false">RAW_DATA!A243</f>
        <v>ORD-100242</v>
      </c>
      <c r="B247" s="2" t="str">
        <f aca="false">RAW_DATA!B243</f>
        <v>CUST-2044</v>
      </c>
      <c r="C247" s="2" t="str">
        <f aca="false">RAW_DATA!C243</f>
        <v>Women</v>
      </c>
      <c r="D247" s="2" t="str">
        <f aca="false">RAW_DATA!D243</f>
        <v>WOM-LEHENGA-001</v>
      </c>
      <c r="E247" s="14" t="str">
        <f aca="false">RAW_DATA!E243</f>
        <v>2024-10-23</v>
      </c>
      <c r="F247" s="14" t="str">
        <f aca="false">RAW_DATA!F243</f>
        <v>2024-10-25</v>
      </c>
      <c r="G247" s="2" t="str">
        <f aca="false">RAW_DATA!G243</f>
        <v>Bagmati</v>
      </c>
      <c r="H247" s="4" t="n">
        <f aca="false">RAW_DATA!H243</f>
        <v>11314.17</v>
      </c>
      <c r="I247" s="5" t="n">
        <f aca="false">RAW_DATA!I243</f>
        <v>0</v>
      </c>
      <c r="J247" s="2" t="str">
        <f aca="false">RAW_DATA!J243</f>
        <v>No</v>
      </c>
      <c r="K247" s="15" t="n">
        <f aca="false">IF(AND(F247&lt;&gt;"",E247&lt;&gt;""),DATEVALUE(F247)-DATEVALUE(E247),"")</f>
        <v>2</v>
      </c>
      <c r="L247" s="4" t="n">
        <f aca="false">H247*(1-I247/100)</f>
        <v>11314.17</v>
      </c>
      <c r="M247" s="4" t="n">
        <f aca="false">H247*CALCULATIONS!$B$2</f>
        <v>6788.502</v>
      </c>
      <c r="N247" s="4" t="n">
        <f aca="false">IF(J247="Yes",H247*CALCULATIONS!$B$3,0)</f>
        <v>0</v>
      </c>
      <c r="O247" s="4" t="n">
        <f aca="false">L247-M247-N247</f>
        <v>4525.668</v>
      </c>
      <c r="P247" s="16" t="n">
        <f aca="false">IF(L247&gt;0,O247/L247,"")</f>
        <v>0.4</v>
      </c>
    </row>
    <row r="248" customFormat="false" ht="15" hidden="false" customHeight="false" outlineLevel="0" collapsed="false">
      <c r="A248" s="2" t="str">
        <f aca="false">RAW_DATA!A244</f>
        <v>ORD-100243</v>
      </c>
      <c r="B248" s="2" t="str">
        <f aca="false">RAW_DATA!B244</f>
        <v>CUST-3218</v>
      </c>
      <c r="C248" s="2" t="str">
        <f aca="false">RAW_DATA!C244</f>
        <v>Women</v>
      </c>
      <c r="D248" s="2" t="str">
        <f aca="false">RAW_DATA!D244</f>
        <v>WOM-KURTA-001</v>
      </c>
      <c r="E248" s="14" t="str">
        <f aca="false">RAW_DATA!E244</f>
        <v>2024-08-29</v>
      </c>
      <c r="F248" s="14" t="str">
        <f aca="false">RAW_DATA!F244</f>
        <v>2024-08-30</v>
      </c>
      <c r="G248" s="2" t="str">
        <f aca="false">RAW_DATA!G244</f>
        <v>Sudurpashchim</v>
      </c>
      <c r="H248" s="4" t="n">
        <f aca="false">RAW_DATA!H244</f>
        <v>14798.99</v>
      </c>
      <c r="I248" s="5" t="n">
        <f aca="false">RAW_DATA!I244</f>
        <v>0</v>
      </c>
      <c r="J248" s="2" t="str">
        <f aca="false">RAW_DATA!J244</f>
        <v>No</v>
      </c>
      <c r="K248" s="15" t="n">
        <f aca="false">IF(AND(F248&lt;&gt;"",E248&lt;&gt;""),DATEVALUE(F248)-DATEVALUE(E248),"")</f>
        <v>1</v>
      </c>
      <c r="L248" s="4" t="n">
        <f aca="false">H248*(1-I248/100)</f>
        <v>14798.99</v>
      </c>
      <c r="M248" s="4" t="n">
        <f aca="false">H248*CALCULATIONS!$B$2</f>
        <v>8879.394</v>
      </c>
      <c r="N248" s="4" t="n">
        <f aca="false">IF(J248="Yes",H248*CALCULATIONS!$B$3,0)</f>
        <v>0</v>
      </c>
      <c r="O248" s="4" t="n">
        <f aca="false">L248-M248-N248</f>
        <v>5919.596</v>
      </c>
      <c r="P248" s="16" t="n">
        <f aca="false">IF(L248&gt;0,O248/L248,"")</f>
        <v>0.4</v>
      </c>
    </row>
    <row r="249" customFormat="false" ht="15" hidden="false" customHeight="false" outlineLevel="0" collapsed="false">
      <c r="A249" s="2" t="str">
        <f aca="false">RAW_DATA!A245</f>
        <v>ORD-100244</v>
      </c>
      <c r="B249" s="2" t="str">
        <f aca="false">RAW_DATA!B245</f>
        <v>CUST-9835</v>
      </c>
      <c r="C249" s="2" t="str">
        <f aca="false">RAW_DATA!C245</f>
        <v>Women</v>
      </c>
      <c r="D249" s="2" t="str">
        <f aca="false">RAW_DATA!D245</f>
        <v>WOM-LEHENGA-001</v>
      </c>
      <c r="E249" s="14" t="str">
        <f aca="false">RAW_DATA!E245</f>
        <v>2024-07-12</v>
      </c>
      <c r="F249" s="14" t="str">
        <f aca="false">RAW_DATA!F245</f>
        <v>2024-07-17</v>
      </c>
      <c r="G249" s="2" t="str">
        <f aca="false">RAW_DATA!G245</f>
        <v>Madhesh</v>
      </c>
      <c r="H249" s="4" t="n">
        <f aca="false">RAW_DATA!H245</f>
        <v>7003.79</v>
      </c>
      <c r="I249" s="5" t="n">
        <f aca="false">RAW_DATA!I245</f>
        <v>15</v>
      </c>
      <c r="J249" s="2" t="str">
        <f aca="false">RAW_DATA!J245</f>
        <v>No</v>
      </c>
      <c r="K249" s="15" t="n">
        <f aca="false">IF(AND(F249&lt;&gt;"",E249&lt;&gt;""),DATEVALUE(F249)-DATEVALUE(E249),"")</f>
        <v>5</v>
      </c>
      <c r="L249" s="4" t="n">
        <f aca="false">H249*(1-I249/100)</f>
        <v>5953.2215</v>
      </c>
      <c r="M249" s="4" t="n">
        <f aca="false">H249*CALCULATIONS!$B$2</f>
        <v>4202.274</v>
      </c>
      <c r="N249" s="4" t="n">
        <f aca="false">IF(J249="Yes",H249*CALCULATIONS!$B$3,0)</f>
        <v>0</v>
      </c>
      <c r="O249" s="4" t="n">
        <f aca="false">L249-M249-N249</f>
        <v>1750.9475</v>
      </c>
      <c r="P249" s="16" t="n">
        <f aca="false">IF(L249&gt;0,O249/L249,"")</f>
        <v>0.294117647058824</v>
      </c>
    </row>
    <row r="250" customFormat="false" ht="15" hidden="false" customHeight="false" outlineLevel="0" collapsed="false">
      <c r="A250" s="2" t="str">
        <f aca="false">RAW_DATA!A246</f>
        <v>ORD-100245</v>
      </c>
      <c r="B250" s="2" t="str">
        <f aca="false">RAW_DATA!B246</f>
        <v>CUST-1056</v>
      </c>
      <c r="C250" s="2" t="str">
        <f aca="false">RAW_DATA!C246</f>
        <v>Men</v>
      </c>
      <c r="D250" s="2" t="str">
        <f aca="false">RAW_DATA!D246</f>
        <v>MEN-SUIT-001</v>
      </c>
      <c r="E250" s="14" t="str">
        <f aca="false">RAW_DATA!E246</f>
        <v>2024-03-06</v>
      </c>
      <c r="F250" s="14" t="str">
        <f aca="false">RAW_DATA!F246</f>
        <v>2024-03-14</v>
      </c>
      <c r="G250" s="2" t="str">
        <f aca="false">RAW_DATA!G246</f>
        <v>Bagmati</v>
      </c>
      <c r="H250" s="4" t="n">
        <f aca="false">RAW_DATA!H246</f>
        <v>6199.35</v>
      </c>
      <c r="I250" s="5" t="n">
        <f aca="false">RAW_DATA!I246</f>
        <v>20</v>
      </c>
      <c r="J250" s="2" t="str">
        <f aca="false">RAW_DATA!J246</f>
        <v>No</v>
      </c>
      <c r="K250" s="15" t="n">
        <f aca="false">IF(AND(F250&lt;&gt;"",E250&lt;&gt;""),DATEVALUE(F250)-DATEVALUE(E250),"")</f>
        <v>8</v>
      </c>
      <c r="L250" s="4" t="n">
        <f aca="false">H250*(1-I250/100)</f>
        <v>4959.48</v>
      </c>
      <c r="M250" s="4" t="n">
        <f aca="false">H250*CALCULATIONS!$B$2</f>
        <v>3719.61</v>
      </c>
      <c r="N250" s="4" t="n">
        <f aca="false">IF(J250="Yes",H250*CALCULATIONS!$B$3,0)</f>
        <v>0</v>
      </c>
      <c r="O250" s="4" t="n">
        <f aca="false">L250-M250-N250</f>
        <v>1239.87</v>
      </c>
      <c r="P250" s="16" t="n">
        <f aca="false">IF(L250&gt;0,O250/L250,"")</f>
        <v>0.25</v>
      </c>
    </row>
    <row r="251" customFormat="false" ht="15" hidden="false" customHeight="false" outlineLevel="0" collapsed="false">
      <c r="A251" s="2" t="str">
        <f aca="false">RAW_DATA!A247</f>
        <v>ORD-100246</v>
      </c>
      <c r="B251" s="2" t="str">
        <f aca="false">RAW_DATA!B247</f>
        <v>CUST-8546</v>
      </c>
      <c r="C251" s="2" t="str">
        <f aca="false">RAW_DATA!C247</f>
        <v>Women</v>
      </c>
      <c r="D251" s="2" t="str">
        <f aca="false">RAW_DATA!D247</f>
        <v>WOM-JEANS-001</v>
      </c>
      <c r="E251" s="14" t="str">
        <f aca="false">RAW_DATA!E247</f>
        <v>2024-09-29</v>
      </c>
      <c r="F251" s="14" t="str">
        <f aca="false">RAW_DATA!F247</f>
        <v>2024-10-04</v>
      </c>
      <c r="G251" s="2" t="str">
        <f aca="false">RAW_DATA!G247</f>
        <v>Madhesh</v>
      </c>
      <c r="H251" s="4" t="n">
        <f aca="false">RAW_DATA!H247</f>
        <v>8394.46</v>
      </c>
      <c r="I251" s="5" t="n">
        <f aca="false">RAW_DATA!I247</f>
        <v>25</v>
      </c>
      <c r="J251" s="2" t="str">
        <f aca="false">RAW_DATA!J247</f>
        <v>No</v>
      </c>
      <c r="K251" s="15" t="n">
        <f aca="false">IF(AND(F251&lt;&gt;"",E251&lt;&gt;""),DATEVALUE(F251)-DATEVALUE(E251),"")</f>
        <v>5</v>
      </c>
      <c r="L251" s="4" t="n">
        <f aca="false">H251*(1-I251/100)</f>
        <v>6295.845</v>
      </c>
      <c r="M251" s="4" t="n">
        <f aca="false">H251*CALCULATIONS!$B$2</f>
        <v>5036.676</v>
      </c>
      <c r="N251" s="4" t="n">
        <f aca="false">IF(J251="Yes",H251*CALCULATIONS!$B$3,0)</f>
        <v>0</v>
      </c>
      <c r="O251" s="4" t="n">
        <f aca="false">L251-M251-N251</f>
        <v>1259.169</v>
      </c>
      <c r="P251" s="16" t="n">
        <f aca="false">IF(L251&gt;0,O251/L251,"")</f>
        <v>0.2</v>
      </c>
    </row>
    <row r="252" customFormat="false" ht="15" hidden="false" customHeight="false" outlineLevel="0" collapsed="false">
      <c r="A252" s="2" t="str">
        <f aca="false">RAW_DATA!A248</f>
        <v>ORD-100247</v>
      </c>
      <c r="B252" s="2" t="str">
        <f aca="false">RAW_DATA!B248</f>
        <v>CUST-1256</v>
      </c>
      <c r="C252" s="2" t="str">
        <f aca="false">RAW_DATA!C248</f>
        <v>Men</v>
      </c>
      <c r="D252" s="2" t="str">
        <f aca="false">RAW_DATA!D248</f>
        <v>MEN-JACKET-001</v>
      </c>
      <c r="E252" s="14" t="str">
        <f aca="false">RAW_DATA!E248</f>
        <v>2024-01-17</v>
      </c>
      <c r="F252" s="14" t="str">
        <f aca="false">RAW_DATA!F248</f>
        <v>2024-01-26</v>
      </c>
      <c r="G252" s="2" t="str">
        <f aca="false">RAW_DATA!G248</f>
        <v>Bagmati</v>
      </c>
      <c r="H252" s="4" t="n">
        <f aca="false">RAW_DATA!H248</f>
        <v>11599.6</v>
      </c>
      <c r="I252" s="5" t="n">
        <f aca="false">RAW_DATA!I248</f>
        <v>25</v>
      </c>
      <c r="J252" s="2" t="str">
        <f aca="false">RAW_DATA!J248</f>
        <v>No</v>
      </c>
      <c r="K252" s="15" t="n">
        <f aca="false">IF(AND(F252&lt;&gt;"",E252&lt;&gt;""),DATEVALUE(F252)-DATEVALUE(E252),"")</f>
        <v>9</v>
      </c>
      <c r="L252" s="4" t="n">
        <f aca="false">H252*(1-I252/100)</f>
        <v>8699.7</v>
      </c>
      <c r="M252" s="4" t="n">
        <f aca="false">H252*CALCULATIONS!$B$2</f>
        <v>6959.76</v>
      </c>
      <c r="N252" s="4" t="n">
        <f aca="false">IF(J252="Yes",H252*CALCULATIONS!$B$3,0)</f>
        <v>0</v>
      </c>
      <c r="O252" s="4" t="n">
        <f aca="false">L252-M252-N252</f>
        <v>1739.94</v>
      </c>
      <c r="P252" s="16" t="n">
        <f aca="false">IF(L252&gt;0,O252/L252,"")</f>
        <v>0.2</v>
      </c>
    </row>
    <row r="253" customFormat="false" ht="15" hidden="false" customHeight="false" outlineLevel="0" collapsed="false">
      <c r="A253" s="2" t="str">
        <f aca="false">RAW_DATA!A249</f>
        <v>ORD-100248</v>
      </c>
      <c r="B253" s="2" t="str">
        <f aca="false">RAW_DATA!B249</f>
        <v>CUST-1724</v>
      </c>
      <c r="C253" s="2" t="str">
        <f aca="false">RAW_DATA!C249</f>
        <v>Men</v>
      </c>
      <c r="D253" s="2" t="str">
        <f aca="false">RAW_DATA!D249</f>
        <v>MEN-SHIRT-002</v>
      </c>
      <c r="E253" s="14" t="str">
        <f aca="false">RAW_DATA!E249</f>
        <v>2024-12-10</v>
      </c>
      <c r="F253" s="14" t="str">
        <f aca="false">RAW_DATA!F249</f>
        <v>2024-12-17</v>
      </c>
      <c r="G253" s="2" t="str">
        <f aca="false">RAW_DATA!G249</f>
        <v>Bagmati</v>
      </c>
      <c r="H253" s="4" t="n">
        <f aca="false">RAW_DATA!H249</f>
        <v>6973.4</v>
      </c>
      <c r="I253" s="5" t="n">
        <f aca="false">RAW_DATA!I249</f>
        <v>0</v>
      </c>
      <c r="J253" s="2" t="str">
        <f aca="false">RAW_DATA!J249</f>
        <v>Yes</v>
      </c>
      <c r="K253" s="15" t="n">
        <f aca="false">IF(AND(F253&lt;&gt;"",E253&lt;&gt;""),DATEVALUE(F253)-DATEVALUE(E253),"")</f>
        <v>7</v>
      </c>
      <c r="L253" s="4" t="n">
        <f aca="false">H253*(1-I253/100)</f>
        <v>6973.4</v>
      </c>
      <c r="M253" s="4" t="n">
        <f aca="false">H253*CALCULATIONS!$B$2</f>
        <v>4184.04</v>
      </c>
      <c r="N253" s="4" t="n">
        <f aca="false">IF(J253="Yes",H253*CALCULATIONS!$B$3,0)</f>
        <v>1394.68</v>
      </c>
      <c r="O253" s="4" t="n">
        <f aca="false">L253-M253-N253</f>
        <v>1394.68</v>
      </c>
      <c r="P253" s="16" t="n">
        <f aca="false">IF(L253&gt;0,O253/L253,"")</f>
        <v>0.2</v>
      </c>
    </row>
    <row r="254" customFormat="false" ht="15" hidden="false" customHeight="false" outlineLevel="0" collapsed="false">
      <c r="A254" s="2" t="str">
        <f aca="false">RAW_DATA!A250</f>
        <v>ORD-100249</v>
      </c>
      <c r="B254" s="2" t="str">
        <f aca="false">RAW_DATA!B250</f>
        <v>CUST-4836</v>
      </c>
      <c r="C254" s="2" t="str">
        <f aca="false">RAW_DATA!C250</f>
        <v>Women</v>
      </c>
      <c r="D254" s="2" t="str">
        <f aca="false">RAW_DATA!D250</f>
        <v>WOM-TOP-001</v>
      </c>
      <c r="E254" s="14" t="str">
        <f aca="false">RAW_DATA!E250</f>
        <v>2024-01-29</v>
      </c>
      <c r="F254" s="14" t="str">
        <f aca="false">RAW_DATA!F250</f>
        <v>2024-02-01</v>
      </c>
      <c r="G254" s="2" t="str">
        <f aca="false">RAW_DATA!G250</f>
        <v>Gandaki</v>
      </c>
      <c r="H254" s="4" t="n">
        <f aca="false">RAW_DATA!H250</f>
        <v>13024.09</v>
      </c>
      <c r="I254" s="5" t="n">
        <f aca="false">RAW_DATA!I250</f>
        <v>30</v>
      </c>
      <c r="J254" s="2" t="str">
        <f aca="false">RAW_DATA!J250</f>
        <v>No</v>
      </c>
      <c r="K254" s="15" t="n">
        <f aca="false">IF(AND(F254&lt;&gt;"",E254&lt;&gt;""),DATEVALUE(F254)-DATEVALUE(E254),"")</f>
        <v>3</v>
      </c>
      <c r="L254" s="4" t="n">
        <f aca="false">H254*(1-I254/100)</f>
        <v>9116.863</v>
      </c>
      <c r="M254" s="4" t="n">
        <f aca="false">H254*CALCULATIONS!$B$2</f>
        <v>7814.454</v>
      </c>
      <c r="N254" s="4" t="n">
        <f aca="false">IF(J254="Yes",H254*CALCULATIONS!$B$3,0)</f>
        <v>0</v>
      </c>
      <c r="O254" s="4" t="n">
        <f aca="false">L254-M254-N254</f>
        <v>1302.409</v>
      </c>
      <c r="P254" s="16" t="n">
        <f aca="false">IF(L254&gt;0,O254/L254,"")</f>
        <v>0.142857142857143</v>
      </c>
    </row>
    <row r="255" customFormat="false" ht="15" hidden="false" customHeight="false" outlineLevel="0" collapsed="false">
      <c r="A255" s="2" t="str">
        <f aca="false">RAW_DATA!A251</f>
        <v>ORD-100250</v>
      </c>
      <c r="B255" s="2" t="str">
        <f aca="false">RAW_DATA!B251</f>
        <v>CUST-9540</v>
      </c>
      <c r="C255" s="2" t="str">
        <f aca="false">RAW_DATA!C251</f>
        <v>Kids</v>
      </c>
      <c r="D255" s="2" t="str">
        <f aca="false">RAW_DATA!D251</f>
        <v>KID-KURTA-001</v>
      </c>
      <c r="E255" s="14" t="str">
        <f aca="false">RAW_DATA!E251</f>
        <v>2024-06-13</v>
      </c>
      <c r="F255" s="14" t="str">
        <f aca="false">RAW_DATA!F251</f>
        <v>2024-06-17</v>
      </c>
      <c r="G255" s="2" t="str">
        <f aca="false">RAW_DATA!G251</f>
        <v>Madhesh</v>
      </c>
      <c r="H255" s="4" t="n">
        <f aca="false">RAW_DATA!H251</f>
        <v>11701.8</v>
      </c>
      <c r="I255" s="5" t="n">
        <f aca="false">RAW_DATA!I251</f>
        <v>20</v>
      </c>
      <c r="J255" s="2" t="str">
        <f aca="false">RAW_DATA!J251</f>
        <v>No</v>
      </c>
      <c r="K255" s="15" t="n">
        <f aca="false">IF(AND(F255&lt;&gt;"",E255&lt;&gt;""),DATEVALUE(F255)-DATEVALUE(E255),"")</f>
        <v>4</v>
      </c>
      <c r="L255" s="4" t="n">
        <f aca="false">H255*(1-I255/100)</f>
        <v>9361.44</v>
      </c>
      <c r="M255" s="4" t="n">
        <f aca="false">H255*CALCULATIONS!$B$2</f>
        <v>7021.08</v>
      </c>
      <c r="N255" s="4" t="n">
        <f aca="false">IF(J255="Yes",H255*CALCULATIONS!$B$3,0)</f>
        <v>0</v>
      </c>
      <c r="O255" s="4" t="n">
        <f aca="false">L255-M255-N255</f>
        <v>2340.36</v>
      </c>
      <c r="P255" s="16" t="n">
        <f aca="false">IF(L255&gt;0,O255/L255,"")</f>
        <v>0.25</v>
      </c>
    </row>
    <row r="256" customFormat="false" ht="15" hidden="false" customHeight="false" outlineLevel="0" collapsed="false">
      <c r="A256" s="2" t="str">
        <f aca="false">RAW_DATA!A252</f>
        <v>ORD-100251</v>
      </c>
      <c r="B256" s="2" t="str">
        <f aca="false">RAW_DATA!B252</f>
        <v>CUST-9120</v>
      </c>
      <c r="C256" s="2" t="str">
        <f aca="false">RAW_DATA!C252</f>
        <v>Men</v>
      </c>
      <c r="D256" s="2" t="str">
        <f aca="false">RAW_DATA!D252</f>
        <v>MEN-JACKET-001</v>
      </c>
      <c r="E256" s="14" t="str">
        <f aca="false">RAW_DATA!E252</f>
        <v>2024-03-30</v>
      </c>
      <c r="F256" s="14" t="str">
        <f aca="false">RAW_DATA!F252</f>
        <v>2024-04-06</v>
      </c>
      <c r="G256" s="2" t="str">
        <f aca="false">RAW_DATA!G252</f>
        <v>Bagmati</v>
      </c>
      <c r="H256" s="4" t="n">
        <f aca="false">RAW_DATA!H252</f>
        <v>14253.54</v>
      </c>
      <c r="I256" s="5" t="n">
        <f aca="false">RAW_DATA!I252</f>
        <v>20</v>
      </c>
      <c r="J256" s="2" t="str">
        <f aca="false">RAW_DATA!J252</f>
        <v>No</v>
      </c>
      <c r="K256" s="15" t="n">
        <f aca="false">IF(AND(F256&lt;&gt;"",E256&lt;&gt;""),DATEVALUE(F256)-DATEVALUE(E256),"")</f>
        <v>7</v>
      </c>
      <c r="L256" s="4" t="n">
        <f aca="false">H256*(1-I256/100)</f>
        <v>11402.832</v>
      </c>
      <c r="M256" s="4" t="n">
        <f aca="false">H256*CALCULATIONS!$B$2</f>
        <v>8552.124</v>
      </c>
      <c r="N256" s="4" t="n">
        <f aca="false">IF(J256="Yes",H256*CALCULATIONS!$B$3,0)</f>
        <v>0</v>
      </c>
      <c r="O256" s="4" t="n">
        <f aca="false">L256-M256-N256</f>
        <v>2850.708</v>
      </c>
      <c r="P256" s="16" t="n">
        <f aca="false">IF(L256&gt;0,O256/L256,"")</f>
        <v>0.25</v>
      </c>
    </row>
    <row r="257" customFormat="false" ht="15" hidden="false" customHeight="false" outlineLevel="0" collapsed="false">
      <c r="A257" s="2" t="str">
        <f aca="false">RAW_DATA!A253</f>
        <v>ORD-100252</v>
      </c>
      <c r="B257" s="2" t="str">
        <f aca="false">RAW_DATA!B253</f>
        <v>CUST-3444</v>
      </c>
      <c r="C257" s="2" t="str">
        <f aca="false">RAW_DATA!C253</f>
        <v>Men</v>
      </c>
      <c r="D257" s="2" t="str">
        <f aca="false">RAW_DATA!D253</f>
        <v>MEN-SUIT-001</v>
      </c>
      <c r="E257" s="14" t="str">
        <f aca="false">RAW_DATA!E253</f>
        <v>2024-09-25</v>
      </c>
      <c r="F257" s="14" t="str">
        <f aca="false">RAW_DATA!F253</f>
        <v>2024-09-29</v>
      </c>
      <c r="G257" s="2" t="str">
        <f aca="false">RAW_DATA!G253</f>
        <v>Sudurpashchim</v>
      </c>
      <c r="H257" s="4" t="n">
        <f aca="false">RAW_DATA!H253</f>
        <v>6026.74</v>
      </c>
      <c r="I257" s="5" t="n">
        <f aca="false">RAW_DATA!I253</f>
        <v>25</v>
      </c>
      <c r="J257" s="2" t="str">
        <f aca="false">RAW_DATA!J253</f>
        <v>No</v>
      </c>
      <c r="K257" s="15" t="n">
        <f aca="false">IF(AND(F257&lt;&gt;"",E257&lt;&gt;""),DATEVALUE(F257)-DATEVALUE(E257),"")</f>
        <v>4</v>
      </c>
      <c r="L257" s="4" t="n">
        <f aca="false">H257*(1-I257/100)</f>
        <v>4520.055</v>
      </c>
      <c r="M257" s="4" t="n">
        <f aca="false">H257*CALCULATIONS!$B$2</f>
        <v>3616.044</v>
      </c>
      <c r="N257" s="4" t="n">
        <f aca="false">IF(J257="Yes",H257*CALCULATIONS!$B$3,0)</f>
        <v>0</v>
      </c>
      <c r="O257" s="4" t="n">
        <f aca="false">L257-M257-N257</f>
        <v>904.011</v>
      </c>
      <c r="P257" s="16" t="n">
        <f aca="false">IF(L257&gt;0,O257/L257,"")</f>
        <v>0.2</v>
      </c>
    </row>
    <row r="258" customFormat="false" ht="15" hidden="false" customHeight="false" outlineLevel="0" collapsed="false">
      <c r="A258" s="2" t="str">
        <f aca="false">RAW_DATA!A254</f>
        <v>ORD-100253</v>
      </c>
      <c r="B258" s="2" t="str">
        <f aca="false">RAW_DATA!B254</f>
        <v>CUST-8586</v>
      </c>
      <c r="C258" s="2" t="str">
        <f aca="false">RAW_DATA!C254</f>
        <v>Men</v>
      </c>
      <c r="D258" s="2" t="str">
        <f aca="false">RAW_DATA!D254</f>
        <v>MEN-JEANS-001</v>
      </c>
      <c r="E258" s="14" t="str">
        <f aca="false">RAW_DATA!E254</f>
        <v>2024-04-25</v>
      </c>
      <c r="F258" s="14" t="str">
        <f aca="false">RAW_DATA!F254</f>
        <v>2024-04-29</v>
      </c>
      <c r="G258" s="2" t="str">
        <f aca="false">RAW_DATA!G254</f>
        <v>Lumbini</v>
      </c>
      <c r="H258" s="4" t="n">
        <f aca="false">RAW_DATA!H254</f>
        <v>3994.04</v>
      </c>
      <c r="I258" s="5" t="n">
        <f aca="false">RAW_DATA!I254</f>
        <v>15</v>
      </c>
      <c r="J258" s="2" t="str">
        <f aca="false">RAW_DATA!J254</f>
        <v>No</v>
      </c>
      <c r="K258" s="15" t="n">
        <f aca="false">IF(AND(F258&lt;&gt;"",E258&lt;&gt;""),DATEVALUE(F258)-DATEVALUE(E258),"")</f>
        <v>4</v>
      </c>
      <c r="L258" s="4" t="n">
        <f aca="false">H258*(1-I258/100)</f>
        <v>3394.934</v>
      </c>
      <c r="M258" s="4" t="n">
        <f aca="false">H258*CALCULATIONS!$B$2</f>
        <v>2396.424</v>
      </c>
      <c r="N258" s="4" t="n">
        <f aca="false">IF(J258="Yes",H258*CALCULATIONS!$B$3,0)</f>
        <v>0</v>
      </c>
      <c r="O258" s="4" t="n">
        <f aca="false">L258-M258-N258</f>
        <v>998.51</v>
      </c>
      <c r="P258" s="16" t="n">
        <f aca="false">IF(L258&gt;0,O258/L258,"")</f>
        <v>0.294117647058824</v>
      </c>
    </row>
    <row r="259" customFormat="false" ht="15" hidden="false" customHeight="false" outlineLevel="0" collapsed="false">
      <c r="A259" s="2" t="str">
        <f aca="false">RAW_DATA!A255</f>
        <v>ORD-100254</v>
      </c>
      <c r="B259" s="2" t="str">
        <f aca="false">RAW_DATA!B255</f>
        <v>CUST-6411</v>
      </c>
      <c r="C259" s="2" t="str">
        <f aca="false">RAW_DATA!C255</f>
        <v>Kids</v>
      </c>
      <c r="D259" s="2" t="str">
        <f aca="false">RAW_DATA!D255</f>
        <v>KID-ONESIE-001</v>
      </c>
      <c r="E259" s="14" t="str">
        <f aca="false">RAW_DATA!E255</f>
        <v>2024-03-09</v>
      </c>
      <c r="F259" s="14" t="str">
        <f aca="false">RAW_DATA!F255</f>
        <v>2024-03-14</v>
      </c>
      <c r="G259" s="2" t="str">
        <f aca="false">RAW_DATA!G255</f>
        <v>Madhesh</v>
      </c>
      <c r="H259" s="4" t="n">
        <f aca="false">RAW_DATA!H255</f>
        <v>8580.66</v>
      </c>
      <c r="I259" s="5" t="n">
        <f aca="false">RAW_DATA!I255</f>
        <v>15</v>
      </c>
      <c r="J259" s="2" t="str">
        <f aca="false">RAW_DATA!J255</f>
        <v>No</v>
      </c>
      <c r="K259" s="15" t="n">
        <f aca="false">IF(AND(F259&lt;&gt;"",E259&lt;&gt;""),DATEVALUE(F259)-DATEVALUE(E259),"")</f>
        <v>5</v>
      </c>
      <c r="L259" s="4" t="n">
        <f aca="false">H259*(1-I259/100)</f>
        <v>7293.561</v>
      </c>
      <c r="M259" s="4" t="n">
        <f aca="false">H259*CALCULATIONS!$B$2</f>
        <v>5148.396</v>
      </c>
      <c r="N259" s="4" t="n">
        <f aca="false">IF(J259="Yes",H259*CALCULATIONS!$B$3,0)</f>
        <v>0</v>
      </c>
      <c r="O259" s="4" t="n">
        <f aca="false">L259-M259-N259</f>
        <v>2145.165</v>
      </c>
      <c r="P259" s="16" t="n">
        <f aca="false">IF(L259&gt;0,O259/L259,"")</f>
        <v>0.294117647058824</v>
      </c>
    </row>
    <row r="260" customFormat="false" ht="15" hidden="false" customHeight="false" outlineLevel="0" collapsed="false">
      <c r="A260" s="2" t="str">
        <f aca="false">RAW_DATA!A256</f>
        <v>ORD-100255</v>
      </c>
      <c r="B260" s="2" t="str">
        <f aca="false">RAW_DATA!B256</f>
        <v>CUST-1647</v>
      </c>
      <c r="C260" s="2" t="str">
        <f aca="false">RAW_DATA!C256</f>
        <v>Women</v>
      </c>
      <c r="D260" s="2" t="str">
        <f aca="false">RAW_DATA!D256</f>
        <v>WOM-SUIT-001</v>
      </c>
      <c r="E260" s="14" t="str">
        <f aca="false">RAW_DATA!E256</f>
        <v>2024-04-07</v>
      </c>
      <c r="F260" s="14" t="str">
        <f aca="false">RAW_DATA!F256</f>
        <v>2024-04-09</v>
      </c>
      <c r="G260" s="2" t="str">
        <f aca="false">RAW_DATA!G256</f>
        <v>Karnali</v>
      </c>
      <c r="H260" s="4" t="n">
        <f aca="false">RAW_DATA!H256</f>
        <v>8266.72</v>
      </c>
      <c r="I260" s="5" t="n">
        <f aca="false">RAW_DATA!I256</f>
        <v>0</v>
      </c>
      <c r="J260" s="2" t="str">
        <f aca="false">RAW_DATA!J256</f>
        <v>No</v>
      </c>
      <c r="K260" s="15" t="n">
        <f aca="false">IF(AND(F260&lt;&gt;"",E260&lt;&gt;""),DATEVALUE(F260)-DATEVALUE(E260),"")</f>
        <v>2</v>
      </c>
      <c r="L260" s="4" t="n">
        <f aca="false">H260*(1-I260/100)</f>
        <v>8266.72</v>
      </c>
      <c r="M260" s="4" t="n">
        <f aca="false">H260*CALCULATIONS!$B$2</f>
        <v>4960.032</v>
      </c>
      <c r="N260" s="4" t="n">
        <f aca="false">IF(J260="Yes",H260*CALCULATIONS!$B$3,0)</f>
        <v>0</v>
      </c>
      <c r="O260" s="4" t="n">
        <f aca="false">L260-M260-N260</f>
        <v>3306.688</v>
      </c>
      <c r="P260" s="16" t="n">
        <f aca="false">IF(L260&gt;0,O260/L260,"")</f>
        <v>0.4</v>
      </c>
    </row>
    <row r="261" customFormat="false" ht="15" hidden="false" customHeight="false" outlineLevel="0" collapsed="false">
      <c r="A261" s="2" t="str">
        <f aca="false">RAW_DATA!A257</f>
        <v>ORD-100256</v>
      </c>
      <c r="B261" s="2" t="str">
        <f aca="false">RAW_DATA!B257</f>
        <v>CUST-6455</v>
      </c>
      <c r="C261" s="2" t="str">
        <f aca="false">RAW_DATA!C257</f>
        <v>Kids</v>
      </c>
      <c r="D261" s="2" t="str">
        <f aca="false">RAW_DATA!D257</f>
        <v>KID-DRESS-001</v>
      </c>
      <c r="E261" s="14" t="str">
        <f aca="false">RAW_DATA!E257</f>
        <v>2024-10-13</v>
      </c>
      <c r="F261" s="14" t="str">
        <f aca="false">RAW_DATA!F257</f>
        <v>2024-10-16</v>
      </c>
      <c r="G261" s="2" t="str">
        <f aca="false">RAW_DATA!G257</f>
        <v>Karnali</v>
      </c>
      <c r="H261" s="4" t="n">
        <f aca="false">RAW_DATA!H257</f>
        <v>11002.43</v>
      </c>
      <c r="I261" s="5" t="n">
        <f aca="false">RAW_DATA!I257</f>
        <v>20</v>
      </c>
      <c r="J261" s="2" t="str">
        <f aca="false">RAW_DATA!J257</f>
        <v>No</v>
      </c>
      <c r="K261" s="15" t="n">
        <f aca="false">IF(AND(F261&lt;&gt;"",E261&lt;&gt;""),DATEVALUE(F261)-DATEVALUE(E261),"")</f>
        <v>3</v>
      </c>
      <c r="L261" s="4" t="n">
        <f aca="false">H261*(1-I261/100)</f>
        <v>8801.944</v>
      </c>
      <c r="M261" s="4" t="n">
        <f aca="false">H261*CALCULATIONS!$B$2</f>
        <v>6601.458</v>
      </c>
      <c r="N261" s="4" t="n">
        <f aca="false">IF(J261="Yes",H261*CALCULATIONS!$B$3,0)</f>
        <v>0</v>
      </c>
      <c r="O261" s="4" t="n">
        <f aca="false">L261-M261-N261</f>
        <v>2200.486</v>
      </c>
      <c r="P261" s="16" t="n">
        <f aca="false">IF(L261&gt;0,O261/L261,"")</f>
        <v>0.25</v>
      </c>
    </row>
    <row r="262" customFormat="false" ht="15" hidden="false" customHeight="false" outlineLevel="0" collapsed="false">
      <c r="A262" s="2" t="str">
        <f aca="false">RAW_DATA!A258</f>
        <v>ORD-100257</v>
      </c>
      <c r="B262" s="2" t="str">
        <f aca="false">RAW_DATA!B258</f>
        <v>CUST-4974</v>
      </c>
      <c r="C262" s="2" t="str">
        <f aca="false">RAW_DATA!C258</f>
        <v>Men</v>
      </c>
      <c r="D262" s="2" t="str">
        <f aca="false">RAW_DATA!D258</f>
        <v>MEN-SHIRT-001</v>
      </c>
      <c r="E262" s="14" t="str">
        <f aca="false">RAW_DATA!E258</f>
        <v>2024-03-01</v>
      </c>
      <c r="F262" s="14" t="str">
        <f aca="false">RAW_DATA!F258</f>
        <v>2024-03-09</v>
      </c>
      <c r="G262" s="2" t="str">
        <f aca="false">RAW_DATA!G258</f>
        <v>Bagmati</v>
      </c>
      <c r="H262" s="4" t="n">
        <f aca="false">RAW_DATA!H258</f>
        <v>14450.12</v>
      </c>
      <c r="I262" s="5" t="n">
        <f aca="false">RAW_DATA!I258</f>
        <v>5</v>
      </c>
      <c r="J262" s="2" t="str">
        <f aca="false">RAW_DATA!J258</f>
        <v>No</v>
      </c>
      <c r="K262" s="15" t="n">
        <f aca="false">IF(AND(F262&lt;&gt;"",E262&lt;&gt;""),DATEVALUE(F262)-DATEVALUE(E262),"")</f>
        <v>8</v>
      </c>
      <c r="L262" s="4" t="n">
        <f aca="false">H262*(1-I262/100)</f>
        <v>13727.614</v>
      </c>
      <c r="M262" s="4" t="n">
        <f aca="false">H262*CALCULATIONS!$B$2</f>
        <v>8670.072</v>
      </c>
      <c r="N262" s="4" t="n">
        <f aca="false">IF(J262="Yes",H262*CALCULATIONS!$B$3,0)</f>
        <v>0</v>
      </c>
      <c r="O262" s="4" t="n">
        <f aca="false">L262-M262-N262</f>
        <v>5057.542</v>
      </c>
      <c r="P262" s="16" t="n">
        <f aca="false">IF(L262&gt;0,O262/L262,"")</f>
        <v>0.368421052631579</v>
      </c>
    </row>
    <row r="263" customFormat="false" ht="15" hidden="false" customHeight="false" outlineLevel="0" collapsed="false">
      <c r="A263" s="2" t="str">
        <f aca="false">RAW_DATA!A259</f>
        <v>ORD-100258</v>
      </c>
      <c r="B263" s="2" t="str">
        <f aca="false">RAW_DATA!B259</f>
        <v>CUST-6886</v>
      </c>
      <c r="C263" s="2" t="str">
        <f aca="false">RAW_DATA!C259</f>
        <v>Women</v>
      </c>
      <c r="D263" s="2" t="str">
        <f aca="false">RAW_DATA!D259</f>
        <v>WOM-TOP-001</v>
      </c>
      <c r="E263" s="14" t="str">
        <f aca="false">RAW_DATA!E259</f>
        <v>2024-05-24</v>
      </c>
      <c r="F263" s="14" t="str">
        <f aca="false">RAW_DATA!F259</f>
        <v>2024-05-29</v>
      </c>
      <c r="G263" s="2" t="str">
        <f aca="false">RAW_DATA!G259</f>
        <v>Madhesh</v>
      </c>
      <c r="H263" s="4" t="n">
        <f aca="false">RAW_DATA!H259</f>
        <v>8505.15</v>
      </c>
      <c r="I263" s="5" t="n">
        <f aca="false">RAW_DATA!I259</f>
        <v>5</v>
      </c>
      <c r="J263" s="2" t="str">
        <f aca="false">RAW_DATA!J259</f>
        <v>No</v>
      </c>
      <c r="K263" s="15" t="n">
        <f aca="false">IF(AND(F263&lt;&gt;"",E263&lt;&gt;""),DATEVALUE(F263)-DATEVALUE(E263),"")</f>
        <v>5</v>
      </c>
      <c r="L263" s="4" t="n">
        <f aca="false">H263*(1-I263/100)</f>
        <v>8079.8925</v>
      </c>
      <c r="M263" s="4" t="n">
        <f aca="false">H263*CALCULATIONS!$B$2</f>
        <v>5103.09</v>
      </c>
      <c r="N263" s="4" t="n">
        <f aca="false">IF(J263="Yes",H263*CALCULATIONS!$B$3,0)</f>
        <v>0</v>
      </c>
      <c r="O263" s="4" t="n">
        <f aca="false">L263-M263-N263</f>
        <v>2976.8025</v>
      </c>
      <c r="P263" s="16" t="n">
        <f aca="false">IF(L263&gt;0,O263/L263,"")</f>
        <v>0.368421052631579</v>
      </c>
    </row>
    <row r="264" customFormat="false" ht="15" hidden="false" customHeight="false" outlineLevel="0" collapsed="false">
      <c r="A264" s="2" t="str">
        <f aca="false">RAW_DATA!A260</f>
        <v>ORD-100259</v>
      </c>
      <c r="B264" s="2" t="str">
        <f aca="false">RAW_DATA!B260</f>
        <v>CUST-4328</v>
      </c>
      <c r="C264" s="2" t="str">
        <f aca="false">RAW_DATA!C260</f>
        <v>Men</v>
      </c>
      <c r="D264" s="2" t="str">
        <f aca="false">RAW_DATA!D260</f>
        <v>MEN-SUIT-001</v>
      </c>
      <c r="E264" s="14" t="str">
        <f aca="false">RAW_DATA!E260</f>
        <v>2024-08-28</v>
      </c>
      <c r="F264" s="14" t="str">
        <f aca="false">RAW_DATA!F260</f>
        <v>2024-09-05</v>
      </c>
      <c r="G264" s="2" t="str">
        <f aca="false">RAW_DATA!G260</f>
        <v>Gandaki</v>
      </c>
      <c r="H264" s="4" t="n">
        <f aca="false">RAW_DATA!H260</f>
        <v>7257.06</v>
      </c>
      <c r="I264" s="5" t="n">
        <f aca="false">RAW_DATA!I260</f>
        <v>15</v>
      </c>
      <c r="J264" s="2" t="str">
        <f aca="false">RAW_DATA!J260</f>
        <v>No</v>
      </c>
      <c r="K264" s="15" t="n">
        <f aca="false">IF(AND(F264&lt;&gt;"",E264&lt;&gt;""),DATEVALUE(F264)-DATEVALUE(E264),"")</f>
        <v>8</v>
      </c>
      <c r="L264" s="4" t="n">
        <f aca="false">H264*(1-I264/100)</f>
        <v>6168.501</v>
      </c>
      <c r="M264" s="4" t="n">
        <f aca="false">H264*CALCULATIONS!$B$2</f>
        <v>4354.236</v>
      </c>
      <c r="N264" s="4" t="n">
        <f aca="false">IF(J264="Yes",H264*CALCULATIONS!$B$3,0)</f>
        <v>0</v>
      </c>
      <c r="O264" s="4" t="n">
        <f aca="false">L264-M264-N264</f>
        <v>1814.265</v>
      </c>
      <c r="P264" s="16" t="n">
        <f aca="false">IF(L264&gt;0,O264/L264,"")</f>
        <v>0.294117647058824</v>
      </c>
    </row>
    <row r="265" customFormat="false" ht="15" hidden="false" customHeight="false" outlineLevel="0" collapsed="false">
      <c r="A265" s="2" t="str">
        <f aca="false">RAW_DATA!A261</f>
        <v>ORD-100260</v>
      </c>
      <c r="B265" s="2" t="str">
        <f aca="false">RAW_DATA!B261</f>
        <v>CUST-7841</v>
      </c>
      <c r="C265" s="2" t="str">
        <f aca="false">RAW_DATA!C261</f>
        <v>Men</v>
      </c>
      <c r="D265" s="2" t="str">
        <f aca="false">RAW_DATA!D261</f>
        <v>MEN-POLO-001</v>
      </c>
      <c r="E265" s="14" t="str">
        <f aca="false">RAW_DATA!E261</f>
        <v>2024-03-15</v>
      </c>
      <c r="F265" s="14" t="str">
        <f aca="false">RAW_DATA!F261</f>
        <v>2024-03-16</v>
      </c>
      <c r="G265" s="2" t="str">
        <f aca="false">RAW_DATA!G261</f>
        <v>Bagmati</v>
      </c>
      <c r="H265" s="4" t="n">
        <f aca="false">RAW_DATA!H261</f>
        <v>3708.47</v>
      </c>
      <c r="I265" s="5" t="n">
        <f aca="false">RAW_DATA!I261</f>
        <v>30</v>
      </c>
      <c r="J265" s="2" t="str">
        <f aca="false">RAW_DATA!J261</f>
        <v>No</v>
      </c>
      <c r="K265" s="15" t="n">
        <f aca="false">IF(AND(F265&lt;&gt;"",E265&lt;&gt;""),DATEVALUE(F265)-DATEVALUE(E265),"")</f>
        <v>1</v>
      </c>
      <c r="L265" s="4" t="n">
        <f aca="false">H265*(1-I265/100)</f>
        <v>2595.929</v>
      </c>
      <c r="M265" s="4" t="n">
        <f aca="false">H265*CALCULATIONS!$B$2</f>
        <v>2225.082</v>
      </c>
      <c r="N265" s="4" t="n">
        <f aca="false">IF(J265="Yes",H265*CALCULATIONS!$B$3,0)</f>
        <v>0</v>
      </c>
      <c r="O265" s="4" t="n">
        <f aca="false">L265-M265-N265</f>
        <v>370.847</v>
      </c>
      <c r="P265" s="16" t="n">
        <f aca="false">IF(L265&gt;0,O265/L265,"")</f>
        <v>0.142857142857143</v>
      </c>
    </row>
    <row r="266" customFormat="false" ht="15" hidden="false" customHeight="false" outlineLevel="0" collapsed="false">
      <c r="A266" s="2" t="str">
        <f aca="false">RAW_DATA!A262</f>
        <v>ORD-100261</v>
      </c>
      <c r="B266" s="2" t="str">
        <f aca="false">RAW_DATA!B262</f>
        <v>CUST-6530</v>
      </c>
      <c r="C266" s="2" t="str">
        <f aca="false">RAW_DATA!C262</f>
        <v>Men</v>
      </c>
      <c r="D266" s="2" t="str">
        <f aca="false">RAW_DATA!D262</f>
        <v>MEN-JEANS-002</v>
      </c>
      <c r="E266" s="14" t="str">
        <f aca="false">RAW_DATA!E262</f>
        <v>2024-05-05</v>
      </c>
      <c r="F266" s="14" t="str">
        <f aca="false">RAW_DATA!F262</f>
        <v>2024-05-11</v>
      </c>
      <c r="G266" s="2" t="str">
        <f aca="false">RAW_DATA!G262</f>
        <v>Madhesh</v>
      </c>
      <c r="H266" s="4" t="n">
        <f aca="false">RAW_DATA!H262</f>
        <v>8761.95</v>
      </c>
      <c r="I266" s="5" t="n">
        <f aca="false">RAW_DATA!I262</f>
        <v>15</v>
      </c>
      <c r="J266" s="2" t="str">
        <f aca="false">RAW_DATA!J262</f>
        <v>No</v>
      </c>
      <c r="K266" s="15" t="n">
        <f aca="false">IF(AND(F266&lt;&gt;"",E266&lt;&gt;""),DATEVALUE(F266)-DATEVALUE(E266),"")</f>
        <v>6</v>
      </c>
      <c r="L266" s="4" t="n">
        <f aca="false">H266*(1-I266/100)</f>
        <v>7447.6575</v>
      </c>
      <c r="M266" s="4" t="n">
        <f aca="false">H266*CALCULATIONS!$B$2</f>
        <v>5257.17</v>
      </c>
      <c r="N266" s="4" t="n">
        <f aca="false">IF(J266="Yes",H266*CALCULATIONS!$B$3,0)</f>
        <v>0</v>
      </c>
      <c r="O266" s="4" t="n">
        <f aca="false">L266-M266-N266</f>
        <v>2190.4875</v>
      </c>
      <c r="P266" s="16" t="n">
        <f aca="false">IF(L266&gt;0,O266/L266,"")</f>
        <v>0.294117647058824</v>
      </c>
    </row>
    <row r="267" customFormat="false" ht="15" hidden="false" customHeight="false" outlineLevel="0" collapsed="false">
      <c r="A267" s="2" t="str">
        <f aca="false">RAW_DATA!A263</f>
        <v>ORD-100262</v>
      </c>
      <c r="B267" s="2" t="str">
        <f aca="false">RAW_DATA!B263</f>
        <v>CUST-3773</v>
      </c>
      <c r="C267" s="2" t="str">
        <f aca="false">RAW_DATA!C263</f>
        <v>Men</v>
      </c>
      <c r="D267" s="2" t="str">
        <f aca="false">RAW_DATA!D263</f>
        <v>MEN-TSHIRT-001</v>
      </c>
      <c r="E267" s="14" t="str">
        <f aca="false">RAW_DATA!E263</f>
        <v>2024-08-23</v>
      </c>
      <c r="F267" s="14" t="str">
        <f aca="false">RAW_DATA!F263</f>
        <v>2024-08-26</v>
      </c>
      <c r="G267" s="2" t="str">
        <f aca="false">RAW_DATA!G263</f>
        <v>Sudurpashchim</v>
      </c>
      <c r="H267" s="4" t="n">
        <f aca="false">RAW_DATA!H263</f>
        <v>11224.11</v>
      </c>
      <c r="I267" s="5" t="n">
        <f aca="false">RAW_DATA!I263</f>
        <v>25</v>
      </c>
      <c r="J267" s="2" t="str">
        <f aca="false">RAW_DATA!J263</f>
        <v>No</v>
      </c>
      <c r="K267" s="15" t="n">
        <f aca="false">IF(AND(F267&lt;&gt;"",E267&lt;&gt;""),DATEVALUE(F267)-DATEVALUE(E267),"")</f>
        <v>3</v>
      </c>
      <c r="L267" s="4" t="n">
        <f aca="false">H267*(1-I267/100)</f>
        <v>8418.0825</v>
      </c>
      <c r="M267" s="4" t="n">
        <f aca="false">H267*CALCULATIONS!$B$2</f>
        <v>6734.466</v>
      </c>
      <c r="N267" s="4" t="n">
        <f aca="false">IF(J267="Yes",H267*CALCULATIONS!$B$3,0)</f>
        <v>0</v>
      </c>
      <c r="O267" s="4" t="n">
        <f aca="false">L267-M267-N267</f>
        <v>1683.6165</v>
      </c>
      <c r="P267" s="16" t="n">
        <f aca="false">IF(L267&gt;0,O267/L267,"")</f>
        <v>0.2</v>
      </c>
    </row>
    <row r="268" customFormat="false" ht="15" hidden="false" customHeight="false" outlineLevel="0" collapsed="false">
      <c r="A268" s="2" t="str">
        <f aca="false">RAW_DATA!A264</f>
        <v>ORD-100263</v>
      </c>
      <c r="B268" s="2" t="str">
        <f aca="false">RAW_DATA!B264</f>
        <v>CUST-2217</v>
      </c>
      <c r="C268" s="2" t="str">
        <f aca="false">RAW_DATA!C264</f>
        <v>Men</v>
      </c>
      <c r="D268" s="2" t="str">
        <f aca="false">RAW_DATA!D264</f>
        <v>MEN-CHINO-001</v>
      </c>
      <c r="E268" s="14" t="str">
        <f aca="false">RAW_DATA!E264</f>
        <v>2024-01-31</v>
      </c>
      <c r="F268" s="14" t="str">
        <f aca="false">RAW_DATA!F264</f>
        <v>2024-02-06</v>
      </c>
      <c r="G268" s="2" t="str">
        <f aca="false">RAW_DATA!G264</f>
        <v>Madhesh</v>
      </c>
      <c r="H268" s="4" t="n">
        <f aca="false">RAW_DATA!H264</f>
        <v>14859.69</v>
      </c>
      <c r="I268" s="5" t="n">
        <f aca="false">RAW_DATA!I264</f>
        <v>20</v>
      </c>
      <c r="J268" s="2" t="str">
        <f aca="false">RAW_DATA!J264</f>
        <v>No</v>
      </c>
      <c r="K268" s="15" t="n">
        <f aca="false">IF(AND(F268&lt;&gt;"",E268&lt;&gt;""),DATEVALUE(F268)-DATEVALUE(E268),"")</f>
        <v>6</v>
      </c>
      <c r="L268" s="4" t="n">
        <f aca="false">H268*(1-I268/100)</f>
        <v>11887.752</v>
      </c>
      <c r="M268" s="4" t="n">
        <f aca="false">H268*CALCULATIONS!$B$2</f>
        <v>8915.814</v>
      </c>
      <c r="N268" s="4" t="n">
        <f aca="false">IF(J268="Yes",H268*CALCULATIONS!$B$3,0)</f>
        <v>0</v>
      </c>
      <c r="O268" s="4" t="n">
        <f aca="false">L268-M268-N268</f>
        <v>2971.938</v>
      </c>
      <c r="P268" s="16" t="n">
        <f aca="false">IF(L268&gt;0,O268/L268,"")</f>
        <v>0.25</v>
      </c>
    </row>
    <row r="269" customFormat="false" ht="15" hidden="false" customHeight="false" outlineLevel="0" collapsed="false">
      <c r="A269" s="2" t="str">
        <f aca="false">RAW_DATA!A265</f>
        <v>ORD-100264</v>
      </c>
      <c r="B269" s="2" t="str">
        <f aca="false">RAW_DATA!B265</f>
        <v>CUST-1149</v>
      </c>
      <c r="C269" s="2" t="str">
        <f aca="false">RAW_DATA!C265</f>
        <v>Kids</v>
      </c>
      <c r="D269" s="2" t="str">
        <f aca="false">RAW_DATA!D265</f>
        <v>KID-TSHIRT-001</v>
      </c>
      <c r="E269" s="14" t="str">
        <f aca="false">RAW_DATA!E265</f>
        <v>2024-11-18</v>
      </c>
      <c r="F269" s="14" t="str">
        <f aca="false">RAW_DATA!F265</f>
        <v>2024-11-22</v>
      </c>
      <c r="G269" s="2" t="str">
        <f aca="false">RAW_DATA!G265</f>
        <v>Lumbini</v>
      </c>
      <c r="H269" s="4" t="n">
        <f aca="false">RAW_DATA!H265</f>
        <v>2493.63</v>
      </c>
      <c r="I269" s="5" t="n">
        <f aca="false">RAW_DATA!I265</f>
        <v>15</v>
      </c>
      <c r="J269" s="2" t="str">
        <f aca="false">RAW_DATA!J265</f>
        <v>No</v>
      </c>
      <c r="K269" s="15" t="n">
        <f aca="false">IF(AND(F269&lt;&gt;"",E269&lt;&gt;""),DATEVALUE(F269)-DATEVALUE(E269),"")</f>
        <v>4</v>
      </c>
      <c r="L269" s="4" t="n">
        <f aca="false">H269*(1-I269/100)</f>
        <v>2119.5855</v>
      </c>
      <c r="M269" s="4" t="n">
        <f aca="false">H269*CALCULATIONS!$B$2</f>
        <v>1496.178</v>
      </c>
      <c r="N269" s="4" t="n">
        <f aca="false">IF(J269="Yes",H269*CALCULATIONS!$B$3,0)</f>
        <v>0</v>
      </c>
      <c r="O269" s="4" t="n">
        <f aca="false">L269-M269-N269</f>
        <v>623.4075</v>
      </c>
      <c r="P269" s="16" t="n">
        <f aca="false">IF(L269&gt;0,O269/L269,"")</f>
        <v>0.294117647058824</v>
      </c>
    </row>
    <row r="270" customFormat="false" ht="15" hidden="false" customHeight="false" outlineLevel="0" collapsed="false">
      <c r="A270" s="2" t="str">
        <f aca="false">RAW_DATA!A266</f>
        <v>ORD-100265</v>
      </c>
      <c r="B270" s="2" t="str">
        <f aca="false">RAW_DATA!B266</f>
        <v>CUST-1257</v>
      </c>
      <c r="C270" s="2" t="str">
        <f aca="false">RAW_DATA!C266</f>
        <v>Men</v>
      </c>
      <c r="D270" s="2" t="str">
        <f aca="false">RAW_DATA!D266</f>
        <v>MEN-TSHIRT-001</v>
      </c>
      <c r="E270" s="14" t="str">
        <f aca="false">RAW_DATA!E266</f>
        <v>2024-11-11</v>
      </c>
      <c r="F270" s="14" t="str">
        <f aca="false">RAW_DATA!F266</f>
        <v>2024-11-22</v>
      </c>
      <c r="G270" s="2" t="str">
        <f aca="false">RAW_DATA!G266</f>
        <v>Madhesh</v>
      </c>
      <c r="H270" s="4" t="n">
        <f aca="false">RAW_DATA!H266</f>
        <v>9747.06</v>
      </c>
      <c r="I270" s="5" t="n">
        <f aca="false">RAW_DATA!I266</f>
        <v>20</v>
      </c>
      <c r="J270" s="2" t="str">
        <f aca="false">RAW_DATA!J266</f>
        <v>No</v>
      </c>
      <c r="K270" s="15" t="n">
        <f aca="false">IF(AND(F270&lt;&gt;"",E270&lt;&gt;""),DATEVALUE(F270)-DATEVALUE(E270),"")</f>
        <v>11</v>
      </c>
      <c r="L270" s="4" t="n">
        <f aca="false">H270*(1-I270/100)</f>
        <v>7797.648</v>
      </c>
      <c r="M270" s="4" t="n">
        <f aca="false">H270*CALCULATIONS!$B$2</f>
        <v>5848.236</v>
      </c>
      <c r="N270" s="4" t="n">
        <f aca="false">IF(J270="Yes",H270*CALCULATIONS!$B$3,0)</f>
        <v>0</v>
      </c>
      <c r="O270" s="4" t="n">
        <f aca="false">L270-M270-N270</f>
        <v>1949.412</v>
      </c>
      <c r="P270" s="16" t="n">
        <f aca="false">IF(L270&gt;0,O270/L270,"")</f>
        <v>0.25</v>
      </c>
    </row>
    <row r="271" customFormat="false" ht="15" hidden="false" customHeight="false" outlineLevel="0" collapsed="false">
      <c r="A271" s="2" t="str">
        <f aca="false">RAW_DATA!A267</f>
        <v>ORD-100266</v>
      </c>
      <c r="B271" s="2" t="str">
        <f aca="false">RAW_DATA!B267</f>
        <v>CUST-9228</v>
      </c>
      <c r="C271" s="2" t="str">
        <f aca="false">RAW_DATA!C267</f>
        <v>Men</v>
      </c>
      <c r="D271" s="2" t="str">
        <f aca="false">RAW_DATA!D267</f>
        <v>MEN-CHINO-001</v>
      </c>
      <c r="E271" s="14" t="str">
        <f aca="false">RAW_DATA!E267</f>
        <v>2024-05-20</v>
      </c>
      <c r="F271" s="14" t="str">
        <f aca="false">RAW_DATA!F267</f>
        <v>2024-05-26</v>
      </c>
      <c r="G271" s="2" t="str">
        <f aca="false">RAW_DATA!G267</f>
        <v>Madhesh</v>
      </c>
      <c r="H271" s="4" t="n">
        <f aca="false">RAW_DATA!H267</f>
        <v>8176.56</v>
      </c>
      <c r="I271" s="5" t="n">
        <f aca="false">RAW_DATA!I267</f>
        <v>0</v>
      </c>
      <c r="J271" s="2" t="str">
        <f aca="false">RAW_DATA!J267</f>
        <v>No</v>
      </c>
      <c r="K271" s="15" t="n">
        <f aca="false">IF(AND(F271&lt;&gt;"",E271&lt;&gt;""),DATEVALUE(F271)-DATEVALUE(E271),"")</f>
        <v>6</v>
      </c>
      <c r="L271" s="4" t="n">
        <f aca="false">H271*(1-I271/100)</f>
        <v>8176.56</v>
      </c>
      <c r="M271" s="4" t="n">
        <f aca="false">H271*CALCULATIONS!$B$2</f>
        <v>4905.936</v>
      </c>
      <c r="N271" s="4" t="n">
        <f aca="false">IF(J271="Yes",H271*CALCULATIONS!$B$3,0)</f>
        <v>0</v>
      </c>
      <c r="O271" s="4" t="n">
        <f aca="false">L271-M271-N271</f>
        <v>3270.624</v>
      </c>
      <c r="P271" s="16" t="n">
        <f aca="false">IF(L271&gt;0,O271/L271,"")</f>
        <v>0.4</v>
      </c>
    </row>
    <row r="272" customFormat="false" ht="15" hidden="false" customHeight="false" outlineLevel="0" collapsed="false">
      <c r="A272" s="2" t="str">
        <f aca="false">RAW_DATA!A268</f>
        <v>ORD-100267</v>
      </c>
      <c r="B272" s="2" t="str">
        <f aca="false">RAW_DATA!B268</f>
        <v>CUST-9625</v>
      </c>
      <c r="C272" s="2" t="str">
        <f aca="false">RAW_DATA!C268</f>
        <v>Kids</v>
      </c>
      <c r="D272" s="2" t="str">
        <f aca="false">RAW_DATA!D268</f>
        <v>KID-SHORTS-001</v>
      </c>
      <c r="E272" s="14" t="str">
        <f aca="false">RAW_DATA!E268</f>
        <v>2024-02-19</v>
      </c>
      <c r="F272" s="14" t="str">
        <f aca="false">RAW_DATA!F268</f>
        <v>2024-02-25</v>
      </c>
      <c r="G272" s="2" t="str">
        <f aca="false">RAW_DATA!G268</f>
        <v>Karnali</v>
      </c>
      <c r="H272" s="4" t="n">
        <f aca="false">RAW_DATA!H268</f>
        <v>2051.74</v>
      </c>
      <c r="I272" s="5" t="n">
        <f aca="false">RAW_DATA!I268</f>
        <v>5</v>
      </c>
      <c r="J272" s="2" t="str">
        <f aca="false">RAW_DATA!J268</f>
        <v>No</v>
      </c>
      <c r="K272" s="15" t="n">
        <f aca="false">IF(AND(F272&lt;&gt;"",E272&lt;&gt;""),DATEVALUE(F272)-DATEVALUE(E272),"")</f>
        <v>6</v>
      </c>
      <c r="L272" s="4" t="n">
        <f aca="false">H272*(1-I272/100)</f>
        <v>1949.153</v>
      </c>
      <c r="M272" s="4" t="n">
        <f aca="false">H272*CALCULATIONS!$B$2</f>
        <v>1231.044</v>
      </c>
      <c r="N272" s="4" t="n">
        <f aca="false">IF(J272="Yes",H272*CALCULATIONS!$B$3,0)</f>
        <v>0</v>
      </c>
      <c r="O272" s="4" t="n">
        <f aca="false">L272-M272-N272</f>
        <v>718.109</v>
      </c>
      <c r="P272" s="16" t="n">
        <f aca="false">IF(L272&gt;0,O272/L272,"")</f>
        <v>0.368421052631579</v>
      </c>
    </row>
    <row r="273" customFormat="false" ht="15" hidden="false" customHeight="false" outlineLevel="0" collapsed="false">
      <c r="A273" s="2" t="str">
        <f aca="false">RAW_DATA!A269</f>
        <v>ORD-100268</v>
      </c>
      <c r="B273" s="2" t="str">
        <f aca="false">RAW_DATA!B269</f>
        <v>CUST-4700</v>
      </c>
      <c r="C273" s="2" t="str">
        <f aca="false">RAW_DATA!C269</f>
        <v>Men</v>
      </c>
      <c r="D273" s="2" t="str">
        <f aca="false">RAW_DATA!D269</f>
        <v>MEN-SUIT-001</v>
      </c>
      <c r="E273" s="14" t="str">
        <f aca="false">RAW_DATA!E269</f>
        <v>2024-07-26</v>
      </c>
      <c r="F273" s="14" t="str">
        <f aca="false">RAW_DATA!F269</f>
        <v>2024-07-31</v>
      </c>
      <c r="G273" s="2" t="str">
        <f aca="false">RAW_DATA!G269</f>
        <v>Bagmati</v>
      </c>
      <c r="H273" s="4" t="n">
        <f aca="false">RAW_DATA!H269</f>
        <v>1645.78</v>
      </c>
      <c r="I273" s="5" t="n">
        <f aca="false">RAW_DATA!I269</f>
        <v>15</v>
      </c>
      <c r="J273" s="2" t="str">
        <f aca="false">RAW_DATA!J269</f>
        <v>No</v>
      </c>
      <c r="K273" s="15" t="n">
        <f aca="false">IF(AND(F273&lt;&gt;"",E273&lt;&gt;""),DATEVALUE(F273)-DATEVALUE(E273),"")</f>
        <v>5</v>
      </c>
      <c r="L273" s="4" t="n">
        <f aca="false">H273*(1-I273/100)</f>
        <v>1398.913</v>
      </c>
      <c r="M273" s="4" t="n">
        <f aca="false">H273*CALCULATIONS!$B$2</f>
        <v>987.468</v>
      </c>
      <c r="N273" s="4" t="n">
        <f aca="false">IF(J273="Yes",H273*CALCULATIONS!$B$3,0)</f>
        <v>0</v>
      </c>
      <c r="O273" s="4" t="n">
        <f aca="false">L273-M273-N273</f>
        <v>411.445</v>
      </c>
      <c r="P273" s="16" t="n">
        <f aca="false">IF(L273&gt;0,O273/L273,"")</f>
        <v>0.294117647058824</v>
      </c>
    </row>
    <row r="274" customFormat="false" ht="15" hidden="false" customHeight="false" outlineLevel="0" collapsed="false">
      <c r="A274" s="2" t="str">
        <f aca="false">RAW_DATA!A270</f>
        <v>ORD-100269</v>
      </c>
      <c r="B274" s="2" t="str">
        <f aca="false">RAW_DATA!B270</f>
        <v>CUST-8798</v>
      </c>
      <c r="C274" s="2" t="str">
        <f aca="false">RAW_DATA!C270</f>
        <v>Men</v>
      </c>
      <c r="D274" s="2" t="str">
        <f aca="false">RAW_DATA!D270</f>
        <v>MEN-SHIRT-002</v>
      </c>
      <c r="E274" s="14" t="str">
        <f aca="false">RAW_DATA!E270</f>
        <v>2024-01-17</v>
      </c>
      <c r="F274" s="14" t="str">
        <f aca="false">RAW_DATA!F270</f>
        <v>2024-01-19</v>
      </c>
      <c r="G274" s="2" t="str">
        <f aca="false">RAW_DATA!G270</f>
        <v>Lumbini</v>
      </c>
      <c r="H274" s="4" t="n">
        <f aca="false">RAW_DATA!H270</f>
        <v>9923.47</v>
      </c>
      <c r="I274" s="5" t="n">
        <f aca="false">RAW_DATA!I270</f>
        <v>30</v>
      </c>
      <c r="J274" s="2" t="str">
        <f aca="false">RAW_DATA!J270</f>
        <v>No</v>
      </c>
      <c r="K274" s="15" t="n">
        <f aca="false">IF(AND(F274&lt;&gt;"",E274&lt;&gt;""),DATEVALUE(F274)-DATEVALUE(E274),"")</f>
        <v>2</v>
      </c>
      <c r="L274" s="4" t="n">
        <f aca="false">H274*(1-I274/100)</f>
        <v>6946.429</v>
      </c>
      <c r="M274" s="4" t="n">
        <f aca="false">H274*CALCULATIONS!$B$2</f>
        <v>5954.082</v>
      </c>
      <c r="N274" s="4" t="n">
        <f aca="false">IF(J274="Yes",H274*CALCULATIONS!$B$3,0)</f>
        <v>0</v>
      </c>
      <c r="O274" s="4" t="n">
        <f aca="false">L274-M274-N274</f>
        <v>992.347</v>
      </c>
      <c r="P274" s="16" t="n">
        <f aca="false">IF(L274&gt;0,O274/L274,"")</f>
        <v>0.142857142857143</v>
      </c>
    </row>
    <row r="275" customFormat="false" ht="15" hidden="false" customHeight="false" outlineLevel="0" collapsed="false">
      <c r="A275" s="2" t="str">
        <f aca="false">RAW_DATA!A271</f>
        <v>ORD-100270</v>
      </c>
      <c r="B275" s="2" t="str">
        <f aca="false">RAW_DATA!B271</f>
        <v>CUST-2562</v>
      </c>
      <c r="C275" s="2" t="str">
        <f aca="false">RAW_DATA!C271</f>
        <v>Men</v>
      </c>
      <c r="D275" s="2" t="str">
        <f aca="false">RAW_DATA!D271</f>
        <v>MEN-SHIRT-001</v>
      </c>
      <c r="E275" s="14" t="str">
        <f aca="false">RAW_DATA!E271</f>
        <v>2024-08-10</v>
      </c>
      <c r="F275" s="14" t="str">
        <f aca="false">RAW_DATA!F271</f>
        <v>2024-08-17</v>
      </c>
      <c r="G275" s="2" t="str">
        <f aca="false">RAW_DATA!G271</f>
        <v>Lumbini</v>
      </c>
      <c r="H275" s="4" t="n">
        <f aca="false">RAW_DATA!H271</f>
        <v>7747.95</v>
      </c>
      <c r="I275" s="5" t="n">
        <f aca="false">RAW_DATA!I271</f>
        <v>0</v>
      </c>
      <c r="J275" s="2" t="str">
        <f aca="false">RAW_DATA!J271</f>
        <v>No</v>
      </c>
      <c r="K275" s="15" t="n">
        <f aca="false">IF(AND(F275&lt;&gt;"",E275&lt;&gt;""),DATEVALUE(F275)-DATEVALUE(E275),"")</f>
        <v>7</v>
      </c>
      <c r="L275" s="4" t="n">
        <f aca="false">H275*(1-I275/100)</f>
        <v>7747.95</v>
      </c>
      <c r="M275" s="4" t="n">
        <f aca="false">H275*CALCULATIONS!$B$2</f>
        <v>4648.77</v>
      </c>
      <c r="N275" s="4" t="n">
        <f aca="false">IF(J275="Yes",H275*CALCULATIONS!$B$3,0)</f>
        <v>0</v>
      </c>
      <c r="O275" s="4" t="n">
        <f aca="false">L275-M275-N275</f>
        <v>3099.18</v>
      </c>
      <c r="P275" s="16" t="n">
        <f aca="false">IF(L275&gt;0,O275/L275,"")</f>
        <v>0.4</v>
      </c>
    </row>
    <row r="276" customFormat="false" ht="15" hidden="false" customHeight="false" outlineLevel="0" collapsed="false">
      <c r="A276" s="2" t="str">
        <f aca="false">RAW_DATA!A272</f>
        <v>ORD-100271</v>
      </c>
      <c r="B276" s="2" t="str">
        <f aca="false">RAW_DATA!B272</f>
        <v>CUST-2218</v>
      </c>
      <c r="C276" s="2" t="str">
        <f aca="false">RAW_DATA!C272</f>
        <v>Kids</v>
      </c>
      <c r="D276" s="2" t="str">
        <f aca="false">RAW_DATA!D272</f>
        <v>KID-TSHIRT-001</v>
      </c>
      <c r="E276" s="14" t="str">
        <f aca="false">RAW_DATA!E272</f>
        <v>2024-10-17</v>
      </c>
      <c r="F276" s="14" t="str">
        <f aca="false">RAW_DATA!F272</f>
        <v>2024-10-22</v>
      </c>
      <c r="G276" s="2" t="str">
        <f aca="false">RAW_DATA!G272</f>
        <v>Bagmati</v>
      </c>
      <c r="H276" s="4" t="n">
        <f aca="false">RAW_DATA!H272</f>
        <v>10538.17</v>
      </c>
      <c r="I276" s="5" t="n">
        <f aca="false">RAW_DATA!I272</f>
        <v>30</v>
      </c>
      <c r="J276" s="2" t="str">
        <f aca="false">RAW_DATA!J272</f>
        <v>Yes</v>
      </c>
      <c r="K276" s="15" t="n">
        <f aca="false">IF(AND(F276&lt;&gt;"",E276&lt;&gt;""),DATEVALUE(F276)-DATEVALUE(E276),"")</f>
        <v>5</v>
      </c>
      <c r="L276" s="4" t="n">
        <f aca="false">H276*(1-I276/100)</f>
        <v>7376.719</v>
      </c>
      <c r="M276" s="4" t="n">
        <f aca="false">H276*CALCULATIONS!$B$2</f>
        <v>6322.902</v>
      </c>
      <c r="N276" s="4" t="n">
        <f aca="false">IF(J276="Yes",H276*CALCULATIONS!$B$3,0)</f>
        <v>2107.634</v>
      </c>
      <c r="O276" s="4" t="n">
        <f aca="false">L276-M276-N276</f>
        <v>-1053.817</v>
      </c>
      <c r="P276" s="16" t="n">
        <f aca="false">IF(L276&gt;0,O276/L276,"")</f>
        <v>-0.142857142857143</v>
      </c>
    </row>
    <row r="277" customFormat="false" ht="15" hidden="false" customHeight="false" outlineLevel="0" collapsed="false">
      <c r="A277" s="2" t="str">
        <f aca="false">RAW_DATA!A273</f>
        <v>ORD-100272</v>
      </c>
      <c r="B277" s="2" t="str">
        <f aca="false">RAW_DATA!B273</f>
        <v>CUST-4394</v>
      </c>
      <c r="C277" s="2" t="str">
        <f aca="false">RAW_DATA!C273</f>
        <v>Women</v>
      </c>
      <c r="D277" s="2" t="str">
        <f aca="false">RAW_DATA!D273</f>
        <v>WOM-JEANS-001</v>
      </c>
      <c r="E277" s="14" t="str">
        <f aca="false">RAW_DATA!E273</f>
        <v>2024-04-01</v>
      </c>
      <c r="F277" s="14" t="str">
        <f aca="false">RAW_DATA!F273</f>
        <v>2024-04-13</v>
      </c>
      <c r="G277" s="2" t="str">
        <f aca="false">RAW_DATA!G273</f>
        <v>Karnali</v>
      </c>
      <c r="H277" s="4" t="n">
        <f aca="false">RAW_DATA!H273</f>
        <v>10042.58</v>
      </c>
      <c r="I277" s="5" t="n">
        <f aca="false">RAW_DATA!I273</f>
        <v>20</v>
      </c>
      <c r="J277" s="2" t="str">
        <f aca="false">RAW_DATA!J273</f>
        <v>No</v>
      </c>
      <c r="K277" s="15" t="n">
        <f aca="false">IF(AND(F277&lt;&gt;"",E277&lt;&gt;""),DATEVALUE(F277)-DATEVALUE(E277),"")</f>
        <v>12</v>
      </c>
      <c r="L277" s="4" t="n">
        <f aca="false">H277*(1-I277/100)</f>
        <v>8034.064</v>
      </c>
      <c r="M277" s="4" t="n">
        <f aca="false">H277*CALCULATIONS!$B$2</f>
        <v>6025.548</v>
      </c>
      <c r="N277" s="4" t="n">
        <f aca="false">IF(J277="Yes",H277*CALCULATIONS!$B$3,0)</f>
        <v>0</v>
      </c>
      <c r="O277" s="4" t="n">
        <f aca="false">L277-M277-N277</f>
        <v>2008.516</v>
      </c>
      <c r="P277" s="16" t="n">
        <f aca="false">IF(L277&gt;0,O277/L277,"")</f>
        <v>0.25</v>
      </c>
    </row>
    <row r="278" customFormat="false" ht="15" hidden="false" customHeight="false" outlineLevel="0" collapsed="false">
      <c r="A278" s="2" t="str">
        <f aca="false">RAW_DATA!A274</f>
        <v>ORD-100273</v>
      </c>
      <c r="B278" s="2" t="str">
        <f aca="false">RAW_DATA!B274</f>
        <v>CUST-9856</v>
      </c>
      <c r="C278" s="2" t="str">
        <f aca="false">RAW_DATA!C274</f>
        <v>Women</v>
      </c>
      <c r="D278" s="2" t="str">
        <f aca="false">RAW_DATA!D274</f>
        <v>WOM-LEHENGA-001</v>
      </c>
      <c r="E278" s="14" t="str">
        <f aca="false">RAW_DATA!E274</f>
        <v>2024-05-03</v>
      </c>
      <c r="F278" s="14" t="str">
        <f aca="false">RAW_DATA!F274</f>
        <v>2024-05-09</v>
      </c>
      <c r="G278" s="2" t="str">
        <f aca="false">RAW_DATA!G274</f>
        <v>Sudurpashchim</v>
      </c>
      <c r="H278" s="4" t="n">
        <f aca="false">RAW_DATA!H274</f>
        <v>2855.53</v>
      </c>
      <c r="I278" s="5" t="n">
        <f aca="false">RAW_DATA!I274</f>
        <v>10</v>
      </c>
      <c r="J278" s="2" t="str">
        <f aca="false">RAW_DATA!J274</f>
        <v>No</v>
      </c>
      <c r="K278" s="15" t="n">
        <f aca="false">IF(AND(F278&lt;&gt;"",E278&lt;&gt;""),DATEVALUE(F278)-DATEVALUE(E278),"")</f>
        <v>6</v>
      </c>
      <c r="L278" s="4" t="n">
        <f aca="false">H278*(1-I278/100)</f>
        <v>2569.977</v>
      </c>
      <c r="M278" s="4" t="n">
        <f aca="false">H278*CALCULATIONS!$B$2</f>
        <v>1713.318</v>
      </c>
      <c r="N278" s="4" t="n">
        <f aca="false">IF(J278="Yes",H278*CALCULATIONS!$B$3,0)</f>
        <v>0</v>
      </c>
      <c r="O278" s="4" t="n">
        <f aca="false">L278-M278-N278</f>
        <v>856.659</v>
      </c>
      <c r="P278" s="16" t="n">
        <f aca="false">IF(L278&gt;0,O278/L278,"")</f>
        <v>0.333333333333333</v>
      </c>
    </row>
    <row r="279" customFormat="false" ht="15" hidden="false" customHeight="false" outlineLevel="0" collapsed="false">
      <c r="A279" s="2" t="str">
        <f aca="false">RAW_DATA!A275</f>
        <v>ORD-100274</v>
      </c>
      <c r="B279" s="2" t="str">
        <f aca="false">RAW_DATA!B275</f>
        <v>CUST-2600</v>
      </c>
      <c r="C279" s="2" t="str">
        <f aca="false">RAW_DATA!C275</f>
        <v>Men</v>
      </c>
      <c r="D279" s="2" t="str">
        <f aca="false">RAW_DATA!D275</f>
        <v>MEN-JEANS-001</v>
      </c>
      <c r="E279" s="14" t="str">
        <f aca="false">RAW_DATA!E275</f>
        <v>2024-09-13</v>
      </c>
      <c r="F279" s="14" t="str">
        <f aca="false">RAW_DATA!F275</f>
        <v>2024-09-21</v>
      </c>
      <c r="G279" s="2" t="str">
        <f aca="false">RAW_DATA!G275</f>
        <v>Lumbini</v>
      </c>
      <c r="H279" s="4" t="n">
        <f aca="false">RAW_DATA!H275</f>
        <v>11000.37</v>
      </c>
      <c r="I279" s="5" t="n">
        <f aca="false">RAW_DATA!I275</f>
        <v>25</v>
      </c>
      <c r="J279" s="2" t="str">
        <f aca="false">RAW_DATA!J275</f>
        <v>No</v>
      </c>
      <c r="K279" s="15" t="n">
        <f aca="false">IF(AND(F279&lt;&gt;"",E279&lt;&gt;""),DATEVALUE(F279)-DATEVALUE(E279),"")</f>
        <v>8</v>
      </c>
      <c r="L279" s="4" t="n">
        <f aca="false">H279*(1-I279/100)</f>
        <v>8250.2775</v>
      </c>
      <c r="M279" s="4" t="n">
        <f aca="false">H279*CALCULATIONS!$B$2</f>
        <v>6600.222</v>
      </c>
      <c r="N279" s="4" t="n">
        <f aca="false">IF(J279="Yes",H279*CALCULATIONS!$B$3,0)</f>
        <v>0</v>
      </c>
      <c r="O279" s="4" t="n">
        <f aca="false">L279-M279-N279</f>
        <v>1650.0555</v>
      </c>
      <c r="P279" s="16" t="n">
        <f aca="false">IF(L279&gt;0,O279/L279,"")</f>
        <v>0.2</v>
      </c>
    </row>
    <row r="280" customFormat="false" ht="15" hidden="false" customHeight="false" outlineLevel="0" collapsed="false">
      <c r="A280" s="2" t="str">
        <f aca="false">RAW_DATA!A276</f>
        <v>ORD-100275</v>
      </c>
      <c r="B280" s="2" t="str">
        <f aca="false">RAW_DATA!B276</f>
        <v>CUST-1485</v>
      </c>
      <c r="C280" s="2" t="str">
        <f aca="false">RAW_DATA!C276</f>
        <v>Women</v>
      </c>
      <c r="D280" s="2" t="str">
        <f aca="false">RAW_DATA!D276</f>
        <v>WOM-SAREE-001</v>
      </c>
      <c r="E280" s="14" t="str">
        <f aca="false">RAW_DATA!E276</f>
        <v>2024-10-31</v>
      </c>
      <c r="F280" s="14" t="str">
        <f aca="false">RAW_DATA!F276</f>
        <v>2024-11-05</v>
      </c>
      <c r="G280" s="2" t="str">
        <f aca="false">RAW_DATA!G276</f>
        <v>Madhesh</v>
      </c>
      <c r="H280" s="4" t="n">
        <f aca="false">RAW_DATA!H276</f>
        <v>9401.05</v>
      </c>
      <c r="I280" s="5" t="n">
        <f aca="false">RAW_DATA!I276</f>
        <v>30</v>
      </c>
      <c r="J280" s="2" t="str">
        <f aca="false">RAW_DATA!J276</f>
        <v>No</v>
      </c>
      <c r="K280" s="15" t="n">
        <f aca="false">IF(AND(F280&lt;&gt;"",E280&lt;&gt;""),DATEVALUE(F280)-DATEVALUE(E280),"")</f>
        <v>5</v>
      </c>
      <c r="L280" s="4" t="n">
        <f aca="false">H280*(1-I280/100)</f>
        <v>6580.735</v>
      </c>
      <c r="M280" s="4" t="n">
        <f aca="false">H280*CALCULATIONS!$B$2</f>
        <v>5640.63</v>
      </c>
      <c r="N280" s="4" t="n">
        <f aca="false">IF(J280="Yes",H280*CALCULATIONS!$B$3,0)</f>
        <v>0</v>
      </c>
      <c r="O280" s="4" t="n">
        <f aca="false">L280-M280-N280</f>
        <v>940.105</v>
      </c>
      <c r="P280" s="16" t="n">
        <f aca="false">IF(L280&gt;0,O280/L280,"")</f>
        <v>0.142857142857143</v>
      </c>
    </row>
    <row r="281" customFormat="false" ht="15" hidden="false" customHeight="false" outlineLevel="0" collapsed="false">
      <c r="A281" s="2" t="str">
        <f aca="false">RAW_DATA!A277</f>
        <v>ORD-100276</v>
      </c>
      <c r="B281" s="2" t="str">
        <f aca="false">RAW_DATA!B277</f>
        <v>CUST-7227</v>
      </c>
      <c r="C281" s="2" t="str">
        <f aca="false">RAW_DATA!C277</f>
        <v>Women</v>
      </c>
      <c r="D281" s="2" t="str">
        <f aca="false">RAW_DATA!D277</f>
        <v>WOM-SUIT-001</v>
      </c>
      <c r="E281" s="14" t="str">
        <f aca="false">RAW_DATA!E277</f>
        <v>2024-07-11</v>
      </c>
      <c r="F281" s="14" t="str">
        <f aca="false">RAW_DATA!F277</f>
        <v>2024-07-16</v>
      </c>
      <c r="G281" s="2" t="str">
        <f aca="false">RAW_DATA!G277</f>
        <v>Madhesh</v>
      </c>
      <c r="H281" s="4" t="n">
        <f aca="false">RAW_DATA!H277</f>
        <v>8519.05</v>
      </c>
      <c r="I281" s="5" t="n">
        <f aca="false">RAW_DATA!I277</f>
        <v>10</v>
      </c>
      <c r="J281" s="2" t="str">
        <f aca="false">RAW_DATA!J277</f>
        <v>No</v>
      </c>
      <c r="K281" s="15" t="n">
        <f aca="false">IF(AND(F281&lt;&gt;"",E281&lt;&gt;""),DATEVALUE(F281)-DATEVALUE(E281),"")</f>
        <v>5</v>
      </c>
      <c r="L281" s="4" t="n">
        <f aca="false">H281*(1-I281/100)</f>
        <v>7667.145</v>
      </c>
      <c r="M281" s="4" t="n">
        <f aca="false">H281*CALCULATIONS!$B$2</f>
        <v>5111.43</v>
      </c>
      <c r="N281" s="4" t="n">
        <f aca="false">IF(J281="Yes",H281*CALCULATIONS!$B$3,0)</f>
        <v>0</v>
      </c>
      <c r="O281" s="4" t="n">
        <f aca="false">L281-M281-N281</f>
        <v>2555.715</v>
      </c>
      <c r="P281" s="16" t="n">
        <f aca="false">IF(L281&gt;0,O281/L281,"")</f>
        <v>0.333333333333333</v>
      </c>
    </row>
    <row r="282" customFormat="false" ht="15" hidden="false" customHeight="false" outlineLevel="0" collapsed="false">
      <c r="A282" s="2" t="str">
        <f aca="false">RAW_DATA!A278</f>
        <v>ORD-100277</v>
      </c>
      <c r="B282" s="2" t="str">
        <f aca="false">RAW_DATA!B278</f>
        <v>CUST-3527</v>
      </c>
      <c r="C282" s="2" t="str">
        <f aca="false">RAW_DATA!C278</f>
        <v>Men</v>
      </c>
      <c r="D282" s="2" t="str">
        <f aca="false">RAW_DATA!D278</f>
        <v>MEN-KURTA-001</v>
      </c>
      <c r="E282" s="14" t="str">
        <f aca="false">RAW_DATA!E278</f>
        <v>2024-02-12</v>
      </c>
      <c r="F282" s="14" t="str">
        <f aca="false">RAW_DATA!F278</f>
        <v>2024-02-16</v>
      </c>
      <c r="G282" s="2" t="str">
        <f aca="false">RAW_DATA!G278</f>
        <v>Bagmati</v>
      </c>
      <c r="H282" s="4" t="n">
        <f aca="false">RAW_DATA!H278</f>
        <v>10840.07</v>
      </c>
      <c r="I282" s="5" t="n">
        <f aca="false">RAW_DATA!I278</f>
        <v>5</v>
      </c>
      <c r="J282" s="2" t="str">
        <f aca="false">RAW_DATA!J278</f>
        <v>No</v>
      </c>
      <c r="K282" s="15" t="n">
        <f aca="false">IF(AND(F282&lt;&gt;"",E282&lt;&gt;""),DATEVALUE(F282)-DATEVALUE(E282),"")</f>
        <v>4</v>
      </c>
      <c r="L282" s="4" t="n">
        <f aca="false">H282*(1-I282/100)</f>
        <v>10298.0665</v>
      </c>
      <c r="M282" s="4" t="n">
        <f aca="false">H282*CALCULATIONS!$B$2</f>
        <v>6504.042</v>
      </c>
      <c r="N282" s="4" t="n">
        <f aca="false">IF(J282="Yes",H282*CALCULATIONS!$B$3,0)</f>
        <v>0</v>
      </c>
      <c r="O282" s="4" t="n">
        <f aca="false">L282-M282-N282</f>
        <v>3794.0245</v>
      </c>
      <c r="P282" s="16" t="n">
        <f aca="false">IF(L282&gt;0,O282/L282,"")</f>
        <v>0.368421052631579</v>
      </c>
    </row>
    <row r="283" customFormat="false" ht="15" hidden="false" customHeight="false" outlineLevel="0" collapsed="false">
      <c r="A283" s="2" t="str">
        <f aca="false">RAW_DATA!A279</f>
        <v>ORD-100278</v>
      </c>
      <c r="B283" s="2" t="str">
        <f aca="false">RAW_DATA!B279</f>
        <v>CUST-2674</v>
      </c>
      <c r="C283" s="2" t="str">
        <f aca="false">RAW_DATA!C279</f>
        <v>Women</v>
      </c>
      <c r="D283" s="2" t="str">
        <f aca="false">RAW_DATA!D279</f>
        <v>WOM-BLOUSE-001</v>
      </c>
      <c r="E283" s="14" t="str">
        <f aca="false">RAW_DATA!E279</f>
        <v>2024-06-06</v>
      </c>
      <c r="F283" s="14" t="str">
        <f aca="false">RAW_DATA!F279</f>
        <v>2024-06-11</v>
      </c>
      <c r="G283" s="2" t="str">
        <f aca="false">RAW_DATA!G279</f>
        <v>Madhesh</v>
      </c>
      <c r="H283" s="4" t="n">
        <f aca="false">RAW_DATA!H279</f>
        <v>575.33</v>
      </c>
      <c r="I283" s="5" t="n">
        <f aca="false">RAW_DATA!I279</f>
        <v>0</v>
      </c>
      <c r="J283" s="2" t="str">
        <f aca="false">RAW_DATA!J279</f>
        <v>No</v>
      </c>
      <c r="K283" s="15" t="n">
        <f aca="false">IF(AND(F283&lt;&gt;"",E283&lt;&gt;""),DATEVALUE(F283)-DATEVALUE(E283),"")</f>
        <v>5</v>
      </c>
      <c r="L283" s="4" t="n">
        <f aca="false">H283*(1-I283/100)</f>
        <v>575.33</v>
      </c>
      <c r="M283" s="4" t="n">
        <f aca="false">H283*CALCULATIONS!$B$2</f>
        <v>345.198</v>
      </c>
      <c r="N283" s="4" t="n">
        <f aca="false">IF(J283="Yes",H283*CALCULATIONS!$B$3,0)</f>
        <v>0</v>
      </c>
      <c r="O283" s="4" t="n">
        <f aca="false">L283-M283-N283</f>
        <v>230.132</v>
      </c>
      <c r="P283" s="16" t="n">
        <f aca="false">IF(L283&gt;0,O283/L283,"")</f>
        <v>0.4</v>
      </c>
    </row>
    <row r="284" customFormat="false" ht="15" hidden="false" customHeight="false" outlineLevel="0" collapsed="false">
      <c r="A284" s="2" t="str">
        <f aca="false">RAW_DATA!A280</f>
        <v>ORD-100279</v>
      </c>
      <c r="B284" s="2" t="str">
        <f aca="false">RAW_DATA!B280</f>
        <v>CUST-2524</v>
      </c>
      <c r="C284" s="2" t="str">
        <f aca="false">RAW_DATA!C280</f>
        <v>Men</v>
      </c>
      <c r="D284" s="2" t="str">
        <f aca="false">RAW_DATA!D280</f>
        <v>MEN-JEANS-001</v>
      </c>
      <c r="E284" s="14" t="str">
        <f aca="false">RAW_DATA!E280</f>
        <v>2024-07-27</v>
      </c>
      <c r="F284" s="14" t="str">
        <f aca="false">RAW_DATA!F280</f>
        <v>2024-07-29</v>
      </c>
      <c r="G284" s="2" t="str">
        <f aca="false">RAW_DATA!G280</f>
        <v>Madhesh</v>
      </c>
      <c r="H284" s="4" t="n">
        <f aca="false">RAW_DATA!H280</f>
        <v>8543.73</v>
      </c>
      <c r="I284" s="5" t="n">
        <f aca="false">RAW_DATA!I280</f>
        <v>20</v>
      </c>
      <c r="J284" s="2" t="str">
        <f aca="false">RAW_DATA!J280</f>
        <v>Yes</v>
      </c>
      <c r="K284" s="15" t="n">
        <f aca="false">IF(AND(F284&lt;&gt;"",E284&lt;&gt;""),DATEVALUE(F284)-DATEVALUE(E284),"")</f>
        <v>2</v>
      </c>
      <c r="L284" s="4" t="n">
        <f aca="false">H284*(1-I284/100)</f>
        <v>6834.984</v>
      </c>
      <c r="M284" s="4" t="n">
        <f aca="false">H284*CALCULATIONS!$B$2</f>
        <v>5126.238</v>
      </c>
      <c r="N284" s="4" t="n">
        <f aca="false">IF(J284="Yes",H284*CALCULATIONS!$B$3,0)</f>
        <v>1708.746</v>
      </c>
      <c r="O284" s="4" t="n">
        <f aca="false">L284-M284-N284</f>
        <v>0</v>
      </c>
      <c r="P284" s="16" t="n">
        <f aca="false">IF(L284&gt;0,O284/L284,"")</f>
        <v>0</v>
      </c>
    </row>
    <row r="285" customFormat="false" ht="15" hidden="false" customHeight="false" outlineLevel="0" collapsed="false">
      <c r="A285" s="2" t="str">
        <f aca="false">RAW_DATA!A281</f>
        <v>ORD-100280</v>
      </c>
      <c r="B285" s="2" t="str">
        <f aca="false">RAW_DATA!B281</f>
        <v>CUST-4977</v>
      </c>
      <c r="C285" s="2" t="str">
        <f aca="false">RAW_DATA!C281</f>
        <v>Women</v>
      </c>
      <c r="D285" s="2" t="str">
        <f aca="false">RAW_DATA!D281</f>
        <v>WOM-BLOUSE-001</v>
      </c>
      <c r="E285" s="14" t="str">
        <f aca="false">RAW_DATA!E281</f>
        <v>2024-07-17</v>
      </c>
      <c r="F285" s="14" t="str">
        <f aca="false">RAW_DATA!F281</f>
        <v>2024-07-25</v>
      </c>
      <c r="G285" s="2" t="str">
        <f aca="false">RAW_DATA!G281</f>
        <v>Karnali</v>
      </c>
      <c r="H285" s="4" t="n">
        <f aca="false">RAW_DATA!H281</f>
        <v>4731.79</v>
      </c>
      <c r="I285" s="5" t="n">
        <f aca="false">RAW_DATA!I281</f>
        <v>0</v>
      </c>
      <c r="J285" s="2" t="str">
        <f aca="false">RAW_DATA!J281</f>
        <v>No</v>
      </c>
      <c r="K285" s="15" t="n">
        <f aca="false">IF(AND(F285&lt;&gt;"",E285&lt;&gt;""),DATEVALUE(F285)-DATEVALUE(E285),"")</f>
        <v>8</v>
      </c>
      <c r="L285" s="4" t="n">
        <f aca="false">H285*(1-I285/100)</f>
        <v>4731.79</v>
      </c>
      <c r="M285" s="4" t="n">
        <f aca="false">H285*CALCULATIONS!$B$2</f>
        <v>2839.074</v>
      </c>
      <c r="N285" s="4" t="n">
        <f aca="false">IF(J285="Yes",H285*CALCULATIONS!$B$3,0)</f>
        <v>0</v>
      </c>
      <c r="O285" s="4" t="n">
        <f aca="false">L285-M285-N285</f>
        <v>1892.716</v>
      </c>
      <c r="P285" s="16" t="n">
        <f aca="false">IF(L285&gt;0,O285/L285,"")</f>
        <v>0.4</v>
      </c>
    </row>
    <row r="286" customFormat="false" ht="15" hidden="false" customHeight="false" outlineLevel="0" collapsed="false">
      <c r="A286" s="2" t="str">
        <f aca="false">RAW_DATA!A282</f>
        <v>ORD-100281</v>
      </c>
      <c r="B286" s="2" t="str">
        <f aca="false">RAW_DATA!B282</f>
        <v>CUST-3739</v>
      </c>
      <c r="C286" s="2" t="str">
        <f aca="false">RAW_DATA!C282</f>
        <v>Women</v>
      </c>
      <c r="D286" s="2" t="str">
        <f aca="false">RAW_DATA!D282</f>
        <v>WOM-DRESS-001</v>
      </c>
      <c r="E286" s="14" t="str">
        <f aca="false">RAW_DATA!E282</f>
        <v>2024-06-03</v>
      </c>
      <c r="F286" s="14" t="str">
        <f aca="false">RAW_DATA!F282</f>
        <v>2024-06-07</v>
      </c>
      <c r="G286" s="2" t="str">
        <f aca="false">RAW_DATA!G282</f>
        <v>Lumbini</v>
      </c>
      <c r="H286" s="4" t="n">
        <f aca="false">RAW_DATA!H282</f>
        <v>2513.18</v>
      </c>
      <c r="I286" s="5" t="n">
        <f aca="false">RAW_DATA!I282</f>
        <v>5</v>
      </c>
      <c r="J286" s="2" t="str">
        <f aca="false">RAW_DATA!J282</f>
        <v>Yes</v>
      </c>
      <c r="K286" s="15" t="n">
        <f aca="false">IF(AND(F286&lt;&gt;"",E286&lt;&gt;""),DATEVALUE(F286)-DATEVALUE(E286),"")</f>
        <v>4</v>
      </c>
      <c r="L286" s="4" t="n">
        <f aca="false">H286*(1-I286/100)</f>
        <v>2387.521</v>
      </c>
      <c r="M286" s="4" t="n">
        <f aca="false">H286*CALCULATIONS!$B$2</f>
        <v>1507.908</v>
      </c>
      <c r="N286" s="4" t="n">
        <f aca="false">IF(J286="Yes",H286*CALCULATIONS!$B$3,0)</f>
        <v>502.636</v>
      </c>
      <c r="O286" s="4" t="n">
        <f aca="false">L286-M286-N286</f>
        <v>376.977</v>
      </c>
      <c r="P286" s="16" t="n">
        <f aca="false">IF(L286&gt;0,O286/L286,"")</f>
        <v>0.157894736842105</v>
      </c>
    </row>
    <row r="287" customFormat="false" ht="15" hidden="false" customHeight="false" outlineLevel="0" collapsed="false">
      <c r="A287" s="2" t="str">
        <f aca="false">RAW_DATA!A283</f>
        <v>ORD-100282</v>
      </c>
      <c r="B287" s="2" t="str">
        <f aca="false">RAW_DATA!B283</f>
        <v>CUST-9123</v>
      </c>
      <c r="C287" s="2" t="str">
        <f aca="false">RAW_DATA!C283</f>
        <v>Women</v>
      </c>
      <c r="D287" s="2" t="str">
        <f aca="false">RAW_DATA!D283</f>
        <v>WOM-LEHENGA-001</v>
      </c>
      <c r="E287" s="14" t="str">
        <f aca="false">RAW_DATA!E283</f>
        <v>2024-05-08</v>
      </c>
      <c r="F287" s="14" t="str">
        <f aca="false">RAW_DATA!F283</f>
        <v>2024-05-21</v>
      </c>
      <c r="G287" s="2" t="str">
        <f aca="false">RAW_DATA!G283</f>
        <v>Bagmati</v>
      </c>
      <c r="H287" s="4" t="n">
        <f aca="false">RAW_DATA!H283</f>
        <v>1615.36</v>
      </c>
      <c r="I287" s="5" t="n">
        <f aca="false">RAW_DATA!I283</f>
        <v>30</v>
      </c>
      <c r="J287" s="2" t="str">
        <f aca="false">RAW_DATA!J283</f>
        <v>No</v>
      </c>
      <c r="K287" s="15" t="n">
        <f aca="false">IF(AND(F287&lt;&gt;"",E287&lt;&gt;""),DATEVALUE(F287)-DATEVALUE(E287),"")</f>
        <v>13</v>
      </c>
      <c r="L287" s="4" t="n">
        <f aca="false">H287*(1-I287/100)</f>
        <v>1130.752</v>
      </c>
      <c r="M287" s="4" t="n">
        <f aca="false">H287*CALCULATIONS!$B$2</f>
        <v>969.216</v>
      </c>
      <c r="N287" s="4" t="n">
        <f aca="false">IF(J287="Yes",H287*CALCULATIONS!$B$3,0)</f>
        <v>0</v>
      </c>
      <c r="O287" s="4" t="n">
        <f aca="false">L287-M287-N287</f>
        <v>161.536</v>
      </c>
      <c r="P287" s="16" t="n">
        <f aca="false">IF(L287&gt;0,O287/L287,"")</f>
        <v>0.142857142857143</v>
      </c>
    </row>
    <row r="288" customFormat="false" ht="15" hidden="false" customHeight="false" outlineLevel="0" collapsed="false">
      <c r="A288" s="2" t="str">
        <f aca="false">RAW_DATA!A284</f>
        <v>ORD-100283</v>
      </c>
      <c r="B288" s="2" t="str">
        <f aca="false">RAW_DATA!B284</f>
        <v>CUST-6399</v>
      </c>
      <c r="C288" s="2" t="str">
        <f aca="false">RAW_DATA!C284</f>
        <v>Women</v>
      </c>
      <c r="D288" s="2" t="str">
        <f aca="false">RAW_DATA!D284</f>
        <v>WOM-TOP-001</v>
      </c>
      <c r="E288" s="14" t="str">
        <f aca="false">RAW_DATA!E284</f>
        <v>2024-07-21</v>
      </c>
      <c r="F288" s="14" t="str">
        <f aca="false">RAW_DATA!F284</f>
        <v>2024-07-25</v>
      </c>
      <c r="G288" s="2" t="str">
        <f aca="false">RAW_DATA!G284</f>
        <v>Madhesh</v>
      </c>
      <c r="H288" s="4" t="n">
        <f aca="false">RAW_DATA!H284</f>
        <v>4917.54</v>
      </c>
      <c r="I288" s="5" t="n">
        <f aca="false">RAW_DATA!I284</f>
        <v>5</v>
      </c>
      <c r="J288" s="2" t="str">
        <f aca="false">RAW_DATA!J284</f>
        <v>No</v>
      </c>
      <c r="K288" s="15" t="n">
        <f aca="false">IF(AND(F288&lt;&gt;"",E288&lt;&gt;""),DATEVALUE(F288)-DATEVALUE(E288),"")</f>
        <v>4</v>
      </c>
      <c r="L288" s="4" t="n">
        <f aca="false">H288*(1-I288/100)</f>
        <v>4671.663</v>
      </c>
      <c r="M288" s="4" t="n">
        <f aca="false">H288*CALCULATIONS!$B$2</f>
        <v>2950.524</v>
      </c>
      <c r="N288" s="4" t="n">
        <f aca="false">IF(J288="Yes",H288*CALCULATIONS!$B$3,0)</f>
        <v>0</v>
      </c>
      <c r="O288" s="4" t="n">
        <f aca="false">L288-M288-N288</f>
        <v>1721.139</v>
      </c>
      <c r="P288" s="16" t="n">
        <f aca="false">IF(L288&gt;0,O288/L288,"")</f>
        <v>0.368421052631579</v>
      </c>
    </row>
    <row r="289" customFormat="false" ht="15" hidden="false" customHeight="false" outlineLevel="0" collapsed="false">
      <c r="A289" s="2" t="str">
        <f aca="false">RAW_DATA!A285</f>
        <v>ORD-100284</v>
      </c>
      <c r="B289" s="2" t="str">
        <f aca="false">RAW_DATA!B285</f>
        <v>CUST-4290</v>
      </c>
      <c r="C289" s="2" t="str">
        <f aca="false">RAW_DATA!C285</f>
        <v>Women</v>
      </c>
      <c r="D289" s="2" t="str">
        <f aca="false">RAW_DATA!D285</f>
        <v>WOM-LEHENGA-001</v>
      </c>
      <c r="E289" s="14" t="str">
        <f aca="false">RAW_DATA!E285</f>
        <v>2024-10-31</v>
      </c>
      <c r="F289" s="14" t="str">
        <f aca="false">RAW_DATA!F285</f>
        <v>2024-11-03</v>
      </c>
      <c r="G289" s="2" t="str">
        <f aca="false">RAW_DATA!G285</f>
        <v>Karnali</v>
      </c>
      <c r="H289" s="4" t="n">
        <f aca="false">RAW_DATA!H285</f>
        <v>9940.03</v>
      </c>
      <c r="I289" s="5" t="n">
        <f aca="false">RAW_DATA!I285</f>
        <v>30</v>
      </c>
      <c r="J289" s="2" t="str">
        <f aca="false">RAW_DATA!J285</f>
        <v>No</v>
      </c>
      <c r="K289" s="15" t="n">
        <f aca="false">IF(AND(F289&lt;&gt;"",E289&lt;&gt;""),DATEVALUE(F289)-DATEVALUE(E289),"")</f>
        <v>3</v>
      </c>
      <c r="L289" s="4" t="n">
        <f aca="false">H289*(1-I289/100)</f>
        <v>6958.021</v>
      </c>
      <c r="M289" s="4" t="n">
        <f aca="false">H289*CALCULATIONS!$B$2</f>
        <v>5964.018</v>
      </c>
      <c r="N289" s="4" t="n">
        <f aca="false">IF(J289="Yes",H289*CALCULATIONS!$B$3,0)</f>
        <v>0</v>
      </c>
      <c r="O289" s="4" t="n">
        <f aca="false">L289-M289-N289</f>
        <v>994.003</v>
      </c>
      <c r="P289" s="16" t="n">
        <f aca="false">IF(L289&gt;0,O289/L289,"")</f>
        <v>0.142857142857143</v>
      </c>
    </row>
    <row r="290" customFormat="false" ht="15" hidden="false" customHeight="false" outlineLevel="0" collapsed="false">
      <c r="A290" s="2" t="str">
        <f aca="false">RAW_DATA!A286</f>
        <v>ORD-100285</v>
      </c>
      <c r="B290" s="2" t="str">
        <f aca="false">RAW_DATA!B286</f>
        <v>CUST-4971</v>
      </c>
      <c r="C290" s="2" t="str">
        <f aca="false">RAW_DATA!C286</f>
        <v>Women</v>
      </c>
      <c r="D290" s="2" t="str">
        <f aca="false">RAW_DATA!D286</f>
        <v>WOM-DRESS-001</v>
      </c>
      <c r="E290" s="14" t="str">
        <f aca="false">RAW_DATA!E286</f>
        <v>2024-12-21</v>
      </c>
      <c r="F290" s="14" t="str">
        <f aca="false">RAW_DATA!F286</f>
        <v>2024-12-28</v>
      </c>
      <c r="G290" s="2" t="str">
        <f aca="false">RAW_DATA!G286</f>
        <v>Sudurpashchim</v>
      </c>
      <c r="H290" s="4" t="n">
        <f aca="false">RAW_DATA!H286</f>
        <v>4726</v>
      </c>
      <c r="I290" s="5" t="n">
        <f aca="false">RAW_DATA!I286</f>
        <v>10</v>
      </c>
      <c r="J290" s="2" t="str">
        <f aca="false">RAW_DATA!J286</f>
        <v>No</v>
      </c>
      <c r="K290" s="15" t="n">
        <f aca="false">IF(AND(F290&lt;&gt;"",E290&lt;&gt;""),DATEVALUE(F290)-DATEVALUE(E290),"")</f>
        <v>7</v>
      </c>
      <c r="L290" s="4" t="n">
        <f aca="false">H290*(1-I290/100)</f>
        <v>4253.4</v>
      </c>
      <c r="M290" s="4" t="n">
        <f aca="false">H290*CALCULATIONS!$B$2</f>
        <v>2835.6</v>
      </c>
      <c r="N290" s="4" t="n">
        <f aca="false">IF(J290="Yes",H290*CALCULATIONS!$B$3,0)</f>
        <v>0</v>
      </c>
      <c r="O290" s="4" t="n">
        <f aca="false">L290-M290-N290</f>
        <v>1417.8</v>
      </c>
      <c r="P290" s="16" t="n">
        <f aca="false">IF(L290&gt;0,O290/L290,"")</f>
        <v>0.333333333333333</v>
      </c>
    </row>
    <row r="291" customFormat="false" ht="15" hidden="false" customHeight="false" outlineLevel="0" collapsed="false">
      <c r="A291" s="2" t="str">
        <f aca="false">RAW_DATA!A287</f>
        <v>ORD-100286</v>
      </c>
      <c r="B291" s="2" t="str">
        <f aca="false">RAW_DATA!B287</f>
        <v>CUST-3947</v>
      </c>
      <c r="C291" s="2" t="str">
        <f aca="false">RAW_DATA!C287</f>
        <v>Men</v>
      </c>
      <c r="D291" s="2" t="str">
        <f aca="false">RAW_DATA!D287</f>
        <v>MEN-JACKET-001</v>
      </c>
      <c r="E291" s="14" t="str">
        <f aca="false">RAW_DATA!E287</f>
        <v>2024-10-15</v>
      </c>
      <c r="F291" s="14" t="str">
        <f aca="false">RAW_DATA!F287</f>
        <v>2024-10-18</v>
      </c>
      <c r="G291" s="2" t="str">
        <f aca="false">RAW_DATA!G287</f>
        <v>Karnali</v>
      </c>
      <c r="H291" s="4" t="n">
        <f aca="false">RAW_DATA!H287</f>
        <v>5792.73</v>
      </c>
      <c r="I291" s="5" t="n">
        <f aca="false">RAW_DATA!I287</f>
        <v>15</v>
      </c>
      <c r="J291" s="2" t="str">
        <f aca="false">RAW_DATA!J287</f>
        <v>No</v>
      </c>
      <c r="K291" s="15" t="n">
        <f aca="false">IF(AND(F291&lt;&gt;"",E291&lt;&gt;""),DATEVALUE(F291)-DATEVALUE(E291),"")</f>
        <v>3</v>
      </c>
      <c r="L291" s="4" t="n">
        <f aca="false">H291*(1-I291/100)</f>
        <v>4923.8205</v>
      </c>
      <c r="M291" s="4" t="n">
        <f aca="false">H291*CALCULATIONS!$B$2</f>
        <v>3475.638</v>
      </c>
      <c r="N291" s="4" t="n">
        <f aca="false">IF(J291="Yes",H291*CALCULATIONS!$B$3,0)</f>
        <v>0</v>
      </c>
      <c r="O291" s="4" t="n">
        <f aca="false">L291-M291-N291</f>
        <v>1448.1825</v>
      </c>
      <c r="P291" s="16" t="n">
        <f aca="false">IF(L291&gt;0,O291/L291,"")</f>
        <v>0.294117647058824</v>
      </c>
    </row>
    <row r="292" customFormat="false" ht="15" hidden="false" customHeight="false" outlineLevel="0" collapsed="false">
      <c r="A292" s="2" t="str">
        <f aca="false">RAW_DATA!A288</f>
        <v>ORD-100287</v>
      </c>
      <c r="B292" s="2" t="str">
        <f aca="false">RAW_DATA!B288</f>
        <v>CUST-2133</v>
      </c>
      <c r="C292" s="2" t="str">
        <f aca="false">RAW_DATA!C288</f>
        <v>Women</v>
      </c>
      <c r="D292" s="2" t="str">
        <f aca="false">RAW_DATA!D288</f>
        <v>WOM-CARDIGAN-001</v>
      </c>
      <c r="E292" s="14" t="str">
        <f aca="false">RAW_DATA!E288</f>
        <v>2024-12-28</v>
      </c>
      <c r="F292" s="14" t="str">
        <f aca="false">RAW_DATA!F288</f>
        <v>2024-12-31</v>
      </c>
      <c r="G292" s="2" t="str">
        <f aca="false">RAW_DATA!G288</f>
        <v>Bagmati</v>
      </c>
      <c r="H292" s="4" t="n">
        <f aca="false">RAW_DATA!H288</f>
        <v>7193.52</v>
      </c>
      <c r="I292" s="5" t="n">
        <f aca="false">RAW_DATA!I288</f>
        <v>25</v>
      </c>
      <c r="J292" s="2" t="str">
        <f aca="false">RAW_DATA!J288</f>
        <v>No</v>
      </c>
      <c r="K292" s="15" t="n">
        <f aca="false">IF(AND(F292&lt;&gt;"",E292&lt;&gt;""),DATEVALUE(F292)-DATEVALUE(E292),"")</f>
        <v>3</v>
      </c>
      <c r="L292" s="4" t="n">
        <f aca="false">H292*(1-I292/100)</f>
        <v>5395.14</v>
      </c>
      <c r="M292" s="4" t="n">
        <f aca="false">H292*CALCULATIONS!$B$2</f>
        <v>4316.112</v>
      </c>
      <c r="N292" s="4" t="n">
        <f aca="false">IF(J292="Yes",H292*CALCULATIONS!$B$3,0)</f>
        <v>0</v>
      </c>
      <c r="O292" s="4" t="n">
        <f aca="false">L292-M292-N292</f>
        <v>1079.028</v>
      </c>
      <c r="P292" s="16" t="n">
        <f aca="false">IF(L292&gt;0,O292/L292,"")</f>
        <v>0.2</v>
      </c>
    </row>
    <row r="293" customFormat="false" ht="15" hidden="false" customHeight="false" outlineLevel="0" collapsed="false">
      <c r="A293" s="2" t="str">
        <f aca="false">RAW_DATA!A289</f>
        <v>ORD-100288</v>
      </c>
      <c r="B293" s="2" t="str">
        <f aca="false">RAW_DATA!B289</f>
        <v>CUST-7932</v>
      </c>
      <c r="C293" s="2" t="str">
        <f aca="false">RAW_DATA!C289</f>
        <v>Kids</v>
      </c>
      <c r="D293" s="2" t="str">
        <f aca="false">RAW_DATA!D289</f>
        <v>KID-SHORTS-001</v>
      </c>
      <c r="E293" s="14" t="str">
        <f aca="false">RAW_DATA!E289</f>
        <v>2024-05-03</v>
      </c>
      <c r="F293" s="14" t="str">
        <f aca="false">RAW_DATA!F289</f>
        <v>2024-05-07</v>
      </c>
      <c r="G293" s="2" t="str">
        <f aca="false">RAW_DATA!G289</f>
        <v>Lumbini</v>
      </c>
      <c r="H293" s="4" t="n">
        <f aca="false">RAW_DATA!H289</f>
        <v>9683.37</v>
      </c>
      <c r="I293" s="5" t="n">
        <f aca="false">RAW_DATA!I289</f>
        <v>5</v>
      </c>
      <c r="J293" s="2" t="str">
        <f aca="false">RAW_DATA!J289</f>
        <v>Yes</v>
      </c>
      <c r="K293" s="15" t="n">
        <f aca="false">IF(AND(F293&lt;&gt;"",E293&lt;&gt;""),DATEVALUE(F293)-DATEVALUE(E293),"")</f>
        <v>4</v>
      </c>
      <c r="L293" s="4" t="n">
        <f aca="false">H293*(1-I293/100)</f>
        <v>9199.2015</v>
      </c>
      <c r="M293" s="4" t="n">
        <f aca="false">H293*CALCULATIONS!$B$2</f>
        <v>5810.022</v>
      </c>
      <c r="N293" s="4" t="n">
        <f aca="false">IF(J293="Yes",H293*CALCULATIONS!$B$3,0)</f>
        <v>1936.674</v>
      </c>
      <c r="O293" s="4" t="n">
        <f aca="false">L293-M293-N293</f>
        <v>1452.5055</v>
      </c>
      <c r="P293" s="16" t="n">
        <f aca="false">IF(L293&gt;0,O293/L293,"")</f>
        <v>0.157894736842105</v>
      </c>
    </row>
    <row r="294" customFormat="false" ht="15" hidden="false" customHeight="false" outlineLevel="0" collapsed="false">
      <c r="A294" s="2" t="str">
        <f aca="false">RAW_DATA!A290</f>
        <v>ORD-100289</v>
      </c>
      <c r="B294" s="2" t="str">
        <f aca="false">RAW_DATA!B290</f>
        <v>CUST-7853</v>
      </c>
      <c r="C294" s="2" t="str">
        <f aca="false">RAW_DATA!C290</f>
        <v>Women</v>
      </c>
      <c r="D294" s="2" t="str">
        <f aca="false">RAW_DATA!D290</f>
        <v>WOM-SAREE-001</v>
      </c>
      <c r="E294" s="14" t="str">
        <f aca="false">RAW_DATA!E290</f>
        <v>2024-07-24</v>
      </c>
      <c r="F294" s="14" t="str">
        <f aca="false">RAW_DATA!F290</f>
        <v>2024-07-30</v>
      </c>
      <c r="G294" s="2" t="str">
        <f aca="false">RAW_DATA!G290</f>
        <v>Madhesh</v>
      </c>
      <c r="H294" s="4" t="n">
        <f aca="false">RAW_DATA!H290</f>
        <v>7448.9</v>
      </c>
      <c r="I294" s="5" t="n">
        <f aca="false">RAW_DATA!I290</f>
        <v>20</v>
      </c>
      <c r="J294" s="2" t="str">
        <f aca="false">RAW_DATA!J290</f>
        <v>No</v>
      </c>
      <c r="K294" s="15" t="n">
        <f aca="false">IF(AND(F294&lt;&gt;"",E294&lt;&gt;""),DATEVALUE(F294)-DATEVALUE(E294),"")</f>
        <v>6</v>
      </c>
      <c r="L294" s="4" t="n">
        <f aca="false">H294*(1-I294/100)</f>
        <v>5959.12</v>
      </c>
      <c r="M294" s="4" t="n">
        <f aca="false">H294*CALCULATIONS!$B$2</f>
        <v>4469.34</v>
      </c>
      <c r="N294" s="4" t="n">
        <f aca="false">IF(J294="Yes",H294*CALCULATIONS!$B$3,0)</f>
        <v>0</v>
      </c>
      <c r="O294" s="4" t="n">
        <f aca="false">L294-M294-N294</f>
        <v>1489.78</v>
      </c>
      <c r="P294" s="16" t="n">
        <f aca="false">IF(L294&gt;0,O294/L294,"")</f>
        <v>0.25</v>
      </c>
    </row>
    <row r="295" customFormat="false" ht="15" hidden="false" customHeight="false" outlineLevel="0" collapsed="false">
      <c r="A295" s="2" t="str">
        <f aca="false">RAW_DATA!A291</f>
        <v>ORD-100290</v>
      </c>
      <c r="B295" s="2" t="str">
        <f aca="false">RAW_DATA!B291</f>
        <v>CUST-5067</v>
      </c>
      <c r="C295" s="2" t="str">
        <f aca="false">RAW_DATA!C291</f>
        <v>Women</v>
      </c>
      <c r="D295" s="2" t="str">
        <f aca="false">RAW_DATA!D291</f>
        <v>WOM-BLOUSE-001</v>
      </c>
      <c r="E295" s="14" t="str">
        <f aca="false">RAW_DATA!E291</f>
        <v>2024-11-22</v>
      </c>
      <c r="F295" s="14" t="str">
        <f aca="false">RAW_DATA!F291</f>
        <v>2024-12-03</v>
      </c>
      <c r="G295" s="2" t="str">
        <f aca="false">RAW_DATA!G291</f>
        <v>Lumbini</v>
      </c>
      <c r="H295" s="4" t="n">
        <f aca="false">RAW_DATA!H291</f>
        <v>8285.14</v>
      </c>
      <c r="I295" s="5" t="n">
        <f aca="false">RAW_DATA!I291</f>
        <v>30</v>
      </c>
      <c r="J295" s="2" t="str">
        <f aca="false">RAW_DATA!J291</f>
        <v>Yes</v>
      </c>
      <c r="K295" s="15" t="n">
        <f aca="false">IF(AND(F295&lt;&gt;"",E295&lt;&gt;""),DATEVALUE(F295)-DATEVALUE(E295),"")</f>
        <v>11</v>
      </c>
      <c r="L295" s="4" t="n">
        <f aca="false">H295*(1-I295/100)</f>
        <v>5799.598</v>
      </c>
      <c r="M295" s="4" t="n">
        <f aca="false">H295*CALCULATIONS!$B$2</f>
        <v>4971.084</v>
      </c>
      <c r="N295" s="4" t="n">
        <f aca="false">IF(J295="Yes",H295*CALCULATIONS!$B$3,0)</f>
        <v>1657.028</v>
      </c>
      <c r="O295" s="4" t="n">
        <f aca="false">L295-M295-N295</f>
        <v>-828.514000000001</v>
      </c>
      <c r="P295" s="16" t="n">
        <f aca="false">IF(L295&gt;0,O295/L295,"")</f>
        <v>-0.142857142857143</v>
      </c>
    </row>
    <row r="296" customFormat="false" ht="15" hidden="false" customHeight="false" outlineLevel="0" collapsed="false">
      <c r="A296" s="2" t="str">
        <f aca="false">RAW_DATA!A292</f>
        <v>ORD-100291</v>
      </c>
      <c r="B296" s="2" t="str">
        <f aca="false">RAW_DATA!B292</f>
        <v>CUST-6432</v>
      </c>
      <c r="C296" s="2" t="str">
        <f aca="false">RAW_DATA!C292</f>
        <v>Women</v>
      </c>
      <c r="D296" s="2" t="str">
        <f aca="false">RAW_DATA!D292</f>
        <v>WOM-BLOUSE-001</v>
      </c>
      <c r="E296" s="14" t="str">
        <f aca="false">RAW_DATA!E292</f>
        <v>2024-11-26</v>
      </c>
      <c r="F296" s="14" t="str">
        <f aca="false">RAW_DATA!F292</f>
        <v>2024-12-03</v>
      </c>
      <c r="G296" s="2" t="str">
        <f aca="false">RAW_DATA!G292</f>
        <v>Bagmati</v>
      </c>
      <c r="H296" s="4" t="n">
        <f aca="false">RAW_DATA!H292</f>
        <v>1142.3</v>
      </c>
      <c r="I296" s="5" t="n">
        <f aca="false">RAW_DATA!I292</f>
        <v>20</v>
      </c>
      <c r="J296" s="2" t="str">
        <f aca="false">RAW_DATA!J292</f>
        <v>No</v>
      </c>
      <c r="K296" s="15" t="n">
        <f aca="false">IF(AND(F296&lt;&gt;"",E296&lt;&gt;""),DATEVALUE(F296)-DATEVALUE(E296),"")</f>
        <v>7</v>
      </c>
      <c r="L296" s="4" t="n">
        <f aca="false">H296*(1-I296/100)</f>
        <v>913.84</v>
      </c>
      <c r="M296" s="4" t="n">
        <f aca="false">H296*CALCULATIONS!$B$2</f>
        <v>685.38</v>
      </c>
      <c r="N296" s="4" t="n">
        <f aca="false">IF(J296="Yes",H296*CALCULATIONS!$B$3,0)</f>
        <v>0</v>
      </c>
      <c r="O296" s="4" t="n">
        <f aca="false">L296-M296-N296</f>
        <v>228.46</v>
      </c>
      <c r="P296" s="16" t="n">
        <f aca="false">IF(L296&gt;0,O296/L296,"")</f>
        <v>0.25</v>
      </c>
    </row>
    <row r="297" customFormat="false" ht="15" hidden="false" customHeight="false" outlineLevel="0" collapsed="false">
      <c r="A297" s="2" t="str">
        <f aca="false">RAW_DATA!A293</f>
        <v>ORD-100292</v>
      </c>
      <c r="B297" s="2" t="str">
        <f aca="false">RAW_DATA!B293</f>
        <v>CUST-4621</v>
      </c>
      <c r="C297" s="2" t="str">
        <f aca="false">RAW_DATA!C293</f>
        <v>Kids</v>
      </c>
      <c r="D297" s="2" t="str">
        <f aca="false">RAW_DATA!D293</f>
        <v>KID-SHORTS-001</v>
      </c>
      <c r="E297" s="14" t="str">
        <f aca="false">RAW_DATA!E293</f>
        <v>2024-09-18</v>
      </c>
      <c r="F297" s="14" t="str">
        <f aca="false">RAW_DATA!F293</f>
        <v>2024-09-26</v>
      </c>
      <c r="G297" s="2" t="str">
        <f aca="false">RAW_DATA!G293</f>
        <v>Bagmati</v>
      </c>
      <c r="H297" s="4" t="n">
        <f aca="false">RAW_DATA!H293</f>
        <v>4251.71</v>
      </c>
      <c r="I297" s="5" t="n">
        <f aca="false">RAW_DATA!I293</f>
        <v>0</v>
      </c>
      <c r="J297" s="2" t="str">
        <f aca="false">RAW_DATA!J293</f>
        <v>No</v>
      </c>
      <c r="K297" s="15" t="n">
        <f aca="false">IF(AND(F297&lt;&gt;"",E297&lt;&gt;""),DATEVALUE(F297)-DATEVALUE(E297),"")</f>
        <v>8</v>
      </c>
      <c r="L297" s="4" t="n">
        <f aca="false">H297*(1-I297/100)</f>
        <v>4251.71</v>
      </c>
      <c r="M297" s="4" t="n">
        <f aca="false">H297*CALCULATIONS!$B$2</f>
        <v>2551.026</v>
      </c>
      <c r="N297" s="4" t="n">
        <f aca="false">IF(J297="Yes",H297*CALCULATIONS!$B$3,0)</f>
        <v>0</v>
      </c>
      <c r="O297" s="4" t="n">
        <f aca="false">L297-M297-N297</f>
        <v>1700.684</v>
      </c>
      <c r="P297" s="16" t="n">
        <f aca="false">IF(L297&gt;0,O297/L297,"")</f>
        <v>0.4</v>
      </c>
    </row>
    <row r="298" customFormat="false" ht="15" hidden="false" customHeight="false" outlineLevel="0" collapsed="false">
      <c r="A298" s="2" t="str">
        <f aca="false">RAW_DATA!A294</f>
        <v>ORD-100293</v>
      </c>
      <c r="B298" s="2" t="str">
        <f aca="false">RAW_DATA!B294</f>
        <v>CUST-8909</v>
      </c>
      <c r="C298" s="2" t="str">
        <f aca="false">RAW_DATA!C294</f>
        <v>Women</v>
      </c>
      <c r="D298" s="2" t="str">
        <f aca="false">RAW_DATA!D294</f>
        <v>WOM-LEHENGA-001</v>
      </c>
      <c r="E298" s="14" t="str">
        <f aca="false">RAW_DATA!E294</f>
        <v>2024-09-13</v>
      </c>
      <c r="F298" s="14" t="str">
        <f aca="false">RAW_DATA!F294</f>
        <v>2024-09-16</v>
      </c>
      <c r="G298" s="2" t="str">
        <f aca="false">RAW_DATA!G294</f>
        <v>Madhesh</v>
      </c>
      <c r="H298" s="4" t="n">
        <f aca="false">RAW_DATA!H294</f>
        <v>9034.55</v>
      </c>
      <c r="I298" s="5" t="n">
        <f aca="false">RAW_DATA!I294</f>
        <v>25</v>
      </c>
      <c r="J298" s="2" t="str">
        <f aca="false">RAW_DATA!J294</f>
        <v>No</v>
      </c>
      <c r="K298" s="15" t="n">
        <f aca="false">IF(AND(F298&lt;&gt;"",E298&lt;&gt;""),DATEVALUE(F298)-DATEVALUE(E298),"")</f>
        <v>3</v>
      </c>
      <c r="L298" s="4" t="n">
        <f aca="false">H298*(1-I298/100)</f>
        <v>6775.9125</v>
      </c>
      <c r="M298" s="4" t="n">
        <f aca="false">H298*CALCULATIONS!$B$2</f>
        <v>5420.73</v>
      </c>
      <c r="N298" s="4" t="n">
        <f aca="false">IF(J298="Yes",H298*CALCULATIONS!$B$3,0)</f>
        <v>0</v>
      </c>
      <c r="O298" s="4" t="n">
        <f aca="false">L298-M298-N298</f>
        <v>1355.1825</v>
      </c>
      <c r="P298" s="16" t="n">
        <f aca="false">IF(L298&gt;0,O298/L298,"")</f>
        <v>0.2</v>
      </c>
    </row>
    <row r="299" customFormat="false" ht="15" hidden="false" customHeight="false" outlineLevel="0" collapsed="false">
      <c r="A299" s="2" t="str">
        <f aca="false">RAW_DATA!A295</f>
        <v>ORD-100294</v>
      </c>
      <c r="B299" s="2" t="str">
        <f aca="false">RAW_DATA!B295</f>
        <v>CUST-4389</v>
      </c>
      <c r="C299" s="2" t="str">
        <f aca="false">RAW_DATA!C295</f>
        <v>Men</v>
      </c>
      <c r="D299" s="2" t="str">
        <f aca="false">RAW_DATA!D295</f>
        <v>MEN-POLO-001</v>
      </c>
      <c r="E299" s="14" t="str">
        <f aca="false">RAW_DATA!E295</f>
        <v>2024-03-13</v>
      </c>
      <c r="F299" s="14" t="str">
        <f aca="false">RAW_DATA!F295</f>
        <v>2024-03-17</v>
      </c>
      <c r="G299" s="2" t="str">
        <f aca="false">RAW_DATA!G295</f>
        <v>Sudurpashchim</v>
      </c>
      <c r="H299" s="4" t="n">
        <f aca="false">RAW_DATA!H295</f>
        <v>2183.01</v>
      </c>
      <c r="I299" s="5" t="n">
        <f aca="false">RAW_DATA!I295</f>
        <v>0</v>
      </c>
      <c r="J299" s="2" t="str">
        <f aca="false">RAW_DATA!J295</f>
        <v>No</v>
      </c>
      <c r="K299" s="15" t="n">
        <f aca="false">IF(AND(F299&lt;&gt;"",E299&lt;&gt;""),DATEVALUE(F299)-DATEVALUE(E299),"")</f>
        <v>4</v>
      </c>
      <c r="L299" s="4" t="n">
        <f aca="false">H299*(1-I299/100)</f>
        <v>2183.01</v>
      </c>
      <c r="M299" s="4" t="n">
        <f aca="false">H299*CALCULATIONS!$B$2</f>
        <v>1309.806</v>
      </c>
      <c r="N299" s="4" t="n">
        <f aca="false">IF(J299="Yes",H299*CALCULATIONS!$B$3,0)</f>
        <v>0</v>
      </c>
      <c r="O299" s="4" t="n">
        <f aca="false">L299-M299-N299</f>
        <v>873.204</v>
      </c>
      <c r="P299" s="16" t="n">
        <f aca="false">IF(L299&gt;0,O299/L299,"")</f>
        <v>0.4</v>
      </c>
    </row>
    <row r="300" customFormat="false" ht="15" hidden="false" customHeight="false" outlineLevel="0" collapsed="false">
      <c r="A300" s="2" t="str">
        <f aca="false">RAW_DATA!A296</f>
        <v>ORD-100295</v>
      </c>
      <c r="B300" s="2" t="str">
        <f aca="false">RAW_DATA!B296</f>
        <v>CUST-2885</v>
      </c>
      <c r="C300" s="2" t="str">
        <f aca="false">RAW_DATA!C296</f>
        <v>Women</v>
      </c>
      <c r="D300" s="2" t="str">
        <f aca="false">RAW_DATA!D296</f>
        <v>WOM-BLOUSE-001</v>
      </c>
      <c r="E300" s="14" t="str">
        <f aca="false">RAW_DATA!E296</f>
        <v>2024-08-19</v>
      </c>
      <c r="F300" s="14" t="str">
        <f aca="false">RAW_DATA!F296</f>
        <v>2024-08-23</v>
      </c>
      <c r="G300" s="2" t="str">
        <f aca="false">RAW_DATA!G296</f>
        <v>Madhesh</v>
      </c>
      <c r="H300" s="4" t="n">
        <f aca="false">RAW_DATA!H296</f>
        <v>10968.91</v>
      </c>
      <c r="I300" s="5" t="n">
        <f aca="false">RAW_DATA!I296</f>
        <v>15</v>
      </c>
      <c r="J300" s="2" t="str">
        <f aca="false">RAW_DATA!J296</f>
        <v>No</v>
      </c>
      <c r="K300" s="15" t="n">
        <f aca="false">IF(AND(F300&lt;&gt;"",E300&lt;&gt;""),DATEVALUE(F300)-DATEVALUE(E300),"")</f>
        <v>4</v>
      </c>
      <c r="L300" s="4" t="n">
        <f aca="false">H300*(1-I300/100)</f>
        <v>9323.5735</v>
      </c>
      <c r="M300" s="4" t="n">
        <f aca="false">H300*CALCULATIONS!$B$2</f>
        <v>6581.346</v>
      </c>
      <c r="N300" s="4" t="n">
        <f aca="false">IF(J300="Yes",H300*CALCULATIONS!$B$3,0)</f>
        <v>0</v>
      </c>
      <c r="O300" s="4" t="n">
        <f aca="false">L300-M300-N300</f>
        <v>2742.2275</v>
      </c>
      <c r="P300" s="16" t="n">
        <f aca="false">IF(L300&gt;0,O300/L300,"")</f>
        <v>0.294117647058824</v>
      </c>
    </row>
    <row r="301" customFormat="false" ht="15" hidden="false" customHeight="false" outlineLevel="0" collapsed="false">
      <c r="A301" s="2" t="str">
        <f aca="false">RAW_DATA!A297</f>
        <v>ORD-100296</v>
      </c>
      <c r="B301" s="2" t="str">
        <f aca="false">RAW_DATA!B297</f>
        <v>CUST-6422</v>
      </c>
      <c r="C301" s="2" t="str">
        <f aca="false">RAW_DATA!C297</f>
        <v>Men</v>
      </c>
      <c r="D301" s="2" t="str">
        <f aca="false">RAW_DATA!D297</f>
        <v>MEN-SUIT-001</v>
      </c>
      <c r="E301" s="14" t="str">
        <f aca="false">RAW_DATA!E297</f>
        <v>2024-05-04</v>
      </c>
      <c r="F301" s="14" t="str">
        <f aca="false">RAW_DATA!F297</f>
        <v>2024-05-10</v>
      </c>
      <c r="G301" s="2" t="str">
        <f aca="false">RAW_DATA!G297</f>
        <v>Gandaki</v>
      </c>
      <c r="H301" s="4" t="n">
        <f aca="false">RAW_DATA!H297</f>
        <v>12100.73</v>
      </c>
      <c r="I301" s="5" t="n">
        <f aca="false">RAW_DATA!I297</f>
        <v>25</v>
      </c>
      <c r="J301" s="2" t="str">
        <f aca="false">RAW_DATA!J297</f>
        <v>No</v>
      </c>
      <c r="K301" s="15" t="n">
        <f aca="false">IF(AND(F301&lt;&gt;"",E301&lt;&gt;""),DATEVALUE(F301)-DATEVALUE(E301),"")</f>
        <v>6</v>
      </c>
      <c r="L301" s="4" t="n">
        <f aca="false">H301*(1-I301/100)</f>
        <v>9075.5475</v>
      </c>
      <c r="M301" s="4" t="n">
        <f aca="false">H301*CALCULATIONS!$B$2</f>
        <v>7260.438</v>
      </c>
      <c r="N301" s="4" t="n">
        <f aca="false">IF(J301="Yes",H301*CALCULATIONS!$B$3,0)</f>
        <v>0</v>
      </c>
      <c r="O301" s="4" t="n">
        <f aca="false">L301-M301-N301</f>
        <v>1815.1095</v>
      </c>
      <c r="P301" s="16" t="n">
        <f aca="false">IF(L301&gt;0,O301/L301,"")</f>
        <v>0.2</v>
      </c>
    </row>
    <row r="302" customFormat="false" ht="15" hidden="false" customHeight="false" outlineLevel="0" collapsed="false">
      <c r="A302" s="2" t="str">
        <f aca="false">RAW_DATA!A298</f>
        <v>ORD-100297</v>
      </c>
      <c r="B302" s="2" t="str">
        <f aca="false">RAW_DATA!B298</f>
        <v>CUST-1478</v>
      </c>
      <c r="C302" s="2" t="str">
        <f aca="false">RAW_DATA!C298</f>
        <v>Women</v>
      </c>
      <c r="D302" s="2" t="str">
        <f aca="false">RAW_DATA!D298</f>
        <v>WOM-SUIT-001</v>
      </c>
      <c r="E302" s="14" t="str">
        <f aca="false">RAW_DATA!E298</f>
        <v>2024-04-05</v>
      </c>
      <c r="F302" s="14" t="str">
        <f aca="false">RAW_DATA!F298</f>
        <v>2024-04-12</v>
      </c>
      <c r="G302" s="2" t="str">
        <f aca="false">RAW_DATA!G298</f>
        <v>Bagmati</v>
      </c>
      <c r="H302" s="4" t="n">
        <f aca="false">RAW_DATA!H298</f>
        <v>9631.52</v>
      </c>
      <c r="I302" s="5" t="n">
        <f aca="false">RAW_DATA!I298</f>
        <v>15</v>
      </c>
      <c r="J302" s="2" t="str">
        <f aca="false">RAW_DATA!J298</f>
        <v>No</v>
      </c>
      <c r="K302" s="15" t="n">
        <f aca="false">IF(AND(F302&lt;&gt;"",E302&lt;&gt;""),DATEVALUE(F302)-DATEVALUE(E302),"")</f>
        <v>7</v>
      </c>
      <c r="L302" s="4" t="n">
        <f aca="false">H302*(1-I302/100)</f>
        <v>8186.792</v>
      </c>
      <c r="M302" s="4" t="n">
        <f aca="false">H302*CALCULATIONS!$B$2</f>
        <v>5778.912</v>
      </c>
      <c r="N302" s="4" t="n">
        <f aca="false">IF(J302="Yes",H302*CALCULATIONS!$B$3,0)</f>
        <v>0</v>
      </c>
      <c r="O302" s="4" t="n">
        <f aca="false">L302-M302-N302</f>
        <v>2407.88</v>
      </c>
      <c r="P302" s="16" t="n">
        <f aca="false">IF(L302&gt;0,O302/L302,"")</f>
        <v>0.294117647058824</v>
      </c>
    </row>
    <row r="303" customFormat="false" ht="15" hidden="false" customHeight="false" outlineLevel="0" collapsed="false">
      <c r="A303" s="2" t="str">
        <f aca="false">RAW_DATA!A299</f>
        <v>ORD-100298</v>
      </c>
      <c r="B303" s="2" t="str">
        <f aca="false">RAW_DATA!B299</f>
        <v>CUST-2025</v>
      </c>
      <c r="C303" s="2" t="str">
        <f aca="false">RAW_DATA!C299</f>
        <v>Women</v>
      </c>
      <c r="D303" s="2" t="str">
        <f aca="false">RAW_DATA!D299</f>
        <v>WOM-TOP-001</v>
      </c>
      <c r="E303" s="14" t="str">
        <f aca="false">RAW_DATA!E299</f>
        <v>2024-12-26</v>
      </c>
      <c r="F303" s="14" t="str">
        <f aca="false">RAW_DATA!F299</f>
        <v>2024-12-29</v>
      </c>
      <c r="G303" s="2" t="str">
        <f aca="false">RAW_DATA!G299</f>
        <v>Madhesh</v>
      </c>
      <c r="H303" s="4" t="n">
        <f aca="false">RAW_DATA!H299</f>
        <v>6138.12</v>
      </c>
      <c r="I303" s="5" t="n">
        <f aca="false">RAW_DATA!I299</f>
        <v>15</v>
      </c>
      <c r="J303" s="2" t="str">
        <f aca="false">RAW_DATA!J299</f>
        <v>No</v>
      </c>
      <c r="K303" s="15" t="n">
        <f aca="false">IF(AND(F303&lt;&gt;"",E303&lt;&gt;""),DATEVALUE(F303)-DATEVALUE(E303),"")</f>
        <v>3</v>
      </c>
      <c r="L303" s="4" t="n">
        <f aca="false">H303*(1-I303/100)</f>
        <v>5217.402</v>
      </c>
      <c r="M303" s="4" t="n">
        <f aca="false">H303*CALCULATIONS!$B$2</f>
        <v>3682.872</v>
      </c>
      <c r="N303" s="4" t="n">
        <f aca="false">IF(J303="Yes",H303*CALCULATIONS!$B$3,0)</f>
        <v>0</v>
      </c>
      <c r="O303" s="4" t="n">
        <f aca="false">L303-M303-N303</f>
        <v>1534.53</v>
      </c>
      <c r="P303" s="16" t="n">
        <f aca="false">IF(L303&gt;0,O303/L303,"")</f>
        <v>0.294117647058824</v>
      </c>
    </row>
    <row r="304" customFormat="false" ht="15" hidden="false" customHeight="false" outlineLevel="0" collapsed="false">
      <c r="A304" s="2" t="str">
        <f aca="false">RAW_DATA!A300</f>
        <v>ORD-100299</v>
      </c>
      <c r="B304" s="2" t="str">
        <f aca="false">RAW_DATA!B300</f>
        <v>CUST-9646</v>
      </c>
      <c r="C304" s="2" t="str">
        <f aca="false">RAW_DATA!C300</f>
        <v>Women</v>
      </c>
      <c r="D304" s="2" t="str">
        <f aca="false">RAW_DATA!D300</f>
        <v>WOM-CARDIGAN-001</v>
      </c>
      <c r="E304" s="14" t="str">
        <f aca="false">RAW_DATA!E300</f>
        <v>2024-02-28</v>
      </c>
      <c r="F304" s="14" t="str">
        <f aca="false">RAW_DATA!F300</f>
        <v>2024-03-03</v>
      </c>
      <c r="G304" s="2" t="str">
        <f aca="false">RAW_DATA!G300</f>
        <v>Bagmati</v>
      </c>
      <c r="H304" s="4" t="n">
        <f aca="false">RAW_DATA!H300</f>
        <v>3357.58</v>
      </c>
      <c r="I304" s="5" t="n">
        <f aca="false">RAW_DATA!I300</f>
        <v>10</v>
      </c>
      <c r="J304" s="2" t="str">
        <f aca="false">RAW_DATA!J300</f>
        <v>No</v>
      </c>
      <c r="K304" s="15" t="n">
        <f aca="false">IF(AND(F304&lt;&gt;"",E304&lt;&gt;""),DATEVALUE(F304)-DATEVALUE(E304),"")</f>
        <v>4</v>
      </c>
      <c r="L304" s="4" t="n">
        <f aca="false">H304*(1-I304/100)</f>
        <v>3021.822</v>
      </c>
      <c r="M304" s="4" t="n">
        <f aca="false">H304*CALCULATIONS!$B$2</f>
        <v>2014.548</v>
      </c>
      <c r="N304" s="4" t="n">
        <f aca="false">IF(J304="Yes",H304*CALCULATIONS!$B$3,0)</f>
        <v>0</v>
      </c>
      <c r="O304" s="4" t="n">
        <f aca="false">L304-M304-N304</f>
        <v>1007.274</v>
      </c>
      <c r="P304" s="16" t="n">
        <f aca="false">IF(L304&gt;0,O304/L304,"")</f>
        <v>0.333333333333333</v>
      </c>
    </row>
    <row r="305" customFormat="false" ht="15" hidden="false" customHeight="false" outlineLevel="0" collapsed="false">
      <c r="A305" s="2" t="str">
        <f aca="false">RAW_DATA!A301</f>
        <v>ORD-100300</v>
      </c>
      <c r="B305" s="2" t="str">
        <f aca="false">RAW_DATA!B301</f>
        <v>CUST-3826</v>
      </c>
      <c r="C305" s="2" t="str">
        <f aca="false">RAW_DATA!C301</f>
        <v>Kids</v>
      </c>
      <c r="D305" s="2" t="str">
        <f aca="false">RAW_DATA!D301</f>
        <v>KID-UNIFORM-001</v>
      </c>
      <c r="E305" s="14" t="str">
        <f aca="false">RAW_DATA!E301</f>
        <v>2024-02-28</v>
      </c>
      <c r="F305" s="14" t="str">
        <f aca="false">RAW_DATA!F301</f>
        <v>2024-03-03</v>
      </c>
      <c r="G305" s="2" t="str">
        <f aca="false">RAW_DATA!G301</f>
        <v>Gandaki</v>
      </c>
      <c r="H305" s="4" t="n">
        <f aca="false">RAW_DATA!H301</f>
        <v>6191.89</v>
      </c>
      <c r="I305" s="5" t="n">
        <f aca="false">RAW_DATA!I301</f>
        <v>20</v>
      </c>
      <c r="J305" s="2" t="str">
        <f aca="false">RAW_DATA!J301</f>
        <v>No</v>
      </c>
      <c r="K305" s="15" t="n">
        <f aca="false">IF(AND(F305&lt;&gt;"",E305&lt;&gt;""),DATEVALUE(F305)-DATEVALUE(E305),"")</f>
        <v>4</v>
      </c>
      <c r="L305" s="4" t="n">
        <f aca="false">H305*(1-I305/100)</f>
        <v>4953.512</v>
      </c>
      <c r="M305" s="4" t="n">
        <f aca="false">H305*CALCULATIONS!$B$2</f>
        <v>3715.134</v>
      </c>
      <c r="N305" s="4" t="n">
        <f aca="false">IF(J305="Yes",H305*CALCULATIONS!$B$3,0)</f>
        <v>0</v>
      </c>
      <c r="O305" s="4" t="n">
        <f aca="false">L305-M305-N305</f>
        <v>1238.378</v>
      </c>
      <c r="P305" s="16" t="n">
        <f aca="false">IF(L305&gt;0,O305/L305,"")</f>
        <v>0.25</v>
      </c>
    </row>
    <row r="306" customFormat="false" ht="15" hidden="false" customHeight="false" outlineLevel="0" collapsed="false">
      <c r="A306" s="2" t="str">
        <f aca="false">RAW_DATA!A302</f>
        <v>ORD-100301</v>
      </c>
      <c r="B306" s="2" t="str">
        <f aca="false">RAW_DATA!B302</f>
        <v>CUST-2916</v>
      </c>
      <c r="C306" s="2" t="str">
        <f aca="false">RAW_DATA!C302</f>
        <v>Kids</v>
      </c>
      <c r="D306" s="2" t="str">
        <f aca="false">RAW_DATA!D302</f>
        <v>KID-JACKET-001</v>
      </c>
      <c r="E306" s="14" t="str">
        <f aca="false">RAW_DATA!E302</f>
        <v>2024-03-09</v>
      </c>
      <c r="F306" s="14" t="str">
        <f aca="false">RAW_DATA!F302</f>
        <v>2024-03-13</v>
      </c>
      <c r="G306" s="2" t="str">
        <f aca="false">RAW_DATA!G302</f>
        <v>Sudurpashchim</v>
      </c>
      <c r="H306" s="4" t="n">
        <f aca="false">RAW_DATA!H302</f>
        <v>1728.9</v>
      </c>
      <c r="I306" s="5" t="n">
        <f aca="false">RAW_DATA!I302</f>
        <v>20</v>
      </c>
      <c r="J306" s="2" t="str">
        <f aca="false">RAW_DATA!J302</f>
        <v>No</v>
      </c>
      <c r="K306" s="15" t="n">
        <f aca="false">IF(AND(F306&lt;&gt;"",E306&lt;&gt;""),DATEVALUE(F306)-DATEVALUE(E306),"")</f>
        <v>4</v>
      </c>
      <c r="L306" s="4" t="n">
        <f aca="false">H306*(1-I306/100)</f>
        <v>1383.12</v>
      </c>
      <c r="M306" s="4" t="n">
        <f aca="false">H306*CALCULATIONS!$B$2</f>
        <v>1037.34</v>
      </c>
      <c r="N306" s="4" t="n">
        <f aca="false">IF(J306="Yes",H306*CALCULATIONS!$B$3,0)</f>
        <v>0</v>
      </c>
      <c r="O306" s="4" t="n">
        <f aca="false">L306-M306-N306</f>
        <v>345.78</v>
      </c>
      <c r="P306" s="16" t="n">
        <f aca="false">IF(L306&gt;0,O306/L306,"")</f>
        <v>0.25</v>
      </c>
    </row>
    <row r="307" customFormat="false" ht="15" hidden="false" customHeight="false" outlineLevel="0" collapsed="false">
      <c r="A307" s="2" t="str">
        <f aca="false">RAW_DATA!A303</f>
        <v>ORD-100302</v>
      </c>
      <c r="B307" s="2" t="str">
        <f aca="false">RAW_DATA!B303</f>
        <v>CUST-9804</v>
      </c>
      <c r="C307" s="2" t="str">
        <f aca="false">RAW_DATA!C303</f>
        <v>Men</v>
      </c>
      <c r="D307" s="2" t="str">
        <f aca="false">RAW_DATA!D303</f>
        <v>MEN-JEANS-001</v>
      </c>
      <c r="E307" s="14" t="str">
        <f aca="false">RAW_DATA!E303</f>
        <v>2024-10-21</v>
      </c>
      <c r="F307" s="14" t="str">
        <f aca="false">RAW_DATA!F303</f>
        <v>2024-10-26</v>
      </c>
      <c r="G307" s="2" t="str">
        <f aca="false">RAW_DATA!G303</f>
        <v>Gandaki</v>
      </c>
      <c r="H307" s="4" t="n">
        <f aca="false">RAW_DATA!H303</f>
        <v>9148.17</v>
      </c>
      <c r="I307" s="5" t="n">
        <f aca="false">RAW_DATA!I303</f>
        <v>15</v>
      </c>
      <c r="J307" s="2" t="str">
        <f aca="false">RAW_DATA!J303</f>
        <v>No</v>
      </c>
      <c r="K307" s="15" t="n">
        <f aca="false">IF(AND(F307&lt;&gt;"",E307&lt;&gt;""),DATEVALUE(F307)-DATEVALUE(E307),"")</f>
        <v>5</v>
      </c>
      <c r="L307" s="4" t="n">
        <f aca="false">H307*(1-I307/100)</f>
        <v>7775.9445</v>
      </c>
      <c r="M307" s="4" t="n">
        <f aca="false">H307*CALCULATIONS!$B$2</f>
        <v>5488.902</v>
      </c>
      <c r="N307" s="4" t="n">
        <f aca="false">IF(J307="Yes",H307*CALCULATIONS!$B$3,0)</f>
        <v>0</v>
      </c>
      <c r="O307" s="4" t="n">
        <f aca="false">L307-M307-N307</f>
        <v>2287.0425</v>
      </c>
      <c r="P307" s="16" t="n">
        <f aca="false">IF(L307&gt;0,O307/L307,"")</f>
        <v>0.294117647058824</v>
      </c>
    </row>
    <row r="308" customFormat="false" ht="15" hidden="false" customHeight="false" outlineLevel="0" collapsed="false">
      <c r="A308" s="2" t="str">
        <f aca="false">RAW_DATA!A304</f>
        <v>ORD-100303</v>
      </c>
      <c r="B308" s="2" t="str">
        <f aca="false">RAW_DATA!B304</f>
        <v>CUST-1878</v>
      </c>
      <c r="C308" s="2" t="str">
        <f aca="false">RAW_DATA!C304</f>
        <v>Women</v>
      </c>
      <c r="D308" s="2" t="str">
        <f aca="false">RAW_DATA!D304</f>
        <v>WOM-DRESS-001</v>
      </c>
      <c r="E308" s="14" t="str">
        <f aca="false">RAW_DATA!E304</f>
        <v>2024-04-05</v>
      </c>
      <c r="F308" s="14" t="str">
        <f aca="false">RAW_DATA!F304</f>
        <v>2024-04-09</v>
      </c>
      <c r="G308" s="2" t="str">
        <f aca="false">RAW_DATA!G304</f>
        <v>Gandaki</v>
      </c>
      <c r="H308" s="4" t="n">
        <f aca="false">RAW_DATA!H304</f>
        <v>4688.1</v>
      </c>
      <c r="I308" s="5" t="n">
        <f aca="false">RAW_DATA!I304</f>
        <v>15</v>
      </c>
      <c r="J308" s="2" t="str">
        <f aca="false">RAW_DATA!J304</f>
        <v>No</v>
      </c>
      <c r="K308" s="15" t="n">
        <f aca="false">IF(AND(F308&lt;&gt;"",E308&lt;&gt;""),DATEVALUE(F308)-DATEVALUE(E308),"")</f>
        <v>4</v>
      </c>
      <c r="L308" s="4" t="n">
        <f aca="false">H308*(1-I308/100)</f>
        <v>3984.885</v>
      </c>
      <c r="M308" s="4" t="n">
        <f aca="false">H308*CALCULATIONS!$B$2</f>
        <v>2812.86</v>
      </c>
      <c r="N308" s="4" t="n">
        <f aca="false">IF(J308="Yes",H308*CALCULATIONS!$B$3,0)</f>
        <v>0</v>
      </c>
      <c r="O308" s="4" t="n">
        <f aca="false">L308-M308-N308</f>
        <v>1172.025</v>
      </c>
      <c r="P308" s="16" t="n">
        <f aca="false">IF(L308&gt;0,O308/L308,"")</f>
        <v>0.294117647058824</v>
      </c>
    </row>
    <row r="309" customFormat="false" ht="15" hidden="false" customHeight="false" outlineLevel="0" collapsed="false">
      <c r="A309" s="2" t="str">
        <f aca="false">RAW_DATA!A305</f>
        <v>ORD-100304</v>
      </c>
      <c r="B309" s="2" t="str">
        <f aca="false">RAW_DATA!B305</f>
        <v>CUST-9056</v>
      </c>
      <c r="C309" s="2" t="str">
        <f aca="false">RAW_DATA!C305</f>
        <v>Kids</v>
      </c>
      <c r="D309" s="2" t="str">
        <f aca="false">RAW_DATA!D305</f>
        <v>KID-TSHIRT-001</v>
      </c>
      <c r="E309" s="14" t="str">
        <f aca="false">RAW_DATA!E305</f>
        <v>2024-10-14</v>
      </c>
      <c r="F309" s="14" t="str">
        <f aca="false">RAW_DATA!F305</f>
        <v>2024-10-20</v>
      </c>
      <c r="G309" s="2" t="str">
        <f aca="false">RAW_DATA!G305</f>
        <v>Madhesh</v>
      </c>
      <c r="H309" s="4" t="n">
        <f aca="false">RAW_DATA!H305</f>
        <v>12320.63</v>
      </c>
      <c r="I309" s="5" t="n">
        <f aca="false">RAW_DATA!I305</f>
        <v>5</v>
      </c>
      <c r="J309" s="2" t="str">
        <f aca="false">RAW_DATA!J305</f>
        <v>No</v>
      </c>
      <c r="K309" s="15" t="n">
        <f aca="false">IF(AND(F309&lt;&gt;"",E309&lt;&gt;""),DATEVALUE(F309)-DATEVALUE(E309),"")</f>
        <v>6</v>
      </c>
      <c r="L309" s="4" t="n">
        <f aca="false">H309*(1-I309/100)</f>
        <v>11704.5985</v>
      </c>
      <c r="M309" s="4" t="n">
        <f aca="false">H309*CALCULATIONS!$B$2</f>
        <v>7392.378</v>
      </c>
      <c r="N309" s="4" t="n">
        <f aca="false">IF(J309="Yes",H309*CALCULATIONS!$B$3,0)</f>
        <v>0</v>
      </c>
      <c r="O309" s="4" t="n">
        <f aca="false">L309-M309-N309</f>
        <v>4312.2205</v>
      </c>
      <c r="P309" s="16" t="n">
        <f aca="false">IF(L309&gt;0,O309/L309,"")</f>
        <v>0.368421052631579</v>
      </c>
    </row>
    <row r="310" customFormat="false" ht="15" hidden="false" customHeight="false" outlineLevel="0" collapsed="false">
      <c r="A310" s="2" t="str">
        <f aca="false">RAW_DATA!A306</f>
        <v>ORD-100305</v>
      </c>
      <c r="B310" s="2" t="str">
        <f aca="false">RAW_DATA!B306</f>
        <v>CUST-9808</v>
      </c>
      <c r="C310" s="2" t="str">
        <f aca="false">RAW_DATA!C306</f>
        <v>Women</v>
      </c>
      <c r="D310" s="2" t="str">
        <f aca="false">RAW_DATA!D306</f>
        <v>WOM-SUIT-001</v>
      </c>
      <c r="E310" s="14" t="str">
        <f aca="false">RAW_DATA!E306</f>
        <v>2024-04-22</v>
      </c>
      <c r="F310" s="14" t="str">
        <f aca="false">RAW_DATA!F306</f>
        <v>2024-04-26</v>
      </c>
      <c r="G310" s="2" t="str">
        <f aca="false">RAW_DATA!G306</f>
        <v>Madhesh</v>
      </c>
      <c r="H310" s="4" t="n">
        <f aca="false">RAW_DATA!H306</f>
        <v>8698.27</v>
      </c>
      <c r="I310" s="5" t="n">
        <f aca="false">RAW_DATA!I306</f>
        <v>0</v>
      </c>
      <c r="J310" s="2" t="str">
        <f aca="false">RAW_DATA!J306</f>
        <v>No</v>
      </c>
      <c r="K310" s="15" t="n">
        <f aca="false">IF(AND(F310&lt;&gt;"",E310&lt;&gt;""),DATEVALUE(F310)-DATEVALUE(E310),"")</f>
        <v>4</v>
      </c>
      <c r="L310" s="4" t="n">
        <f aca="false">H310*(1-I310/100)</f>
        <v>8698.27</v>
      </c>
      <c r="M310" s="4" t="n">
        <f aca="false">H310*CALCULATIONS!$B$2</f>
        <v>5218.962</v>
      </c>
      <c r="N310" s="4" t="n">
        <f aca="false">IF(J310="Yes",H310*CALCULATIONS!$B$3,0)</f>
        <v>0</v>
      </c>
      <c r="O310" s="4" t="n">
        <f aca="false">L310-M310-N310</f>
        <v>3479.308</v>
      </c>
      <c r="P310" s="16" t="n">
        <f aca="false">IF(L310&gt;0,O310/L310,"")</f>
        <v>0.4</v>
      </c>
    </row>
    <row r="311" customFormat="false" ht="15" hidden="false" customHeight="false" outlineLevel="0" collapsed="false">
      <c r="A311" s="2" t="str">
        <f aca="false">RAW_DATA!A307</f>
        <v>ORD-100306</v>
      </c>
      <c r="B311" s="2" t="str">
        <f aca="false">RAW_DATA!B307</f>
        <v>CUST-5389</v>
      </c>
      <c r="C311" s="2" t="str">
        <f aca="false">RAW_DATA!C307</f>
        <v>Men</v>
      </c>
      <c r="D311" s="2" t="str">
        <f aca="false">RAW_DATA!D307</f>
        <v>MEN-TSHIRT-001</v>
      </c>
      <c r="E311" s="14" t="str">
        <f aca="false">RAW_DATA!E307</f>
        <v>2024-10-08</v>
      </c>
      <c r="F311" s="14" t="str">
        <f aca="false">RAW_DATA!F307</f>
        <v>2024-10-14</v>
      </c>
      <c r="G311" s="2" t="str">
        <f aca="false">RAW_DATA!G307</f>
        <v>Gandaki</v>
      </c>
      <c r="H311" s="4" t="n">
        <f aca="false">RAW_DATA!H307</f>
        <v>11605.83</v>
      </c>
      <c r="I311" s="5" t="n">
        <f aca="false">RAW_DATA!I307</f>
        <v>30</v>
      </c>
      <c r="J311" s="2" t="str">
        <f aca="false">RAW_DATA!J307</f>
        <v>No</v>
      </c>
      <c r="K311" s="15" t="n">
        <f aca="false">IF(AND(F311&lt;&gt;"",E311&lt;&gt;""),DATEVALUE(F311)-DATEVALUE(E311),"")</f>
        <v>6</v>
      </c>
      <c r="L311" s="4" t="n">
        <f aca="false">H311*(1-I311/100)</f>
        <v>8124.081</v>
      </c>
      <c r="M311" s="4" t="n">
        <f aca="false">H311*CALCULATIONS!$B$2</f>
        <v>6963.498</v>
      </c>
      <c r="N311" s="4" t="n">
        <f aca="false">IF(J311="Yes",H311*CALCULATIONS!$B$3,0)</f>
        <v>0</v>
      </c>
      <c r="O311" s="4" t="n">
        <f aca="false">L311-M311-N311</f>
        <v>1160.583</v>
      </c>
      <c r="P311" s="16" t="n">
        <f aca="false">IF(L311&gt;0,O311/L311,"")</f>
        <v>0.142857142857143</v>
      </c>
    </row>
    <row r="312" customFormat="false" ht="15" hidden="false" customHeight="false" outlineLevel="0" collapsed="false">
      <c r="A312" s="2" t="str">
        <f aca="false">RAW_DATA!A308</f>
        <v>ORD-100307</v>
      </c>
      <c r="B312" s="2" t="str">
        <f aca="false">RAW_DATA!B308</f>
        <v>CUST-2677</v>
      </c>
      <c r="C312" s="2" t="str">
        <f aca="false">RAW_DATA!C308</f>
        <v>Women</v>
      </c>
      <c r="D312" s="2" t="str">
        <f aca="false">RAW_DATA!D308</f>
        <v>WOM-BLOUSE-001</v>
      </c>
      <c r="E312" s="14" t="str">
        <f aca="false">RAW_DATA!E308</f>
        <v>2024-08-13</v>
      </c>
      <c r="F312" s="14" t="str">
        <f aca="false">RAW_DATA!F308</f>
        <v>2024-08-19</v>
      </c>
      <c r="G312" s="2" t="str">
        <f aca="false">RAW_DATA!G308</f>
        <v>Gandaki</v>
      </c>
      <c r="H312" s="4" t="n">
        <f aca="false">RAW_DATA!H308</f>
        <v>1103.35</v>
      </c>
      <c r="I312" s="5" t="n">
        <f aca="false">RAW_DATA!I308</f>
        <v>30</v>
      </c>
      <c r="J312" s="2" t="str">
        <f aca="false">RAW_DATA!J308</f>
        <v>No</v>
      </c>
      <c r="K312" s="15" t="n">
        <f aca="false">IF(AND(F312&lt;&gt;"",E312&lt;&gt;""),DATEVALUE(F312)-DATEVALUE(E312),"")</f>
        <v>6</v>
      </c>
      <c r="L312" s="4" t="n">
        <f aca="false">H312*(1-I312/100)</f>
        <v>772.345</v>
      </c>
      <c r="M312" s="4" t="n">
        <f aca="false">H312*CALCULATIONS!$B$2</f>
        <v>662.01</v>
      </c>
      <c r="N312" s="4" t="n">
        <f aca="false">IF(J312="Yes",H312*CALCULATIONS!$B$3,0)</f>
        <v>0</v>
      </c>
      <c r="O312" s="4" t="n">
        <f aca="false">L312-M312-N312</f>
        <v>110.335</v>
      </c>
      <c r="P312" s="16" t="n">
        <f aca="false">IF(L312&gt;0,O312/L312,"")</f>
        <v>0.142857142857143</v>
      </c>
    </row>
    <row r="313" customFormat="false" ht="15" hidden="false" customHeight="false" outlineLevel="0" collapsed="false">
      <c r="A313" s="2" t="str">
        <f aca="false">RAW_DATA!A309</f>
        <v>ORD-100308</v>
      </c>
      <c r="B313" s="2" t="str">
        <f aca="false">RAW_DATA!B309</f>
        <v>CUST-2923</v>
      </c>
      <c r="C313" s="2" t="str">
        <f aca="false">RAW_DATA!C309</f>
        <v>Women</v>
      </c>
      <c r="D313" s="2" t="str">
        <f aca="false">RAW_DATA!D309</f>
        <v>WOM-TOP-001</v>
      </c>
      <c r="E313" s="14" t="str">
        <f aca="false">RAW_DATA!E309</f>
        <v>2024-06-27</v>
      </c>
      <c r="F313" s="14" t="str">
        <f aca="false">RAW_DATA!F309</f>
        <v>2024-07-07</v>
      </c>
      <c r="G313" s="2" t="str">
        <f aca="false">RAW_DATA!G309</f>
        <v>Bagmati</v>
      </c>
      <c r="H313" s="4" t="n">
        <f aca="false">RAW_DATA!H309</f>
        <v>7021.12</v>
      </c>
      <c r="I313" s="5" t="n">
        <f aca="false">RAW_DATA!I309</f>
        <v>0</v>
      </c>
      <c r="J313" s="2" t="str">
        <f aca="false">RAW_DATA!J309</f>
        <v>Yes</v>
      </c>
      <c r="K313" s="15" t="n">
        <f aca="false">IF(AND(F313&lt;&gt;"",E313&lt;&gt;""),DATEVALUE(F313)-DATEVALUE(E313),"")</f>
        <v>10</v>
      </c>
      <c r="L313" s="4" t="n">
        <f aca="false">H313*(1-I313/100)</f>
        <v>7021.12</v>
      </c>
      <c r="M313" s="4" t="n">
        <f aca="false">H313*CALCULATIONS!$B$2</f>
        <v>4212.672</v>
      </c>
      <c r="N313" s="4" t="n">
        <f aca="false">IF(J313="Yes",H313*CALCULATIONS!$B$3,0)</f>
        <v>1404.224</v>
      </c>
      <c r="O313" s="4" t="n">
        <f aca="false">L313-M313-N313</f>
        <v>1404.224</v>
      </c>
      <c r="P313" s="16" t="n">
        <f aca="false">IF(L313&gt;0,O313/L313,"")</f>
        <v>0.2</v>
      </c>
    </row>
    <row r="314" customFormat="false" ht="15" hidden="false" customHeight="false" outlineLevel="0" collapsed="false">
      <c r="A314" s="2" t="str">
        <f aca="false">RAW_DATA!A310</f>
        <v>ORD-100309</v>
      </c>
      <c r="B314" s="2" t="str">
        <f aca="false">RAW_DATA!B310</f>
        <v>CUST-8015</v>
      </c>
      <c r="C314" s="2" t="str">
        <f aca="false">RAW_DATA!C310</f>
        <v>Women</v>
      </c>
      <c r="D314" s="2" t="str">
        <f aca="false">RAW_DATA!D310</f>
        <v>WOM-TOP-001</v>
      </c>
      <c r="E314" s="14" t="str">
        <f aca="false">RAW_DATA!E310</f>
        <v>2024-06-28</v>
      </c>
      <c r="F314" s="14" t="str">
        <f aca="false">RAW_DATA!F310</f>
        <v>2024-07-08</v>
      </c>
      <c r="G314" s="2" t="str">
        <f aca="false">RAW_DATA!G310</f>
        <v>Bagmati</v>
      </c>
      <c r="H314" s="4" t="n">
        <f aca="false">RAW_DATA!H310</f>
        <v>9024.9</v>
      </c>
      <c r="I314" s="5" t="n">
        <f aca="false">RAW_DATA!I310</f>
        <v>25</v>
      </c>
      <c r="J314" s="2" t="str">
        <f aca="false">RAW_DATA!J310</f>
        <v>No</v>
      </c>
      <c r="K314" s="15" t="n">
        <f aca="false">IF(AND(F314&lt;&gt;"",E314&lt;&gt;""),DATEVALUE(F314)-DATEVALUE(E314),"")</f>
        <v>10</v>
      </c>
      <c r="L314" s="4" t="n">
        <f aca="false">H314*(1-I314/100)</f>
        <v>6768.675</v>
      </c>
      <c r="M314" s="4" t="n">
        <f aca="false">H314*CALCULATIONS!$B$2</f>
        <v>5414.94</v>
      </c>
      <c r="N314" s="4" t="n">
        <f aca="false">IF(J314="Yes",H314*CALCULATIONS!$B$3,0)</f>
        <v>0</v>
      </c>
      <c r="O314" s="4" t="n">
        <f aca="false">L314-M314-N314</f>
        <v>1353.735</v>
      </c>
      <c r="P314" s="16" t="n">
        <f aca="false">IF(L314&gt;0,O314/L314,"")</f>
        <v>0.2</v>
      </c>
    </row>
    <row r="315" customFormat="false" ht="15" hidden="false" customHeight="false" outlineLevel="0" collapsed="false">
      <c r="A315" s="2" t="str">
        <f aca="false">RAW_DATA!A311</f>
        <v>ORD-100310</v>
      </c>
      <c r="B315" s="2" t="str">
        <f aca="false">RAW_DATA!B311</f>
        <v>CUST-9827</v>
      </c>
      <c r="C315" s="2" t="str">
        <f aca="false">RAW_DATA!C311</f>
        <v>Men</v>
      </c>
      <c r="D315" s="2" t="str">
        <f aca="false">RAW_DATA!D311</f>
        <v>MEN-JEANS-001</v>
      </c>
      <c r="E315" s="14" t="str">
        <f aca="false">RAW_DATA!E311</f>
        <v>2024-01-31</v>
      </c>
      <c r="F315" s="14" t="str">
        <f aca="false">RAW_DATA!F311</f>
        <v>2024-02-06</v>
      </c>
      <c r="G315" s="2" t="str">
        <f aca="false">RAW_DATA!G311</f>
        <v>Lumbini</v>
      </c>
      <c r="H315" s="4" t="n">
        <f aca="false">RAW_DATA!H311</f>
        <v>3500.67</v>
      </c>
      <c r="I315" s="5" t="n">
        <f aca="false">RAW_DATA!I311</f>
        <v>30</v>
      </c>
      <c r="J315" s="2" t="str">
        <f aca="false">RAW_DATA!J311</f>
        <v>No</v>
      </c>
      <c r="K315" s="15" t="n">
        <f aca="false">IF(AND(F315&lt;&gt;"",E315&lt;&gt;""),DATEVALUE(F315)-DATEVALUE(E315),"")</f>
        <v>6</v>
      </c>
      <c r="L315" s="4" t="n">
        <f aca="false">H315*(1-I315/100)</f>
        <v>2450.469</v>
      </c>
      <c r="M315" s="4" t="n">
        <f aca="false">H315*CALCULATIONS!$B$2</f>
        <v>2100.402</v>
      </c>
      <c r="N315" s="4" t="n">
        <f aca="false">IF(J315="Yes",H315*CALCULATIONS!$B$3,0)</f>
        <v>0</v>
      </c>
      <c r="O315" s="4" t="n">
        <f aca="false">L315-M315-N315</f>
        <v>350.067</v>
      </c>
      <c r="P315" s="16" t="n">
        <f aca="false">IF(L315&gt;0,O315/L315,"")</f>
        <v>0.142857142857143</v>
      </c>
    </row>
    <row r="316" customFormat="false" ht="15" hidden="false" customHeight="false" outlineLevel="0" collapsed="false">
      <c r="A316" s="2" t="str">
        <f aca="false">RAW_DATA!A312</f>
        <v>ORD-100311</v>
      </c>
      <c r="B316" s="2" t="str">
        <f aca="false">RAW_DATA!B312</f>
        <v>CUST-2560</v>
      </c>
      <c r="C316" s="2" t="str">
        <f aca="false">RAW_DATA!C312</f>
        <v>Men</v>
      </c>
      <c r="D316" s="2" t="str">
        <f aca="false">RAW_DATA!D312</f>
        <v>MEN-JACKET-001</v>
      </c>
      <c r="E316" s="14" t="str">
        <f aca="false">RAW_DATA!E312</f>
        <v>2024-09-20</v>
      </c>
      <c r="F316" s="14" t="str">
        <f aca="false">RAW_DATA!F312</f>
        <v>2024-10-05</v>
      </c>
      <c r="G316" s="2" t="str">
        <f aca="false">RAW_DATA!G312</f>
        <v>Bagmati</v>
      </c>
      <c r="H316" s="4" t="n">
        <f aca="false">RAW_DATA!H312</f>
        <v>14309.76</v>
      </c>
      <c r="I316" s="5" t="n">
        <f aca="false">RAW_DATA!I312</f>
        <v>10</v>
      </c>
      <c r="J316" s="2" t="str">
        <f aca="false">RAW_DATA!J312</f>
        <v>No</v>
      </c>
      <c r="K316" s="15" t="n">
        <f aca="false">IF(AND(F316&lt;&gt;"",E316&lt;&gt;""),DATEVALUE(F316)-DATEVALUE(E316),"")</f>
        <v>15</v>
      </c>
      <c r="L316" s="4" t="n">
        <f aca="false">H316*(1-I316/100)</f>
        <v>12878.784</v>
      </c>
      <c r="M316" s="4" t="n">
        <f aca="false">H316*CALCULATIONS!$B$2</f>
        <v>8585.856</v>
      </c>
      <c r="N316" s="4" t="n">
        <f aca="false">IF(J316="Yes",H316*CALCULATIONS!$B$3,0)</f>
        <v>0</v>
      </c>
      <c r="O316" s="4" t="n">
        <f aca="false">L316-M316-N316</f>
        <v>4292.928</v>
      </c>
      <c r="P316" s="16" t="n">
        <f aca="false">IF(L316&gt;0,O316/L316,"")</f>
        <v>0.333333333333333</v>
      </c>
    </row>
    <row r="317" customFormat="false" ht="15" hidden="false" customHeight="false" outlineLevel="0" collapsed="false">
      <c r="A317" s="2" t="str">
        <f aca="false">RAW_DATA!A313</f>
        <v>ORD-100312</v>
      </c>
      <c r="B317" s="2" t="str">
        <f aca="false">RAW_DATA!B313</f>
        <v>CUST-3396</v>
      </c>
      <c r="C317" s="2" t="str">
        <f aca="false">RAW_DATA!C313</f>
        <v>Men</v>
      </c>
      <c r="D317" s="2" t="str">
        <f aca="false">RAW_DATA!D313</f>
        <v>MEN-POLO-001</v>
      </c>
      <c r="E317" s="14" t="str">
        <f aca="false">RAW_DATA!E313</f>
        <v>2024-03-05</v>
      </c>
      <c r="F317" s="14" t="str">
        <f aca="false">RAW_DATA!F313</f>
        <v>2024-03-12</v>
      </c>
      <c r="G317" s="2" t="str">
        <f aca="false">RAW_DATA!G313</f>
        <v>Sudurpashchim</v>
      </c>
      <c r="H317" s="4" t="n">
        <f aca="false">RAW_DATA!H313</f>
        <v>13072.19</v>
      </c>
      <c r="I317" s="5" t="n">
        <f aca="false">RAW_DATA!I313</f>
        <v>10</v>
      </c>
      <c r="J317" s="2" t="str">
        <f aca="false">RAW_DATA!J313</f>
        <v>Yes</v>
      </c>
      <c r="K317" s="15" t="n">
        <f aca="false">IF(AND(F317&lt;&gt;"",E317&lt;&gt;""),DATEVALUE(F317)-DATEVALUE(E317),"")</f>
        <v>7</v>
      </c>
      <c r="L317" s="4" t="n">
        <f aca="false">H317*(1-I317/100)</f>
        <v>11764.971</v>
      </c>
      <c r="M317" s="4" t="n">
        <f aca="false">H317*CALCULATIONS!$B$2</f>
        <v>7843.314</v>
      </c>
      <c r="N317" s="4" t="n">
        <f aca="false">IF(J317="Yes",H317*CALCULATIONS!$B$3,0)</f>
        <v>2614.438</v>
      </c>
      <c r="O317" s="4" t="n">
        <f aca="false">L317-M317-N317</f>
        <v>1307.219</v>
      </c>
      <c r="P317" s="16" t="n">
        <f aca="false">IF(L317&gt;0,O317/L317,"")</f>
        <v>0.111111111111111</v>
      </c>
    </row>
    <row r="318" customFormat="false" ht="15" hidden="false" customHeight="false" outlineLevel="0" collapsed="false">
      <c r="A318" s="2" t="str">
        <f aca="false">RAW_DATA!A314</f>
        <v>ORD-100313</v>
      </c>
      <c r="B318" s="2" t="str">
        <f aca="false">RAW_DATA!B314</f>
        <v>CUST-7786</v>
      </c>
      <c r="C318" s="2" t="str">
        <f aca="false">RAW_DATA!C314</f>
        <v>Women</v>
      </c>
      <c r="D318" s="2" t="str">
        <f aca="false">RAW_DATA!D314</f>
        <v>WOM-TOP-001</v>
      </c>
      <c r="E318" s="14" t="str">
        <f aca="false">RAW_DATA!E314</f>
        <v>2024-03-13</v>
      </c>
      <c r="F318" s="14" t="str">
        <f aca="false">RAW_DATA!F314</f>
        <v>2024-03-19</v>
      </c>
      <c r="G318" s="2" t="str">
        <f aca="false">RAW_DATA!G314</f>
        <v>Lumbini</v>
      </c>
      <c r="H318" s="4" t="n">
        <f aca="false">RAW_DATA!H314</f>
        <v>6194.16</v>
      </c>
      <c r="I318" s="5" t="n">
        <f aca="false">RAW_DATA!I314</f>
        <v>25</v>
      </c>
      <c r="J318" s="2" t="str">
        <f aca="false">RAW_DATA!J314</f>
        <v>No</v>
      </c>
      <c r="K318" s="15" t="n">
        <f aca="false">IF(AND(F318&lt;&gt;"",E318&lt;&gt;""),DATEVALUE(F318)-DATEVALUE(E318),"")</f>
        <v>6</v>
      </c>
      <c r="L318" s="4" t="n">
        <f aca="false">H318*(1-I318/100)</f>
        <v>4645.62</v>
      </c>
      <c r="M318" s="4" t="n">
        <f aca="false">H318*CALCULATIONS!$B$2</f>
        <v>3716.496</v>
      </c>
      <c r="N318" s="4" t="n">
        <f aca="false">IF(J318="Yes",H318*CALCULATIONS!$B$3,0)</f>
        <v>0</v>
      </c>
      <c r="O318" s="4" t="n">
        <f aca="false">L318-M318-N318</f>
        <v>929.124</v>
      </c>
      <c r="P318" s="16" t="n">
        <f aca="false">IF(L318&gt;0,O318/L318,"")</f>
        <v>0.2</v>
      </c>
    </row>
    <row r="319" customFormat="false" ht="15" hidden="false" customHeight="false" outlineLevel="0" collapsed="false">
      <c r="A319" s="2" t="str">
        <f aca="false">RAW_DATA!A315</f>
        <v>ORD-100314</v>
      </c>
      <c r="B319" s="2" t="str">
        <f aca="false">RAW_DATA!B315</f>
        <v>CUST-7046</v>
      </c>
      <c r="C319" s="2" t="str">
        <f aca="false">RAW_DATA!C315</f>
        <v>Men</v>
      </c>
      <c r="D319" s="2" t="str">
        <f aca="false">RAW_DATA!D315</f>
        <v>MEN-SHIRT-002</v>
      </c>
      <c r="E319" s="14" t="str">
        <f aca="false">RAW_DATA!E315</f>
        <v>2024-09-20</v>
      </c>
      <c r="F319" s="14" t="str">
        <f aca="false">RAW_DATA!F315</f>
        <v>2024-09-28</v>
      </c>
      <c r="G319" s="2" t="str">
        <f aca="false">RAW_DATA!G315</f>
        <v>Gandaki</v>
      </c>
      <c r="H319" s="4" t="n">
        <f aca="false">RAW_DATA!H315</f>
        <v>1849.87</v>
      </c>
      <c r="I319" s="5" t="n">
        <f aca="false">RAW_DATA!I315</f>
        <v>30</v>
      </c>
      <c r="J319" s="2" t="str">
        <f aca="false">RAW_DATA!J315</f>
        <v>No</v>
      </c>
      <c r="K319" s="15" t="n">
        <f aca="false">IF(AND(F319&lt;&gt;"",E319&lt;&gt;""),DATEVALUE(F319)-DATEVALUE(E319),"")</f>
        <v>8</v>
      </c>
      <c r="L319" s="4" t="n">
        <f aca="false">H319*(1-I319/100)</f>
        <v>1294.909</v>
      </c>
      <c r="M319" s="4" t="n">
        <f aca="false">H319*CALCULATIONS!$B$2</f>
        <v>1109.922</v>
      </c>
      <c r="N319" s="4" t="n">
        <f aca="false">IF(J319="Yes",H319*CALCULATIONS!$B$3,0)</f>
        <v>0</v>
      </c>
      <c r="O319" s="4" t="n">
        <f aca="false">L319-M319-N319</f>
        <v>184.987</v>
      </c>
      <c r="P319" s="16" t="n">
        <f aca="false">IF(L319&gt;0,O319/L319,"")</f>
        <v>0.142857142857143</v>
      </c>
    </row>
    <row r="320" customFormat="false" ht="15" hidden="false" customHeight="false" outlineLevel="0" collapsed="false">
      <c r="A320" s="2" t="str">
        <f aca="false">RAW_DATA!A316</f>
        <v>ORD-100315</v>
      </c>
      <c r="B320" s="2" t="str">
        <f aca="false">RAW_DATA!B316</f>
        <v>CUST-6869</v>
      </c>
      <c r="C320" s="2" t="str">
        <f aca="false">RAW_DATA!C316</f>
        <v>Women</v>
      </c>
      <c r="D320" s="2" t="str">
        <f aca="false">RAW_DATA!D316</f>
        <v>WOM-SUIT-001</v>
      </c>
      <c r="E320" s="14" t="str">
        <f aca="false">RAW_DATA!E316</f>
        <v>2024-02-17</v>
      </c>
      <c r="F320" s="14" t="str">
        <f aca="false">RAW_DATA!F316</f>
        <v>2024-02-25</v>
      </c>
      <c r="G320" s="2" t="str">
        <f aca="false">RAW_DATA!G316</f>
        <v>Madhesh</v>
      </c>
      <c r="H320" s="4" t="n">
        <f aca="false">RAW_DATA!H316</f>
        <v>13099.16</v>
      </c>
      <c r="I320" s="5" t="n">
        <f aca="false">RAW_DATA!I316</f>
        <v>0</v>
      </c>
      <c r="J320" s="2" t="str">
        <f aca="false">RAW_DATA!J316</f>
        <v>No</v>
      </c>
      <c r="K320" s="15" t="n">
        <f aca="false">IF(AND(F320&lt;&gt;"",E320&lt;&gt;""),DATEVALUE(F320)-DATEVALUE(E320),"")</f>
        <v>8</v>
      </c>
      <c r="L320" s="4" t="n">
        <f aca="false">H320*(1-I320/100)</f>
        <v>13099.16</v>
      </c>
      <c r="M320" s="4" t="n">
        <f aca="false">H320*CALCULATIONS!$B$2</f>
        <v>7859.496</v>
      </c>
      <c r="N320" s="4" t="n">
        <f aca="false">IF(J320="Yes",H320*CALCULATIONS!$B$3,0)</f>
        <v>0</v>
      </c>
      <c r="O320" s="4" t="n">
        <f aca="false">L320-M320-N320</f>
        <v>5239.664</v>
      </c>
      <c r="P320" s="16" t="n">
        <f aca="false">IF(L320&gt;0,O320/L320,"")</f>
        <v>0.4</v>
      </c>
    </row>
    <row r="321" customFormat="false" ht="15" hidden="false" customHeight="false" outlineLevel="0" collapsed="false">
      <c r="A321" s="2" t="str">
        <f aca="false">RAW_DATA!A317</f>
        <v>ORD-100316</v>
      </c>
      <c r="B321" s="2" t="str">
        <f aca="false">RAW_DATA!B317</f>
        <v>CUST-6533</v>
      </c>
      <c r="C321" s="2" t="str">
        <f aca="false">RAW_DATA!C317</f>
        <v>Kids</v>
      </c>
      <c r="D321" s="2" t="str">
        <f aca="false">RAW_DATA!D317</f>
        <v>KID-ONESIE-001</v>
      </c>
      <c r="E321" s="14" t="str">
        <f aca="false">RAW_DATA!E317</f>
        <v>2024-09-10</v>
      </c>
      <c r="F321" s="14" t="str">
        <f aca="false">RAW_DATA!F317</f>
        <v>2024-09-14</v>
      </c>
      <c r="G321" s="2" t="str">
        <f aca="false">RAW_DATA!G317</f>
        <v>Madhesh</v>
      </c>
      <c r="H321" s="4" t="n">
        <f aca="false">RAW_DATA!H317</f>
        <v>12460.29</v>
      </c>
      <c r="I321" s="5" t="n">
        <f aca="false">RAW_DATA!I317</f>
        <v>15</v>
      </c>
      <c r="J321" s="2" t="str">
        <f aca="false">RAW_DATA!J317</f>
        <v>No</v>
      </c>
      <c r="K321" s="15" t="n">
        <f aca="false">IF(AND(F321&lt;&gt;"",E321&lt;&gt;""),DATEVALUE(F321)-DATEVALUE(E321),"")</f>
        <v>4</v>
      </c>
      <c r="L321" s="4" t="n">
        <f aca="false">H321*(1-I321/100)</f>
        <v>10591.2465</v>
      </c>
      <c r="M321" s="4" t="n">
        <f aca="false">H321*CALCULATIONS!$B$2</f>
        <v>7476.174</v>
      </c>
      <c r="N321" s="4" t="n">
        <f aca="false">IF(J321="Yes",H321*CALCULATIONS!$B$3,0)</f>
        <v>0</v>
      </c>
      <c r="O321" s="4" t="n">
        <f aca="false">L321-M321-N321</f>
        <v>3115.0725</v>
      </c>
      <c r="P321" s="16" t="n">
        <f aca="false">IF(L321&gt;0,O321/L321,"")</f>
        <v>0.294117647058824</v>
      </c>
    </row>
    <row r="322" customFormat="false" ht="15" hidden="false" customHeight="false" outlineLevel="0" collapsed="false">
      <c r="A322" s="2" t="str">
        <f aca="false">RAW_DATA!A318</f>
        <v>ORD-100317</v>
      </c>
      <c r="B322" s="2" t="str">
        <f aca="false">RAW_DATA!B318</f>
        <v>CUST-8529</v>
      </c>
      <c r="C322" s="2" t="str">
        <f aca="false">RAW_DATA!C318</f>
        <v>Women</v>
      </c>
      <c r="D322" s="2" t="str">
        <f aca="false">RAW_DATA!D318</f>
        <v>WOM-DRESS-001</v>
      </c>
      <c r="E322" s="14" t="str">
        <f aca="false">RAW_DATA!E318</f>
        <v>2024-12-15</v>
      </c>
      <c r="F322" s="14" t="str">
        <f aca="false">RAW_DATA!F318</f>
        <v>2024-12-23</v>
      </c>
      <c r="G322" s="2" t="str">
        <f aca="false">RAW_DATA!G318</f>
        <v>Gandaki</v>
      </c>
      <c r="H322" s="4" t="n">
        <f aca="false">RAW_DATA!H318</f>
        <v>11930.4</v>
      </c>
      <c r="I322" s="5" t="n">
        <f aca="false">RAW_DATA!I318</f>
        <v>15</v>
      </c>
      <c r="J322" s="2" t="str">
        <f aca="false">RAW_DATA!J318</f>
        <v>Yes</v>
      </c>
      <c r="K322" s="15" t="n">
        <f aca="false">IF(AND(F322&lt;&gt;"",E322&lt;&gt;""),DATEVALUE(F322)-DATEVALUE(E322),"")</f>
        <v>8</v>
      </c>
      <c r="L322" s="4" t="n">
        <f aca="false">H322*(1-I322/100)</f>
        <v>10140.84</v>
      </c>
      <c r="M322" s="4" t="n">
        <f aca="false">H322*CALCULATIONS!$B$2</f>
        <v>7158.24</v>
      </c>
      <c r="N322" s="4" t="n">
        <f aca="false">IF(J322="Yes",H322*CALCULATIONS!$B$3,0)</f>
        <v>2386.08</v>
      </c>
      <c r="O322" s="4" t="n">
        <f aca="false">L322-M322-N322</f>
        <v>596.52</v>
      </c>
      <c r="P322" s="16" t="n">
        <f aca="false">IF(L322&gt;0,O322/L322,"")</f>
        <v>0.0588235294117648</v>
      </c>
    </row>
    <row r="323" customFormat="false" ht="15" hidden="false" customHeight="false" outlineLevel="0" collapsed="false">
      <c r="A323" s="2" t="str">
        <f aca="false">RAW_DATA!A319</f>
        <v>ORD-100318</v>
      </c>
      <c r="B323" s="2" t="str">
        <f aca="false">RAW_DATA!B319</f>
        <v>CUST-3161</v>
      </c>
      <c r="C323" s="2" t="str">
        <f aca="false">RAW_DATA!C319</f>
        <v>Men</v>
      </c>
      <c r="D323" s="2" t="str">
        <f aca="false">RAW_DATA!D319</f>
        <v>MEN-JEANS-001</v>
      </c>
      <c r="E323" s="14" t="str">
        <f aca="false">RAW_DATA!E319</f>
        <v>2024-08-07</v>
      </c>
      <c r="F323" s="14" t="str">
        <f aca="false">RAW_DATA!F319</f>
        <v>2024-08-10</v>
      </c>
      <c r="G323" s="2" t="str">
        <f aca="false">RAW_DATA!G319</f>
        <v>Madhesh</v>
      </c>
      <c r="H323" s="4" t="n">
        <f aca="false">RAW_DATA!H319</f>
        <v>14881.65</v>
      </c>
      <c r="I323" s="5" t="n">
        <f aca="false">RAW_DATA!I319</f>
        <v>0</v>
      </c>
      <c r="J323" s="2" t="str">
        <f aca="false">RAW_DATA!J319</f>
        <v>No</v>
      </c>
      <c r="K323" s="15" t="n">
        <f aca="false">IF(AND(F323&lt;&gt;"",E323&lt;&gt;""),DATEVALUE(F323)-DATEVALUE(E323),"")</f>
        <v>3</v>
      </c>
      <c r="L323" s="4" t="n">
        <f aca="false">H323*(1-I323/100)</f>
        <v>14881.65</v>
      </c>
      <c r="M323" s="4" t="n">
        <f aca="false">H323*CALCULATIONS!$B$2</f>
        <v>8928.99</v>
      </c>
      <c r="N323" s="4" t="n">
        <f aca="false">IF(J323="Yes",H323*CALCULATIONS!$B$3,0)</f>
        <v>0</v>
      </c>
      <c r="O323" s="4" t="n">
        <f aca="false">L323-M323-N323</f>
        <v>5952.66</v>
      </c>
      <c r="P323" s="16" t="n">
        <f aca="false">IF(L323&gt;0,O323/L323,"")</f>
        <v>0.4</v>
      </c>
    </row>
    <row r="324" customFormat="false" ht="15" hidden="false" customHeight="false" outlineLevel="0" collapsed="false">
      <c r="A324" s="2" t="str">
        <f aca="false">RAW_DATA!A320</f>
        <v>ORD-100319</v>
      </c>
      <c r="B324" s="2" t="str">
        <f aca="false">RAW_DATA!B320</f>
        <v>CUST-3711</v>
      </c>
      <c r="C324" s="2" t="str">
        <f aca="false">RAW_DATA!C320</f>
        <v>Kids</v>
      </c>
      <c r="D324" s="2" t="str">
        <f aca="false">RAW_DATA!D320</f>
        <v>KID-JACKET-001</v>
      </c>
      <c r="E324" s="14" t="str">
        <f aca="false">RAW_DATA!E320</f>
        <v>2024-07-03</v>
      </c>
      <c r="F324" s="14" t="str">
        <f aca="false">RAW_DATA!F320</f>
        <v>2024-07-07</v>
      </c>
      <c r="G324" s="2" t="str">
        <f aca="false">RAW_DATA!G320</f>
        <v>Bagmati</v>
      </c>
      <c r="H324" s="4" t="n">
        <f aca="false">RAW_DATA!H320</f>
        <v>1853.43</v>
      </c>
      <c r="I324" s="5" t="n">
        <f aca="false">RAW_DATA!I320</f>
        <v>10</v>
      </c>
      <c r="J324" s="2" t="str">
        <f aca="false">RAW_DATA!J320</f>
        <v>No</v>
      </c>
      <c r="K324" s="15" t="n">
        <f aca="false">IF(AND(F324&lt;&gt;"",E324&lt;&gt;""),DATEVALUE(F324)-DATEVALUE(E324),"")</f>
        <v>4</v>
      </c>
      <c r="L324" s="4" t="n">
        <f aca="false">H324*(1-I324/100)</f>
        <v>1668.087</v>
      </c>
      <c r="M324" s="4" t="n">
        <f aca="false">H324*CALCULATIONS!$B$2</f>
        <v>1112.058</v>
      </c>
      <c r="N324" s="4" t="n">
        <f aca="false">IF(J324="Yes",H324*CALCULATIONS!$B$3,0)</f>
        <v>0</v>
      </c>
      <c r="O324" s="4" t="n">
        <f aca="false">L324-M324-N324</f>
        <v>556.029</v>
      </c>
      <c r="P324" s="16" t="n">
        <f aca="false">IF(L324&gt;0,O324/L324,"")</f>
        <v>0.333333333333333</v>
      </c>
    </row>
    <row r="325" customFormat="false" ht="15" hidden="false" customHeight="false" outlineLevel="0" collapsed="false">
      <c r="A325" s="2" t="str">
        <f aca="false">RAW_DATA!A321</f>
        <v>ORD-100320</v>
      </c>
      <c r="B325" s="2" t="str">
        <f aca="false">RAW_DATA!B321</f>
        <v>CUST-4496</v>
      </c>
      <c r="C325" s="2" t="str">
        <f aca="false">RAW_DATA!C321</f>
        <v>Men</v>
      </c>
      <c r="D325" s="2" t="str">
        <f aca="false">RAW_DATA!D321</f>
        <v>MEN-JACKET-001</v>
      </c>
      <c r="E325" s="14" t="str">
        <f aca="false">RAW_DATA!E321</f>
        <v>2024-12-01</v>
      </c>
      <c r="F325" s="14" t="str">
        <f aca="false">RAW_DATA!F321</f>
        <v>2024-12-03</v>
      </c>
      <c r="G325" s="2" t="str">
        <f aca="false">RAW_DATA!G321</f>
        <v>Lumbini</v>
      </c>
      <c r="H325" s="4" t="n">
        <f aca="false">RAW_DATA!H321</f>
        <v>3895.09</v>
      </c>
      <c r="I325" s="5" t="n">
        <f aca="false">RAW_DATA!I321</f>
        <v>30</v>
      </c>
      <c r="J325" s="2" t="str">
        <f aca="false">RAW_DATA!J321</f>
        <v>Yes</v>
      </c>
      <c r="K325" s="15" t="n">
        <f aca="false">IF(AND(F325&lt;&gt;"",E325&lt;&gt;""),DATEVALUE(F325)-DATEVALUE(E325),"")</f>
        <v>2</v>
      </c>
      <c r="L325" s="4" t="n">
        <f aca="false">H325*(1-I325/100)</f>
        <v>2726.563</v>
      </c>
      <c r="M325" s="4" t="n">
        <f aca="false">H325*CALCULATIONS!$B$2</f>
        <v>2337.054</v>
      </c>
      <c r="N325" s="4" t="n">
        <f aca="false">IF(J325="Yes",H325*CALCULATIONS!$B$3,0)</f>
        <v>779.018</v>
      </c>
      <c r="O325" s="4" t="n">
        <f aca="false">L325-M325-N325</f>
        <v>-389.509</v>
      </c>
      <c r="P325" s="16" t="n">
        <f aca="false">IF(L325&gt;0,O325/L325,"")</f>
        <v>-0.142857142857143</v>
      </c>
    </row>
    <row r="326" customFormat="false" ht="15" hidden="false" customHeight="false" outlineLevel="0" collapsed="false">
      <c r="A326" s="2" t="str">
        <f aca="false">RAW_DATA!A322</f>
        <v>ORD-100321</v>
      </c>
      <c r="B326" s="2" t="str">
        <f aca="false">RAW_DATA!B322</f>
        <v>CUST-2975</v>
      </c>
      <c r="C326" s="2" t="str">
        <f aca="false">RAW_DATA!C322</f>
        <v>Women</v>
      </c>
      <c r="D326" s="2" t="str">
        <f aca="false">RAW_DATA!D322</f>
        <v>WOM-DRESS-001</v>
      </c>
      <c r="E326" s="14" t="str">
        <f aca="false">RAW_DATA!E322</f>
        <v>2024-01-05</v>
      </c>
      <c r="F326" s="14" t="str">
        <f aca="false">RAW_DATA!F322</f>
        <v>2024-01-06</v>
      </c>
      <c r="G326" s="2" t="str">
        <f aca="false">RAW_DATA!G322</f>
        <v>Gandaki</v>
      </c>
      <c r="H326" s="4" t="n">
        <f aca="false">RAW_DATA!H322</f>
        <v>10359.75</v>
      </c>
      <c r="I326" s="5" t="n">
        <f aca="false">RAW_DATA!I322</f>
        <v>20</v>
      </c>
      <c r="J326" s="2" t="str">
        <f aca="false">RAW_DATA!J322</f>
        <v>No</v>
      </c>
      <c r="K326" s="15" t="n">
        <f aca="false">IF(AND(F326&lt;&gt;"",E326&lt;&gt;""),DATEVALUE(F326)-DATEVALUE(E326),"")</f>
        <v>1</v>
      </c>
      <c r="L326" s="4" t="n">
        <f aca="false">H326*(1-I326/100)</f>
        <v>8287.8</v>
      </c>
      <c r="M326" s="4" t="n">
        <f aca="false">H326*CALCULATIONS!$B$2</f>
        <v>6215.85</v>
      </c>
      <c r="N326" s="4" t="n">
        <f aca="false">IF(J326="Yes",H326*CALCULATIONS!$B$3,0)</f>
        <v>0</v>
      </c>
      <c r="O326" s="4" t="n">
        <f aca="false">L326-M326-N326</f>
        <v>2071.95</v>
      </c>
      <c r="P326" s="16" t="n">
        <f aca="false">IF(L326&gt;0,O326/L326,"")</f>
        <v>0.25</v>
      </c>
    </row>
    <row r="327" customFormat="false" ht="15" hidden="false" customHeight="false" outlineLevel="0" collapsed="false">
      <c r="A327" s="2" t="str">
        <f aca="false">RAW_DATA!A323</f>
        <v>ORD-100322</v>
      </c>
      <c r="B327" s="2" t="str">
        <f aca="false">RAW_DATA!B323</f>
        <v>CUST-2690</v>
      </c>
      <c r="C327" s="2" t="str">
        <f aca="false">RAW_DATA!C323</f>
        <v>Kids</v>
      </c>
      <c r="D327" s="2" t="str">
        <f aca="false">RAW_DATA!D323</f>
        <v>KID-SHORTS-001</v>
      </c>
      <c r="E327" s="14" t="str">
        <f aca="false">RAW_DATA!E323</f>
        <v>2024-07-15</v>
      </c>
      <c r="F327" s="14" t="str">
        <f aca="false">RAW_DATA!F323</f>
        <v>2024-07-17</v>
      </c>
      <c r="G327" s="2" t="str">
        <f aca="false">RAW_DATA!G323</f>
        <v>Lumbini</v>
      </c>
      <c r="H327" s="4" t="n">
        <f aca="false">RAW_DATA!H323</f>
        <v>1527.01</v>
      </c>
      <c r="I327" s="5" t="n">
        <f aca="false">RAW_DATA!I323</f>
        <v>15</v>
      </c>
      <c r="J327" s="2" t="str">
        <f aca="false">RAW_DATA!J323</f>
        <v>No</v>
      </c>
      <c r="K327" s="15" t="n">
        <f aca="false">IF(AND(F327&lt;&gt;"",E327&lt;&gt;""),DATEVALUE(F327)-DATEVALUE(E327),"")</f>
        <v>2</v>
      </c>
      <c r="L327" s="4" t="n">
        <f aca="false">H327*(1-I327/100)</f>
        <v>1297.9585</v>
      </c>
      <c r="M327" s="4" t="n">
        <f aca="false">H327*CALCULATIONS!$B$2</f>
        <v>916.206</v>
      </c>
      <c r="N327" s="4" t="n">
        <f aca="false">IF(J327="Yes",H327*CALCULATIONS!$B$3,0)</f>
        <v>0</v>
      </c>
      <c r="O327" s="4" t="n">
        <f aca="false">L327-M327-N327</f>
        <v>381.7525</v>
      </c>
      <c r="P327" s="16" t="n">
        <f aca="false">IF(L327&gt;0,O327/L327,"")</f>
        <v>0.294117647058824</v>
      </c>
    </row>
    <row r="328" customFormat="false" ht="15" hidden="false" customHeight="false" outlineLevel="0" collapsed="false">
      <c r="A328" s="2" t="str">
        <f aca="false">RAW_DATA!A324</f>
        <v>ORD-100323</v>
      </c>
      <c r="B328" s="2" t="str">
        <f aca="false">RAW_DATA!B324</f>
        <v>CUST-2120</v>
      </c>
      <c r="C328" s="2" t="str">
        <f aca="false">RAW_DATA!C324</f>
        <v>Men</v>
      </c>
      <c r="D328" s="2" t="str">
        <f aca="false">RAW_DATA!D324</f>
        <v>MEN-JACKET-001</v>
      </c>
      <c r="E328" s="14" t="str">
        <f aca="false">RAW_DATA!E324</f>
        <v>2024-03-09</v>
      </c>
      <c r="F328" s="14" t="str">
        <f aca="false">RAW_DATA!F324</f>
        <v>2024-03-16</v>
      </c>
      <c r="G328" s="2" t="str">
        <f aca="false">RAW_DATA!G324</f>
        <v>Bagmati</v>
      </c>
      <c r="H328" s="4" t="n">
        <f aca="false">RAW_DATA!H324</f>
        <v>12293.83</v>
      </c>
      <c r="I328" s="5" t="n">
        <f aca="false">RAW_DATA!I324</f>
        <v>30</v>
      </c>
      <c r="J328" s="2" t="str">
        <f aca="false">RAW_DATA!J324</f>
        <v>No</v>
      </c>
      <c r="K328" s="15" t="n">
        <f aca="false">IF(AND(F328&lt;&gt;"",E328&lt;&gt;""),DATEVALUE(F328)-DATEVALUE(E328),"")</f>
        <v>7</v>
      </c>
      <c r="L328" s="4" t="n">
        <f aca="false">H328*(1-I328/100)</f>
        <v>8605.681</v>
      </c>
      <c r="M328" s="4" t="n">
        <f aca="false">H328*CALCULATIONS!$B$2</f>
        <v>7376.298</v>
      </c>
      <c r="N328" s="4" t="n">
        <f aca="false">IF(J328="Yes",H328*CALCULATIONS!$B$3,0)</f>
        <v>0</v>
      </c>
      <c r="O328" s="4" t="n">
        <f aca="false">L328-M328-N328</f>
        <v>1229.383</v>
      </c>
      <c r="P328" s="16" t="n">
        <f aca="false">IF(L328&gt;0,O328/L328,"")</f>
        <v>0.142857142857143</v>
      </c>
    </row>
    <row r="329" customFormat="false" ht="15" hidden="false" customHeight="false" outlineLevel="0" collapsed="false">
      <c r="A329" s="2" t="str">
        <f aca="false">RAW_DATA!A325</f>
        <v>ORD-100324</v>
      </c>
      <c r="B329" s="2" t="str">
        <f aca="false">RAW_DATA!B325</f>
        <v>CUST-7745</v>
      </c>
      <c r="C329" s="2" t="str">
        <f aca="false">RAW_DATA!C325</f>
        <v>Women</v>
      </c>
      <c r="D329" s="2" t="str">
        <f aca="false">RAW_DATA!D325</f>
        <v>WOM-KURTA-001</v>
      </c>
      <c r="E329" s="14" t="str">
        <f aca="false">RAW_DATA!E325</f>
        <v>2024-04-19</v>
      </c>
      <c r="F329" s="14" t="str">
        <f aca="false">RAW_DATA!F325</f>
        <v>2024-04-26</v>
      </c>
      <c r="G329" s="2" t="str">
        <f aca="false">RAW_DATA!G325</f>
        <v>Gandaki</v>
      </c>
      <c r="H329" s="4" t="n">
        <f aca="false">RAW_DATA!H325</f>
        <v>6881.44</v>
      </c>
      <c r="I329" s="5" t="n">
        <f aca="false">RAW_DATA!I325</f>
        <v>5</v>
      </c>
      <c r="J329" s="2" t="str">
        <f aca="false">RAW_DATA!J325</f>
        <v>Yes</v>
      </c>
      <c r="K329" s="15" t="n">
        <f aca="false">IF(AND(F329&lt;&gt;"",E329&lt;&gt;""),DATEVALUE(F329)-DATEVALUE(E329),"")</f>
        <v>7</v>
      </c>
      <c r="L329" s="4" t="n">
        <f aca="false">H329*(1-I329/100)</f>
        <v>6537.368</v>
      </c>
      <c r="M329" s="4" t="n">
        <f aca="false">H329*CALCULATIONS!$B$2</f>
        <v>4128.864</v>
      </c>
      <c r="N329" s="4" t="n">
        <f aca="false">IF(J329="Yes",H329*CALCULATIONS!$B$3,0)</f>
        <v>1376.288</v>
      </c>
      <c r="O329" s="4" t="n">
        <f aca="false">L329-M329-N329</f>
        <v>1032.216</v>
      </c>
      <c r="P329" s="16" t="n">
        <f aca="false">IF(L329&gt;0,O329/L329,"")</f>
        <v>0.157894736842105</v>
      </c>
    </row>
    <row r="330" customFormat="false" ht="15" hidden="false" customHeight="false" outlineLevel="0" collapsed="false">
      <c r="A330" s="2" t="str">
        <f aca="false">RAW_DATA!A326</f>
        <v>ORD-100325</v>
      </c>
      <c r="B330" s="2" t="str">
        <f aca="false">RAW_DATA!B326</f>
        <v>CUST-7291</v>
      </c>
      <c r="C330" s="2" t="str">
        <f aca="false">RAW_DATA!C326</f>
        <v>Women</v>
      </c>
      <c r="D330" s="2" t="str">
        <f aca="false">RAW_DATA!D326</f>
        <v>WOM-SUIT-001</v>
      </c>
      <c r="E330" s="14" t="str">
        <f aca="false">RAW_DATA!E326</f>
        <v>2024-03-12</v>
      </c>
      <c r="F330" s="14" t="str">
        <f aca="false">RAW_DATA!F326</f>
        <v>2024-03-20</v>
      </c>
      <c r="G330" s="2" t="str">
        <f aca="false">RAW_DATA!G326</f>
        <v>Karnali</v>
      </c>
      <c r="H330" s="4" t="n">
        <f aca="false">RAW_DATA!H326</f>
        <v>13500.6</v>
      </c>
      <c r="I330" s="5" t="n">
        <f aca="false">RAW_DATA!I326</f>
        <v>0</v>
      </c>
      <c r="J330" s="2" t="str">
        <f aca="false">RAW_DATA!J326</f>
        <v>No</v>
      </c>
      <c r="K330" s="15" t="n">
        <f aca="false">IF(AND(F330&lt;&gt;"",E330&lt;&gt;""),DATEVALUE(F330)-DATEVALUE(E330),"")</f>
        <v>8</v>
      </c>
      <c r="L330" s="4" t="n">
        <f aca="false">H330*(1-I330/100)</f>
        <v>13500.6</v>
      </c>
      <c r="M330" s="4" t="n">
        <f aca="false">H330*CALCULATIONS!$B$2</f>
        <v>8100.36</v>
      </c>
      <c r="N330" s="4" t="n">
        <f aca="false">IF(J330="Yes",H330*CALCULATIONS!$B$3,0)</f>
        <v>0</v>
      </c>
      <c r="O330" s="4" t="n">
        <f aca="false">L330-M330-N330</f>
        <v>5400.24</v>
      </c>
      <c r="P330" s="16" t="n">
        <f aca="false">IF(L330&gt;0,O330/L330,"")</f>
        <v>0.4</v>
      </c>
    </row>
    <row r="331" customFormat="false" ht="15" hidden="false" customHeight="false" outlineLevel="0" collapsed="false">
      <c r="A331" s="2" t="str">
        <f aca="false">RAW_DATA!A327</f>
        <v>ORD-100326</v>
      </c>
      <c r="B331" s="2" t="str">
        <f aca="false">RAW_DATA!B327</f>
        <v>CUST-5668</v>
      </c>
      <c r="C331" s="2" t="str">
        <f aca="false">RAW_DATA!C327</f>
        <v>Men</v>
      </c>
      <c r="D331" s="2" t="str">
        <f aca="false">RAW_DATA!D327</f>
        <v>MEN-POLO-001</v>
      </c>
      <c r="E331" s="14" t="str">
        <f aca="false">RAW_DATA!E327</f>
        <v>2024-11-26</v>
      </c>
      <c r="F331" s="14" t="str">
        <f aca="false">RAW_DATA!F327</f>
        <v>2024-11-28</v>
      </c>
      <c r="G331" s="2" t="str">
        <f aca="false">RAW_DATA!G327</f>
        <v>Madhesh</v>
      </c>
      <c r="H331" s="4" t="n">
        <f aca="false">RAW_DATA!H327</f>
        <v>4092.9</v>
      </c>
      <c r="I331" s="5" t="n">
        <f aca="false">RAW_DATA!I327</f>
        <v>5</v>
      </c>
      <c r="J331" s="2" t="str">
        <f aca="false">RAW_DATA!J327</f>
        <v>No</v>
      </c>
      <c r="K331" s="15" t="n">
        <f aca="false">IF(AND(F331&lt;&gt;"",E331&lt;&gt;""),DATEVALUE(F331)-DATEVALUE(E331),"")</f>
        <v>2</v>
      </c>
      <c r="L331" s="4" t="n">
        <f aca="false">H331*(1-I331/100)</f>
        <v>3888.255</v>
      </c>
      <c r="M331" s="4" t="n">
        <f aca="false">H331*CALCULATIONS!$B$2</f>
        <v>2455.74</v>
      </c>
      <c r="N331" s="4" t="n">
        <f aca="false">IF(J331="Yes",H331*CALCULATIONS!$B$3,0)</f>
        <v>0</v>
      </c>
      <c r="O331" s="4" t="n">
        <f aca="false">L331-M331-N331</f>
        <v>1432.515</v>
      </c>
      <c r="P331" s="16" t="n">
        <f aca="false">IF(L331&gt;0,O331/L331,"")</f>
        <v>0.368421052631579</v>
      </c>
    </row>
    <row r="332" customFormat="false" ht="15" hidden="false" customHeight="false" outlineLevel="0" collapsed="false">
      <c r="A332" s="2" t="str">
        <f aca="false">RAW_DATA!A328</f>
        <v>ORD-100327</v>
      </c>
      <c r="B332" s="2" t="str">
        <f aca="false">RAW_DATA!B328</f>
        <v>CUST-7418</v>
      </c>
      <c r="C332" s="2" t="str">
        <f aca="false">RAW_DATA!C328</f>
        <v>Women</v>
      </c>
      <c r="D332" s="2" t="str">
        <f aca="false">RAW_DATA!D328</f>
        <v>WOM-KURTA-001</v>
      </c>
      <c r="E332" s="14" t="str">
        <f aca="false">RAW_DATA!E328</f>
        <v>2024-04-15</v>
      </c>
      <c r="F332" s="14" t="str">
        <f aca="false">RAW_DATA!F328</f>
        <v>2024-04-21</v>
      </c>
      <c r="G332" s="2" t="str">
        <f aca="false">RAW_DATA!G328</f>
        <v>Karnali</v>
      </c>
      <c r="H332" s="4" t="n">
        <f aca="false">RAW_DATA!H328</f>
        <v>13199.49</v>
      </c>
      <c r="I332" s="5" t="n">
        <f aca="false">RAW_DATA!I328</f>
        <v>25</v>
      </c>
      <c r="J332" s="2" t="str">
        <f aca="false">RAW_DATA!J328</f>
        <v>No</v>
      </c>
      <c r="K332" s="15" t="n">
        <f aca="false">IF(AND(F332&lt;&gt;"",E332&lt;&gt;""),DATEVALUE(F332)-DATEVALUE(E332),"")</f>
        <v>6</v>
      </c>
      <c r="L332" s="4" t="n">
        <f aca="false">H332*(1-I332/100)</f>
        <v>9899.6175</v>
      </c>
      <c r="M332" s="4" t="n">
        <f aca="false">H332*CALCULATIONS!$B$2</f>
        <v>7919.694</v>
      </c>
      <c r="N332" s="4" t="n">
        <f aca="false">IF(J332="Yes",H332*CALCULATIONS!$B$3,0)</f>
        <v>0</v>
      </c>
      <c r="O332" s="4" t="n">
        <f aca="false">L332-M332-N332</f>
        <v>1979.9235</v>
      </c>
      <c r="P332" s="16" t="n">
        <f aca="false">IF(L332&gt;0,O332/L332,"")</f>
        <v>0.2</v>
      </c>
    </row>
    <row r="333" customFormat="false" ht="15" hidden="false" customHeight="false" outlineLevel="0" collapsed="false">
      <c r="A333" s="2" t="str">
        <f aca="false">RAW_DATA!A329</f>
        <v>ORD-100328</v>
      </c>
      <c r="B333" s="2" t="str">
        <f aca="false">RAW_DATA!B329</f>
        <v>CUST-2163</v>
      </c>
      <c r="C333" s="2" t="str">
        <f aca="false">RAW_DATA!C329</f>
        <v>Men</v>
      </c>
      <c r="D333" s="2" t="str">
        <f aca="false">RAW_DATA!D329</f>
        <v>MEN-SHIRT-001</v>
      </c>
      <c r="E333" s="14" t="str">
        <f aca="false">RAW_DATA!E329</f>
        <v>2024-09-10</v>
      </c>
      <c r="F333" s="14" t="str">
        <f aca="false">RAW_DATA!F329</f>
        <v>2024-09-15</v>
      </c>
      <c r="G333" s="2" t="str">
        <f aca="false">RAW_DATA!G329</f>
        <v>Lumbini</v>
      </c>
      <c r="H333" s="4" t="n">
        <f aca="false">RAW_DATA!H329</f>
        <v>14342.74</v>
      </c>
      <c r="I333" s="5" t="n">
        <f aca="false">RAW_DATA!I329</f>
        <v>30</v>
      </c>
      <c r="J333" s="2" t="str">
        <f aca="false">RAW_DATA!J329</f>
        <v>No</v>
      </c>
      <c r="K333" s="15" t="n">
        <f aca="false">IF(AND(F333&lt;&gt;"",E333&lt;&gt;""),DATEVALUE(F333)-DATEVALUE(E333),"")</f>
        <v>5</v>
      </c>
      <c r="L333" s="4" t="n">
        <f aca="false">H333*(1-I333/100)</f>
        <v>10039.918</v>
      </c>
      <c r="M333" s="4" t="n">
        <f aca="false">H333*CALCULATIONS!$B$2</f>
        <v>8605.644</v>
      </c>
      <c r="N333" s="4" t="n">
        <f aca="false">IF(J333="Yes",H333*CALCULATIONS!$B$3,0)</f>
        <v>0</v>
      </c>
      <c r="O333" s="4" t="n">
        <f aca="false">L333-M333-N333</f>
        <v>1434.274</v>
      </c>
      <c r="P333" s="16" t="n">
        <f aca="false">IF(L333&gt;0,O333/L333,"")</f>
        <v>0.142857142857143</v>
      </c>
    </row>
    <row r="334" customFormat="false" ht="15" hidden="false" customHeight="false" outlineLevel="0" collapsed="false">
      <c r="A334" s="2" t="str">
        <f aca="false">RAW_DATA!A330</f>
        <v>ORD-100329</v>
      </c>
      <c r="B334" s="2" t="str">
        <f aca="false">RAW_DATA!B330</f>
        <v>CUST-3830</v>
      </c>
      <c r="C334" s="2" t="str">
        <f aca="false">RAW_DATA!C330</f>
        <v>Women</v>
      </c>
      <c r="D334" s="2" t="str">
        <f aca="false">RAW_DATA!D330</f>
        <v>WOM-KURTA-001</v>
      </c>
      <c r="E334" s="14" t="str">
        <f aca="false">RAW_DATA!E330</f>
        <v>2024-10-18</v>
      </c>
      <c r="F334" s="14" t="str">
        <f aca="false">RAW_DATA!F330</f>
        <v>2024-10-23</v>
      </c>
      <c r="G334" s="2" t="str">
        <f aca="false">RAW_DATA!G330</f>
        <v>Sudurpashchim</v>
      </c>
      <c r="H334" s="4" t="n">
        <f aca="false">RAW_DATA!H330</f>
        <v>2413.75</v>
      </c>
      <c r="I334" s="5" t="n">
        <f aca="false">RAW_DATA!I330</f>
        <v>10</v>
      </c>
      <c r="J334" s="2" t="str">
        <f aca="false">RAW_DATA!J330</f>
        <v>No</v>
      </c>
      <c r="K334" s="15" t="n">
        <f aca="false">IF(AND(F334&lt;&gt;"",E334&lt;&gt;""),DATEVALUE(F334)-DATEVALUE(E334),"")</f>
        <v>5</v>
      </c>
      <c r="L334" s="4" t="n">
        <f aca="false">H334*(1-I334/100)</f>
        <v>2172.375</v>
      </c>
      <c r="M334" s="4" t="n">
        <f aca="false">H334*CALCULATIONS!$B$2</f>
        <v>1448.25</v>
      </c>
      <c r="N334" s="4" t="n">
        <f aca="false">IF(J334="Yes",H334*CALCULATIONS!$B$3,0)</f>
        <v>0</v>
      </c>
      <c r="O334" s="4" t="n">
        <f aca="false">L334-M334-N334</f>
        <v>724.125</v>
      </c>
      <c r="P334" s="16" t="n">
        <f aca="false">IF(L334&gt;0,O334/L334,"")</f>
        <v>0.333333333333333</v>
      </c>
    </row>
    <row r="335" customFormat="false" ht="15" hidden="false" customHeight="false" outlineLevel="0" collapsed="false">
      <c r="A335" s="2" t="str">
        <f aca="false">RAW_DATA!A331</f>
        <v>ORD-100330</v>
      </c>
      <c r="B335" s="2" t="str">
        <f aca="false">RAW_DATA!B331</f>
        <v>CUST-7520</v>
      </c>
      <c r="C335" s="2" t="str">
        <f aca="false">RAW_DATA!C331</f>
        <v>Women</v>
      </c>
      <c r="D335" s="2" t="str">
        <f aca="false">RAW_DATA!D331</f>
        <v>WOM-SAREE-001</v>
      </c>
      <c r="E335" s="14" t="str">
        <f aca="false">RAW_DATA!E331</f>
        <v>2024-04-20</v>
      </c>
      <c r="F335" s="14" t="str">
        <f aca="false">RAW_DATA!F331</f>
        <v>2024-04-21</v>
      </c>
      <c r="G335" s="2" t="str">
        <f aca="false">RAW_DATA!G331</f>
        <v>Bagmati</v>
      </c>
      <c r="H335" s="4" t="n">
        <f aca="false">RAW_DATA!H331</f>
        <v>700</v>
      </c>
      <c r="I335" s="5" t="n">
        <f aca="false">RAW_DATA!I331</f>
        <v>0</v>
      </c>
      <c r="J335" s="2" t="str">
        <f aca="false">RAW_DATA!J331</f>
        <v>Yes</v>
      </c>
      <c r="K335" s="15" t="n">
        <f aca="false">IF(AND(F335&lt;&gt;"",E335&lt;&gt;""),DATEVALUE(F335)-DATEVALUE(E335),"")</f>
        <v>1</v>
      </c>
      <c r="L335" s="4" t="n">
        <f aca="false">H335*(1-I335/100)</f>
        <v>700</v>
      </c>
      <c r="M335" s="4" t="n">
        <f aca="false">H335*CALCULATIONS!$B$2</f>
        <v>420</v>
      </c>
      <c r="N335" s="4" t="n">
        <f aca="false">IF(J335="Yes",H335*CALCULATIONS!$B$3,0)</f>
        <v>140</v>
      </c>
      <c r="O335" s="4" t="n">
        <f aca="false">L335-M335-N335</f>
        <v>140</v>
      </c>
      <c r="P335" s="16" t="n">
        <f aca="false">IF(L335&gt;0,O335/L335,"")</f>
        <v>0.2</v>
      </c>
    </row>
    <row r="336" customFormat="false" ht="15" hidden="false" customHeight="false" outlineLevel="0" collapsed="false">
      <c r="A336" s="2" t="str">
        <f aca="false">RAW_DATA!A332</f>
        <v>ORD-100331</v>
      </c>
      <c r="B336" s="2" t="str">
        <f aca="false">RAW_DATA!B332</f>
        <v>CUST-3501</v>
      </c>
      <c r="C336" s="2" t="str">
        <f aca="false">RAW_DATA!C332</f>
        <v>Women</v>
      </c>
      <c r="D336" s="2" t="str">
        <f aca="false">RAW_DATA!D332</f>
        <v>WOM-CARDIGAN-001</v>
      </c>
      <c r="E336" s="14" t="str">
        <f aca="false">RAW_DATA!E332</f>
        <v>2024-02-12</v>
      </c>
      <c r="F336" s="14" t="str">
        <f aca="false">RAW_DATA!F332</f>
        <v>2024-02-19</v>
      </c>
      <c r="G336" s="2" t="str">
        <f aca="false">RAW_DATA!G332</f>
        <v>Lumbini</v>
      </c>
      <c r="H336" s="4" t="n">
        <f aca="false">RAW_DATA!H332</f>
        <v>10676.25</v>
      </c>
      <c r="I336" s="5" t="n">
        <f aca="false">RAW_DATA!I332</f>
        <v>15</v>
      </c>
      <c r="J336" s="2" t="str">
        <f aca="false">RAW_DATA!J332</f>
        <v>No</v>
      </c>
      <c r="K336" s="15" t="n">
        <f aca="false">IF(AND(F336&lt;&gt;"",E336&lt;&gt;""),DATEVALUE(F336)-DATEVALUE(E336),"")</f>
        <v>7</v>
      </c>
      <c r="L336" s="4" t="n">
        <f aca="false">H336*(1-I336/100)</f>
        <v>9074.8125</v>
      </c>
      <c r="M336" s="4" t="n">
        <f aca="false">H336*CALCULATIONS!$B$2</f>
        <v>6405.75</v>
      </c>
      <c r="N336" s="4" t="n">
        <f aca="false">IF(J336="Yes",H336*CALCULATIONS!$B$3,0)</f>
        <v>0</v>
      </c>
      <c r="O336" s="4" t="n">
        <f aca="false">L336-M336-N336</f>
        <v>2669.0625</v>
      </c>
      <c r="P336" s="16" t="n">
        <f aca="false">IF(L336&gt;0,O336/L336,"")</f>
        <v>0.294117647058824</v>
      </c>
    </row>
    <row r="337" customFormat="false" ht="15" hidden="false" customHeight="false" outlineLevel="0" collapsed="false">
      <c r="A337" s="2" t="str">
        <f aca="false">RAW_DATA!A333</f>
        <v>ORD-100332</v>
      </c>
      <c r="B337" s="2" t="str">
        <f aca="false">RAW_DATA!B333</f>
        <v>CUST-2083</v>
      </c>
      <c r="C337" s="2" t="str">
        <f aca="false">RAW_DATA!C333</f>
        <v>Men</v>
      </c>
      <c r="D337" s="2" t="str">
        <f aca="false">RAW_DATA!D333</f>
        <v>MEN-JACKET-001</v>
      </c>
      <c r="E337" s="14" t="str">
        <f aca="false">RAW_DATA!E333</f>
        <v>2024-03-20</v>
      </c>
      <c r="F337" s="14" t="str">
        <f aca="false">RAW_DATA!F333</f>
        <v>2024-03-26</v>
      </c>
      <c r="G337" s="2" t="str">
        <f aca="false">RAW_DATA!G333</f>
        <v>Bagmati</v>
      </c>
      <c r="H337" s="4" t="n">
        <f aca="false">RAW_DATA!H333</f>
        <v>14627.54</v>
      </c>
      <c r="I337" s="5" t="n">
        <f aca="false">RAW_DATA!I333</f>
        <v>5</v>
      </c>
      <c r="J337" s="2" t="str">
        <f aca="false">RAW_DATA!J333</f>
        <v>No</v>
      </c>
      <c r="K337" s="15" t="n">
        <f aca="false">IF(AND(F337&lt;&gt;"",E337&lt;&gt;""),DATEVALUE(F337)-DATEVALUE(E337),"")</f>
        <v>6</v>
      </c>
      <c r="L337" s="4" t="n">
        <f aca="false">H337*(1-I337/100)</f>
        <v>13896.163</v>
      </c>
      <c r="M337" s="4" t="n">
        <f aca="false">H337*CALCULATIONS!$B$2</f>
        <v>8776.524</v>
      </c>
      <c r="N337" s="4" t="n">
        <f aca="false">IF(J337="Yes",H337*CALCULATIONS!$B$3,0)</f>
        <v>0</v>
      </c>
      <c r="O337" s="4" t="n">
        <f aca="false">L337-M337-N337</f>
        <v>5119.639</v>
      </c>
      <c r="P337" s="16" t="n">
        <f aca="false">IF(L337&gt;0,O337/L337,"")</f>
        <v>0.368421052631579</v>
      </c>
    </row>
    <row r="338" customFormat="false" ht="15" hidden="false" customHeight="false" outlineLevel="0" collapsed="false">
      <c r="A338" s="2" t="str">
        <f aca="false">RAW_DATA!A334</f>
        <v>ORD-100333</v>
      </c>
      <c r="B338" s="2" t="str">
        <f aca="false">RAW_DATA!B334</f>
        <v>CUST-8428</v>
      </c>
      <c r="C338" s="2" t="str">
        <f aca="false">RAW_DATA!C334</f>
        <v>Men</v>
      </c>
      <c r="D338" s="2" t="str">
        <f aca="false">RAW_DATA!D334</f>
        <v>MEN-POLO-001</v>
      </c>
      <c r="E338" s="14" t="str">
        <f aca="false">RAW_DATA!E334</f>
        <v>2024-05-05</v>
      </c>
      <c r="F338" s="14" t="str">
        <f aca="false">RAW_DATA!F334</f>
        <v>2024-05-07</v>
      </c>
      <c r="G338" s="2" t="str">
        <f aca="false">RAW_DATA!G334</f>
        <v>Lumbini</v>
      </c>
      <c r="H338" s="4" t="n">
        <f aca="false">RAW_DATA!H334</f>
        <v>3960.24</v>
      </c>
      <c r="I338" s="5" t="n">
        <f aca="false">RAW_DATA!I334</f>
        <v>30</v>
      </c>
      <c r="J338" s="2" t="str">
        <f aca="false">RAW_DATA!J334</f>
        <v>No</v>
      </c>
      <c r="K338" s="15" t="n">
        <f aca="false">IF(AND(F338&lt;&gt;"",E338&lt;&gt;""),DATEVALUE(F338)-DATEVALUE(E338),"")</f>
        <v>2</v>
      </c>
      <c r="L338" s="4" t="n">
        <f aca="false">H338*(1-I338/100)</f>
        <v>2772.168</v>
      </c>
      <c r="M338" s="4" t="n">
        <f aca="false">H338*CALCULATIONS!$B$2</f>
        <v>2376.144</v>
      </c>
      <c r="N338" s="4" t="n">
        <f aca="false">IF(J338="Yes",H338*CALCULATIONS!$B$3,0)</f>
        <v>0</v>
      </c>
      <c r="O338" s="4" t="n">
        <f aca="false">L338-M338-N338</f>
        <v>396.024</v>
      </c>
      <c r="P338" s="16" t="n">
        <f aca="false">IF(L338&gt;0,O338/L338,"")</f>
        <v>0.142857142857143</v>
      </c>
    </row>
    <row r="339" customFormat="false" ht="15" hidden="false" customHeight="false" outlineLevel="0" collapsed="false">
      <c r="A339" s="2" t="str">
        <f aca="false">RAW_DATA!A335</f>
        <v>ORD-100334</v>
      </c>
      <c r="B339" s="2" t="str">
        <f aca="false">RAW_DATA!B335</f>
        <v>CUST-1185</v>
      </c>
      <c r="C339" s="2" t="str">
        <f aca="false">RAW_DATA!C335</f>
        <v>Women</v>
      </c>
      <c r="D339" s="2" t="str">
        <f aca="false">RAW_DATA!D335</f>
        <v>WOM-KURTA-001</v>
      </c>
      <c r="E339" s="14" t="str">
        <f aca="false">RAW_DATA!E335</f>
        <v>2024-03-30</v>
      </c>
      <c r="F339" s="14" t="str">
        <f aca="false">RAW_DATA!F335</f>
        <v>2024-04-01</v>
      </c>
      <c r="G339" s="2" t="str">
        <f aca="false">RAW_DATA!G335</f>
        <v>Madhesh</v>
      </c>
      <c r="H339" s="4" t="n">
        <f aca="false">RAW_DATA!H335</f>
        <v>10041.76</v>
      </c>
      <c r="I339" s="5" t="n">
        <f aca="false">RAW_DATA!I335</f>
        <v>25</v>
      </c>
      <c r="J339" s="2" t="str">
        <f aca="false">RAW_DATA!J335</f>
        <v>No</v>
      </c>
      <c r="K339" s="15" t="n">
        <f aca="false">IF(AND(F339&lt;&gt;"",E339&lt;&gt;""),DATEVALUE(F339)-DATEVALUE(E339),"")</f>
        <v>2</v>
      </c>
      <c r="L339" s="4" t="n">
        <f aca="false">H339*(1-I339/100)</f>
        <v>7531.32</v>
      </c>
      <c r="M339" s="4" t="n">
        <f aca="false">H339*CALCULATIONS!$B$2</f>
        <v>6025.056</v>
      </c>
      <c r="N339" s="4" t="n">
        <f aca="false">IF(J339="Yes",H339*CALCULATIONS!$B$3,0)</f>
        <v>0</v>
      </c>
      <c r="O339" s="4" t="n">
        <f aca="false">L339-M339-N339</f>
        <v>1506.264</v>
      </c>
      <c r="P339" s="16" t="n">
        <f aca="false">IF(L339&gt;0,O339/L339,"")</f>
        <v>0.2</v>
      </c>
    </row>
    <row r="340" customFormat="false" ht="15" hidden="false" customHeight="false" outlineLevel="0" collapsed="false">
      <c r="A340" s="2" t="str">
        <f aca="false">RAW_DATA!A336</f>
        <v>ORD-100335</v>
      </c>
      <c r="B340" s="2" t="str">
        <f aca="false">RAW_DATA!B336</f>
        <v>CUST-5403</v>
      </c>
      <c r="C340" s="2" t="str">
        <f aca="false">RAW_DATA!C336</f>
        <v>Men</v>
      </c>
      <c r="D340" s="2" t="str">
        <f aca="false">RAW_DATA!D336</f>
        <v>MEN-SUIT-001</v>
      </c>
      <c r="E340" s="14" t="str">
        <f aca="false">RAW_DATA!E336</f>
        <v>2024-05-12</v>
      </c>
      <c r="F340" s="14" t="str">
        <f aca="false">RAW_DATA!F336</f>
        <v>2024-05-15</v>
      </c>
      <c r="G340" s="2" t="str">
        <f aca="false">RAW_DATA!G336</f>
        <v>Gandaki</v>
      </c>
      <c r="H340" s="4" t="n">
        <f aca="false">RAW_DATA!H336</f>
        <v>12426.35</v>
      </c>
      <c r="I340" s="5" t="n">
        <f aca="false">RAW_DATA!I336</f>
        <v>30</v>
      </c>
      <c r="J340" s="2" t="str">
        <f aca="false">RAW_DATA!J336</f>
        <v>Yes</v>
      </c>
      <c r="K340" s="15" t="n">
        <f aca="false">IF(AND(F340&lt;&gt;"",E340&lt;&gt;""),DATEVALUE(F340)-DATEVALUE(E340),"")</f>
        <v>3</v>
      </c>
      <c r="L340" s="4" t="n">
        <f aca="false">H340*(1-I340/100)</f>
        <v>8698.445</v>
      </c>
      <c r="M340" s="4" t="n">
        <f aca="false">H340*CALCULATIONS!$B$2</f>
        <v>7455.81</v>
      </c>
      <c r="N340" s="4" t="n">
        <f aca="false">IF(J340="Yes",H340*CALCULATIONS!$B$3,0)</f>
        <v>2485.27</v>
      </c>
      <c r="O340" s="4" t="n">
        <f aca="false">L340-M340-N340</f>
        <v>-1242.635</v>
      </c>
      <c r="P340" s="16" t="n">
        <f aca="false">IF(L340&gt;0,O340/L340,"")</f>
        <v>-0.142857142857143</v>
      </c>
    </row>
    <row r="341" customFormat="false" ht="15" hidden="false" customHeight="false" outlineLevel="0" collapsed="false">
      <c r="A341" s="2" t="str">
        <f aca="false">RAW_DATA!A337</f>
        <v>ORD-100336</v>
      </c>
      <c r="B341" s="2" t="str">
        <f aca="false">RAW_DATA!B337</f>
        <v>CUST-2262</v>
      </c>
      <c r="C341" s="2" t="str">
        <f aca="false">RAW_DATA!C337</f>
        <v>Women</v>
      </c>
      <c r="D341" s="2" t="str">
        <f aca="false">RAW_DATA!D337</f>
        <v>WOM-SAREE-001</v>
      </c>
      <c r="E341" s="14" t="str">
        <f aca="false">RAW_DATA!E337</f>
        <v>2024-08-07</v>
      </c>
      <c r="F341" s="14" t="str">
        <f aca="false">RAW_DATA!F337</f>
        <v>2024-08-11</v>
      </c>
      <c r="G341" s="2" t="str">
        <f aca="false">RAW_DATA!G337</f>
        <v>Lumbini</v>
      </c>
      <c r="H341" s="4" t="n">
        <f aca="false">RAW_DATA!H337</f>
        <v>5357.66</v>
      </c>
      <c r="I341" s="5" t="n">
        <f aca="false">RAW_DATA!I337</f>
        <v>0</v>
      </c>
      <c r="J341" s="2" t="str">
        <f aca="false">RAW_DATA!J337</f>
        <v>Yes</v>
      </c>
      <c r="K341" s="15" t="n">
        <f aca="false">IF(AND(F341&lt;&gt;"",E341&lt;&gt;""),DATEVALUE(F341)-DATEVALUE(E341),"")</f>
        <v>4</v>
      </c>
      <c r="L341" s="4" t="n">
        <f aca="false">H341*(1-I341/100)</f>
        <v>5357.66</v>
      </c>
      <c r="M341" s="4" t="n">
        <f aca="false">H341*CALCULATIONS!$B$2</f>
        <v>3214.596</v>
      </c>
      <c r="N341" s="4" t="n">
        <f aca="false">IF(J341="Yes",H341*CALCULATIONS!$B$3,0)</f>
        <v>1071.532</v>
      </c>
      <c r="O341" s="4" t="n">
        <f aca="false">L341-M341-N341</f>
        <v>1071.532</v>
      </c>
      <c r="P341" s="16" t="n">
        <f aca="false">IF(L341&gt;0,O341/L341,"")</f>
        <v>0.2</v>
      </c>
    </row>
    <row r="342" customFormat="false" ht="15" hidden="false" customHeight="false" outlineLevel="0" collapsed="false">
      <c r="A342" s="2" t="str">
        <f aca="false">RAW_DATA!A338</f>
        <v>ORD-100337</v>
      </c>
      <c r="B342" s="2" t="str">
        <f aca="false">RAW_DATA!B338</f>
        <v>CUST-2685</v>
      </c>
      <c r="C342" s="2" t="str">
        <f aca="false">RAW_DATA!C338</f>
        <v>Women</v>
      </c>
      <c r="D342" s="2" t="str">
        <f aca="false">RAW_DATA!D338</f>
        <v>WOM-CARDIGAN-001</v>
      </c>
      <c r="E342" s="14" t="str">
        <f aca="false">RAW_DATA!E338</f>
        <v>2024-03-26</v>
      </c>
      <c r="F342" s="14" t="str">
        <f aca="false">RAW_DATA!F338</f>
        <v>2024-03-31</v>
      </c>
      <c r="G342" s="2" t="str">
        <f aca="false">RAW_DATA!G338</f>
        <v>Madhesh</v>
      </c>
      <c r="H342" s="4" t="n">
        <f aca="false">RAW_DATA!H338</f>
        <v>12960.72</v>
      </c>
      <c r="I342" s="5" t="n">
        <f aca="false">RAW_DATA!I338</f>
        <v>15</v>
      </c>
      <c r="J342" s="2" t="str">
        <f aca="false">RAW_DATA!J338</f>
        <v>No</v>
      </c>
      <c r="K342" s="15" t="n">
        <f aca="false">IF(AND(F342&lt;&gt;"",E342&lt;&gt;""),DATEVALUE(F342)-DATEVALUE(E342),"")</f>
        <v>5</v>
      </c>
      <c r="L342" s="4" t="n">
        <f aca="false">H342*(1-I342/100)</f>
        <v>11016.612</v>
      </c>
      <c r="M342" s="4" t="n">
        <f aca="false">H342*CALCULATIONS!$B$2</f>
        <v>7776.432</v>
      </c>
      <c r="N342" s="4" t="n">
        <f aca="false">IF(J342="Yes",H342*CALCULATIONS!$B$3,0)</f>
        <v>0</v>
      </c>
      <c r="O342" s="4" t="n">
        <f aca="false">L342-M342-N342</f>
        <v>3240.18</v>
      </c>
      <c r="P342" s="16" t="n">
        <f aca="false">IF(L342&gt;0,O342/L342,"")</f>
        <v>0.294117647058824</v>
      </c>
    </row>
    <row r="343" customFormat="false" ht="15" hidden="false" customHeight="false" outlineLevel="0" collapsed="false">
      <c r="A343" s="2" t="str">
        <f aca="false">RAW_DATA!A339</f>
        <v>ORD-100338</v>
      </c>
      <c r="B343" s="2" t="str">
        <f aca="false">RAW_DATA!B339</f>
        <v>CUST-7274</v>
      </c>
      <c r="C343" s="2" t="str">
        <f aca="false">RAW_DATA!C339</f>
        <v>Kids</v>
      </c>
      <c r="D343" s="2" t="str">
        <f aca="false">RAW_DATA!D339</f>
        <v>KID-FROCK-001</v>
      </c>
      <c r="E343" s="14" t="str">
        <f aca="false">RAW_DATA!E339</f>
        <v>2024-01-07</v>
      </c>
      <c r="F343" s="14" t="str">
        <f aca="false">RAW_DATA!F339</f>
        <v>2024-01-11</v>
      </c>
      <c r="G343" s="2" t="str">
        <f aca="false">RAW_DATA!G339</f>
        <v>Bagmati</v>
      </c>
      <c r="H343" s="4" t="n">
        <f aca="false">RAW_DATA!H339</f>
        <v>537.24</v>
      </c>
      <c r="I343" s="5" t="n">
        <f aca="false">RAW_DATA!I339</f>
        <v>20</v>
      </c>
      <c r="J343" s="2" t="str">
        <f aca="false">RAW_DATA!J339</f>
        <v>No</v>
      </c>
      <c r="K343" s="15" t="n">
        <f aca="false">IF(AND(F343&lt;&gt;"",E343&lt;&gt;""),DATEVALUE(F343)-DATEVALUE(E343),"")</f>
        <v>4</v>
      </c>
      <c r="L343" s="4" t="n">
        <f aca="false">H343*(1-I343/100)</f>
        <v>429.792</v>
      </c>
      <c r="M343" s="4" t="n">
        <f aca="false">H343*CALCULATIONS!$B$2</f>
        <v>322.344</v>
      </c>
      <c r="N343" s="4" t="n">
        <f aca="false">IF(J343="Yes",H343*CALCULATIONS!$B$3,0)</f>
        <v>0</v>
      </c>
      <c r="O343" s="4" t="n">
        <f aca="false">L343-M343-N343</f>
        <v>107.448</v>
      </c>
      <c r="P343" s="16" t="n">
        <f aca="false">IF(L343&gt;0,O343/L343,"")</f>
        <v>0.25</v>
      </c>
    </row>
    <row r="344" customFormat="false" ht="15" hidden="false" customHeight="false" outlineLevel="0" collapsed="false">
      <c r="A344" s="2" t="str">
        <f aca="false">RAW_DATA!A340</f>
        <v>ORD-100339</v>
      </c>
      <c r="B344" s="2" t="str">
        <f aca="false">RAW_DATA!B340</f>
        <v>CUST-6272</v>
      </c>
      <c r="C344" s="2" t="str">
        <f aca="false">RAW_DATA!C340</f>
        <v>Kids</v>
      </c>
      <c r="D344" s="2" t="str">
        <f aca="false">RAW_DATA!D340</f>
        <v>KID-JEANS-001</v>
      </c>
      <c r="E344" s="14" t="str">
        <f aca="false">RAW_DATA!E340</f>
        <v>2024-12-31</v>
      </c>
      <c r="F344" s="14" t="str">
        <f aca="false">RAW_DATA!F340</f>
        <v>2025-01-08</v>
      </c>
      <c r="G344" s="2" t="str">
        <f aca="false">RAW_DATA!G340</f>
        <v>Sudurpashchim</v>
      </c>
      <c r="H344" s="4" t="n">
        <f aca="false">RAW_DATA!H340</f>
        <v>1012.77</v>
      </c>
      <c r="I344" s="5" t="n">
        <f aca="false">RAW_DATA!I340</f>
        <v>30</v>
      </c>
      <c r="J344" s="2" t="str">
        <f aca="false">RAW_DATA!J340</f>
        <v>No</v>
      </c>
      <c r="K344" s="15" t="n">
        <f aca="false">IF(AND(F344&lt;&gt;"",E344&lt;&gt;""),DATEVALUE(F344)-DATEVALUE(E344),"")</f>
        <v>8</v>
      </c>
      <c r="L344" s="4" t="n">
        <f aca="false">H344*(1-I344/100)</f>
        <v>708.939</v>
      </c>
      <c r="M344" s="4" t="n">
        <f aca="false">H344*CALCULATIONS!$B$2</f>
        <v>607.662</v>
      </c>
      <c r="N344" s="4" t="n">
        <f aca="false">IF(J344="Yes",H344*CALCULATIONS!$B$3,0)</f>
        <v>0</v>
      </c>
      <c r="O344" s="4" t="n">
        <f aca="false">L344-M344-N344</f>
        <v>101.277</v>
      </c>
      <c r="P344" s="16" t="n">
        <f aca="false">IF(L344&gt;0,O344/L344,"")</f>
        <v>0.142857142857143</v>
      </c>
    </row>
    <row r="345" customFormat="false" ht="15" hidden="false" customHeight="false" outlineLevel="0" collapsed="false">
      <c r="A345" s="2" t="str">
        <f aca="false">RAW_DATA!A341</f>
        <v>ORD-100340</v>
      </c>
      <c r="B345" s="2" t="str">
        <f aca="false">RAW_DATA!B341</f>
        <v>CUST-3938</v>
      </c>
      <c r="C345" s="2" t="str">
        <f aca="false">RAW_DATA!C341</f>
        <v>Men</v>
      </c>
      <c r="D345" s="2" t="str">
        <f aca="false">RAW_DATA!D341</f>
        <v>MEN-SUIT-001</v>
      </c>
      <c r="E345" s="14" t="str">
        <f aca="false">RAW_DATA!E341</f>
        <v>2024-03-02</v>
      </c>
      <c r="F345" s="14" t="str">
        <f aca="false">RAW_DATA!F341</f>
        <v>2024-03-08</v>
      </c>
      <c r="G345" s="2" t="str">
        <f aca="false">RAW_DATA!G341</f>
        <v>Bagmati</v>
      </c>
      <c r="H345" s="4" t="n">
        <f aca="false">RAW_DATA!H341</f>
        <v>8787.27</v>
      </c>
      <c r="I345" s="5" t="n">
        <f aca="false">RAW_DATA!I341</f>
        <v>0</v>
      </c>
      <c r="J345" s="2" t="str">
        <f aca="false">RAW_DATA!J341</f>
        <v>No</v>
      </c>
      <c r="K345" s="15" t="n">
        <f aca="false">IF(AND(F345&lt;&gt;"",E345&lt;&gt;""),DATEVALUE(F345)-DATEVALUE(E345),"")</f>
        <v>6</v>
      </c>
      <c r="L345" s="4" t="n">
        <f aca="false">H345*(1-I345/100)</f>
        <v>8787.27</v>
      </c>
      <c r="M345" s="4" t="n">
        <f aca="false">H345*CALCULATIONS!$B$2</f>
        <v>5272.362</v>
      </c>
      <c r="N345" s="4" t="n">
        <f aca="false">IF(J345="Yes",H345*CALCULATIONS!$B$3,0)</f>
        <v>0</v>
      </c>
      <c r="O345" s="4" t="n">
        <f aca="false">L345-M345-N345</f>
        <v>3514.908</v>
      </c>
      <c r="P345" s="16" t="n">
        <f aca="false">IF(L345&gt;0,O345/L345,"")</f>
        <v>0.4</v>
      </c>
    </row>
    <row r="346" customFormat="false" ht="15" hidden="false" customHeight="false" outlineLevel="0" collapsed="false">
      <c r="A346" s="2" t="str">
        <f aca="false">RAW_DATA!A342</f>
        <v>ORD-100341</v>
      </c>
      <c r="B346" s="2" t="str">
        <f aca="false">RAW_DATA!B342</f>
        <v>CUST-6090</v>
      </c>
      <c r="C346" s="2" t="str">
        <f aca="false">RAW_DATA!C342</f>
        <v>Men</v>
      </c>
      <c r="D346" s="2" t="str">
        <f aca="false">RAW_DATA!D342</f>
        <v>MEN-CHINO-001</v>
      </c>
      <c r="E346" s="14" t="str">
        <f aca="false">RAW_DATA!E342</f>
        <v>2024-08-26</v>
      </c>
      <c r="F346" s="14" t="str">
        <f aca="false">RAW_DATA!F342</f>
        <v>2024-09-05</v>
      </c>
      <c r="G346" s="2" t="str">
        <f aca="false">RAW_DATA!G342</f>
        <v>Sudurpashchim</v>
      </c>
      <c r="H346" s="4" t="n">
        <f aca="false">RAW_DATA!H342</f>
        <v>1499.43</v>
      </c>
      <c r="I346" s="5" t="n">
        <f aca="false">RAW_DATA!I342</f>
        <v>15</v>
      </c>
      <c r="J346" s="2" t="str">
        <f aca="false">RAW_DATA!J342</f>
        <v>No</v>
      </c>
      <c r="K346" s="15" t="n">
        <f aca="false">IF(AND(F346&lt;&gt;"",E346&lt;&gt;""),DATEVALUE(F346)-DATEVALUE(E346),"")</f>
        <v>10</v>
      </c>
      <c r="L346" s="4" t="n">
        <f aca="false">H346*(1-I346/100)</f>
        <v>1274.5155</v>
      </c>
      <c r="M346" s="4" t="n">
        <f aca="false">H346*CALCULATIONS!$B$2</f>
        <v>899.658</v>
      </c>
      <c r="N346" s="4" t="n">
        <f aca="false">IF(J346="Yes",H346*CALCULATIONS!$B$3,0)</f>
        <v>0</v>
      </c>
      <c r="O346" s="4" t="n">
        <f aca="false">L346-M346-N346</f>
        <v>374.8575</v>
      </c>
      <c r="P346" s="16" t="n">
        <f aca="false">IF(L346&gt;0,O346/L346,"")</f>
        <v>0.294117647058824</v>
      </c>
    </row>
    <row r="347" customFormat="false" ht="15" hidden="false" customHeight="false" outlineLevel="0" collapsed="false">
      <c r="A347" s="2" t="str">
        <f aca="false">RAW_DATA!A343</f>
        <v>ORD-100342</v>
      </c>
      <c r="B347" s="2" t="str">
        <f aca="false">RAW_DATA!B343</f>
        <v>CUST-4974</v>
      </c>
      <c r="C347" s="2" t="str">
        <f aca="false">RAW_DATA!C343</f>
        <v>Men</v>
      </c>
      <c r="D347" s="2" t="str">
        <f aca="false">RAW_DATA!D343</f>
        <v>MEN-CHINO-001</v>
      </c>
      <c r="E347" s="14" t="str">
        <f aca="false">RAW_DATA!E343</f>
        <v>2024-10-15</v>
      </c>
      <c r="F347" s="14" t="str">
        <f aca="false">RAW_DATA!F343</f>
        <v>2024-10-23</v>
      </c>
      <c r="G347" s="2" t="str">
        <f aca="false">RAW_DATA!G343</f>
        <v>Madhesh</v>
      </c>
      <c r="H347" s="4" t="n">
        <f aca="false">RAW_DATA!H343</f>
        <v>3409.73</v>
      </c>
      <c r="I347" s="5" t="n">
        <f aca="false">RAW_DATA!I343</f>
        <v>10</v>
      </c>
      <c r="J347" s="2" t="str">
        <f aca="false">RAW_DATA!J343</f>
        <v>No</v>
      </c>
      <c r="K347" s="15" t="n">
        <f aca="false">IF(AND(F347&lt;&gt;"",E347&lt;&gt;""),DATEVALUE(F347)-DATEVALUE(E347),"")</f>
        <v>8</v>
      </c>
      <c r="L347" s="4" t="n">
        <f aca="false">H347*(1-I347/100)</f>
        <v>3068.757</v>
      </c>
      <c r="M347" s="4" t="n">
        <f aca="false">H347*CALCULATIONS!$B$2</f>
        <v>2045.838</v>
      </c>
      <c r="N347" s="4" t="n">
        <f aca="false">IF(J347="Yes",H347*CALCULATIONS!$B$3,0)</f>
        <v>0</v>
      </c>
      <c r="O347" s="4" t="n">
        <f aca="false">L347-M347-N347</f>
        <v>1022.919</v>
      </c>
      <c r="P347" s="16" t="n">
        <f aca="false">IF(L347&gt;0,O347/L347,"")</f>
        <v>0.333333333333333</v>
      </c>
    </row>
    <row r="348" customFormat="false" ht="15" hidden="false" customHeight="false" outlineLevel="0" collapsed="false">
      <c r="A348" s="2" t="str">
        <f aca="false">RAW_DATA!A344</f>
        <v>ORD-100343</v>
      </c>
      <c r="B348" s="2" t="str">
        <f aca="false">RAW_DATA!B344</f>
        <v>CUST-1104</v>
      </c>
      <c r="C348" s="2" t="str">
        <f aca="false">RAW_DATA!C344</f>
        <v>Women</v>
      </c>
      <c r="D348" s="2" t="str">
        <f aca="false">RAW_DATA!D344</f>
        <v>WOM-SCARF-001</v>
      </c>
      <c r="E348" s="14" t="str">
        <f aca="false">RAW_DATA!E344</f>
        <v>2024-10-06</v>
      </c>
      <c r="F348" s="14" t="str">
        <f aca="false">RAW_DATA!F344</f>
        <v>2024-10-14</v>
      </c>
      <c r="G348" s="2" t="str">
        <f aca="false">RAW_DATA!G344</f>
        <v>Sudurpashchim</v>
      </c>
      <c r="H348" s="4" t="n">
        <f aca="false">RAW_DATA!H344</f>
        <v>11750.35</v>
      </c>
      <c r="I348" s="5" t="n">
        <f aca="false">RAW_DATA!I344</f>
        <v>30</v>
      </c>
      <c r="J348" s="2" t="str">
        <f aca="false">RAW_DATA!J344</f>
        <v>No</v>
      </c>
      <c r="K348" s="15" t="n">
        <f aca="false">IF(AND(F348&lt;&gt;"",E348&lt;&gt;""),DATEVALUE(F348)-DATEVALUE(E348),"")</f>
        <v>8</v>
      </c>
      <c r="L348" s="4" t="n">
        <f aca="false">H348*(1-I348/100)</f>
        <v>8225.245</v>
      </c>
      <c r="M348" s="4" t="n">
        <f aca="false">H348*CALCULATIONS!$B$2</f>
        <v>7050.21</v>
      </c>
      <c r="N348" s="4" t="n">
        <f aca="false">IF(J348="Yes",H348*CALCULATIONS!$B$3,0)</f>
        <v>0</v>
      </c>
      <c r="O348" s="4" t="n">
        <f aca="false">L348-M348-N348</f>
        <v>1175.035</v>
      </c>
      <c r="P348" s="16" t="n">
        <f aca="false">IF(L348&gt;0,O348/L348,"")</f>
        <v>0.142857142857143</v>
      </c>
    </row>
    <row r="349" customFormat="false" ht="15" hidden="false" customHeight="false" outlineLevel="0" collapsed="false">
      <c r="A349" s="2" t="str">
        <f aca="false">RAW_DATA!A345</f>
        <v>ORD-100344</v>
      </c>
      <c r="B349" s="2" t="str">
        <f aca="false">RAW_DATA!B345</f>
        <v>CUST-1023</v>
      </c>
      <c r="C349" s="2" t="str">
        <f aca="false">RAW_DATA!C345</f>
        <v>Kids</v>
      </c>
      <c r="D349" s="2" t="str">
        <f aca="false">RAW_DATA!D345</f>
        <v>KID-TSHIRT-001</v>
      </c>
      <c r="E349" s="14" t="str">
        <f aca="false">RAW_DATA!E345</f>
        <v>2024-12-21</v>
      </c>
      <c r="F349" s="14" t="str">
        <f aca="false">RAW_DATA!F345</f>
        <v>2024-12-31</v>
      </c>
      <c r="G349" s="2" t="str">
        <f aca="false">RAW_DATA!G345</f>
        <v>Bagmati</v>
      </c>
      <c r="H349" s="4" t="n">
        <f aca="false">RAW_DATA!H345</f>
        <v>9721.16</v>
      </c>
      <c r="I349" s="5" t="n">
        <f aca="false">RAW_DATA!I345</f>
        <v>10</v>
      </c>
      <c r="J349" s="2" t="str">
        <f aca="false">RAW_DATA!J345</f>
        <v>No</v>
      </c>
      <c r="K349" s="15" t="n">
        <f aca="false">IF(AND(F349&lt;&gt;"",E349&lt;&gt;""),DATEVALUE(F349)-DATEVALUE(E349),"")</f>
        <v>10</v>
      </c>
      <c r="L349" s="4" t="n">
        <f aca="false">H349*(1-I349/100)</f>
        <v>8749.044</v>
      </c>
      <c r="M349" s="4" t="n">
        <f aca="false">H349*CALCULATIONS!$B$2</f>
        <v>5832.696</v>
      </c>
      <c r="N349" s="4" t="n">
        <f aca="false">IF(J349="Yes",H349*CALCULATIONS!$B$3,0)</f>
        <v>0</v>
      </c>
      <c r="O349" s="4" t="n">
        <f aca="false">L349-M349-N349</f>
        <v>2916.348</v>
      </c>
      <c r="P349" s="16" t="n">
        <f aca="false">IF(L349&gt;0,O349/L349,"")</f>
        <v>0.333333333333333</v>
      </c>
    </row>
    <row r="350" customFormat="false" ht="15" hidden="false" customHeight="false" outlineLevel="0" collapsed="false">
      <c r="A350" s="2" t="str">
        <f aca="false">RAW_DATA!A346</f>
        <v>ORD-100345</v>
      </c>
      <c r="B350" s="2" t="str">
        <f aca="false">RAW_DATA!B346</f>
        <v>CUST-9061</v>
      </c>
      <c r="C350" s="2" t="str">
        <f aca="false">RAW_DATA!C346</f>
        <v>Women</v>
      </c>
      <c r="D350" s="2" t="str">
        <f aca="false">RAW_DATA!D346</f>
        <v>WOM-LEHENGA-001</v>
      </c>
      <c r="E350" s="14" t="str">
        <f aca="false">RAW_DATA!E346</f>
        <v>2024-04-15</v>
      </c>
      <c r="F350" s="14" t="str">
        <f aca="false">RAW_DATA!F346</f>
        <v>2024-04-21</v>
      </c>
      <c r="G350" s="2" t="str">
        <f aca="false">RAW_DATA!G346</f>
        <v>Karnali</v>
      </c>
      <c r="H350" s="4" t="n">
        <f aca="false">RAW_DATA!H346</f>
        <v>4958.9</v>
      </c>
      <c r="I350" s="5" t="n">
        <f aca="false">RAW_DATA!I346</f>
        <v>25</v>
      </c>
      <c r="J350" s="2" t="str">
        <f aca="false">RAW_DATA!J346</f>
        <v>No</v>
      </c>
      <c r="K350" s="15" t="n">
        <f aca="false">IF(AND(F350&lt;&gt;"",E350&lt;&gt;""),DATEVALUE(F350)-DATEVALUE(E350),"")</f>
        <v>6</v>
      </c>
      <c r="L350" s="4" t="n">
        <f aca="false">H350*(1-I350/100)</f>
        <v>3719.175</v>
      </c>
      <c r="M350" s="4" t="n">
        <f aca="false">H350*CALCULATIONS!$B$2</f>
        <v>2975.34</v>
      </c>
      <c r="N350" s="4" t="n">
        <f aca="false">IF(J350="Yes",H350*CALCULATIONS!$B$3,0)</f>
        <v>0</v>
      </c>
      <c r="O350" s="4" t="n">
        <f aca="false">L350-M350-N350</f>
        <v>743.835</v>
      </c>
      <c r="P350" s="16" t="n">
        <f aca="false">IF(L350&gt;0,O350/L350,"")</f>
        <v>0.2</v>
      </c>
    </row>
    <row r="351" customFormat="false" ht="15" hidden="false" customHeight="false" outlineLevel="0" collapsed="false">
      <c r="A351" s="2" t="str">
        <f aca="false">RAW_DATA!A347</f>
        <v>ORD-100346</v>
      </c>
      <c r="B351" s="2" t="str">
        <f aca="false">RAW_DATA!B347</f>
        <v>CUST-7102</v>
      </c>
      <c r="C351" s="2" t="str">
        <f aca="false">RAW_DATA!C347</f>
        <v>Kids</v>
      </c>
      <c r="D351" s="2" t="str">
        <f aca="false">RAW_DATA!D347</f>
        <v>KID-JEANS-001</v>
      </c>
      <c r="E351" s="14" t="str">
        <f aca="false">RAW_DATA!E347</f>
        <v>2024-04-28</v>
      </c>
      <c r="F351" s="14" t="str">
        <f aca="false">RAW_DATA!F347</f>
        <v>2024-05-09</v>
      </c>
      <c r="G351" s="2" t="str">
        <f aca="false">RAW_DATA!G347</f>
        <v>Lumbini</v>
      </c>
      <c r="H351" s="4" t="n">
        <f aca="false">RAW_DATA!H347</f>
        <v>1136.55</v>
      </c>
      <c r="I351" s="5" t="n">
        <f aca="false">RAW_DATA!I347</f>
        <v>0</v>
      </c>
      <c r="J351" s="2" t="str">
        <f aca="false">RAW_DATA!J347</f>
        <v>No</v>
      </c>
      <c r="K351" s="15" t="n">
        <f aca="false">IF(AND(F351&lt;&gt;"",E351&lt;&gt;""),DATEVALUE(F351)-DATEVALUE(E351),"")</f>
        <v>11</v>
      </c>
      <c r="L351" s="4" t="n">
        <f aca="false">H351*(1-I351/100)</f>
        <v>1136.55</v>
      </c>
      <c r="M351" s="4" t="n">
        <f aca="false">H351*CALCULATIONS!$B$2</f>
        <v>681.93</v>
      </c>
      <c r="N351" s="4" t="n">
        <f aca="false">IF(J351="Yes",H351*CALCULATIONS!$B$3,0)</f>
        <v>0</v>
      </c>
      <c r="O351" s="4" t="n">
        <f aca="false">L351-M351-N351</f>
        <v>454.62</v>
      </c>
      <c r="P351" s="16" t="n">
        <f aca="false">IF(L351&gt;0,O351/L351,"")</f>
        <v>0.4</v>
      </c>
    </row>
    <row r="352" customFormat="false" ht="15" hidden="false" customHeight="false" outlineLevel="0" collapsed="false">
      <c r="A352" s="2" t="str">
        <f aca="false">RAW_DATA!A348</f>
        <v>ORD-100347</v>
      </c>
      <c r="B352" s="2" t="str">
        <f aca="false">RAW_DATA!B348</f>
        <v>CUST-8126</v>
      </c>
      <c r="C352" s="2" t="str">
        <f aca="false">RAW_DATA!C348</f>
        <v>Women</v>
      </c>
      <c r="D352" s="2" t="str">
        <f aca="false">RAW_DATA!D348</f>
        <v>WOM-SAREE-001</v>
      </c>
      <c r="E352" s="14" t="str">
        <f aca="false">RAW_DATA!E348</f>
        <v>2024-07-20</v>
      </c>
      <c r="F352" s="14" t="str">
        <f aca="false">RAW_DATA!F348</f>
        <v>2024-07-22</v>
      </c>
      <c r="G352" s="2" t="str">
        <f aca="false">RAW_DATA!G348</f>
        <v>Gandaki</v>
      </c>
      <c r="H352" s="4" t="n">
        <f aca="false">RAW_DATA!H348</f>
        <v>2435.95</v>
      </c>
      <c r="I352" s="5" t="n">
        <f aca="false">RAW_DATA!I348</f>
        <v>20</v>
      </c>
      <c r="J352" s="2" t="str">
        <f aca="false">RAW_DATA!J348</f>
        <v>No</v>
      </c>
      <c r="K352" s="15" t="n">
        <f aca="false">IF(AND(F352&lt;&gt;"",E352&lt;&gt;""),DATEVALUE(F352)-DATEVALUE(E352),"")</f>
        <v>2</v>
      </c>
      <c r="L352" s="4" t="n">
        <f aca="false">H352*(1-I352/100)</f>
        <v>1948.76</v>
      </c>
      <c r="M352" s="4" t="n">
        <f aca="false">H352*CALCULATIONS!$B$2</f>
        <v>1461.57</v>
      </c>
      <c r="N352" s="4" t="n">
        <f aca="false">IF(J352="Yes",H352*CALCULATIONS!$B$3,0)</f>
        <v>0</v>
      </c>
      <c r="O352" s="4" t="n">
        <f aca="false">L352-M352-N352</f>
        <v>487.19</v>
      </c>
      <c r="P352" s="16" t="n">
        <f aca="false">IF(L352&gt;0,O352/L352,"")</f>
        <v>0.25</v>
      </c>
    </row>
    <row r="353" customFormat="false" ht="15" hidden="false" customHeight="false" outlineLevel="0" collapsed="false">
      <c r="A353" s="2" t="str">
        <f aca="false">RAW_DATA!A349</f>
        <v>ORD-100348</v>
      </c>
      <c r="B353" s="2" t="str">
        <f aca="false">RAW_DATA!B349</f>
        <v>CUST-6211</v>
      </c>
      <c r="C353" s="2" t="str">
        <f aca="false">RAW_DATA!C349</f>
        <v>Women</v>
      </c>
      <c r="D353" s="2" t="str">
        <f aca="false">RAW_DATA!D349</f>
        <v>WOM-DRESS-001</v>
      </c>
      <c r="E353" s="14" t="str">
        <f aca="false">RAW_DATA!E349</f>
        <v>2024-07-20</v>
      </c>
      <c r="F353" s="14" t="str">
        <f aca="false">RAW_DATA!F349</f>
        <v>2024-07-27</v>
      </c>
      <c r="G353" s="2" t="str">
        <f aca="false">RAW_DATA!G349</f>
        <v>Bagmati</v>
      </c>
      <c r="H353" s="4" t="n">
        <f aca="false">RAW_DATA!H349</f>
        <v>12838.25</v>
      </c>
      <c r="I353" s="5" t="n">
        <f aca="false">RAW_DATA!I349</f>
        <v>10</v>
      </c>
      <c r="J353" s="2" t="str">
        <f aca="false">RAW_DATA!J349</f>
        <v>No</v>
      </c>
      <c r="K353" s="15" t="n">
        <f aca="false">IF(AND(F353&lt;&gt;"",E353&lt;&gt;""),DATEVALUE(F353)-DATEVALUE(E353),"")</f>
        <v>7</v>
      </c>
      <c r="L353" s="4" t="n">
        <f aca="false">H353*(1-I353/100)</f>
        <v>11554.425</v>
      </c>
      <c r="M353" s="4" t="n">
        <f aca="false">H353*CALCULATIONS!$B$2</f>
        <v>7702.95</v>
      </c>
      <c r="N353" s="4" t="n">
        <f aca="false">IF(J353="Yes",H353*CALCULATIONS!$B$3,0)</f>
        <v>0</v>
      </c>
      <c r="O353" s="4" t="n">
        <f aca="false">L353-M353-N353</f>
        <v>3851.475</v>
      </c>
      <c r="P353" s="16" t="n">
        <f aca="false">IF(L353&gt;0,O353/L353,"")</f>
        <v>0.333333333333333</v>
      </c>
    </row>
    <row r="354" customFormat="false" ht="15" hidden="false" customHeight="false" outlineLevel="0" collapsed="false">
      <c r="A354" s="2" t="str">
        <f aca="false">RAW_DATA!A350</f>
        <v>ORD-100349</v>
      </c>
      <c r="B354" s="2" t="str">
        <f aca="false">RAW_DATA!B350</f>
        <v>CUST-8365</v>
      </c>
      <c r="C354" s="2" t="str">
        <f aca="false">RAW_DATA!C350</f>
        <v>Women</v>
      </c>
      <c r="D354" s="2" t="str">
        <f aca="false">RAW_DATA!D350</f>
        <v>WOM-TOP-001</v>
      </c>
      <c r="E354" s="14" t="str">
        <f aca="false">RAW_DATA!E350</f>
        <v>2024-10-26</v>
      </c>
      <c r="F354" s="14" t="str">
        <f aca="false">RAW_DATA!F350</f>
        <v>2024-10-28</v>
      </c>
      <c r="G354" s="2" t="str">
        <f aca="false">RAW_DATA!G350</f>
        <v>Bagmati</v>
      </c>
      <c r="H354" s="4" t="n">
        <f aca="false">RAW_DATA!H350</f>
        <v>2473.62</v>
      </c>
      <c r="I354" s="5" t="n">
        <f aca="false">RAW_DATA!I350</f>
        <v>5</v>
      </c>
      <c r="J354" s="2" t="str">
        <f aca="false">RAW_DATA!J350</f>
        <v>Yes</v>
      </c>
      <c r="K354" s="15" t="n">
        <f aca="false">IF(AND(F354&lt;&gt;"",E354&lt;&gt;""),DATEVALUE(F354)-DATEVALUE(E354),"")</f>
        <v>2</v>
      </c>
      <c r="L354" s="4" t="n">
        <f aca="false">H354*(1-I354/100)</f>
        <v>2349.939</v>
      </c>
      <c r="M354" s="4" t="n">
        <f aca="false">H354*CALCULATIONS!$B$2</f>
        <v>1484.172</v>
      </c>
      <c r="N354" s="4" t="n">
        <f aca="false">IF(J354="Yes",H354*CALCULATIONS!$B$3,0)</f>
        <v>494.724</v>
      </c>
      <c r="O354" s="4" t="n">
        <f aca="false">L354-M354-N354</f>
        <v>371.043</v>
      </c>
      <c r="P354" s="16" t="n">
        <f aca="false">IF(L354&gt;0,O354/L354,"")</f>
        <v>0.157894736842105</v>
      </c>
    </row>
    <row r="355" customFormat="false" ht="15" hidden="false" customHeight="false" outlineLevel="0" collapsed="false">
      <c r="A355" s="2" t="str">
        <f aca="false">RAW_DATA!A351</f>
        <v>ORD-100350</v>
      </c>
      <c r="B355" s="2" t="str">
        <f aca="false">RAW_DATA!B351</f>
        <v>CUST-2964</v>
      </c>
      <c r="C355" s="2" t="str">
        <f aca="false">RAW_DATA!C351</f>
        <v>Women</v>
      </c>
      <c r="D355" s="2" t="str">
        <f aca="false">RAW_DATA!D351</f>
        <v>WOM-LEHENGA-001</v>
      </c>
      <c r="E355" s="14" t="str">
        <f aca="false">RAW_DATA!E351</f>
        <v>2024-04-16</v>
      </c>
      <c r="F355" s="14" t="str">
        <f aca="false">RAW_DATA!F351</f>
        <v>2024-04-21</v>
      </c>
      <c r="G355" s="2" t="str">
        <f aca="false">RAW_DATA!G351</f>
        <v>Bagmati</v>
      </c>
      <c r="H355" s="4" t="n">
        <f aca="false">RAW_DATA!H351</f>
        <v>14487.2</v>
      </c>
      <c r="I355" s="5" t="n">
        <f aca="false">RAW_DATA!I351</f>
        <v>10</v>
      </c>
      <c r="J355" s="2" t="str">
        <f aca="false">RAW_DATA!J351</f>
        <v>No</v>
      </c>
      <c r="K355" s="15" t="n">
        <f aca="false">IF(AND(F355&lt;&gt;"",E355&lt;&gt;""),DATEVALUE(F355)-DATEVALUE(E355),"")</f>
        <v>5</v>
      </c>
      <c r="L355" s="4" t="n">
        <f aca="false">H355*(1-I355/100)</f>
        <v>13038.48</v>
      </c>
      <c r="M355" s="4" t="n">
        <f aca="false">H355*CALCULATIONS!$B$2</f>
        <v>8692.32</v>
      </c>
      <c r="N355" s="4" t="n">
        <f aca="false">IF(J355="Yes",H355*CALCULATIONS!$B$3,0)</f>
        <v>0</v>
      </c>
      <c r="O355" s="4" t="n">
        <f aca="false">L355-M355-N355</f>
        <v>4346.16</v>
      </c>
      <c r="P355" s="16" t="n">
        <f aca="false">IF(L355&gt;0,O355/L355,"")</f>
        <v>0.333333333333333</v>
      </c>
    </row>
    <row r="356" customFormat="false" ht="15" hidden="false" customHeight="false" outlineLevel="0" collapsed="false">
      <c r="A356" s="2" t="str">
        <f aca="false">RAW_DATA!A352</f>
        <v>ORD-100351</v>
      </c>
      <c r="B356" s="2" t="str">
        <f aca="false">RAW_DATA!B352</f>
        <v>CUST-2494</v>
      </c>
      <c r="C356" s="2" t="str">
        <f aca="false">RAW_DATA!C352</f>
        <v>Men</v>
      </c>
      <c r="D356" s="2" t="str">
        <f aca="false">RAW_DATA!D352</f>
        <v>MEN-JACKET-001</v>
      </c>
      <c r="E356" s="14" t="str">
        <f aca="false">RAW_DATA!E352</f>
        <v>2024-04-20</v>
      </c>
      <c r="F356" s="14" t="str">
        <f aca="false">RAW_DATA!F352</f>
        <v>2024-04-29</v>
      </c>
      <c r="G356" s="2" t="str">
        <f aca="false">RAW_DATA!G352</f>
        <v>Karnali</v>
      </c>
      <c r="H356" s="4" t="n">
        <f aca="false">RAW_DATA!H352</f>
        <v>9247.89</v>
      </c>
      <c r="I356" s="5" t="n">
        <f aca="false">RAW_DATA!I352</f>
        <v>25</v>
      </c>
      <c r="J356" s="2" t="str">
        <f aca="false">RAW_DATA!J352</f>
        <v>No</v>
      </c>
      <c r="K356" s="15" t="n">
        <f aca="false">IF(AND(F356&lt;&gt;"",E356&lt;&gt;""),DATEVALUE(F356)-DATEVALUE(E356),"")</f>
        <v>9</v>
      </c>
      <c r="L356" s="4" t="n">
        <f aca="false">H356*(1-I356/100)</f>
        <v>6935.9175</v>
      </c>
      <c r="M356" s="4" t="n">
        <f aca="false">H356*CALCULATIONS!$B$2</f>
        <v>5548.734</v>
      </c>
      <c r="N356" s="4" t="n">
        <f aca="false">IF(J356="Yes",H356*CALCULATIONS!$B$3,0)</f>
        <v>0</v>
      </c>
      <c r="O356" s="4" t="n">
        <f aca="false">L356-M356-N356</f>
        <v>1387.1835</v>
      </c>
      <c r="P356" s="16" t="n">
        <f aca="false">IF(L356&gt;0,O356/L356,"")</f>
        <v>0.2</v>
      </c>
    </row>
    <row r="357" customFormat="false" ht="15" hidden="false" customHeight="false" outlineLevel="0" collapsed="false">
      <c r="A357" s="2" t="str">
        <f aca="false">RAW_DATA!A353</f>
        <v>ORD-100352</v>
      </c>
      <c r="B357" s="2" t="str">
        <f aca="false">RAW_DATA!B353</f>
        <v>CUST-7625</v>
      </c>
      <c r="C357" s="2" t="str">
        <f aca="false">RAW_DATA!C353</f>
        <v>Women</v>
      </c>
      <c r="D357" s="2" t="str">
        <f aca="false">RAW_DATA!D353</f>
        <v>WOM-BLOUSE-001</v>
      </c>
      <c r="E357" s="14" t="str">
        <f aca="false">RAW_DATA!E353</f>
        <v>2024-05-13</v>
      </c>
      <c r="F357" s="14" t="str">
        <f aca="false">RAW_DATA!F353</f>
        <v>2024-05-22</v>
      </c>
      <c r="G357" s="2" t="str">
        <f aca="false">RAW_DATA!G353</f>
        <v>Madhesh</v>
      </c>
      <c r="H357" s="4" t="n">
        <f aca="false">RAW_DATA!H353</f>
        <v>10319.16</v>
      </c>
      <c r="I357" s="5" t="n">
        <f aca="false">RAW_DATA!I353</f>
        <v>0</v>
      </c>
      <c r="J357" s="2" t="str">
        <f aca="false">RAW_DATA!J353</f>
        <v>Yes</v>
      </c>
      <c r="K357" s="15" t="n">
        <f aca="false">IF(AND(F357&lt;&gt;"",E357&lt;&gt;""),DATEVALUE(F357)-DATEVALUE(E357),"")</f>
        <v>9</v>
      </c>
      <c r="L357" s="4" t="n">
        <f aca="false">H357*(1-I357/100)</f>
        <v>10319.16</v>
      </c>
      <c r="M357" s="4" t="n">
        <f aca="false">H357*CALCULATIONS!$B$2</f>
        <v>6191.496</v>
      </c>
      <c r="N357" s="4" t="n">
        <f aca="false">IF(J357="Yes",H357*CALCULATIONS!$B$3,0)</f>
        <v>2063.832</v>
      </c>
      <c r="O357" s="4" t="n">
        <f aca="false">L357-M357-N357</f>
        <v>2063.832</v>
      </c>
      <c r="P357" s="16" t="n">
        <f aca="false">IF(L357&gt;0,O357/L357,"")</f>
        <v>0.2</v>
      </c>
    </row>
    <row r="358" customFormat="false" ht="15" hidden="false" customHeight="false" outlineLevel="0" collapsed="false">
      <c r="A358" s="2" t="str">
        <f aca="false">RAW_DATA!A354</f>
        <v>ORD-100353</v>
      </c>
      <c r="B358" s="2" t="str">
        <f aca="false">RAW_DATA!B354</f>
        <v>CUST-1195</v>
      </c>
      <c r="C358" s="2" t="str">
        <f aca="false">RAW_DATA!C354</f>
        <v>Kids</v>
      </c>
      <c r="D358" s="2" t="str">
        <f aca="false">RAW_DATA!D354</f>
        <v>KID-ONESIE-001</v>
      </c>
      <c r="E358" s="14" t="str">
        <f aca="false">RAW_DATA!E354</f>
        <v>2024-02-22</v>
      </c>
      <c r="F358" s="14" t="str">
        <f aca="false">RAW_DATA!F354</f>
        <v>2024-03-02</v>
      </c>
      <c r="G358" s="2" t="str">
        <f aca="false">RAW_DATA!G354</f>
        <v>Lumbini</v>
      </c>
      <c r="H358" s="4" t="n">
        <f aca="false">RAW_DATA!H354</f>
        <v>1873.52</v>
      </c>
      <c r="I358" s="5" t="n">
        <f aca="false">RAW_DATA!I354</f>
        <v>5</v>
      </c>
      <c r="J358" s="2" t="str">
        <f aca="false">RAW_DATA!J354</f>
        <v>Yes</v>
      </c>
      <c r="K358" s="15" t="n">
        <f aca="false">IF(AND(F358&lt;&gt;"",E358&lt;&gt;""),DATEVALUE(F358)-DATEVALUE(E358),"")</f>
        <v>9</v>
      </c>
      <c r="L358" s="4" t="n">
        <f aca="false">H358*(1-I358/100)</f>
        <v>1779.844</v>
      </c>
      <c r="M358" s="4" t="n">
        <f aca="false">H358*CALCULATIONS!$B$2</f>
        <v>1124.112</v>
      </c>
      <c r="N358" s="4" t="n">
        <f aca="false">IF(J358="Yes",H358*CALCULATIONS!$B$3,0)</f>
        <v>374.704</v>
      </c>
      <c r="O358" s="4" t="n">
        <f aca="false">L358-M358-N358</f>
        <v>281.028</v>
      </c>
      <c r="P358" s="16" t="n">
        <f aca="false">IF(L358&gt;0,O358/L358,"")</f>
        <v>0.157894736842105</v>
      </c>
    </row>
    <row r="359" customFormat="false" ht="15" hidden="false" customHeight="false" outlineLevel="0" collapsed="false">
      <c r="A359" s="2" t="str">
        <f aca="false">RAW_DATA!A355</f>
        <v>ORD-100354</v>
      </c>
      <c r="B359" s="2" t="str">
        <f aca="false">RAW_DATA!B355</f>
        <v>CUST-5240</v>
      </c>
      <c r="C359" s="2" t="str">
        <f aca="false">RAW_DATA!C355</f>
        <v>Men</v>
      </c>
      <c r="D359" s="2" t="str">
        <f aca="false">RAW_DATA!D355</f>
        <v>MEN-JEANS-002</v>
      </c>
      <c r="E359" s="14" t="str">
        <f aca="false">RAW_DATA!E355</f>
        <v>2024-12-17</v>
      </c>
      <c r="F359" s="14" t="str">
        <f aca="false">RAW_DATA!F355</f>
        <v>2024-12-24</v>
      </c>
      <c r="G359" s="2" t="str">
        <f aca="false">RAW_DATA!G355</f>
        <v>Bagmati</v>
      </c>
      <c r="H359" s="4" t="n">
        <f aca="false">RAW_DATA!H355</f>
        <v>6308.44</v>
      </c>
      <c r="I359" s="5" t="n">
        <f aca="false">RAW_DATA!I355</f>
        <v>30</v>
      </c>
      <c r="J359" s="2" t="str">
        <f aca="false">RAW_DATA!J355</f>
        <v>No</v>
      </c>
      <c r="K359" s="15" t="n">
        <f aca="false">IF(AND(F359&lt;&gt;"",E359&lt;&gt;""),DATEVALUE(F359)-DATEVALUE(E359),"")</f>
        <v>7</v>
      </c>
      <c r="L359" s="4" t="n">
        <f aca="false">H359*(1-I359/100)</f>
        <v>4415.908</v>
      </c>
      <c r="M359" s="4" t="n">
        <f aca="false">H359*CALCULATIONS!$B$2</f>
        <v>3785.064</v>
      </c>
      <c r="N359" s="4" t="n">
        <f aca="false">IF(J359="Yes",H359*CALCULATIONS!$B$3,0)</f>
        <v>0</v>
      </c>
      <c r="O359" s="4" t="n">
        <f aca="false">L359-M359-N359</f>
        <v>630.844</v>
      </c>
      <c r="P359" s="16" t="n">
        <f aca="false">IF(L359&gt;0,O359/L359,"")</f>
        <v>0.142857142857143</v>
      </c>
    </row>
    <row r="360" customFormat="false" ht="15" hidden="false" customHeight="false" outlineLevel="0" collapsed="false">
      <c r="A360" s="2" t="str">
        <f aca="false">RAW_DATA!A356</f>
        <v>ORD-100355</v>
      </c>
      <c r="B360" s="2" t="str">
        <f aca="false">RAW_DATA!B356</f>
        <v>CUST-6432</v>
      </c>
      <c r="C360" s="2" t="str">
        <f aca="false">RAW_DATA!C356</f>
        <v>Kids</v>
      </c>
      <c r="D360" s="2" t="str">
        <f aca="false">RAW_DATA!D356</f>
        <v>KID-FROCK-001</v>
      </c>
      <c r="E360" s="14" t="str">
        <f aca="false">RAW_DATA!E356</f>
        <v>2024-11-26</v>
      </c>
      <c r="F360" s="14" t="str">
        <f aca="false">RAW_DATA!F356</f>
        <v>2024-12-01</v>
      </c>
      <c r="G360" s="2" t="str">
        <f aca="false">RAW_DATA!G356</f>
        <v>Bagmati</v>
      </c>
      <c r="H360" s="4" t="n">
        <f aca="false">RAW_DATA!H356</f>
        <v>3367.38</v>
      </c>
      <c r="I360" s="5" t="n">
        <f aca="false">RAW_DATA!I356</f>
        <v>0</v>
      </c>
      <c r="J360" s="2" t="str">
        <f aca="false">RAW_DATA!J356</f>
        <v>Yes</v>
      </c>
      <c r="K360" s="15" t="n">
        <f aca="false">IF(AND(F360&lt;&gt;"",E360&lt;&gt;""),DATEVALUE(F360)-DATEVALUE(E360),"")</f>
        <v>5</v>
      </c>
      <c r="L360" s="4" t="n">
        <f aca="false">H360*(1-I360/100)</f>
        <v>3367.38</v>
      </c>
      <c r="M360" s="4" t="n">
        <f aca="false">H360*CALCULATIONS!$B$2</f>
        <v>2020.428</v>
      </c>
      <c r="N360" s="4" t="n">
        <f aca="false">IF(J360="Yes",H360*CALCULATIONS!$B$3,0)</f>
        <v>673.476</v>
      </c>
      <c r="O360" s="4" t="n">
        <f aca="false">L360-M360-N360</f>
        <v>673.476</v>
      </c>
      <c r="P360" s="16" t="n">
        <f aca="false">IF(L360&gt;0,O360/L360,"")</f>
        <v>0.2</v>
      </c>
    </row>
    <row r="361" customFormat="false" ht="15" hidden="false" customHeight="false" outlineLevel="0" collapsed="false">
      <c r="A361" s="2" t="str">
        <f aca="false">RAW_DATA!A357</f>
        <v>ORD-100356</v>
      </c>
      <c r="B361" s="2" t="str">
        <f aca="false">RAW_DATA!B357</f>
        <v>CUST-7990</v>
      </c>
      <c r="C361" s="2" t="str">
        <f aca="false">RAW_DATA!C357</f>
        <v>Men</v>
      </c>
      <c r="D361" s="2" t="str">
        <f aca="false">RAW_DATA!D357</f>
        <v>MEN-TSHIRT-001</v>
      </c>
      <c r="E361" s="14" t="str">
        <f aca="false">RAW_DATA!E357</f>
        <v>2024-07-21</v>
      </c>
      <c r="F361" s="14" t="str">
        <f aca="false">RAW_DATA!F357</f>
        <v>2024-07-27</v>
      </c>
      <c r="G361" s="2" t="str">
        <f aca="false">RAW_DATA!G357</f>
        <v>Bagmati</v>
      </c>
      <c r="H361" s="4" t="n">
        <f aca="false">RAW_DATA!H357</f>
        <v>6780.77</v>
      </c>
      <c r="I361" s="5" t="n">
        <f aca="false">RAW_DATA!I357</f>
        <v>20</v>
      </c>
      <c r="J361" s="2" t="str">
        <f aca="false">RAW_DATA!J357</f>
        <v>No</v>
      </c>
      <c r="K361" s="15" t="n">
        <f aca="false">IF(AND(F361&lt;&gt;"",E361&lt;&gt;""),DATEVALUE(F361)-DATEVALUE(E361),"")</f>
        <v>6</v>
      </c>
      <c r="L361" s="4" t="n">
        <f aca="false">H361*(1-I361/100)</f>
        <v>5424.616</v>
      </c>
      <c r="M361" s="4" t="n">
        <f aca="false">H361*CALCULATIONS!$B$2</f>
        <v>4068.462</v>
      </c>
      <c r="N361" s="4" t="n">
        <f aca="false">IF(J361="Yes",H361*CALCULATIONS!$B$3,0)</f>
        <v>0</v>
      </c>
      <c r="O361" s="4" t="n">
        <f aca="false">L361-M361-N361</f>
        <v>1356.154</v>
      </c>
      <c r="P361" s="16" t="n">
        <f aca="false">IF(L361&gt;0,O361/L361,"")</f>
        <v>0.25</v>
      </c>
    </row>
    <row r="362" customFormat="false" ht="15" hidden="false" customHeight="false" outlineLevel="0" collapsed="false">
      <c r="A362" s="2" t="str">
        <f aca="false">RAW_DATA!A358</f>
        <v>ORD-100357</v>
      </c>
      <c r="B362" s="2" t="str">
        <f aca="false">RAW_DATA!B358</f>
        <v>CUST-5026</v>
      </c>
      <c r="C362" s="2" t="str">
        <f aca="false">RAW_DATA!C358</f>
        <v>Men</v>
      </c>
      <c r="D362" s="2" t="str">
        <f aca="false">RAW_DATA!D358</f>
        <v>MEN-JEANS-002</v>
      </c>
      <c r="E362" s="14" t="str">
        <f aca="false">RAW_DATA!E358</f>
        <v>2024-03-17</v>
      </c>
      <c r="F362" s="14" t="str">
        <f aca="false">RAW_DATA!F358</f>
        <v>2024-03-18</v>
      </c>
      <c r="G362" s="2" t="str">
        <f aca="false">RAW_DATA!G358</f>
        <v>Sudurpashchim</v>
      </c>
      <c r="H362" s="4" t="n">
        <f aca="false">RAW_DATA!H358</f>
        <v>4557.89</v>
      </c>
      <c r="I362" s="5" t="n">
        <f aca="false">RAW_DATA!I358</f>
        <v>10</v>
      </c>
      <c r="J362" s="2" t="str">
        <f aca="false">RAW_DATA!J358</f>
        <v>No</v>
      </c>
      <c r="K362" s="15" t="n">
        <f aca="false">IF(AND(F362&lt;&gt;"",E362&lt;&gt;""),DATEVALUE(F362)-DATEVALUE(E362),"")</f>
        <v>1</v>
      </c>
      <c r="L362" s="4" t="n">
        <f aca="false">H362*(1-I362/100)</f>
        <v>4102.101</v>
      </c>
      <c r="M362" s="4" t="n">
        <f aca="false">H362*CALCULATIONS!$B$2</f>
        <v>2734.734</v>
      </c>
      <c r="N362" s="4" t="n">
        <f aca="false">IF(J362="Yes",H362*CALCULATIONS!$B$3,0)</f>
        <v>0</v>
      </c>
      <c r="O362" s="4" t="n">
        <f aca="false">L362-M362-N362</f>
        <v>1367.367</v>
      </c>
      <c r="P362" s="16" t="n">
        <f aca="false">IF(L362&gt;0,O362/L362,"")</f>
        <v>0.333333333333333</v>
      </c>
    </row>
    <row r="363" customFormat="false" ht="15" hidden="false" customHeight="false" outlineLevel="0" collapsed="false">
      <c r="A363" s="2" t="str">
        <f aca="false">RAW_DATA!A359</f>
        <v>ORD-100358</v>
      </c>
      <c r="B363" s="2" t="str">
        <f aca="false">RAW_DATA!B359</f>
        <v>CUST-4267</v>
      </c>
      <c r="C363" s="2" t="str">
        <f aca="false">RAW_DATA!C359</f>
        <v>Women</v>
      </c>
      <c r="D363" s="2" t="str">
        <f aca="false">RAW_DATA!D359</f>
        <v>WOM-SUIT-001</v>
      </c>
      <c r="E363" s="14" t="str">
        <f aca="false">RAW_DATA!E359</f>
        <v>2024-02-14</v>
      </c>
      <c r="F363" s="14" t="str">
        <f aca="false">RAW_DATA!F359</f>
        <v>2024-02-18</v>
      </c>
      <c r="G363" s="2" t="str">
        <f aca="false">RAW_DATA!G359</f>
        <v>Madhesh</v>
      </c>
      <c r="H363" s="4" t="n">
        <f aca="false">RAW_DATA!H359</f>
        <v>7445.95</v>
      </c>
      <c r="I363" s="5" t="n">
        <f aca="false">RAW_DATA!I359</f>
        <v>20</v>
      </c>
      <c r="J363" s="2" t="str">
        <f aca="false">RAW_DATA!J359</f>
        <v>Yes</v>
      </c>
      <c r="K363" s="15" t="n">
        <f aca="false">IF(AND(F363&lt;&gt;"",E363&lt;&gt;""),DATEVALUE(F363)-DATEVALUE(E363),"")</f>
        <v>4</v>
      </c>
      <c r="L363" s="4" t="n">
        <f aca="false">H363*(1-I363/100)</f>
        <v>5956.76</v>
      </c>
      <c r="M363" s="4" t="n">
        <f aca="false">H363*CALCULATIONS!$B$2</f>
        <v>4467.57</v>
      </c>
      <c r="N363" s="4" t="n">
        <f aca="false">IF(J363="Yes",H363*CALCULATIONS!$B$3,0)</f>
        <v>1489.19</v>
      </c>
      <c r="O363" s="4" t="n">
        <f aca="false">L363-M363-N363</f>
        <v>0</v>
      </c>
      <c r="P363" s="16" t="n">
        <f aca="false">IF(L363&gt;0,O363/L363,"")</f>
        <v>0</v>
      </c>
    </row>
    <row r="364" customFormat="false" ht="15" hidden="false" customHeight="false" outlineLevel="0" collapsed="false">
      <c r="A364" s="2" t="str">
        <f aca="false">RAW_DATA!A360</f>
        <v>ORD-100359</v>
      </c>
      <c r="B364" s="2" t="str">
        <f aca="false">RAW_DATA!B360</f>
        <v>CUST-6883</v>
      </c>
      <c r="C364" s="2" t="str">
        <f aca="false">RAW_DATA!C360</f>
        <v>Women</v>
      </c>
      <c r="D364" s="2" t="str">
        <f aca="false">RAW_DATA!D360</f>
        <v>WOM-CARDIGAN-001</v>
      </c>
      <c r="E364" s="14" t="str">
        <f aca="false">RAW_DATA!E360</f>
        <v>2024-01-10</v>
      </c>
      <c r="F364" s="14" t="str">
        <f aca="false">RAW_DATA!F360</f>
        <v>2024-01-25</v>
      </c>
      <c r="G364" s="2" t="str">
        <f aca="false">RAW_DATA!G360</f>
        <v>Bagmati</v>
      </c>
      <c r="H364" s="4" t="n">
        <f aca="false">RAW_DATA!H360</f>
        <v>8383.02</v>
      </c>
      <c r="I364" s="5" t="n">
        <f aca="false">RAW_DATA!I360</f>
        <v>30</v>
      </c>
      <c r="J364" s="2" t="str">
        <f aca="false">RAW_DATA!J360</f>
        <v>No</v>
      </c>
      <c r="K364" s="15" t="n">
        <f aca="false">IF(AND(F364&lt;&gt;"",E364&lt;&gt;""),DATEVALUE(F364)-DATEVALUE(E364),"")</f>
        <v>15</v>
      </c>
      <c r="L364" s="4" t="n">
        <f aca="false">H364*(1-I364/100)</f>
        <v>5868.114</v>
      </c>
      <c r="M364" s="4" t="n">
        <f aca="false">H364*CALCULATIONS!$B$2</f>
        <v>5029.812</v>
      </c>
      <c r="N364" s="4" t="n">
        <f aca="false">IF(J364="Yes",H364*CALCULATIONS!$B$3,0)</f>
        <v>0</v>
      </c>
      <c r="O364" s="4" t="n">
        <f aca="false">L364-M364-N364</f>
        <v>838.302</v>
      </c>
      <c r="P364" s="16" t="n">
        <f aca="false">IF(L364&gt;0,O364/L364,"")</f>
        <v>0.142857142857143</v>
      </c>
    </row>
    <row r="365" customFormat="false" ht="15" hidden="false" customHeight="false" outlineLevel="0" collapsed="false">
      <c r="A365" s="2" t="str">
        <f aca="false">RAW_DATA!A361</f>
        <v>ORD-100360</v>
      </c>
      <c r="B365" s="2" t="str">
        <f aca="false">RAW_DATA!B361</f>
        <v>CUST-4588</v>
      </c>
      <c r="C365" s="2" t="str">
        <f aca="false">RAW_DATA!C361</f>
        <v>Women</v>
      </c>
      <c r="D365" s="2" t="str">
        <f aca="false">RAW_DATA!D361</f>
        <v>WOM-SUIT-001</v>
      </c>
      <c r="E365" s="14" t="str">
        <f aca="false">RAW_DATA!E361</f>
        <v>2024-07-17</v>
      </c>
      <c r="F365" s="14" t="str">
        <f aca="false">RAW_DATA!F361</f>
        <v>2024-07-21</v>
      </c>
      <c r="G365" s="2" t="str">
        <f aca="false">RAW_DATA!G361</f>
        <v>Madhesh</v>
      </c>
      <c r="H365" s="4" t="n">
        <f aca="false">RAW_DATA!H361</f>
        <v>7784.7</v>
      </c>
      <c r="I365" s="5" t="n">
        <f aca="false">RAW_DATA!I361</f>
        <v>20</v>
      </c>
      <c r="J365" s="2" t="str">
        <f aca="false">RAW_DATA!J361</f>
        <v>Yes</v>
      </c>
      <c r="K365" s="15" t="n">
        <f aca="false">IF(AND(F365&lt;&gt;"",E365&lt;&gt;""),DATEVALUE(F365)-DATEVALUE(E365),"")</f>
        <v>4</v>
      </c>
      <c r="L365" s="4" t="n">
        <f aca="false">H365*(1-I365/100)</f>
        <v>6227.76</v>
      </c>
      <c r="M365" s="4" t="n">
        <f aca="false">H365*CALCULATIONS!$B$2</f>
        <v>4670.82</v>
      </c>
      <c r="N365" s="4" t="n">
        <f aca="false">IF(J365="Yes",H365*CALCULATIONS!$B$3,0)</f>
        <v>1556.94</v>
      </c>
      <c r="O365" s="4" t="n">
        <f aca="false">L365-M365-N365</f>
        <v>0</v>
      </c>
      <c r="P365" s="16" t="n">
        <f aca="false">IF(L365&gt;0,O365/L365,"")</f>
        <v>0</v>
      </c>
    </row>
    <row r="366" customFormat="false" ht="15" hidden="false" customHeight="false" outlineLevel="0" collapsed="false">
      <c r="A366" s="2" t="str">
        <f aca="false">RAW_DATA!A362</f>
        <v>ORD-100361</v>
      </c>
      <c r="B366" s="2" t="str">
        <f aca="false">RAW_DATA!B362</f>
        <v>CUST-2640</v>
      </c>
      <c r="C366" s="2" t="str">
        <f aca="false">RAW_DATA!C362</f>
        <v>Men</v>
      </c>
      <c r="D366" s="2" t="str">
        <f aca="false">RAW_DATA!D362</f>
        <v>MEN-JACKET-001</v>
      </c>
      <c r="E366" s="14" t="str">
        <f aca="false">RAW_DATA!E362</f>
        <v>2024-10-26</v>
      </c>
      <c r="F366" s="14" t="str">
        <f aca="false">RAW_DATA!F362</f>
        <v>2024-11-10</v>
      </c>
      <c r="G366" s="2" t="str">
        <f aca="false">RAW_DATA!G362</f>
        <v>Bagmati</v>
      </c>
      <c r="H366" s="4" t="n">
        <f aca="false">RAW_DATA!H362</f>
        <v>8176.77</v>
      </c>
      <c r="I366" s="5" t="n">
        <f aca="false">RAW_DATA!I362</f>
        <v>15</v>
      </c>
      <c r="J366" s="2" t="str">
        <f aca="false">RAW_DATA!J362</f>
        <v>No</v>
      </c>
      <c r="K366" s="15" t="n">
        <f aca="false">IF(AND(F366&lt;&gt;"",E366&lt;&gt;""),DATEVALUE(F366)-DATEVALUE(E366),"")</f>
        <v>15</v>
      </c>
      <c r="L366" s="4" t="n">
        <f aca="false">H366*(1-I366/100)</f>
        <v>6950.2545</v>
      </c>
      <c r="M366" s="4" t="n">
        <f aca="false">H366*CALCULATIONS!$B$2</f>
        <v>4906.062</v>
      </c>
      <c r="N366" s="4" t="n">
        <f aca="false">IF(J366="Yes",H366*CALCULATIONS!$B$3,0)</f>
        <v>0</v>
      </c>
      <c r="O366" s="4" t="n">
        <f aca="false">L366-M366-N366</f>
        <v>2044.1925</v>
      </c>
      <c r="P366" s="16" t="n">
        <f aca="false">IF(L366&gt;0,O366/L366,"")</f>
        <v>0.294117647058824</v>
      </c>
    </row>
    <row r="367" customFormat="false" ht="15" hidden="false" customHeight="false" outlineLevel="0" collapsed="false">
      <c r="A367" s="2" t="str">
        <f aca="false">RAW_DATA!A363</f>
        <v>ORD-100362</v>
      </c>
      <c r="B367" s="2" t="str">
        <f aca="false">RAW_DATA!B363</f>
        <v>CUST-7363</v>
      </c>
      <c r="C367" s="2" t="str">
        <f aca="false">RAW_DATA!C363</f>
        <v>Men</v>
      </c>
      <c r="D367" s="2" t="str">
        <f aca="false">RAW_DATA!D363</f>
        <v>MEN-JEANS-002</v>
      </c>
      <c r="E367" s="14" t="str">
        <f aca="false">RAW_DATA!E363</f>
        <v>2024-01-29</v>
      </c>
      <c r="F367" s="14" t="str">
        <f aca="false">RAW_DATA!F363</f>
        <v>2024-02-06</v>
      </c>
      <c r="G367" s="2" t="str">
        <f aca="false">RAW_DATA!G363</f>
        <v>Bagmati</v>
      </c>
      <c r="H367" s="4" t="n">
        <f aca="false">RAW_DATA!H363</f>
        <v>11972.94</v>
      </c>
      <c r="I367" s="5" t="n">
        <f aca="false">RAW_DATA!I363</f>
        <v>30</v>
      </c>
      <c r="J367" s="2" t="str">
        <f aca="false">RAW_DATA!J363</f>
        <v>No</v>
      </c>
      <c r="K367" s="15" t="n">
        <f aca="false">IF(AND(F367&lt;&gt;"",E367&lt;&gt;""),DATEVALUE(F367)-DATEVALUE(E367),"")</f>
        <v>8</v>
      </c>
      <c r="L367" s="4" t="n">
        <f aca="false">H367*(1-I367/100)</f>
        <v>8381.058</v>
      </c>
      <c r="M367" s="4" t="n">
        <f aca="false">H367*CALCULATIONS!$B$2</f>
        <v>7183.764</v>
      </c>
      <c r="N367" s="4" t="n">
        <f aca="false">IF(J367="Yes",H367*CALCULATIONS!$B$3,0)</f>
        <v>0</v>
      </c>
      <c r="O367" s="4" t="n">
        <f aca="false">L367-M367-N367</f>
        <v>1197.294</v>
      </c>
      <c r="P367" s="16" t="n">
        <f aca="false">IF(L367&gt;0,O367/L367,"")</f>
        <v>0.142857142857143</v>
      </c>
    </row>
    <row r="368" customFormat="false" ht="15" hidden="false" customHeight="false" outlineLevel="0" collapsed="false">
      <c r="A368" s="2" t="str">
        <f aca="false">RAW_DATA!A364</f>
        <v>ORD-100363</v>
      </c>
      <c r="B368" s="2" t="str">
        <f aca="false">RAW_DATA!B364</f>
        <v>CUST-6761</v>
      </c>
      <c r="C368" s="2" t="str">
        <f aca="false">RAW_DATA!C364</f>
        <v>Men</v>
      </c>
      <c r="D368" s="2" t="str">
        <f aca="false">RAW_DATA!D364</f>
        <v>MEN-JEANS-001</v>
      </c>
      <c r="E368" s="14" t="str">
        <f aca="false">RAW_DATA!E364</f>
        <v>2024-12-23</v>
      </c>
      <c r="F368" s="14" t="str">
        <f aca="false">RAW_DATA!F364</f>
        <v>2024-12-28</v>
      </c>
      <c r="G368" s="2" t="str">
        <f aca="false">RAW_DATA!G364</f>
        <v>Bagmati</v>
      </c>
      <c r="H368" s="4" t="n">
        <f aca="false">RAW_DATA!H364</f>
        <v>5111.06</v>
      </c>
      <c r="I368" s="5" t="n">
        <f aca="false">RAW_DATA!I364</f>
        <v>20</v>
      </c>
      <c r="J368" s="2" t="str">
        <f aca="false">RAW_DATA!J364</f>
        <v>No</v>
      </c>
      <c r="K368" s="15" t="n">
        <f aca="false">IF(AND(F368&lt;&gt;"",E368&lt;&gt;""),DATEVALUE(F368)-DATEVALUE(E368),"")</f>
        <v>5</v>
      </c>
      <c r="L368" s="4" t="n">
        <f aca="false">H368*(1-I368/100)</f>
        <v>4088.848</v>
      </c>
      <c r="M368" s="4" t="n">
        <f aca="false">H368*CALCULATIONS!$B$2</f>
        <v>3066.636</v>
      </c>
      <c r="N368" s="4" t="n">
        <f aca="false">IF(J368="Yes",H368*CALCULATIONS!$B$3,0)</f>
        <v>0</v>
      </c>
      <c r="O368" s="4" t="n">
        <f aca="false">L368-M368-N368</f>
        <v>1022.212</v>
      </c>
      <c r="P368" s="16" t="n">
        <f aca="false">IF(L368&gt;0,O368/L368,"")</f>
        <v>0.25</v>
      </c>
    </row>
    <row r="369" customFormat="false" ht="15" hidden="false" customHeight="false" outlineLevel="0" collapsed="false">
      <c r="A369" s="2" t="str">
        <f aca="false">RAW_DATA!A365</f>
        <v>ORD-100364</v>
      </c>
      <c r="B369" s="2" t="str">
        <f aca="false">RAW_DATA!B365</f>
        <v>CUST-1621</v>
      </c>
      <c r="C369" s="2" t="str">
        <f aca="false">RAW_DATA!C365</f>
        <v>Kids</v>
      </c>
      <c r="D369" s="2" t="str">
        <f aca="false">RAW_DATA!D365</f>
        <v>KID-KURTA-001</v>
      </c>
      <c r="E369" s="14" t="str">
        <f aca="false">RAW_DATA!E365</f>
        <v>2024-09-09</v>
      </c>
      <c r="F369" s="14" t="str">
        <f aca="false">RAW_DATA!F365</f>
        <v>2024-09-15</v>
      </c>
      <c r="G369" s="2" t="str">
        <f aca="false">RAW_DATA!G365</f>
        <v>Bagmati</v>
      </c>
      <c r="H369" s="4" t="n">
        <f aca="false">RAW_DATA!H365</f>
        <v>12632.1</v>
      </c>
      <c r="I369" s="5" t="n">
        <f aca="false">RAW_DATA!I365</f>
        <v>5</v>
      </c>
      <c r="J369" s="2" t="str">
        <f aca="false">RAW_DATA!J365</f>
        <v>Yes</v>
      </c>
      <c r="K369" s="15" t="n">
        <f aca="false">IF(AND(F369&lt;&gt;"",E369&lt;&gt;""),DATEVALUE(F369)-DATEVALUE(E369),"")</f>
        <v>6</v>
      </c>
      <c r="L369" s="4" t="n">
        <f aca="false">H369*(1-I369/100)</f>
        <v>12000.495</v>
      </c>
      <c r="M369" s="4" t="n">
        <f aca="false">H369*CALCULATIONS!$B$2</f>
        <v>7579.26</v>
      </c>
      <c r="N369" s="4" t="n">
        <f aca="false">IF(J369="Yes",H369*CALCULATIONS!$B$3,0)</f>
        <v>2526.42</v>
      </c>
      <c r="O369" s="4" t="n">
        <f aca="false">L369-M369-N369</f>
        <v>1894.815</v>
      </c>
      <c r="P369" s="16" t="n">
        <f aca="false">IF(L369&gt;0,O369/L369,"")</f>
        <v>0.157894736842105</v>
      </c>
    </row>
    <row r="370" customFormat="false" ht="15" hidden="false" customHeight="false" outlineLevel="0" collapsed="false">
      <c r="A370" s="2" t="str">
        <f aca="false">RAW_DATA!A366</f>
        <v>ORD-100365</v>
      </c>
      <c r="B370" s="2" t="str">
        <f aca="false">RAW_DATA!B366</f>
        <v>CUST-3137</v>
      </c>
      <c r="C370" s="2" t="str">
        <f aca="false">RAW_DATA!C366</f>
        <v>Men</v>
      </c>
      <c r="D370" s="2" t="str">
        <f aca="false">RAW_DATA!D366</f>
        <v>MEN-JEANS-002</v>
      </c>
      <c r="E370" s="14" t="str">
        <f aca="false">RAW_DATA!E366</f>
        <v>2024-01-01</v>
      </c>
      <c r="F370" s="14" t="str">
        <f aca="false">RAW_DATA!F366</f>
        <v>2024-01-05</v>
      </c>
      <c r="G370" s="2" t="str">
        <f aca="false">RAW_DATA!G366</f>
        <v>Gandaki</v>
      </c>
      <c r="H370" s="4" t="n">
        <f aca="false">RAW_DATA!H366</f>
        <v>8133.5</v>
      </c>
      <c r="I370" s="5" t="n">
        <f aca="false">RAW_DATA!I366</f>
        <v>0</v>
      </c>
      <c r="J370" s="2" t="str">
        <f aca="false">RAW_DATA!J366</f>
        <v>No</v>
      </c>
      <c r="K370" s="15" t="n">
        <f aca="false">IF(AND(F370&lt;&gt;"",E370&lt;&gt;""),DATEVALUE(F370)-DATEVALUE(E370),"")</f>
        <v>4</v>
      </c>
      <c r="L370" s="4" t="n">
        <f aca="false">H370*(1-I370/100)</f>
        <v>8133.5</v>
      </c>
      <c r="M370" s="4" t="n">
        <f aca="false">H370*CALCULATIONS!$B$2</f>
        <v>4880.1</v>
      </c>
      <c r="N370" s="4" t="n">
        <f aca="false">IF(J370="Yes",H370*CALCULATIONS!$B$3,0)</f>
        <v>0</v>
      </c>
      <c r="O370" s="4" t="n">
        <f aca="false">L370-M370-N370</f>
        <v>3253.4</v>
      </c>
      <c r="P370" s="16" t="n">
        <f aca="false">IF(L370&gt;0,O370/L370,"")</f>
        <v>0.4</v>
      </c>
    </row>
    <row r="371" customFormat="false" ht="15" hidden="false" customHeight="false" outlineLevel="0" collapsed="false">
      <c r="A371" s="2" t="str">
        <f aca="false">RAW_DATA!A367</f>
        <v>ORD-100366</v>
      </c>
      <c r="B371" s="2" t="str">
        <f aca="false">RAW_DATA!B367</f>
        <v>CUST-3320</v>
      </c>
      <c r="C371" s="2" t="str">
        <f aca="false">RAW_DATA!C367</f>
        <v>Men</v>
      </c>
      <c r="D371" s="2" t="str">
        <f aca="false">RAW_DATA!D367</f>
        <v>MEN-JEANS-001</v>
      </c>
      <c r="E371" s="14" t="str">
        <f aca="false">RAW_DATA!E367</f>
        <v>2024-01-31</v>
      </c>
      <c r="F371" s="14" t="str">
        <f aca="false">RAW_DATA!F367</f>
        <v>2024-02-01</v>
      </c>
      <c r="G371" s="2" t="str">
        <f aca="false">RAW_DATA!G367</f>
        <v>Sudurpashchim</v>
      </c>
      <c r="H371" s="4" t="n">
        <f aca="false">RAW_DATA!H367</f>
        <v>13089.15</v>
      </c>
      <c r="I371" s="5" t="n">
        <f aca="false">RAW_DATA!I367</f>
        <v>30</v>
      </c>
      <c r="J371" s="2" t="str">
        <f aca="false">RAW_DATA!J367</f>
        <v>No</v>
      </c>
      <c r="K371" s="15" t="n">
        <f aca="false">IF(AND(F371&lt;&gt;"",E371&lt;&gt;""),DATEVALUE(F371)-DATEVALUE(E371),"")</f>
        <v>1</v>
      </c>
      <c r="L371" s="4" t="n">
        <f aca="false">H371*(1-I371/100)</f>
        <v>9162.405</v>
      </c>
      <c r="M371" s="4" t="n">
        <f aca="false">H371*CALCULATIONS!$B$2</f>
        <v>7853.49</v>
      </c>
      <c r="N371" s="4" t="n">
        <f aca="false">IF(J371="Yes",H371*CALCULATIONS!$B$3,0)</f>
        <v>0</v>
      </c>
      <c r="O371" s="4" t="n">
        <f aca="false">L371-M371-N371</f>
        <v>1308.915</v>
      </c>
      <c r="P371" s="16" t="n">
        <f aca="false">IF(L371&gt;0,O371/L371,"")</f>
        <v>0.142857142857143</v>
      </c>
    </row>
    <row r="372" customFormat="false" ht="15" hidden="false" customHeight="false" outlineLevel="0" collapsed="false">
      <c r="A372" s="2" t="str">
        <f aca="false">RAW_DATA!A368</f>
        <v>ORD-100367</v>
      </c>
      <c r="B372" s="2" t="str">
        <f aca="false">RAW_DATA!B368</f>
        <v>CUST-5944</v>
      </c>
      <c r="C372" s="2" t="str">
        <f aca="false">RAW_DATA!C368</f>
        <v>Women</v>
      </c>
      <c r="D372" s="2" t="str">
        <f aca="false">RAW_DATA!D368</f>
        <v>WOM-CARDIGAN-001</v>
      </c>
      <c r="E372" s="14" t="str">
        <f aca="false">RAW_DATA!E368</f>
        <v>2024-12-05</v>
      </c>
      <c r="F372" s="14" t="str">
        <f aca="false">RAW_DATA!F368</f>
        <v>2024-12-10</v>
      </c>
      <c r="G372" s="2" t="str">
        <f aca="false">RAW_DATA!G368</f>
        <v>Karnali</v>
      </c>
      <c r="H372" s="4" t="n">
        <f aca="false">RAW_DATA!H368</f>
        <v>5917.07</v>
      </c>
      <c r="I372" s="5" t="n">
        <f aca="false">RAW_DATA!I368</f>
        <v>0</v>
      </c>
      <c r="J372" s="2" t="str">
        <f aca="false">RAW_DATA!J368</f>
        <v>Yes</v>
      </c>
      <c r="K372" s="15" t="n">
        <f aca="false">IF(AND(F372&lt;&gt;"",E372&lt;&gt;""),DATEVALUE(F372)-DATEVALUE(E372),"")</f>
        <v>5</v>
      </c>
      <c r="L372" s="4" t="n">
        <f aca="false">H372*(1-I372/100)</f>
        <v>5917.07</v>
      </c>
      <c r="M372" s="4" t="n">
        <f aca="false">H372*CALCULATIONS!$B$2</f>
        <v>3550.242</v>
      </c>
      <c r="N372" s="4" t="n">
        <f aca="false">IF(J372="Yes",H372*CALCULATIONS!$B$3,0)</f>
        <v>1183.414</v>
      </c>
      <c r="O372" s="4" t="n">
        <f aca="false">L372-M372-N372</f>
        <v>1183.414</v>
      </c>
      <c r="P372" s="16" t="n">
        <f aca="false">IF(L372&gt;0,O372/L372,"")</f>
        <v>0.2</v>
      </c>
    </row>
    <row r="373" customFormat="false" ht="15" hidden="false" customHeight="false" outlineLevel="0" collapsed="false">
      <c r="A373" s="2" t="str">
        <f aca="false">RAW_DATA!A369</f>
        <v>ORD-100368</v>
      </c>
      <c r="B373" s="2" t="str">
        <f aca="false">RAW_DATA!B369</f>
        <v>CUST-6846</v>
      </c>
      <c r="C373" s="2" t="str">
        <f aca="false">RAW_DATA!C369</f>
        <v>Men</v>
      </c>
      <c r="D373" s="2" t="str">
        <f aca="false">RAW_DATA!D369</f>
        <v>MEN-JEANS-001</v>
      </c>
      <c r="E373" s="14" t="str">
        <f aca="false">RAW_DATA!E369</f>
        <v>2024-09-06</v>
      </c>
      <c r="F373" s="14" t="str">
        <f aca="false">RAW_DATA!F369</f>
        <v>2024-09-13</v>
      </c>
      <c r="G373" s="2" t="str">
        <f aca="false">RAW_DATA!G369</f>
        <v>Lumbini</v>
      </c>
      <c r="H373" s="4" t="n">
        <f aca="false">RAW_DATA!H369</f>
        <v>11981.72</v>
      </c>
      <c r="I373" s="5" t="n">
        <f aca="false">RAW_DATA!I369</f>
        <v>15</v>
      </c>
      <c r="J373" s="2" t="str">
        <f aca="false">RAW_DATA!J369</f>
        <v>Yes</v>
      </c>
      <c r="K373" s="15" t="n">
        <f aca="false">IF(AND(F373&lt;&gt;"",E373&lt;&gt;""),DATEVALUE(F373)-DATEVALUE(E373),"")</f>
        <v>7</v>
      </c>
      <c r="L373" s="4" t="n">
        <f aca="false">H373*(1-I373/100)</f>
        <v>10184.462</v>
      </c>
      <c r="M373" s="4" t="n">
        <f aca="false">H373*CALCULATIONS!$B$2</f>
        <v>7189.032</v>
      </c>
      <c r="N373" s="4" t="n">
        <f aca="false">IF(J373="Yes",H373*CALCULATIONS!$B$3,0)</f>
        <v>2396.344</v>
      </c>
      <c r="O373" s="4" t="n">
        <f aca="false">L373-M373-N373</f>
        <v>599.086</v>
      </c>
      <c r="P373" s="16" t="n">
        <f aca="false">IF(L373&gt;0,O373/L373,"")</f>
        <v>0.0588235294117647</v>
      </c>
    </row>
    <row r="374" customFormat="false" ht="15" hidden="false" customHeight="false" outlineLevel="0" collapsed="false">
      <c r="A374" s="2" t="str">
        <f aca="false">RAW_DATA!A370</f>
        <v>ORD-100369</v>
      </c>
      <c r="B374" s="2" t="str">
        <f aca="false">RAW_DATA!B370</f>
        <v>CUST-1029</v>
      </c>
      <c r="C374" s="2" t="str">
        <f aca="false">RAW_DATA!C370</f>
        <v>Men</v>
      </c>
      <c r="D374" s="2" t="str">
        <f aca="false">RAW_DATA!D370</f>
        <v>MEN-KURTA-001</v>
      </c>
      <c r="E374" s="14" t="str">
        <f aca="false">RAW_DATA!E370</f>
        <v>2024-12-18</v>
      </c>
      <c r="F374" s="14" t="str">
        <f aca="false">RAW_DATA!F370</f>
        <v>2024-12-22</v>
      </c>
      <c r="G374" s="2" t="str">
        <f aca="false">RAW_DATA!G370</f>
        <v>Karnali</v>
      </c>
      <c r="H374" s="4" t="n">
        <f aca="false">RAW_DATA!H370</f>
        <v>4948.94</v>
      </c>
      <c r="I374" s="5" t="n">
        <f aca="false">RAW_DATA!I370</f>
        <v>15</v>
      </c>
      <c r="J374" s="2" t="str">
        <f aca="false">RAW_DATA!J370</f>
        <v>Yes</v>
      </c>
      <c r="K374" s="15" t="n">
        <f aca="false">IF(AND(F374&lt;&gt;"",E374&lt;&gt;""),DATEVALUE(F374)-DATEVALUE(E374),"")</f>
        <v>4</v>
      </c>
      <c r="L374" s="4" t="n">
        <f aca="false">H374*(1-I374/100)</f>
        <v>4206.599</v>
      </c>
      <c r="M374" s="4" t="n">
        <f aca="false">H374*CALCULATIONS!$B$2</f>
        <v>2969.364</v>
      </c>
      <c r="N374" s="4" t="n">
        <f aca="false">IF(J374="Yes",H374*CALCULATIONS!$B$3,0)</f>
        <v>989.788</v>
      </c>
      <c r="O374" s="4" t="n">
        <f aca="false">L374-M374-N374</f>
        <v>247.447</v>
      </c>
      <c r="P374" s="16" t="n">
        <f aca="false">IF(L374&gt;0,O374/L374,"")</f>
        <v>0.0588235294117646</v>
      </c>
    </row>
    <row r="375" customFormat="false" ht="15" hidden="false" customHeight="false" outlineLevel="0" collapsed="false">
      <c r="A375" s="2" t="str">
        <f aca="false">RAW_DATA!A371</f>
        <v>ORD-100370</v>
      </c>
      <c r="B375" s="2" t="str">
        <f aca="false">RAW_DATA!B371</f>
        <v>CUST-4619</v>
      </c>
      <c r="C375" s="2" t="str">
        <f aca="false">RAW_DATA!C371</f>
        <v>Kids</v>
      </c>
      <c r="D375" s="2" t="str">
        <f aca="false">RAW_DATA!D371</f>
        <v>KID-KURTA-001</v>
      </c>
      <c r="E375" s="14" t="str">
        <f aca="false">RAW_DATA!E371</f>
        <v>2024-01-17</v>
      </c>
      <c r="F375" s="14" t="str">
        <f aca="false">RAW_DATA!F371</f>
        <v>2024-01-20</v>
      </c>
      <c r="G375" s="2" t="str">
        <f aca="false">RAW_DATA!G371</f>
        <v>Madhesh</v>
      </c>
      <c r="H375" s="4" t="n">
        <f aca="false">RAW_DATA!H371</f>
        <v>14495.17</v>
      </c>
      <c r="I375" s="5" t="n">
        <f aca="false">RAW_DATA!I371</f>
        <v>30</v>
      </c>
      <c r="J375" s="2" t="str">
        <f aca="false">RAW_DATA!J371</f>
        <v>No</v>
      </c>
      <c r="K375" s="15" t="n">
        <f aca="false">IF(AND(F375&lt;&gt;"",E375&lt;&gt;""),DATEVALUE(F375)-DATEVALUE(E375),"")</f>
        <v>3</v>
      </c>
      <c r="L375" s="4" t="n">
        <f aca="false">H375*(1-I375/100)</f>
        <v>10146.619</v>
      </c>
      <c r="M375" s="4" t="n">
        <f aca="false">H375*CALCULATIONS!$B$2</f>
        <v>8697.102</v>
      </c>
      <c r="N375" s="4" t="n">
        <f aca="false">IF(J375="Yes",H375*CALCULATIONS!$B$3,0)</f>
        <v>0</v>
      </c>
      <c r="O375" s="4" t="n">
        <f aca="false">L375-M375-N375</f>
        <v>1449.517</v>
      </c>
      <c r="P375" s="16" t="n">
        <f aca="false">IF(L375&gt;0,O375/L375,"")</f>
        <v>0.142857142857143</v>
      </c>
    </row>
    <row r="376" customFormat="false" ht="15" hidden="false" customHeight="false" outlineLevel="0" collapsed="false">
      <c r="A376" s="2" t="str">
        <f aca="false">RAW_DATA!A372</f>
        <v>ORD-100371</v>
      </c>
      <c r="B376" s="2" t="str">
        <f aca="false">RAW_DATA!B372</f>
        <v>CUST-3750</v>
      </c>
      <c r="C376" s="2" t="str">
        <f aca="false">RAW_DATA!C372</f>
        <v>Women</v>
      </c>
      <c r="D376" s="2" t="str">
        <f aca="false">RAW_DATA!D372</f>
        <v>WOM-SAREE-001</v>
      </c>
      <c r="E376" s="14" t="str">
        <f aca="false">RAW_DATA!E372</f>
        <v>2024-02-09</v>
      </c>
      <c r="F376" s="14" t="str">
        <f aca="false">RAW_DATA!F372</f>
        <v>2024-02-13</v>
      </c>
      <c r="G376" s="2" t="str">
        <f aca="false">RAW_DATA!G372</f>
        <v>Sudurpashchim</v>
      </c>
      <c r="H376" s="4" t="n">
        <f aca="false">RAW_DATA!H372</f>
        <v>5301.94</v>
      </c>
      <c r="I376" s="5" t="n">
        <f aca="false">RAW_DATA!I372</f>
        <v>5</v>
      </c>
      <c r="J376" s="2" t="str">
        <f aca="false">RAW_DATA!J372</f>
        <v>No</v>
      </c>
      <c r="K376" s="15" t="n">
        <f aca="false">IF(AND(F376&lt;&gt;"",E376&lt;&gt;""),DATEVALUE(F376)-DATEVALUE(E376),"")</f>
        <v>4</v>
      </c>
      <c r="L376" s="4" t="n">
        <f aca="false">H376*(1-I376/100)</f>
        <v>5036.843</v>
      </c>
      <c r="M376" s="4" t="n">
        <f aca="false">H376*CALCULATIONS!$B$2</f>
        <v>3181.164</v>
      </c>
      <c r="N376" s="4" t="n">
        <f aca="false">IF(J376="Yes",H376*CALCULATIONS!$B$3,0)</f>
        <v>0</v>
      </c>
      <c r="O376" s="4" t="n">
        <f aca="false">L376-M376-N376</f>
        <v>1855.679</v>
      </c>
      <c r="P376" s="16" t="n">
        <f aca="false">IF(L376&gt;0,O376/L376,"")</f>
        <v>0.368421052631579</v>
      </c>
    </row>
    <row r="377" customFormat="false" ht="15" hidden="false" customHeight="false" outlineLevel="0" collapsed="false">
      <c r="A377" s="2" t="str">
        <f aca="false">RAW_DATA!A373</f>
        <v>ORD-100372</v>
      </c>
      <c r="B377" s="2" t="str">
        <f aca="false">RAW_DATA!B373</f>
        <v>CUST-5088</v>
      </c>
      <c r="C377" s="2" t="str">
        <f aca="false">RAW_DATA!C373</f>
        <v>Women</v>
      </c>
      <c r="D377" s="2" t="str">
        <f aca="false">RAW_DATA!D373</f>
        <v>WOM-SAREE-001</v>
      </c>
      <c r="E377" s="14" t="str">
        <f aca="false">RAW_DATA!E373</f>
        <v>2024-06-20</v>
      </c>
      <c r="F377" s="14" t="str">
        <f aca="false">RAW_DATA!F373</f>
        <v>2024-06-25</v>
      </c>
      <c r="G377" s="2" t="str">
        <f aca="false">RAW_DATA!G373</f>
        <v>Karnali</v>
      </c>
      <c r="H377" s="4" t="n">
        <f aca="false">RAW_DATA!H373</f>
        <v>9766.99</v>
      </c>
      <c r="I377" s="5" t="n">
        <f aca="false">RAW_DATA!I373</f>
        <v>25</v>
      </c>
      <c r="J377" s="2" t="str">
        <f aca="false">RAW_DATA!J373</f>
        <v>No</v>
      </c>
      <c r="K377" s="15" t="n">
        <f aca="false">IF(AND(F377&lt;&gt;"",E377&lt;&gt;""),DATEVALUE(F377)-DATEVALUE(E377),"")</f>
        <v>5</v>
      </c>
      <c r="L377" s="4" t="n">
        <f aca="false">H377*(1-I377/100)</f>
        <v>7325.2425</v>
      </c>
      <c r="M377" s="4" t="n">
        <f aca="false">H377*CALCULATIONS!$B$2</f>
        <v>5860.194</v>
      </c>
      <c r="N377" s="4" t="n">
        <f aca="false">IF(J377="Yes",H377*CALCULATIONS!$B$3,0)</f>
        <v>0</v>
      </c>
      <c r="O377" s="4" t="n">
        <f aca="false">L377-M377-N377</f>
        <v>1465.0485</v>
      </c>
      <c r="P377" s="16" t="n">
        <f aca="false">IF(L377&gt;0,O377/L377,"")</f>
        <v>0.2</v>
      </c>
    </row>
    <row r="378" customFormat="false" ht="15" hidden="false" customHeight="false" outlineLevel="0" collapsed="false">
      <c r="A378" s="2" t="str">
        <f aca="false">RAW_DATA!A374</f>
        <v>ORD-100373</v>
      </c>
      <c r="B378" s="2" t="str">
        <f aca="false">RAW_DATA!B374</f>
        <v>CUST-3725</v>
      </c>
      <c r="C378" s="2" t="str">
        <f aca="false">RAW_DATA!C374</f>
        <v>Women</v>
      </c>
      <c r="D378" s="2" t="str">
        <f aca="false">RAW_DATA!D374</f>
        <v>WOM-BLOUSE-001</v>
      </c>
      <c r="E378" s="14" t="str">
        <f aca="false">RAW_DATA!E374</f>
        <v>2024-01-25</v>
      </c>
      <c r="F378" s="14" t="str">
        <f aca="false">RAW_DATA!F374</f>
        <v>2024-01-30</v>
      </c>
      <c r="G378" s="2" t="str">
        <f aca="false">RAW_DATA!G374</f>
        <v>Bagmati</v>
      </c>
      <c r="H378" s="4" t="n">
        <f aca="false">RAW_DATA!H374</f>
        <v>10946</v>
      </c>
      <c r="I378" s="5" t="n">
        <f aca="false">RAW_DATA!I374</f>
        <v>0</v>
      </c>
      <c r="J378" s="2" t="str">
        <f aca="false">RAW_DATA!J374</f>
        <v>No</v>
      </c>
      <c r="K378" s="15" t="n">
        <f aca="false">IF(AND(F378&lt;&gt;"",E378&lt;&gt;""),DATEVALUE(F378)-DATEVALUE(E378),"")</f>
        <v>5</v>
      </c>
      <c r="L378" s="4" t="n">
        <f aca="false">H378*(1-I378/100)</f>
        <v>10946</v>
      </c>
      <c r="M378" s="4" t="n">
        <f aca="false">H378*CALCULATIONS!$B$2</f>
        <v>6567.6</v>
      </c>
      <c r="N378" s="4" t="n">
        <f aca="false">IF(J378="Yes",H378*CALCULATIONS!$B$3,0)</f>
        <v>0</v>
      </c>
      <c r="O378" s="4" t="n">
        <f aca="false">L378-M378-N378</f>
        <v>4378.4</v>
      </c>
      <c r="P378" s="16" t="n">
        <f aca="false">IF(L378&gt;0,O378/L378,"")</f>
        <v>0.4</v>
      </c>
    </row>
    <row r="379" customFormat="false" ht="15" hidden="false" customHeight="false" outlineLevel="0" collapsed="false">
      <c r="A379" s="2" t="str">
        <f aca="false">RAW_DATA!A375</f>
        <v>ORD-100374</v>
      </c>
      <c r="B379" s="2" t="str">
        <f aca="false">RAW_DATA!B375</f>
        <v>CUST-4695</v>
      </c>
      <c r="C379" s="2" t="str">
        <f aca="false">RAW_DATA!C375</f>
        <v>Kids</v>
      </c>
      <c r="D379" s="2" t="str">
        <f aca="false">RAW_DATA!D375</f>
        <v>KID-HOODIE-001</v>
      </c>
      <c r="E379" s="14" t="str">
        <f aca="false">RAW_DATA!E375</f>
        <v>2024-02-21</v>
      </c>
      <c r="F379" s="14" t="str">
        <f aca="false">RAW_DATA!F375</f>
        <v>2024-03-01</v>
      </c>
      <c r="G379" s="2" t="str">
        <f aca="false">RAW_DATA!G375</f>
        <v>Karnali</v>
      </c>
      <c r="H379" s="4" t="n">
        <f aca="false">RAW_DATA!H375</f>
        <v>8417.35</v>
      </c>
      <c r="I379" s="5" t="n">
        <f aca="false">RAW_DATA!I375</f>
        <v>10</v>
      </c>
      <c r="J379" s="2" t="str">
        <f aca="false">RAW_DATA!J375</f>
        <v>No</v>
      </c>
      <c r="K379" s="15" t="n">
        <f aca="false">IF(AND(F379&lt;&gt;"",E379&lt;&gt;""),DATEVALUE(F379)-DATEVALUE(E379),"")</f>
        <v>9</v>
      </c>
      <c r="L379" s="4" t="n">
        <f aca="false">H379*(1-I379/100)</f>
        <v>7575.615</v>
      </c>
      <c r="M379" s="4" t="n">
        <f aca="false">H379*CALCULATIONS!$B$2</f>
        <v>5050.41</v>
      </c>
      <c r="N379" s="4" t="n">
        <f aca="false">IF(J379="Yes",H379*CALCULATIONS!$B$3,0)</f>
        <v>0</v>
      </c>
      <c r="O379" s="4" t="n">
        <f aca="false">L379-M379-N379</f>
        <v>2525.205</v>
      </c>
      <c r="P379" s="16" t="n">
        <f aca="false">IF(L379&gt;0,O379/L379,"")</f>
        <v>0.333333333333333</v>
      </c>
    </row>
    <row r="380" customFormat="false" ht="15" hidden="false" customHeight="false" outlineLevel="0" collapsed="false">
      <c r="A380" s="2" t="str">
        <f aca="false">RAW_DATA!A376</f>
        <v>ORD-100375</v>
      </c>
      <c r="B380" s="2" t="str">
        <f aca="false">RAW_DATA!B376</f>
        <v>CUST-6600</v>
      </c>
      <c r="C380" s="2" t="str">
        <f aca="false">RAW_DATA!C376</f>
        <v>Men</v>
      </c>
      <c r="D380" s="2" t="str">
        <f aca="false">RAW_DATA!D376</f>
        <v>MEN-SHIRT-002</v>
      </c>
      <c r="E380" s="14" t="str">
        <f aca="false">RAW_DATA!E376</f>
        <v>2024-06-12</v>
      </c>
      <c r="F380" s="14" t="str">
        <f aca="false">RAW_DATA!F376</f>
        <v>2024-06-16</v>
      </c>
      <c r="G380" s="2" t="str">
        <f aca="false">RAW_DATA!G376</f>
        <v>Lumbini</v>
      </c>
      <c r="H380" s="4" t="n">
        <f aca="false">RAW_DATA!H376</f>
        <v>4776.17</v>
      </c>
      <c r="I380" s="5" t="n">
        <f aca="false">RAW_DATA!I376</f>
        <v>0</v>
      </c>
      <c r="J380" s="2" t="str">
        <f aca="false">RAW_DATA!J376</f>
        <v>Yes</v>
      </c>
      <c r="K380" s="15" t="n">
        <f aca="false">IF(AND(F380&lt;&gt;"",E380&lt;&gt;""),DATEVALUE(F380)-DATEVALUE(E380),"")</f>
        <v>4</v>
      </c>
      <c r="L380" s="4" t="n">
        <f aca="false">H380*(1-I380/100)</f>
        <v>4776.17</v>
      </c>
      <c r="M380" s="4" t="n">
        <f aca="false">H380*CALCULATIONS!$B$2</f>
        <v>2865.702</v>
      </c>
      <c r="N380" s="4" t="n">
        <f aca="false">IF(J380="Yes",H380*CALCULATIONS!$B$3,0)</f>
        <v>955.234</v>
      </c>
      <c r="O380" s="4" t="n">
        <f aca="false">L380-M380-N380</f>
        <v>955.234</v>
      </c>
      <c r="P380" s="16" t="n">
        <f aca="false">IF(L380&gt;0,O380/L380,"")</f>
        <v>0.2</v>
      </c>
    </row>
    <row r="381" customFormat="false" ht="15" hidden="false" customHeight="false" outlineLevel="0" collapsed="false">
      <c r="A381" s="2" t="str">
        <f aca="false">RAW_DATA!A377</f>
        <v>ORD-100376</v>
      </c>
      <c r="B381" s="2" t="str">
        <f aca="false">RAW_DATA!B377</f>
        <v>CUST-8909</v>
      </c>
      <c r="C381" s="2" t="str">
        <f aca="false">RAW_DATA!C377</f>
        <v>Men</v>
      </c>
      <c r="D381" s="2" t="str">
        <f aca="false">RAW_DATA!D377</f>
        <v>MEN-POLO-001</v>
      </c>
      <c r="E381" s="14" t="str">
        <f aca="false">RAW_DATA!E377</f>
        <v>2024-02-17</v>
      </c>
      <c r="F381" s="14" t="str">
        <f aca="false">RAW_DATA!F377</f>
        <v>2024-02-21</v>
      </c>
      <c r="G381" s="2" t="str">
        <f aca="false">RAW_DATA!G377</f>
        <v>Bagmati</v>
      </c>
      <c r="H381" s="4" t="n">
        <f aca="false">RAW_DATA!H377</f>
        <v>8432.17</v>
      </c>
      <c r="I381" s="5" t="n">
        <f aca="false">RAW_DATA!I377</f>
        <v>0</v>
      </c>
      <c r="J381" s="2" t="str">
        <f aca="false">RAW_DATA!J377</f>
        <v>No</v>
      </c>
      <c r="K381" s="15" t="n">
        <f aca="false">IF(AND(F381&lt;&gt;"",E381&lt;&gt;""),DATEVALUE(F381)-DATEVALUE(E381),"")</f>
        <v>4</v>
      </c>
      <c r="L381" s="4" t="n">
        <f aca="false">H381*(1-I381/100)</f>
        <v>8432.17</v>
      </c>
      <c r="M381" s="4" t="n">
        <f aca="false">H381*CALCULATIONS!$B$2</f>
        <v>5059.302</v>
      </c>
      <c r="N381" s="4" t="n">
        <f aca="false">IF(J381="Yes",H381*CALCULATIONS!$B$3,0)</f>
        <v>0</v>
      </c>
      <c r="O381" s="4" t="n">
        <f aca="false">L381-M381-N381</f>
        <v>3372.868</v>
      </c>
      <c r="P381" s="16" t="n">
        <f aca="false">IF(L381&gt;0,O381/L381,"")</f>
        <v>0.4</v>
      </c>
    </row>
    <row r="382" customFormat="false" ht="15" hidden="false" customHeight="false" outlineLevel="0" collapsed="false">
      <c r="A382" s="2" t="str">
        <f aca="false">RAW_DATA!A378</f>
        <v>ORD-100377</v>
      </c>
      <c r="B382" s="2" t="str">
        <f aca="false">RAW_DATA!B378</f>
        <v>CUST-4367</v>
      </c>
      <c r="C382" s="2" t="str">
        <f aca="false">RAW_DATA!C378</f>
        <v>Women</v>
      </c>
      <c r="D382" s="2" t="str">
        <f aca="false">RAW_DATA!D378</f>
        <v>WOM-LEHENGA-001</v>
      </c>
      <c r="E382" s="14" t="str">
        <f aca="false">RAW_DATA!E378</f>
        <v>2024-08-10</v>
      </c>
      <c r="F382" s="14" t="str">
        <f aca="false">RAW_DATA!F378</f>
        <v>2024-08-13</v>
      </c>
      <c r="G382" s="2" t="str">
        <f aca="false">RAW_DATA!G378</f>
        <v>Sudurpashchim</v>
      </c>
      <c r="H382" s="4" t="n">
        <f aca="false">RAW_DATA!H378</f>
        <v>9306.11</v>
      </c>
      <c r="I382" s="5" t="n">
        <f aca="false">RAW_DATA!I378</f>
        <v>5</v>
      </c>
      <c r="J382" s="2" t="str">
        <f aca="false">RAW_DATA!J378</f>
        <v>Yes</v>
      </c>
      <c r="K382" s="15" t="n">
        <f aca="false">IF(AND(F382&lt;&gt;"",E382&lt;&gt;""),DATEVALUE(F382)-DATEVALUE(E382),"")</f>
        <v>3</v>
      </c>
      <c r="L382" s="4" t="n">
        <f aca="false">H382*(1-I382/100)</f>
        <v>8840.8045</v>
      </c>
      <c r="M382" s="4" t="n">
        <f aca="false">H382*CALCULATIONS!$B$2</f>
        <v>5583.666</v>
      </c>
      <c r="N382" s="4" t="n">
        <f aca="false">IF(J382="Yes",H382*CALCULATIONS!$B$3,0)</f>
        <v>1861.222</v>
      </c>
      <c r="O382" s="4" t="n">
        <f aca="false">L382-M382-N382</f>
        <v>1395.9165</v>
      </c>
      <c r="P382" s="16" t="n">
        <f aca="false">IF(L382&gt;0,O382/L382,"")</f>
        <v>0.157894736842105</v>
      </c>
    </row>
    <row r="383" customFormat="false" ht="15" hidden="false" customHeight="false" outlineLevel="0" collapsed="false">
      <c r="A383" s="2" t="str">
        <f aca="false">RAW_DATA!A379</f>
        <v>ORD-100378</v>
      </c>
      <c r="B383" s="2" t="str">
        <f aca="false">RAW_DATA!B379</f>
        <v>CUST-4891</v>
      </c>
      <c r="C383" s="2" t="str">
        <f aca="false">RAW_DATA!C379</f>
        <v>Kids</v>
      </c>
      <c r="D383" s="2" t="str">
        <f aca="false">RAW_DATA!D379</f>
        <v>KID-SHORTS-001</v>
      </c>
      <c r="E383" s="14" t="str">
        <f aca="false">RAW_DATA!E379</f>
        <v>2024-10-03</v>
      </c>
      <c r="F383" s="14" t="str">
        <f aca="false">RAW_DATA!F379</f>
        <v>2024-10-07</v>
      </c>
      <c r="G383" s="2" t="str">
        <f aca="false">RAW_DATA!G379</f>
        <v>Lumbini</v>
      </c>
      <c r="H383" s="4" t="n">
        <f aca="false">RAW_DATA!H379</f>
        <v>13920.82</v>
      </c>
      <c r="I383" s="5" t="n">
        <f aca="false">RAW_DATA!I379</f>
        <v>25</v>
      </c>
      <c r="J383" s="2" t="str">
        <f aca="false">RAW_DATA!J379</f>
        <v>No</v>
      </c>
      <c r="K383" s="15" t="n">
        <f aca="false">IF(AND(F383&lt;&gt;"",E383&lt;&gt;""),DATEVALUE(F383)-DATEVALUE(E383),"")</f>
        <v>4</v>
      </c>
      <c r="L383" s="4" t="n">
        <f aca="false">H383*(1-I383/100)</f>
        <v>10440.615</v>
      </c>
      <c r="M383" s="4" t="n">
        <f aca="false">H383*CALCULATIONS!$B$2</f>
        <v>8352.492</v>
      </c>
      <c r="N383" s="4" t="n">
        <f aca="false">IF(J383="Yes",H383*CALCULATIONS!$B$3,0)</f>
        <v>0</v>
      </c>
      <c r="O383" s="4" t="n">
        <f aca="false">L383-M383-N383</f>
        <v>2088.123</v>
      </c>
      <c r="P383" s="16" t="n">
        <f aca="false">IF(L383&gt;0,O383/L383,"")</f>
        <v>0.2</v>
      </c>
    </row>
    <row r="384" customFormat="false" ht="15" hidden="false" customHeight="false" outlineLevel="0" collapsed="false">
      <c r="A384" s="2" t="str">
        <f aca="false">RAW_DATA!A380</f>
        <v>ORD-100379</v>
      </c>
      <c r="B384" s="2" t="str">
        <f aca="false">RAW_DATA!B380</f>
        <v>CUST-5825</v>
      </c>
      <c r="C384" s="2" t="str">
        <f aca="false">RAW_DATA!C380</f>
        <v>Men</v>
      </c>
      <c r="D384" s="2" t="str">
        <f aca="false">RAW_DATA!D380</f>
        <v>MEN-POLO-001</v>
      </c>
      <c r="E384" s="14" t="str">
        <f aca="false">RAW_DATA!E380</f>
        <v>2024-01-28</v>
      </c>
      <c r="F384" s="14" t="str">
        <f aca="false">RAW_DATA!F380</f>
        <v>2024-02-02</v>
      </c>
      <c r="G384" s="2" t="str">
        <f aca="false">RAW_DATA!G380</f>
        <v>Gandaki</v>
      </c>
      <c r="H384" s="4" t="n">
        <f aca="false">RAW_DATA!H380</f>
        <v>7618.75</v>
      </c>
      <c r="I384" s="5" t="n">
        <f aca="false">RAW_DATA!I380</f>
        <v>30</v>
      </c>
      <c r="J384" s="2" t="str">
        <f aca="false">RAW_DATA!J380</f>
        <v>No</v>
      </c>
      <c r="K384" s="15" t="n">
        <f aca="false">IF(AND(F384&lt;&gt;"",E384&lt;&gt;""),DATEVALUE(F384)-DATEVALUE(E384),"")</f>
        <v>5</v>
      </c>
      <c r="L384" s="4" t="n">
        <f aca="false">H384*(1-I384/100)</f>
        <v>5333.125</v>
      </c>
      <c r="M384" s="4" t="n">
        <f aca="false">H384*CALCULATIONS!$B$2</f>
        <v>4571.25</v>
      </c>
      <c r="N384" s="4" t="n">
        <f aca="false">IF(J384="Yes",H384*CALCULATIONS!$B$3,0)</f>
        <v>0</v>
      </c>
      <c r="O384" s="4" t="n">
        <f aca="false">L384-M384-N384</f>
        <v>761.875</v>
      </c>
      <c r="P384" s="16" t="n">
        <f aca="false">IF(L384&gt;0,O384/L384,"")</f>
        <v>0.142857142857143</v>
      </c>
    </row>
    <row r="385" customFormat="false" ht="15" hidden="false" customHeight="false" outlineLevel="0" collapsed="false">
      <c r="A385" s="2" t="str">
        <f aca="false">RAW_DATA!A381</f>
        <v>ORD-100380</v>
      </c>
      <c r="B385" s="2" t="str">
        <f aca="false">RAW_DATA!B381</f>
        <v>CUST-8758</v>
      </c>
      <c r="C385" s="2" t="str">
        <f aca="false">RAW_DATA!C381</f>
        <v>Kids</v>
      </c>
      <c r="D385" s="2" t="str">
        <f aca="false">RAW_DATA!D381</f>
        <v>KID-KURTA-001</v>
      </c>
      <c r="E385" s="14" t="str">
        <f aca="false">RAW_DATA!E381</f>
        <v>2024-03-28</v>
      </c>
      <c r="F385" s="14" t="str">
        <f aca="false">RAW_DATA!F381</f>
        <v>2024-04-04</v>
      </c>
      <c r="G385" s="2" t="str">
        <f aca="false">RAW_DATA!G381</f>
        <v>Madhesh</v>
      </c>
      <c r="H385" s="4" t="n">
        <f aca="false">RAW_DATA!H381</f>
        <v>873.17</v>
      </c>
      <c r="I385" s="5" t="n">
        <f aca="false">RAW_DATA!I381</f>
        <v>0</v>
      </c>
      <c r="J385" s="2" t="str">
        <f aca="false">RAW_DATA!J381</f>
        <v>No</v>
      </c>
      <c r="K385" s="15" t="n">
        <f aca="false">IF(AND(F385&lt;&gt;"",E385&lt;&gt;""),DATEVALUE(F385)-DATEVALUE(E385),"")</f>
        <v>7</v>
      </c>
      <c r="L385" s="4" t="n">
        <f aca="false">H385*(1-I385/100)</f>
        <v>873.17</v>
      </c>
      <c r="M385" s="4" t="n">
        <f aca="false">H385*CALCULATIONS!$B$2</f>
        <v>523.902</v>
      </c>
      <c r="N385" s="4" t="n">
        <f aca="false">IF(J385="Yes",H385*CALCULATIONS!$B$3,0)</f>
        <v>0</v>
      </c>
      <c r="O385" s="4" t="n">
        <f aca="false">L385-M385-N385</f>
        <v>349.268</v>
      </c>
      <c r="P385" s="16" t="n">
        <f aca="false">IF(L385&gt;0,O385/L385,"")</f>
        <v>0.4</v>
      </c>
    </row>
    <row r="386" customFormat="false" ht="15" hidden="false" customHeight="false" outlineLevel="0" collapsed="false">
      <c r="A386" s="2" t="str">
        <f aca="false">RAW_DATA!A382</f>
        <v>ORD-100381</v>
      </c>
      <c r="B386" s="2" t="str">
        <f aca="false">RAW_DATA!B382</f>
        <v>CUST-7349</v>
      </c>
      <c r="C386" s="2" t="str">
        <f aca="false">RAW_DATA!C382</f>
        <v>Kids</v>
      </c>
      <c r="D386" s="2" t="str">
        <f aca="false">RAW_DATA!D382</f>
        <v>KID-JACKET-001</v>
      </c>
      <c r="E386" s="14" t="str">
        <f aca="false">RAW_DATA!E382</f>
        <v>2024-12-04</v>
      </c>
      <c r="F386" s="14" t="str">
        <f aca="false">RAW_DATA!F382</f>
        <v>2024-12-08</v>
      </c>
      <c r="G386" s="2" t="str">
        <f aca="false">RAW_DATA!G382</f>
        <v>Lumbini</v>
      </c>
      <c r="H386" s="4" t="n">
        <f aca="false">RAW_DATA!H382</f>
        <v>7591.9</v>
      </c>
      <c r="I386" s="5" t="n">
        <f aca="false">RAW_DATA!I382</f>
        <v>15</v>
      </c>
      <c r="J386" s="2" t="str">
        <f aca="false">RAW_DATA!J382</f>
        <v>No</v>
      </c>
      <c r="K386" s="15" t="n">
        <f aca="false">IF(AND(F386&lt;&gt;"",E386&lt;&gt;""),DATEVALUE(F386)-DATEVALUE(E386),"")</f>
        <v>4</v>
      </c>
      <c r="L386" s="4" t="n">
        <f aca="false">H386*(1-I386/100)</f>
        <v>6453.115</v>
      </c>
      <c r="M386" s="4" t="n">
        <f aca="false">H386*CALCULATIONS!$B$2</f>
        <v>4555.14</v>
      </c>
      <c r="N386" s="4" t="n">
        <f aca="false">IF(J386="Yes",H386*CALCULATIONS!$B$3,0)</f>
        <v>0</v>
      </c>
      <c r="O386" s="4" t="n">
        <f aca="false">L386-M386-N386</f>
        <v>1897.975</v>
      </c>
      <c r="P386" s="16" t="n">
        <f aca="false">IF(L386&gt;0,O386/L386,"")</f>
        <v>0.294117647058824</v>
      </c>
    </row>
    <row r="387" customFormat="false" ht="15" hidden="false" customHeight="false" outlineLevel="0" collapsed="false">
      <c r="A387" s="2" t="str">
        <f aca="false">RAW_DATA!A383</f>
        <v>ORD-100382</v>
      </c>
      <c r="B387" s="2" t="str">
        <f aca="false">RAW_DATA!B383</f>
        <v>CUST-5400</v>
      </c>
      <c r="C387" s="2" t="str">
        <f aca="false">RAW_DATA!C383</f>
        <v>Men</v>
      </c>
      <c r="D387" s="2" t="str">
        <f aca="false">RAW_DATA!D383</f>
        <v>MEN-POLO-001</v>
      </c>
      <c r="E387" s="14" t="str">
        <f aca="false">RAW_DATA!E383</f>
        <v>2024-08-13</v>
      </c>
      <c r="F387" s="14" t="str">
        <f aca="false">RAW_DATA!F383</f>
        <v>2024-08-18</v>
      </c>
      <c r="G387" s="2" t="str">
        <f aca="false">RAW_DATA!G383</f>
        <v>Madhesh</v>
      </c>
      <c r="H387" s="4" t="n">
        <f aca="false">RAW_DATA!H383</f>
        <v>1146.95</v>
      </c>
      <c r="I387" s="5" t="n">
        <f aca="false">RAW_DATA!I383</f>
        <v>15</v>
      </c>
      <c r="J387" s="2" t="str">
        <f aca="false">RAW_DATA!J383</f>
        <v>No</v>
      </c>
      <c r="K387" s="15" t="n">
        <f aca="false">IF(AND(F387&lt;&gt;"",E387&lt;&gt;""),DATEVALUE(F387)-DATEVALUE(E387),"")</f>
        <v>5</v>
      </c>
      <c r="L387" s="4" t="n">
        <f aca="false">H387*(1-I387/100)</f>
        <v>974.9075</v>
      </c>
      <c r="M387" s="4" t="n">
        <f aca="false">H387*CALCULATIONS!$B$2</f>
        <v>688.17</v>
      </c>
      <c r="N387" s="4" t="n">
        <f aca="false">IF(J387="Yes",H387*CALCULATIONS!$B$3,0)</f>
        <v>0</v>
      </c>
      <c r="O387" s="4" t="n">
        <f aca="false">L387-M387-N387</f>
        <v>286.7375</v>
      </c>
      <c r="P387" s="16" t="n">
        <f aca="false">IF(L387&gt;0,O387/L387,"")</f>
        <v>0.294117647058824</v>
      </c>
    </row>
    <row r="388" customFormat="false" ht="15" hidden="false" customHeight="false" outlineLevel="0" collapsed="false">
      <c r="A388" s="2" t="str">
        <f aca="false">RAW_DATA!A384</f>
        <v>ORD-100383</v>
      </c>
      <c r="B388" s="2" t="str">
        <f aca="false">RAW_DATA!B384</f>
        <v>CUST-4727</v>
      </c>
      <c r="C388" s="2" t="str">
        <f aca="false">RAW_DATA!C384</f>
        <v>Women</v>
      </c>
      <c r="D388" s="2" t="str">
        <f aca="false">RAW_DATA!D384</f>
        <v>WOM-DRESS-001</v>
      </c>
      <c r="E388" s="14" t="str">
        <f aca="false">RAW_DATA!E384</f>
        <v>2024-12-08</v>
      </c>
      <c r="F388" s="14" t="str">
        <f aca="false">RAW_DATA!F384</f>
        <v>2024-12-12</v>
      </c>
      <c r="G388" s="2" t="str">
        <f aca="false">RAW_DATA!G384</f>
        <v>Lumbini</v>
      </c>
      <c r="H388" s="4" t="n">
        <f aca="false">RAW_DATA!H384</f>
        <v>1902.19</v>
      </c>
      <c r="I388" s="5" t="n">
        <f aca="false">RAW_DATA!I384</f>
        <v>25</v>
      </c>
      <c r="J388" s="2" t="str">
        <f aca="false">RAW_DATA!J384</f>
        <v>No</v>
      </c>
      <c r="K388" s="15" t="n">
        <f aca="false">IF(AND(F388&lt;&gt;"",E388&lt;&gt;""),DATEVALUE(F388)-DATEVALUE(E388),"")</f>
        <v>4</v>
      </c>
      <c r="L388" s="4" t="n">
        <f aca="false">H388*(1-I388/100)</f>
        <v>1426.6425</v>
      </c>
      <c r="M388" s="4" t="n">
        <f aca="false">H388*CALCULATIONS!$B$2</f>
        <v>1141.314</v>
      </c>
      <c r="N388" s="4" t="n">
        <f aca="false">IF(J388="Yes",H388*CALCULATIONS!$B$3,0)</f>
        <v>0</v>
      </c>
      <c r="O388" s="4" t="n">
        <f aca="false">L388-M388-N388</f>
        <v>285.3285</v>
      </c>
      <c r="P388" s="16" t="n">
        <f aca="false">IF(L388&gt;0,O388/L388,"")</f>
        <v>0.2</v>
      </c>
    </row>
    <row r="389" customFormat="false" ht="15" hidden="false" customHeight="false" outlineLevel="0" collapsed="false">
      <c r="A389" s="2" t="str">
        <f aca="false">RAW_DATA!A385</f>
        <v>ORD-100384</v>
      </c>
      <c r="B389" s="2" t="str">
        <f aca="false">RAW_DATA!B385</f>
        <v>CUST-4860</v>
      </c>
      <c r="C389" s="2" t="str">
        <f aca="false">RAW_DATA!C385</f>
        <v>Women</v>
      </c>
      <c r="D389" s="2" t="str">
        <f aca="false">RAW_DATA!D385</f>
        <v>WOM-LEHENGA-001</v>
      </c>
      <c r="E389" s="14" t="str">
        <f aca="false">RAW_DATA!E385</f>
        <v>2024-12-17</v>
      </c>
      <c r="F389" s="14" t="str">
        <f aca="false">RAW_DATA!F385</f>
        <v>2024-12-27</v>
      </c>
      <c r="G389" s="2" t="str">
        <f aca="false">RAW_DATA!G385</f>
        <v>Karnali</v>
      </c>
      <c r="H389" s="4" t="n">
        <f aca="false">RAW_DATA!H385</f>
        <v>14501.6</v>
      </c>
      <c r="I389" s="5" t="n">
        <f aca="false">RAW_DATA!I385</f>
        <v>15</v>
      </c>
      <c r="J389" s="2" t="str">
        <f aca="false">RAW_DATA!J385</f>
        <v>No</v>
      </c>
      <c r="K389" s="15" t="n">
        <f aca="false">IF(AND(F389&lt;&gt;"",E389&lt;&gt;""),DATEVALUE(F389)-DATEVALUE(E389),"")</f>
        <v>10</v>
      </c>
      <c r="L389" s="4" t="n">
        <f aca="false">H389*(1-I389/100)</f>
        <v>12326.36</v>
      </c>
      <c r="M389" s="4" t="n">
        <f aca="false">H389*CALCULATIONS!$B$2</f>
        <v>8700.96</v>
      </c>
      <c r="N389" s="4" t="n">
        <f aca="false">IF(J389="Yes",H389*CALCULATIONS!$B$3,0)</f>
        <v>0</v>
      </c>
      <c r="O389" s="4" t="n">
        <f aca="false">L389-M389-N389</f>
        <v>3625.4</v>
      </c>
      <c r="P389" s="16" t="n">
        <f aca="false">IF(L389&gt;0,O389/L389,"")</f>
        <v>0.294117647058824</v>
      </c>
    </row>
    <row r="390" customFormat="false" ht="15" hidden="false" customHeight="false" outlineLevel="0" collapsed="false">
      <c r="A390" s="2" t="str">
        <f aca="false">RAW_DATA!A386</f>
        <v>ORD-100385</v>
      </c>
      <c r="B390" s="2" t="str">
        <f aca="false">RAW_DATA!B386</f>
        <v>CUST-3415</v>
      </c>
      <c r="C390" s="2" t="str">
        <f aca="false">RAW_DATA!C386</f>
        <v>Women</v>
      </c>
      <c r="D390" s="2" t="str">
        <f aca="false">RAW_DATA!D386</f>
        <v>WOM-SAREE-001</v>
      </c>
      <c r="E390" s="14" t="str">
        <f aca="false">RAW_DATA!E386</f>
        <v>2024-09-14</v>
      </c>
      <c r="F390" s="14" t="str">
        <f aca="false">RAW_DATA!F386</f>
        <v>2024-09-20</v>
      </c>
      <c r="G390" s="2" t="str">
        <f aca="false">RAW_DATA!G386</f>
        <v>Madhesh</v>
      </c>
      <c r="H390" s="4" t="n">
        <f aca="false">RAW_DATA!H386</f>
        <v>10857.43</v>
      </c>
      <c r="I390" s="5" t="n">
        <f aca="false">RAW_DATA!I386</f>
        <v>30</v>
      </c>
      <c r="J390" s="2" t="str">
        <f aca="false">RAW_DATA!J386</f>
        <v>No</v>
      </c>
      <c r="K390" s="15" t="n">
        <f aca="false">IF(AND(F390&lt;&gt;"",E390&lt;&gt;""),DATEVALUE(F390)-DATEVALUE(E390),"")</f>
        <v>6</v>
      </c>
      <c r="L390" s="4" t="n">
        <f aca="false">H390*(1-I390/100)</f>
        <v>7600.201</v>
      </c>
      <c r="M390" s="4" t="n">
        <f aca="false">H390*CALCULATIONS!$B$2</f>
        <v>6514.458</v>
      </c>
      <c r="N390" s="4" t="n">
        <f aca="false">IF(J390="Yes",H390*CALCULATIONS!$B$3,0)</f>
        <v>0</v>
      </c>
      <c r="O390" s="4" t="n">
        <f aca="false">L390-M390-N390</f>
        <v>1085.743</v>
      </c>
      <c r="P390" s="16" t="n">
        <f aca="false">IF(L390&gt;0,O390/L390,"")</f>
        <v>0.142857142857143</v>
      </c>
    </row>
    <row r="391" customFormat="false" ht="15" hidden="false" customHeight="false" outlineLevel="0" collapsed="false">
      <c r="A391" s="2" t="str">
        <f aca="false">RAW_DATA!A387</f>
        <v>ORD-100386</v>
      </c>
      <c r="B391" s="2" t="str">
        <f aca="false">RAW_DATA!B387</f>
        <v>CUST-8133</v>
      </c>
      <c r="C391" s="2" t="str">
        <f aca="false">RAW_DATA!C387</f>
        <v>Men</v>
      </c>
      <c r="D391" s="2" t="str">
        <f aca="false">RAW_DATA!D387</f>
        <v>MEN-TSHIRT-001</v>
      </c>
      <c r="E391" s="14" t="str">
        <f aca="false">RAW_DATA!E387</f>
        <v>2024-04-08</v>
      </c>
      <c r="F391" s="14" t="str">
        <f aca="false">RAW_DATA!F387</f>
        <v>2024-04-10</v>
      </c>
      <c r="G391" s="2" t="str">
        <f aca="false">RAW_DATA!G387</f>
        <v>Bagmati</v>
      </c>
      <c r="H391" s="4" t="n">
        <f aca="false">RAW_DATA!H387</f>
        <v>14596.39</v>
      </c>
      <c r="I391" s="5" t="n">
        <f aca="false">RAW_DATA!I387</f>
        <v>5</v>
      </c>
      <c r="J391" s="2" t="str">
        <f aca="false">RAW_DATA!J387</f>
        <v>No</v>
      </c>
      <c r="K391" s="15" t="n">
        <f aca="false">IF(AND(F391&lt;&gt;"",E391&lt;&gt;""),DATEVALUE(F391)-DATEVALUE(E391),"")</f>
        <v>2</v>
      </c>
      <c r="L391" s="4" t="n">
        <f aca="false">H391*(1-I391/100)</f>
        <v>13866.5705</v>
      </c>
      <c r="M391" s="4" t="n">
        <f aca="false">H391*CALCULATIONS!$B$2</f>
        <v>8757.834</v>
      </c>
      <c r="N391" s="4" t="n">
        <f aca="false">IF(J391="Yes",H391*CALCULATIONS!$B$3,0)</f>
        <v>0</v>
      </c>
      <c r="O391" s="4" t="n">
        <f aca="false">L391-M391-N391</f>
        <v>5108.7365</v>
      </c>
      <c r="P391" s="16" t="n">
        <f aca="false">IF(L391&gt;0,O391/L391,"")</f>
        <v>0.368421052631579</v>
      </c>
    </row>
    <row r="392" customFormat="false" ht="15" hidden="false" customHeight="false" outlineLevel="0" collapsed="false">
      <c r="A392" s="2" t="str">
        <f aca="false">RAW_DATA!A388</f>
        <v>ORD-100387</v>
      </c>
      <c r="B392" s="2" t="str">
        <f aca="false">RAW_DATA!B388</f>
        <v>CUST-6343</v>
      </c>
      <c r="C392" s="2" t="str">
        <f aca="false">RAW_DATA!C388</f>
        <v>Men</v>
      </c>
      <c r="D392" s="2" t="str">
        <f aca="false">RAW_DATA!D388</f>
        <v>MEN-JEANS-001</v>
      </c>
      <c r="E392" s="14" t="str">
        <f aca="false">RAW_DATA!E388</f>
        <v>2024-02-04</v>
      </c>
      <c r="F392" s="14" t="str">
        <f aca="false">RAW_DATA!F388</f>
        <v>2024-02-06</v>
      </c>
      <c r="G392" s="2" t="str">
        <f aca="false">RAW_DATA!G388</f>
        <v>Karnali</v>
      </c>
      <c r="H392" s="4" t="n">
        <f aca="false">RAW_DATA!H388</f>
        <v>5136.37</v>
      </c>
      <c r="I392" s="5" t="n">
        <f aca="false">RAW_DATA!I388</f>
        <v>10</v>
      </c>
      <c r="J392" s="2" t="str">
        <f aca="false">RAW_DATA!J388</f>
        <v>No</v>
      </c>
      <c r="K392" s="15" t="n">
        <f aca="false">IF(AND(F392&lt;&gt;"",E392&lt;&gt;""),DATEVALUE(F392)-DATEVALUE(E392),"")</f>
        <v>2</v>
      </c>
      <c r="L392" s="4" t="n">
        <f aca="false">H392*(1-I392/100)</f>
        <v>4622.733</v>
      </c>
      <c r="M392" s="4" t="n">
        <f aca="false">H392*CALCULATIONS!$B$2</f>
        <v>3081.822</v>
      </c>
      <c r="N392" s="4" t="n">
        <f aca="false">IF(J392="Yes",H392*CALCULATIONS!$B$3,0)</f>
        <v>0</v>
      </c>
      <c r="O392" s="4" t="n">
        <f aca="false">L392-M392-N392</f>
        <v>1540.911</v>
      </c>
      <c r="P392" s="16" t="n">
        <f aca="false">IF(L392&gt;0,O392/L392,"")</f>
        <v>0.333333333333333</v>
      </c>
    </row>
    <row r="393" customFormat="false" ht="15" hidden="false" customHeight="false" outlineLevel="0" collapsed="false">
      <c r="A393" s="2" t="str">
        <f aca="false">RAW_DATA!A389</f>
        <v>ORD-100388</v>
      </c>
      <c r="B393" s="2" t="str">
        <f aca="false">RAW_DATA!B389</f>
        <v>CUST-7874</v>
      </c>
      <c r="C393" s="2" t="str">
        <f aca="false">RAW_DATA!C389</f>
        <v>Kids</v>
      </c>
      <c r="D393" s="2" t="str">
        <f aca="false">RAW_DATA!D389</f>
        <v>KID-ONESIE-001</v>
      </c>
      <c r="E393" s="14" t="str">
        <f aca="false">RAW_DATA!E389</f>
        <v>2024-12-24</v>
      </c>
      <c r="F393" s="14" t="str">
        <f aca="false">RAW_DATA!F389</f>
        <v>2024-12-31</v>
      </c>
      <c r="G393" s="2" t="str">
        <f aca="false">RAW_DATA!G389</f>
        <v>Madhesh</v>
      </c>
      <c r="H393" s="4" t="n">
        <f aca="false">RAW_DATA!H389</f>
        <v>679.28</v>
      </c>
      <c r="I393" s="5" t="n">
        <f aca="false">RAW_DATA!I389</f>
        <v>30</v>
      </c>
      <c r="J393" s="2" t="str">
        <f aca="false">RAW_DATA!J389</f>
        <v>No</v>
      </c>
      <c r="K393" s="15" t="n">
        <f aca="false">IF(AND(F393&lt;&gt;"",E393&lt;&gt;""),DATEVALUE(F393)-DATEVALUE(E393),"")</f>
        <v>7</v>
      </c>
      <c r="L393" s="4" t="n">
        <f aca="false">H393*(1-I393/100)</f>
        <v>475.496</v>
      </c>
      <c r="M393" s="4" t="n">
        <f aca="false">H393*CALCULATIONS!$B$2</f>
        <v>407.568</v>
      </c>
      <c r="N393" s="4" t="n">
        <f aca="false">IF(J393="Yes",H393*CALCULATIONS!$B$3,0)</f>
        <v>0</v>
      </c>
      <c r="O393" s="4" t="n">
        <f aca="false">L393-M393-N393</f>
        <v>67.9279999999999</v>
      </c>
      <c r="P393" s="16" t="n">
        <f aca="false">IF(L393&gt;0,O393/L393,"")</f>
        <v>0.142857142857143</v>
      </c>
    </row>
    <row r="394" customFormat="false" ht="15" hidden="false" customHeight="false" outlineLevel="0" collapsed="false">
      <c r="A394" s="2" t="str">
        <f aca="false">RAW_DATA!A390</f>
        <v>ORD-100389</v>
      </c>
      <c r="B394" s="2" t="str">
        <f aca="false">RAW_DATA!B390</f>
        <v>CUST-2654</v>
      </c>
      <c r="C394" s="2" t="str">
        <f aca="false">RAW_DATA!C390</f>
        <v>Men</v>
      </c>
      <c r="D394" s="2" t="str">
        <f aca="false">RAW_DATA!D390</f>
        <v>MEN-JEANS-001</v>
      </c>
      <c r="E394" s="14" t="str">
        <f aca="false">RAW_DATA!E390</f>
        <v>2024-02-21</v>
      </c>
      <c r="F394" s="14" t="str">
        <f aca="false">RAW_DATA!F390</f>
        <v>2024-03-04</v>
      </c>
      <c r="G394" s="2" t="str">
        <f aca="false">RAW_DATA!G390</f>
        <v>Bagmati</v>
      </c>
      <c r="H394" s="4" t="n">
        <f aca="false">RAW_DATA!H390</f>
        <v>8948.82</v>
      </c>
      <c r="I394" s="5" t="n">
        <f aca="false">RAW_DATA!I390</f>
        <v>20</v>
      </c>
      <c r="J394" s="2" t="str">
        <f aca="false">RAW_DATA!J390</f>
        <v>No</v>
      </c>
      <c r="K394" s="15" t="n">
        <f aca="false">IF(AND(F394&lt;&gt;"",E394&lt;&gt;""),DATEVALUE(F394)-DATEVALUE(E394),"")</f>
        <v>12</v>
      </c>
      <c r="L394" s="4" t="n">
        <f aca="false">H394*(1-I394/100)</f>
        <v>7159.056</v>
      </c>
      <c r="M394" s="4" t="n">
        <f aca="false">H394*CALCULATIONS!$B$2</f>
        <v>5369.292</v>
      </c>
      <c r="N394" s="4" t="n">
        <f aca="false">IF(J394="Yes",H394*CALCULATIONS!$B$3,0)</f>
        <v>0</v>
      </c>
      <c r="O394" s="4" t="n">
        <f aca="false">L394-M394-N394</f>
        <v>1789.764</v>
      </c>
      <c r="P394" s="16" t="n">
        <f aca="false">IF(L394&gt;0,O394/L394,"")</f>
        <v>0.25</v>
      </c>
    </row>
    <row r="395" customFormat="false" ht="15" hidden="false" customHeight="false" outlineLevel="0" collapsed="false">
      <c r="A395" s="2" t="str">
        <f aca="false">RAW_DATA!A391</f>
        <v>ORD-100390</v>
      </c>
      <c r="B395" s="2" t="str">
        <f aca="false">RAW_DATA!B391</f>
        <v>CUST-1613</v>
      </c>
      <c r="C395" s="2" t="str">
        <f aca="false">RAW_DATA!C391</f>
        <v>Women</v>
      </c>
      <c r="D395" s="2" t="str">
        <f aca="false">RAW_DATA!D391</f>
        <v>WOM-CARDIGAN-001</v>
      </c>
      <c r="E395" s="14" t="str">
        <f aca="false">RAW_DATA!E391</f>
        <v>2024-12-01</v>
      </c>
      <c r="F395" s="14" t="str">
        <f aca="false">RAW_DATA!F391</f>
        <v>2024-12-06</v>
      </c>
      <c r="G395" s="2" t="str">
        <f aca="false">RAW_DATA!G391</f>
        <v>Karnali</v>
      </c>
      <c r="H395" s="4" t="n">
        <f aca="false">RAW_DATA!H391</f>
        <v>4329.98</v>
      </c>
      <c r="I395" s="5" t="n">
        <f aca="false">RAW_DATA!I391</f>
        <v>15</v>
      </c>
      <c r="J395" s="2" t="str">
        <f aca="false">RAW_DATA!J391</f>
        <v>No</v>
      </c>
      <c r="K395" s="15" t="n">
        <f aca="false">IF(AND(F395&lt;&gt;"",E395&lt;&gt;""),DATEVALUE(F395)-DATEVALUE(E395),"")</f>
        <v>5</v>
      </c>
      <c r="L395" s="4" t="n">
        <f aca="false">H395*(1-I395/100)</f>
        <v>3680.483</v>
      </c>
      <c r="M395" s="4" t="n">
        <f aca="false">H395*CALCULATIONS!$B$2</f>
        <v>2597.988</v>
      </c>
      <c r="N395" s="4" t="n">
        <f aca="false">IF(J395="Yes",H395*CALCULATIONS!$B$3,0)</f>
        <v>0</v>
      </c>
      <c r="O395" s="4" t="n">
        <f aca="false">L395-M395-N395</f>
        <v>1082.495</v>
      </c>
      <c r="P395" s="16" t="n">
        <f aca="false">IF(L395&gt;0,O395/L395,"")</f>
        <v>0.294117647058824</v>
      </c>
    </row>
    <row r="396" customFormat="false" ht="15" hidden="false" customHeight="false" outlineLevel="0" collapsed="false">
      <c r="A396" s="2" t="str">
        <f aca="false">RAW_DATA!A392</f>
        <v>ORD-100391</v>
      </c>
      <c r="B396" s="2" t="str">
        <f aca="false">RAW_DATA!B392</f>
        <v>CUST-6431</v>
      </c>
      <c r="C396" s="2" t="str">
        <f aca="false">RAW_DATA!C392</f>
        <v>Men</v>
      </c>
      <c r="D396" s="2" t="str">
        <f aca="false">RAW_DATA!D392</f>
        <v>MEN-POLO-001</v>
      </c>
      <c r="E396" s="14" t="str">
        <f aca="false">RAW_DATA!E392</f>
        <v>2024-07-24</v>
      </c>
      <c r="F396" s="14" t="str">
        <f aca="false">RAW_DATA!F392</f>
        <v>2024-07-25</v>
      </c>
      <c r="G396" s="2" t="str">
        <f aca="false">RAW_DATA!G392</f>
        <v>Bagmati</v>
      </c>
      <c r="H396" s="4" t="n">
        <f aca="false">RAW_DATA!H392</f>
        <v>10371.79</v>
      </c>
      <c r="I396" s="5" t="n">
        <f aca="false">RAW_DATA!I392</f>
        <v>20</v>
      </c>
      <c r="J396" s="2" t="str">
        <f aca="false">RAW_DATA!J392</f>
        <v>No</v>
      </c>
      <c r="K396" s="15" t="n">
        <f aca="false">IF(AND(F396&lt;&gt;"",E396&lt;&gt;""),DATEVALUE(F396)-DATEVALUE(E396),"")</f>
        <v>1</v>
      </c>
      <c r="L396" s="4" t="n">
        <f aca="false">H396*(1-I396/100)</f>
        <v>8297.432</v>
      </c>
      <c r="M396" s="4" t="n">
        <f aca="false">H396*CALCULATIONS!$B$2</f>
        <v>6223.074</v>
      </c>
      <c r="N396" s="4" t="n">
        <f aca="false">IF(J396="Yes",H396*CALCULATIONS!$B$3,0)</f>
        <v>0</v>
      </c>
      <c r="O396" s="4" t="n">
        <f aca="false">L396-M396-N396</f>
        <v>2074.358</v>
      </c>
      <c r="P396" s="16" t="n">
        <f aca="false">IF(L396&gt;0,O396/L396,"")</f>
        <v>0.25</v>
      </c>
    </row>
    <row r="397" customFormat="false" ht="15" hidden="false" customHeight="false" outlineLevel="0" collapsed="false">
      <c r="A397" s="2" t="str">
        <f aca="false">RAW_DATA!A393</f>
        <v>ORD-100392</v>
      </c>
      <c r="B397" s="2" t="str">
        <f aca="false">RAW_DATA!B393</f>
        <v>CUST-6094</v>
      </c>
      <c r="C397" s="2" t="str">
        <f aca="false">RAW_DATA!C393</f>
        <v>Women</v>
      </c>
      <c r="D397" s="2" t="str">
        <f aca="false">RAW_DATA!D393</f>
        <v>WOM-KURTA-001</v>
      </c>
      <c r="E397" s="14" t="str">
        <f aca="false">RAW_DATA!E393</f>
        <v>2024-01-11</v>
      </c>
      <c r="F397" s="14" t="str">
        <f aca="false">RAW_DATA!F393</f>
        <v>2024-01-15</v>
      </c>
      <c r="G397" s="2" t="str">
        <f aca="false">RAW_DATA!G393</f>
        <v>Lumbini</v>
      </c>
      <c r="H397" s="4" t="n">
        <f aca="false">RAW_DATA!H393</f>
        <v>13506.95</v>
      </c>
      <c r="I397" s="5" t="n">
        <f aca="false">RAW_DATA!I393</f>
        <v>10</v>
      </c>
      <c r="J397" s="2" t="str">
        <f aca="false">RAW_DATA!J393</f>
        <v>No</v>
      </c>
      <c r="K397" s="15" t="n">
        <f aca="false">IF(AND(F397&lt;&gt;"",E397&lt;&gt;""),DATEVALUE(F397)-DATEVALUE(E397),"")</f>
        <v>4</v>
      </c>
      <c r="L397" s="4" t="n">
        <f aca="false">H397*(1-I397/100)</f>
        <v>12156.255</v>
      </c>
      <c r="M397" s="4" t="n">
        <f aca="false">H397*CALCULATIONS!$B$2</f>
        <v>8104.17</v>
      </c>
      <c r="N397" s="4" t="n">
        <f aca="false">IF(J397="Yes",H397*CALCULATIONS!$B$3,0)</f>
        <v>0</v>
      </c>
      <c r="O397" s="4" t="n">
        <f aca="false">L397-M397-N397</f>
        <v>4052.085</v>
      </c>
      <c r="P397" s="16" t="n">
        <f aca="false">IF(L397&gt;0,O397/L397,"")</f>
        <v>0.333333333333333</v>
      </c>
    </row>
    <row r="398" customFormat="false" ht="15" hidden="false" customHeight="false" outlineLevel="0" collapsed="false">
      <c r="A398" s="2" t="str">
        <f aca="false">RAW_DATA!A394</f>
        <v>ORD-100393</v>
      </c>
      <c r="B398" s="2" t="str">
        <f aca="false">RAW_DATA!B394</f>
        <v>CUST-8259</v>
      </c>
      <c r="C398" s="2" t="str">
        <f aca="false">RAW_DATA!C394</f>
        <v>Men</v>
      </c>
      <c r="D398" s="2" t="str">
        <f aca="false">RAW_DATA!D394</f>
        <v>MEN-TSHIRT-001</v>
      </c>
      <c r="E398" s="14" t="str">
        <f aca="false">RAW_DATA!E394</f>
        <v>2024-04-26</v>
      </c>
      <c r="F398" s="14" t="str">
        <f aca="false">RAW_DATA!F394</f>
        <v>2024-04-29</v>
      </c>
      <c r="G398" s="2" t="str">
        <f aca="false">RAW_DATA!G394</f>
        <v>Karnali</v>
      </c>
      <c r="H398" s="4" t="n">
        <f aca="false">RAW_DATA!H394</f>
        <v>1924.15</v>
      </c>
      <c r="I398" s="5" t="n">
        <f aca="false">RAW_DATA!I394</f>
        <v>25</v>
      </c>
      <c r="J398" s="2" t="str">
        <f aca="false">RAW_DATA!J394</f>
        <v>No</v>
      </c>
      <c r="K398" s="15" t="n">
        <f aca="false">IF(AND(F398&lt;&gt;"",E398&lt;&gt;""),DATEVALUE(F398)-DATEVALUE(E398),"")</f>
        <v>3</v>
      </c>
      <c r="L398" s="4" t="n">
        <f aca="false">H398*(1-I398/100)</f>
        <v>1443.1125</v>
      </c>
      <c r="M398" s="4" t="n">
        <f aca="false">H398*CALCULATIONS!$B$2</f>
        <v>1154.49</v>
      </c>
      <c r="N398" s="4" t="n">
        <f aca="false">IF(J398="Yes",H398*CALCULATIONS!$B$3,0)</f>
        <v>0</v>
      </c>
      <c r="O398" s="4" t="n">
        <f aca="false">L398-M398-N398</f>
        <v>288.6225</v>
      </c>
      <c r="P398" s="16" t="n">
        <f aca="false">IF(L398&gt;0,O398/L398,"")</f>
        <v>0.2</v>
      </c>
    </row>
    <row r="399" customFormat="false" ht="15" hidden="false" customHeight="false" outlineLevel="0" collapsed="false">
      <c r="A399" s="2" t="str">
        <f aca="false">RAW_DATA!A395</f>
        <v>ORD-100394</v>
      </c>
      <c r="B399" s="2" t="str">
        <f aca="false">RAW_DATA!B395</f>
        <v>CUST-7671</v>
      </c>
      <c r="C399" s="2" t="str">
        <f aca="false">RAW_DATA!C395</f>
        <v>Women</v>
      </c>
      <c r="D399" s="2" t="str">
        <f aca="false">RAW_DATA!D395</f>
        <v>WOM-BLOUSE-001</v>
      </c>
      <c r="E399" s="14" t="str">
        <f aca="false">RAW_DATA!E395</f>
        <v>2024-02-15</v>
      </c>
      <c r="F399" s="14" t="str">
        <f aca="false">RAW_DATA!F395</f>
        <v>2024-02-18</v>
      </c>
      <c r="G399" s="2" t="str">
        <f aca="false">RAW_DATA!G395</f>
        <v>Bagmati</v>
      </c>
      <c r="H399" s="4" t="n">
        <f aca="false">RAW_DATA!H395</f>
        <v>9272.2</v>
      </c>
      <c r="I399" s="5" t="n">
        <f aca="false">RAW_DATA!I395</f>
        <v>15</v>
      </c>
      <c r="J399" s="2" t="str">
        <f aca="false">RAW_DATA!J395</f>
        <v>No</v>
      </c>
      <c r="K399" s="15" t="n">
        <f aca="false">IF(AND(F399&lt;&gt;"",E399&lt;&gt;""),DATEVALUE(F399)-DATEVALUE(E399),"")</f>
        <v>3</v>
      </c>
      <c r="L399" s="4" t="n">
        <f aca="false">H399*(1-I399/100)</f>
        <v>7881.37</v>
      </c>
      <c r="M399" s="4" t="n">
        <f aca="false">H399*CALCULATIONS!$B$2</f>
        <v>5563.32</v>
      </c>
      <c r="N399" s="4" t="n">
        <f aca="false">IF(J399="Yes",H399*CALCULATIONS!$B$3,0)</f>
        <v>0</v>
      </c>
      <c r="O399" s="4" t="n">
        <f aca="false">L399-M399-N399</f>
        <v>2318.05</v>
      </c>
      <c r="P399" s="16" t="n">
        <f aca="false">IF(L399&gt;0,O399/L399,"")</f>
        <v>0.294117647058824</v>
      </c>
    </row>
    <row r="400" customFormat="false" ht="15" hidden="false" customHeight="false" outlineLevel="0" collapsed="false">
      <c r="A400" s="2" t="str">
        <f aca="false">RAW_DATA!A396</f>
        <v>ORD-100395</v>
      </c>
      <c r="B400" s="2" t="str">
        <f aca="false">RAW_DATA!B396</f>
        <v>CUST-7609</v>
      </c>
      <c r="C400" s="2" t="str">
        <f aca="false">RAW_DATA!C396</f>
        <v>Women</v>
      </c>
      <c r="D400" s="2" t="str">
        <f aca="false">RAW_DATA!D396</f>
        <v>WOM-CARDIGAN-001</v>
      </c>
      <c r="E400" s="14" t="str">
        <f aca="false">RAW_DATA!E396</f>
        <v>2024-03-22</v>
      </c>
      <c r="F400" s="14" t="str">
        <f aca="false">RAW_DATA!F396</f>
        <v>2024-03-24</v>
      </c>
      <c r="G400" s="2" t="str">
        <f aca="false">RAW_DATA!G396</f>
        <v>Karnali</v>
      </c>
      <c r="H400" s="4" t="n">
        <f aca="false">RAW_DATA!H396</f>
        <v>1314.98</v>
      </c>
      <c r="I400" s="5" t="n">
        <f aca="false">RAW_DATA!I396</f>
        <v>30</v>
      </c>
      <c r="J400" s="2" t="str">
        <f aca="false">RAW_DATA!J396</f>
        <v>No</v>
      </c>
      <c r="K400" s="15" t="n">
        <f aca="false">IF(AND(F400&lt;&gt;"",E400&lt;&gt;""),DATEVALUE(F400)-DATEVALUE(E400),"")</f>
        <v>2</v>
      </c>
      <c r="L400" s="4" t="n">
        <f aca="false">H400*(1-I400/100)</f>
        <v>920.486</v>
      </c>
      <c r="M400" s="4" t="n">
        <f aca="false">H400*CALCULATIONS!$B$2</f>
        <v>788.988</v>
      </c>
      <c r="N400" s="4" t="n">
        <f aca="false">IF(J400="Yes",H400*CALCULATIONS!$B$3,0)</f>
        <v>0</v>
      </c>
      <c r="O400" s="4" t="n">
        <f aca="false">L400-M400-N400</f>
        <v>131.498</v>
      </c>
      <c r="P400" s="16" t="n">
        <f aca="false">IF(L400&gt;0,O400/L400,"")</f>
        <v>0.142857142857143</v>
      </c>
    </row>
    <row r="401" customFormat="false" ht="15" hidden="false" customHeight="false" outlineLevel="0" collapsed="false">
      <c r="A401" s="2" t="str">
        <f aca="false">RAW_DATA!A397</f>
        <v>ORD-100396</v>
      </c>
      <c r="B401" s="2" t="str">
        <f aca="false">RAW_DATA!B397</f>
        <v>CUST-8478</v>
      </c>
      <c r="C401" s="2" t="str">
        <f aca="false">RAW_DATA!C397</f>
        <v>Men</v>
      </c>
      <c r="D401" s="2" t="str">
        <f aca="false">RAW_DATA!D397</f>
        <v>MEN-CHINO-001</v>
      </c>
      <c r="E401" s="14" t="str">
        <f aca="false">RAW_DATA!E397</f>
        <v>2024-04-12</v>
      </c>
      <c r="F401" s="14" t="str">
        <f aca="false">RAW_DATA!F397</f>
        <v>2024-04-21</v>
      </c>
      <c r="G401" s="2" t="str">
        <f aca="false">RAW_DATA!G397</f>
        <v>Karnali</v>
      </c>
      <c r="H401" s="4" t="n">
        <f aca="false">RAW_DATA!H397</f>
        <v>3019.19</v>
      </c>
      <c r="I401" s="5" t="n">
        <f aca="false">RAW_DATA!I397</f>
        <v>0</v>
      </c>
      <c r="J401" s="2" t="str">
        <f aca="false">RAW_DATA!J397</f>
        <v>No</v>
      </c>
      <c r="K401" s="15" t="n">
        <f aca="false">IF(AND(F401&lt;&gt;"",E401&lt;&gt;""),DATEVALUE(F401)-DATEVALUE(E401),"")</f>
        <v>9</v>
      </c>
      <c r="L401" s="4" t="n">
        <f aca="false">H401*(1-I401/100)</f>
        <v>3019.19</v>
      </c>
      <c r="M401" s="4" t="n">
        <f aca="false">H401*CALCULATIONS!$B$2</f>
        <v>1811.514</v>
      </c>
      <c r="N401" s="4" t="n">
        <f aca="false">IF(J401="Yes",H401*CALCULATIONS!$B$3,0)</f>
        <v>0</v>
      </c>
      <c r="O401" s="4" t="n">
        <f aca="false">L401-M401-N401</f>
        <v>1207.676</v>
      </c>
      <c r="P401" s="16" t="n">
        <f aca="false">IF(L401&gt;0,O401/L401,"")</f>
        <v>0.4</v>
      </c>
    </row>
    <row r="402" customFormat="false" ht="15" hidden="false" customHeight="false" outlineLevel="0" collapsed="false">
      <c r="A402" s="2" t="str">
        <f aca="false">RAW_DATA!A398</f>
        <v>ORD-100397</v>
      </c>
      <c r="B402" s="2" t="str">
        <f aca="false">RAW_DATA!B398</f>
        <v>CUST-3029</v>
      </c>
      <c r="C402" s="2" t="str">
        <f aca="false">RAW_DATA!C398</f>
        <v>Men</v>
      </c>
      <c r="D402" s="2" t="str">
        <f aca="false">RAW_DATA!D398</f>
        <v>MEN-SUIT-001</v>
      </c>
      <c r="E402" s="14" t="str">
        <f aca="false">RAW_DATA!E398</f>
        <v>2024-08-25</v>
      </c>
      <c r="F402" s="14" t="str">
        <f aca="false">RAW_DATA!F398</f>
        <v>2024-08-31</v>
      </c>
      <c r="G402" s="2" t="str">
        <f aca="false">RAW_DATA!G398</f>
        <v>Lumbini</v>
      </c>
      <c r="H402" s="4" t="n">
        <f aca="false">RAW_DATA!H398</f>
        <v>5841.1</v>
      </c>
      <c r="I402" s="5" t="n">
        <f aca="false">RAW_DATA!I398</f>
        <v>10</v>
      </c>
      <c r="J402" s="2" t="str">
        <f aca="false">RAW_DATA!J398</f>
        <v>No</v>
      </c>
      <c r="K402" s="15" t="n">
        <f aca="false">IF(AND(F402&lt;&gt;"",E402&lt;&gt;""),DATEVALUE(F402)-DATEVALUE(E402),"")</f>
        <v>6</v>
      </c>
      <c r="L402" s="4" t="n">
        <f aca="false">H402*(1-I402/100)</f>
        <v>5256.99</v>
      </c>
      <c r="M402" s="4" t="n">
        <f aca="false">H402*CALCULATIONS!$B$2</f>
        <v>3504.66</v>
      </c>
      <c r="N402" s="4" t="n">
        <f aca="false">IF(J402="Yes",H402*CALCULATIONS!$B$3,0)</f>
        <v>0</v>
      </c>
      <c r="O402" s="4" t="n">
        <f aca="false">L402-M402-N402</f>
        <v>1752.33</v>
      </c>
      <c r="P402" s="16" t="n">
        <f aca="false">IF(L402&gt;0,O402/L402,"")</f>
        <v>0.333333333333333</v>
      </c>
    </row>
    <row r="403" customFormat="false" ht="15" hidden="false" customHeight="false" outlineLevel="0" collapsed="false">
      <c r="A403" s="2" t="str">
        <f aca="false">RAW_DATA!A399</f>
        <v>ORD-100398</v>
      </c>
      <c r="B403" s="2" t="str">
        <f aca="false">RAW_DATA!B399</f>
        <v>CUST-3679</v>
      </c>
      <c r="C403" s="2" t="str">
        <f aca="false">RAW_DATA!C399</f>
        <v>Women</v>
      </c>
      <c r="D403" s="2" t="str">
        <f aca="false">RAW_DATA!D399</f>
        <v>WOM-TOP-001</v>
      </c>
      <c r="E403" s="14" t="str">
        <f aca="false">RAW_DATA!E399</f>
        <v>2024-08-30</v>
      </c>
      <c r="F403" s="14" t="str">
        <f aca="false">RAW_DATA!F399</f>
        <v>2024-09-05</v>
      </c>
      <c r="G403" s="2" t="str">
        <f aca="false">RAW_DATA!G399</f>
        <v>Madhesh</v>
      </c>
      <c r="H403" s="4" t="n">
        <f aca="false">RAW_DATA!H399</f>
        <v>6968.5</v>
      </c>
      <c r="I403" s="5" t="n">
        <f aca="false">RAW_DATA!I399</f>
        <v>20</v>
      </c>
      <c r="J403" s="2" t="str">
        <f aca="false">RAW_DATA!J399</f>
        <v>No</v>
      </c>
      <c r="K403" s="15" t="n">
        <f aca="false">IF(AND(F403&lt;&gt;"",E403&lt;&gt;""),DATEVALUE(F403)-DATEVALUE(E403),"")</f>
        <v>6</v>
      </c>
      <c r="L403" s="4" t="n">
        <f aca="false">H403*(1-I403/100)</f>
        <v>5574.8</v>
      </c>
      <c r="M403" s="4" t="n">
        <f aca="false">H403*CALCULATIONS!$B$2</f>
        <v>4181.1</v>
      </c>
      <c r="N403" s="4" t="n">
        <f aca="false">IF(J403="Yes",H403*CALCULATIONS!$B$3,0)</f>
        <v>0</v>
      </c>
      <c r="O403" s="4" t="n">
        <f aca="false">L403-M403-N403</f>
        <v>1393.7</v>
      </c>
      <c r="P403" s="16" t="n">
        <f aca="false">IF(L403&gt;0,O403/L403,"")</f>
        <v>0.25</v>
      </c>
    </row>
    <row r="404" customFormat="false" ht="15" hidden="false" customHeight="false" outlineLevel="0" collapsed="false">
      <c r="A404" s="2" t="str">
        <f aca="false">RAW_DATA!A400</f>
        <v>ORD-100399</v>
      </c>
      <c r="B404" s="2" t="str">
        <f aca="false">RAW_DATA!B400</f>
        <v>CUST-4511</v>
      </c>
      <c r="C404" s="2" t="str">
        <f aca="false">RAW_DATA!C400</f>
        <v>Kids</v>
      </c>
      <c r="D404" s="2" t="str">
        <f aca="false">RAW_DATA!D400</f>
        <v>KID-JACKET-001</v>
      </c>
      <c r="E404" s="14" t="str">
        <f aca="false">RAW_DATA!E400</f>
        <v>2024-01-15</v>
      </c>
      <c r="F404" s="14" t="str">
        <f aca="false">RAW_DATA!F400</f>
        <v>2024-01-20</v>
      </c>
      <c r="G404" s="2" t="str">
        <f aca="false">RAW_DATA!G400</f>
        <v>Lumbini</v>
      </c>
      <c r="H404" s="4" t="n">
        <f aca="false">RAW_DATA!H400</f>
        <v>1810.68</v>
      </c>
      <c r="I404" s="5" t="n">
        <f aca="false">RAW_DATA!I400</f>
        <v>25</v>
      </c>
      <c r="J404" s="2" t="str">
        <f aca="false">RAW_DATA!J400</f>
        <v>Yes</v>
      </c>
      <c r="K404" s="15" t="n">
        <f aca="false">IF(AND(F404&lt;&gt;"",E404&lt;&gt;""),DATEVALUE(F404)-DATEVALUE(E404),"")</f>
        <v>5</v>
      </c>
      <c r="L404" s="4" t="n">
        <f aca="false">H404*(1-I404/100)</f>
        <v>1358.01</v>
      </c>
      <c r="M404" s="4" t="n">
        <f aca="false">H404*CALCULATIONS!$B$2</f>
        <v>1086.408</v>
      </c>
      <c r="N404" s="4" t="n">
        <f aca="false">IF(J404="Yes",H404*CALCULATIONS!$B$3,0)</f>
        <v>362.136</v>
      </c>
      <c r="O404" s="4" t="n">
        <f aca="false">L404-M404-N404</f>
        <v>-90.5339999999999</v>
      </c>
      <c r="P404" s="16" t="n">
        <f aca="false">IF(L404&gt;0,O404/L404,"")</f>
        <v>-0.0666666666666666</v>
      </c>
    </row>
    <row r="405" customFormat="false" ht="15" hidden="false" customHeight="false" outlineLevel="0" collapsed="false">
      <c r="A405" s="2" t="str">
        <f aca="false">RAW_DATA!A401</f>
        <v>ORD-100400</v>
      </c>
      <c r="B405" s="2" t="str">
        <f aca="false">RAW_DATA!B401</f>
        <v>CUST-1145</v>
      </c>
      <c r="C405" s="2" t="str">
        <f aca="false">RAW_DATA!C401</f>
        <v>Kids</v>
      </c>
      <c r="D405" s="2" t="str">
        <f aca="false">RAW_DATA!D401</f>
        <v>KID-DRESS-001</v>
      </c>
      <c r="E405" s="14" t="str">
        <f aca="false">RAW_DATA!E401</f>
        <v>2024-09-19</v>
      </c>
      <c r="F405" s="14" t="str">
        <f aca="false">RAW_DATA!F401</f>
        <v>2024-09-20</v>
      </c>
      <c r="G405" s="2" t="str">
        <f aca="false">RAW_DATA!G401</f>
        <v>Lumbini</v>
      </c>
      <c r="H405" s="4" t="n">
        <f aca="false">RAW_DATA!H401</f>
        <v>9948.02</v>
      </c>
      <c r="I405" s="5" t="n">
        <f aca="false">RAW_DATA!I401</f>
        <v>10</v>
      </c>
      <c r="J405" s="2" t="str">
        <f aca="false">RAW_DATA!J401</f>
        <v>No</v>
      </c>
      <c r="K405" s="15" t="n">
        <f aca="false">IF(AND(F405&lt;&gt;"",E405&lt;&gt;""),DATEVALUE(F405)-DATEVALUE(E405),"")</f>
        <v>1</v>
      </c>
      <c r="L405" s="4" t="n">
        <f aca="false">H405*(1-I405/100)</f>
        <v>8953.218</v>
      </c>
      <c r="M405" s="4" t="n">
        <f aca="false">H405*CALCULATIONS!$B$2</f>
        <v>5968.812</v>
      </c>
      <c r="N405" s="4" t="n">
        <f aca="false">IF(J405="Yes",H405*CALCULATIONS!$B$3,0)</f>
        <v>0</v>
      </c>
      <c r="O405" s="4" t="n">
        <f aca="false">L405-M405-N405</f>
        <v>2984.406</v>
      </c>
      <c r="P405" s="16" t="n">
        <f aca="false">IF(L405&gt;0,O405/L405,"")</f>
        <v>0.333333333333333</v>
      </c>
    </row>
    <row r="406" customFormat="false" ht="15" hidden="false" customHeight="false" outlineLevel="0" collapsed="false">
      <c r="A406" s="2" t="str">
        <f aca="false">RAW_DATA!A402</f>
        <v>ORD-100401</v>
      </c>
      <c r="B406" s="2" t="str">
        <f aca="false">RAW_DATA!B402</f>
        <v>CUST-6004</v>
      </c>
      <c r="C406" s="2" t="str">
        <f aca="false">RAW_DATA!C402</f>
        <v>Women</v>
      </c>
      <c r="D406" s="2" t="str">
        <f aca="false">RAW_DATA!D402</f>
        <v>WOM-DRESS-001</v>
      </c>
      <c r="E406" s="14" t="str">
        <f aca="false">RAW_DATA!E402</f>
        <v>2024-04-24</v>
      </c>
      <c r="F406" s="14" t="str">
        <f aca="false">RAW_DATA!F402</f>
        <v>2024-04-28</v>
      </c>
      <c r="G406" s="2" t="str">
        <f aca="false">RAW_DATA!G402</f>
        <v>Gandaki</v>
      </c>
      <c r="H406" s="4" t="n">
        <f aca="false">RAW_DATA!H402</f>
        <v>12112.54</v>
      </c>
      <c r="I406" s="5" t="n">
        <f aca="false">RAW_DATA!I402</f>
        <v>20</v>
      </c>
      <c r="J406" s="2" t="str">
        <f aca="false">RAW_DATA!J402</f>
        <v>No</v>
      </c>
      <c r="K406" s="15" t="n">
        <f aca="false">IF(AND(F406&lt;&gt;"",E406&lt;&gt;""),DATEVALUE(F406)-DATEVALUE(E406),"")</f>
        <v>4</v>
      </c>
      <c r="L406" s="4" t="n">
        <f aca="false">H406*(1-I406/100)</f>
        <v>9690.032</v>
      </c>
      <c r="M406" s="4" t="n">
        <f aca="false">H406*CALCULATIONS!$B$2</f>
        <v>7267.524</v>
      </c>
      <c r="N406" s="4" t="n">
        <f aca="false">IF(J406="Yes",H406*CALCULATIONS!$B$3,0)</f>
        <v>0</v>
      </c>
      <c r="O406" s="4" t="n">
        <f aca="false">L406-M406-N406</f>
        <v>2422.508</v>
      </c>
      <c r="P406" s="16" t="n">
        <f aca="false">IF(L406&gt;0,O406/L406,"")</f>
        <v>0.25</v>
      </c>
    </row>
    <row r="407" customFormat="false" ht="15" hidden="false" customHeight="false" outlineLevel="0" collapsed="false">
      <c r="A407" s="2" t="str">
        <f aca="false">RAW_DATA!A403</f>
        <v>ORD-100402</v>
      </c>
      <c r="B407" s="2" t="str">
        <f aca="false">RAW_DATA!B403</f>
        <v>CUST-9530</v>
      </c>
      <c r="C407" s="2" t="str">
        <f aca="false">RAW_DATA!C403</f>
        <v>Women</v>
      </c>
      <c r="D407" s="2" t="str">
        <f aca="false">RAW_DATA!D403</f>
        <v>WOM-JEANS-001</v>
      </c>
      <c r="E407" s="14" t="str">
        <f aca="false">RAW_DATA!E403</f>
        <v>2024-08-23</v>
      </c>
      <c r="F407" s="14" t="str">
        <f aca="false">RAW_DATA!F403</f>
        <v>2024-08-27</v>
      </c>
      <c r="G407" s="2" t="str">
        <f aca="false">RAW_DATA!G403</f>
        <v>Madhesh</v>
      </c>
      <c r="H407" s="4" t="n">
        <f aca="false">RAW_DATA!H403</f>
        <v>12848</v>
      </c>
      <c r="I407" s="5" t="n">
        <f aca="false">RAW_DATA!I403</f>
        <v>15</v>
      </c>
      <c r="J407" s="2" t="str">
        <f aca="false">RAW_DATA!J403</f>
        <v>No</v>
      </c>
      <c r="K407" s="15" t="n">
        <f aca="false">IF(AND(F407&lt;&gt;"",E407&lt;&gt;""),DATEVALUE(F407)-DATEVALUE(E407),"")</f>
        <v>4</v>
      </c>
      <c r="L407" s="4" t="n">
        <f aca="false">H407*(1-I407/100)</f>
        <v>10920.8</v>
      </c>
      <c r="M407" s="4" t="n">
        <f aca="false">H407*CALCULATIONS!$B$2</f>
        <v>7708.8</v>
      </c>
      <c r="N407" s="4" t="n">
        <f aca="false">IF(J407="Yes",H407*CALCULATIONS!$B$3,0)</f>
        <v>0</v>
      </c>
      <c r="O407" s="4" t="n">
        <f aca="false">L407-M407-N407</f>
        <v>3212</v>
      </c>
      <c r="P407" s="16" t="n">
        <f aca="false">IF(L407&gt;0,O407/L407,"")</f>
        <v>0.294117647058824</v>
      </c>
    </row>
    <row r="408" customFormat="false" ht="15" hidden="false" customHeight="false" outlineLevel="0" collapsed="false">
      <c r="A408" s="2" t="str">
        <f aca="false">RAW_DATA!A404</f>
        <v>ORD-100403</v>
      </c>
      <c r="B408" s="2" t="str">
        <f aca="false">RAW_DATA!B404</f>
        <v>CUST-5631</v>
      </c>
      <c r="C408" s="2" t="str">
        <f aca="false">RAW_DATA!C404</f>
        <v>Kids</v>
      </c>
      <c r="D408" s="2" t="str">
        <f aca="false">RAW_DATA!D404</f>
        <v>KID-SHORTS-001</v>
      </c>
      <c r="E408" s="14" t="str">
        <f aca="false">RAW_DATA!E404</f>
        <v>2024-12-05</v>
      </c>
      <c r="F408" s="14" t="str">
        <f aca="false">RAW_DATA!F404</f>
        <v>2024-12-19</v>
      </c>
      <c r="G408" s="2" t="str">
        <f aca="false">RAW_DATA!G404</f>
        <v>Gandaki</v>
      </c>
      <c r="H408" s="4" t="n">
        <f aca="false">RAW_DATA!H404</f>
        <v>7916.95</v>
      </c>
      <c r="I408" s="5" t="n">
        <f aca="false">RAW_DATA!I404</f>
        <v>0</v>
      </c>
      <c r="J408" s="2" t="str">
        <f aca="false">RAW_DATA!J404</f>
        <v>No</v>
      </c>
      <c r="K408" s="15" t="n">
        <f aca="false">IF(AND(F408&lt;&gt;"",E408&lt;&gt;""),DATEVALUE(F408)-DATEVALUE(E408),"")</f>
        <v>14</v>
      </c>
      <c r="L408" s="4" t="n">
        <f aca="false">H408*(1-I408/100)</f>
        <v>7916.95</v>
      </c>
      <c r="M408" s="4" t="n">
        <f aca="false">H408*CALCULATIONS!$B$2</f>
        <v>4750.17</v>
      </c>
      <c r="N408" s="4" t="n">
        <f aca="false">IF(J408="Yes",H408*CALCULATIONS!$B$3,0)</f>
        <v>0</v>
      </c>
      <c r="O408" s="4" t="n">
        <f aca="false">L408-M408-N408</f>
        <v>3166.78</v>
      </c>
      <c r="P408" s="16" t="n">
        <f aca="false">IF(L408&gt;0,O408/L408,"")</f>
        <v>0.4</v>
      </c>
    </row>
    <row r="409" customFormat="false" ht="15" hidden="false" customHeight="false" outlineLevel="0" collapsed="false">
      <c r="A409" s="2" t="str">
        <f aca="false">RAW_DATA!A405</f>
        <v>ORD-100404</v>
      </c>
      <c r="B409" s="2" t="str">
        <f aca="false">RAW_DATA!B405</f>
        <v>CUST-5895</v>
      </c>
      <c r="C409" s="2" t="str">
        <f aca="false">RAW_DATA!C405</f>
        <v>Men</v>
      </c>
      <c r="D409" s="2" t="str">
        <f aca="false">RAW_DATA!D405</f>
        <v>MEN-SHIRT-002</v>
      </c>
      <c r="E409" s="14" t="str">
        <f aca="false">RAW_DATA!E405</f>
        <v>2024-11-23</v>
      </c>
      <c r="F409" s="14" t="str">
        <f aca="false">RAW_DATA!F405</f>
        <v>2024-11-27</v>
      </c>
      <c r="G409" s="2" t="str">
        <f aca="false">RAW_DATA!G405</f>
        <v>Madhesh</v>
      </c>
      <c r="H409" s="4" t="n">
        <f aca="false">RAW_DATA!H405</f>
        <v>14831.23</v>
      </c>
      <c r="I409" s="5" t="n">
        <f aca="false">RAW_DATA!I405</f>
        <v>10</v>
      </c>
      <c r="J409" s="2" t="str">
        <f aca="false">RAW_DATA!J405</f>
        <v>No</v>
      </c>
      <c r="K409" s="15" t="n">
        <f aca="false">IF(AND(F409&lt;&gt;"",E409&lt;&gt;""),DATEVALUE(F409)-DATEVALUE(E409),"")</f>
        <v>4</v>
      </c>
      <c r="L409" s="4" t="n">
        <f aca="false">H409*(1-I409/100)</f>
        <v>13348.107</v>
      </c>
      <c r="M409" s="4" t="n">
        <f aca="false">H409*CALCULATIONS!$B$2</f>
        <v>8898.738</v>
      </c>
      <c r="N409" s="4" t="n">
        <f aca="false">IF(J409="Yes",H409*CALCULATIONS!$B$3,0)</f>
        <v>0</v>
      </c>
      <c r="O409" s="4" t="n">
        <f aca="false">L409-M409-N409</f>
        <v>4449.369</v>
      </c>
      <c r="P409" s="16" t="n">
        <f aca="false">IF(L409&gt;0,O409/L409,"")</f>
        <v>0.333333333333333</v>
      </c>
    </row>
    <row r="410" customFormat="false" ht="15" hidden="false" customHeight="false" outlineLevel="0" collapsed="false">
      <c r="A410" s="2" t="str">
        <f aca="false">RAW_DATA!A406</f>
        <v>ORD-100405</v>
      </c>
      <c r="B410" s="2" t="str">
        <f aca="false">RAW_DATA!B406</f>
        <v>CUST-3292</v>
      </c>
      <c r="C410" s="2" t="str">
        <f aca="false">RAW_DATA!C406</f>
        <v>Men</v>
      </c>
      <c r="D410" s="2" t="str">
        <f aca="false">RAW_DATA!D406</f>
        <v>MEN-CHINO-001</v>
      </c>
      <c r="E410" s="14" t="str">
        <f aca="false">RAW_DATA!E406</f>
        <v>2024-11-03</v>
      </c>
      <c r="F410" s="14" t="str">
        <f aca="false">RAW_DATA!F406</f>
        <v>2024-11-08</v>
      </c>
      <c r="G410" s="2" t="str">
        <f aca="false">RAW_DATA!G406</f>
        <v>Lumbini</v>
      </c>
      <c r="H410" s="4" t="n">
        <f aca="false">RAW_DATA!H406</f>
        <v>12178.73</v>
      </c>
      <c r="I410" s="5" t="n">
        <f aca="false">RAW_DATA!I406</f>
        <v>0</v>
      </c>
      <c r="J410" s="2" t="str">
        <f aca="false">RAW_DATA!J406</f>
        <v>No</v>
      </c>
      <c r="K410" s="15" t="n">
        <f aca="false">IF(AND(F410&lt;&gt;"",E410&lt;&gt;""),DATEVALUE(F410)-DATEVALUE(E410),"")</f>
        <v>5</v>
      </c>
      <c r="L410" s="4" t="n">
        <f aca="false">H410*(1-I410/100)</f>
        <v>12178.73</v>
      </c>
      <c r="M410" s="4" t="n">
        <f aca="false">H410*CALCULATIONS!$B$2</f>
        <v>7307.238</v>
      </c>
      <c r="N410" s="4" t="n">
        <f aca="false">IF(J410="Yes",H410*CALCULATIONS!$B$3,0)</f>
        <v>0</v>
      </c>
      <c r="O410" s="4" t="n">
        <f aca="false">L410-M410-N410</f>
        <v>4871.492</v>
      </c>
      <c r="P410" s="16" t="n">
        <f aca="false">IF(L410&gt;0,O410/L410,"")</f>
        <v>0.4</v>
      </c>
    </row>
    <row r="411" customFormat="false" ht="15" hidden="false" customHeight="false" outlineLevel="0" collapsed="false">
      <c r="A411" s="2" t="str">
        <f aca="false">RAW_DATA!A407</f>
        <v>ORD-100406</v>
      </c>
      <c r="B411" s="2" t="str">
        <f aca="false">RAW_DATA!B407</f>
        <v>CUST-4111</v>
      </c>
      <c r="C411" s="2" t="str">
        <f aca="false">RAW_DATA!C407</f>
        <v>Women</v>
      </c>
      <c r="D411" s="2" t="str">
        <f aca="false">RAW_DATA!D407</f>
        <v>WOM-SUIT-001</v>
      </c>
      <c r="E411" s="14" t="str">
        <f aca="false">RAW_DATA!E407</f>
        <v>2024-07-26</v>
      </c>
      <c r="F411" s="14" t="str">
        <f aca="false">RAW_DATA!F407</f>
        <v>2024-07-31</v>
      </c>
      <c r="G411" s="2" t="str">
        <f aca="false">RAW_DATA!G407</f>
        <v>Sudurpashchim</v>
      </c>
      <c r="H411" s="4" t="n">
        <f aca="false">RAW_DATA!H407</f>
        <v>13650.22</v>
      </c>
      <c r="I411" s="5" t="n">
        <f aca="false">RAW_DATA!I407</f>
        <v>10</v>
      </c>
      <c r="J411" s="2" t="str">
        <f aca="false">RAW_DATA!J407</f>
        <v>Yes</v>
      </c>
      <c r="K411" s="15" t="n">
        <f aca="false">IF(AND(F411&lt;&gt;"",E411&lt;&gt;""),DATEVALUE(F411)-DATEVALUE(E411),"")</f>
        <v>5</v>
      </c>
      <c r="L411" s="4" t="n">
        <f aca="false">H411*(1-I411/100)</f>
        <v>12285.198</v>
      </c>
      <c r="M411" s="4" t="n">
        <f aca="false">H411*CALCULATIONS!$B$2</f>
        <v>8190.132</v>
      </c>
      <c r="N411" s="4" t="n">
        <f aca="false">IF(J411="Yes",H411*CALCULATIONS!$B$3,0)</f>
        <v>2730.044</v>
      </c>
      <c r="O411" s="4" t="n">
        <f aca="false">L411-M411-N411</f>
        <v>1365.022</v>
      </c>
      <c r="P411" s="16" t="n">
        <f aca="false">IF(L411&gt;0,O411/L411,"")</f>
        <v>0.111111111111111</v>
      </c>
    </row>
    <row r="412" customFormat="false" ht="15" hidden="false" customHeight="false" outlineLevel="0" collapsed="false">
      <c r="A412" s="2" t="str">
        <f aca="false">RAW_DATA!A408</f>
        <v>ORD-100407</v>
      </c>
      <c r="B412" s="2" t="str">
        <f aca="false">RAW_DATA!B408</f>
        <v>CUST-3785</v>
      </c>
      <c r="C412" s="2" t="str">
        <f aca="false">RAW_DATA!C408</f>
        <v>Men</v>
      </c>
      <c r="D412" s="2" t="str">
        <f aca="false">RAW_DATA!D408</f>
        <v>MEN-JEANS-002</v>
      </c>
      <c r="E412" s="14" t="str">
        <f aca="false">RAW_DATA!E408</f>
        <v>2024-12-09</v>
      </c>
      <c r="F412" s="14" t="str">
        <f aca="false">RAW_DATA!F408</f>
        <v>2024-12-14</v>
      </c>
      <c r="G412" s="2" t="str">
        <f aca="false">RAW_DATA!G408</f>
        <v>Lumbini</v>
      </c>
      <c r="H412" s="4" t="n">
        <f aca="false">RAW_DATA!H408</f>
        <v>11881.01</v>
      </c>
      <c r="I412" s="5" t="n">
        <f aca="false">RAW_DATA!I408</f>
        <v>25</v>
      </c>
      <c r="J412" s="2" t="str">
        <f aca="false">RAW_DATA!J408</f>
        <v>No</v>
      </c>
      <c r="K412" s="15" t="n">
        <f aca="false">IF(AND(F412&lt;&gt;"",E412&lt;&gt;""),DATEVALUE(F412)-DATEVALUE(E412),"")</f>
        <v>5</v>
      </c>
      <c r="L412" s="4" t="n">
        <f aca="false">H412*(1-I412/100)</f>
        <v>8910.7575</v>
      </c>
      <c r="M412" s="4" t="n">
        <f aca="false">H412*CALCULATIONS!$B$2</f>
        <v>7128.606</v>
      </c>
      <c r="N412" s="4" t="n">
        <f aca="false">IF(J412="Yes",H412*CALCULATIONS!$B$3,0)</f>
        <v>0</v>
      </c>
      <c r="O412" s="4" t="n">
        <f aca="false">L412-M412-N412</f>
        <v>1782.1515</v>
      </c>
      <c r="P412" s="16" t="n">
        <f aca="false">IF(L412&gt;0,O412/L412,"")</f>
        <v>0.2</v>
      </c>
    </row>
    <row r="413" customFormat="false" ht="15" hidden="false" customHeight="false" outlineLevel="0" collapsed="false">
      <c r="A413" s="2" t="str">
        <f aca="false">RAW_DATA!A409</f>
        <v>ORD-100408</v>
      </c>
      <c r="B413" s="2" t="str">
        <f aca="false">RAW_DATA!B409</f>
        <v>CUST-3999</v>
      </c>
      <c r="C413" s="2" t="str">
        <f aca="false">RAW_DATA!C409</f>
        <v>Kids</v>
      </c>
      <c r="D413" s="2" t="str">
        <f aca="false">RAW_DATA!D409</f>
        <v>KID-ONESIE-001</v>
      </c>
      <c r="E413" s="14" t="str">
        <f aca="false">RAW_DATA!E409</f>
        <v>2024-05-12</v>
      </c>
      <c r="F413" s="14" t="str">
        <f aca="false">RAW_DATA!F409</f>
        <v>2024-05-20</v>
      </c>
      <c r="G413" s="2" t="str">
        <f aca="false">RAW_DATA!G409</f>
        <v>Bagmati</v>
      </c>
      <c r="H413" s="4" t="n">
        <f aca="false">RAW_DATA!H409</f>
        <v>7326.32</v>
      </c>
      <c r="I413" s="5" t="n">
        <f aca="false">RAW_DATA!I409</f>
        <v>0</v>
      </c>
      <c r="J413" s="2" t="str">
        <f aca="false">RAW_DATA!J409</f>
        <v>No</v>
      </c>
      <c r="K413" s="15" t="n">
        <f aca="false">IF(AND(F413&lt;&gt;"",E413&lt;&gt;""),DATEVALUE(F413)-DATEVALUE(E413),"")</f>
        <v>8</v>
      </c>
      <c r="L413" s="4" t="n">
        <f aca="false">H413*(1-I413/100)</f>
        <v>7326.32</v>
      </c>
      <c r="M413" s="4" t="n">
        <f aca="false">H413*CALCULATIONS!$B$2</f>
        <v>4395.792</v>
      </c>
      <c r="N413" s="4" t="n">
        <f aca="false">IF(J413="Yes",H413*CALCULATIONS!$B$3,0)</f>
        <v>0</v>
      </c>
      <c r="O413" s="4" t="n">
        <f aca="false">L413-M413-N413</f>
        <v>2930.528</v>
      </c>
      <c r="P413" s="16" t="n">
        <f aca="false">IF(L413&gt;0,O413/L413,"")</f>
        <v>0.4</v>
      </c>
    </row>
    <row r="414" customFormat="false" ht="15" hidden="false" customHeight="false" outlineLevel="0" collapsed="false">
      <c r="A414" s="2" t="str">
        <f aca="false">RAW_DATA!A410</f>
        <v>ORD-100409</v>
      </c>
      <c r="B414" s="2" t="str">
        <f aca="false">RAW_DATA!B410</f>
        <v>CUST-7089</v>
      </c>
      <c r="C414" s="2" t="str">
        <f aca="false">RAW_DATA!C410</f>
        <v>Kids</v>
      </c>
      <c r="D414" s="2" t="str">
        <f aca="false">RAW_DATA!D410</f>
        <v>KID-UNIFORM-001</v>
      </c>
      <c r="E414" s="14" t="str">
        <f aca="false">RAW_DATA!E410</f>
        <v>2024-06-06</v>
      </c>
      <c r="F414" s="14" t="str">
        <f aca="false">RAW_DATA!F410</f>
        <v>2024-06-11</v>
      </c>
      <c r="G414" s="2" t="str">
        <f aca="false">RAW_DATA!G410</f>
        <v>Lumbini</v>
      </c>
      <c r="H414" s="4" t="n">
        <f aca="false">RAW_DATA!H410</f>
        <v>5651.61</v>
      </c>
      <c r="I414" s="5" t="n">
        <f aca="false">RAW_DATA!I410</f>
        <v>5</v>
      </c>
      <c r="J414" s="2" t="str">
        <f aca="false">RAW_DATA!J410</f>
        <v>No</v>
      </c>
      <c r="K414" s="15" t="n">
        <f aca="false">IF(AND(F414&lt;&gt;"",E414&lt;&gt;""),DATEVALUE(F414)-DATEVALUE(E414),"")</f>
        <v>5</v>
      </c>
      <c r="L414" s="4" t="n">
        <f aca="false">H414*(1-I414/100)</f>
        <v>5369.0295</v>
      </c>
      <c r="M414" s="4" t="n">
        <f aca="false">H414*CALCULATIONS!$B$2</f>
        <v>3390.966</v>
      </c>
      <c r="N414" s="4" t="n">
        <f aca="false">IF(J414="Yes",H414*CALCULATIONS!$B$3,0)</f>
        <v>0</v>
      </c>
      <c r="O414" s="4" t="n">
        <f aca="false">L414-M414-N414</f>
        <v>1978.0635</v>
      </c>
      <c r="P414" s="16" t="n">
        <f aca="false">IF(L414&gt;0,O414/L414,"")</f>
        <v>0.368421052631579</v>
      </c>
    </row>
    <row r="415" customFormat="false" ht="15" hidden="false" customHeight="false" outlineLevel="0" collapsed="false">
      <c r="A415" s="2" t="str">
        <f aca="false">RAW_DATA!A411</f>
        <v>ORD-100410</v>
      </c>
      <c r="B415" s="2" t="str">
        <f aca="false">RAW_DATA!B411</f>
        <v>CUST-2166</v>
      </c>
      <c r="C415" s="2" t="str">
        <f aca="false">RAW_DATA!C411</f>
        <v>Men</v>
      </c>
      <c r="D415" s="2" t="str">
        <f aca="false">RAW_DATA!D411</f>
        <v>MEN-JACKET-001</v>
      </c>
      <c r="E415" s="14" t="str">
        <f aca="false">RAW_DATA!E411</f>
        <v>2024-11-20</v>
      </c>
      <c r="F415" s="14" t="str">
        <f aca="false">RAW_DATA!F411</f>
        <v>2024-11-26</v>
      </c>
      <c r="G415" s="2" t="str">
        <f aca="false">RAW_DATA!G411</f>
        <v>Madhesh</v>
      </c>
      <c r="H415" s="4" t="n">
        <f aca="false">RAW_DATA!H411</f>
        <v>7322.78</v>
      </c>
      <c r="I415" s="5" t="n">
        <f aca="false">RAW_DATA!I411</f>
        <v>0</v>
      </c>
      <c r="J415" s="2" t="str">
        <f aca="false">RAW_DATA!J411</f>
        <v>No</v>
      </c>
      <c r="K415" s="15" t="n">
        <f aca="false">IF(AND(F415&lt;&gt;"",E415&lt;&gt;""),DATEVALUE(F415)-DATEVALUE(E415),"")</f>
        <v>6</v>
      </c>
      <c r="L415" s="4" t="n">
        <f aca="false">H415*(1-I415/100)</f>
        <v>7322.78</v>
      </c>
      <c r="M415" s="4" t="n">
        <f aca="false">H415*CALCULATIONS!$B$2</f>
        <v>4393.668</v>
      </c>
      <c r="N415" s="4" t="n">
        <f aca="false">IF(J415="Yes",H415*CALCULATIONS!$B$3,0)</f>
        <v>0</v>
      </c>
      <c r="O415" s="4" t="n">
        <f aca="false">L415-M415-N415</f>
        <v>2929.112</v>
      </c>
      <c r="P415" s="16" t="n">
        <f aca="false">IF(L415&gt;0,O415/L415,"")</f>
        <v>0.4</v>
      </c>
    </row>
    <row r="416" customFormat="false" ht="15" hidden="false" customHeight="false" outlineLevel="0" collapsed="false">
      <c r="A416" s="2" t="str">
        <f aca="false">RAW_DATA!A412</f>
        <v>ORD-100411</v>
      </c>
      <c r="B416" s="2" t="str">
        <f aca="false">RAW_DATA!B412</f>
        <v>CUST-3470</v>
      </c>
      <c r="C416" s="2" t="str">
        <f aca="false">RAW_DATA!C412</f>
        <v>Women</v>
      </c>
      <c r="D416" s="2" t="str">
        <f aca="false">RAW_DATA!D412</f>
        <v>WOM-TOP-001</v>
      </c>
      <c r="E416" s="14" t="str">
        <f aca="false">RAW_DATA!E412</f>
        <v>2024-09-28</v>
      </c>
      <c r="F416" s="14" t="str">
        <f aca="false">RAW_DATA!F412</f>
        <v>2024-10-02</v>
      </c>
      <c r="G416" s="2" t="str">
        <f aca="false">RAW_DATA!G412</f>
        <v>Gandaki</v>
      </c>
      <c r="H416" s="4" t="n">
        <f aca="false">RAW_DATA!H412</f>
        <v>10370.12</v>
      </c>
      <c r="I416" s="5" t="n">
        <f aca="false">RAW_DATA!I412</f>
        <v>30</v>
      </c>
      <c r="J416" s="2" t="str">
        <f aca="false">RAW_DATA!J412</f>
        <v>Yes</v>
      </c>
      <c r="K416" s="15" t="n">
        <f aca="false">IF(AND(F416&lt;&gt;"",E416&lt;&gt;""),DATEVALUE(F416)-DATEVALUE(E416),"")</f>
        <v>4</v>
      </c>
      <c r="L416" s="4" t="n">
        <f aca="false">H416*(1-I416/100)</f>
        <v>7259.084</v>
      </c>
      <c r="M416" s="4" t="n">
        <f aca="false">H416*CALCULATIONS!$B$2</f>
        <v>6222.072</v>
      </c>
      <c r="N416" s="4" t="n">
        <f aca="false">IF(J416="Yes",H416*CALCULATIONS!$B$3,0)</f>
        <v>2074.024</v>
      </c>
      <c r="O416" s="4" t="n">
        <f aca="false">L416-M416-N416</f>
        <v>-1037.012</v>
      </c>
      <c r="P416" s="16" t="n">
        <f aca="false">IF(L416&gt;0,O416/L416,"")</f>
        <v>-0.142857142857143</v>
      </c>
    </row>
    <row r="417" customFormat="false" ht="15" hidden="false" customHeight="false" outlineLevel="0" collapsed="false">
      <c r="A417" s="2" t="str">
        <f aca="false">RAW_DATA!A413</f>
        <v>ORD-100412</v>
      </c>
      <c r="B417" s="2" t="str">
        <f aca="false">RAW_DATA!B413</f>
        <v>CUST-3954</v>
      </c>
      <c r="C417" s="2" t="str">
        <f aca="false">RAW_DATA!C413</f>
        <v>Men</v>
      </c>
      <c r="D417" s="2" t="str">
        <f aca="false">RAW_DATA!D413</f>
        <v>MEN-JEANS-002</v>
      </c>
      <c r="E417" s="14" t="str">
        <f aca="false">RAW_DATA!E413</f>
        <v>2024-08-22</v>
      </c>
      <c r="F417" s="14" t="str">
        <f aca="false">RAW_DATA!F413</f>
        <v>2024-08-25</v>
      </c>
      <c r="G417" s="2" t="str">
        <f aca="false">RAW_DATA!G413</f>
        <v>Madhesh</v>
      </c>
      <c r="H417" s="4" t="n">
        <f aca="false">RAW_DATA!H413</f>
        <v>13446.25</v>
      </c>
      <c r="I417" s="5" t="n">
        <f aca="false">RAW_DATA!I413</f>
        <v>20</v>
      </c>
      <c r="J417" s="2" t="str">
        <f aca="false">RAW_DATA!J413</f>
        <v>No</v>
      </c>
      <c r="K417" s="15" t="n">
        <f aca="false">IF(AND(F417&lt;&gt;"",E417&lt;&gt;""),DATEVALUE(F417)-DATEVALUE(E417),"")</f>
        <v>3</v>
      </c>
      <c r="L417" s="4" t="n">
        <f aca="false">H417*(1-I417/100)</f>
        <v>10757</v>
      </c>
      <c r="M417" s="4" t="n">
        <f aca="false">H417*CALCULATIONS!$B$2</f>
        <v>8067.75</v>
      </c>
      <c r="N417" s="4" t="n">
        <f aca="false">IF(J417="Yes",H417*CALCULATIONS!$B$3,0)</f>
        <v>0</v>
      </c>
      <c r="O417" s="4" t="n">
        <f aca="false">L417-M417-N417</f>
        <v>2689.25</v>
      </c>
      <c r="P417" s="16" t="n">
        <f aca="false">IF(L417&gt;0,O417/L417,"")</f>
        <v>0.25</v>
      </c>
    </row>
    <row r="418" customFormat="false" ht="15" hidden="false" customHeight="false" outlineLevel="0" collapsed="false">
      <c r="A418" s="2" t="str">
        <f aca="false">RAW_DATA!A414</f>
        <v>ORD-100413</v>
      </c>
      <c r="B418" s="2" t="str">
        <f aca="false">RAW_DATA!B414</f>
        <v>CUST-3762</v>
      </c>
      <c r="C418" s="2" t="str">
        <f aca="false">RAW_DATA!C414</f>
        <v>Women</v>
      </c>
      <c r="D418" s="2" t="str">
        <f aca="false">RAW_DATA!D414</f>
        <v>WOM-SUIT-001</v>
      </c>
      <c r="E418" s="14" t="str">
        <f aca="false">RAW_DATA!E414</f>
        <v>2024-01-30</v>
      </c>
      <c r="F418" s="14" t="str">
        <f aca="false">RAW_DATA!F414</f>
        <v>2024-01-31</v>
      </c>
      <c r="G418" s="2" t="str">
        <f aca="false">RAW_DATA!G414</f>
        <v>Madhesh</v>
      </c>
      <c r="H418" s="4" t="n">
        <f aca="false">RAW_DATA!H414</f>
        <v>5044.5</v>
      </c>
      <c r="I418" s="5" t="n">
        <f aca="false">RAW_DATA!I414</f>
        <v>5</v>
      </c>
      <c r="J418" s="2" t="str">
        <f aca="false">RAW_DATA!J414</f>
        <v>No</v>
      </c>
      <c r="K418" s="15" t="n">
        <f aca="false">IF(AND(F418&lt;&gt;"",E418&lt;&gt;""),DATEVALUE(F418)-DATEVALUE(E418),"")</f>
        <v>1</v>
      </c>
      <c r="L418" s="4" t="n">
        <f aca="false">H418*(1-I418/100)</f>
        <v>4792.275</v>
      </c>
      <c r="M418" s="4" t="n">
        <f aca="false">H418*CALCULATIONS!$B$2</f>
        <v>3026.7</v>
      </c>
      <c r="N418" s="4" t="n">
        <f aca="false">IF(J418="Yes",H418*CALCULATIONS!$B$3,0)</f>
        <v>0</v>
      </c>
      <c r="O418" s="4" t="n">
        <f aca="false">L418-M418-N418</f>
        <v>1765.575</v>
      </c>
      <c r="P418" s="16" t="n">
        <f aca="false">IF(L418&gt;0,O418/L418,"")</f>
        <v>0.368421052631579</v>
      </c>
    </row>
    <row r="419" customFormat="false" ht="15" hidden="false" customHeight="false" outlineLevel="0" collapsed="false">
      <c r="A419" s="2" t="str">
        <f aca="false">RAW_DATA!A415</f>
        <v>ORD-100414</v>
      </c>
      <c r="B419" s="2" t="str">
        <f aca="false">RAW_DATA!B415</f>
        <v>CUST-7609</v>
      </c>
      <c r="C419" s="2" t="str">
        <f aca="false">RAW_DATA!C415</f>
        <v>Women</v>
      </c>
      <c r="D419" s="2" t="str">
        <f aca="false">RAW_DATA!D415</f>
        <v>WOM-DRESS-001</v>
      </c>
      <c r="E419" s="14" t="str">
        <f aca="false">RAW_DATA!E415</f>
        <v>2024-03-07</v>
      </c>
      <c r="F419" s="14" t="str">
        <f aca="false">RAW_DATA!F415</f>
        <v>2024-03-14</v>
      </c>
      <c r="G419" s="2" t="str">
        <f aca="false">RAW_DATA!G415</f>
        <v>Madhesh</v>
      </c>
      <c r="H419" s="4" t="n">
        <f aca="false">RAW_DATA!H415</f>
        <v>11806.41</v>
      </c>
      <c r="I419" s="5" t="n">
        <f aca="false">RAW_DATA!I415</f>
        <v>30</v>
      </c>
      <c r="J419" s="2" t="str">
        <f aca="false">RAW_DATA!J415</f>
        <v>No</v>
      </c>
      <c r="K419" s="15" t="n">
        <f aca="false">IF(AND(F419&lt;&gt;"",E419&lt;&gt;""),DATEVALUE(F419)-DATEVALUE(E419),"")</f>
        <v>7</v>
      </c>
      <c r="L419" s="4" t="n">
        <f aca="false">H419*(1-I419/100)</f>
        <v>8264.487</v>
      </c>
      <c r="M419" s="4" t="n">
        <f aca="false">H419*CALCULATIONS!$B$2</f>
        <v>7083.846</v>
      </c>
      <c r="N419" s="4" t="n">
        <f aca="false">IF(J419="Yes",H419*CALCULATIONS!$B$3,0)</f>
        <v>0</v>
      </c>
      <c r="O419" s="4" t="n">
        <f aca="false">L419-M419-N419</f>
        <v>1180.641</v>
      </c>
      <c r="P419" s="16" t="n">
        <f aca="false">IF(L419&gt;0,O419/L419,"")</f>
        <v>0.142857142857143</v>
      </c>
    </row>
    <row r="420" customFormat="false" ht="15" hidden="false" customHeight="false" outlineLevel="0" collapsed="false">
      <c r="A420" s="2" t="str">
        <f aca="false">RAW_DATA!A416</f>
        <v>ORD-100415</v>
      </c>
      <c r="B420" s="2" t="str">
        <f aca="false">RAW_DATA!B416</f>
        <v>CUST-9700</v>
      </c>
      <c r="C420" s="2" t="str">
        <f aca="false">RAW_DATA!C416</f>
        <v>Women</v>
      </c>
      <c r="D420" s="2" t="str">
        <f aca="false">RAW_DATA!D416</f>
        <v>WOM-SUIT-001</v>
      </c>
      <c r="E420" s="14" t="str">
        <f aca="false">RAW_DATA!E416</f>
        <v>2024-07-10</v>
      </c>
      <c r="F420" s="14" t="str">
        <f aca="false">RAW_DATA!F416</f>
        <v>2024-07-23</v>
      </c>
      <c r="G420" s="2" t="str">
        <f aca="false">RAW_DATA!G416</f>
        <v>Madhesh</v>
      </c>
      <c r="H420" s="4" t="n">
        <f aca="false">RAW_DATA!H416</f>
        <v>8239.85</v>
      </c>
      <c r="I420" s="5" t="n">
        <f aca="false">RAW_DATA!I416</f>
        <v>0</v>
      </c>
      <c r="J420" s="2" t="str">
        <f aca="false">RAW_DATA!J416</f>
        <v>No</v>
      </c>
      <c r="K420" s="15" t="n">
        <f aca="false">IF(AND(F420&lt;&gt;"",E420&lt;&gt;""),DATEVALUE(F420)-DATEVALUE(E420),"")</f>
        <v>13</v>
      </c>
      <c r="L420" s="4" t="n">
        <f aca="false">H420*(1-I420/100)</f>
        <v>8239.85</v>
      </c>
      <c r="M420" s="4" t="n">
        <f aca="false">H420*CALCULATIONS!$B$2</f>
        <v>4943.91</v>
      </c>
      <c r="N420" s="4" t="n">
        <f aca="false">IF(J420="Yes",H420*CALCULATIONS!$B$3,0)</f>
        <v>0</v>
      </c>
      <c r="O420" s="4" t="n">
        <f aca="false">L420-M420-N420</f>
        <v>3295.94</v>
      </c>
      <c r="P420" s="16" t="n">
        <f aca="false">IF(L420&gt;0,O420/L420,"")</f>
        <v>0.4</v>
      </c>
    </row>
    <row r="421" customFormat="false" ht="15" hidden="false" customHeight="false" outlineLevel="0" collapsed="false">
      <c r="A421" s="2" t="str">
        <f aca="false">RAW_DATA!A417</f>
        <v>ORD-100416</v>
      </c>
      <c r="B421" s="2" t="str">
        <f aca="false">RAW_DATA!B417</f>
        <v>CUST-9246</v>
      </c>
      <c r="C421" s="2" t="str">
        <f aca="false">RAW_DATA!C417</f>
        <v>Men</v>
      </c>
      <c r="D421" s="2" t="str">
        <f aca="false">RAW_DATA!D417</f>
        <v>MEN-SHIRT-001</v>
      </c>
      <c r="E421" s="14" t="str">
        <f aca="false">RAW_DATA!E417</f>
        <v>2024-06-25</v>
      </c>
      <c r="F421" s="14" t="str">
        <f aca="false">RAW_DATA!F417</f>
        <v>2024-06-29</v>
      </c>
      <c r="G421" s="2" t="str">
        <f aca="false">RAW_DATA!G417</f>
        <v>Gandaki</v>
      </c>
      <c r="H421" s="4" t="n">
        <f aca="false">RAW_DATA!H417</f>
        <v>3780.85</v>
      </c>
      <c r="I421" s="5" t="n">
        <f aca="false">RAW_DATA!I417</f>
        <v>5</v>
      </c>
      <c r="J421" s="2" t="str">
        <f aca="false">RAW_DATA!J417</f>
        <v>Yes</v>
      </c>
      <c r="K421" s="15" t="n">
        <f aca="false">IF(AND(F421&lt;&gt;"",E421&lt;&gt;""),DATEVALUE(F421)-DATEVALUE(E421),"")</f>
        <v>4</v>
      </c>
      <c r="L421" s="4" t="n">
        <f aca="false">H421*(1-I421/100)</f>
        <v>3591.8075</v>
      </c>
      <c r="M421" s="4" t="n">
        <f aca="false">H421*CALCULATIONS!$B$2</f>
        <v>2268.51</v>
      </c>
      <c r="N421" s="4" t="n">
        <f aca="false">IF(J421="Yes",H421*CALCULATIONS!$B$3,0)</f>
        <v>756.17</v>
      </c>
      <c r="O421" s="4" t="n">
        <f aca="false">L421-M421-N421</f>
        <v>567.1275</v>
      </c>
      <c r="P421" s="16" t="n">
        <f aca="false">IF(L421&gt;0,O421/L421,"")</f>
        <v>0.157894736842105</v>
      </c>
    </row>
    <row r="422" customFormat="false" ht="15" hidden="false" customHeight="false" outlineLevel="0" collapsed="false">
      <c r="A422" s="2" t="str">
        <f aca="false">RAW_DATA!A418</f>
        <v>ORD-100417</v>
      </c>
      <c r="B422" s="2" t="str">
        <f aca="false">RAW_DATA!B418</f>
        <v>CUST-9587</v>
      </c>
      <c r="C422" s="2" t="str">
        <f aca="false">RAW_DATA!C418</f>
        <v>Women</v>
      </c>
      <c r="D422" s="2" t="str">
        <f aca="false">RAW_DATA!D418</f>
        <v>WOM-DRESS-001</v>
      </c>
      <c r="E422" s="14" t="str">
        <f aca="false">RAW_DATA!E418</f>
        <v>2024-05-28</v>
      </c>
      <c r="F422" s="14" t="str">
        <f aca="false">RAW_DATA!F418</f>
        <v>2024-06-02</v>
      </c>
      <c r="G422" s="2" t="str">
        <f aca="false">RAW_DATA!G418</f>
        <v>Bagmati</v>
      </c>
      <c r="H422" s="4" t="n">
        <f aca="false">RAW_DATA!H418</f>
        <v>4823.93</v>
      </c>
      <c r="I422" s="5" t="n">
        <f aca="false">RAW_DATA!I418</f>
        <v>0</v>
      </c>
      <c r="J422" s="2" t="str">
        <f aca="false">RAW_DATA!J418</f>
        <v>No</v>
      </c>
      <c r="K422" s="15" t="n">
        <f aca="false">IF(AND(F422&lt;&gt;"",E422&lt;&gt;""),DATEVALUE(F422)-DATEVALUE(E422),"")</f>
        <v>5</v>
      </c>
      <c r="L422" s="4" t="n">
        <f aca="false">H422*(1-I422/100)</f>
        <v>4823.93</v>
      </c>
      <c r="M422" s="4" t="n">
        <f aca="false">H422*CALCULATIONS!$B$2</f>
        <v>2894.358</v>
      </c>
      <c r="N422" s="4" t="n">
        <f aca="false">IF(J422="Yes",H422*CALCULATIONS!$B$3,0)</f>
        <v>0</v>
      </c>
      <c r="O422" s="4" t="n">
        <f aca="false">L422-M422-N422</f>
        <v>1929.572</v>
      </c>
      <c r="P422" s="16" t="n">
        <f aca="false">IF(L422&gt;0,O422/L422,"")</f>
        <v>0.4</v>
      </c>
    </row>
    <row r="423" customFormat="false" ht="15" hidden="false" customHeight="false" outlineLevel="0" collapsed="false">
      <c r="A423" s="2" t="str">
        <f aca="false">RAW_DATA!A419</f>
        <v>ORD-100418</v>
      </c>
      <c r="B423" s="2" t="str">
        <f aca="false">RAW_DATA!B419</f>
        <v>CUST-7609</v>
      </c>
      <c r="C423" s="2" t="str">
        <f aca="false">RAW_DATA!C419</f>
        <v>Men</v>
      </c>
      <c r="D423" s="2" t="str">
        <f aca="false">RAW_DATA!D419</f>
        <v>MEN-JEANS-001</v>
      </c>
      <c r="E423" s="14" t="str">
        <f aca="false">RAW_DATA!E419</f>
        <v>2024-04-06</v>
      </c>
      <c r="F423" s="14" t="str">
        <f aca="false">RAW_DATA!F419</f>
        <v>2024-04-09</v>
      </c>
      <c r="G423" s="2" t="str">
        <f aca="false">RAW_DATA!G419</f>
        <v>Madhesh</v>
      </c>
      <c r="H423" s="4" t="n">
        <f aca="false">RAW_DATA!H419</f>
        <v>5709.14</v>
      </c>
      <c r="I423" s="5" t="n">
        <f aca="false">RAW_DATA!I419</f>
        <v>15</v>
      </c>
      <c r="J423" s="2" t="str">
        <f aca="false">RAW_DATA!J419</f>
        <v>No</v>
      </c>
      <c r="K423" s="15" t="n">
        <f aca="false">IF(AND(F423&lt;&gt;"",E423&lt;&gt;""),DATEVALUE(F423)-DATEVALUE(E423),"")</f>
        <v>3</v>
      </c>
      <c r="L423" s="4" t="n">
        <f aca="false">H423*(1-I423/100)</f>
        <v>4852.769</v>
      </c>
      <c r="M423" s="4" t="n">
        <f aca="false">H423*CALCULATIONS!$B$2</f>
        <v>3425.484</v>
      </c>
      <c r="N423" s="4" t="n">
        <f aca="false">IF(J423="Yes",H423*CALCULATIONS!$B$3,0)</f>
        <v>0</v>
      </c>
      <c r="O423" s="4" t="n">
        <f aca="false">L423-M423-N423</f>
        <v>1427.285</v>
      </c>
      <c r="P423" s="16" t="n">
        <f aca="false">IF(L423&gt;0,O423/L423,"")</f>
        <v>0.294117647058824</v>
      </c>
    </row>
    <row r="424" customFormat="false" ht="15" hidden="false" customHeight="false" outlineLevel="0" collapsed="false">
      <c r="A424" s="2" t="str">
        <f aca="false">RAW_DATA!A420</f>
        <v>ORD-100419</v>
      </c>
      <c r="B424" s="2" t="str">
        <f aca="false">RAW_DATA!B420</f>
        <v>CUST-7006</v>
      </c>
      <c r="C424" s="2" t="str">
        <f aca="false">RAW_DATA!C420</f>
        <v>Men</v>
      </c>
      <c r="D424" s="2" t="str">
        <f aca="false">RAW_DATA!D420</f>
        <v>MEN-JEANS-002</v>
      </c>
      <c r="E424" s="14" t="str">
        <f aca="false">RAW_DATA!E420</f>
        <v>2024-01-12</v>
      </c>
      <c r="F424" s="14" t="str">
        <f aca="false">RAW_DATA!F420</f>
        <v>2024-01-18</v>
      </c>
      <c r="G424" s="2" t="str">
        <f aca="false">RAW_DATA!G420</f>
        <v>Lumbini</v>
      </c>
      <c r="H424" s="4" t="n">
        <f aca="false">RAW_DATA!H420</f>
        <v>3562.26</v>
      </c>
      <c r="I424" s="5" t="n">
        <f aca="false">RAW_DATA!I420</f>
        <v>5</v>
      </c>
      <c r="J424" s="2" t="str">
        <f aca="false">RAW_DATA!J420</f>
        <v>Yes</v>
      </c>
      <c r="K424" s="15" t="n">
        <f aca="false">IF(AND(F424&lt;&gt;"",E424&lt;&gt;""),DATEVALUE(F424)-DATEVALUE(E424),"")</f>
        <v>6</v>
      </c>
      <c r="L424" s="4" t="n">
        <f aca="false">H424*(1-I424/100)</f>
        <v>3384.147</v>
      </c>
      <c r="M424" s="4" t="n">
        <f aca="false">H424*CALCULATIONS!$B$2</f>
        <v>2137.356</v>
      </c>
      <c r="N424" s="4" t="n">
        <f aca="false">IF(J424="Yes",H424*CALCULATIONS!$B$3,0)</f>
        <v>712.452</v>
      </c>
      <c r="O424" s="4" t="n">
        <f aca="false">L424-M424-N424</f>
        <v>534.339</v>
      </c>
      <c r="P424" s="16" t="n">
        <f aca="false">IF(L424&gt;0,O424/L424,"")</f>
        <v>0.157894736842105</v>
      </c>
    </row>
    <row r="425" customFormat="false" ht="15" hidden="false" customHeight="false" outlineLevel="0" collapsed="false">
      <c r="A425" s="2" t="str">
        <f aca="false">RAW_DATA!A421</f>
        <v>ORD-100420</v>
      </c>
      <c r="B425" s="2" t="str">
        <f aca="false">RAW_DATA!B421</f>
        <v>CUST-1785</v>
      </c>
      <c r="C425" s="2" t="str">
        <f aca="false">RAW_DATA!C421</f>
        <v>Women</v>
      </c>
      <c r="D425" s="2" t="str">
        <f aca="false">RAW_DATA!D421</f>
        <v>WOM-KURTA-001</v>
      </c>
      <c r="E425" s="14" t="str">
        <f aca="false">RAW_DATA!E421</f>
        <v>2024-09-30</v>
      </c>
      <c r="F425" s="14" t="str">
        <f aca="false">RAW_DATA!F421</f>
        <v>2024-10-07</v>
      </c>
      <c r="G425" s="2" t="str">
        <f aca="false">RAW_DATA!G421</f>
        <v>Madhesh</v>
      </c>
      <c r="H425" s="4" t="n">
        <f aca="false">RAW_DATA!H421</f>
        <v>4208.94</v>
      </c>
      <c r="I425" s="5" t="n">
        <f aca="false">RAW_DATA!I421</f>
        <v>25</v>
      </c>
      <c r="J425" s="2" t="str">
        <f aca="false">RAW_DATA!J421</f>
        <v>No</v>
      </c>
      <c r="K425" s="15" t="n">
        <f aca="false">IF(AND(F425&lt;&gt;"",E425&lt;&gt;""),DATEVALUE(F425)-DATEVALUE(E425),"")</f>
        <v>7</v>
      </c>
      <c r="L425" s="4" t="n">
        <f aca="false">H425*(1-I425/100)</f>
        <v>3156.705</v>
      </c>
      <c r="M425" s="4" t="n">
        <f aca="false">H425*CALCULATIONS!$B$2</f>
        <v>2525.364</v>
      </c>
      <c r="N425" s="4" t="n">
        <f aca="false">IF(J425="Yes",H425*CALCULATIONS!$B$3,0)</f>
        <v>0</v>
      </c>
      <c r="O425" s="4" t="n">
        <f aca="false">L425-M425-N425</f>
        <v>631.341</v>
      </c>
      <c r="P425" s="16" t="n">
        <f aca="false">IF(L425&gt;0,O425/L425,"")</f>
        <v>0.2</v>
      </c>
    </row>
    <row r="426" customFormat="false" ht="15" hidden="false" customHeight="false" outlineLevel="0" collapsed="false">
      <c r="A426" s="2" t="str">
        <f aca="false">RAW_DATA!A422</f>
        <v>ORD-100421</v>
      </c>
      <c r="B426" s="2" t="str">
        <f aca="false">RAW_DATA!B422</f>
        <v>CUST-3508</v>
      </c>
      <c r="C426" s="2" t="str">
        <f aca="false">RAW_DATA!C422</f>
        <v>Women</v>
      </c>
      <c r="D426" s="2" t="str">
        <f aca="false">RAW_DATA!D422</f>
        <v>WOM-KURTA-001</v>
      </c>
      <c r="E426" s="14" t="str">
        <f aca="false">RAW_DATA!E422</f>
        <v>2024-07-13</v>
      </c>
      <c r="F426" s="14" t="str">
        <f aca="false">RAW_DATA!F422</f>
        <v>2024-07-15</v>
      </c>
      <c r="G426" s="2" t="str">
        <f aca="false">RAW_DATA!G422</f>
        <v>Bagmati</v>
      </c>
      <c r="H426" s="4" t="n">
        <f aca="false">RAW_DATA!H422</f>
        <v>6543.25</v>
      </c>
      <c r="I426" s="5" t="n">
        <f aca="false">RAW_DATA!I422</f>
        <v>0</v>
      </c>
      <c r="J426" s="2" t="str">
        <f aca="false">RAW_DATA!J422</f>
        <v>No</v>
      </c>
      <c r="K426" s="15" t="n">
        <f aca="false">IF(AND(F426&lt;&gt;"",E426&lt;&gt;""),DATEVALUE(F426)-DATEVALUE(E426),"")</f>
        <v>2</v>
      </c>
      <c r="L426" s="4" t="n">
        <f aca="false">H426*(1-I426/100)</f>
        <v>6543.25</v>
      </c>
      <c r="M426" s="4" t="n">
        <f aca="false">H426*CALCULATIONS!$B$2</f>
        <v>3925.95</v>
      </c>
      <c r="N426" s="4" t="n">
        <f aca="false">IF(J426="Yes",H426*CALCULATIONS!$B$3,0)</f>
        <v>0</v>
      </c>
      <c r="O426" s="4" t="n">
        <f aca="false">L426-M426-N426</f>
        <v>2617.3</v>
      </c>
      <c r="P426" s="16" t="n">
        <f aca="false">IF(L426&gt;0,O426/L426,"")</f>
        <v>0.4</v>
      </c>
    </row>
    <row r="427" customFormat="false" ht="15" hidden="false" customHeight="false" outlineLevel="0" collapsed="false">
      <c r="A427" s="2" t="str">
        <f aca="false">RAW_DATA!A423</f>
        <v>ORD-100422</v>
      </c>
      <c r="B427" s="2" t="str">
        <f aca="false">RAW_DATA!B423</f>
        <v>CUST-3247</v>
      </c>
      <c r="C427" s="2" t="str">
        <f aca="false">RAW_DATA!C423</f>
        <v>Men</v>
      </c>
      <c r="D427" s="2" t="str">
        <f aca="false">RAW_DATA!D423</f>
        <v>MEN-SHIRT-001</v>
      </c>
      <c r="E427" s="14" t="str">
        <f aca="false">RAW_DATA!E423</f>
        <v>2024-09-23</v>
      </c>
      <c r="F427" s="14" t="str">
        <f aca="false">RAW_DATA!F423</f>
        <v>2024-09-27</v>
      </c>
      <c r="G427" s="2" t="str">
        <f aca="false">RAW_DATA!G423</f>
        <v>Madhesh</v>
      </c>
      <c r="H427" s="4" t="n">
        <f aca="false">RAW_DATA!H423</f>
        <v>1964.21</v>
      </c>
      <c r="I427" s="5" t="n">
        <f aca="false">RAW_DATA!I423</f>
        <v>25</v>
      </c>
      <c r="J427" s="2" t="str">
        <f aca="false">RAW_DATA!J423</f>
        <v>No</v>
      </c>
      <c r="K427" s="15" t="n">
        <f aca="false">IF(AND(F427&lt;&gt;"",E427&lt;&gt;""),DATEVALUE(F427)-DATEVALUE(E427),"")</f>
        <v>4</v>
      </c>
      <c r="L427" s="4" t="n">
        <f aca="false">H427*(1-I427/100)</f>
        <v>1473.1575</v>
      </c>
      <c r="M427" s="4" t="n">
        <f aca="false">H427*CALCULATIONS!$B$2</f>
        <v>1178.526</v>
      </c>
      <c r="N427" s="4" t="n">
        <f aca="false">IF(J427="Yes",H427*CALCULATIONS!$B$3,0)</f>
        <v>0</v>
      </c>
      <c r="O427" s="4" t="n">
        <f aca="false">L427-M427-N427</f>
        <v>294.6315</v>
      </c>
      <c r="P427" s="16" t="n">
        <f aca="false">IF(L427&gt;0,O427/L427,"")</f>
        <v>0.2</v>
      </c>
    </row>
    <row r="428" customFormat="false" ht="15" hidden="false" customHeight="false" outlineLevel="0" collapsed="false">
      <c r="A428" s="2" t="str">
        <f aca="false">RAW_DATA!A424</f>
        <v>ORD-100423</v>
      </c>
      <c r="B428" s="2" t="str">
        <f aca="false">RAW_DATA!B424</f>
        <v>CUST-4272</v>
      </c>
      <c r="C428" s="2" t="str">
        <f aca="false">RAW_DATA!C424</f>
        <v>Women</v>
      </c>
      <c r="D428" s="2" t="str">
        <f aca="false">RAW_DATA!D424</f>
        <v>WOM-SAREE-001</v>
      </c>
      <c r="E428" s="14" t="str">
        <f aca="false">RAW_DATA!E424</f>
        <v>2024-02-28</v>
      </c>
      <c r="F428" s="14" t="str">
        <f aca="false">RAW_DATA!F424</f>
        <v>2024-03-07</v>
      </c>
      <c r="G428" s="2" t="str">
        <f aca="false">RAW_DATA!G424</f>
        <v>Gandaki</v>
      </c>
      <c r="H428" s="4" t="n">
        <f aca="false">RAW_DATA!H424</f>
        <v>2207.15</v>
      </c>
      <c r="I428" s="5" t="n">
        <f aca="false">RAW_DATA!I424</f>
        <v>20</v>
      </c>
      <c r="J428" s="2" t="str">
        <f aca="false">RAW_DATA!J424</f>
        <v>No</v>
      </c>
      <c r="K428" s="15" t="n">
        <f aca="false">IF(AND(F428&lt;&gt;"",E428&lt;&gt;""),DATEVALUE(F428)-DATEVALUE(E428),"")</f>
        <v>8</v>
      </c>
      <c r="L428" s="4" t="n">
        <f aca="false">H428*(1-I428/100)</f>
        <v>1765.72</v>
      </c>
      <c r="M428" s="4" t="n">
        <f aca="false">H428*CALCULATIONS!$B$2</f>
        <v>1324.29</v>
      </c>
      <c r="N428" s="4" t="n">
        <f aca="false">IF(J428="Yes",H428*CALCULATIONS!$B$3,0)</f>
        <v>0</v>
      </c>
      <c r="O428" s="4" t="n">
        <f aca="false">L428-M428-N428</f>
        <v>441.43</v>
      </c>
      <c r="P428" s="16" t="n">
        <f aca="false">IF(L428&gt;0,O428/L428,"")</f>
        <v>0.25</v>
      </c>
    </row>
    <row r="429" customFormat="false" ht="15" hidden="false" customHeight="false" outlineLevel="0" collapsed="false">
      <c r="A429" s="2" t="str">
        <f aca="false">RAW_DATA!A425</f>
        <v>ORD-100424</v>
      </c>
      <c r="B429" s="2" t="str">
        <f aca="false">RAW_DATA!B425</f>
        <v>CUST-4402</v>
      </c>
      <c r="C429" s="2" t="str">
        <f aca="false">RAW_DATA!C425</f>
        <v>Women</v>
      </c>
      <c r="D429" s="2" t="str">
        <f aca="false">RAW_DATA!D425</f>
        <v>WOM-CARDIGAN-001</v>
      </c>
      <c r="E429" s="14" t="str">
        <f aca="false">RAW_DATA!E425</f>
        <v>2024-05-31</v>
      </c>
      <c r="F429" s="14" t="str">
        <f aca="false">RAW_DATA!F425</f>
        <v>2024-06-03</v>
      </c>
      <c r="G429" s="2" t="str">
        <f aca="false">RAW_DATA!G425</f>
        <v>Sudurpashchim</v>
      </c>
      <c r="H429" s="4" t="n">
        <f aca="false">RAW_DATA!H425</f>
        <v>10699.83</v>
      </c>
      <c r="I429" s="5" t="n">
        <f aca="false">RAW_DATA!I425</f>
        <v>10</v>
      </c>
      <c r="J429" s="2" t="str">
        <f aca="false">RAW_DATA!J425</f>
        <v>No</v>
      </c>
      <c r="K429" s="15" t="n">
        <f aca="false">IF(AND(F429&lt;&gt;"",E429&lt;&gt;""),DATEVALUE(F429)-DATEVALUE(E429),"")</f>
        <v>3</v>
      </c>
      <c r="L429" s="4" t="n">
        <f aca="false">H429*(1-I429/100)</f>
        <v>9629.847</v>
      </c>
      <c r="M429" s="4" t="n">
        <f aca="false">H429*CALCULATIONS!$B$2</f>
        <v>6419.898</v>
      </c>
      <c r="N429" s="4" t="n">
        <f aca="false">IF(J429="Yes",H429*CALCULATIONS!$B$3,0)</f>
        <v>0</v>
      </c>
      <c r="O429" s="4" t="n">
        <f aca="false">L429-M429-N429</f>
        <v>3209.949</v>
      </c>
      <c r="P429" s="16" t="n">
        <f aca="false">IF(L429&gt;0,O429/L429,"")</f>
        <v>0.333333333333333</v>
      </c>
    </row>
    <row r="430" customFormat="false" ht="15" hidden="false" customHeight="false" outlineLevel="0" collapsed="false">
      <c r="A430" s="2" t="str">
        <f aca="false">RAW_DATA!A426</f>
        <v>ORD-100425</v>
      </c>
      <c r="B430" s="2" t="str">
        <f aca="false">RAW_DATA!B426</f>
        <v>CUST-9095</v>
      </c>
      <c r="C430" s="2" t="str">
        <f aca="false">RAW_DATA!C426</f>
        <v>Women</v>
      </c>
      <c r="D430" s="2" t="str">
        <f aca="false">RAW_DATA!D426</f>
        <v>WOM-SUIT-001</v>
      </c>
      <c r="E430" s="14" t="str">
        <f aca="false">RAW_DATA!E426</f>
        <v>2024-02-15</v>
      </c>
      <c r="F430" s="14" t="str">
        <f aca="false">RAW_DATA!F426</f>
        <v>2024-02-26</v>
      </c>
      <c r="G430" s="2" t="str">
        <f aca="false">RAW_DATA!G426</f>
        <v>Madhesh</v>
      </c>
      <c r="H430" s="4" t="n">
        <f aca="false">RAW_DATA!H426</f>
        <v>684.87</v>
      </c>
      <c r="I430" s="5" t="n">
        <f aca="false">RAW_DATA!I426</f>
        <v>0</v>
      </c>
      <c r="J430" s="2" t="str">
        <f aca="false">RAW_DATA!J426</f>
        <v>No</v>
      </c>
      <c r="K430" s="15" t="n">
        <f aca="false">IF(AND(F430&lt;&gt;"",E430&lt;&gt;""),DATEVALUE(F430)-DATEVALUE(E430),"")</f>
        <v>11</v>
      </c>
      <c r="L430" s="4" t="n">
        <f aca="false">H430*(1-I430/100)</f>
        <v>684.87</v>
      </c>
      <c r="M430" s="4" t="n">
        <f aca="false">H430*CALCULATIONS!$B$2</f>
        <v>410.922</v>
      </c>
      <c r="N430" s="4" t="n">
        <f aca="false">IF(J430="Yes",H430*CALCULATIONS!$B$3,0)</f>
        <v>0</v>
      </c>
      <c r="O430" s="4" t="n">
        <f aca="false">L430-M430-N430</f>
        <v>273.948</v>
      </c>
      <c r="P430" s="16" t="n">
        <f aca="false">IF(L430&gt;0,O430/L430,"")</f>
        <v>0.4</v>
      </c>
    </row>
    <row r="431" customFormat="false" ht="15" hidden="false" customHeight="false" outlineLevel="0" collapsed="false">
      <c r="A431" s="2" t="str">
        <f aca="false">RAW_DATA!A427</f>
        <v>ORD-100426</v>
      </c>
      <c r="B431" s="2" t="str">
        <f aca="false">RAW_DATA!B427</f>
        <v>CUST-8483</v>
      </c>
      <c r="C431" s="2" t="str">
        <f aca="false">RAW_DATA!C427</f>
        <v>Men</v>
      </c>
      <c r="D431" s="2" t="str">
        <f aca="false">RAW_DATA!D427</f>
        <v>MEN-SHIRT-002</v>
      </c>
      <c r="E431" s="14" t="str">
        <f aca="false">RAW_DATA!E427</f>
        <v>2024-02-21</v>
      </c>
      <c r="F431" s="14" t="str">
        <f aca="false">RAW_DATA!F427</f>
        <v>2024-03-03</v>
      </c>
      <c r="G431" s="2" t="str">
        <f aca="false">RAW_DATA!G427</f>
        <v>Lumbini</v>
      </c>
      <c r="H431" s="4" t="n">
        <f aca="false">RAW_DATA!H427</f>
        <v>10991.67</v>
      </c>
      <c r="I431" s="5" t="n">
        <f aca="false">RAW_DATA!I427</f>
        <v>0</v>
      </c>
      <c r="J431" s="2" t="str">
        <f aca="false">RAW_DATA!J427</f>
        <v>No</v>
      </c>
      <c r="K431" s="15" t="n">
        <f aca="false">IF(AND(F431&lt;&gt;"",E431&lt;&gt;""),DATEVALUE(F431)-DATEVALUE(E431),"")</f>
        <v>11</v>
      </c>
      <c r="L431" s="4" t="n">
        <f aca="false">H431*(1-I431/100)</f>
        <v>10991.67</v>
      </c>
      <c r="M431" s="4" t="n">
        <f aca="false">H431*CALCULATIONS!$B$2</f>
        <v>6595.002</v>
      </c>
      <c r="N431" s="4" t="n">
        <f aca="false">IF(J431="Yes",H431*CALCULATIONS!$B$3,0)</f>
        <v>0</v>
      </c>
      <c r="O431" s="4" t="n">
        <f aca="false">L431-M431-N431</f>
        <v>4396.668</v>
      </c>
      <c r="P431" s="16" t="n">
        <f aca="false">IF(L431&gt;0,O431/L431,"")</f>
        <v>0.4</v>
      </c>
    </row>
    <row r="432" customFormat="false" ht="15" hidden="false" customHeight="false" outlineLevel="0" collapsed="false">
      <c r="A432" s="2" t="str">
        <f aca="false">RAW_DATA!A428</f>
        <v>ORD-100427</v>
      </c>
      <c r="B432" s="2" t="str">
        <f aca="false">RAW_DATA!B428</f>
        <v>CUST-6901</v>
      </c>
      <c r="C432" s="2" t="str">
        <f aca="false">RAW_DATA!C428</f>
        <v>Kids</v>
      </c>
      <c r="D432" s="2" t="str">
        <f aca="false">RAW_DATA!D428</f>
        <v>KID-JACKET-001</v>
      </c>
      <c r="E432" s="14" t="str">
        <f aca="false">RAW_DATA!E428</f>
        <v>2024-03-30</v>
      </c>
      <c r="F432" s="14" t="str">
        <f aca="false">RAW_DATA!F428</f>
        <v>2024-04-09</v>
      </c>
      <c r="G432" s="2" t="str">
        <f aca="false">RAW_DATA!G428</f>
        <v>Bagmati</v>
      </c>
      <c r="H432" s="4" t="n">
        <f aca="false">RAW_DATA!H428</f>
        <v>1947.23</v>
      </c>
      <c r="I432" s="5" t="n">
        <f aca="false">RAW_DATA!I428</f>
        <v>0</v>
      </c>
      <c r="J432" s="2" t="str">
        <f aca="false">RAW_DATA!J428</f>
        <v>No</v>
      </c>
      <c r="K432" s="15" t="n">
        <f aca="false">IF(AND(F432&lt;&gt;"",E432&lt;&gt;""),DATEVALUE(F432)-DATEVALUE(E432),"")</f>
        <v>10</v>
      </c>
      <c r="L432" s="4" t="n">
        <f aca="false">H432*(1-I432/100)</f>
        <v>1947.23</v>
      </c>
      <c r="M432" s="4" t="n">
        <f aca="false">H432*CALCULATIONS!$B$2</f>
        <v>1168.338</v>
      </c>
      <c r="N432" s="4" t="n">
        <f aca="false">IF(J432="Yes",H432*CALCULATIONS!$B$3,0)</f>
        <v>0</v>
      </c>
      <c r="O432" s="4" t="n">
        <f aca="false">L432-M432-N432</f>
        <v>778.892</v>
      </c>
      <c r="P432" s="16" t="n">
        <f aca="false">IF(L432&gt;0,O432/L432,"")</f>
        <v>0.4</v>
      </c>
    </row>
    <row r="433" customFormat="false" ht="15" hidden="false" customHeight="false" outlineLevel="0" collapsed="false">
      <c r="A433" s="2" t="str">
        <f aca="false">RAW_DATA!A429</f>
        <v>ORD-100428</v>
      </c>
      <c r="B433" s="2" t="str">
        <f aca="false">RAW_DATA!B429</f>
        <v>CUST-3793</v>
      </c>
      <c r="C433" s="2" t="str">
        <f aca="false">RAW_DATA!C429</f>
        <v>Kids</v>
      </c>
      <c r="D433" s="2" t="str">
        <f aca="false">RAW_DATA!D429</f>
        <v>KID-UNIFORM-001</v>
      </c>
      <c r="E433" s="14" t="str">
        <f aca="false">RAW_DATA!E429</f>
        <v>2024-01-24</v>
      </c>
      <c r="F433" s="14" t="str">
        <f aca="false">RAW_DATA!F429</f>
        <v>2024-01-25</v>
      </c>
      <c r="G433" s="2" t="str">
        <f aca="false">RAW_DATA!G429</f>
        <v>Madhesh</v>
      </c>
      <c r="H433" s="4" t="n">
        <f aca="false">RAW_DATA!H429</f>
        <v>1877.48</v>
      </c>
      <c r="I433" s="5" t="n">
        <f aca="false">RAW_DATA!I429</f>
        <v>0</v>
      </c>
      <c r="J433" s="2" t="str">
        <f aca="false">RAW_DATA!J429</f>
        <v>Yes</v>
      </c>
      <c r="K433" s="15" t="n">
        <f aca="false">IF(AND(F433&lt;&gt;"",E433&lt;&gt;""),DATEVALUE(F433)-DATEVALUE(E433),"")</f>
        <v>1</v>
      </c>
      <c r="L433" s="4" t="n">
        <f aca="false">H433*(1-I433/100)</f>
        <v>1877.48</v>
      </c>
      <c r="M433" s="4" t="n">
        <f aca="false">H433*CALCULATIONS!$B$2</f>
        <v>1126.488</v>
      </c>
      <c r="N433" s="4" t="n">
        <f aca="false">IF(J433="Yes",H433*CALCULATIONS!$B$3,0)</f>
        <v>375.496</v>
      </c>
      <c r="O433" s="4" t="n">
        <f aca="false">L433-M433-N433</f>
        <v>375.496</v>
      </c>
      <c r="P433" s="16" t="n">
        <f aca="false">IF(L433&gt;0,O433/L433,"")</f>
        <v>0.2</v>
      </c>
    </row>
    <row r="434" customFormat="false" ht="15" hidden="false" customHeight="false" outlineLevel="0" collapsed="false">
      <c r="A434" s="2" t="str">
        <f aca="false">RAW_DATA!A430</f>
        <v>ORD-100429</v>
      </c>
      <c r="B434" s="2" t="str">
        <f aca="false">RAW_DATA!B430</f>
        <v>CUST-2865</v>
      </c>
      <c r="C434" s="2" t="str">
        <f aca="false">RAW_DATA!C430</f>
        <v>Men</v>
      </c>
      <c r="D434" s="2" t="str">
        <f aca="false">RAW_DATA!D430</f>
        <v>MEN-TSHIRT-001</v>
      </c>
      <c r="E434" s="14" t="str">
        <f aca="false">RAW_DATA!E430</f>
        <v>2024-02-17</v>
      </c>
      <c r="F434" s="14" t="str">
        <f aca="false">RAW_DATA!F430</f>
        <v>2024-02-22</v>
      </c>
      <c r="G434" s="2" t="str">
        <f aca="false">RAW_DATA!G430</f>
        <v>Sudurpashchim</v>
      </c>
      <c r="H434" s="4" t="n">
        <f aca="false">RAW_DATA!H430</f>
        <v>13237.9</v>
      </c>
      <c r="I434" s="5" t="n">
        <f aca="false">RAW_DATA!I430</f>
        <v>10</v>
      </c>
      <c r="J434" s="2" t="str">
        <f aca="false">RAW_DATA!J430</f>
        <v>No</v>
      </c>
      <c r="K434" s="15" t="n">
        <f aca="false">IF(AND(F434&lt;&gt;"",E434&lt;&gt;""),DATEVALUE(F434)-DATEVALUE(E434),"")</f>
        <v>5</v>
      </c>
      <c r="L434" s="4" t="n">
        <f aca="false">H434*(1-I434/100)</f>
        <v>11914.11</v>
      </c>
      <c r="M434" s="4" t="n">
        <f aca="false">H434*CALCULATIONS!$B$2</f>
        <v>7942.74</v>
      </c>
      <c r="N434" s="4" t="n">
        <f aca="false">IF(J434="Yes",H434*CALCULATIONS!$B$3,0)</f>
        <v>0</v>
      </c>
      <c r="O434" s="4" t="n">
        <f aca="false">L434-M434-N434</f>
        <v>3971.37</v>
      </c>
      <c r="P434" s="16" t="n">
        <f aca="false">IF(L434&gt;0,O434/L434,"")</f>
        <v>0.333333333333333</v>
      </c>
    </row>
    <row r="435" customFormat="false" ht="15" hidden="false" customHeight="false" outlineLevel="0" collapsed="false">
      <c r="A435" s="2" t="str">
        <f aca="false">RAW_DATA!A431</f>
        <v>ORD-100430</v>
      </c>
      <c r="B435" s="2" t="str">
        <f aca="false">RAW_DATA!B431</f>
        <v>CUST-3732</v>
      </c>
      <c r="C435" s="2" t="str">
        <f aca="false">RAW_DATA!C431</f>
        <v>Women</v>
      </c>
      <c r="D435" s="2" t="str">
        <f aca="false">RAW_DATA!D431</f>
        <v>WOM-SUIT-001</v>
      </c>
      <c r="E435" s="14" t="str">
        <f aca="false">RAW_DATA!E431</f>
        <v>2024-09-01</v>
      </c>
      <c r="F435" s="14" t="str">
        <f aca="false">RAW_DATA!F431</f>
        <v>2024-09-10</v>
      </c>
      <c r="G435" s="2" t="str">
        <f aca="false">RAW_DATA!G431</f>
        <v>Bagmati</v>
      </c>
      <c r="H435" s="4" t="n">
        <f aca="false">RAW_DATA!H431</f>
        <v>10503.59</v>
      </c>
      <c r="I435" s="5" t="n">
        <f aca="false">RAW_DATA!I431</f>
        <v>15</v>
      </c>
      <c r="J435" s="2" t="str">
        <f aca="false">RAW_DATA!J431</f>
        <v>No</v>
      </c>
      <c r="K435" s="15" t="n">
        <f aca="false">IF(AND(F435&lt;&gt;"",E435&lt;&gt;""),DATEVALUE(F435)-DATEVALUE(E435),"")</f>
        <v>9</v>
      </c>
      <c r="L435" s="4" t="n">
        <f aca="false">H435*(1-I435/100)</f>
        <v>8928.0515</v>
      </c>
      <c r="M435" s="4" t="n">
        <f aca="false">H435*CALCULATIONS!$B$2</f>
        <v>6302.154</v>
      </c>
      <c r="N435" s="4" t="n">
        <f aca="false">IF(J435="Yes",H435*CALCULATIONS!$B$3,0)</f>
        <v>0</v>
      </c>
      <c r="O435" s="4" t="n">
        <f aca="false">L435-M435-N435</f>
        <v>2625.8975</v>
      </c>
      <c r="P435" s="16" t="n">
        <f aca="false">IF(L435&gt;0,O435/L435,"")</f>
        <v>0.294117647058824</v>
      </c>
    </row>
    <row r="436" customFormat="false" ht="15" hidden="false" customHeight="false" outlineLevel="0" collapsed="false">
      <c r="A436" s="2" t="str">
        <f aca="false">RAW_DATA!A432</f>
        <v>ORD-100431</v>
      </c>
      <c r="B436" s="2" t="str">
        <f aca="false">RAW_DATA!B432</f>
        <v>CUST-8178</v>
      </c>
      <c r="C436" s="2" t="str">
        <f aca="false">RAW_DATA!C432</f>
        <v>Men</v>
      </c>
      <c r="D436" s="2" t="str">
        <f aca="false">RAW_DATA!D432</f>
        <v>MEN-SHIRT-001</v>
      </c>
      <c r="E436" s="14" t="str">
        <f aca="false">RAW_DATA!E432</f>
        <v>2024-08-01</v>
      </c>
      <c r="F436" s="14" t="str">
        <f aca="false">RAW_DATA!F432</f>
        <v>2024-08-12</v>
      </c>
      <c r="G436" s="2" t="str">
        <f aca="false">RAW_DATA!G432</f>
        <v>Sudurpashchim</v>
      </c>
      <c r="H436" s="4" t="n">
        <f aca="false">RAW_DATA!H432</f>
        <v>2811.23</v>
      </c>
      <c r="I436" s="5" t="n">
        <f aca="false">RAW_DATA!I432</f>
        <v>30</v>
      </c>
      <c r="J436" s="2" t="str">
        <f aca="false">RAW_DATA!J432</f>
        <v>No</v>
      </c>
      <c r="K436" s="15" t="n">
        <f aca="false">IF(AND(F436&lt;&gt;"",E436&lt;&gt;""),DATEVALUE(F436)-DATEVALUE(E436),"")</f>
        <v>11</v>
      </c>
      <c r="L436" s="4" t="n">
        <f aca="false">H436*(1-I436/100)</f>
        <v>1967.861</v>
      </c>
      <c r="M436" s="4" t="n">
        <f aca="false">H436*CALCULATIONS!$B$2</f>
        <v>1686.738</v>
      </c>
      <c r="N436" s="4" t="n">
        <f aca="false">IF(J436="Yes",H436*CALCULATIONS!$B$3,0)</f>
        <v>0</v>
      </c>
      <c r="O436" s="4" t="n">
        <f aca="false">L436-M436-N436</f>
        <v>281.123</v>
      </c>
      <c r="P436" s="16" t="n">
        <f aca="false">IF(L436&gt;0,O436/L436,"")</f>
        <v>0.142857142857143</v>
      </c>
    </row>
    <row r="437" customFormat="false" ht="15" hidden="false" customHeight="false" outlineLevel="0" collapsed="false">
      <c r="A437" s="2" t="str">
        <f aca="false">RAW_DATA!A433</f>
        <v>ORD-100432</v>
      </c>
      <c r="B437" s="2" t="str">
        <f aca="false">RAW_DATA!B433</f>
        <v>CUST-3140</v>
      </c>
      <c r="C437" s="2" t="str">
        <f aca="false">RAW_DATA!C433</f>
        <v>Men</v>
      </c>
      <c r="D437" s="2" t="str">
        <f aca="false">RAW_DATA!D433</f>
        <v>MEN-POLO-001</v>
      </c>
      <c r="E437" s="14" t="str">
        <f aca="false">RAW_DATA!E433</f>
        <v>2024-12-16</v>
      </c>
      <c r="F437" s="14" t="str">
        <f aca="false">RAW_DATA!F433</f>
        <v>2024-12-26</v>
      </c>
      <c r="G437" s="2" t="str">
        <f aca="false">RAW_DATA!G433</f>
        <v>Lumbini</v>
      </c>
      <c r="H437" s="4" t="n">
        <f aca="false">RAW_DATA!H433</f>
        <v>917.84</v>
      </c>
      <c r="I437" s="5" t="n">
        <f aca="false">RAW_DATA!I433</f>
        <v>20</v>
      </c>
      <c r="J437" s="2" t="str">
        <f aca="false">RAW_DATA!J433</f>
        <v>No</v>
      </c>
      <c r="K437" s="15" t="n">
        <f aca="false">IF(AND(F437&lt;&gt;"",E437&lt;&gt;""),DATEVALUE(F437)-DATEVALUE(E437),"")</f>
        <v>10</v>
      </c>
      <c r="L437" s="4" t="n">
        <f aca="false">H437*(1-I437/100)</f>
        <v>734.272</v>
      </c>
      <c r="M437" s="4" t="n">
        <f aca="false">H437*CALCULATIONS!$B$2</f>
        <v>550.704</v>
      </c>
      <c r="N437" s="4" t="n">
        <f aca="false">IF(J437="Yes",H437*CALCULATIONS!$B$3,0)</f>
        <v>0</v>
      </c>
      <c r="O437" s="4" t="n">
        <f aca="false">L437-M437-N437</f>
        <v>183.568</v>
      </c>
      <c r="P437" s="16" t="n">
        <f aca="false">IF(L437&gt;0,O437/L437,"")</f>
        <v>0.25</v>
      </c>
    </row>
    <row r="438" customFormat="false" ht="15" hidden="false" customHeight="false" outlineLevel="0" collapsed="false">
      <c r="A438" s="2" t="str">
        <f aca="false">RAW_DATA!A434</f>
        <v>ORD-100433</v>
      </c>
      <c r="B438" s="2" t="str">
        <f aca="false">RAW_DATA!B434</f>
        <v>CUST-9598</v>
      </c>
      <c r="C438" s="2" t="str">
        <f aca="false">RAW_DATA!C434</f>
        <v>Women</v>
      </c>
      <c r="D438" s="2" t="str">
        <f aca="false">RAW_DATA!D434</f>
        <v>WOM-SUIT-001</v>
      </c>
      <c r="E438" s="14" t="str">
        <f aca="false">RAW_DATA!E434</f>
        <v>2024-02-02</v>
      </c>
      <c r="F438" s="14" t="str">
        <f aca="false">RAW_DATA!F434</f>
        <v>2024-02-06</v>
      </c>
      <c r="G438" s="2" t="str">
        <f aca="false">RAW_DATA!G434</f>
        <v>Bagmati</v>
      </c>
      <c r="H438" s="4" t="n">
        <f aca="false">RAW_DATA!H434</f>
        <v>6889.97</v>
      </c>
      <c r="I438" s="5" t="n">
        <f aca="false">RAW_DATA!I434</f>
        <v>15</v>
      </c>
      <c r="J438" s="2" t="str">
        <f aca="false">RAW_DATA!J434</f>
        <v>No</v>
      </c>
      <c r="K438" s="15" t="n">
        <f aca="false">IF(AND(F438&lt;&gt;"",E438&lt;&gt;""),DATEVALUE(F438)-DATEVALUE(E438),"")</f>
        <v>4</v>
      </c>
      <c r="L438" s="4" t="n">
        <f aca="false">H438*(1-I438/100)</f>
        <v>5856.4745</v>
      </c>
      <c r="M438" s="4" t="n">
        <f aca="false">H438*CALCULATIONS!$B$2</f>
        <v>4133.982</v>
      </c>
      <c r="N438" s="4" t="n">
        <f aca="false">IF(J438="Yes",H438*CALCULATIONS!$B$3,0)</f>
        <v>0</v>
      </c>
      <c r="O438" s="4" t="n">
        <f aca="false">L438-M438-N438</f>
        <v>1722.4925</v>
      </c>
      <c r="P438" s="16" t="n">
        <f aca="false">IF(L438&gt;0,O438/L438,"")</f>
        <v>0.294117647058824</v>
      </c>
    </row>
    <row r="439" customFormat="false" ht="15" hidden="false" customHeight="false" outlineLevel="0" collapsed="false">
      <c r="A439" s="2" t="str">
        <f aca="false">RAW_DATA!A435</f>
        <v>ORD-100434</v>
      </c>
      <c r="B439" s="2" t="str">
        <f aca="false">RAW_DATA!B435</f>
        <v>CUST-2560</v>
      </c>
      <c r="C439" s="2" t="str">
        <f aca="false">RAW_DATA!C435</f>
        <v>Women</v>
      </c>
      <c r="D439" s="2" t="str">
        <f aca="false">RAW_DATA!D435</f>
        <v>WOM-SCARF-001</v>
      </c>
      <c r="E439" s="14" t="str">
        <f aca="false">RAW_DATA!E435</f>
        <v>2024-12-08</v>
      </c>
      <c r="F439" s="14" t="str">
        <f aca="false">RAW_DATA!F435</f>
        <v>2024-12-18</v>
      </c>
      <c r="G439" s="2" t="str">
        <f aca="false">RAW_DATA!G435</f>
        <v>Lumbini</v>
      </c>
      <c r="H439" s="4" t="n">
        <f aca="false">RAW_DATA!H435</f>
        <v>14679.49</v>
      </c>
      <c r="I439" s="5" t="n">
        <f aca="false">RAW_DATA!I435</f>
        <v>5</v>
      </c>
      <c r="J439" s="2" t="str">
        <f aca="false">RAW_DATA!J435</f>
        <v>No</v>
      </c>
      <c r="K439" s="15" t="n">
        <f aca="false">IF(AND(F439&lt;&gt;"",E439&lt;&gt;""),DATEVALUE(F439)-DATEVALUE(E439),"")</f>
        <v>10</v>
      </c>
      <c r="L439" s="4" t="n">
        <f aca="false">H439*(1-I439/100)</f>
        <v>13945.5155</v>
      </c>
      <c r="M439" s="4" t="n">
        <f aca="false">H439*CALCULATIONS!$B$2</f>
        <v>8807.694</v>
      </c>
      <c r="N439" s="4" t="n">
        <f aca="false">IF(J439="Yes",H439*CALCULATIONS!$B$3,0)</f>
        <v>0</v>
      </c>
      <c r="O439" s="4" t="n">
        <f aca="false">L439-M439-N439</f>
        <v>5137.8215</v>
      </c>
      <c r="P439" s="16" t="n">
        <f aca="false">IF(L439&gt;0,O439/L439,"")</f>
        <v>0.368421052631579</v>
      </c>
    </row>
    <row r="440" customFormat="false" ht="15" hidden="false" customHeight="false" outlineLevel="0" collapsed="false">
      <c r="A440" s="2" t="str">
        <f aca="false">RAW_DATA!A436</f>
        <v>ORD-100435</v>
      </c>
      <c r="B440" s="2" t="str">
        <f aca="false">RAW_DATA!B436</f>
        <v>CUST-1894</v>
      </c>
      <c r="C440" s="2" t="str">
        <f aca="false">RAW_DATA!C436</f>
        <v>Women</v>
      </c>
      <c r="D440" s="2" t="str">
        <f aca="false">RAW_DATA!D436</f>
        <v>WOM-TOP-001</v>
      </c>
      <c r="E440" s="14" t="str">
        <f aca="false">RAW_DATA!E436</f>
        <v>2024-07-16</v>
      </c>
      <c r="F440" s="14" t="str">
        <f aca="false">RAW_DATA!F436</f>
        <v>2024-07-19</v>
      </c>
      <c r="G440" s="2" t="str">
        <f aca="false">RAW_DATA!G436</f>
        <v>Madhesh</v>
      </c>
      <c r="H440" s="4" t="n">
        <f aca="false">RAW_DATA!H436</f>
        <v>10306.29</v>
      </c>
      <c r="I440" s="5" t="n">
        <f aca="false">RAW_DATA!I436</f>
        <v>25</v>
      </c>
      <c r="J440" s="2" t="str">
        <f aca="false">RAW_DATA!J436</f>
        <v>No</v>
      </c>
      <c r="K440" s="15" t="n">
        <f aca="false">IF(AND(F440&lt;&gt;"",E440&lt;&gt;""),DATEVALUE(F440)-DATEVALUE(E440),"")</f>
        <v>3</v>
      </c>
      <c r="L440" s="4" t="n">
        <f aca="false">H440*(1-I440/100)</f>
        <v>7729.7175</v>
      </c>
      <c r="M440" s="4" t="n">
        <f aca="false">H440*CALCULATIONS!$B$2</f>
        <v>6183.774</v>
      </c>
      <c r="N440" s="4" t="n">
        <f aca="false">IF(J440="Yes",H440*CALCULATIONS!$B$3,0)</f>
        <v>0</v>
      </c>
      <c r="O440" s="4" t="n">
        <f aca="false">L440-M440-N440</f>
        <v>1545.9435</v>
      </c>
      <c r="P440" s="16" t="n">
        <f aca="false">IF(L440&gt;0,O440/L440,"")</f>
        <v>0.2</v>
      </c>
    </row>
    <row r="441" customFormat="false" ht="15" hidden="false" customHeight="false" outlineLevel="0" collapsed="false">
      <c r="A441" s="2" t="str">
        <f aca="false">RAW_DATA!A437</f>
        <v>ORD-100436</v>
      </c>
      <c r="B441" s="2" t="str">
        <f aca="false">RAW_DATA!B437</f>
        <v>CUST-4946</v>
      </c>
      <c r="C441" s="2" t="str">
        <f aca="false">RAW_DATA!C437</f>
        <v>Men</v>
      </c>
      <c r="D441" s="2" t="str">
        <f aca="false">RAW_DATA!D437</f>
        <v>MEN-JEANS-001</v>
      </c>
      <c r="E441" s="14" t="str">
        <f aca="false">RAW_DATA!E437</f>
        <v>2024-03-25</v>
      </c>
      <c r="F441" s="14" t="str">
        <f aca="false">RAW_DATA!F437</f>
        <v>2024-03-27</v>
      </c>
      <c r="G441" s="2" t="str">
        <f aca="false">RAW_DATA!G437</f>
        <v>Gandaki</v>
      </c>
      <c r="H441" s="4" t="n">
        <f aca="false">RAW_DATA!H437</f>
        <v>12852.13</v>
      </c>
      <c r="I441" s="5" t="n">
        <f aca="false">RAW_DATA!I437</f>
        <v>15</v>
      </c>
      <c r="J441" s="2" t="str">
        <f aca="false">RAW_DATA!J437</f>
        <v>No</v>
      </c>
      <c r="K441" s="15" t="n">
        <f aca="false">IF(AND(F441&lt;&gt;"",E441&lt;&gt;""),DATEVALUE(F441)-DATEVALUE(E441),"")</f>
        <v>2</v>
      </c>
      <c r="L441" s="4" t="n">
        <f aca="false">H441*(1-I441/100)</f>
        <v>10924.3105</v>
      </c>
      <c r="M441" s="4" t="n">
        <f aca="false">H441*CALCULATIONS!$B$2</f>
        <v>7711.278</v>
      </c>
      <c r="N441" s="4" t="n">
        <f aca="false">IF(J441="Yes",H441*CALCULATIONS!$B$3,0)</f>
        <v>0</v>
      </c>
      <c r="O441" s="4" t="n">
        <f aca="false">L441-M441-N441</f>
        <v>3213.0325</v>
      </c>
      <c r="P441" s="16" t="n">
        <f aca="false">IF(L441&gt;0,O441/L441,"")</f>
        <v>0.294117647058824</v>
      </c>
    </row>
    <row r="442" customFormat="false" ht="15" hidden="false" customHeight="false" outlineLevel="0" collapsed="false">
      <c r="A442" s="2" t="str">
        <f aca="false">RAW_DATA!A438</f>
        <v>ORD-100437</v>
      </c>
      <c r="B442" s="2" t="str">
        <f aca="false">RAW_DATA!B438</f>
        <v>CUST-8521</v>
      </c>
      <c r="C442" s="2" t="str">
        <f aca="false">RAW_DATA!C438</f>
        <v>Men</v>
      </c>
      <c r="D442" s="2" t="str">
        <f aca="false">RAW_DATA!D438</f>
        <v>MEN-JACKET-001</v>
      </c>
      <c r="E442" s="14" t="str">
        <f aca="false">RAW_DATA!E438</f>
        <v>2024-07-12</v>
      </c>
      <c r="F442" s="14" t="str">
        <f aca="false">RAW_DATA!F438</f>
        <v>2024-07-17</v>
      </c>
      <c r="G442" s="2" t="str">
        <f aca="false">RAW_DATA!G438</f>
        <v>Bagmati</v>
      </c>
      <c r="H442" s="4" t="n">
        <f aca="false">RAW_DATA!H438</f>
        <v>8482.19</v>
      </c>
      <c r="I442" s="5" t="n">
        <f aca="false">RAW_DATA!I438</f>
        <v>5</v>
      </c>
      <c r="J442" s="2" t="str">
        <f aca="false">RAW_DATA!J438</f>
        <v>No</v>
      </c>
      <c r="K442" s="15" t="n">
        <f aca="false">IF(AND(F442&lt;&gt;"",E442&lt;&gt;""),DATEVALUE(F442)-DATEVALUE(E442),"")</f>
        <v>5</v>
      </c>
      <c r="L442" s="4" t="n">
        <f aca="false">H442*(1-I442/100)</f>
        <v>8058.0805</v>
      </c>
      <c r="M442" s="4" t="n">
        <f aca="false">H442*CALCULATIONS!$B$2</f>
        <v>5089.314</v>
      </c>
      <c r="N442" s="4" t="n">
        <f aca="false">IF(J442="Yes",H442*CALCULATIONS!$B$3,0)</f>
        <v>0</v>
      </c>
      <c r="O442" s="4" t="n">
        <f aca="false">L442-M442-N442</f>
        <v>2968.7665</v>
      </c>
      <c r="P442" s="16" t="n">
        <f aca="false">IF(L442&gt;0,O442/L442,"")</f>
        <v>0.368421052631579</v>
      </c>
    </row>
    <row r="443" customFormat="false" ht="15" hidden="false" customHeight="false" outlineLevel="0" collapsed="false">
      <c r="A443" s="2" t="str">
        <f aca="false">RAW_DATA!A439</f>
        <v>ORD-100438</v>
      </c>
      <c r="B443" s="2" t="str">
        <f aca="false">RAW_DATA!B439</f>
        <v>CUST-1291</v>
      </c>
      <c r="C443" s="2" t="str">
        <f aca="false">RAW_DATA!C439</f>
        <v>Women</v>
      </c>
      <c r="D443" s="2" t="str">
        <f aca="false">RAW_DATA!D439</f>
        <v>WOM-SCARF-001</v>
      </c>
      <c r="E443" s="14" t="str">
        <f aca="false">RAW_DATA!E439</f>
        <v>2024-06-10</v>
      </c>
      <c r="F443" s="14" t="str">
        <f aca="false">RAW_DATA!F439</f>
        <v>2024-06-12</v>
      </c>
      <c r="G443" s="2" t="str">
        <f aca="false">RAW_DATA!G439</f>
        <v>Madhesh</v>
      </c>
      <c r="H443" s="4" t="n">
        <f aca="false">RAW_DATA!H439</f>
        <v>7727.61</v>
      </c>
      <c r="I443" s="5" t="n">
        <f aca="false">RAW_DATA!I439</f>
        <v>30</v>
      </c>
      <c r="J443" s="2" t="str">
        <f aca="false">RAW_DATA!J439</f>
        <v>No</v>
      </c>
      <c r="K443" s="15" t="n">
        <f aca="false">IF(AND(F443&lt;&gt;"",E443&lt;&gt;""),DATEVALUE(F443)-DATEVALUE(E443),"")</f>
        <v>2</v>
      </c>
      <c r="L443" s="4" t="n">
        <f aca="false">H443*(1-I443/100)</f>
        <v>5409.327</v>
      </c>
      <c r="M443" s="4" t="n">
        <f aca="false">H443*CALCULATIONS!$B$2</f>
        <v>4636.566</v>
      </c>
      <c r="N443" s="4" t="n">
        <f aca="false">IF(J443="Yes",H443*CALCULATIONS!$B$3,0)</f>
        <v>0</v>
      </c>
      <c r="O443" s="4" t="n">
        <f aca="false">L443-M443-N443</f>
        <v>772.761</v>
      </c>
      <c r="P443" s="16" t="n">
        <f aca="false">IF(L443&gt;0,O443/L443,"")</f>
        <v>0.142857142857143</v>
      </c>
    </row>
    <row r="444" customFormat="false" ht="15" hidden="false" customHeight="false" outlineLevel="0" collapsed="false">
      <c r="A444" s="2" t="str">
        <f aca="false">RAW_DATA!A440</f>
        <v>ORD-100439</v>
      </c>
      <c r="B444" s="2" t="str">
        <f aca="false">RAW_DATA!B440</f>
        <v>CUST-5990</v>
      </c>
      <c r="C444" s="2" t="str">
        <f aca="false">RAW_DATA!C440</f>
        <v>Men</v>
      </c>
      <c r="D444" s="2" t="str">
        <f aca="false">RAW_DATA!D440</f>
        <v>MEN-POLO-001</v>
      </c>
      <c r="E444" s="14" t="str">
        <f aca="false">RAW_DATA!E440</f>
        <v>2024-02-16</v>
      </c>
      <c r="F444" s="14" t="str">
        <f aca="false">RAW_DATA!F440</f>
        <v>2024-02-25</v>
      </c>
      <c r="G444" s="2" t="str">
        <f aca="false">RAW_DATA!G440</f>
        <v>Bagmati</v>
      </c>
      <c r="H444" s="4" t="n">
        <f aca="false">RAW_DATA!H440</f>
        <v>502.46</v>
      </c>
      <c r="I444" s="5" t="n">
        <f aca="false">RAW_DATA!I440</f>
        <v>20</v>
      </c>
      <c r="J444" s="2" t="str">
        <f aca="false">RAW_DATA!J440</f>
        <v>No</v>
      </c>
      <c r="K444" s="15" t="n">
        <f aca="false">IF(AND(F444&lt;&gt;"",E444&lt;&gt;""),DATEVALUE(F444)-DATEVALUE(E444),"")</f>
        <v>9</v>
      </c>
      <c r="L444" s="4" t="n">
        <f aca="false">H444*(1-I444/100)</f>
        <v>401.968</v>
      </c>
      <c r="M444" s="4" t="n">
        <f aca="false">H444*CALCULATIONS!$B$2</f>
        <v>301.476</v>
      </c>
      <c r="N444" s="4" t="n">
        <f aca="false">IF(J444="Yes",H444*CALCULATIONS!$B$3,0)</f>
        <v>0</v>
      </c>
      <c r="O444" s="4" t="n">
        <f aca="false">L444-M444-N444</f>
        <v>100.492</v>
      </c>
      <c r="P444" s="16" t="n">
        <f aca="false">IF(L444&gt;0,O444/L444,"")</f>
        <v>0.25</v>
      </c>
    </row>
    <row r="445" customFormat="false" ht="15" hidden="false" customHeight="false" outlineLevel="0" collapsed="false">
      <c r="A445" s="2" t="str">
        <f aca="false">RAW_DATA!A441</f>
        <v>ORD-100440</v>
      </c>
      <c r="B445" s="2" t="str">
        <f aca="false">RAW_DATA!B441</f>
        <v>CUST-4652</v>
      </c>
      <c r="C445" s="2" t="str">
        <f aca="false">RAW_DATA!C441</f>
        <v>Kids</v>
      </c>
      <c r="D445" s="2" t="str">
        <f aca="false">RAW_DATA!D441</f>
        <v>KID-ONESIE-001</v>
      </c>
      <c r="E445" s="14" t="str">
        <f aca="false">RAW_DATA!E441</f>
        <v>2024-06-23</v>
      </c>
      <c r="F445" s="14" t="str">
        <f aca="false">RAW_DATA!F441</f>
        <v>2024-06-28</v>
      </c>
      <c r="G445" s="2" t="str">
        <f aca="false">RAW_DATA!G441</f>
        <v>Bagmati</v>
      </c>
      <c r="H445" s="4" t="n">
        <f aca="false">RAW_DATA!H441</f>
        <v>7115.01</v>
      </c>
      <c r="I445" s="5" t="n">
        <f aca="false">RAW_DATA!I441</f>
        <v>25</v>
      </c>
      <c r="J445" s="2" t="str">
        <f aca="false">RAW_DATA!J441</f>
        <v>Yes</v>
      </c>
      <c r="K445" s="15" t="n">
        <f aca="false">IF(AND(F445&lt;&gt;"",E445&lt;&gt;""),DATEVALUE(F445)-DATEVALUE(E445),"")</f>
        <v>5</v>
      </c>
      <c r="L445" s="4" t="n">
        <f aca="false">H445*(1-I445/100)</f>
        <v>5336.2575</v>
      </c>
      <c r="M445" s="4" t="n">
        <f aca="false">H445*CALCULATIONS!$B$2</f>
        <v>4269.006</v>
      </c>
      <c r="N445" s="4" t="n">
        <f aca="false">IF(J445="Yes",H445*CALCULATIONS!$B$3,0)</f>
        <v>1423.002</v>
      </c>
      <c r="O445" s="4" t="n">
        <f aca="false">L445-M445-N445</f>
        <v>-355.750500000001</v>
      </c>
      <c r="P445" s="16" t="n">
        <f aca="false">IF(L445&gt;0,O445/L445,"")</f>
        <v>-0.0666666666666668</v>
      </c>
    </row>
    <row r="446" customFormat="false" ht="15" hidden="false" customHeight="false" outlineLevel="0" collapsed="false">
      <c r="A446" s="2" t="str">
        <f aca="false">RAW_DATA!A442</f>
        <v>ORD-100441</v>
      </c>
      <c r="B446" s="2" t="str">
        <f aca="false">RAW_DATA!B442</f>
        <v>CUST-2596</v>
      </c>
      <c r="C446" s="2" t="str">
        <f aca="false">RAW_DATA!C442</f>
        <v>Kids</v>
      </c>
      <c r="D446" s="2" t="str">
        <f aca="false">RAW_DATA!D442</f>
        <v>KID-UNIFORM-001</v>
      </c>
      <c r="E446" s="14" t="str">
        <f aca="false">RAW_DATA!E442</f>
        <v>2024-12-02</v>
      </c>
      <c r="F446" s="14" t="str">
        <f aca="false">RAW_DATA!F442</f>
        <v>2024-12-07</v>
      </c>
      <c r="G446" s="2" t="str">
        <f aca="false">RAW_DATA!G442</f>
        <v>Gandaki</v>
      </c>
      <c r="H446" s="4" t="n">
        <f aca="false">RAW_DATA!H442</f>
        <v>9199.29</v>
      </c>
      <c r="I446" s="5" t="n">
        <f aca="false">RAW_DATA!I442</f>
        <v>20</v>
      </c>
      <c r="J446" s="2" t="str">
        <f aca="false">RAW_DATA!J442</f>
        <v>No</v>
      </c>
      <c r="K446" s="15" t="n">
        <f aca="false">IF(AND(F446&lt;&gt;"",E446&lt;&gt;""),DATEVALUE(F446)-DATEVALUE(E446),"")</f>
        <v>5</v>
      </c>
      <c r="L446" s="4" t="n">
        <f aca="false">H446*(1-I446/100)</f>
        <v>7359.432</v>
      </c>
      <c r="M446" s="4" t="n">
        <f aca="false">H446*CALCULATIONS!$B$2</f>
        <v>5519.574</v>
      </c>
      <c r="N446" s="4" t="n">
        <f aca="false">IF(J446="Yes",H446*CALCULATIONS!$B$3,0)</f>
        <v>0</v>
      </c>
      <c r="O446" s="4" t="n">
        <f aca="false">L446-M446-N446</f>
        <v>1839.858</v>
      </c>
      <c r="P446" s="16" t="n">
        <f aca="false">IF(L446&gt;0,O446/L446,"")</f>
        <v>0.25</v>
      </c>
    </row>
    <row r="447" customFormat="false" ht="15" hidden="false" customHeight="false" outlineLevel="0" collapsed="false">
      <c r="A447" s="2" t="str">
        <f aca="false">RAW_DATA!A443</f>
        <v>ORD-100442</v>
      </c>
      <c r="B447" s="2" t="str">
        <f aca="false">RAW_DATA!B443</f>
        <v>CUST-2741</v>
      </c>
      <c r="C447" s="2" t="str">
        <f aca="false">RAW_DATA!C443</f>
        <v>Women</v>
      </c>
      <c r="D447" s="2" t="str">
        <f aca="false">RAW_DATA!D443</f>
        <v>WOM-TOP-001</v>
      </c>
      <c r="E447" s="14" t="str">
        <f aca="false">RAW_DATA!E443</f>
        <v>2024-05-29</v>
      </c>
      <c r="F447" s="14" t="str">
        <f aca="false">RAW_DATA!F443</f>
        <v>2024-06-04</v>
      </c>
      <c r="G447" s="2" t="str">
        <f aca="false">RAW_DATA!G443</f>
        <v>Bagmati</v>
      </c>
      <c r="H447" s="4" t="n">
        <f aca="false">RAW_DATA!H443</f>
        <v>12533.32</v>
      </c>
      <c r="I447" s="5" t="n">
        <f aca="false">RAW_DATA!I443</f>
        <v>10</v>
      </c>
      <c r="J447" s="2" t="str">
        <f aca="false">RAW_DATA!J443</f>
        <v>No</v>
      </c>
      <c r="K447" s="15" t="n">
        <f aca="false">IF(AND(F447&lt;&gt;"",E447&lt;&gt;""),DATEVALUE(F447)-DATEVALUE(E447),"")</f>
        <v>6</v>
      </c>
      <c r="L447" s="4" t="n">
        <f aca="false">H447*(1-I447/100)</f>
        <v>11279.988</v>
      </c>
      <c r="M447" s="4" t="n">
        <f aca="false">H447*CALCULATIONS!$B$2</f>
        <v>7519.992</v>
      </c>
      <c r="N447" s="4" t="n">
        <f aca="false">IF(J447="Yes",H447*CALCULATIONS!$B$3,0)</f>
        <v>0</v>
      </c>
      <c r="O447" s="4" t="n">
        <f aca="false">L447-M447-N447</f>
        <v>3759.996</v>
      </c>
      <c r="P447" s="16" t="n">
        <f aca="false">IF(L447&gt;0,O447/L447,"")</f>
        <v>0.333333333333333</v>
      </c>
    </row>
    <row r="448" customFormat="false" ht="15" hidden="false" customHeight="false" outlineLevel="0" collapsed="false">
      <c r="A448" s="2" t="str">
        <f aca="false">RAW_DATA!A444</f>
        <v>ORD-100443</v>
      </c>
      <c r="B448" s="2" t="str">
        <f aca="false">RAW_DATA!B444</f>
        <v>CUST-4072</v>
      </c>
      <c r="C448" s="2" t="str">
        <f aca="false">RAW_DATA!C444</f>
        <v>Men</v>
      </c>
      <c r="D448" s="2" t="str">
        <f aca="false">RAW_DATA!D444</f>
        <v>MEN-JEANS-001</v>
      </c>
      <c r="E448" s="14" t="str">
        <f aca="false">RAW_DATA!E444</f>
        <v>2024-07-28</v>
      </c>
      <c r="F448" s="14" t="str">
        <f aca="false">RAW_DATA!F444</f>
        <v>2024-07-30</v>
      </c>
      <c r="G448" s="2" t="str">
        <f aca="false">RAW_DATA!G444</f>
        <v>Madhesh</v>
      </c>
      <c r="H448" s="4" t="n">
        <f aca="false">RAW_DATA!H444</f>
        <v>10894.41</v>
      </c>
      <c r="I448" s="5" t="n">
        <f aca="false">RAW_DATA!I444</f>
        <v>30</v>
      </c>
      <c r="J448" s="2" t="str">
        <f aca="false">RAW_DATA!J444</f>
        <v>No</v>
      </c>
      <c r="K448" s="15" t="n">
        <f aca="false">IF(AND(F448&lt;&gt;"",E448&lt;&gt;""),DATEVALUE(F448)-DATEVALUE(E448),"")</f>
        <v>2</v>
      </c>
      <c r="L448" s="4" t="n">
        <f aca="false">H448*(1-I448/100)</f>
        <v>7626.087</v>
      </c>
      <c r="M448" s="4" t="n">
        <f aca="false">H448*CALCULATIONS!$B$2</f>
        <v>6536.646</v>
      </c>
      <c r="N448" s="4" t="n">
        <f aca="false">IF(J448="Yes",H448*CALCULATIONS!$B$3,0)</f>
        <v>0</v>
      </c>
      <c r="O448" s="4" t="n">
        <f aca="false">L448-M448-N448</f>
        <v>1089.441</v>
      </c>
      <c r="P448" s="16" t="n">
        <f aca="false">IF(L448&gt;0,O448/L448,"")</f>
        <v>0.142857142857143</v>
      </c>
    </row>
    <row r="449" customFormat="false" ht="15" hidden="false" customHeight="false" outlineLevel="0" collapsed="false">
      <c r="A449" s="2" t="str">
        <f aca="false">RAW_DATA!A445</f>
        <v>ORD-100444</v>
      </c>
      <c r="B449" s="2" t="str">
        <f aca="false">RAW_DATA!B445</f>
        <v>CUST-3018</v>
      </c>
      <c r="C449" s="2" t="str">
        <f aca="false">RAW_DATA!C445</f>
        <v>Men</v>
      </c>
      <c r="D449" s="2" t="str">
        <f aca="false">RAW_DATA!D445</f>
        <v>MEN-POLO-001</v>
      </c>
      <c r="E449" s="14" t="str">
        <f aca="false">RAW_DATA!E445</f>
        <v>2024-06-22</v>
      </c>
      <c r="F449" s="14" t="str">
        <f aca="false">RAW_DATA!F445</f>
        <v>2024-06-24</v>
      </c>
      <c r="G449" s="2" t="str">
        <f aca="false">RAW_DATA!G445</f>
        <v>Bagmati</v>
      </c>
      <c r="H449" s="4" t="n">
        <f aca="false">RAW_DATA!H445</f>
        <v>11830.6</v>
      </c>
      <c r="I449" s="5" t="n">
        <f aca="false">RAW_DATA!I445</f>
        <v>30</v>
      </c>
      <c r="J449" s="2" t="str">
        <f aca="false">RAW_DATA!J445</f>
        <v>No</v>
      </c>
      <c r="K449" s="15" t="n">
        <f aca="false">IF(AND(F449&lt;&gt;"",E449&lt;&gt;""),DATEVALUE(F449)-DATEVALUE(E449),"")</f>
        <v>2</v>
      </c>
      <c r="L449" s="4" t="n">
        <f aca="false">H449*(1-I449/100)</f>
        <v>8281.42</v>
      </c>
      <c r="M449" s="4" t="n">
        <f aca="false">H449*CALCULATIONS!$B$2</f>
        <v>7098.36</v>
      </c>
      <c r="N449" s="4" t="n">
        <f aca="false">IF(J449="Yes",H449*CALCULATIONS!$B$3,0)</f>
        <v>0</v>
      </c>
      <c r="O449" s="4" t="n">
        <f aca="false">L449-M449-N449</f>
        <v>1183.06</v>
      </c>
      <c r="P449" s="16" t="n">
        <f aca="false">IF(L449&gt;0,O449/L449,"")</f>
        <v>0.142857142857143</v>
      </c>
    </row>
    <row r="450" customFormat="false" ht="15" hidden="false" customHeight="false" outlineLevel="0" collapsed="false">
      <c r="A450" s="2" t="str">
        <f aca="false">RAW_DATA!A446</f>
        <v>ORD-100445</v>
      </c>
      <c r="B450" s="2" t="str">
        <f aca="false">RAW_DATA!B446</f>
        <v>CUST-1795</v>
      </c>
      <c r="C450" s="2" t="str">
        <f aca="false">RAW_DATA!C446</f>
        <v>Women</v>
      </c>
      <c r="D450" s="2" t="str">
        <f aca="false">RAW_DATA!D446</f>
        <v>WOM-SUIT-001</v>
      </c>
      <c r="E450" s="14" t="str">
        <f aca="false">RAW_DATA!E446</f>
        <v>2024-03-09</v>
      </c>
      <c r="F450" s="14" t="str">
        <f aca="false">RAW_DATA!F446</f>
        <v>2024-03-23</v>
      </c>
      <c r="G450" s="2" t="str">
        <f aca="false">RAW_DATA!G446</f>
        <v>Madhesh</v>
      </c>
      <c r="H450" s="4" t="n">
        <f aca="false">RAW_DATA!H446</f>
        <v>14364.76</v>
      </c>
      <c r="I450" s="5" t="n">
        <f aca="false">RAW_DATA!I446</f>
        <v>20</v>
      </c>
      <c r="J450" s="2" t="str">
        <f aca="false">RAW_DATA!J446</f>
        <v>Yes</v>
      </c>
      <c r="K450" s="15" t="n">
        <f aca="false">IF(AND(F450&lt;&gt;"",E450&lt;&gt;""),DATEVALUE(F450)-DATEVALUE(E450),"")</f>
        <v>14</v>
      </c>
      <c r="L450" s="4" t="n">
        <f aca="false">H450*(1-I450/100)</f>
        <v>11491.808</v>
      </c>
      <c r="M450" s="4" t="n">
        <f aca="false">H450*CALCULATIONS!$B$2</f>
        <v>8618.856</v>
      </c>
      <c r="N450" s="4" t="n">
        <f aca="false">IF(J450="Yes",H450*CALCULATIONS!$B$3,0)</f>
        <v>2872.952</v>
      </c>
      <c r="O450" s="4" t="n">
        <f aca="false">L450-M450-N450</f>
        <v>0</v>
      </c>
      <c r="P450" s="16" t="n">
        <f aca="false">IF(L450&gt;0,O450/L450,"")</f>
        <v>0</v>
      </c>
    </row>
    <row r="451" customFormat="false" ht="15" hidden="false" customHeight="false" outlineLevel="0" collapsed="false">
      <c r="A451" s="2" t="str">
        <f aca="false">RAW_DATA!A447</f>
        <v>ORD-100446</v>
      </c>
      <c r="B451" s="2" t="str">
        <f aca="false">RAW_DATA!B447</f>
        <v>CUST-3103</v>
      </c>
      <c r="C451" s="2" t="str">
        <f aca="false">RAW_DATA!C447</f>
        <v>Women</v>
      </c>
      <c r="D451" s="2" t="str">
        <f aca="false">RAW_DATA!D447</f>
        <v>WOM-LEHENGA-001</v>
      </c>
      <c r="E451" s="14" t="str">
        <f aca="false">RAW_DATA!E447</f>
        <v>2024-03-31</v>
      </c>
      <c r="F451" s="14" t="str">
        <f aca="false">RAW_DATA!F447</f>
        <v>2024-04-07</v>
      </c>
      <c r="G451" s="2" t="str">
        <f aca="false">RAW_DATA!G447</f>
        <v>Karnali</v>
      </c>
      <c r="H451" s="4" t="n">
        <f aca="false">RAW_DATA!H447</f>
        <v>13903.38</v>
      </c>
      <c r="I451" s="5" t="n">
        <f aca="false">RAW_DATA!I447</f>
        <v>15</v>
      </c>
      <c r="J451" s="2" t="str">
        <f aca="false">RAW_DATA!J447</f>
        <v>Yes</v>
      </c>
      <c r="K451" s="15" t="n">
        <f aca="false">IF(AND(F451&lt;&gt;"",E451&lt;&gt;""),DATEVALUE(F451)-DATEVALUE(E451),"")</f>
        <v>7</v>
      </c>
      <c r="L451" s="4" t="n">
        <f aca="false">H451*(1-I451/100)</f>
        <v>11817.873</v>
      </c>
      <c r="M451" s="4" t="n">
        <f aca="false">H451*CALCULATIONS!$B$2</f>
        <v>8342.028</v>
      </c>
      <c r="N451" s="4" t="n">
        <f aca="false">IF(J451="Yes",H451*CALCULATIONS!$B$3,0)</f>
        <v>2780.676</v>
      </c>
      <c r="O451" s="4" t="n">
        <f aca="false">L451-M451-N451</f>
        <v>695.169000000001</v>
      </c>
      <c r="P451" s="16" t="n">
        <f aca="false">IF(L451&gt;0,O451/L451,"")</f>
        <v>0.0588235294117648</v>
      </c>
    </row>
    <row r="452" customFormat="false" ht="15" hidden="false" customHeight="false" outlineLevel="0" collapsed="false">
      <c r="A452" s="2" t="str">
        <f aca="false">RAW_DATA!A448</f>
        <v>ORD-100447</v>
      </c>
      <c r="B452" s="2" t="str">
        <f aca="false">RAW_DATA!B448</f>
        <v>CUST-5067</v>
      </c>
      <c r="C452" s="2" t="str">
        <f aca="false">RAW_DATA!C448</f>
        <v>Men</v>
      </c>
      <c r="D452" s="2" t="str">
        <f aca="false">RAW_DATA!D448</f>
        <v>MEN-KURTA-001</v>
      </c>
      <c r="E452" s="14" t="str">
        <f aca="false">RAW_DATA!E448</f>
        <v>2024-07-15</v>
      </c>
      <c r="F452" s="14" t="str">
        <f aca="false">RAW_DATA!F448</f>
        <v>2024-07-20</v>
      </c>
      <c r="G452" s="2" t="str">
        <f aca="false">RAW_DATA!G448</f>
        <v>Gandaki</v>
      </c>
      <c r="H452" s="4" t="n">
        <f aca="false">RAW_DATA!H448</f>
        <v>7809.6</v>
      </c>
      <c r="I452" s="5" t="n">
        <f aca="false">RAW_DATA!I448</f>
        <v>10</v>
      </c>
      <c r="J452" s="2" t="str">
        <f aca="false">RAW_DATA!J448</f>
        <v>No</v>
      </c>
      <c r="K452" s="15" t="n">
        <f aca="false">IF(AND(F452&lt;&gt;"",E452&lt;&gt;""),DATEVALUE(F452)-DATEVALUE(E452),"")</f>
        <v>5</v>
      </c>
      <c r="L452" s="4" t="n">
        <f aca="false">H452*(1-I452/100)</f>
        <v>7028.64</v>
      </c>
      <c r="M452" s="4" t="n">
        <f aca="false">H452*CALCULATIONS!$B$2</f>
        <v>4685.76</v>
      </c>
      <c r="N452" s="4" t="n">
        <f aca="false">IF(J452="Yes",H452*CALCULATIONS!$B$3,0)</f>
        <v>0</v>
      </c>
      <c r="O452" s="4" t="n">
        <f aca="false">L452-M452-N452</f>
        <v>2342.88</v>
      </c>
      <c r="P452" s="16" t="n">
        <f aca="false">IF(L452&gt;0,O452/L452,"")</f>
        <v>0.333333333333333</v>
      </c>
    </row>
    <row r="453" customFormat="false" ht="15" hidden="false" customHeight="false" outlineLevel="0" collapsed="false">
      <c r="A453" s="2" t="str">
        <f aca="false">RAW_DATA!A449</f>
        <v>ORD-100448</v>
      </c>
      <c r="B453" s="2" t="str">
        <f aca="false">RAW_DATA!B449</f>
        <v>CUST-9393</v>
      </c>
      <c r="C453" s="2" t="str">
        <f aca="false">RAW_DATA!C449</f>
        <v>Men</v>
      </c>
      <c r="D453" s="2" t="str">
        <f aca="false">RAW_DATA!D449</f>
        <v>MEN-SUIT-001</v>
      </c>
      <c r="E453" s="14" t="str">
        <f aca="false">RAW_DATA!E449</f>
        <v>2024-03-11</v>
      </c>
      <c r="F453" s="14" t="str">
        <f aca="false">RAW_DATA!F449</f>
        <v>2024-03-16</v>
      </c>
      <c r="G453" s="2" t="str">
        <f aca="false">RAW_DATA!G449</f>
        <v>Sudurpashchim</v>
      </c>
      <c r="H453" s="4" t="n">
        <f aca="false">RAW_DATA!H449</f>
        <v>12169.55</v>
      </c>
      <c r="I453" s="5" t="n">
        <f aca="false">RAW_DATA!I449</f>
        <v>15</v>
      </c>
      <c r="J453" s="2" t="str">
        <f aca="false">RAW_DATA!J449</f>
        <v>No</v>
      </c>
      <c r="K453" s="15" t="n">
        <f aca="false">IF(AND(F453&lt;&gt;"",E453&lt;&gt;""),DATEVALUE(F453)-DATEVALUE(E453),"")</f>
        <v>5</v>
      </c>
      <c r="L453" s="4" t="n">
        <f aca="false">H453*(1-I453/100)</f>
        <v>10344.1175</v>
      </c>
      <c r="M453" s="4" t="n">
        <f aca="false">H453*CALCULATIONS!$B$2</f>
        <v>7301.73</v>
      </c>
      <c r="N453" s="4" t="n">
        <f aca="false">IF(J453="Yes",H453*CALCULATIONS!$B$3,0)</f>
        <v>0</v>
      </c>
      <c r="O453" s="4" t="n">
        <f aca="false">L453-M453-N453</f>
        <v>3042.3875</v>
      </c>
      <c r="P453" s="16" t="n">
        <f aca="false">IF(L453&gt;0,O453/L453,"")</f>
        <v>0.294117647058824</v>
      </c>
    </row>
    <row r="454" customFormat="false" ht="15" hidden="false" customHeight="false" outlineLevel="0" collapsed="false">
      <c r="A454" s="2" t="str">
        <f aca="false">RAW_DATA!A450</f>
        <v>ORD-100449</v>
      </c>
      <c r="B454" s="2" t="str">
        <f aca="false">RAW_DATA!B450</f>
        <v>CUST-5760</v>
      </c>
      <c r="C454" s="2" t="str">
        <f aca="false">RAW_DATA!C450</f>
        <v>Men</v>
      </c>
      <c r="D454" s="2" t="str">
        <f aca="false">RAW_DATA!D450</f>
        <v>MEN-CHINO-001</v>
      </c>
      <c r="E454" s="14" t="str">
        <f aca="false">RAW_DATA!E450</f>
        <v>2024-10-10</v>
      </c>
      <c r="F454" s="14" t="str">
        <f aca="false">RAW_DATA!F450</f>
        <v>2024-10-17</v>
      </c>
      <c r="G454" s="2" t="str">
        <f aca="false">RAW_DATA!G450</f>
        <v>Karnali</v>
      </c>
      <c r="H454" s="4" t="n">
        <f aca="false">RAW_DATA!H450</f>
        <v>11183.87</v>
      </c>
      <c r="I454" s="5" t="n">
        <f aca="false">RAW_DATA!I450</f>
        <v>25</v>
      </c>
      <c r="J454" s="2" t="str">
        <f aca="false">RAW_DATA!J450</f>
        <v>No</v>
      </c>
      <c r="K454" s="15" t="n">
        <f aca="false">IF(AND(F454&lt;&gt;"",E454&lt;&gt;""),DATEVALUE(F454)-DATEVALUE(E454),"")</f>
        <v>7</v>
      </c>
      <c r="L454" s="4" t="n">
        <f aca="false">H454*(1-I454/100)</f>
        <v>8387.9025</v>
      </c>
      <c r="M454" s="4" t="n">
        <f aca="false">H454*CALCULATIONS!$B$2</f>
        <v>6710.322</v>
      </c>
      <c r="N454" s="4" t="n">
        <f aca="false">IF(J454="Yes",H454*CALCULATIONS!$B$3,0)</f>
        <v>0</v>
      </c>
      <c r="O454" s="4" t="n">
        <f aca="false">L454-M454-N454</f>
        <v>1677.5805</v>
      </c>
      <c r="P454" s="16" t="n">
        <f aca="false">IF(L454&gt;0,O454/L454,"")</f>
        <v>0.2</v>
      </c>
    </row>
    <row r="455" customFormat="false" ht="15" hidden="false" customHeight="false" outlineLevel="0" collapsed="false">
      <c r="A455" s="2" t="str">
        <f aca="false">RAW_DATA!A451</f>
        <v>ORD-100450</v>
      </c>
      <c r="B455" s="2" t="str">
        <f aca="false">RAW_DATA!B451</f>
        <v>CUST-6281</v>
      </c>
      <c r="C455" s="2" t="str">
        <f aca="false">RAW_DATA!C451</f>
        <v>Women</v>
      </c>
      <c r="D455" s="2" t="str">
        <f aca="false">RAW_DATA!D451</f>
        <v>WOM-DRESS-001</v>
      </c>
      <c r="E455" s="14" t="str">
        <f aca="false">RAW_DATA!E451</f>
        <v>2024-04-01</v>
      </c>
      <c r="F455" s="14" t="str">
        <f aca="false">RAW_DATA!F451</f>
        <v>2024-04-07</v>
      </c>
      <c r="G455" s="2" t="str">
        <f aca="false">RAW_DATA!G451</f>
        <v>Sudurpashchim</v>
      </c>
      <c r="H455" s="4" t="n">
        <f aca="false">RAW_DATA!H451</f>
        <v>14640.1</v>
      </c>
      <c r="I455" s="5" t="n">
        <f aca="false">RAW_DATA!I451</f>
        <v>25</v>
      </c>
      <c r="J455" s="2" t="str">
        <f aca="false">RAW_DATA!J451</f>
        <v>No</v>
      </c>
      <c r="K455" s="15" t="n">
        <f aca="false">IF(AND(F455&lt;&gt;"",E455&lt;&gt;""),DATEVALUE(F455)-DATEVALUE(E455),"")</f>
        <v>6</v>
      </c>
      <c r="L455" s="4" t="n">
        <f aca="false">H455*(1-I455/100)</f>
        <v>10980.075</v>
      </c>
      <c r="M455" s="4" t="n">
        <f aca="false">H455*CALCULATIONS!$B$2</f>
        <v>8784.06</v>
      </c>
      <c r="N455" s="4" t="n">
        <f aca="false">IF(J455="Yes",H455*CALCULATIONS!$B$3,0)</f>
        <v>0</v>
      </c>
      <c r="O455" s="4" t="n">
        <f aca="false">L455-M455-N455</f>
        <v>2196.015</v>
      </c>
      <c r="P455" s="16" t="n">
        <f aca="false">IF(L455&gt;0,O455/L455,"")</f>
        <v>0.2</v>
      </c>
    </row>
    <row r="456" customFormat="false" ht="15" hidden="false" customHeight="false" outlineLevel="0" collapsed="false">
      <c r="A456" s="2" t="str">
        <f aca="false">RAW_DATA!A452</f>
        <v>ORD-100451</v>
      </c>
      <c r="B456" s="2" t="str">
        <f aca="false">RAW_DATA!B452</f>
        <v>CUST-9747</v>
      </c>
      <c r="C456" s="2" t="str">
        <f aca="false">RAW_DATA!C452</f>
        <v>Women</v>
      </c>
      <c r="D456" s="2" t="str">
        <f aca="false">RAW_DATA!D452</f>
        <v>WOM-BLOUSE-001</v>
      </c>
      <c r="E456" s="14" t="str">
        <f aca="false">RAW_DATA!E452</f>
        <v>2024-12-07</v>
      </c>
      <c r="F456" s="14" t="str">
        <f aca="false">RAW_DATA!F452</f>
        <v>2024-12-15</v>
      </c>
      <c r="G456" s="2" t="str">
        <f aca="false">RAW_DATA!G452</f>
        <v>Gandaki</v>
      </c>
      <c r="H456" s="4" t="n">
        <f aca="false">RAW_DATA!H452</f>
        <v>8774.25</v>
      </c>
      <c r="I456" s="5" t="n">
        <f aca="false">RAW_DATA!I452</f>
        <v>20</v>
      </c>
      <c r="J456" s="2" t="str">
        <f aca="false">RAW_DATA!J452</f>
        <v>No</v>
      </c>
      <c r="K456" s="15" t="n">
        <f aca="false">IF(AND(F456&lt;&gt;"",E456&lt;&gt;""),DATEVALUE(F456)-DATEVALUE(E456),"")</f>
        <v>8</v>
      </c>
      <c r="L456" s="4" t="n">
        <f aca="false">H456*(1-I456/100)</f>
        <v>7019.4</v>
      </c>
      <c r="M456" s="4" t="n">
        <f aca="false">H456*CALCULATIONS!$B$2</f>
        <v>5264.55</v>
      </c>
      <c r="N456" s="4" t="n">
        <f aca="false">IF(J456="Yes",H456*CALCULATIONS!$B$3,0)</f>
        <v>0</v>
      </c>
      <c r="O456" s="4" t="n">
        <f aca="false">L456-M456-N456</f>
        <v>1754.85</v>
      </c>
      <c r="P456" s="16" t="n">
        <f aca="false">IF(L456&gt;0,O456/L456,"")</f>
        <v>0.25</v>
      </c>
    </row>
    <row r="457" customFormat="false" ht="15" hidden="false" customHeight="false" outlineLevel="0" collapsed="false">
      <c r="A457" s="2" t="str">
        <f aca="false">RAW_DATA!A453</f>
        <v>ORD-100452</v>
      </c>
      <c r="B457" s="2" t="str">
        <f aca="false">RAW_DATA!B453</f>
        <v>CUST-4275</v>
      </c>
      <c r="C457" s="2" t="str">
        <f aca="false">RAW_DATA!C453</f>
        <v>Men</v>
      </c>
      <c r="D457" s="2" t="str">
        <f aca="false">RAW_DATA!D453</f>
        <v>MEN-POLO-001</v>
      </c>
      <c r="E457" s="14" t="str">
        <f aca="false">RAW_DATA!E453</f>
        <v>2024-07-14</v>
      </c>
      <c r="F457" s="14" t="str">
        <f aca="false">RAW_DATA!F453</f>
        <v>2024-07-17</v>
      </c>
      <c r="G457" s="2" t="str">
        <f aca="false">RAW_DATA!G453</f>
        <v>Karnali</v>
      </c>
      <c r="H457" s="4" t="n">
        <f aca="false">RAW_DATA!H453</f>
        <v>2043.82</v>
      </c>
      <c r="I457" s="5" t="n">
        <f aca="false">RAW_DATA!I453</f>
        <v>20</v>
      </c>
      <c r="J457" s="2" t="str">
        <f aca="false">RAW_DATA!J453</f>
        <v>No</v>
      </c>
      <c r="K457" s="15" t="n">
        <f aca="false">IF(AND(F457&lt;&gt;"",E457&lt;&gt;""),DATEVALUE(F457)-DATEVALUE(E457),"")</f>
        <v>3</v>
      </c>
      <c r="L457" s="4" t="n">
        <f aca="false">H457*(1-I457/100)</f>
        <v>1635.056</v>
      </c>
      <c r="M457" s="4" t="n">
        <f aca="false">H457*CALCULATIONS!$B$2</f>
        <v>1226.292</v>
      </c>
      <c r="N457" s="4" t="n">
        <f aca="false">IF(J457="Yes",H457*CALCULATIONS!$B$3,0)</f>
        <v>0</v>
      </c>
      <c r="O457" s="4" t="n">
        <f aca="false">L457-M457-N457</f>
        <v>408.764</v>
      </c>
      <c r="P457" s="16" t="n">
        <f aca="false">IF(L457&gt;0,O457/L457,"")</f>
        <v>0.25</v>
      </c>
    </row>
    <row r="458" customFormat="false" ht="15" hidden="false" customHeight="false" outlineLevel="0" collapsed="false">
      <c r="A458" s="2" t="str">
        <f aca="false">RAW_DATA!A454</f>
        <v>ORD-100453</v>
      </c>
      <c r="B458" s="2" t="str">
        <f aca="false">RAW_DATA!B454</f>
        <v>CUST-9866</v>
      </c>
      <c r="C458" s="2" t="str">
        <f aca="false">RAW_DATA!C454</f>
        <v>Men</v>
      </c>
      <c r="D458" s="2" t="str">
        <f aca="false">RAW_DATA!D454</f>
        <v>MEN-JEANS-001</v>
      </c>
      <c r="E458" s="14" t="str">
        <f aca="false">RAW_DATA!E454</f>
        <v>2024-02-01</v>
      </c>
      <c r="F458" s="14" t="str">
        <f aca="false">RAW_DATA!F454</f>
        <v>2024-02-08</v>
      </c>
      <c r="G458" s="2" t="str">
        <f aca="false">RAW_DATA!G454</f>
        <v>Sudurpashchim</v>
      </c>
      <c r="H458" s="4" t="n">
        <f aca="false">RAW_DATA!H454</f>
        <v>4133.13</v>
      </c>
      <c r="I458" s="5" t="n">
        <f aca="false">RAW_DATA!I454</f>
        <v>25</v>
      </c>
      <c r="J458" s="2" t="str">
        <f aca="false">RAW_DATA!J454</f>
        <v>No</v>
      </c>
      <c r="K458" s="15" t="n">
        <f aca="false">IF(AND(F458&lt;&gt;"",E458&lt;&gt;""),DATEVALUE(F458)-DATEVALUE(E458),"")</f>
        <v>7</v>
      </c>
      <c r="L458" s="4" t="n">
        <f aca="false">H458*(1-I458/100)</f>
        <v>3099.8475</v>
      </c>
      <c r="M458" s="4" t="n">
        <f aca="false">H458*CALCULATIONS!$B$2</f>
        <v>2479.878</v>
      </c>
      <c r="N458" s="4" t="n">
        <f aca="false">IF(J458="Yes",H458*CALCULATIONS!$B$3,0)</f>
        <v>0</v>
      </c>
      <c r="O458" s="4" t="n">
        <f aca="false">L458-M458-N458</f>
        <v>619.9695</v>
      </c>
      <c r="P458" s="16" t="n">
        <f aca="false">IF(L458&gt;0,O458/L458,"")</f>
        <v>0.2</v>
      </c>
    </row>
    <row r="459" customFormat="false" ht="15" hidden="false" customHeight="false" outlineLevel="0" collapsed="false">
      <c r="A459" s="2" t="str">
        <f aca="false">RAW_DATA!A455</f>
        <v>ORD-100454</v>
      </c>
      <c r="B459" s="2" t="str">
        <f aca="false">RAW_DATA!B455</f>
        <v>CUST-7371</v>
      </c>
      <c r="C459" s="2" t="str">
        <f aca="false">RAW_DATA!C455</f>
        <v>Men</v>
      </c>
      <c r="D459" s="2" t="str">
        <f aca="false">RAW_DATA!D455</f>
        <v>MEN-TSHIRT-001</v>
      </c>
      <c r="E459" s="14" t="str">
        <f aca="false">RAW_DATA!E455</f>
        <v>2024-10-14</v>
      </c>
      <c r="F459" s="14" t="str">
        <f aca="false">RAW_DATA!F455</f>
        <v>2024-10-24</v>
      </c>
      <c r="G459" s="2" t="str">
        <f aca="false">RAW_DATA!G455</f>
        <v>Bagmati</v>
      </c>
      <c r="H459" s="4" t="n">
        <f aca="false">RAW_DATA!H455</f>
        <v>10295.13</v>
      </c>
      <c r="I459" s="5" t="n">
        <f aca="false">RAW_DATA!I455</f>
        <v>30</v>
      </c>
      <c r="J459" s="2" t="str">
        <f aca="false">RAW_DATA!J455</f>
        <v>No</v>
      </c>
      <c r="K459" s="15" t="n">
        <f aca="false">IF(AND(F459&lt;&gt;"",E459&lt;&gt;""),DATEVALUE(F459)-DATEVALUE(E459),"")</f>
        <v>10</v>
      </c>
      <c r="L459" s="4" t="n">
        <f aca="false">H459*(1-I459/100)</f>
        <v>7206.591</v>
      </c>
      <c r="M459" s="4" t="n">
        <f aca="false">H459*CALCULATIONS!$B$2</f>
        <v>6177.078</v>
      </c>
      <c r="N459" s="4" t="n">
        <f aca="false">IF(J459="Yes",H459*CALCULATIONS!$B$3,0)</f>
        <v>0</v>
      </c>
      <c r="O459" s="4" t="n">
        <f aca="false">L459-M459-N459</f>
        <v>1029.513</v>
      </c>
      <c r="P459" s="16" t="n">
        <f aca="false">IF(L459&gt;0,O459/L459,"")</f>
        <v>0.142857142857143</v>
      </c>
    </row>
    <row r="460" customFormat="false" ht="15" hidden="false" customHeight="false" outlineLevel="0" collapsed="false">
      <c r="A460" s="2" t="str">
        <f aca="false">RAW_DATA!A456</f>
        <v>ORD-100455</v>
      </c>
      <c r="B460" s="2" t="str">
        <f aca="false">RAW_DATA!B456</f>
        <v>CUST-6122</v>
      </c>
      <c r="C460" s="2" t="str">
        <f aca="false">RAW_DATA!C456</f>
        <v>Men</v>
      </c>
      <c r="D460" s="2" t="str">
        <f aca="false">RAW_DATA!D456</f>
        <v>MEN-JACKET-001</v>
      </c>
      <c r="E460" s="14" t="str">
        <f aca="false">RAW_DATA!E456</f>
        <v>2024-07-17</v>
      </c>
      <c r="F460" s="14" t="str">
        <f aca="false">RAW_DATA!F456</f>
        <v>2024-07-22</v>
      </c>
      <c r="G460" s="2" t="str">
        <f aca="false">RAW_DATA!G456</f>
        <v>Lumbini</v>
      </c>
      <c r="H460" s="4" t="n">
        <f aca="false">RAW_DATA!H456</f>
        <v>13934.03</v>
      </c>
      <c r="I460" s="5" t="n">
        <f aca="false">RAW_DATA!I456</f>
        <v>0</v>
      </c>
      <c r="J460" s="2" t="str">
        <f aca="false">RAW_DATA!J456</f>
        <v>No</v>
      </c>
      <c r="K460" s="15" t="n">
        <f aca="false">IF(AND(F460&lt;&gt;"",E460&lt;&gt;""),DATEVALUE(F460)-DATEVALUE(E460),"")</f>
        <v>5</v>
      </c>
      <c r="L460" s="4" t="n">
        <f aca="false">H460*(1-I460/100)</f>
        <v>13934.03</v>
      </c>
      <c r="M460" s="4" t="n">
        <f aca="false">H460*CALCULATIONS!$B$2</f>
        <v>8360.418</v>
      </c>
      <c r="N460" s="4" t="n">
        <f aca="false">IF(J460="Yes",H460*CALCULATIONS!$B$3,0)</f>
        <v>0</v>
      </c>
      <c r="O460" s="4" t="n">
        <f aca="false">L460-M460-N460</f>
        <v>5573.612</v>
      </c>
      <c r="P460" s="16" t="n">
        <f aca="false">IF(L460&gt;0,O460/L460,"")</f>
        <v>0.4</v>
      </c>
    </row>
    <row r="461" customFormat="false" ht="15" hidden="false" customHeight="false" outlineLevel="0" collapsed="false">
      <c r="A461" s="2" t="str">
        <f aca="false">RAW_DATA!A457</f>
        <v>ORD-100456</v>
      </c>
      <c r="B461" s="2" t="str">
        <f aca="false">RAW_DATA!B457</f>
        <v>CUST-7025</v>
      </c>
      <c r="C461" s="2" t="str">
        <f aca="false">RAW_DATA!C457</f>
        <v>Kids</v>
      </c>
      <c r="D461" s="2" t="str">
        <f aca="false">RAW_DATA!D457</f>
        <v>KID-TSHIRT-001</v>
      </c>
      <c r="E461" s="14" t="str">
        <f aca="false">RAW_DATA!E457</f>
        <v>2024-08-14</v>
      </c>
      <c r="F461" s="14" t="str">
        <f aca="false">RAW_DATA!F457</f>
        <v>2024-08-23</v>
      </c>
      <c r="G461" s="2" t="str">
        <f aca="false">RAW_DATA!G457</f>
        <v>Bagmati</v>
      </c>
      <c r="H461" s="4" t="n">
        <f aca="false">RAW_DATA!H457</f>
        <v>3444.76</v>
      </c>
      <c r="I461" s="5" t="n">
        <f aca="false">RAW_DATA!I457</f>
        <v>10</v>
      </c>
      <c r="J461" s="2" t="str">
        <f aca="false">RAW_DATA!J457</f>
        <v>No</v>
      </c>
      <c r="K461" s="15" t="n">
        <f aca="false">IF(AND(F461&lt;&gt;"",E461&lt;&gt;""),DATEVALUE(F461)-DATEVALUE(E461),"")</f>
        <v>9</v>
      </c>
      <c r="L461" s="4" t="n">
        <f aca="false">H461*(1-I461/100)</f>
        <v>3100.284</v>
      </c>
      <c r="M461" s="4" t="n">
        <f aca="false">H461*CALCULATIONS!$B$2</f>
        <v>2066.856</v>
      </c>
      <c r="N461" s="4" t="n">
        <f aca="false">IF(J461="Yes",H461*CALCULATIONS!$B$3,0)</f>
        <v>0</v>
      </c>
      <c r="O461" s="4" t="n">
        <f aca="false">L461-M461-N461</f>
        <v>1033.428</v>
      </c>
      <c r="P461" s="16" t="n">
        <f aca="false">IF(L461&gt;0,O461/L461,"")</f>
        <v>0.333333333333333</v>
      </c>
    </row>
    <row r="462" customFormat="false" ht="15" hidden="false" customHeight="false" outlineLevel="0" collapsed="false">
      <c r="A462" s="2" t="str">
        <f aca="false">RAW_DATA!A458</f>
        <v>ORD-100457</v>
      </c>
      <c r="B462" s="2" t="str">
        <f aca="false">RAW_DATA!B458</f>
        <v>CUST-2220</v>
      </c>
      <c r="C462" s="2" t="str">
        <f aca="false">RAW_DATA!C458</f>
        <v>Women</v>
      </c>
      <c r="D462" s="2" t="str">
        <f aca="false">RAW_DATA!D458</f>
        <v>WOM-CARDIGAN-001</v>
      </c>
      <c r="E462" s="14" t="str">
        <f aca="false">RAW_DATA!E458</f>
        <v>2024-04-09</v>
      </c>
      <c r="F462" s="14" t="str">
        <f aca="false">RAW_DATA!F458</f>
        <v>2024-04-13</v>
      </c>
      <c r="G462" s="2" t="str">
        <f aca="false">RAW_DATA!G458</f>
        <v>Lumbini</v>
      </c>
      <c r="H462" s="4" t="n">
        <f aca="false">RAW_DATA!H458</f>
        <v>11754.13</v>
      </c>
      <c r="I462" s="5" t="n">
        <f aca="false">RAW_DATA!I458</f>
        <v>5</v>
      </c>
      <c r="J462" s="2" t="str">
        <f aca="false">RAW_DATA!J458</f>
        <v>Yes</v>
      </c>
      <c r="K462" s="15" t="n">
        <f aca="false">IF(AND(F462&lt;&gt;"",E462&lt;&gt;""),DATEVALUE(F462)-DATEVALUE(E462),"")</f>
        <v>4</v>
      </c>
      <c r="L462" s="4" t="n">
        <f aca="false">H462*(1-I462/100)</f>
        <v>11166.4235</v>
      </c>
      <c r="M462" s="4" t="n">
        <f aca="false">H462*CALCULATIONS!$B$2</f>
        <v>7052.478</v>
      </c>
      <c r="N462" s="4" t="n">
        <f aca="false">IF(J462="Yes",H462*CALCULATIONS!$B$3,0)</f>
        <v>2350.826</v>
      </c>
      <c r="O462" s="4" t="n">
        <f aca="false">L462-M462-N462</f>
        <v>1763.1195</v>
      </c>
      <c r="P462" s="16" t="n">
        <f aca="false">IF(L462&gt;0,O462/L462,"")</f>
        <v>0.157894736842105</v>
      </c>
    </row>
    <row r="463" customFormat="false" ht="15" hidden="false" customHeight="false" outlineLevel="0" collapsed="false">
      <c r="A463" s="2" t="str">
        <f aca="false">RAW_DATA!A459</f>
        <v>ORD-100458</v>
      </c>
      <c r="B463" s="2" t="str">
        <f aca="false">RAW_DATA!B459</f>
        <v>CUST-3636</v>
      </c>
      <c r="C463" s="2" t="str">
        <f aca="false">RAW_DATA!C459</f>
        <v>Men</v>
      </c>
      <c r="D463" s="2" t="str">
        <f aca="false">RAW_DATA!D459</f>
        <v>MEN-JEANS-001</v>
      </c>
      <c r="E463" s="14" t="str">
        <f aca="false">RAW_DATA!E459</f>
        <v>2024-08-07</v>
      </c>
      <c r="F463" s="14" t="str">
        <f aca="false">RAW_DATA!F459</f>
        <v>2024-08-11</v>
      </c>
      <c r="G463" s="2" t="str">
        <f aca="false">RAW_DATA!G459</f>
        <v>Lumbini</v>
      </c>
      <c r="H463" s="4" t="n">
        <f aca="false">RAW_DATA!H459</f>
        <v>5969.37</v>
      </c>
      <c r="I463" s="5" t="n">
        <f aca="false">RAW_DATA!I459</f>
        <v>0</v>
      </c>
      <c r="J463" s="2" t="str">
        <f aca="false">RAW_DATA!J459</f>
        <v>No</v>
      </c>
      <c r="K463" s="15" t="n">
        <f aca="false">IF(AND(F463&lt;&gt;"",E463&lt;&gt;""),DATEVALUE(F463)-DATEVALUE(E463),"")</f>
        <v>4</v>
      </c>
      <c r="L463" s="4" t="n">
        <f aca="false">H463*(1-I463/100)</f>
        <v>5969.37</v>
      </c>
      <c r="M463" s="4" t="n">
        <f aca="false">H463*CALCULATIONS!$B$2</f>
        <v>3581.622</v>
      </c>
      <c r="N463" s="4" t="n">
        <f aca="false">IF(J463="Yes",H463*CALCULATIONS!$B$3,0)</f>
        <v>0</v>
      </c>
      <c r="O463" s="4" t="n">
        <f aca="false">L463-M463-N463</f>
        <v>2387.748</v>
      </c>
      <c r="P463" s="16" t="n">
        <f aca="false">IF(L463&gt;0,O463/L463,"")</f>
        <v>0.4</v>
      </c>
    </row>
    <row r="464" customFormat="false" ht="15" hidden="false" customHeight="false" outlineLevel="0" collapsed="false">
      <c r="A464" s="2" t="str">
        <f aca="false">RAW_DATA!A460</f>
        <v>ORD-100459</v>
      </c>
      <c r="B464" s="2" t="str">
        <f aca="false">RAW_DATA!B460</f>
        <v>CUST-1833</v>
      </c>
      <c r="C464" s="2" t="str">
        <f aca="false">RAW_DATA!C460</f>
        <v>Women</v>
      </c>
      <c r="D464" s="2" t="str">
        <f aca="false">RAW_DATA!D460</f>
        <v>WOM-JEANS-001</v>
      </c>
      <c r="E464" s="14" t="str">
        <f aca="false">RAW_DATA!E460</f>
        <v>2024-03-20</v>
      </c>
      <c r="F464" s="14" t="str">
        <f aca="false">RAW_DATA!F460</f>
        <v>2024-03-21</v>
      </c>
      <c r="G464" s="2" t="str">
        <f aca="false">RAW_DATA!G460</f>
        <v>Bagmati</v>
      </c>
      <c r="H464" s="4" t="n">
        <f aca="false">RAW_DATA!H460</f>
        <v>10790.49</v>
      </c>
      <c r="I464" s="5" t="n">
        <f aca="false">RAW_DATA!I460</f>
        <v>15</v>
      </c>
      <c r="J464" s="2" t="str">
        <f aca="false">RAW_DATA!J460</f>
        <v>No</v>
      </c>
      <c r="K464" s="15" t="n">
        <f aca="false">IF(AND(F464&lt;&gt;"",E464&lt;&gt;""),DATEVALUE(F464)-DATEVALUE(E464),"")</f>
        <v>1</v>
      </c>
      <c r="L464" s="4" t="n">
        <f aca="false">H464*(1-I464/100)</f>
        <v>9171.9165</v>
      </c>
      <c r="M464" s="4" t="n">
        <f aca="false">H464*CALCULATIONS!$B$2</f>
        <v>6474.294</v>
      </c>
      <c r="N464" s="4" t="n">
        <f aca="false">IF(J464="Yes",H464*CALCULATIONS!$B$3,0)</f>
        <v>0</v>
      </c>
      <c r="O464" s="4" t="n">
        <f aca="false">L464-M464-N464</f>
        <v>2697.6225</v>
      </c>
      <c r="P464" s="16" t="n">
        <f aca="false">IF(L464&gt;0,O464/L464,"")</f>
        <v>0.294117647058824</v>
      </c>
    </row>
    <row r="465" customFormat="false" ht="15" hidden="false" customHeight="false" outlineLevel="0" collapsed="false">
      <c r="A465" s="2" t="str">
        <f aca="false">RAW_DATA!A461</f>
        <v>ORD-100460</v>
      </c>
      <c r="B465" s="2" t="str">
        <f aca="false">RAW_DATA!B461</f>
        <v>CUST-6207</v>
      </c>
      <c r="C465" s="2" t="str">
        <f aca="false">RAW_DATA!C461</f>
        <v>Women</v>
      </c>
      <c r="D465" s="2" t="str">
        <f aca="false">RAW_DATA!D461</f>
        <v>WOM-SCARF-001</v>
      </c>
      <c r="E465" s="14" t="str">
        <f aca="false">RAW_DATA!E461</f>
        <v>2024-10-20</v>
      </c>
      <c r="F465" s="14" t="str">
        <f aca="false">RAW_DATA!F461</f>
        <v>2024-10-26</v>
      </c>
      <c r="G465" s="2" t="str">
        <f aca="false">RAW_DATA!G461</f>
        <v>Karnali</v>
      </c>
      <c r="H465" s="4" t="n">
        <f aca="false">RAW_DATA!H461</f>
        <v>7612.99</v>
      </c>
      <c r="I465" s="5" t="n">
        <f aca="false">RAW_DATA!I461</f>
        <v>10</v>
      </c>
      <c r="J465" s="2" t="str">
        <f aca="false">RAW_DATA!J461</f>
        <v>Yes</v>
      </c>
      <c r="K465" s="15" t="n">
        <f aca="false">IF(AND(F465&lt;&gt;"",E465&lt;&gt;""),DATEVALUE(F465)-DATEVALUE(E465),"")</f>
        <v>6</v>
      </c>
      <c r="L465" s="4" t="n">
        <f aca="false">H465*(1-I465/100)</f>
        <v>6851.691</v>
      </c>
      <c r="M465" s="4" t="n">
        <f aca="false">H465*CALCULATIONS!$B$2</f>
        <v>4567.794</v>
      </c>
      <c r="N465" s="4" t="n">
        <f aca="false">IF(J465="Yes",H465*CALCULATIONS!$B$3,0)</f>
        <v>1522.598</v>
      </c>
      <c r="O465" s="4" t="n">
        <f aca="false">L465-M465-N465</f>
        <v>761.299</v>
      </c>
      <c r="P465" s="16" t="n">
        <f aca="false">IF(L465&gt;0,O465/L465,"")</f>
        <v>0.111111111111111</v>
      </c>
    </row>
    <row r="466" customFormat="false" ht="15" hidden="false" customHeight="false" outlineLevel="0" collapsed="false">
      <c r="A466" s="2" t="str">
        <f aca="false">RAW_DATA!A462</f>
        <v>ORD-100461</v>
      </c>
      <c r="B466" s="2" t="str">
        <f aca="false">RAW_DATA!B462</f>
        <v>CUST-6724</v>
      </c>
      <c r="C466" s="2" t="str">
        <f aca="false">RAW_DATA!C462</f>
        <v>Women</v>
      </c>
      <c r="D466" s="2" t="str">
        <f aca="false">RAW_DATA!D462</f>
        <v>WOM-DRESS-001</v>
      </c>
      <c r="E466" s="14" t="str">
        <f aca="false">RAW_DATA!E462</f>
        <v>2024-07-31</v>
      </c>
      <c r="F466" s="14" t="str">
        <f aca="false">RAW_DATA!F462</f>
        <v>2024-08-06</v>
      </c>
      <c r="G466" s="2" t="str">
        <f aca="false">RAW_DATA!G462</f>
        <v>Gandaki</v>
      </c>
      <c r="H466" s="4" t="n">
        <f aca="false">RAW_DATA!H462</f>
        <v>7824.54</v>
      </c>
      <c r="I466" s="5" t="n">
        <f aca="false">RAW_DATA!I462</f>
        <v>30</v>
      </c>
      <c r="J466" s="2" t="str">
        <f aca="false">RAW_DATA!J462</f>
        <v>No</v>
      </c>
      <c r="K466" s="15" t="n">
        <f aca="false">IF(AND(F466&lt;&gt;"",E466&lt;&gt;""),DATEVALUE(F466)-DATEVALUE(E466),"")</f>
        <v>6</v>
      </c>
      <c r="L466" s="4" t="n">
        <f aca="false">H466*(1-I466/100)</f>
        <v>5477.178</v>
      </c>
      <c r="M466" s="4" t="n">
        <f aca="false">H466*CALCULATIONS!$B$2</f>
        <v>4694.724</v>
      </c>
      <c r="N466" s="4" t="n">
        <f aca="false">IF(J466="Yes",H466*CALCULATIONS!$B$3,0)</f>
        <v>0</v>
      </c>
      <c r="O466" s="4" t="n">
        <f aca="false">L466-M466-N466</f>
        <v>782.454</v>
      </c>
      <c r="P466" s="16" t="n">
        <f aca="false">IF(L466&gt;0,O466/L466,"")</f>
        <v>0.142857142857143</v>
      </c>
    </row>
    <row r="467" customFormat="false" ht="15" hidden="false" customHeight="false" outlineLevel="0" collapsed="false">
      <c r="A467" s="2" t="str">
        <f aca="false">RAW_DATA!A463</f>
        <v>ORD-100462</v>
      </c>
      <c r="B467" s="2" t="str">
        <f aca="false">RAW_DATA!B463</f>
        <v>CUST-8780</v>
      </c>
      <c r="C467" s="2" t="str">
        <f aca="false">RAW_DATA!C463</f>
        <v>Men</v>
      </c>
      <c r="D467" s="2" t="str">
        <f aca="false">RAW_DATA!D463</f>
        <v>MEN-JEANS-002</v>
      </c>
      <c r="E467" s="14" t="str">
        <f aca="false">RAW_DATA!E463</f>
        <v>2024-04-21</v>
      </c>
      <c r="F467" s="14" t="str">
        <f aca="false">RAW_DATA!F463</f>
        <v>2024-05-04</v>
      </c>
      <c r="G467" s="2" t="str">
        <f aca="false">RAW_DATA!G463</f>
        <v>Lumbini</v>
      </c>
      <c r="H467" s="4" t="n">
        <f aca="false">RAW_DATA!H463</f>
        <v>5731.57</v>
      </c>
      <c r="I467" s="5" t="n">
        <f aca="false">RAW_DATA!I463</f>
        <v>10</v>
      </c>
      <c r="J467" s="2" t="str">
        <f aca="false">RAW_DATA!J463</f>
        <v>No</v>
      </c>
      <c r="K467" s="15" t="n">
        <f aca="false">IF(AND(F467&lt;&gt;"",E467&lt;&gt;""),DATEVALUE(F467)-DATEVALUE(E467),"")</f>
        <v>13</v>
      </c>
      <c r="L467" s="4" t="n">
        <f aca="false">H467*(1-I467/100)</f>
        <v>5158.413</v>
      </c>
      <c r="M467" s="4" t="n">
        <f aca="false">H467*CALCULATIONS!$B$2</f>
        <v>3438.942</v>
      </c>
      <c r="N467" s="4" t="n">
        <f aca="false">IF(J467="Yes",H467*CALCULATIONS!$B$3,0)</f>
        <v>0</v>
      </c>
      <c r="O467" s="4" t="n">
        <f aca="false">L467-M467-N467</f>
        <v>1719.471</v>
      </c>
      <c r="P467" s="16" t="n">
        <f aca="false">IF(L467&gt;0,O467/L467,"")</f>
        <v>0.333333333333333</v>
      </c>
    </row>
    <row r="468" customFormat="false" ht="15" hidden="false" customHeight="false" outlineLevel="0" collapsed="false">
      <c r="A468" s="2" t="str">
        <f aca="false">RAW_DATA!A464</f>
        <v>ORD-100463</v>
      </c>
      <c r="B468" s="2" t="str">
        <f aca="false">RAW_DATA!B464</f>
        <v>CUST-1653</v>
      </c>
      <c r="C468" s="2" t="str">
        <f aca="false">RAW_DATA!C464</f>
        <v>Kids</v>
      </c>
      <c r="D468" s="2" t="str">
        <f aca="false">RAW_DATA!D464</f>
        <v>KID-TSHIRT-001</v>
      </c>
      <c r="E468" s="14" t="str">
        <f aca="false">RAW_DATA!E464</f>
        <v>2024-11-24</v>
      </c>
      <c r="F468" s="14" t="str">
        <f aca="false">RAW_DATA!F464</f>
        <v>2024-12-01</v>
      </c>
      <c r="G468" s="2" t="str">
        <f aca="false">RAW_DATA!G464</f>
        <v>Bagmati</v>
      </c>
      <c r="H468" s="4" t="n">
        <f aca="false">RAW_DATA!H464</f>
        <v>6962.18</v>
      </c>
      <c r="I468" s="5" t="n">
        <f aca="false">RAW_DATA!I464</f>
        <v>10</v>
      </c>
      <c r="J468" s="2" t="str">
        <f aca="false">RAW_DATA!J464</f>
        <v>No</v>
      </c>
      <c r="K468" s="15" t="n">
        <f aca="false">IF(AND(F468&lt;&gt;"",E468&lt;&gt;""),DATEVALUE(F468)-DATEVALUE(E468),"")</f>
        <v>7</v>
      </c>
      <c r="L468" s="4" t="n">
        <f aca="false">H468*(1-I468/100)</f>
        <v>6265.962</v>
      </c>
      <c r="M468" s="4" t="n">
        <f aca="false">H468*CALCULATIONS!$B$2</f>
        <v>4177.308</v>
      </c>
      <c r="N468" s="4" t="n">
        <f aca="false">IF(J468="Yes",H468*CALCULATIONS!$B$3,0)</f>
        <v>0</v>
      </c>
      <c r="O468" s="4" t="n">
        <f aca="false">L468-M468-N468</f>
        <v>2088.654</v>
      </c>
      <c r="P468" s="16" t="n">
        <f aca="false">IF(L468&gt;0,O468/L468,"")</f>
        <v>0.333333333333333</v>
      </c>
    </row>
    <row r="469" customFormat="false" ht="15" hidden="false" customHeight="false" outlineLevel="0" collapsed="false">
      <c r="A469" s="2" t="str">
        <f aca="false">RAW_DATA!A465</f>
        <v>ORD-100464</v>
      </c>
      <c r="B469" s="2" t="str">
        <f aca="false">RAW_DATA!B465</f>
        <v>CUST-1404</v>
      </c>
      <c r="C469" s="2" t="str">
        <f aca="false">RAW_DATA!C465</f>
        <v>Women</v>
      </c>
      <c r="D469" s="2" t="str">
        <f aca="false">RAW_DATA!D465</f>
        <v>WOM-BLOUSE-001</v>
      </c>
      <c r="E469" s="14" t="str">
        <f aca="false">RAW_DATA!E465</f>
        <v>2024-07-16</v>
      </c>
      <c r="F469" s="14" t="str">
        <f aca="false">RAW_DATA!F465</f>
        <v>2024-07-20</v>
      </c>
      <c r="G469" s="2" t="str">
        <f aca="false">RAW_DATA!G465</f>
        <v>Madhesh</v>
      </c>
      <c r="H469" s="4" t="n">
        <f aca="false">RAW_DATA!H465</f>
        <v>14202.32</v>
      </c>
      <c r="I469" s="5" t="n">
        <f aca="false">RAW_DATA!I465</f>
        <v>30</v>
      </c>
      <c r="J469" s="2" t="str">
        <f aca="false">RAW_DATA!J465</f>
        <v>No</v>
      </c>
      <c r="K469" s="15" t="n">
        <f aca="false">IF(AND(F469&lt;&gt;"",E469&lt;&gt;""),DATEVALUE(F469)-DATEVALUE(E469),"")</f>
        <v>4</v>
      </c>
      <c r="L469" s="4" t="n">
        <f aca="false">H469*(1-I469/100)</f>
        <v>9941.624</v>
      </c>
      <c r="M469" s="4" t="n">
        <f aca="false">H469*CALCULATIONS!$B$2</f>
        <v>8521.392</v>
      </c>
      <c r="N469" s="4" t="n">
        <f aca="false">IF(J469="Yes",H469*CALCULATIONS!$B$3,0)</f>
        <v>0</v>
      </c>
      <c r="O469" s="4" t="n">
        <f aca="false">L469-M469-N469</f>
        <v>1420.232</v>
      </c>
      <c r="P469" s="16" t="n">
        <f aca="false">IF(L469&gt;0,O469/L469,"")</f>
        <v>0.142857142857143</v>
      </c>
    </row>
    <row r="470" customFormat="false" ht="15" hidden="false" customHeight="false" outlineLevel="0" collapsed="false">
      <c r="A470" s="2" t="str">
        <f aca="false">RAW_DATA!A466</f>
        <v>ORD-100465</v>
      </c>
      <c r="B470" s="2" t="str">
        <f aca="false">RAW_DATA!B466</f>
        <v>CUST-6248</v>
      </c>
      <c r="C470" s="2" t="str">
        <f aca="false">RAW_DATA!C466</f>
        <v>Kids</v>
      </c>
      <c r="D470" s="2" t="str">
        <f aca="false">RAW_DATA!D466</f>
        <v>KID-UNIFORM-001</v>
      </c>
      <c r="E470" s="14" t="str">
        <f aca="false">RAW_DATA!E466</f>
        <v>2024-01-23</v>
      </c>
      <c r="F470" s="14" t="str">
        <f aca="false">RAW_DATA!F466</f>
        <v>2024-01-27</v>
      </c>
      <c r="G470" s="2" t="str">
        <f aca="false">RAW_DATA!G466</f>
        <v>Gandaki</v>
      </c>
      <c r="H470" s="4" t="n">
        <f aca="false">RAW_DATA!H466</f>
        <v>6960.58</v>
      </c>
      <c r="I470" s="5" t="n">
        <f aca="false">RAW_DATA!I466</f>
        <v>20</v>
      </c>
      <c r="J470" s="2" t="str">
        <f aca="false">RAW_DATA!J466</f>
        <v>No</v>
      </c>
      <c r="K470" s="15" t="n">
        <f aca="false">IF(AND(F470&lt;&gt;"",E470&lt;&gt;""),DATEVALUE(F470)-DATEVALUE(E470),"")</f>
        <v>4</v>
      </c>
      <c r="L470" s="4" t="n">
        <f aca="false">H470*(1-I470/100)</f>
        <v>5568.464</v>
      </c>
      <c r="M470" s="4" t="n">
        <f aca="false">H470*CALCULATIONS!$B$2</f>
        <v>4176.348</v>
      </c>
      <c r="N470" s="4" t="n">
        <f aca="false">IF(J470="Yes",H470*CALCULATIONS!$B$3,0)</f>
        <v>0</v>
      </c>
      <c r="O470" s="4" t="n">
        <f aca="false">L470-M470-N470</f>
        <v>1392.116</v>
      </c>
      <c r="P470" s="16" t="n">
        <f aca="false">IF(L470&gt;0,O470/L470,"")</f>
        <v>0.25</v>
      </c>
    </row>
    <row r="471" customFormat="false" ht="15" hidden="false" customHeight="false" outlineLevel="0" collapsed="false">
      <c r="A471" s="2" t="str">
        <f aca="false">RAW_DATA!A467</f>
        <v>ORD-100466</v>
      </c>
      <c r="B471" s="2" t="str">
        <f aca="false">RAW_DATA!B467</f>
        <v>CUST-4492</v>
      </c>
      <c r="C471" s="2" t="str">
        <f aca="false">RAW_DATA!C467</f>
        <v>Women</v>
      </c>
      <c r="D471" s="2" t="str">
        <f aca="false">RAW_DATA!D467</f>
        <v>WOM-SAREE-001</v>
      </c>
      <c r="E471" s="14" t="str">
        <f aca="false">RAW_DATA!E467</f>
        <v>2024-01-04</v>
      </c>
      <c r="F471" s="14" t="str">
        <f aca="false">RAW_DATA!F467</f>
        <v>2024-01-11</v>
      </c>
      <c r="G471" s="2" t="str">
        <f aca="false">RAW_DATA!G467</f>
        <v>Bagmati</v>
      </c>
      <c r="H471" s="4" t="n">
        <f aca="false">RAW_DATA!H467</f>
        <v>8300.64</v>
      </c>
      <c r="I471" s="5" t="n">
        <f aca="false">RAW_DATA!I467</f>
        <v>30</v>
      </c>
      <c r="J471" s="2" t="str">
        <f aca="false">RAW_DATA!J467</f>
        <v>No</v>
      </c>
      <c r="K471" s="15" t="n">
        <f aca="false">IF(AND(F471&lt;&gt;"",E471&lt;&gt;""),DATEVALUE(F471)-DATEVALUE(E471),"")</f>
        <v>7</v>
      </c>
      <c r="L471" s="4" t="n">
        <f aca="false">H471*(1-I471/100)</f>
        <v>5810.448</v>
      </c>
      <c r="M471" s="4" t="n">
        <f aca="false">H471*CALCULATIONS!$B$2</f>
        <v>4980.384</v>
      </c>
      <c r="N471" s="4" t="n">
        <f aca="false">IF(J471="Yes",H471*CALCULATIONS!$B$3,0)</f>
        <v>0</v>
      </c>
      <c r="O471" s="4" t="n">
        <f aca="false">L471-M471-N471</f>
        <v>830.064</v>
      </c>
      <c r="P471" s="16" t="n">
        <f aca="false">IF(L471&gt;0,O471/L471,"")</f>
        <v>0.142857142857143</v>
      </c>
    </row>
    <row r="472" customFormat="false" ht="15" hidden="false" customHeight="false" outlineLevel="0" collapsed="false">
      <c r="A472" s="2" t="str">
        <f aca="false">RAW_DATA!A468</f>
        <v>ORD-100467</v>
      </c>
      <c r="B472" s="2" t="str">
        <f aca="false">RAW_DATA!B468</f>
        <v>CUST-8130</v>
      </c>
      <c r="C472" s="2" t="str">
        <f aca="false">RAW_DATA!C468</f>
        <v>Kids</v>
      </c>
      <c r="D472" s="2" t="str">
        <f aca="false">RAW_DATA!D468</f>
        <v>KID-SHORTS-001</v>
      </c>
      <c r="E472" s="14" t="str">
        <f aca="false">RAW_DATA!E468</f>
        <v>2024-12-25</v>
      </c>
      <c r="F472" s="14" t="str">
        <f aca="false">RAW_DATA!F468</f>
        <v>2025-01-04</v>
      </c>
      <c r="G472" s="2" t="str">
        <f aca="false">RAW_DATA!G468</f>
        <v>Karnali</v>
      </c>
      <c r="H472" s="4" t="n">
        <f aca="false">RAW_DATA!H468</f>
        <v>8297.44</v>
      </c>
      <c r="I472" s="5" t="n">
        <f aca="false">RAW_DATA!I468</f>
        <v>5</v>
      </c>
      <c r="J472" s="2" t="str">
        <f aca="false">RAW_DATA!J468</f>
        <v>No</v>
      </c>
      <c r="K472" s="15" t="n">
        <f aca="false">IF(AND(F472&lt;&gt;"",E472&lt;&gt;""),DATEVALUE(F472)-DATEVALUE(E472),"")</f>
        <v>10</v>
      </c>
      <c r="L472" s="4" t="n">
        <f aca="false">H472*(1-I472/100)</f>
        <v>7882.568</v>
      </c>
      <c r="M472" s="4" t="n">
        <f aca="false">H472*CALCULATIONS!$B$2</f>
        <v>4978.464</v>
      </c>
      <c r="N472" s="4" t="n">
        <f aca="false">IF(J472="Yes",H472*CALCULATIONS!$B$3,0)</f>
        <v>0</v>
      </c>
      <c r="O472" s="4" t="n">
        <f aca="false">L472-M472-N472</f>
        <v>2904.104</v>
      </c>
      <c r="P472" s="16" t="n">
        <f aca="false">IF(L472&gt;0,O472/L472,"")</f>
        <v>0.368421052631579</v>
      </c>
    </row>
    <row r="473" customFormat="false" ht="15" hidden="false" customHeight="false" outlineLevel="0" collapsed="false">
      <c r="A473" s="2" t="str">
        <f aca="false">RAW_DATA!A469</f>
        <v>ORD-100468</v>
      </c>
      <c r="B473" s="2" t="str">
        <f aca="false">RAW_DATA!B469</f>
        <v>CUST-3916</v>
      </c>
      <c r="C473" s="2" t="str">
        <f aca="false">RAW_DATA!C469</f>
        <v>Women</v>
      </c>
      <c r="D473" s="2" t="str">
        <f aca="false">RAW_DATA!D469</f>
        <v>WOM-SAREE-001</v>
      </c>
      <c r="E473" s="14" t="str">
        <f aca="false">RAW_DATA!E469</f>
        <v>2024-06-18</v>
      </c>
      <c r="F473" s="14" t="str">
        <f aca="false">RAW_DATA!F469</f>
        <v>2024-06-19</v>
      </c>
      <c r="G473" s="2" t="str">
        <f aca="false">RAW_DATA!G469</f>
        <v>Lumbini</v>
      </c>
      <c r="H473" s="4" t="n">
        <f aca="false">RAW_DATA!H469</f>
        <v>844.42</v>
      </c>
      <c r="I473" s="5" t="n">
        <f aca="false">RAW_DATA!I469</f>
        <v>5</v>
      </c>
      <c r="J473" s="2" t="str">
        <f aca="false">RAW_DATA!J469</f>
        <v>Yes</v>
      </c>
      <c r="K473" s="15" t="n">
        <f aca="false">IF(AND(F473&lt;&gt;"",E473&lt;&gt;""),DATEVALUE(F473)-DATEVALUE(E473),"")</f>
        <v>1</v>
      </c>
      <c r="L473" s="4" t="n">
        <f aca="false">H473*(1-I473/100)</f>
        <v>802.199</v>
      </c>
      <c r="M473" s="4" t="n">
        <f aca="false">H473*CALCULATIONS!$B$2</f>
        <v>506.652</v>
      </c>
      <c r="N473" s="4" t="n">
        <f aca="false">IF(J473="Yes",H473*CALCULATIONS!$B$3,0)</f>
        <v>168.884</v>
      </c>
      <c r="O473" s="4" t="n">
        <f aca="false">L473-M473-N473</f>
        <v>126.663</v>
      </c>
      <c r="P473" s="16" t="n">
        <f aca="false">IF(L473&gt;0,O473/L473,"")</f>
        <v>0.157894736842105</v>
      </c>
    </row>
    <row r="474" customFormat="false" ht="15" hidden="false" customHeight="false" outlineLevel="0" collapsed="false">
      <c r="A474" s="2" t="str">
        <f aca="false">RAW_DATA!A470</f>
        <v>ORD-100469</v>
      </c>
      <c r="B474" s="2" t="str">
        <f aca="false">RAW_DATA!B470</f>
        <v>CUST-7626</v>
      </c>
      <c r="C474" s="2" t="str">
        <f aca="false">RAW_DATA!C470</f>
        <v>Women</v>
      </c>
      <c r="D474" s="2" t="str">
        <f aca="false">RAW_DATA!D470</f>
        <v>WOM-CARDIGAN-001</v>
      </c>
      <c r="E474" s="14" t="str">
        <f aca="false">RAW_DATA!E470</f>
        <v>2024-05-12</v>
      </c>
      <c r="F474" s="14" t="str">
        <f aca="false">RAW_DATA!F470</f>
        <v>2024-05-17</v>
      </c>
      <c r="G474" s="2" t="str">
        <f aca="false">RAW_DATA!G470</f>
        <v>Bagmati</v>
      </c>
      <c r="H474" s="4" t="n">
        <f aca="false">RAW_DATA!H470</f>
        <v>3800.86</v>
      </c>
      <c r="I474" s="5" t="n">
        <f aca="false">RAW_DATA!I470</f>
        <v>30</v>
      </c>
      <c r="J474" s="2" t="str">
        <f aca="false">RAW_DATA!J470</f>
        <v>No</v>
      </c>
      <c r="K474" s="15" t="n">
        <f aca="false">IF(AND(F474&lt;&gt;"",E474&lt;&gt;""),DATEVALUE(F474)-DATEVALUE(E474),"")</f>
        <v>5</v>
      </c>
      <c r="L474" s="4" t="n">
        <f aca="false">H474*(1-I474/100)</f>
        <v>2660.602</v>
      </c>
      <c r="M474" s="4" t="n">
        <f aca="false">H474*CALCULATIONS!$B$2</f>
        <v>2280.516</v>
      </c>
      <c r="N474" s="4" t="n">
        <f aca="false">IF(J474="Yes",H474*CALCULATIONS!$B$3,0)</f>
        <v>0</v>
      </c>
      <c r="O474" s="4" t="n">
        <f aca="false">L474-M474-N474</f>
        <v>380.086</v>
      </c>
      <c r="P474" s="16" t="n">
        <f aca="false">IF(L474&gt;0,O474/L474,"")</f>
        <v>0.142857142857143</v>
      </c>
    </row>
    <row r="475" customFormat="false" ht="15" hidden="false" customHeight="false" outlineLevel="0" collapsed="false">
      <c r="A475" s="2" t="str">
        <f aca="false">RAW_DATA!A471</f>
        <v>ORD-100470</v>
      </c>
      <c r="B475" s="2" t="str">
        <f aca="false">RAW_DATA!B471</f>
        <v>CUST-1745</v>
      </c>
      <c r="C475" s="2" t="str">
        <f aca="false">RAW_DATA!C471</f>
        <v>Women</v>
      </c>
      <c r="D475" s="2" t="str">
        <f aca="false">RAW_DATA!D471</f>
        <v>WOM-KURTA-001</v>
      </c>
      <c r="E475" s="14" t="str">
        <f aca="false">RAW_DATA!E471</f>
        <v>2024-11-24</v>
      </c>
      <c r="F475" s="14" t="str">
        <f aca="false">RAW_DATA!F471</f>
        <v>2024-12-02</v>
      </c>
      <c r="G475" s="2" t="str">
        <f aca="false">RAW_DATA!G471</f>
        <v>Madhesh</v>
      </c>
      <c r="H475" s="4" t="n">
        <f aca="false">RAW_DATA!H471</f>
        <v>8255.1</v>
      </c>
      <c r="I475" s="5" t="n">
        <f aca="false">RAW_DATA!I471</f>
        <v>0</v>
      </c>
      <c r="J475" s="2" t="str">
        <f aca="false">RAW_DATA!J471</f>
        <v>Yes</v>
      </c>
      <c r="K475" s="15" t="n">
        <f aca="false">IF(AND(F475&lt;&gt;"",E475&lt;&gt;""),DATEVALUE(F475)-DATEVALUE(E475),"")</f>
        <v>8</v>
      </c>
      <c r="L475" s="4" t="n">
        <f aca="false">H475*(1-I475/100)</f>
        <v>8255.1</v>
      </c>
      <c r="M475" s="4" t="n">
        <f aca="false">H475*CALCULATIONS!$B$2</f>
        <v>4953.06</v>
      </c>
      <c r="N475" s="4" t="n">
        <f aca="false">IF(J475="Yes",H475*CALCULATIONS!$B$3,0)</f>
        <v>1651.02</v>
      </c>
      <c r="O475" s="4" t="n">
        <f aca="false">L475-M475-N475</f>
        <v>1651.02</v>
      </c>
      <c r="P475" s="16" t="n">
        <f aca="false">IF(L475&gt;0,O475/L475,"")</f>
        <v>0.2</v>
      </c>
    </row>
    <row r="476" customFormat="false" ht="15" hidden="false" customHeight="false" outlineLevel="0" collapsed="false">
      <c r="A476" s="2" t="str">
        <f aca="false">RAW_DATA!A472</f>
        <v>ORD-100471</v>
      </c>
      <c r="B476" s="2" t="str">
        <f aca="false">RAW_DATA!B472</f>
        <v>CUST-8170</v>
      </c>
      <c r="C476" s="2" t="str">
        <f aca="false">RAW_DATA!C472</f>
        <v>Women</v>
      </c>
      <c r="D476" s="2" t="str">
        <f aca="false">RAW_DATA!D472</f>
        <v>WOM-SAREE-001</v>
      </c>
      <c r="E476" s="14" t="str">
        <f aca="false">RAW_DATA!E472</f>
        <v>2024-12-17</v>
      </c>
      <c r="F476" s="14" t="str">
        <f aca="false">RAW_DATA!F472</f>
        <v>2024-12-21</v>
      </c>
      <c r="G476" s="2" t="str">
        <f aca="false">RAW_DATA!G472</f>
        <v>Madhesh</v>
      </c>
      <c r="H476" s="4" t="n">
        <f aca="false">RAW_DATA!H472</f>
        <v>2038.97</v>
      </c>
      <c r="I476" s="5" t="n">
        <f aca="false">RAW_DATA!I472</f>
        <v>20</v>
      </c>
      <c r="J476" s="2" t="str">
        <f aca="false">RAW_DATA!J472</f>
        <v>Yes</v>
      </c>
      <c r="K476" s="15" t="n">
        <f aca="false">IF(AND(F476&lt;&gt;"",E476&lt;&gt;""),DATEVALUE(F476)-DATEVALUE(E476),"")</f>
        <v>4</v>
      </c>
      <c r="L476" s="4" t="n">
        <f aca="false">H476*(1-I476/100)</f>
        <v>1631.176</v>
      </c>
      <c r="M476" s="4" t="n">
        <f aca="false">H476*CALCULATIONS!$B$2</f>
        <v>1223.382</v>
      </c>
      <c r="N476" s="4" t="n">
        <f aca="false">IF(J476="Yes",H476*CALCULATIONS!$B$3,0)</f>
        <v>407.794</v>
      </c>
      <c r="O476" s="4" t="n">
        <f aca="false">L476-M476-N476</f>
        <v>0</v>
      </c>
      <c r="P476" s="16" t="n">
        <f aca="false">IF(L476&gt;0,O476/L476,"")</f>
        <v>0</v>
      </c>
    </row>
    <row r="477" customFormat="false" ht="15" hidden="false" customHeight="false" outlineLevel="0" collapsed="false">
      <c r="A477" s="2" t="str">
        <f aca="false">RAW_DATA!A473</f>
        <v>ORD-100472</v>
      </c>
      <c r="B477" s="2" t="str">
        <f aca="false">RAW_DATA!B473</f>
        <v>CUST-5832</v>
      </c>
      <c r="C477" s="2" t="str">
        <f aca="false">RAW_DATA!C473</f>
        <v>Men</v>
      </c>
      <c r="D477" s="2" t="str">
        <f aca="false">RAW_DATA!D473</f>
        <v>MEN-SHIRT-001</v>
      </c>
      <c r="E477" s="14" t="str">
        <f aca="false">RAW_DATA!E473</f>
        <v>2024-07-19</v>
      </c>
      <c r="F477" s="14" t="str">
        <f aca="false">RAW_DATA!F473</f>
        <v>2024-07-28</v>
      </c>
      <c r="G477" s="2" t="str">
        <f aca="false">RAW_DATA!G473</f>
        <v>Madhesh</v>
      </c>
      <c r="H477" s="4" t="n">
        <f aca="false">RAW_DATA!H473</f>
        <v>3688.05</v>
      </c>
      <c r="I477" s="5" t="n">
        <f aca="false">RAW_DATA!I473</f>
        <v>20</v>
      </c>
      <c r="J477" s="2" t="str">
        <f aca="false">RAW_DATA!J473</f>
        <v>No</v>
      </c>
      <c r="K477" s="15" t="n">
        <f aca="false">IF(AND(F477&lt;&gt;"",E477&lt;&gt;""),DATEVALUE(F477)-DATEVALUE(E477),"")</f>
        <v>9</v>
      </c>
      <c r="L477" s="4" t="n">
        <f aca="false">H477*(1-I477/100)</f>
        <v>2950.44</v>
      </c>
      <c r="M477" s="4" t="n">
        <f aca="false">H477*CALCULATIONS!$B$2</f>
        <v>2212.83</v>
      </c>
      <c r="N477" s="4" t="n">
        <f aca="false">IF(J477="Yes",H477*CALCULATIONS!$B$3,0)</f>
        <v>0</v>
      </c>
      <c r="O477" s="4" t="n">
        <f aca="false">L477-M477-N477</f>
        <v>737.610000000001</v>
      </c>
      <c r="P477" s="16" t="n">
        <f aca="false">IF(L477&gt;0,O477/L477,"")</f>
        <v>0.25</v>
      </c>
    </row>
    <row r="478" customFormat="false" ht="15" hidden="false" customHeight="false" outlineLevel="0" collapsed="false">
      <c r="A478" s="2" t="str">
        <f aca="false">RAW_DATA!A474</f>
        <v>ORD-100473</v>
      </c>
      <c r="B478" s="2" t="str">
        <f aca="false">RAW_DATA!B474</f>
        <v>CUST-3316</v>
      </c>
      <c r="C478" s="2" t="str">
        <f aca="false">RAW_DATA!C474</f>
        <v>Kids</v>
      </c>
      <c r="D478" s="2" t="str">
        <f aca="false">RAW_DATA!D474</f>
        <v>KID-JEANS-001</v>
      </c>
      <c r="E478" s="14" t="str">
        <f aca="false">RAW_DATA!E474</f>
        <v>2024-11-27</v>
      </c>
      <c r="F478" s="14" t="str">
        <f aca="false">RAW_DATA!F474</f>
        <v>2024-12-02</v>
      </c>
      <c r="G478" s="2" t="str">
        <f aca="false">RAW_DATA!G474</f>
        <v>Bagmati</v>
      </c>
      <c r="H478" s="4" t="n">
        <f aca="false">RAW_DATA!H474</f>
        <v>13073.52</v>
      </c>
      <c r="I478" s="5" t="n">
        <f aca="false">RAW_DATA!I474</f>
        <v>30</v>
      </c>
      <c r="J478" s="2" t="str">
        <f aca="false">RAW_DATA!J474</f>
        <v>No</v>
      </c>
      <c r="K478" s="15" t="n">
        <f aca="false">IF(AND(F478&lt;&gt;"",E478&lt;&gt;""),DATEVALUE(F478)-DATEVALUE(E478),"")</f>
        <v>5</v>
      </c>
      <c r="L478" s="4" t="n">
        <f aca="false">H478*(1-I478/100)</f>
        <v>9151.464</v>
      </c>
      <c r="M478" s="4" t="n">
        <f aca="false">H478*CALCULATIONS!$B$2</f>
        <v>7844.112</v>
      </c>
      <c r="N478" s="4" t="n">
        <f aca="false">IF(J478="Yes",H478*CALCULATIONS!$B$3,0)</f>
        <v>0</v>
      </c>
      <c r="O478" s="4" t="n">
        <f aca="false">L478-M478-N478</f>
        <v>1307.352</v>
      </c>
      <c r="P478" s="16" t="n">
        <f aca="false">IF(L478&gt;0,O478/L478,"")</f>
        <v>0.142857142857143</v>
      </c>
    </row>
    <row r="479" customFormat="false" ht="15" hidden="false" customHeight="false" outlineLevel="0" collapsed="false">
      <c r="A479" s="2" t="str">
        <f aca="false">RAW_DATA!A475</f>
        <v>ORD-100474</v>
      </c>
      <c r="B479" s="2" t="str">
        <f aca="false">RAW_DATA!B475</f>
        <v>CUST-6633</v>
      </c>
      <c r="C479" s="2" t="str">
        <f aca="false">RAW_DATA!C475</f>
        <v>Men</v>
      </c>
      <c r="D479" s="2" t="str">
        <f aca="false">RAW_DATA!D475</f>
        <v>MEN-SHIRT-001</v>
      </c>
      <c r="E479" s="14" t="str">
        <f aca="false">RAW_DATA!E475</f>
        <v>2024-02-13</v>
      </c>
      <c r="F479" s="14" t="str">
        <f aca="false">RAW_DATA!F475</f>
        <v>2024-02-17</v>
      </c>
      <c r="G479" s="2" t="str">
        <f aca="false">RAW_DATA!G475</f>
        <v>Gandaki</v>
      </c>
      <c r="H479" s="4" t="n">
        <f aca="false">RAW_DATA!H475</f>
        <v>8288.7</v>
      </c>
      <c r="I479" s="5" t="n">
        <f aca="false">RAW_DATA!I475</f>
        <v>15</v>
      </c>
      <c r="J479" s="2" t="str">
        <f aca="false">RAW_DATA!J475</f>
        <v>No</v>
      </c>
      <c r="K479" s="15" t="n">
        <f aca="false">IF(AND(F479&lt;&gt;"",E479&lt;&gt;""),DATEVALUE(F479)-DATEVALUE(E479),"")</f>
        <v>4</v>
      </c>
      <c r="L479" s="4" t="n">
        <f aca="false">H479*(1-I479/100)</f>
        <v>7045.395</v>
      </c>
      <c r="M479" s="4" t="n">
        <f aca="false">H479*CALCULATIONS!$B$2</f>
        <v>4973.22</v>
      </c>
      <c r="N479" s="4" t="n">
        <f aca="false">IF(J479="Yes",H479*CALCULATIONS!$B$3,0)</f>
        <v>0</v>
      </c>
      <c r="O479" s="4" t="n">
        <f aca="false">L479-M479-N479</f>
        <v>2072.175</v>
      </c>
      <c r="P479" s="16" t="n">
        <f aca="false">IF(L479&gt;0,O479/L479,"")</f>
        <v>0.294117647058824</v>
      </c>
    </row>
    <row r="480" customFormat="false" ht="15" hidden="false" customHeight="false" outlineLevel="0" collapsed="false">
      <c r="A480" s="2" t="str">
        <f aca="false">RAW_DATA!A476</f>
        <v>ORD-100475</v>
      </c>
      <c r="B480" s="2" t="str">
        <f aca="false">RAW_DATA!B476</f>
        <v>CUST-1891</v>
      </c>
      <c r="C480" s="2" t="str">
        <f aca="false">RAW_DATA!C476</f>
        <v>Men</v>
      </c>
      <c r="D480" s="2" t="str">
        <f aca="false">RAW_DATA!D476</f>
        <v>MEN-CHINO-001</v>
      </c>
      <c r="E480" s="14" t="str">
        <f aca="false">RAW_DATA!E476</f>
        <v>2024-05-09</v>
      </c>
      <c r="F480" s="14" t="str">
        <f aca="false">RAW_DATA!F476</f>
        <v>2024-05-12</v>
      </c>
      <c r="G480" s="2" t="str">
        <f aca="false">RAW_DATA!G476</f>
        <v>Bagmati</v>
      </c>
      <c r="H480" s="4" t="n">
        <f aca="false">RAW_DATA!H476</f>
        <v>3701.43</v>
      </c>
      <c r="I480" s="5" t="n">
        <f aca="false">RAW_DATA!I476</f>
        <v>5</v>
      </c>
      <c r="J480" s="2" t="str">
        <f aca="false">RAW_DATA!J476</f>
        <v>No</v>
      </c>
      <c r="K480" s="15" t="n">
        <f aca="false">IF(AND(F480&lt;&gt;"",E480&lt;&gt;""),DATEVALUE(F480)-DATEVALUE(E480),"")</f>
        <v>3</v>
      </c>
      <c r="L480" s="4" t="n">
        <f aca="false">H480*(1-I480/100)</f>
        <v>3516.3585</v>
      </c>
      <c r="M480" s="4" t="n">
        <f aca="false">H480*CALCULATIONS!$B$2</f>
        <v>2220.858</v>
      </c>
      <c r="N480" s="4" t="n">
        <f aca="false">IF(J480="Yes",H480*CALCULATIONS!$B$3,0)</f>
        <v>0</v>
      </c>
      <c r="O480" s="4" t="n">
        <f aca="false">L480-M480-N480</f>
        <v>1295.5005</v>
      </c>
      <c r="P480" s="16" t="n">
        <f aca="false">IF(L480&gt;0,O480/L480,"")</f>
        <v>0.368421052631579</v>
      </c>
    </row>
    <row r="481" customFormat="false" ht="15" hidden="false" customHeight="false" outlineLevel="0" collapsed="false">
      <c r="A481" s="2" t="str">
        <f aca="false">RAW_DATA!A477</f>
        <v>ORD-100476</v>
      </c>
      <c r="B481" s="2" t="str">
        <f aca="false">RAW_DATA!B477</f>
        <v>CUST-8982</v>
      </c>
      <c r="C481" s="2" t="str">
        <f aca="false">RAW_DATA!C477</f>
        <v>Kids</v>
      </c>
      <c r="D481" s="2" t="str">
        <f aca="false">RAW_DATA!D477</f>
        <v>KID-ONESIE-001</v>
      </c>
      <c r="E481" s="14" t="str">
        <f aca="false">RAW_DATA!E477</f>
        <v>2024-12-09</v>
      </c>
      <c r="F481" s="14" t="str">
        <f aca="false">RAW_DATA!F477</f>
        <v>2024-12-11</v>
      </c>
      <c r="G481" s="2" t="str">
        <f aca="false">RAW_DATA!G477</f>
        <v>Madhesh</v>
      </c>
      <c r="H481" s="4" t="n">
        <f aca="false">RAW_DATA!H477</f>
        <v>1560.6</v>
      </c>
      <c r="I481" s="5" t="n">
        <f aca="false">RAW_DATA!I477</f>
        <v>20</v>
      </c>
      <c r="J481" s="2" t="str">
        <f aca="false">RAW_DATA!J477</f>
        <v>Yes</v>
      </c>
      <c r="K481" s="15" t="n">
        <f aca="false">IF(AND(F481&lt;&gt;"",E481&lt;&gt;""),DATEVALUE(F481)-DATEVALUE(E481),"")</f>
        <v>2</v>
      </c>
      <c r="L481" s="4" t="n">
        <f aca="false">H481*(1-I481/100)</f>
        <v>1248.48</v>
      </c>
      <c r="M481" s="4" t="n">
        <f aca="false">H481*CALCULATIONS!$B$2</f>
        <v>936.36</v>
      </c>
      <c r="N481" s="4" t="n">
        <f aca="false">IF(J481="Yes",H481*CALCULATIONS!$B$3,0)</f>
        <v>312.12</v>
      </c>
      <c r="O481" s="4" t="n">
        <f aca="false">L481-M481-N481</f>
        <v>0</v>
      </c>
      <c r="P481" s="16" t="n">
        <f aca="false">IF(L481&gt;0,O481/L481,"")</f>
        <v>0</v>
      </c>
    </row>
    <row r="482" customFormat="false" ht="15" hidden="false" customHeight="false" outlineLevel="0" collapsed="false">
      <c r="A482" s="2" t="str">
        <f aca="false">RAW_DATA!A478</f>
        <v>ORD-100477</v>
      </c>
      <c r="B482" s="2" t="str">
        <f aca="false">RAW_DATA!B478</f>
        <v>CUST-6206</v>
      </c>
      <c r="C482" s="2" t="str">
        <f aca="false">RAW_DATA!C478</f>
        <v>Kids</v>
      </c>
      <c r="D482" s="2" t="str">
        <f aca="false">RAW_DATA!D478</f>
        <v>KID-UNIFORM-001</v>
      </c>
      <c r="E482" s="14" t="str">
        <f aca="false">RAW_DATA!E478</f>
        <v>2024-05-25</v>
      </c>
      <c r="F482" s="14" t="str">
        <f aca="false">RAW_DATA!F478</f>
        <v>2024-06-01</v>
      </c>
      <c r="G482" s="2" t="str">
        <f aca="false">RAW_DATA!G478</f>
        <v>Bagmati</v>
      </c>
      <c r="H482" s="4" t="n">
        <f aca="false">RAW_DATA!H478</f>
        <v>3900.73</v>
      </c>
      <c r="I482" s="5" t="n">
        <f aca="false">RAW_DATA!I478</f>
        <v>25</v>
      </c>
      <c r="J482" s="2" t="str">
        <f aca="false">RAW_DATA!J478</f>
        <v>No</v>
      </c>
      <c r="K482" s="15" t="n">
        <f aca="false">IF(AND(F482&lt;&gt;"",E482&lt;&gt;""),DATEVALUE(F482)-DATEVALUE(E482),"")</f>
        <v>7</v>
      </c>
      <c r="L482" s="4" t="n">
        <f aca="false">H482*(1-I482/100)</f>
        <v>2925.5475</v>
      </c>
      <c r="M482" s="4" t="n">
        <f aca="false">H482*CALCULATIONS!$B$2</f>
        <v>2340.438</v>
      </c>
      <c r="N482" s="4" t="n">
        <f aca="false">IF(J482="Yes",H482*CALCULATIONS!$B$3,0)</f>
        <v>0</v>
      </c>
      <c r="O482" s="4" t="n">
        <f aca="false">L482-M482-N482</f>
        <v>585.1095</v>
      </c>
      <c r="P482" s="16" t="n">
        <f aca="false">IF(L482&gt;0,O482/L482,"")</f>
        <v>0.2</v>
      </c>
    </row>
    <row r="483" customFormat="false" ht="15" hidden="false" customHeight="false" outlineLevel="0" collapsed="false">
      <c r="A483" s="2" t="str">
        <f aca="false">RAW_DATA!A479</f>
        <v>ORD-100478</v>
      </c>
      <c r="B483" s="2" t="str">
        <f aca="false">RAW_DATA!B479</f>
        <v>CUST-6182</v>
      </c>
      <c r="C483" s="2" t="str">
        <f aca="false">RAW_DATA!C479</f>
        <v>Women</v>
      </c>
      <c r="D483" s="2" t="str">
        <f aca="false">RAW_DATA!D479</f>
        <v>WOM-BLOUSE-001</v>
      </c>
      <c r="E483" s="14" t="str">
        <f aca="false">RAW_DATA!E479</f>
        <v>2024-03-19</v>
      </c>
      <c r="F483" s="14" t="str">
        <f aca="false">RAW_DATA!F479</f>
        <v>2024-03-25</v>
      </c>
      <c r="G483" s="2" t="str">
        <f aca="false">RAW_DATA!G479</f>
        <v>Gandaki</v>
      </c>
      <c r="H483" s="4" t="n">
        <f aca="false">RAW_DATA!H479</f>
        <v>10555.14</v>
      </c>
      <c r="I483" s="5" t="n">
        <f aca="false">RAW_DATA!I479</f>
        <v>10</v>
      </c>
      <c r="J483" s="2" t="str">
        <f aca="false">RAW_DATA!J479</f>
        <v>No</v>
      </c>
      <c r="K483" s="15" t="n">
        <f aca="false">IF(AND(F483&lt;&gt;"",E483&lt;&gt;""),DATEVALUE(F483)-DATEVALUE(E483),"")</f>
        <v>6</v>
      </c>
      <c r="L483" s="4" t="n">
        <f aca="false">H483*(1-I483/100)</f>
        <v>9499.626</v>
      </c>
      <c r="M483" s="4" t="n">
        <f aca="false">H483*CALCULATIONS!$B$2</f>
        <v>6333.084</v>
      </c>
      <c r="N483" s="4" t="n">
        <f aca="false">IF(J483="Yes",H483*CALCULATIONS!$B$3,0)</f>
        <v>0</v>
      </c>
      <c r="O483" s="4" t="n">
        <f aca="false">L483-M483-N483</f>
        <v>3166.542</v>
      </c>
      <c r="P483" s="16" t="n">
        <f aca="false">IF(L483&gt;0,O483/L483,"")</f>
        <v>0.333333333333333</v>
      </c>
    </row>
    <row r="484" customFormat="false" ht="15" hidden="false" customHeight="false" outlineLevel="0" collapsed="false">
      <c r="A484" s="2" t="str">
        <f aca="false">RAW_DATA!A480</f>
        <v>ORD-100479</v>
      </c>
      <c r="B484" s="2" t="str">
        <f aca="false">RAW_DATA!B480</f>
        <v>CUST-6889</v>
      </c>
      <c r="C484" s="2" t="str">
        <f aca="false">RAW_DATA!C480</f>
        <v>Kids</v>
      </c>
      <c r="D484" s="2" t="str">
        <f aca="false">RAW_DATA!D480</f>
        <v>KID-JEANS-001</v>
      </c>
      <c r="E484" s="14" t="str">
        <f aca="false">RAW_DATA!E480</f>
        <v>2024-12-30</v>
      </c>
      <c r="F484" s="14" t="str">
        <f aca="false">RAW_DATA!F480</f>
        <v>2025-01-07</v>
      </c>
      <c r="G484" s="2" t="str">
        <f aca="false">RAW_DATA!G480</f>
        <v>Bagmati</v>
      </c>
      <c r="H484" s="4" t="n">
        <f aca="false">RAW_DATA!H480</f>
        <v>11892.07</v>
      </c>
      <c r="I484" s="5" t="n">
        <f aca="false">RAW_DATA!I480</f>
        <v>5</v>
      </c>
      <c r="J484" s="2" t="str">
        <f aca="false">RAW_DATA!J480</f>
        <v>No</v>
      </c>
      <c r="K484" s="15" t="n">
        <f aca="false">IF(AND(F484&lt;&gt;"",E484&lt;&gt;""),DATEVALUE(F484)-DATEVALUE(E484),"")</f>
        <v>8</v>
      </c>
      <c r="L484" s="4" t="n">
        <f aca="false">H484*(1-I484/100)</f>
        <v>11297.4665</v>
      </c>
      <c r="M484" s="4" t="n">
        <f aca="false">H484*CALCULATIONS!$B$2</f>
        <v>7135.242</v>
      </c>
      <c r="N484" s="4" t="n">
        <f aca="false">IF(J484="Yes",H484*CALCULATIONS!$B$3,0)</f>
        <v>0</v>
      </c>
      <c r="O484" s="4" t="n">
        <f aca="false">L484-M484-N484</f>
        <v>4162.2245</v>
      </c>
      <c r="P484" s="16" t="n">
        <f aca="false">IF(L484&gt;0,O484/L484,"")</f>
        <v>0.368421052631579</v>
      </c>
    </row>
    <row r="485" customFormat="false" ht="15" hidden="false" customHeight="false" outlineLevel="0" collapsed="false">
      <c r="A485" s="2" t="str">
        <f aca="false">RAW_DATA!A481</f>
        <v>ORD-100480</v>
      </c>
      <c r="B485" s="2" t="str">
        <f aca="false">RAW_DATA!B481</f>
        <v>CUST-2343</v>
      </c>
      <c r="C485" s="2" t="str">
        <f aca="false">RAW_DATA!C481</f>
        <v>Men</v>
      </c>
      <c r="D485" s="2" t="str">
        <f aca="false">RAW_DATA!D481</f>
        <v>MEN-SUIT-001</v>
      </c>
      <c r="E485" s="14" t="str">
        <f aca="false">RAW_DATA!E481</f>
        <v>2024-06-05</v>
      </c>
      <c r="F485" s="14" t="str">
        <f aca="false">RAW_DATA!F481</f>
        <v>2024-06-10</v>
      </c>
      <c r="G485" s="2" t="str">
        <f aca="false">RAW_DATA!G481</f>
        <v>Karnali</v>
      </c>
      <c r="H485" s="4" t="n">
        <f aca="false">RAW_DATA!H481</f>
        <v>6957.69</v>
      </c>
      <c r="I485" s="5" t="n">
        <f aca="false">RAW_DATA!I481</f>
        <v>15</v>
      </c>
      <c r="J485" s="2" t="str">
        <f aca="false">RAW_DATA!J481</f>
        <v>Yes</v>
      </c>
      <c r="K485" s="15" t="n">
        <f aca="false">IF(AND(F485&lt;&gt;"",E485&lt;&gt;""),DATEVALUE(F485)-DATEVALUE(E485),"")</f>
        <v>5</v>
      </c>
      <c r="L485" s="4" t="n">
        <f aca="false">H485*(1-I485/100)</f>
        <v>5914.0365</v>
      </c>
      <c r="M485" s="4" t="n">
        <f aca="false">H485*CALCULATIONS!$B$2</f>
        <v>4174.614</v>
      </c>
      <c r="N485" s="4" t="n">
        <f aca="false">IF(J485="Yes",H485*CALCULATIONS!$B$3,0)</f>
        <v>1391.538</v>
      </c>
      <c r="O485" s="4" t="n">
        <f aca="false">L485-M485-N485</f>
        <v>347.8845</v>
      </c>
      <c r="P485" s="16" t="n">
        <f aca="false">IF(L485&gt;0,O485/L485,"")</f>
        <v>0.0588235294117647</v>
      </c>
    </row>
    <row r="486" customFormat="false" ht="15" hidden="false" customHeight="false" outlineLevel="0" collapsed="false">
      <c r="A486" s="2" t="str">
        <f aca="false">RAW_DATA!A482</f>
        <v>ORD-100481</v>
      </c>
      <c r="B486" s="2" t="str">
        <f aca="false">RAW_DATA!B482</f>
        <v>CUST-1305</v>
      </c>
      <c r="C486" s="2" t="str">
        <f aca="false">RAW_DATA!C482</f>
        <v>Kids</v>
      </c>
      <c r="D486" s="2" t="str">
        <f aca="false">RAW_DATA!D482</f>
        <v>KID-JEANS-001</v>
      </c>
      <c r="E486" s="14" t="str">
        <f aca="false">RAW_DATA!E482</f>
        <v>2024-11-16</v>
      </c>
      <c r="F486" s="14" t="str">
        <f aca="false">RAW_DATA!F482</f>
        <v>2024-11-18</v>
      </c>
      <c r="G486" s="2" t="str">
        <f aca="false">RAW_DATA!G482</f>
        <v>Karnali</v>
      </c>
      <c r="H486" s="4" t="n">
        <f aca="false">RAW_DATA!H482</f>
        <v>4316.9</v>
      </c>
      <c r="I486" s="5" t="n">
        <f aca="false">RAW_DATA!I482</f>
        <v>5</v>
      </c>
      <c r="J486" s="2" t="str">
        <f aca="false">RAW_DATA!J482</f>
        <v>Yes</v>
      </c>
      <c r="K486" s="15" t="n">
        <f aca="false">IF(AND(F486&lt;&gt;"",E486&lt;&gt;""),DATEVALUE(F486)-DATEVALUE(E486),"")</f>
        <v>2</v>
      </c>
      <c r="L486" s="4" t="n">
        <f aca="false">H486*(1-I486/100)</f>
        <v>4101.055</v>
      </c>
      <c r="M486" s="4" t="n">
        <f aca="false">H486*CALCULATIONS!$B$2</f>
        <v>2590.14</v>
      </c>
      <c r="N486" s="4" t="n">
        <f aca="false">IF(J486="Yes",H486*CALCULATIONS!$B$3,0)</f>
        <v>863.38</v>
      </c>
      <c r="O486" s="4" t="n">
        <f aca="false">L486-M486-N486</f>
        <v>647.535</v>
      </c>
      <c r="P486" s="16" t="n">
        <f aca="false">IF(L486&gt;0,O486/L486,"")</f>
        <v>0.157894736842105</v>
      </c>
    </row>
    <row r="487" customFormat="false" ht="15" hidden="false" customHeight="false" outlineLevel="0" collapsed="false">
      <c r="A487" s="2" t="str">
        <f aca="false">RAW_DATA!A483</f>
        <v>ORD-100482</v>
      </c>
      <c r="B487" s="2" t="str">
        <f aca="false">RAW_DATA!B483</f>
        <v>CUST-5269</v>
      </c>
      <c r="C487" s="2" t="str">
        <f aca="false">RAW_DATA!C483</f>
        <v>Kids</v>
      </c>
      <c r="D487" s="2" t="str">
        <f aca="false">RAW_DATA!D483</f>
        <v>KID-TSHIRT-001</v>
      </c>
      <c r="E487" s="14" t="str">
        <f aca="false">RAW_DATA!E483</f>
        <v>2024-10-29</v>
      </c>
      <c r="F487" s="14" t="str">
        <f aca="false">RAW_DATA!F483</f>
        <v>2024-11-01</v>
      </c>
      <c r="G487" s="2" t="str">
        <f aca="false">RAW_DATA!G483</f>
        <v>Karnali</v>
      </c>
      <c r="H487" s="4" t="n">
        <f aca="false">RAW_DATA!H483</f>
        <v>6374.45</v>
      </c>
      <c r="I487" s="5" t="n">
        <f aca="false">RAW_DATA!I483</f>
        <v>20</v>
      </c>
      <c r="J487" s="2" t="str">
        <f aca="false">RAW_DATA!J483</f>
        <v>Yes</v>
      </c>
      <c r="K487" s="15" t="n">
        <f aca="false">IF(AND(F487&lt;&gt;"",E487&lt;&gt;""),DATEVALUE(F487)-DATEVALUE(E487),"")</f>
        <v>3</v>
      </c>
      <c r="L487" s="4" t="n">
        <f aca="false">H487*(1-I487/100)</f>
        <v>5099.56</v>
      </c>
      <c r="M487" s="4" t="n">
        <f aca="false">H487*CALCULATIONS!$B$2</f>
        <v>3824.67</v>
      </c>
      <c r="N487" s="4" t="n">
        <f aca="false">IF(J487="Yes",H487*CALCULATIONS!$B$3,0)</f>
        <v>1274.89</v>
      </c>
      <c r="O487" s="4" t="n">
        <f aca="false">L487-M487-N487</f>
        <v>0</v>
      </c>
      <c r="P487" s="16" t="n">
        <f aca="false">IF(L487&gt;0,O487/L487,"")</f>
        <v>0</v>
      </c>
    </row>
    <row r="488" customFormat="false" ht="15" hidden="false" customHeight="false" outlineLevel="0" collapsed="false">
      <c r="A488" s="2" t="str">
        <f aca="false">RAW_DATA!A484</f>
        <v>ORD-100483</v>
      </c>
      <c r="B488" s="2" t="str">
        <f aca="false">RAW_DATA!B484</f>
        <v>CUST-5767</v>
      </c>
      <c r="C488" s="2" t="str">
        <f aca="false">RAW_DATA!C484</f>
        <v>Women</v>
      </c>
      <c r="D488" s="2" t="str">
        <f aca="false">RAW_DATA!D484</f>
        <v>WOM-CARDIGAN-001</v>
      </c>
      <c r="E488" s="14" t="str">
        <f aca="false">RAW_DATA!E484</f>
        <v>2024-07-19</v>
      </c>
      <c r="F488" s="14" t="str">
        <f aca="false">RAW_DATA!F484</f>
        <v>2024-07-22</v>
      </c>
      <c r="G488" s="2" t="str">
        <f aca="false">RAW_DATA!G484</f>
        <v>Madhesh</v>
      </c>
      <c r="H488" s="4" t="n">
        <f aca="false">RAW_DATA!H484</f>
        <v>2655.18</v>
      </c>
      <c r="I488" s="5" t="n">
        <f aca="false">RAW_DATA!I484</f>
        <v>30</v>
      </c>
      <c r="J488" s="2" t="str">
        <f aca="false">RAW_DATA!J484</f>
        <v>No</v>
      </c>
      <c r="K488" s="15" t="n">
        <f aca="false">IF(AND(F488&lt;&gt;"",E488&lt;&gt;""),DATEVALUE(F488)-DATEVALUE(E488),"")</f>
        <v>3</v>
      </c>
      <c r="L488" s="4" t="n">
        <f aca="false">H488*(1-I488/100)</f>
        <v>1858.626</v>
      </c>
      <c r="M488" s="4" t="n">
        <f aca="false">H488*CALCULATIONS!$B$2</f>
        <v>1593.108</v>
      </c>
      <c r="N488" s="4" t="n">
        <f aca="false">IF(J488="Yes",H488*CALCULATIONS!$B$3,0)</f>
        <v>0</v>
      </c>
      <c r="O488" s="4" t="n">
        <f aca="false">L488-M488-N488</f>
        <v>265.518</v>
      </c>
      <c r="P488" s="16" t="n">
        <f aca="false">IF(L488&gt;0,O488/L488,"")</f>
        <v>0.142857142857143</v>
      </c>
    </row>
    <row r="489" customFormat="false" ht="15" hidden="false" customHeight="false" outlineLevel="0" collapsed="false">
      <c r="A489" s="2" t="str">
        <f aca="false">RAW_DATA!A485</f>
        <v>ORD-100484</v>
      </c>
      <c r="B489" s="2" t="str">
        <f aca="false">RAW_DATA!B485</f>
        <v>CUST-3717</v>
      </c>
      <c r="C489" s="2" t="str">
        <f aca="false">RAW_DATA!C485</f>
        <v>Men</v>
      </c>
      <c r="D489" s="2" t="str">
        <f aca="false">RAW_DATA!D485</f>
        <v>MEN-CHINO-001</v>
      </c>
      <c r="E489" s="14" t="str">
        <f aca="false">RAW_DATA!E485</f>
        <v>2024-01-06</v>
      </c>
      <c r="F489" s="14" t="str">
        <f aca="false">RAW_DATA!F485</f>
        <v>2024-01-13</v>
      </c>
      <c r="G489" s="2" t="str">
        <f aca="false">RAW_DATA!G485</f>
        <v>Gandaki</v>
      </c>
      <c r="H489" s="4" t="n">
        <f aca="false">RAW_DATA!H485</f>
        <v>5776.05</v>
      </c>
      <c r="I489" s="5" t="n">
        <f aca="false">RAW_DATA!I485</f>
        <v>15</v>
      </c>
      <c r="J489" s="2" t="str">
        <f aca="false">RAW_DATA!J485</f>
        <v>No</v>
      </c>
      <c r="K489" s="15" t="n">
        <f aca="false">IF(AND(F489&lt;&gt;"",E489&lt;&gt;""),DATEVALUE(F489)-DATEVALUE(E489),"")</f>
        <v>7</v>
      </c>
      <c r="L489" s="4" t="n">
        <f aca="false">H489*(1-I489/100)</f>
        <v>4909.6425</v>
      </c>
      <c r="M489" s="4" t="n">
        <f aca="false">H489*CALCULATIONS!$B$2</f>
        <v>3465.63</v>
      </c>
      <c r="N489" s="4" t="n">
        <f aca="false">IF(J489="Yes",H489*CALCULATIONS!$B$3,0)</f>
        <v>0</v>
      </c>
      <c r="O489" s="4" t="n">
        <f aca="false">L489-M489-N489</f>
        <v>1444.0125</v>
      </c>
      <c r="P489" s="16" t="n">
        <f aca="false">IF(L489&gt;0,O489/L489,"")</f>
        <v>0.294117647058824</v>
      </c>
    </row>
    <row r="490" customFormat="false" ht="15" hidden="false" customHeight="false" outlineLevel="0" collapsed="false">
      <c r="A490" s="2" t="str">
        <f aca="false">RAW_DATA!A486</f>
        <v>ORD-100485</v>
      </c>
      <c r="B490" s="2" t="str">
        <f aca="false">RAW_DATA!B486</f>
        <v>CUST-8921</v>
      </c>
      <c r="C490" s="2" t="str">
        <f aca="false">RAW_DATA!C486</f>
        <v>Women</v>
      </c>
      <c r="D490" s="2" t="str">
        <f aca="false">RAW_DATA!D486</f>
        <v>WOM-DRESS-001</v>
      </c>
      <c r="E490" s="14" t="str">
        <f aca="false">RAW_DATA!E486</f>
        <v>2024-10-16</v>
      </c>
      <c r="F490" s="14" t="str">
        <f aca="false">RAW_DATA!F486</f>
        <v>2024-10-23</v>
      </c>
      <c r="G490" s="2" t="str">
        <f aca="false">RAW_DATA!G486</f>
        <v>Madhesh</v>
      </c>
      <c r="H490" s="4" t="n">
        <f aca="false">RAW_DATA!H486</f>
        <v>8712.18</v>
      </c>
      <c r="I490" s="5" t="n">
        <f aca="false">RAW_DATA!I486</f>
        <v>5</v>
      </c>
      <c r="J490" s="2" t="str">
        <f aca="false">RAW_DATA!J486</f>
        <v>No</v>
      </c>
      <c r="K490" s="15" t="n">
        <f aca="false">IF(AND(F490&lt;&gt;"",E490&lt;&gt;""),DATEVALUE(F490)-DATEVALUE(E490),"")</f>
        <v>7</v>
      </c>
      <c r="L490" s="4" t="n">
        <f aca="false">H490*(1-I490/100)</f>
        <v>8276.571</v>
      </c>
      <c r="M490" s="4" t="n">
        <f aca="false">H490*CALCULATIONS!$B$2</f>
        <v>5227.308</v>
      </c>
      <c r="N490" s="4" t="n">
        <f aca="false">IF(J490="Yes",H490*CALCULATIONS!$B$3,0)</f>
        <v>0</v>
      </c>
      <c r="O490" s="4" t="n">
        <f aca="false">L490-M490-N490</f>
        <v>3049.263</v>
      </c>
      <c r="P490" s="16" t="n">
        <f aca="false">IF(L490&gt;0,O490/L490,"")</f>
        <v>0.368421052631579</v>
      </c>
    </row>
    <row r="491" customFormat="false" ht="15" hidden="false" customHeight="false" outlineLevel="0" collapsed="false">
      <c r="A491" s="2" t="str">
        <f aca="false">RAW_DATA!A487</f>
        <v>ORD-100486</v>
      </c>
      <c r="B491" s="2" t="str">
        <f aca="false">RAW_DATA!B487</f>
        <v>CUST-4387</v>
      </c>
      <c r="C491" s="2" t="str">
        <f aca="false">RAW_DATA!C487</f>
        <v>Kids</v>
      </c>
      <c r="D491" s="2" t="str">
        <f aca="false">RAW_DATA!D487</f>
        <v>KID-TSHIRT-001</v>
      </c>
      <c r="E491" s="14" t="str">
        <f aca="false">RAW_DATA!E487</f>
        <v>2024-05-15</v>
      </c>
      <c r="F491" s="14" t="str">
        <f aca="false">RAW_DATA!F487</f>
        <v>2024-05-20</v>
      </c>
      <c r="G491" s="2" t="str">
        <f aca="false">RAW_DATA!G487</f>
        <v>Bagmati</v>
      </c>
      <c r="H491" s="4" t="n">
        <f aca="false">RAW_DATA!H487</f>
        <v>3860.37</v>
      </c>
      <c r="I491" s="5" t="n">
        <f aca="false">RAW_DATA!I487</f>
        <v>15</v>
      </c>
      <c r="J491" s="2" t="str">
        <f aca="false">RAW_DATA!J487</f>
        <v>Yes</v>
      </c>
      <c r="K491" s="15" t="n">
        <f aca="false">IF(AND(F491&lt;&gt;"",E491&lt;&gt;""),DATEVALUE(F491)-DATEVALUE(E491),"")</f>
        <v>5</v>
      </c>
      <c r="L491" s="4" t="n">
        <f aca="false">H491*(1-I491/100)</f>
        <v>3281.3145</v>
      </c>
      <c r="M491" s="4" t="n">
        <f aca="false">H491*CALCULATIONS!$B$2</f>
        <v>2316.222</v>
      </c>
      <c r="N491" s="4" t="n">
        <f aca="false">IF(J491="Yes",H491*CALCULATIONS!$B$3,0)</f>
        <v>772.074</v>
      </c>
      <c r="O491" s="4" t="n">
        <f aca="false">L491-M491-N491</f>
        <v>193.0185</v>
      </c>
      <c r="P491" s="16" t="n">
        <f aca="false">IF(L491&gt;0,O491/L491,"")</f>
        <v>0.0588235294117648</v>
      </c>
    </row>
    <row r="492" customFormat="false" ht="15" hidden="false" customHeight="false" outlineLevel="0" collapsed="false">
      <c r="A492" s="2" t="str">
        <f aca="false">RAW_DATA!A488</f>
        <v>ORD-100487</v>
      </c>
      <c r="B492" s="2" t="str">
        <f aca="false">RAW_DATA!B488</f>
        <v>CUST-9542</v>
      </c>
      <c r="C492" s="2" t="str">
        <f aca="false">RAW_DATA!C488</f>
        <v>Women</v>
      </c>
      <c r="D492" s="2" t="str">
        <f aca="false">RAW_DATA!D488</f>
        <v>WOM-BLOUSE-001</v>
      </c>
      <c r="E492" s="14" t="str">
        <f aca="false">RAW_DATA!E488</f>
        <v>2024-01-21</v>
      </c>
      <c r="F492" s="14" t="str">
        <f aca="false">RAW_DATA!F488</f>
        <v>2024-02-05</v>
      </c>
      <c r="G492" s="2" t="str">
        <f aca="false">RAW_DATA!G488</f>
        <v>Madhesh</v>
      </c>
      <c r="H492" s="4" t="n">
        <f aca="false">RAW_DATA!H488</f>
        <v>13282.5</v>
      </c>
      <c r="I492" s="5" t="n">
        <f aca="false">RAW_DATA!I488</f>
        <v>15</v>
      </c>
      <c r="J492" s="2" t="str">
        <f aca="false">RAW_DATA!J488</f>
        <v>No</v>
      </c>
      <c r="K492" s="15" t="n">
        <f aca="false">IF(AND(F492&lt;&gt;"",E492&lt;&gt;""),DATEVALUE(F492)-DATEVALUE(E492),"")</f>
        <v>15</v>
      </c>
      <c r="L492" s="4" t="n">
        <f aca="false">H492*(1-I492/100)</f>
        <v>11290.125</v>
      </c>
      <c r="M492" s="4" t="n">
        <f aca="false">H492*CALCULATIONS!$B$2</f>
        <v>7969.5</v>
      </c>
      <c r="N492" s="4" t="n">
        <f aca="false">IF(J492="Yes",H492*CALCULATIONS!$B$3,0)</f>
        <v>0</v>
      </c>
      <c r="O492" s="4" t="n">
        <f aca="false">L492-M492-N492</f>
        <v>3320.625</v>
      </c>
      <c r="P492" s="16" t="n">
        <f aca="false">IF(L492&gt;0,O492/L492,"")</f>
        <v>0.294117647058824</v>
      </c>
    </row>
    <row r="493" customFormat="false" ht="15" hidden="false" customHeight="false" outlineLevel="0" collapsed="false">
      <c r="A493" s="2" t="str">
        <f aca="false">RAW_DATA!A489</f>
        <v>ORD-100488</v>
      </c>
      <c r="B493" s="2" t="str">
        <f aca="false">RAW_DATA!B489</f>
        <v>CUST-6985</v>
      </c>
      <c r="C493" s="2" t="str">
        <f aca="false">RAW_DATA!C489</f>
        <v>Women</v>
      </c>
      <c r="D493" s="2" t="str">
        <f aca="false">RAW_DATA!D489</f>
        <v>WOM-JEANS-001</v>
      </c>
      <c r="E493" s="14" t="str">
        <f aca="false">RAW_DATA!E489</f>
        <v>2024-10-18</v>
      </c>
      <c r="F493" s="14" t="str">
        <f aca="false">RAW_DATA!F489</f>
        <v>2024-10-21</v>
      </c>
      <c r="G493" s="2" t="str">
        <f aca="false">RAW_DATA!G489</f>
        <v>Karnali</v>
      </c>
      <c r="H493" s="4" t="n">
        <f aca="false">RAW_DATA!H489</f>
        <v>8890.16</v>
      </c>
      <c r="I493" s="5" t="n">
        <f aca="false">RAW_DATA!I489</f>
        <v>10</v>
      </c>
      <c r="J493" s="2" t="str">
        <f aca="false">RAW_DATA!J489</f>
        <v>No</v>
      </c>
      <c r="K493" s="15" t="n">
        <f aca="false">IF(AND(F493&lt;&gt;"",E493&lt;&gt;""),DATEVALUE(F493)-DATEVALUE(E493),"")</f>
        <v>3</v>
      </c>
      <c r="L493" s="4" t="n">
        <f aca="false">H493*(1-I493/100)</f>
        <v>8001.144</v>
      </c>
      <c r="M493" s="4" t="n">
        <f aca="false">H493*CALCULATIONS!$B$2</f>
        <v>5334.096</v>
      </c>
      <c r="N493" s="4" t="n">
        <f aca="false">IF(J493="Yes",H493*CALCULATIONS!$B$3,0)</f>
        <v>0</v>
      </c>
      <c r="O493" s="4" t="n">
        <f aca="false">L493-M493-N493</f>
        <v>2667.048</v>
      </c>
      <c r="P493" s="16" t="n">
        <f aca="false">IF(L493&gt;0,O493/L493,"")</f>
        <v>0.333333333333333</v>
      </c>
    </row>
    <row r="494" customFormat="false" ht="15" hidden="false" customHeight="false" outlineLevel="0" collapsed="false">
      <c r="A494" s="2" t="str">
        <f aca="false">RAW_DATA!A490</f>
        <v>ORD-100489</v>
      </c>
      <c r="B494" s="2" t="str">
        <f aca="false">RAW_DATA!B490</f>
        <v>CUST-6653</v>
      </c>
      <c r="C494" s="2" t="str">
        <f aca="false">RAW_DATA!C490</f>
        <v>Women</v>
      </c>
      <c r="D494" s="2" t="str">
        <f aca="false">RAW_DATA!D490</f>
        <v>WOM-SAREE-001</v>
      </c>
      <c r="E494" s="14" t="str">
        <f aca="false">RAW_DATA!E490</f>
        <v>2024-04-24</v>
      </c>
      <c r="F494" s="14" t="str">
        <f aca="false">RAW_DATA!F490</f>
        <v>2024-04-30</v>
      </c>
      <c r="G494" s="2" t="str">
        <f aca="false">RAW_DATA!G490</f>
        <v>Gandaki</v>
      </c>
      <c r="H494" s="4" t="n">
        <f aca="false">RAW_DATA!H490</f>
        <v>14603.77</v>
      </c>
      <c r="I494" s="5" t="n">
        <f aca="false">RAW_DATA!I490</f>
        <v>15</v>
      </c>
      <c r="J494" s="2" t="str">
        <f aca="false">RAW_DATA!J490</f>
        <v>No</v>
      </c>
      <c r="K494" s="15" t="n">
        <f aca="false">IF(AND(F494&lt;&gt;"",E494&lt;&gt;""),DATEVALUE(F494)-DATEVALUE(E494),"")</f>
        <v>6</v>
      </c>
      <c r="L494" s="4" t="n">
        <f aca="false">H494*(1-I494/100)</f>
        <v>12413.2045</v>
      </c>
      <c r="M494" s="4" t="n">
        <f aca="false">H494*CALCULATIONS!$B$2</f>
        <v>8762.262</v>
      </c>
      <c r="N494" s="4" t="n">
        <f aca="false">IF(J494="Yes",H494*CALCULATIONS!$B$3,0)</f>
        <v>0</v>
      </c>
      <c r="O494" s="4" t="n">
        <f aca="false">L494-M494-N494</f>
        <v>3650.9425</v>
      </c>
      <c r="P494" s="16" t="n">
        <f aca="false">IF(L494&gt;0,O494/L494,"")</f>
        <v>0.294117647058824</v>
      </c>
    </row>
    <row r="495" customFormat="false" ht="15" hidden="false" customHeight="false" outlineLevel="0" collapsed="false">
      <c r="A495" s="2" t="str">
        <f aca="false">RAW_DATA!A491</f>
        <v>ORD-100490</v>
      </c>
      <c r="B495" s="2" t="str">
        <f aca="false">RAW_DATA!B491</f>
        <v>CUST-9430</v>
      </c>
      <c r="C495" s="2" t="str">
        <f aca="false">RAW_DATA!C491</f>
        <v>Women</v>
      </c>
      <c r="D495" s="2" t="str">
        <f aca="false">RAW_DATA!D491</f>
        <v>WOM-SUIT-001</v>
      </c>
      <c r="E495" s="14" t="str">
        <f aca="false">RAW_DATA!E491</f>
        <v>2024-03-12</v>
      </c>
      <c r="F495" s="14" t="str">
        <f aca="false">RAW_DATA!F491</f>
        <v>2024-03-17</v>
      </c>
      <c r="G495" s="2" t="str">
        <f aca="false">RAW_DATA!G491</f>
        <v>Karnali</v>
      </c>
      <c r="H495" s="4" t="n">
        <f aca="false">RAW_DATA!H491</f>
        <v>7776.64</v>
      </c>
      <c r="I495" s="5" t="n">
        <f aca="false">RAW_DATA!I491</f>
        <v>0</v>
      </c>
      <c r="J495" s="2" t="str">
        <f aca="false">RAW_DATA!J491</f>
        <v>No</v>
      </c>
      <c r="K495" s="15" t="n">
        <f aca="false">IF(AND(F495&lt;&gt;"",E495&lt;&gt;""),DATEVALUE(F495)-DATEVALUE(E495),"")</f>
        <v>5</v>
      </c>
      <c r="L495" s="4" t="n">
        <f aca="false">H495*(1-I495/100)</f>
        <v>7776.64</v>
      </c>
      <c r="M495" s="4" t="n">
        <f aca="false">H495*CALCULATIONS!$B$2</f>
        <v>4665.984</v>
      </c>
      <c r="N495" s="4" t="n">
        <f aca="false">IF(J495="Yes",H495*CALCULATIONS!$B$3,0)</f>
        <v>0</v>
      </c>
      <c r="O495" s="4" t="n">
        <f aca="false">L495-M495-N495</f>
        <v>3110.656</v>
      </c>
      <c r="P495" s="16" t="n">
        <f aca="false">IF(L495&gt;0,O495/L495,"")</f>
        <v>0.4</v>
      </c>
    </row>
    <row r="496" customFormat="false" ht="15" hidden="false" customHeight="false" outlineLevel="0" collapsed="false">
      <c r="A496" s="2" t="str">
        <f aca="false">RAW_DATA!A492</f>
        <v>ORD-100491</v>
      </c>
      <c r="B496" s="2" t="str">
        <f aca="false">RAW_DATA!B492</f>
        <v>CUST-6410</v>
      </c>
      <c r="C496" s="2" t="str">
        <f aca="false">RAW_DATA!C492</f>
        <v>Women</v>
      </c>
      <c r="D496" s="2" t="str">
        <f aca="false">RAW_DATA!D492</f>
        <v>WOM-TOP-001</v>
      </c>
      <c r="E496" s="14" t="str">
        <f aca="false">RAW_DATA!E492</f>
        <v>2024-03-01</v>
      </c>
      <c r="F496" s="14" t="str">
        <f aca="false">RAW_DATA!F492</f>
        <v>2024-03-08</v>
      </c>
      <c r="G496" s="2" t="str">
        <f aca="false">RAW_DATA!G492</f>
        <v>Bagmati</v>
      </c>
      <c r="H496" s="4" t="n">
        <f aca="false">RAW_DATA!H492</f>
        <v>5752.23</v>
      </c>
      <c r="I496" s="5" t="n">
        <f aca="false">RAW_DATA!I492</f>
        <v>5</v>
      </c>
      <c r="J496" s="2" t="str">
        <f aca="false">RAW_DATA!J492</f>
        <v>No</v>
      </c>
      <c r="K496" s="15" t="n">
        <f aca="false">IF(AND(F496&lt;&gt;"",E496&lt;&gt;""),DATEVALUE(F496)-DATEVALUE(E496),"")</f>
        <v>7</v>
      </c>
      <c r="L496" s="4" t="n">
        <f aca="false">H496*(1-I496/100)</f>
        <v>5464.6185</v>
      </c>
      <c r="M496" s="4" t="n">
        <f aca="false">H496*CALCULATIONS!$B$2</f>
        <v>3451.338</v>
      </c>
      <c r="N496" s="4" t="n">
        <f aca="false">IF(J496="Yes",H496*CALCULATIONS!$B$3,0)</f>
        <v>0</v>
      </c>
      <c r="O496" s="4" t="n">
        <f aca="false">L496-M496-N496</f>
        <v>2013.2805</v>
      </c>
      <c r="P496" s="16" t="n">
        <f aca="false">IF(L496&gt;0,O496/L496,"")</f>
        <v>0.368421052631579</v>
      </c>
    </row>
    <row r="497" customFormat="false" ht="15" hidden="false" customHeight="false" outlineLevel="0" collapsed="false">
      <c r="A497" s="2" t="str">
        <f aca="false">RAW_DATA!A493</f>
        <v>ORD-100492</v>
      </c>
      <c r="B497" s="2" t="str">
        <f aca="false">RAW_DATA!B493</f>
        <v>CUST-4992</v>
      </c>
      <c r="C497" s="2" t="str">
        <f aca="false">RAW_DATA!C493</f>
        <v>Women</v>
      </c>
      <c r="D497" s="2" t="str">
        <f aca="false">RAW_DATA!D493</f>
        <v>WOM-SUIT-001</v>
      </c>
      <c r="E497" s="14" t="str">
        <f aca="false">RAW_DATA!E493</f>
        <v>2024-03-23</v>
      </c>
      <c r="F497" s="14" t="str">
        <f aca="false">RAW_DATA!F493</f>
        <v>2024-03-30</v>
      </c>
      <c r="G497" s="2" t="str">
        <f aca="false">RAW_DATA!G493</f>
        <v>Lumbini</v>
      </c>
      <c r="H497" s="4" t="n">
        <f aca="false">RAW_DATA!H493</f>
        <v>3555.21</v>
      </c>
      <c r="I497" s="5" t="n">
        <f aca="false">RAW_DATA!I493</f>
        <v>15</v>
      </c>
      <c r="J497" s="2" t="str">
        <f aca="false">RAW_DATA!J493</f>
        <v>No</v>
      </c>
      <c r="K497" s="15" t="n">
        <f aca="false">IF(AND(F497&lt;&gt;"",E497&lt;&gt;""),DATEVALUE(F497)-DATEVALUE(E497),"")</f>
        <v>7</v>
      </c>
      <c r="L497" s="4" t="n">
        <f aca="false">H497*(1-I497/100)</f>
        <v>3021.9285</v>
      </c>
      <c r="M497" s="4" t="n">
        <f aca="false">H497*CALCULATIONS!$B$2</f>
        <v>2133.126</v>
      </c>
      <c r="N497" s="4" t="n">
        <f aca="false">IF(J497="Yes",H497*CALCULATIONS!$B$3,0)</f>
        <v>0</v>
      </c>
      <c r="O497" s="4" t="n">
        <f aca="false">L497-M497-N497</f>
        <v>888.8025</v>
      </c>
      <c r="P497" s="16" t="n">
        <f aca="false">IF(L497&gt;0,O497/L497,"")</f>
        <v>0.294117647058824</v>
      </c>
    </row>
    <row r="498" customFormat="false" ht="15" hidden="false" customHeight="false" outlineLevel="0" collapsed="false">
      <c r="A498" s="2" t="str">
        <f aca="false">RAW_DATA!A494</f>
        <v>ORD-100493</v>
      </c>
      <c r="B498" s="2" t="str">
        <f aca="false">RAW_DATA!B494</f>
        <v>CUST-3725</v>
      </c>
      <c r="C498" s="2" t="str">
        <f aca="false">RAW_DATA!C494</f>
        <v>Men</v>
      </c>
      <c r="D498" s="2" t="str">
        <f aca="false">RAW_DATA!D494</f>
        <v>MEN-KURTA-001</v>
      </c>
      <c r="E498" s="14" t="str">
        <f aca="false">RAW_DATA!E494</f>
        <v>2024-01-21</v>
      </c>
      <c r="F498" s="14" t="str">
        <f aca="false">RAW_DATA!F494</f>
        <v>2024-02-01</v>
      </c>
      <c r="G498" s="2" t="str">
        <f aca="false">RAW_DATA!G494</f>
        <v>Gandaki</v>
      </c>
      <c r="H498" s="4" t="n">
        <f aca="false">RAW_DATA!H494</f>
        <v>9628.34</v>
      </c>
      <c r="I498" s="5" t="n">
        <f aca="false">RAW_DATA!I494</f>
        <v>5</v>
      </c>
      <c r="J498" s="2" t="str">
        <f aca="false">RAW_DATA!J494</f>
        <v>Yes</v>
      </c>
      <c r="K498" s="15" t="n">
        <f aca="false">IF(AND(F498&lt;&gt;"",E498&lt;&gt;""),DATEVALUE(F498)-DATEVALUE(E498),"")</f>
        <v>11</v>
      </c>
      <c r="L498" s="4" t="n">
        <f aca="false">H498*(1-I498/100)</f>
        <v>9146.923</v>
      </c>
      <c r="M498" s="4" t="n">
        <f aca="false">H498*CALCULATIONS!$B$2</f>
        <v>5777.004</v>
      </c>
      <c r="N498" s="4" t="n">
        <f aca="false">IF(J498="Yes",H498*CALCULATIONS!$B$3,0)</f>
        <v>1925.668</v>
      </c>
      <c r="O498" s="4" t="n">
        <f aca="false">L498-M498-N498</f>
        <v>1444.251</v>
      </c>
      <c r="P498" s="16" t="n">
        <f aca="false">IF(L498&gt;0,O498/L498,"")</f>
        <v>0.157894736842105</v>
      </c>
    </row>
    <row r="499" customFormat="false" ht="15" hidden="false" customHeight="false" outlineLevel="0" collapsed="false">
      <c r="A499" s="2" t="str">
        <f aca="false">RAW_DATA!A495</f>
        <v>ORD-100494</v>
      </c>
      <c r="B499" s="2" t="str">
        <f aca="false">RAW_DATA!B495</f>
        <v>CUST-5644</v>
      </c>
      <c r="C499" s="2" t="str">
        <f aca="false">RAW_DATA!C495</f>
        <v>Men</v>
      </c>
      <c r="D499" s="2" t="str">
        <f aca="false">RAW_DATA!D495</f>
        <v>MEN-JEANS-001</v>
      </c>
      <c r="E499" s="14" t="str">
        <f aca="false">RAW_DATA!E495</f>
        <v>2024-10-15</v>
      </c>
      <c r="F499" s="14" t="str">
        <f aca="false">RAW_DATA!F495</f>
        <v>2024-10-22</v>
      </c>
      <c r="G499" s="2" t="str">
        <f aca="false">RAW_DATA!G495</f>
        <v>Gandaki</v>
      </c>
      <c r="H499" s="4" t="n">
        <f aca="false">RAW_DATA!H495</f>
        <v>9190.68</v>
      </c>
      <c r="I499" s="5" t="n">
        <f aca="false">RAW_DATA!I495</f>
        <v>15</v>
      </c>
      <c r="J499" s="2" t="str">
        <f aca="false">RAW_DATA!J495</f>
        <v>No</v>
      </c>
      <c r="K499" s="15" t="n">
        <f aca="false">IF(AND(F499&lt;&gt;"",E499&lt;&gt;""),DATEVALUE(F499)-DATEVALUE(E499),"")</f>
        <v>7</v>
      </c>
      <c r="L499" s="4" t="n">
        <f aca="false">H499*(1-I499/100)</f>
        <v>7812.078</v>
      </c>
      <c r="M499" s="4" t="n">
        <f aca="false">H499*CALCULATIONS!$B$2</f>
        <v>5514.408</v>
      </c>
      <c r="N499" s="4" t="n">
        <f aca="false">IF(J499="Yes",H499*CALCULATIONS!$B$3,0)</f>
        <v>0</v>
      </c>
      <c r="O499" s="4" t="n">
        <f aca="false">L499-M499-N499</f>
        <v>2297.67</v>
      </c>
      <c r="P499" s="16" t="n">
        <f aca="false">IF(L499&gt;0,O499/L499,"")</f>
        <v>0.294117647058824</v>
      </c>
    </row>
    <row r="500" customFormat="false" ht="15" hidden="false" customHeight="false" outlineLevel="0" collapsed="false">
      <c r="A500" s="2" t="str">
        <f aca="false">RAW_DATA!A496</f>
        <v>ORD-100495</v>
      </c>
      <c r="B500" s="2" t="str">
        <f aca="false">RAW_DATA!B496</f>
        <v>CUST-3338</v>
      </c>
      <c r="C500" s="2" t="str">
        <f aca="false">RAW_DATA!C496</f>
        <v>Kids</v>
      </c>
      <c r="D500" s="2" t="str">
        <f aca="false">RAW_DATA!D496</f>
        <v>KID-DRESS-001</v>
      </c>
      <c r="E500" s="14" t="str">
        <f aca="false">RAW_DATA!E496</f>
        <v>2024-03-28</v>
      </c>
      <c r="F500" s="14" t="str">
        <f aca="false">RAW_DATA!F496</f>
        <v>2024-03-31</v>
      </c>
      <c r="G500" s="2" t="str">
        <f aca="false">RAW_DATA!G496</f>
        <v>Madhesh</v>
      </c>
      <c r="H500" s="4" t="n">
        <f aca="false">RAW_DATA!H496</f>
        <v>13075.88</v>
      </c>
      <c r="I500" s="5" t="n">
        <f aca="false">RAW_DATA!I496</f>
        <v>15</v>
      </c>
      <c r="J500" s="2" t="str">
        <f aca="false">RAW_DATA!J496</f>
        <v>No</v>
      </c>
      <c r="K500" s="15" t="n">
        <f aca="false">IF(AND(F500&lt;&gt;"",E500&lt;&gt;""),DATEVALUE(F500)-DATEVALUE(E500),"")</f>
        <v>3</v>
      </c>
      <c r="L500" s="4" t="n">
        <f aca="false">H500*(1-I500/100)</f>
        <v>11114.498</v>
      </c>
      <c r="M500" s="4" t="n">
        <f aca="false">H500*CALCULATIONS!$B$2</f>
        <v>7845.528</v>
      </c>
      <c r="N500" s="4" t="n">
        <f aca="false">IF(J500="Yes",H500*CALCULATIONS!$B$3,0)</f>
        <v>0</v>
      </c>
      <c r="O500" s="4" t="n">
        <f aca="false">L500-M500-N500</f>
        <v>3268.97</v>
      </c>
      <c r="P500" s="16" t="n">
        <f aca="false">IF(L500&gt;0,O500/L500,"")</f>
        <v>0.294117647058824</v>
      </c>
    </row>
    <row r="501" customFormat="false" ht="15" hidden="false" customHeight="false" outlineLevel="0" collapsed="false">
      <c r="A501" s="2" t="str">
        <f aca="false">RAW_DATA!A497</f>
        <v>ORD-100496</v>
      </c>
      <c r="B501" s="2" t="str">
        <f aca="false">RAW_DATA!B497</f>
        <v>CUST-2127</v>
      </c>
      <c r="C501" s="2" t="str">
        <f aca="false">RAW_DATA!C497</f>
        <v>Women</v>
      </c>
      <c r="D501" s="2" t="str">
        <f aca="false">RAW_DATA!D497</f>
        <v>WOM-DRESS-001</v>
      </c>
      <c r="E501" s="14" t="str">
        <f aca="false">RAW_DATA!E497</f>
        <v>2024-12-17</v>
      </c>
      <c r="F501" s="14" t="str">
        <f aca="false">RAW_DATA!F497</f>
        <v>2024-12-21</v>
      </c>
      <c r="G501" s="2" t="str">
        <f aca="false">RAW_DATA!G497</f>
        <v>Gandaki</v>
      </c>
      <c r="H501" s="4" t="n">
        <f aca="false">RAW_DATA!H497</f>
        <v>4335.55</v>
      </c>
      <c r="I501" s="5" t="n">
        <f aca="false">RAW_DATA!I497</f>
        <v>20</v>
      </c>
      <c r="J501" s="2" t="str">
        <f aca="false">RAW_DATA!J497</f>
        <v>No</v>
      </c>
      <c r="K501" s="15" t="n">
        <f aca="false">IF(AND(F501&lt;&gt;"",E501&lt;&gt;""),DATEVALUE(F501)-DATEVALUE(E501),"")</f>
        <v>4</v>
      </c>
      <c r="L501" s="4" t="n">
        <f aca="false">H501*(1-I501/100)</f>
        <v>3468.44</v>
      </c>
      <c r="M501" s="4" t="n">
        <f aca="false">H501*CALCULATIONS!$B$2</f>
        <v>2601.33</v>
      </c>
      <c r="N501" s="4" t="n">
        <f aca="false">IF(J501="Yes",H501*CALCULATIONS!$B$3,0)</f>
        <v>0</v>
      </c>
      <c r="O501" s="4" t="n">
        <f aca="false">L501-M501-N501</f>
        <v>867.110000000001</v>
      </c>
      <c r="P501" s="16" t="n">
        <f aca="false">IF(L501&gt;0,O501/L501,"")</f>
        <v>0.25</v>
      </c>
    </row>
    <row r="502" customFormat="false" ht="15" hidden="false" customHeight="false" outlineLevel="0" collapsed="false">
      <c r="A502" s="2" t="str">
        <f aca="false">RAW_DATA!A498</f>
        <v>ORD-100497</v>
      </c>
      <c r="B502" s="2" t="str">
        <f aca="false">RAW_DATA!B498</f>
        <v>CUST-2577</v>
      </c>
      <c r="C502" s="2" t="str">
        <f aca="false">RAW_DATA!C498</f>
        <v>Men</v>
      </c>
      <c r="D502" s="2" t="str">
        <f aca="false">RAW_DATA!D498</f>
        <v>MEN-POLO-001</v>
      </c>
      <c r="E502" s="14" t="str">
        <f aca="false">RAW_DATA!E498</f>
        <v>2024-09-15</v>
      </c>
      <c r="F502" s="14" t="str">
        <f aca="false">RAW_DATA!F498</f>
        <v>2024-09-22</v>
      </c>
      <c r="G502" s="2" t="str">
        <f aca="false">RAW_DATA!G498</f>
        <v>Bagmati</v>
      </c>
      <c r="H502" s="4" t="n">
        <f aca="false">RAW_DATA!H498</f>
        <v>3434.05</v>
      </c>
      <c r="I502" s="5" t="n">
        <f aca="false">RAW_DATA!I498</f>
        <v>0</v>
      </c>
      <c r="J502" s="2" t="str">
        <f aca="false">RAW_DATA!J498</f>
        <v>No</v>
      </c>
      <c r="K502" s="15" t="n">
        <f aca="false">IF(AND(F502&lt;&gt;"",E502&lt;&gt;""),DATEVALUE(F502)-DATEVALUE(E502),"")</f>
        <v>7</v>
      </c>
      <c r="L502" s="4" t="n">
        <f aca="false">H502*(1-I502/100)</f>
        <v>3434.05</v>
      </c>
      <c r="M502" s="4" t="n">
        <f aca="false">H502*CALCULATIONS!$B$2</f>
        <v>2060.43</v>
      </c>
      <c r="N502" s="4" t="n">
        <f aca="false">IF(J502="Yes",H502*CALCULATIONS!$B$3,0)</f>
        <v>0</v>
      </c>
      <c r="O502" s="4" t="n">
        <f aca="false">L502-M502-N502</f>
        <v>1373.62</v>
      </c>
      <c r="P502" s="16" t="n">
        <f aca="false">IF(L502&gt;0,O502/L502,"")</f>
        <v>0.4</v>
      </c>
    </row>
    <row r="503" customFormat="false" ht="15" hidden="false" customHeight="false" outlineLevel="0" collapsed="false">
      <c r="A503" s="2" t="str">
        <f aca="false">RAW_DATA!A499</f>
        <v>ORD-100498</v>
      </c>
      <c r="B503" s="2" t="str">
        <f aca="false">RAW_DATA!B499</f>
        <v>CUST-9835</v>
      </c>
      <c r="C503" s="2" t="str">
        <f aca="false">RAW_DATA!C499</f>
        <v>Men</v>
      </c>
      <c r="D503" s="2" t="str">
        <f aca="false">RAW_DATA!D499</f>
        <v>MEN-KURTA-001</v>
      </c>
      <c r="E503" s="14" t="str">
        <f aca="false">RAW_DATA!E499</f>
        <v>2024-03-01</v>
      </c>
      <c r="F503" s="14" t="str">
        <f aca="false">RAW_DATA!F499</f>
        <v>2024-03-03</v>
      </c>
      <c r="G503" s="2" t="str">
        <f aca="false">RAW_DATA!G499</f>
        <v>Gandaki</v>
      </c>
      <c r="H503" s="4" t="n">
        <f aca="false">RAW_DATA!H499</f>
        <v>8205.73</v>
      </c>
      <c r="I503" s="5" t="n">
        <f aca="false">RAW_DATA!I499</f>
        <v>30</v>
      </c>
      <c r="J503" s="2" t="str">
        <f aca="false">RAW_DATA!J499</f>
        <v>No</v>
      </c>
      <c r="K503" s="15" t="n">
        <f aca="false">IF(AND(F503&lt;&gt;"",E503&lt;&gt;""),DATEVALUE(F503)-DATEVALUE(E503),"")</f>
        <v>2</v>
      </c>
      <c r="L503" s="4" t="n">
        <f aca="false">H503*(1-I503/100)</f>
        <v>5744.011</v>
      </c>
      <c r="M503" s="4" t="n">
        <f aca="false">H503*CALCULATIONS!$B$2</f>
        <v>4923.438</v>
      </c>
      <c r="N503" s="4" t="n">
        <f aca="false">IF(J503="Yes",H503*CALCULATIONS!$B$3,0)</f>
        <v>0</v>
      </c>
      <c r="O503" s="4" t="n">
        <f aca="false">L503-M503-N503</f>
        <v>820.573</v>
      </c>
      <c r="P503" s="16" t="n">
        <f aca="false">IF(L503&gt;0,O503/L503,"")</f>
        <v>0.142857142857143</v>
      </c>
    </row>
    <row r="504" customFormat="false" ht="15" hidden="false" customHeight="false" outlineLevel="0" collapsed="false">
      <c r="A504" s="2" t="str">
        <f aca="false">RAW_DATA!A500</f>
        <v>ORD-100499</v>
      </c>
      <c r="B504" s="2" t="str">
        <f aca="false">RAW_DATA!B500</f>
        <v>CUST-8899</v>
      </c>
      <c r="C504" s="2" t="str">
        <f aca="false">RAW_DATA!C500</f>
        <v>Kids</v>
      </c>
      <c r="D504" s="2" t="str">
        <f aca="false">RAW_DATA!D500</f>
        <v>KID-SHORTS-001</v>
      </c>
      <c r="E504" s="14" t="str">
        <f aca="false">RAW_DATA!E500</f>
        <v>2024-12-23</v>
      </c>
      <c r="F504" s="14" t="str">
        <f aca="false">RAW_DATA!F500</f>
        <v>2024-12-29</v>
      </c>
      <c r="G504" s="2" t="str">
        <f aca="false">RAW_DATA!G500</f>
        <v>Gandaki</v>
      </c>
      <c r="H504" s="4" t="n">
        <f aca="false">RAW_DATA!H500</f>
        <v>13184.95</v>
      </c>
      <c r="I504" s="5" t="n">
        <f aca="false">RAW_DATA!I500</f>
        <v>10</v>
      </c>
      <c r="J504" s="2" t="str">
        <f aca="false">RAW_DATA!J500</f>
        <v>No</v>
      </c>
      <c r="K504" s="15" t="n">
        <f aca="false">IF(AND(F504&lt;&gt;"",E504&lt;&gt;""),DATEVALUE(F504)-DATEVALUE(E504),"")</f>
        <v>6</v>
      </c>
      <c r="L504" s="4" t="n">
        <f aca="false">H504*(1-I504/100)</f>
        <v>11866.455</v>
      </c>
      <c r="M504" s="4" t="n">
        <f aca="false">H504*CALCULATIONS!$B$2</f>
        <v>7910.97</v>
      </c>
      <c r="N504" s="4" t="n">
        <f aca="false">IF(J504="Yes",H504*CALCULATIONS!$B$3,0)</f>
        <v>0</v>
      </c>
      <c r="O504" s="4" t="n">
        <f aca="false">L504-M504-N504</f>
        <v>3955.485</v>
      </c>
      <c r="P504" s="16" t="n">
        <f aca="false">IF(L504&gt;0,O504/L504,"")</f>
        <v>0.333333333333333</v>
      </c>
    </row>
    <row r="505" customFormat="false" ht="15" hidden="false" customHeight="false" outlineLevel="0" collapsed="false">
      <c r="A505" s="2" t="str">
        <f aca="false">RAW_DATA!A501</f>
        <v>ORD-100500</v>
      </c>
      <c r="B505" s="2" t="str">
        <f aca="false">RAW_DATA!B501</f>
        <v>CUST-5170</v>
      </c>
      <c r="C505" s="2" t="str">
        <f aca="false">RAW_DATA!C501</f>
        <v>Women</v>
      </c>
      <c r="D505" s="2" t="str">
        <f aca="false">RAW_DATA!D501</f>
        <v>WOM-LEHENGA-001</v>
      </c>
      <c r="E505" s="14" t="str">
        <f aca="false">RAW_DATA!E501</f>
        <v>2024-12-22</v>
      </c>
      <c r="F505" s="14" t="str">
        <f aca="false">RAW_DATA!F501</f>
        <v>2024-12-28</v>
      </c>
      <c r="G505" s="2" t="str">
        <f aca="false">RAW_DATA!G501</f>
        <v>Madhesh</v>
      </c>
      <c r="H505" s="4" t="n">
        <f aca="false">RAW_DATA!H501</f>
        <v>11250.21</v>
      </c>
      <c r="I505" s="5" t="n">
        <f aca="false">RAW_DATA!I501</f>
        <v>30</v>
      </c>
      <c r="J505" s="2" t="str">
        <f aca="false">RAW_DATA!J501</f>
        <v>No</v>
      </c>
      <c r="K505" s="15" t="n">
        <f aca="false">IF(AND(F505&lt;&gt;"",E505&lt;&gt;""),DATEVALUE(F505)-DATEVALUE(E505),"")</f>
        <v>6</v>
      </c>
      <c r="L505" s="4" t="n">
        <f aca="false">H505*(1-I505/100)</f>
        <v>7875.147</v>
      </c>
      <c r="M505" s="4" t="n">
        <f aca="false">H505*CALCULATIONS!$B$2</f>
        <v>6750.126</v>
      </c>
      <c r="N505" s="4" t="n">
        <f aca="false">IF(J505="Yes",H505*CALCULATIONS!$B$3,0)</f>
        <v>0</v>
      </c>
      <c r="O505" s="4" t="n">
        <f aca="false">L505-M505-N505</f>
        <v>1125.021</v>
      </c>
      <c r="P505" s="16" t="n">
        <f aca="false">IF(L505&gt;0,O505/L505,"")</f>
        <v>0.142857142857143</v>
      </c>
    </row>
    <row r="506" customFormat="false" ht="15" hidden="false" customHeight="false" outlineLevel="0" collapsed="false">
      <c r="A506" s="2" t="str">
        <f aca="false">RAW_DATA!A502</f>
        <v>ORD-100501</v>
      </c>
      <c r="B506" s="2" t="str">
        <f aca="false">RAW_DATA!B502</f>
        <v>CUST-1116</v>
      </c>
      <c r="C506" s="2" t="str">
        <f aca="false">RAW_DATA!C502</f>
        <v>Women</v>
      </c>
      <c r="D506" s="2" t="str">
        <f aca="false">RAW_DATA!D502</f>
        <v>WOM-TOP-001</v>
      </c>
      <c r="E506" s="14" t="str">
        <f aca="false">RAW_DATA!E502</f>
        <v>2024-10-05</v>
      </c>
      <c r="F506" s="14" t="str">
        <f aca="false">RAW_DATA!F502</f>
        <v>2024-10-10</v>
      </c>
      <c r="G506" s="2" t="str">
        <f aca="false">RAW_DATA!G502</f>
        <v>Sudurpashchim</v>
      </c>
      <c r="H506" s="4" t="n">
        <f aca="false">RAW_DATA!H502</f>
        <v>4607.37</v>
      </c>
      <c r="I506" s="5" t="n">
        <f aca="false">RAW_DATA!I502</f>
        <v>0</v>
      </c>
      <c r="J506" s="2" t="str">
        <f aca="false">RAW_DATA!J502</f>
        <v>No</v>
      </c>
      <c r="K506" s="15" t="n">
        <f aca="false">IF(AND(F506&lt;&gt;"",E506&lt;&gt;""),DATEVALUE(F506)-DATEVALUE(E506),"")</f>
        <v>5</v>
      </c>
      <c r="L506" s="4" t="n">
        <f aca="false">H506*(1-I506/100)</f>
        <v>4607.37</v>
      </c>
      <c r="M506" s="4" t="n">
        <f aca="false">H506*CALCULATIONS!$B$2</f>
        <v>2764.422</v>
      </c>
      <c r="N506" s="4" t="n">
        <f aca="false">IF(J506="Yes",H506*CALCULATIONS!$B$3,0)</f>
        <v>0</v>
      </c>
      <c r="O506" s="4" t="n">
        <f aca="false">L506-M506-N506</f>
        <v>1842.948</v>
      </c>
      <c r="P506" s="16" t="n">
        <f aca="false">IF(L506&gt;0,O506/L506,"")</f>
        <v>0.4</v>
      </c>
    </row>
    <row r="507" customFormat="false" ht="15" hidden="false" customHeight="false" outlineLevel="0" collapsed="false">
      <c r="A507" s="2" t="str">
        <f aca="false">RAW_DATA!A503</f>
        <v>ORD-100502</v>
      </c>
      <c r="B507" s="2" t="str">
        <f aca="false">RAW_DATA!B503</f>
        <v>CUST-2746</v>
      </c>
      <c r="C507" s="2" t="str">
        <f aca="false">RAW_DATA!C503</f>
        <v>Women</v>
      </c>
      <c r="D507" s="2" t="str">
        <f aca="false">RAW_DATA!D503</f>
        <v>WOM-SAREE-001</v>
      </c>
      <c r="E507" s="14" t="str">
        <f aca="false">RAW_DATA!E503</f>
        <v>2024-12-18</v>
      </c>
      <c r="F507" s="14" t="str">
        <f aca="false">RAW_DATA!F503</f>
        <v>2024-12-27</v>
      </c>
      <c r="G507" s="2" t="str">
        <f aca="false">RAW_DATA!G503</f>
        <v>Gandaki</v>
      </c>
      <c r="H507" s="4" t="n">
        <f aca="false">RAW_DATA!H503</f>
        <v>9990.92</v>
      </c>
      <c r="I507" s="5" t="n">
        <f aca="false">RAW_DATA!I503</f>
        <v>15</v>
      </c>
      <c r="J507" s="2" t="str">
        <f aca="false">RAW_DATA!J503</f>
        <v>No</v>
      </c>
      <c r="K507" s="15" t="n">
        <f aca="false">IF(AND(F507&lt;&gt;"",E507&lt;&gt;""),DATEVALUE(F507)-DATEVALUE(E507),"")</f>
        <v>9</v>
      </c>
      <c r="L507" s="4" t="n">
        <f aca="false">H507*(1-I507/100)</f>
        <v>8492.282</v>
      </c>
      <c r="M507" s="4" t="n">
        <f aca="false">H507*CALCULATIONS!$B$2</f>
        <v>5994.552</v>
      </c>
      <c r="N507" s="4" t="n">
        <f aca="false">IF(J507="Yes",H507*CALCULATIONS!$B$3,0)</f>
        <v>0</v>
      </c>
      <c r="O507" s="4" t="n">
        <f aca="false">L507-M507-N507</f>
        <v>2497.73</v>
      </c>
      <c r="P507" s="16" t="n">
        <f aca="false">IF(L507&gt;0,O507/L507,"")</f>
        <v>0.294117647058824</v>
      </c>
    </row>
    <row r="508" customFormat="false" ht="15" hidden="false" customHeight="false" outlineLevel="0" collapsed="false">
      <c r="A508" s="2" t="str">
        <f aca="false">RAW_DATA!A504</f>
        <v>ORD-100503</v>
      </c>
      <c r="B508" s="2" t="str">
        <f aca="false">RAW_DATA!B504</f>
        <v>CUST-7511</v>
      </c>
      <c r="C508" s="2" t="str">
        <f aca="false">RAW_DATA!C504</f>
        <v>Men</v>
      </c>
      <c r="D508" s="2" t="str">
        <f aca="false">RAW_DATA!D504</f>
        <v>MEN-KURTA-001</v>
      </c>
      <c r="E508" s="14" t="str">
        <f aca="false">RAW_DATA!E504</f>
        <v>2024-10-16</v>
      </c>
      <c r="F508" s="14" t="str">
        <f aca="false">RAW_DATA!F504</f>
        <v>2024-10-21</v>
      </c>
      <c r="G508" s="2" t="str">
        <f aca="false">RAW_DATA!G504</f>
        <v>Bagmati</v>
      </c>
      <c r="H508" s="4" t="n">
        <f aca="false">RAW_DATA!H504</f>
        <v>8273.52</v>
      </c>
      <c r="I508" s="5" t="n">
        <f aca="false">RAW_DATA!I504</f>
        <v>30</v>
      </c>
      <c r="J508" s="2" t="str">
        <f aca="false">RAW_DATA!J504</f>
        <v>No</v>
      </c>
      <c r="K508" s="15" t="n">
        <f aca="false">IF(AND(F508&lt;&gt;"",E508&lt;&gt;""),DATEVALUE(F508)-DATEVALUE(E508),"")</f>
        <v>5</v>
      </c>
      <c r="L508" s="4" t="n">
        <f aca="false">H508*(1-I508/100)</f>
        <v>5791.464</v>
      </c>
      <c r="M508" s="4" t="n">
        <f aca="false">H508*CALCULATIONS!$B$2</f>
        <v>4964.112</v>
      </c>
      <c r="N508" s="4" t="n">
        <f aca="false">IF(J508="Yes",H508*CALCULATIONS!$B$3,0)</f>
        <v>0</v>
      </c>
      <c r="O508" s="4" t="n">
        <f aca="false">L508-M508-N508</f>
        <v>827.352</v>
      </c>
      <c r="P508" s="16" t="n">
        <f aca="false">IF(L508&gt;0,O508/L508,"")</f>
        <v>0.142857142857143</v>
      </c>
    </row>
    <row r="509" customFormat="false" ht="15" hidden="false" customHeight="false" outlineLevel="0" collapsed="false">
      <c r="A509" s="2" t="str">
        <f aca="false">RAW_DATA!A505</f>
        <v>ORD-100504</v>
      </c>
      <c r="B509" s="2" t="str">
        <f aca="false">RAW_DATA!B505</f>
        <v>CUST-6024</v>
      </c>
      <c r="C509" s="2" t="str">
        <f aca="false">RAW_DATA!C505</f>
        <v>Women</v>
      </c>
      <c r="D509" s="2" t="str">
        <f aca="false">RAW_DATA!D505</f>
        <v>WOM-LEHENGA-001</v>
      </c>
      <c r="E509" s="14" t="str">
        <f aca="false">RAW_DATA!E505</f>
        <v>2024-07-08</v>
      </c>
      <c r="F509" s="14" t="str">
        <f aca="false">RAW_DATA!F505</f>
        <v>2024-07-14</v>
      </c>
      <c r="G509" s="2" t="str">
        <f aca="false">RAW_DATA!G505</f>
        <v>Gandaki</v>
      </c>
      <c r="H509" s="4" t="n">
        <f aca="false">RAW_DATA!H505</f>
        <v>7495.78</v>
      </c>
      <c r="I509" s="5" t="n">
        <f aca="false">RAW_DATA!I505</f>
        <v>20</v>
      </c>
      <c r="J509" s="2" t="str">
        <f aca="false">RAW_DATA!J505</f>
        <v>No</v>
      </c>
      <c r="K509" s="15" t="n">
        <f aca="false">IF(AND(F509&lt;&gt;"",E509&lt;&gt;""),DATEVALUE(F509)-DATEVALUE(E509),"")</f>
        <v>6</v>
      </c>
      <c r="L509" s="4" t="n">
        <f aca="false">H509*(1-I509/100)</f>
        <v>5996.624</v>
      </c>
      <c r="M509" s="4" t="n">
        <f aca="false">H509*CALCULATIONS!$B$2</f>
        <v>4497.468</v>
      </c>
      <c r="N509" s="4" t="n">
        <f aca="false">IF(J509="Yes",H509*CALCULATIONS!$B$3,0)</f>
        <v>0</v>
      </c>
      <c r="O509" s="4" t="n">
        <f aca="false">L509-M509-N509</f>
        <v>1499.156</v>
      </c>
      <c r="P509" s="16" t="n">
        <f aca="false">IF(L509&gt;0,O509/L509,"")</f>
        <v>0.25</v>
      </c>
    </row>
    <row r="510" customFormat="false" ht="15" hidden="false" customHeight="false" outlineLevel="0" collapsed="false">
      <c r="A510" s="2" t="str">
        <f aca="false">RAW_DATA!A506</f>
        <v>ORD-100505</v>
      </c>
      <c r="B510" s="2" t="str">
        <f aca="false">RAW_DATA!B506</f>
        <v>CUST-3650</v>
      </c>
      <c r="C510" s="2" t="str">
        <f aca="false">RAW_DATA!C506</f>
        <v>Women</v>
      </c>
      <c r="D510" s="2" t="str">
        <f aca="false">RAW_DATA!D506</f>
        <v>WOM-LEHENGA-001</v>
      </c>
      <c r="E510" s="14" t="str">
        <f aca="false">RAW_DATA!E506</f>
        <v>2024-03-01</v>
      </c>
      <c r="F510" s="14" t="str">
        <f aca="false">RAW_DATA!F506</f>
        <v>2024-03-09</v>
      </c>
      <c r="G510" s="2" t="str">
        <f aca="false">RAW_DATA!G506</f>
        <v>Lumbini</v>
      </c>
      <c r="H510" s="4" t="n">
        <f aca="false">RAW_DATA!H506</f>
        <v>13025.54</v>
      </c>
      <c r="I510" s="5" t="n">
        <f aca="false">RAW_DATA!I506</f>
        <v>30</v>
      </c>
      <c r="J510" s="2" t="str">
        <f aca="false">RAW_DATA!J506</f>
        <v>No</v>
      </c>
      <c r="K510" s="15" t="n">
        <f aca="false">IF(AND(F510&lt;&gt;"",E510&lt;&gt;""),DATEVALUE(F510)-DATEVALUE(E510),"")</f>
        <v>8</v>
      </c>
      <c r="L510" s="4" t="n">
        <f aca="false">H510*(1-I510/100)</f>
        <v>9117.878</v>
      </c>
      <c r="M510" s="4" t="n">
        <f aca="false">H510*CALCULATIONS!$B$2</f>
        <v>7815.324</v>
      </c>
      <c r="N510" s="4" t="n">
        <f aca="false">IF(J510="Yes",H510*CALCULATIONS!$B$3,0)</f>
        <v>0</v>
      </c>
      <c r="O510" s="4" t="n">
        <f aca="false">L510-M510-N510</f>
        <v>1302.554</v>
      </c>
      <c r="P510" s="16" t="n">
        <f aca="false">IF(L510&gt;0,O510/L510,"")</f>
        <v>0.142857142857143</v>
      </c>
    </row>
    <row r="511" customFormat="false" ht="15" hidden="false" customHeight="false" outlineLevel="0" collapsed="false">
      <c r="A511" s="2" t="str">
        <f aca="false">RAW_DATA!A507</f>
        <v>ORD-100506</v>
      </c>
      <c r="B511" s="2" t="str">
        <f aca="false">RAW_DATA!B507</f>
        <v>CUST-3633</v>
      </c>
      <c r="C511" s="2" t="str">
        <f aca="false">RAW_DATA!C507</f>
        <v>Men</v>
      </c>
      <c r="D511" s="2" t="str">
        <f aca="false">RAW_DATA!D507</f>
        <v>MEN-CHINO-001</v>
      </c>
      <c r="E511" s="14" t="str">
        <f aca="false">RAW_DATA!E507</f>
        <v>2024-11-10</v>
      </c>
      <c r="F511" s="14" t="str">
        <f aca="false">RAW_DATA!F507</f>
        <v>2024-11-17</v>
      </c>
      <c r="G511" s="2" t="str">
        <f aca="false">RAW_DATA!G507</f>
        <v>Madhesh</v>
      </c>
      <c r="H511" s="4" t="n">
        <f aca="false">RAW_DATA!H507</f>
        <v>12112.38</v>
      </c>
      <c r="I511" s="5" t="n">
        <f aca="false">RAW_DATA!I507</f>
        <v>10</v>
      </c>
      <c r="J511" s="2" t="str">
        <f aca="false">RAW_DATA!J507</f>
        <v>No</v>
      </c>
      <c r="K511" s="15" t="n">
        <f aca="false">IF(AND(F511&lt;&gt;"",E511&lt;&gt;""),DATEVALUE(F511)-DATEVALUE(E511),"")</f>
        <v>7</v>
      </c>
      <c r="L511" s="4" t="n">
        <f aca="false">H511*(1-I511/100)</f>
        <v>10901.142</v>
      </c>
      <c r="M511" s="4" t="n">
        <f aca="false">H511*CALCULATIONS!$B$2</f>
        <v>7267.428</v>
      </c>
      <c r="N511" s="4" t="n">
        <f aca="false">IF(J511="Yes",H511*CALCULATIONS!$B$3,0)</f>
        <v>0</v>
      </c>
      <c r="O511" s="4" t="n">
        <f aca="false">L511-M511-N511</f>
        <v>3633.714</v>
      </c>
      <c r="P511" s="16" t="n">
        <f aca="false">IF(L511&gt;0,O511/L511,"")</f>
        <v>0.333333333333333</v>
      </c>
    </row>
    <row r="512" customFormat="false" ht="15" hidden="false" customHeight="false" outlineLevel="0" collapsed="false">
      <c r="A512" s="2" t="str">
        <f aca="false">RAW_DATA!A508</f>
        <v>ORD-100507</v>
      </c>
      <c r="B512" s="2" t="str">
        <f aca="false">RAW_DATA!B508</f>
        <v>CUST-4633</v>
      </c>
      <c r="C512" s="2" t="str">
        <f aca="false">RAW_DATA!C508</f>
        <v>Men</v>
      </c>
      <c r="D512" s="2" t="str">
        <f aca="false">RAW_DATA!D508</f>
        <v>MEN-SHIRT-001</v>
      </c>
      <c r="E512" s="14" t="str">
        <f aca="false">RAW_DATA!E508</f>
        <v>2024-11-03</v>
      </c>
      <c r="F512" s="14" t="str">
        <f aca="false">RAW_DATA!F508</f>
        <v>2024-11-08</v>
      </c>
      <c r="G512" s="2" t="str">
        <f aca="false">RAW_DATA!G508</f>
        <v>Karnali</v>
      </c>
      <c r="H512" s="4" t="n">
        <f aca="false">RAW_DATA!H508</f>
        <v>2607.26</v>
      </c>
      <c r="I512" s="5" t="n">
        <f aca="false">RAW_DATA!I508</f>
        <v>30</v>
      </c>
      <c r="J512" s="2" t="str">
        <f aca="false">RAW_DATA!J508</f>
        <v>Yes</v>
      </c>
      <c r="K512" s="15" t="n">
        <f aca="false">IF(AND(F512&lt;&gt;"",E512&lt;&gt;""),DATEVALUE(F512)-DATEVALUE(E512),"")</f>
        <v>5</v>
      </c>
      <c r="L512" s="4" t="n">
        <f aca="false">H512*(1-I512/100)</f>
        <v>1825.082</v>
      </c>
      <c r="M512" s="4" t="n">
        <f aca="false">H512*CALCULATIONS!$B$2</f>
        <v>1564.356</v>
      </c>
      <c r="N512" s="4" t="n">
        <f aca="false">IF(J512="Yes",H512*CALCULATIONS!$B$3,0)</f>
        <v>521.452</v>
      </c>
      <c r="O512" s="4" t="n">
        <f aca="false">L512-M512-N512</f>
        <v>-260.726</v>
      </c>
      <c r="P512" s="16" t="n">
        <f aca="false">IF(L512&gt;0,O512/L512,"")</f>
        <v>-0.142857142857143</v>
      </c>
    </row>
    <row r="513" customFormat="false" ht="15" hidden="false" customHeight="false" outlineLevel="0" collapsed="false">
      <c r="A513" s="2" t="str">
        <f aca="false">RAW_DATA!A509</f>
        <v>ORD-100508</v>
      </c>
      <c r="B513" s="2" t="str">
        <f aca="false">RAW_DATA!B509</f>
        <v>CUST-1941</v>
      </c>
      <c r="C513" s="2" t="str">
        <f aca="false">RAW_DATA!C509</f>
        <v>Men</v>
      </c>
      <c r="D513" s="2" t="str">
        <f aca="false">RAW_DATA!D509</f>
        <v>MEN-KURTA-001</v>
      </c>
      <c r="E513" s="14" t="str">
        <f aca="false">RAW_DATA!E509</f>
        <v>2024-07-24</v>
      </c>
      <c r="F513" s="14" t="str">
        <f aca="false">RAW_DATA!F509</f>
        <v>2024-07-31</v>
      </c>
      <c r="G513" s="2" t="str">
        <f aca="false">RAW_DATA!G509</f>
        <v>Bagmati</v>
      </c>
      <c r="H513" s="4" t="n">
        <f aca="false">RAW_DATA!H509</f>
        <v>13994.93</v>
      </c>
      <c r="I513" s="5" t="n">
        <f aca="false">RAW_DATA!I509</f>
        <v>15</v>
      </c>
      <c r="J513" s="2" t="str">
        <f aca="false">RAW_DATA!J509</f>
        <v>No</v>
      </c>
      <c r="K513" s="15" t="n">
        <f aca="false">IF(AND(F513&lt;&gt;"",E513&lt;&gt;""),DATEVALUE(F513)-DATEVALUE(E513),"")</f>
        <v>7</v>
      </c>
      <c r="L513" s="4" t="n">
        <f aca="false">H513*(1-I513/100)</f>
        <v>11895.6905</v>
      </c>
      <c r="M513" s="4" t="n">
        <f aca="false">H513*CALCULATIONS!$B$2</f>
        <v>8396.958</v>
      </c>
      <c r="N513" s="4" t="n">
        <f aca="false">IF(J513="Yes",H513*CALCULATIONS!$B$3,0)</f>
        <v>0</v>
      </c>
      <c r="O513" s="4" t="n">
        <f aca="false">L513-M513-N513</f>
        <v>3498.7325</v>
      </c>
      <c r="P513" s="16" t="n">
        <f aca="false">IF(L513&gt;0,O513/L513,"")</f>
        <v>0.294117647058824</v>
      </c>
    </row>
    <row r="514" customFormat="false" ht="15" hidden="false" customHeight="false" outlineLevel="0" collapsed="false">
      <c r="A514" s="2" t="str">
        <f aca="false">RAW_DATA!A510</f>
        <v>ORD-100509</v>
      </c>
      <c r="B514" s="2" t="str">
        <f aca="false">RAW_DATA!B510</f>
        <v>CUST-4190</v>
      </c>
      <c r="C514" s="2" t="str">
        <f aca="false">RAW_DATA!C510</f>
        <v>Kids</v>
      </c>
      <c r="D514" s="2" t="str">
        <f aca="false">RAW_DATA!D510</f>
        <v>KID-JEANS-001</v>
      </c>
      <c r="E514" s="14" t="str">
        <f aca="false">RAW_DATA!E510</f>
        <v>2024-12-02</v>
      </c>
      <c r="F514" s="14" t="str">
        <f aca="false">RAW_DATA!F510</f>
        <v>2024-12-14</v>
      </c>
      <c r="G514" s="2" t="str">
        <f aca="false">RAW_DATA!G510</f>
        <v>Gandaki</v>
      </c>
      <c r="H514" s="4" t="n">
        <f aca="false">RAW_DATA!H510</f>
        <v>655.3</v>
      </c>
      <c r="I514" s="5" t="n">
        <f aca="false">RAW_DATA!I510</f>
        <v>15</v>
      </c>
      <c r="J514" s="2" t="str">
        <f aca="false">RAW_DATA!J510</f>
        <v>No</v>
      </c>
      <c r="K514" s="15" t="n">
        <f aca="false">IF(AND(F514&lt;&gt;"",E514&lt;&gt;""),DATEVALUE(F514)-DATEVALUE(E514),"")</f>
        <v>12</v>
      </c>
      <c r="L514" s="4" t="n">
        <f aca="false">H514*(1-I514/100)</f>
        <v>557.005</v>
      </c>
      <c r="M514" s="4" t="n">
        <f aca="false">H514*CALCULATIONS!$B$2</f>
        <v>393.18</v>
      </c>
      <c r="N514" s="4" t="n">
        <f aca="false">IF(J514="Yes",H514*CALCULATIONS!$B$3,0)</f>
        <v>0</v>
      </c>
      <c r="O514" s="4" t="n">
        <f aca="false">L514-M514-N514</f>
        <v>163.825</v>
      </c>
      <c r="P514" s="16" t="n">
        <f aca="false">IF(L514&gt;0,O514/L514,"")</f>
        <v>0.294117647058824</v>
      </c>
    </row>
    <row r="515" customFormat="false" ht="15" hidden="false" customHeight="false" outlineLevel="0" collapsed="false">
      <c r="A515" s="2" t="str">
        <f aca="false">RAW_DATA!A511</f>
        <v>ORD-100510</v>
      </c>
      <c r="B515" s="2" t="str">
        <f aca="false">RAW_DATA!B511</f>
        <v>CUST-1004</v>
      </c>
      <c r="C515" s="2" t="str">
        <f aca="false">RAW_DATA!C511</f>
        <v>Men</v>
      </c>
      <c r="D515" s="2" t="str">
        <f aca="false">RAW_DATA!D511</f>
        <v>MEN-KURTA-001</v>
      </c>
      <c r="E515" s="14" t="str">
        <f aca="false">RAW_DATA!E511</f>
        <v>2024-03-27</v>
      </c>
      <c r="F515" s="14" t="str">
        <f aca="false">RAW_DATA!F511</f>
        <v>2024-04-03</v>
      </c>
      <c r="G515" s="2" t="str">
        <f aca="false">RAW_DATA!G511</f>
        <v>Gandaki</v>
      </c>
      <c r="H515" s="4" t="n">
        <f aca="false">RAW_DATA!H511</f>
        <v>3859.23</v>
      </c>
      <c r="I515" s="5" t="n">
        <f aca="false">RAW_DATA!I511</f>
        <v>25</v>
      </c>
      <c r="J515" s="2" t="str">
        <f aca="false">RAW_DATA!J511</f>
        <v>No</v>
      </c>
      <c r="K515" s="15" t="n">
        <f aca="false">IF(AND(F515&lt;&gt;"",E515&lt;&gt;""),DATEVALUE(F515)-DATEVALUE(E515),"")</f>
        <v>7</v>
      </c>
      <c r="L515" s="4" t="n">
        <f aca="false">H515*(1-I515/100)</f>
        <v>2894.4225</v>
      </c>
      <c r="M515" s="4" t="n">
        <f aca="false">H515*CALCULATIONS!$B$2</f>
        <v>2315.538</v>
      </c>
      <c r="N515" s="4" t="n">
        <f aca="false">IF(J515="Yes",H515*CALCULATIONS!$B$3,0)</f>
        <v>0</v>
      </c>
      <c r="O515" s="4" t="n">
        <f aca="false">L515-M515-N515</f>
        <v>578.8845</v>
      </c>
      <c r="P515" s="16" t="n">
        <f aca="false">IF(L515&gt;0,O515/L515,"")</f>
        <v>0.2</v>
      </c>
    </row>
    <row r="516" customFormat="false" ht="15" hidden="false" customHeight="false" outlineLevel="0" collapsed="false">
      <c r="A516" s="2" t="str">
        <f aca="false">RAW_DATA!A512</f>
        <v>ORD-100511</v>
      </c>
      <c r="B516" s="2" t="str">
        <f aca="false">RAW_DATA!B512</f>
        <v>CUST-9482</v>
      </c>
      <c r="C516" s="2" t="str">
        <f aca="false">RAW_DATA!C512</f>
        <v>Kids</v>
      </c>
      <c r="D516" s="2" t="str">
        <f aca="false">RAW_DATA!D512</f>
        <v>KID-FROCK-001</v>
      </c>
      <c r="E516" s="14" t="str">
        <f aca="false">RAW_DATA!E512</f>
        <v>2024-12-08</v>
      </c>
      <c r="F516" s="14" t="str">
        <f aca="false">RAW_DATA!F512</f>
        <v>2024-12-13</v>
      </c>
      <c r="G516" s="2" t="str">
        <f aca="false">RAW_DATA!G512</f>
        <v>Sudurpashchim</v>
      </c>
      <c r="H516" s="4" t="n">
        <f aca="false">RAW_DATA!H512</f>
        <v>6291.79</v>
      </c>
      <c r="I516" s="5" t="n">
        <f aca="false">RAW_DATA!I512</f>
        <v>30</v>
      </c>
      <c r="J516" s="2" t="str">
        <f aca="false">RAW_DATA!J512</f>
        <v>No</v>
      </c>
      <c r="K516" s="15" t="n">
        <f aca="false">IF(AND(F516&lt;&gt;"",E516&lt;&gt;""),DATEVALUE(F516)-DATEVALUE(E516),"")</f>
        <v>5</v>
      </c>
      <c r="L516" s="4" t="n">
        <f aca="false">H516*(1-I516/100)</f>
        <v>4404.253</v>
      </c>
      <c r="M516" s="4" t="n">
        <f aca="false">H516*CALCULATIONS!$B$2</f>
        <v>3775.074</v>
      </c>
      <c r="N516" s="4" t="n">
        <f aca="false">IF(J516="Yes",H516*CALCULATIONS!$B$3,0)</f>
        <v>0</v>
      </c>
      <c r="O516" s="4" t="n">
        <f aca="false">L516-M516-N516</f>
        <v>629.179</v>
      </c>
      <c r="P516" s="16" t="n">
        <f aca="false">IF(L516&gt;0,O516/L516,"")</f>
        <v>0.142857142857143</v>
      </c>
    </row>
    <row r="517" customFormat="false" ht="15" hidden="false" customHeight="false" outlineLevel="0" collapsed="false">
      <c r="A517" s="2" t="str">
        <f aca="false">RAW_DATA!A513</f>
        <v>ORD-100512</v>
      </c>
      <c r="B517" s="2" t="str">
        <f aca="false">RAW_DATA!B513</f>
        <v>CUST-5530</v>
      </c>
      <c r="C517" s="2" t="str">
        <f aca="false">RAW_DATA!C513</f>
        <v>Men</v>
      </c>
      <c r="D517" s="2" t="str">
        <f aca="false">RAW_DATA!D513</f>
        <v>MEN-SHIRT-002</v>
      </c>
      <c r="E517" s="14" t="str">
        <f aca="false">RAW_DATA!E513</f>
        <v>2024-10-13</v>
      </c>
      <c r="F517" s="14" t="str">
        <f aca="false">RAW_DATA!F513</f>
        <v>2024-10-24</v>
      </c>
      <c r="G517" s="2" t="str">
        <f aca="false">RAW_DATA!G513</f>
        <v>Sudurpashchim</v>
      </c>
      <c r="H517" s="4" t="n">
        <f aca="false">RAW_DATA!H513</f>
        <v>4625.16</v>
      </c>
      <c r="I517" s="5" t="n">
        <f aca="false">RAW_DATA!I513</f>
        <v>20</v>
      </c>
      <c r="J517" s="2" t="str">
        <f aca="false">RAW_DATA!J513</f>
        <v>No</v>
      </c>
      <c r="K517" s="15" t="n">
        <f aca="false">IF(AND(F517&lt;&gt;"",E517&lt;&gt;""),DATEVALUE(F517)-DATEVALUE(E517),"")</f>
        <v>11</v>
      </c>
      <c r="L517" s="4" t="n">
        <f aca="false">H517*(1-I517/100)</f>
        <v>3700.128</v>
      </c>
      <c r="M517" s="4" t="n">
        <f aca="false">H517*CALCULATIONS!$B$2</f>
        <v>2775.096</v>
      </c>
      <c r="N517" s="4" t="n">
        <f aca="false">IF(J517="Yes",H517*CALCULATIONS!$B$3,0)</f>
        <v>0</v>
      </c>
      <c r="O517" s="4" t="n">
        <f aca="false">L517-M517-N517</f>
        <v>925.032</v>
      </c>
      <c r="P517" s="16" t="n">
        <f aca="false">IF(L517&gt;0,O517/L517,"")</f>
        <v>0.25</v>
      </c>
    </row>
    <row r="518" customFormat="false" ht="15" hidden="false" customHeight="false" outlineLevel="0" collapsed="false">
      <c r="A518" s="2" t="str">
        <f aca="false">RAW_DATA!A514</f>
        <v>ORD-100513</v>
      </c>
      <c r="B518" s="2" t="str">
        <f aca="false">RAW_DATA!B514</f>
        <v>CUST-2185</v>
      </c>
      <c r="C518" s="2" t="str">
        <f aca="false">RAW_DATA!C514</f>
        <v>Men</v>
      </c>
      <c r="D518" s="2" t="str">
        <f aca="false">RAW_DATA!D514</f>
        <v>MEN-JEANS-002</v>
      </c>
      <c r="E518" s="14" t="str">
        <f aca="false">RAW_DATA!E514</f>
        <v>2024-05-13</v>
      </c>
      <c r="F518" s="14" t="str">
        <f aca="false">RAW_DATA!F514</f>
        <v>2024-05-16</v>
      </c>
      <c r="G518" s="2" t="str">
        <f aca="false">RAW_DATA!G514</f>
        <v>Madhesh</v>
      </c>
      <c r="H518" s="4" t="n">
        <f aca="false">RAW_DATA!H514</f>
        <v>8836.15</v>
      </c>
      <c r="I518" s="5" t="n">
        <f aca="false">RAW_DATA!I514</f>
        <v>15</v>
      </c>
      <c r="J518" s="2" t="str">
        <f aca="false">RAW_DATA!J514</f>
        <v>No</v>
      </c>
      <c r="K518" s="15" t="n">
        <f aca="false">IF(AND(F518&lt;&gt;"",E518&lt;&gt;""),DATEVALUE(F518)-DATEVALUE(E518),"")</f>
        <v>3</v>
      </c>
      <c r="L518" s="4" t="n">
        <f aca="false">H518*(1-I518/100)</f>
        <v>7510.7275</v>
      </c>
      <c r="M518" s="4" t="n">
        <f aca="false">H518*CALCULATIONS!$B$2</f>
        <v>5301.69</v>
      </c>
      <c r="N518" s="4" t="n">
        <f aca="false">IF(J518="Yes",H518*CALCULATIONS!$B$3,0)</f>
        <v>0</v>
      </c>
      <c r="O518" s="4" t="n">
        <f aca="false">L518-M518-N518</f>
        <v>2209.0375</v>
      </c>
      <c r="P518" s="16" t="n">
        <f aca="false">IF(L518&gt;0,O518/L518,"")</f>
        <v>0.294117647058824</v>
      </c>
    </row>
    <row r="519" customFormat="false" ht="15" hidden="false" customHeight="false" outlineLevel="0" collapsed="false">
      <c r="A519" s="2" t="str">
        <f aca="false">RAW_DATA!A515</f>
        <v>ORD-100514</v>
      </c>
      <c r="B519" s="2" t="str">
        <f aca="false">RAW_DATA!B515</f>
        <v>CUST-5098</v>
      </c>
      <c r="C519" s="2" t="str">
        <f aca="false">RAW_DATA!C515</f>
        <v>Women</v>
      </c>
      <c r="D519" s="2" t="str">
        <f aca="false">RAW_DATA!D515</f>
        <v>WOM-BLOUSE-001</v>
      </c>
      <c r="E519" s="14" t="str">
        <f aca="false">RAW_DATA!E515</f>
        <v>2024-05-11</v>
      </c>
      <c r="F519" s="14" t="str">
        <f aca="false">RAW_DATA!F515</f>
        <v>2024-05-21</v>
      </c>
      <c r="G519" s="2" t="str">
        <f aca="false">RAW_DATA!G515</f>
        <v>Sudurpashchim</v>
      </c>
      <c r="H519" s="4" t="n">
        <f aca="false">RAW_DATA!H515</f>
        <v>7942.66</v>
      </c>
      <c r="I519" s="5" t="n">
        <f aca="false">RAW_DATA!I515</f>
        <v>30</v>
      </c>
      <c r="J519" s="2" t="str">
        <f aca="false">RAW_DATA!J515</f>
        <v>No</v>
      </c>
      <c r="K519" s="15" t="n">
        <f aca="false">IF(AND(F519&lt;&gt;"",E519&lt;&gt;""),DATEVALUE(F519)-DATEVALUE(E519),"")</f>
        <v>10</v>
      </c>
      <c r="L519" s="4" t="n">
        <f aca="false">H519*(1-I519/100)</f>
        <v>5559.862</v>
      </c>
      <c r="M519" s="4" t="n">
        <f aca="false">H519*CALCULATIONS!$B$2</f>
        <v>4765.596</v>
      </c>
      <c r="N519" s="4" t="n">
        <f aca="false">IF(J519="Yes",H519*CALCULATIONS!$B$3,0)</f>
        <v>0</v>
      </c>
      <c r="O519" s="4" t="n">
        <f aca="false">L519-M519-N519</f>
        <v>794.266</v>
      </c>
      <c r="P519" s="16" t="n">
        <f aca="false">IF(L519&gt;0,O519/L519,"")</f>
        <v>0.142857142857143</v>
      </c>
    </row>
    <row r="520" customFormat="false" ht="15" hidden="false" customHeight="false" outlineLevel="0" collapsed="false">
      <c r="A520" s="2" t="str">
        <f aca="false">RAW_DATA!A516</f>
        <v>ORD-100515</v>
      </c>
      <c r="B520" s="2" t="str">
        <f aca="false">RAW_DATA!B516</f>
        <v>CUST-8548</v>
      </c>
      <c r="C520" s="2" t="str">
        <f aca="false">RAW_DATA!C516</f>
        <v>Women</v>
      </c>
      <c r="D520" s="2" t="str">
        <f aca="false">RAW_DATA!D516</f>
        <v>WOM-LEHENGA-001</v>
      </c>
      <c r="E520" s="14" t="str">
        <f aca="false">RAW_DATA!E516</f>
        <v>2024-06-22</v>
      </c>
      <c r="F520" s="14" t="str">
        <f aca="false">RAW_DATA!F516</f>
        <v>2024-07-06</v>
      </c>
      <c r="G520" s="2" t="str">
        <f aca="false">RAW_DATA!G516</f>
        <v>Gandaki</v>
      </c>
      <c r="H520" s="4" t="n">
        <f aca="false">RAW_DATA!H516</f>
        <v>4027.46</v>
      </c>
      <c r="I520" s="5" t="n">
        <f aca="false">RAW_DATA!I516</f>
        <v>30</v>
      </c>
      <c r="J520" s="2" t="str">
        <f aca="false">RAW_DATA!J516</f>
        <v>No</v>
      </c>
      <c r="K520" s="15" t="n">
        <f aca="false">IF(AND(F520&lt;&gt;"",E520&lt;&gt;""),DATEVALUE(F520)-DATEVALUE(E520),"")</f>
        <v>14</v>
      </c>
      <c r="L520" s="4" t="n">
        <f aca="false">H520*(1-I520/100)</f>
        <v>2819.222</v>
      </c>
      <c r="M520" s="4" t="n">
        <f aca="false">H520*CALCULATIONS!$B$2</f>
        <v>2416.476</v>
      </c>
      <c r="N520" s="4" t="n">
        <f aca="false">IF(J520="Yes",H520*CALCULATIONS!$B$3,0)</f>
        <v>0</v>
      </c>
      <c r="O520" s="4" t="n">
        <f aca="false">L520-M520-N520</f>
        <v>402.746</v>
      </c>
      <c r="P520" s="16" t="n">
        <f aca="false">IF(L520&gt;0,O520/L520,"")</f>
        <v>0.142857142857143</v>
      </c>
    </row>
    <row r="521" customFormat="false" ht="15" hidden="false" customHeight="false" outlineLevel="0" collapsed="false">
      <c r="A521" s="2" t="str">
        <f aca="false">RAW_DATA!A517</f>
        <v>ORD-100516</v>
      </c>
      <c r="B521" s="2" t="str">
        <f aca="false">RAW_DATA!B517</f>
        <v>CUST-4767</v>
      </c>
      <c r="C521" s="2" t="str">
        <f aca="false">RAW_DATA!C517</f>
        <v>Kids</v>
      </c>
      <c r="D521" s="2" t="str">
        <f aca="false">RAW_DATA!D517</f>
        <v>KID-TSHIRT-001</v>
      </c>
      <c r="E521" s="14" t="str">
        <f aca="false">RAW_DATA!E517</f>
        <v>2024-11-20</v>
      </c>
      <c r="F521" s="14" t="str">
        <f aca="false">RAW_DATA!F517</f>
        <v>2024-11-28</v>
      </c>
      <c r="G521" s="2" t="str">
        <f aca="false">RAW_DATA!G517</f>
        <v>Madhesh</v>
      </c>
      <c r="H521" s="4" t="n">
        <f aca="false">RAW_DATA!H517</f>
        <v>1479.54</v>
      </c>
      <c r="I521" s="5" t="n">
        <f aca="false">RAW_DATA!I517</f>
        <v>10</v>
      </c>
      <c r="J521" s="2" t="str">
        <f aca="false">RAW_DATA!J517</f>
        <v>No</v>
      </c>
      <c r="K521" s="15" t="n">
        <f aca="false">IF(AND(F521&lt;&gt;"",E521&lt;&gt;""),DATEVALUE(F521)-DATEVALUE(E521),"")</f>
        <v>8</v>
      </c>
      <c r="L521" s="4" t="n">
        <f aca="false">H521*(1-I521/100)</f>
        <v>1331.586</v>
      </c>
      <c r="M521" s="4" t="n">
        <f aca="false">H521*CALCULATIONS!$B$2</f>
        <v>887.724</v>
      </c>
      <c r="N521" s="4" t="n">
        <f aca="false">IF(J521="Yes",H521*CALCULATIONS!$B$3,0)</f>
        <v>0</v>
      </c>
      <c r="O521" s="4" t="n">
        <f aca="false">L521-M521-N521</f>
        <v>443.862</v>
      </c>
      <c r="P521" s="16" t="n">
        <f aca="false">IF(L521&gt;0,O521/L521,"")</f>
        <v>0.333333333333333</v>
      </c>
    </row>
    <row r="522" customFormat="false" ht="15" hidden="false" customHeight="false" outlineLevel="0" collapsed="false">
      <c r="A522" s="2" t="str">
        <f aca="false">RAW_DATA!A518</f>
        <v>ORD-100517</v>
      </c>
      <c r="B522" s="2" t="str">
        <f aca="false">RAW_DATA!B518</f>
        <v>CUST-2523</v>
      </c>
      <c r="C522" s="2" t="str">
        <f aca="false">RAW_DATA!C518</f>
        <v>Kids</v>
      </c>
      <c r="D522" s="2" t="str">
        <f aca="false">RAW_DATA!D518</f>
        <v>KID-SHORTS-001</v>
      </c>
      <c r="E522" s="14" t="str">
        <f aca="false">RAW_DATA!E518</f>
        <v>2024-12-24</v>
      </c>
      <c r="F522" s="14" t="str">
        <f aca="false">RAW_DATA!F518</f>
        <v>2025-01-02</v>
      </c>
      <c r="G522" s="2" t="str">
        <f aca="false">RAW_DATA!G518</f>
        <v>Sudurpashchim</v>
      </c>
      <c r="H522" s="4" t="n">
        <f aca="false">RAW_DATA!H518</f>
        <v>8266.95</v>
      </c>
      <c r="I522" s="5" t="n">
        <f aca="false">RAW_DATA!I518</f>
        <v>20</v>
      </c>
      <c r="J522" s="2" t="str">
        <f aca="false">RAW_DATA!J518</f>
        <v>No</v>
      </c>
      <c r="K522" s="15" t="n">
        <f aca="false">IF(AND(F522&lt;&gt;"",E522&lt;&gt;""),DATEVALUE(F522)-DATEVALUE(E522),"")</f>
        <v>9</v>
      </c>
      <c r="L522" s="4" t="n">
        <f aca="false">H522*(1-I522/100)</f>
        <v>6613.56</v>
      </c>
      <c r="M522" s="4" t="n">
        <f aca="false">H522*CALCULATIONS!$B$2</f>
        <v>4960.17</v>
      </c>
      <c r="N522" s="4" t="n">
        <f aca="false">IF(J522="Yes",H522*CALCULATIONS!$B$3,0)</f>
        <v>0</v>
      </c>
      <c r="O522" s="4" t="n">
        <f aca="false">L522-M522-N522</f>
        <v>1653.39</v>
      </c>
      <c r="P522" s="16" t="n">
        <f aca="false">IF(L522&gt;0,O522/L522,"")</f>
        <v>0.25</v>
      </c>
    </row>
    <row r="523" customFormat="false" ht="15" hidden="false" customHeight="false" outlineLevel="0" collapsed="false">
      <c r="A523" s="2" t="str">
        <f aca="false">RAW_DATA!A519</f>
        <v>ORD-100518</v>
      </c>
      <c r="B523" s="2" t="str">
        <f aca="false">RAW_DATA!B519</f>
        <v>CUST-3994</v>
      </c>
      <c r="C523" s="2" t="str">
        <f aca="false">RAW_DATA!C519</f>
        <v>Men</v>
      </c>
      <c r="D523" s="2" t="str">
        <f aca="false">RAW_DATA!D519</f>
        <v>MEN-SUIT-001</v>
      </c>
      <c r="E523" s="14" t="str">
        <f aca="false">RAW_DATA!E519</f>
        <v>2024-06-30</v>
      </c>
      <c r="F523" s="14" t="str">
        <f aca="false">RAW_DATA!F519</f>
        <v>2024-07-03</v>
      </c>
      <c r="G523" s="2" t="str">
        <f aca="false">RAW_DATA!G519</f>
        <v>Bagmati</v>
      </c>
      <c r="H523" s="4" t="n">
        <f aca="false">RAW_DATA!H519</f>
        <v>7410.05</v>
      </c>
      <c r="I523" s="5" t="n">
        <f aca="false">RAW_DATA!I519</f>
        <v>5</v>
      </c>
      <c r="J523" s="2" t="str">
        <f aca="false">RAW_DATA!J519</f>
        <v>No</v>
      </c>
      <c r="K523" s="15" t="n">
        <f aca="false">IF(AND(F523&lt;&gt;"",E523&lt;&gt;""),DATEVALUE(F523)-DATEVALUE(E523),"")</f>
        <v>3</v>
      </c>
      <c r="L523" s="4" t="n">
        <f aca="false">H523*(1-I523/100)</f>
        <v>7039.5475</v>
      </c>
      <c r="M523" s="4" t="n">
        <f aca="false">H523*CALCULATIONS!$B$2</f>
        <v>4446.03</v>
      </c>
      <c r="N523" s="4" t="n">
        <f aca="false">IF(J523="Yes",H523*CALCULATIONS!$B$3,0)</f>
        <v>0</v>
      </c>
      <c r="O523" s="4" t="n">
        <f aca="false">L523-M523-N523</f>
        <v>2593.5175</v>
      </c>
      <c r="P523" s="16" t="n">
        <f aca="false">IF(L523&gt;0,O523/L523,"")</f>
        <v>0.368421052631579</v>
      </c>
    </row>
    <row r="524" customFormat="false" ht="15" hidden="false" customHeight="false" outlineLevel="0" collapsed="false">
      <c r="A524" s="2" t="str">
        <f aca="false">RAW_DATA!A520</f>
        <v>ORD-100519</v>
      </c>
      <c r="B524" s="2" t="str">
        <f aca="false">RAW_DATA!B520</f>
        <v>CUST-4322</v>
      </c>
      <c r="C524" s="2" t="str">
        <f aca="false">RAW_DATA!C520</f>
        <v>Kids</v>
      </c>
      <c r="D524" s="2" t="str">
        <f aca="false">RAW_DATA!D520</f>
        <v>KID-DRESS-001</v>
      </c>
      <c r="E524" s="14" t="str">
        <f aca="false">RAW_DATA!E520</f>
        <v>2024-05-03</v>
      </c>
      <c r="F524" s="14" t="str">
        <f aca="false">RAW_DATA!F520</f>
        <v>2024-05-13</v>
      </c>
      <c r="G524" s="2" t="str">
        <f aca="false">RAW_DATA!G520</f>
        <v>Madhesh</v>
      </c>
      <c r="H524" s="4" t="n">
        <f aca="false">RAW_DATA!H520</f>
        <v>3905.49</v>
      </c>
      <c r="I524" s="5" t="n">
        <f aca="false">RAW_DATA!I520</f>
        <v>5</v>
      </c>
      <c r="J524" s="2" t="str">
        <f aca="false">RAW_DATA!J520</f>
        <v>No</v>
      </c>
      <c r="K524" s="15" t="n">
        <f aca="false">IF(AND(F524&lt;&gt;"",E524&lt;&gt;""),DATEVALUE(F524)-DATEVALUE(E524),"")</f>
        <v>10</v>
      </c>
      <c r="L524" s="4" t="n">
        <f aca="false">H524*(1-I524/100)</f>
        <v>3710.2155</v>
      </c>
      <c r="M524" s="4" t="n">
        <f aca="false">H524*CALCULATIONS!$B$2</f>
        <v>2343.294</v>
      </c>
      <c r="N524" s="4" t="n">
        <f aca="false">IF(J524="Yes",H524*CALCULATIONS!$B$3,0)</f>
        <v>0</v>
      </c>
      <c r="O524" s="4" t="n">
        <f aca="false">L524-M524-N524</f>
        <v>1366.9215</v>
      </c>
      <c r="P524" s="16" t="n">
        <f aca="false">IF(L524&gt;0,O524/L524,"")</f>
        <v>0.368421052631579</v>
      </c>
    </row>
    <row r="525" customFormat="false" ht="15" hidden="false" customHeight="false" outlineLevel="0" collapsed="false">
      <c r="A525" s="2" t="str">
        <f aca="false">RAW_DATA!A521</f>
        <v>ORD-100520</v>
      </c>
      <c r="B525" s="2" t="str">
        <f aca="false">RAW_DATA!B521</f>
        <v>CUST-1108</v>
      </c>
      <c r="C525" s="2" t="str">
        <f aca="false">RAW_DATA!C521</f>
        <v>Kids</v>
      </c>
      <c r="D525" s="2" t="str">
        <f aca="false">RAW_DATA!D521</f>
        <v>KID-KURTA-001</v>
      </c>
      <c r="E525" s="14" t="str">
        <f aca="false">RAW_DATA!E521</f>
        <v>2024-02-10</v>
      </c>
      <c r="F525" s="14" t="str">
        <f aca="false">RAW_DATA!F521</f>
        <v>2024-02-17</v>
      </c>
      <c r="G525" s="2" t="str">
        <f aca="false">RAW_DATA!G521</f>
        <v>Madhesh</v>
      </c>
      <c r="H525" s="4" t="n">
        <f aca="false">RAW_DATA!H521</f>
        <v>2046.99</v>
      </c>
      <c r="I525" s="5" t="n">
        <f aca="false">RAW_DATA!I521</f>
        <v>30</v>
      </c>
      <c r="J525" s="2" t="str">
        <f aca="false">RAW_DATA!J521</f>
        <v>No</v>
      </c>
      <c r="K525" s="15" t="n">
        <f aca="false">IF(AND(F525&lt;&gt;"",E525&lt;&gt;""),DATEVALUE(F525)-DATEVALUE(E525),"")</f>
        <v>7</v>
      </c>
      <c r="L525" s="4" t="n">
        <f aca="false">H525*(1-I525/100)</f>
        <v>1432.893</v>
      </c>
      <c r="M525" s="4" t="n">
        <f aca="false">H525*CALCULATIONS!$B$2</f>
        <v>1228.194</v>
      </c>
      <c r="N525" s="4" t="n">
        <f aca="false">IF(J525="Yes",H525*CALCULATIONS!$B$3,0)</f>
        <v>0</v>
      </c>
      <c r="O525" s="4" t="n">
        <f aca="false">L525-M525-N525</f>
        <v>204.699</v>
      </c>
      <c r="P525" s="16" t="n">
        <f aca="false">IF(L525&gt;0,O525/L525,"")</f>
        <v>0.142857142857143</v>
      </c>
    </row>
    <row r="526" customFormat="false" ht="15" hidden="false" customHeight="false" outlineLevel="0" collapsed="false">
      <c r="A526" s="2" t="str">
        <f aca="false">RAW_DATA!A522</f>
        <v>ORD-100521</v>
      </c>
      <c r="B526" s="2" t="str">
        <f aca="false">RAW_DATA!B522</f>
        <v>CUST-5501</v>
      </c>
      <c r="C526" s="2" t="str">
        <f aca="false">RAW_DATA!C522</f>
        <v>Women</v>
      </c>
      <c r="D526" s="2" t="str">
        <f aca="false">RAW_DATA!D522</f>
        <v>WOM-CARDIGAN-001</v>
      </c>
      <c r="E526" s="14" t="str">
        <f aca="false">RAW_DATA!E522</f>
        <v>2024-11-13</v>
      </c>
      <c r="F526" s="14" t="str">
        <f aca="false">RAW_DATA!F522</f>
        <v>2024-11-17</v>
      </c>
      <c r="G526" s="2" t="str">
        <f aca="false">RAW_DATA!G522</f>
        <v>Sudurpashchim</v>
      </c>
      <c r="H526" s="4" t="n">
        <f aca="false">RAW_DATA!H522</f>
        <v>7493.24</v>
      </c>
      <c r="I526" s="5" t="n">
        <f aca="false">RAW_DATA!I522</f>
        <v>30</v>
      </c>
      <c r="J526" s="2" t="str">
        <f aca="false">RAW_DATA!J522</f>
        <v>No</v>
      </c>
      <c r="K526" s="15" t="n">
        <f aca="false">IF(AND(F526&lt;&gt;"",E526&lt;&gt;""),DATEVALUE(F526)-DATEVALUE(E526),"")</f>
        <v>4</v>
      </c>
      <c r="L526" s="4" t="n">
        <f aca="false">H526*(1-I526/100)</f>
        <v>5245.268</v>
      </c>
      <c r="M526" s="4" t="n">
        <f aca="false">H526*CALCULATIONS!$B$2</f>
        <v>4495.944</v>
      </c>
      <c r="N526" s="4" t="n">
        <f aca="false">IF(J526="Yes",H526*CALCULATIONS!$B$3,0)</f>
        <v>0</v>
      </c>
      <c r="O526" s="4" t="n">
        <f aca="false">L526-M526-N526</f>
        <v>749.324</v>
      </c>
      <c r="P526" s="16" t="n">
        <f aca="false">IF(L526&gt;0,O526/L526,"")</f>
        <v>0.142857142857143</v>
      </c>
    </row>
    <row r="527" customFormat="false" ht="15" hidden="false" customHeight="false" outlineLevel="0" collapsed="false">
      <c r="A527" s="2" t="str">
        <f aca="false">RAW_DATA!A523</f>
        <v>ORD-100522</v>
      </c>
      <c r="B527" s="2" t="str">
        <f aca="false">RAW_DATA!B523</f>
        <v>CUST-8836</v>
      </c>
      <c r="C527" s="2" t="str">
        <f aca="false">RAW_DATA!C523</f>
        <v>Women</v>
      </c>
      <c r="D527" s="2" t="str">
        <f aca="false">RAW_DATA!D523</f>
        <v>WOM-CARDIGAN-001</v>
      </c>
      <c r="E527" s="14" t="str">
        <f aca="false">RAW_DATA!E523</f>
        <v>2024-03-06</v>
      </c>
      <c r="F527" s="14" t="str">
        <f aca="false">RAW_DATA!F523</f>
        <v>2024-03-08</v>
      </c>
      <c r="G527" s="2" t="str">
        <f aca="false">RAW_DATA!G523</f>
        <v>Bagmati</v>
      </c>
      <c r="H527" s="4" t="n">
        <f aca="false">RAW_DATA!H523</f>
        <v>11377.46</v>
      </c>
      <c r="I527" s="5" t="n">
        <f aca="false">RAW_DATA!I523</f>
        <v>5</v>
      </c>
      <c r="J527" s="2" t="str">
        <f aca="false">RAW_DATA!J523</f>
        <v>No</v>
      </c>
      <c r="K527" s="15" t="n">
        <f aca="false">IF(AND(F527&lt;&gt;"",E527&lt;&gt;""),DATEVALUE(F527)-DATEVALUE(E527),"")</f>
        <v>2</v>
      </c>
      <c r="L527" s="4" t="n">
        <f aca="false">H527*(1-I527/100)</f>
        <v>10808.587</v>
      </c>
      <c r="M527" s="4" t="n">
        <f aca="false">H527*CALCULATIONS!$B$2</f>
        <v>6826.476</v>
      </c>
      <c r="N527" s="4" t="n">
        <f aca="false">IF(J527="Yes",H527*CALCULATIONS!$B$3,0)</f>
        <v>0</v>
      </c>
      <c r="O527" s="4" t="n">
        <f aca="false">L527-M527-N527</f>
        <v>3982.111</v>
      </c>
      <c r="P527" s="16" t="n">
        <f aca="false">IF(L527&gt;0,O527/L527,"")</f>
        <v>0.368421052631579</v>
      </c>
    </row>
    <row r="528" customFormat="false" ht="15" hidden="false" customHeight="false" outlineLevel="0" collapsed="false">
      <c r="A528" s="2" t="str">
        <f aca="false">RAW_DATA!A524</f>
        <v>ORD-100523</v>
      </c>
      <c r="B528" s="2" t="str">
        <f aca="false">RAW_DATA!B524</f>
        <v>CUST-9490</v>
      </c>
      <c r="C528" s="2" t="str">
        <f aca="false">RAW_DATA!C524</f>
        <v>Kids</v>
      </c>
      <c r="D528" s="2" t="str">
        <f aca="false">RAW_DATA!D524</f>
        <v>KID-TSHIRT-001</v>
      </c>
      <c r="E528" s="14" t="str">
        <f aca="false">RAW_DATA!E524</f>
        <v>2024-03-30</v>
      </c>
      <c r="F528" s="14" t="str">
        <f aca="false">RAW_DATA!F524</f>
        <v>2024-04-04</v>
      </c>
      <c r="G528" s="2" t="str">
        <f aca="false">RAW_DATA!G524</f>
        <v>Gandaki</v>
      </c>
      <c r="H528" s="4" t="n">
        <f aca="false">RAW_DATA!H524</f>
        <v>12975.8</v>
      </c>
      <c r="I528" s="5" t="n">
        <f aca="false">RAW_DATA!I524</f>
        <v>15</v>
      </c>
      <c r="J528" s="2" t="str">
        <f aca="false">RAW_DATA!J524</f>
        <v>Yes</v>
      </c>
      <c r="K528" s="15" t="n">
        <f aca="false">IF(AND(F528&lt;&gt;"",E528&lt;&gt;""),DATEVALUE(F528)-DATEVALUE(E528),"")</f>
        <v>5</v>
      </c>
      <c r="L528" s="4" t="n">
        <f aca="false">H528*(1-I528/100)</f>
        <v>11029.43</v>
      </c>
      <c r="M528" s="4" t="n">
        <f aca="false">H528*CALCULATIONS!$B$2</f>
        <v>7785.48</v>
      </c>
      <c r="N528" s="4" t="n">
        <f aca="false">IF(J528="Yes",H528*CALCULATIONS!$B$3,0)</f>
        <v>2595.16</v>
      </c>
      <c r="O528" s="4" t="n">
        <f aca="false">L528-M528-N528</f>
        <v>648.789999999999</v>
      </c>
      <c r="P528" s="16" t="n">
        <f aca="false">IF(L528&gt;0,O528/L528,"")</f>
        <v>0.0588235294117646</v>
      </c>
    </row>
    <row r="529" customFormat="false" ht="15" hidden="false" customHeight="false" outlineLevel="0" collapsed="false">
      <c r="A529" s="2" t="str">
        <f aca="false">RAW_DATA!A525</f>
        <v>ORD-100524</v>
      </c>
      <c r="B529" s="2" t="str">
        <f aca="false">RAW_DATA!B525</f>
        <v>CUST-5254</v>
      </c>
      <c r="C529" s="2" t="str">
        <f aca="false">RAW_DATA!C525</f>
        <v>Women</v>
      </c>
      <c r="D529" s="2" t="str">
        <f aca="false">RAW_DATA!D525</f>
        <v>WOM-KURTA-001</v>
      </c>
      <c r="E529" s="14" t="str">
        <f aca="false">RAW_DATA!E525</f>
        <v>2024-02-21</v>
      </c>
      <c r="F529" s="14" t="str">
        <f aca="false">RAW_DATA!F525</f>
        <v>2024-02-25</v>
      </c>
      <c r="G529" s="2" t="str">
        <f aca="false">RAW_DATA!G525</f>
        <v>Bagmati</v>
      </c>
      <c r="H529" s="4" t="n">
        <f aca="false">RAW_DATA!H525</f>
        <v>6001.71</v>
      </c>
      <c r="I529" s="5" t="n">
        <f aca="false">RAW_DATA!I525</f>
        <v>5</v>
      </c>
      <c r="J529" s="2" t="str">
        <f aca="false">RAW_DATA!J525</f>
        <v>No</v>
      </c>
      <c r="K529" s="15" t="n">
        <f aca="false">IF(AND(F529&lt;&gt;"",E529&lt;&gt;""),DATEVALUE(F529)-DATEVALUE(E529),"")</f>
        <v>4</v>
      </c>
      <c r="L529" s="4" t="n">
        <f aca="false">H529*(1-I529/100)</f>
        <v>5701.6245</v>
      </c>
      <c r="M529" s="4" t="n">
        <f aca="false">H529*CALCULATIONS!$B$2</f>
        <v>3601.026</v>
      </c>
      <c r="N529" s="4" t="n">
        <f aca="false">IF(J529="Yes",H529*CALCULATIONS!$B$3,0)</f>
        <v>0</v>
      </c>
      <c r="O529" s="4" t="n">
        <f aca="false">L529-M529-N529</f>
        <v>2100.5985</v>
      </c>
      <c r="P529" s="16" t="n">
        <f aca="false">IF(L529&gt;0,O529/L529,"")</f>
        <v>0.368421052631579</v>
      </c>
    </row>
    <row r="530" customFormat="false" ht="15" hidden="false" customHeight="false" outlineLevel="0" collapsed="false">
      <c r="A530" s="2" t="str">
        <f aca="false">RAW_DATA!A526</f>
        <v>ORD-100525</v>
      </c>
      <c r="B530" s="2" t="str">
        <f aca="false">RAW_DATA!B526</f>
        <v>CUST-4449</v>
      </c>
      <c r="C530" s="2" t="str">
        <f aca="false">RAW_DATA!C526</f>
        <v>Men</v>
      </c>
      <c r="D530" s="2" t="str">
        <f aca="false">RAW_DATA!D526</f>
        <v>MEN-JACKET-001</v>
      </c>
      <c r="E530" s="14" t="str">
        <f aca="false">RAW_DATA!E526</f>
        <v>2024-06-24</v>
      </c>
      <c r="F530" s="14" t="str">
        <f aca="false">RAW_DATA!F526</f>
        <v>2024-06-29</v>
      </c>
      <c r="G530" s="2" t="str">
        <f aca="false">RAW_DATA!G526</f>
        <v>Bagmati</v>
      </c>
      <c r="H530" s="4" t="n">
        <f aca="false">RAW_DATA!H526</f>
        <v>14398.64</v>
      </c>
      <c r="I530" s="5" t="n">
        <f aca="false">RAW_DATA!I526</f>
        <v>15</v>
      </c>
      <c r="J530" s="2" t="str">
        <f aca="false">RAW_DATA!J526</f>
        <v>No</v>
      </c>
      <c r="K530" s="15" t="n">
        <f aca="false">IF(AND(F530&lt;&gt;"",E530&lt;&gt;""),DATEVALUE(F530)-DATEVALUE(E530),"")</f>
        <v>5</v>
      </c>
      <c r="L530" s="4" t="n">
        <f aca="false">H530*(1-I530/100)</f>
        <v>12238.844</v>
      </c>
      <c r="M530" s="4" t="n">
        <f aca="false">H530*CALCULATIONS!$B$2</f>
        <v>8639.184</v>
      </c>
      <c r="N530" s="4" t="n">
        <f aca="false">IF(J530="Yes",H530*CALCULATIONS!$B$3,0)</f>
        <v>0</v>
      </c>
      <c r="O530" s="4" t="n">
        <f aca="false">L530-M530-N530</f>
        <v>3599.66</v>
      </c>
      <c r="P530" s="16" t="n">
        <f aca="false">IF(L530&gt;0,O530/L530,"")</f>
        <v>0.294117647058824</v>
      </c>
    </row>
    <row r="531" customFormat="false" ht="15" hidden="false" customHeight="false" outlineLevel="0" collapsed="false">
      <c r="A531" s="2" t="str">
        <f aca="false">RAW_DATA!A527</f>
        <v>ORD-100526</v>
      </c>
      <c r="B531" s="2" t="str">
        <f aca="false">RAW_DATA!B527</f>
        <v>CUST-4744</v>
      </c>
      <c r="C531" s="2" t="str">
        <f aca="false">RAW_DATA!C527</f>
        <v>Women</v>
      </c>
      <c r="D531" s="2" t="str">
        <f aca="false">RAW_DATA!D527</f>
        <v>WOM-BLOUSE-001</v>
      </c>
      <c r="E531" s="14" t="str">
        <f aca="false">RAW_DATA!E527</f>
        <v>2024-04-02</v>
      </c>
      <c r="F531" s="14" t="str">
        <f aca="false">RAW_DATA!F527</f>
        <v>2024-04-08</v>
      </c>
      <c r="G531" s="2" t="str">
        <f aca="false">RAW_DATA!G527</f>
        <v>Madhesh</v>
      </c>
      <c r="H531" s="4" t="n">
        <f aca="false">RAW_DATA!H527</f>
        <v>4554.63</v>
      </c>
      <c r="I531" s="5" t="n">
        <f aca="false">RAW_DATA!I527</f>
        <v>15</v>
      </c>
      <c r="J531" s="2" t="str">
        <f aca="false">RAW_DATA!J527</f>
        <v>No</v>
      </c>
      <c r="K531" s="15" t="n">
        <f aca="false">IF(AND(F531&lt;&gt;"",E531&lt;&gt;""),DATEVALUE(F531)-DATEVALUE(E531),"")</f>
        <v>6</v>
      </c>
      <c r="L531" s="4" t="n">
        <f aca="false">H531*(1-I531/100)</f>
        <v>3871.4355</v>
      </c>
      <c r="M531" s="4" t="n">
        <f aca="false">H531*CALCULATIONS!$B$2</f>
        <v>2732.778</v>
      </c>
      <c r="N531" s="4" t="n">
        <f aca="false">IF(J531="Yes",H531*CALCULATIONS!$B$3,0)</f>
        <v>0</v>
      </c>
      <c r="O531" s="4" t="n">
        <f aca="false">L531-M531-N531</f>
        <v>1138.6575</v>
      </c>
      <c r="P531" s="16" t="n">
        <f aca="false">IF(L531&gt;0,O531/L531,"")</f>
        <v>0.294117647058824</v>
      </c>
    </row>
    <row r="532" customFormat="false" ht="15" hidden="false" customHeight="false" outlineLevel="0" collapsed="false">
      <c r="A532" s="2" t="str">
        <f aca="false">RAW_DATA!A528</f>
        <v>ORD-100527</v>
      </c>
      <c r="B532" s="2" t="str">
        <f aca="false">RAW_DATA!B528</f>
        <v>CUST-3450</v>
      </c>
      <c r="C532" s="2" t="str">
        <f aca="false">RAW_DATA!C528</f>
        <v>Kids</v>
      </c>
      <c r="D532" s="2" t="str">
        <f aca="false">RAW_DATA!D528</f>
        <v>KID-JACKET-001</v>
      </c>
      <c r="E532" s="14" t="str">
        <f aca="false">RAW_DATA!E528</f>
        <v>2024-07-14</v>
      </c>
      <c r="F532" s="14" t="str">
        <f aca="false">RAW_DATA!F528</f>
        <v>2024-07-17</v>
      </c>
      <c r="G532" s="2" t="str">
        <f aca="false">RAW_DATA!G528</f>
        <v>Karnali</v>
      </c>
      <c r="H532" s="4" t="n">
        <f aca="false">RAW_DATA!H528</f>
        <v>6767.17</v>
      </c>
      <c r="I532" s="5" t="n">
        <f aca="false">RAW_DATA!I528</f>
        <v>20</v>
      </c>
      <c r="J532" s="2" t="str">
        <f aca="false">RAW_DATA!J528</f>
        <v>No</v>
      </c>
      <c r="K532" s="15" t="n">
        <f aca="false">IF(AND(F532&lt;&gt;"",E532&lt;&gt;""),DATEVALUE(F532)-DATEVALUE(E532),"")</f>
        <v>3</v>
      </c>
      <c r="L532" s="4" t="n">
        <f aca="false">H532*(1-I532/100)</f>
        <v>5413.736</v>
      </c>
      <c r="M532" s="4" t="n">
        <f aca="false">H532*CALCULATIONS!$B$2</f>
        <v>4060.302</v>
      </c>
      <c r="N532" s="4" t="n">
        <f aca="false">IF(J532="Yes",H532*CALCULATIONS!$B$3,0)</f>
        <v>0</v>
      </c>
      <c r="O532" s="4" t="n">
        <f aca="false">L532-M532-N532</f>
        <v>1353.434</v>
      </c>
      <c r="P532" s="16" t="n">
        <f aca="false">IF(L532&gt;0,O532/L532,"")</f>
        <v>0.25</v>
      </c>
    </row>
    <row r="533" customFormat="false" ht="15" hidden="false" customHeight="false" outlineLevel="0" collapsed="false">
      <c r="A533" s="2" t="str">
        <f aca="false">RAW_DATA!A529</f>
        <v>ORD-100528</v>
      </c>
      <c r="B533" s="2" t="str">
        <f aca="false">RAW_DATA!B529</f>
        <v>CUST-8972</v>
      </c>
      <c r="C533" s="2" t="str">
        <f aca="false">RAW_DATA!C529</f>
        <v>Women</v>
      </c>
      <c r="D533" s="2" t="str">
        <f aca="false">RAW_DATA!D529</f>
        <v>WOM-KURTA-001</v>
      </c>
      <c r="E533" s="14" t="str">
        <f aca="false">RAW_DATA!E529</f>
        <v>2024-11-18</v>
      </c>
      <c r="F533" s="14" t="str">
        <f aca="false">RAW_DATA!F529</f>
        <v>2024-11-24</v>
      </c>
      <c r="G533" s="2" t="str">
        <f aca="false">RAW_DATA!G529</f>
        <v>Bagmati</v>
      </c>
      <c r="H533" s="4" t="n">
        <f aca="false">RAW_DATA!H529</f>
        <v>2449.84</v>
      </c>
      <c r="I533" s="5" t="n">
        <f aca="false">RAW_DATA!I529</f>
        <v>15</v>
      </c>
      <c r="J533" s="2" t="str">
        <f aca="false">RAW_DATA!J529</f>
        <v>No</v>
      </c>
      <c r="K533" s="15" t="n">
        <f aca="false">IF(AND(F533&lt;&gt;"",E533&lt;&gt;""),DATEVALUE(F533)-DATEVALUE(E533),"")</f>
        <v>6</v>
      </c>
      <c r="L533" s="4" t="n">
        <f aca="false">H533*(1-I533/100)</f>
        <v>2082.364</v>
      </c>
      <c r="M533" s="4" t="n">
        <f aca="false">H533*CALCULATIONS!$B$2</f>
        <v>1469.904</v>
      </c>
      <c r="N533" s="4" t="n">
        <f aca="false">IF(J533="Yes",H533*CALCULATIONS!$B$3,0)</f>
        <v>0</v>
      </c>
      <c r="O533" s="4" t="n">
        <f aca="false">L533-M533-N533</f>
        <v>612.46</v>
      </c>
      <c r="P533" s="16" t="n">
        <f aca="false">IF(L533&gt;0,O533/L533,"")</f>
        <v>0.294117647058824</v>
      </c>
    </row>
    <row r="534" customFormat="false" ht="15" hidden="false" customHeight="false" outlineLevel="0" collapsed="false">
      <c r="A534" s="2" t="str">
        <f aca="false">RAW_DATA!A530</f>
        <v>ORD-100529</v>
      </c>
      <c r="B534" s="2" t="str">
        <f aca="false">RAW_DATA!B530</f>
        <v>CUST-5166</v>
      </c>
      <c r="C534" s="2" t="str">
        <f aca="false">RAW_DATA!C530</f>
        <v>Men</v>
      </c>
      <c r="D534" s="2" t="str">
        <f aca="false">RAW_DATA!D530</f>
        <v>MEN-CHINO-001</v>
      </c>
      <c r="E534" s="14" t="str">
        <f aca="false">RAW_DATA!E530</f>
        <v>2024-12-19</v>
      </c>
      <c r="F534" s="14" t="str">
        <f aca="false">RAW_DATA!F530</f>
        <v>2024-12-22</v>
      </c>
      <c r="G534" s="2" t="str">
        <f aca="false">RAW_DATA!G530</f>
        <v>Karnali</v>
      </c>
      <c r="H534" s="4" t="n">
        <f aca="false">RAW_DATA!H530</f>
        <v>6276.83</v>
      </c>
      <c r="I534" s="5" t="n">
        <f aca="false">RAW_DATA!I530</f>
        <v>0</v>
      </c>
      <c r="J534" s="2" t="str">
        <f aca="false">RAW_DATA!J530</f>
        <v>No</v>
      </c>
      <c r="K534" s="15" t="n">
        <f aca="false">IF(AND(F534&lt;&gt;"",E534&lt;&gt;""),DATEVALUE(F534)-DATEVALUE(E534),"")</f>
        <v>3</v>
      </c>
      <c r="L534" s="4" t="n">
        <f aca="false">H534*(1-I534/100)</f>
        <v>6276.83</v>
      </c>
      <c r="M534" s="4" t="n">
        <f aca="false">H534*CALCULATIONS!$B$2</f>
        <v>3766.098</v>
      </c>
      <c r="N534" s="4" t="n">
        <f aca="false">IF(J534="Yes",H534*CALCULATIONS!$B$3,0)</f>
        <v>0</v>
      </c>
      <c r="O534" s="4" t="n">
        <f aca="false">L534-M534-N534</f>
        <v>2510.732</v>
      </c>
      <c r="P534" s="16" t="n">
        <f aca="false">IF(L534&gt;0,O534/L534,"")</f>
        <v>0.4</v>
      </c>
    </row>
    <row r="535" customFormat="false" ht="15" hidden="false" customHeight="false" outlineLevel="0" collapsed="false">
      <c r="A535" s="2" t="str">
        <f aca="false">RAW_DATA!A531</f>
        <v>ORD-100530</v>
      </c>
      <c r="B535" s="2" t="str">
        <f aca="false">RAW_DATA!B531</f>
        <v>CUST-5222</v>
      </c>
      <c r="C535" s="2" t="str">
        <f aca="false">RAW_DATA!C531</f>
        <v>Women</v>
      </c>
      <c r="D535" s="2" t="str">
        <f aca="false">RAW_DATA!D531</f>
        <v>WOM-SAREE-001</v>
      </c>
      <c r="E535" s="14" t="str">
        <f aca="false">RAW_DATA!E531</f>
        <v>2024-07-03</v>
      </c>
      <c r="F535" s="14" t="str">
        <f aca="false">RAW_DATA!F531</f>
        <v>2024-07-09</v>
      </c>
      <c r="G535" s="2" t="str">
        <f aca="false">RAW_DATA!G531</f>
        <v>Madhesh</v>
      </c>
      <c r="H535" s="4" t="n">
        <f aca="false">RAW_DATA!H531</f>
        <v>4266.65</v>
      </c>
      <c r="I535" s="5" t="n">
        <f aca="false">RAW_DATA!I531</f>
        <v>10</v>
      </c>
      <c r="J535" s="2" t="str">
        <f aca="false">RAW_DATA!J531</f>
        <v>No</v>
      </c>
      <c r="K535" s="15" t="n">
        <f aca="false">IF(AND(F535&lt;&gt;"",E535&lt;&gt;""),DATEVALUE(F535)-DATEVALUE(E535),"")</f>
        <v>6</v>
      </c>
      <c r="L535" s="4" t="n">
        <f aca="false">H535*(1-I535/100)</f>
        <v>3839.985</v>
      </c>
      <c r="M535" s="4" t="n">
        <f aca="false">H535*CALCULATIONS!$B$2</f>
        <v>2559.99</v>
      </c>
      <c r="N535" s="4" t="n">
        <f aca="false">IF(J535="Yes",H535*CALCULATIONS!$B$3,0)</f>
        <v>0</v>
      </c>
      <c r="O535" s="4" t="n">
        <f aca="false">L535-M535-N535</f>
        <v>1279.995</v>
      </c>
      <c r="P535" s="16" t="n">
        <f aca="false">IF(L535&gt;0,O535/L535,"")</f>
        <v>0.333333333333333</v>
      </c>
    </row>
    <row r="536" customFormat="false" ht="15" hidden="false" customHeight="false" outlineLevel="0" collapsed="false">
      <c r="A536" s="2" t="str">
        <f aca="false">RAW_DATA!A532</f>
        <v>ORD-100531</v>
      </c>
      <c r="B536" s="2" t="str">
        <f aca="false">RAW_DATA!B532</f>
        <v>CUST-9821</v>
      </c>
      <c r="C536" s="2" t="str">
        <f aca="false">RAW_DATA!C532</f>
        <v>Men</v>
      </c>
      <c r="D536" s="2" t="str">
        <f aca="false">RAW_DATA!D532</f>
        <v>MEN-POLO-001</v>
      </c>
      <c r="E536" s="14" t="str">
        <f aca="false">RAW_DATA!E532</f>
        <v>2024-11-06</v>
      </c>
      <c r="F536" s="14" t="str">
        <f aca="false">RAW_DATA!F532</f>
        <v>2024-11-09</v>
      </c>
      <c r="G536" s="2" t="str">
        <f aca="false">RAW_DATA!G532</f>
        <v>Bagmati</v>
      </c>
      <c r="H536" s="4" t="n">
        <f aca="false">RAW_DATA!H532</f>
        <v>10353.99</v>
      </c>
      <c r="I536" s="5" t="n">
        <f aca="false">RAW_DATA!I532</f>
        <v>30</v>
      </c>
      <c r="J536" s="2" t="str">
        <f aca="false">RAW_DATA!J532</f>
        <v>No</v>
      </c>
      <c r="K536" s="15" t="n">
        <f aca="false">IF(AND(F536&lt;&gt;"",E536&lt;&gt;""),DATEVALUE(F536)-DATEVALUE(E536),"")</f>
        <v>3</v>
      </c>
      <c r="L536" s="4" t="n">
        <f aca="false">H536*(1-I536/100)</f>
        <v>7247.793</v>
      </c>
      <c r="M536" s="4" t="n">
        <f aca="false">H536*CALCULATIONS!$B$2</f>
        <v>6212.394</v>
      </c>
      <c r="N536" s="4" t="n">
        <f aca="false">IF(J536="Yes",H536*CALCULATIONS!$B$3,0)</f>
        <v>0</v>
      </c>
      <c r="O536" s="4" t="n">
        <f aca="false">L536-M536-N536</f>
        <v>1035.399</v>
      </c>
      <c r="P536" s="16" t="n">
        <f aca="false">IF(L536&gt;0,O536/L536,"")</f>
        <v>0.142857142857143</v>
      </c>
    </row>
    <row r="537" customFormat="false" ht="15" hidden="false" customHeight="false" outlineLevel="0" collapsed="false">
      <c r="A537" s="2" t="str">
        <f aca="false">RAW_DATA!A533</f>
        <v>ORD-100532</v>
      </c>
      <c r="B537" s="2" t="str">
        <f aca="false">RAW_DATA!B533</f>
        <v>CUST-5694</v>
      </c>
      <c r="C537" s="2" t="str">
        <f aca="false">RAW_DATA!C533</f>
        <v>Men</v>
      </c>
      <c r="D537" s="2" t="str">
        <f aca="false">RAW_DATA!D533</f>
        <v>MEN-JACKET-001</v>
      </c>
      <c r="E537" s="14" t="str">
        <f aca="false">RAW_DATA!E533</f>
        <v>2024-08-16</v>
      </c>
      <c r="F537" s="14" t="str">
        <f aca="false">RAW_DATA!F533</f>
        <v>2024-08-26</v>
      </c>
      <c r="G537" s="2" t="str">
        <f aca="false">RAW_DATA!G533</f>
        <v>Madhesh</v>
      </c>
      <c r="H537" s="4" t="n">
        <f aca="false">RAW_DATA!H533</f>
        <v>7901.45</v>
      </c>
      <c r="I537" s="5" t="n">
        <f aca="false">RAW_DATA!I533</f>
        <v>25</v>
      </c>
      <c r="J537" s="2" t="str">
        <f aca="false">RAW_DATA!J533</f>
        <v>No</v>
      </c>
      <c r="K537" s="15" t="n">
        <f aca="false">IF(AND(F537&lt;&gt;"",E537&lt;&gt;""),DATEVALUE(F537)-DATEVALUE(E537),"")</f>
        <v>10</v>
      </c>
      <c r="L537" s="4" t="n">
        <f aca="false">H537*(1-I537/100)</f>
        <v>5926.0875</v>
      </c>
      <c r="M537" s="4" t="n">
        <f aca="false">H537*CALCULATIONS!$B$2</f>
        <v>4740.87</v>
      </c>
      <c r="N537" s="4" t="n">
        <f aca="false">IF(J537="Yes",H537*CALCULATIONS!$B$3,0)</f>
        <v>0</v>
      </c>
      <c r="O537" s="4" t="n">
        <f aca="false">L537-M537-N537</f>
        <v>1185.2175</v>
      </c>
      <c r="P537" s="16" t="n">
        <f aca="false">IF(L537&gt;0,O537/L537,"")</f>
        <v>0.2</v>
      </c>
    </row>
    <row r="538" customFormat="false" ht="15" hidden="false" customHeight="false" outlineLevel="0" collapsed="false">
      <c r="A538" s="2" t="str">
        <f aca="false">RAW_DATA!A534</f>
        <v>ORD-100533</v>
      </c>
      <c r="B538" s="2" t="str">
        <f aca="false">RAW_DATA!B534</f>
        <v>CUST-7631</v>
      </c>
      <c r="C538" s="2" t="str">
        <f aca="false">RAW_DATA!C534</f>
        <v>Women</v>
      </c>
      <c r="D538" s="2" t="str">
        <f aca="false">RAW_DATA!D534</f>
        <v>WOM-DRESS-001</v>
      </c>
      <c r="E538" s="14" t="str">
        <f aca="false">RAW_DATA!E534</f>
        <v>2024-06-21</v>
      </c>
      <c r="F538" s="14" t="str">
        <f aca="false">RAW_DATA!F534</f>
        <v>2024-06-26</v>
      </c>
      <c r="G538" s="2" t="str">
        <f aca="false">RAW_DATA!G534</f>
        <v>Karnali</v>
      </c>
      <c r="H538" s="4" t="n">
        <f aca="false">RAW_DATA!H534</f>
        <v>12211.9</v>
      </c>
      <c r="I538" s="5" t="n">
        <f aca="false">RAW_DATA!I534</f>
        <v>25</v>
      </c>
      <c r="J538" s="2" t="str">
        <f aca="false">RAW_DATA!J534</f>
        <v>No</v>
      </c>
      <c r="K538" s="15" t="n">
        <f aca="false">IF(AND(F538&lt;&gt;"",E538&lt;&gt;""),DATEVALUE(F538)-DATEVALUE(E538),"")</f>
        <v>5</v>
      </c>
      <c r="L538" s="4" t="n">
        <f aca="false">H538*(1-I538/100)</f>
        <v>9158.925</v>
      </c>
      <c r="M538" s="4" t="n">
        <f aca="false">H538*CALCULATIONS!$B$2</f>
        <v>7327.14</v>
      </c>
      <c r="N538" s="4" t="n">
        <f aca="false">IF(J538="Yes",H538*CALCULATIONS!$B$3,0)</f>
        <v>0</v>
      </c>
      <c r="O538" s="4" t="n">
        <f aca="false">L538-M538-N538</f>
        <v>1831.785</v>
      </c>
      <c r="P538" s="16" t="n">
        <f aca="false">IF(L538&gt;0,O538/L538,"")</f>
        <v>0.2</v>
      </c>
    </row>
    <row r="539" customFormat="false" ht="15" hidden="false" customHeight="false" outlineLevel="0" collapsed="false">
      <c r="A539" s="2" t="str">
        <f aca="false">RAW_DATA!A535</f>
        <v>ORD-100534</v>
      </c>
      <c r="B539" s="2" t="str">
        <f aca="false">RAW_DATA!B535</f>
        <v>CUST-7479</v>
      </c>
      <c r="C539" s="2" t="str">
        <f aca="false">RAW_DATA!C535</f>
        <v>Kids</v>
      </c>
      <c r="D539" s="2" t="str">
        <f aca="false">RAW_DATA!D535</f>
        <v>KID-FROCK-001</v>
      </c>
      <c r="E539" s="14" t="str">
        <f aca="false">RAW_DATA!E535</f>
        <v>2024-06-11</v>
      </c>
      <c r="F539" s="14" t="str">
        <f aca="false">RAW_DATA!F535</f>
        <v>2024-06-18</v>
      </c>
      <c r="G539" s="2" t="str">
        <f aca="false">RAW_DATA!G535</f>
        <v>Bagmati</v>
      </c>
      <c r="H539" s="4" t="n">
        <f aca="false">RAW_DATA!H535</f>
        <v>3809.16</v>
      </c>
      <c r="I539" s="5" t="n">
        <f aca="false">RAW_DATA!I535</f>
        <v>10</v>
      </c>
      <c r="J539" s="2" t="str">
        <f aca="false">RAW_DATA!J535</f>
        <v>No</v>
      </c>
      <c r="K539" s="15" t="n">
        <f aca="false">IF(AND(F539&lt;&gt;"",E539&lt;&gt;""),DATEVALUE(F539)-DATEVALUE(E539),"")</f>
        <v>7</v>
      </c>
      <c r="L539" s="4" t="n">
        <f aca="false">H539*(1-I539/100)</f>
        <v>3428.244</v>
      </c>
      <c r="M539" s="4" t="n">
        <f aca="false">H539*CALCULATIONS!$B$2</f>
        <v>2285.496</v>
      </c>
      <c r="N539" s="4" t="n">
        <f aca="false">IF(J539="Yes",H539*CALCULATIONS!$B$3,0)</f>
        <v>0</v>
      </c>
      <c r="O539" s="4" t="n">
        <f aca="false">L539-M539-N539</f>
        <v>1142.748</v>
      </c>
      <c r="P539" s="16" t="n">
        <f aca="false">IF(L539&gt;0,O539/L539,"")</f>
        <v>0.333333333333334</v>
      </c>
    </row>
    <row r="540" customFormat="false" ht="15" hidden="false" customHeight="false" outlineLevel="0" collapsed="false">
      <c r="A540" s="2" t="str">
        <f aca="false">RAW_DATA!A536</f>
        <v>ORD-100535</v>
      </c>
      <c r="B540" s="2" t="str">
        <f aca="false">RAW_DATA!B536</f>
        <v>CUST-4012</v>
      </c>
      <c r="C540" s="2" t="str">
        <f aca="false">RAW_DATA!C536</f>
        <v>Men</v>
      </c>
      <c r="D540" s="2" t="str">
        <f aca="false">RAW_DATA!D536</f>
        <v>MEN-TSHIRT-001</v>
      </c>
      <c r="E540" s="14" t="str">
        <f aca="false">RAW_DATA!E536</f>
        <v>2024-09-23</v>
      </c>
      <c r="F540" s="14" t="str">
        <f aca="false">RAW_DATA!F536</f>
        <v>2024-10-07</v>
      </c>
      <c r="G540" s="2" t="str">
        <f aca="false">RAW_DATA!G536</f>
        <v>Lumbini</v>
      </c>
      <c r="H540" s="4" t="n">
        <f aca="false">RAW_DATA!H536</f>
        <v>11344.48</v>
      </c>
      <c r="I540" s="5" t="n">
        <f aca="false">RAW_DATA!I536</f>
        <v>10</v>
      </c>
      <c r="J540" s="2" t="str">
        <f aca="false">RAW_DATA!J536</f>
        <v>No</v>
      </c>
      <c r="K540" s="15" t="n">
        <f aca="false">IF(AND(F540&lt;&gt;"",E540&lt;&gt;""),DATEVALUE(F540)-DATEVALUE(E540),"")</f>
        <v>14</v>
      </c>
      <c r="L540" s="4" t="n">
        <f aca="false">H540*(1-I540/100)</f>
        <v>10210.032</v>
      </c>
      <c r="M540" s="4" t="n">
        <f aca="false">H540*CALCULATIONS!$B$2</f>
        <v>6806.688</v>
      </c>
      <c r="N540" s="4" t="n">
        <f aca="false">IF(J540="Yes",H540*CALCULATIONS!$B$3,0)</f>
        <v>0</v>
      </c>
      <c r="O540" s="4" t="n">
        <f aca="false">L540-M540-N540</f>
        <v>3403.344</v>
      </c>
      <c r="P540" s="16" t="n">
        <f aca="false">IF(L540&gt;0,O540/L540,"")</f>
        <v>0.333333333333333</v>
      </c>
    </row>
    <row r="541" customFormat="false" ht="15" hidden="false" customHeight="false" outlineLevel="0" collapsed="false">
      <c r="A541" s="2" t="str">
        <f aca="false">RAW_DATA!A537</f>
        <v>ORD-100536</v>
      </c>
      <c r="B541" s="2" t="str">
        <f aca="false">RAW_DATA!B537</f>
        <v>CUST-7505</v>
      </c>
      <c r="C541" s="2" t="str">
        <f aca="false">RAW_DATA!C537</f>
        <v>Kids</v>
      </c>
      <c r="D541" s="2" t="str">
        <f aca="false">RAW_DATA!D537</f>
        <v>KID-JEANS-001</v>
      </c>
      <c r="E541" s="14" t="str">
        <f aca="false">RAW_DATA!E537</f>
        <v>2024-12-24</v>
      </c>
      <c r="F541" s="14" t="str">
        <f aca="false">RAW_DATA!F537</f>
        <v>2025-01-01</v>
      </c>
      <c r="G541" s="2" t="str">
        <f aca="false">RAW_DATA!G537</f>
        <v>Lumbini</v>
      </c>
      <c r="H541" s="4" t="n">
        <f aca="false">RAW_DATA!H537</f>
        <v>4148.88</v>
      </c>
      <c r="I541" s="5" t="n">
        <f aca="false">RAW_DATA!I537</f>
        <v>25</v>
      </c>
      <c r="J541" s="2" t="str">
        <f aca="false">RAW_DATA!J537</f>
        <v>No</v>
      </c>
      <c r="K541" s="15" t="n">
        <f aca="false">IF(AND(F541&lt;&gt;"",E541&lt;&gt;""),DATEVALUE(F541)-DATEVALUE(E541),"")</f>
        <v>8</v>
      </c>
      <c r="L541" s="4" t="n">
        <f aca="false">H541*(1-I541/100)</f>
        <v>3111.66</v>
      </c>
      <c r="M541" s="4" t="n">
        <f aca="false">H541*CALCULATIONS!$B$2</f>
        <v>2489.328</v>
      </c>
      <c r="N541" s="4" t="n">
        <f aca="false">IF(J541="Yes",H541*CALCULATIONS!$B$3,0)</f>
        <v>0</v>
      </c>
      <c r="O541" s="4" t="n">
        <f aca="false">L541-M541-N541</f>
        <v>622.332</v>
      </c>
      <c r="P541" s="16" t="n">
        <f aca="false">IF(L541&gt;0,O541/L541,"")</f>
        <v>0.2</v>
      </c>
    </row>
    <row r="542" customFormat="false" ht="15" hidden="false" customHeight="false" outlineLevel="0" collapsed="false">
      <c r="A542" s="2" t="str">
        <f aca="false">RAW_DATA!A538</f>
        <v>ORD-100537</v>
      </c>
      <c r="B542" s="2" t="str">
        <f aca="false">RAW_DATA!B538</f>
        <v>CUST-2363</v>
      </c>
      <c r="C542" s="2" t="str">
        <f aca="false">RAW_DATA!C538</f>
        <v>Men</v>
      </c>
      <c r="D542" s="2" t="str">
        <f aca="false">RAW_DATA!D538</f>
        <v>MEN-SHIRT-002</v>
      </c>
      <c r="E542" s="14" t="str">
        <f aca="false">RAW_DATA!E538</f>
        <v>2024-01-14</v>
      </c>
      <c r="F542" s="14" t="str">
        <f aca="false">RAW_DATA!F538</f>
        <v>2024-01-22</v>
      </c>
      <c r="G542" s="2" t="str">
        <f aca="false">RAW_DATA!G538</f>
        <v>Sudurpashchim</v>
      </c>
      <c r="H542" s="4" t="n">
        <f aca="false">RAW_DATA!H538</f>
        <v>8452.29</v>
      </c>
      <c r="I542" s="5" t="n">
        <f aca="false">RAW_DATA!I538</f>
        <v>15</v>
      </c>
      <c r="J542" s="2" t="str">
        <f aca="false">RAW_DATA!J538</f>
        <v>No</v>
      </c>
      <c r="K542" s="15" t="n">
        <f aca="false">IF(AND(F542&lt;&gt;"",E542&lt;&gt;""),DATEVALUE(F542)-DATEVALUE(E542),"")</f>
        <v>8</v>
      </c>
      <c r="L542" s="4" t="n">
        <f aca="false">H542*(1-I542/100)</f>
        <v>7184.4465</v>
      </c>
      <c r="M542" s="4" t="n">
        <f aca="false">H542*CALCULATIONS!$B$2</f>
        <v>5071.374</v>
      </c>
      <c r="N542" s="4" t="n">
        <f aca="false">IF(J542="Yes",H542*CALCULATIONS!$B$3,0)</f>
        <v>0</v>
      </c>
      <c r="O542" s="4" t="n">
        <f aca="false">L542-M542-N542</f>
        <v>2113.0725</v>
      </c>
      <c r="P542" s="16" t="n">
        <f aca="false">IF(L542&gt;0,O542/L542,"")</f>
        <v>0.294117647058824</v>
      </c>
    </row>
    <row r="543" customFormat="false" ht="15" hidden="false" customHeight="false" outlineLevel="0" collapsed="false">
      <c r="A543" s="2" t="str">
        <f aca="false">RAW_DATA!A539</f>
        <v>ORD-100538</v>
      </c>
      <c r="B543" s="2" t="str">
        <f aca="false">RAW_DATA!B539</f>
        <v>CUST-5655</v>
      </c>
      <c r="C543" s="2" t="str">
        <f aca="false">RAW_DATA!C539</f>
        <v>Men</v>
      </c>
      <c r="D543" s="2" t="str">
        <f aca="false">RAW_DATA!D539</f>
        <v>MEN-KURTA-001</v>
      </c>
      <c r="E543" s="14" t="str">
        <f aca="false">RAW_DATA!E539</f>
        <v>2024-07-18</v>
      </c>
      <c r="F543" s="14" t="str">
        <f aca="false">RAW_DATA!F539</f>
        <v>2024-07-22</v>
      </c>
      <c r="G543" s="2" t="str">
        <f aca="false">RAW_DATA!G539</f>
        <v>Bagmati</v>
      </c>
      <c r="H543" s="4" t="n">
        <f aca="false">RAW_DATA!H539</f>
        <v>14008.05</v>
      </c>
      <c r="I543" s="5" t="n">
        <f aca="false">RAW_DATA!I539</f>
        <v>25</v>
      </c>
      <c r="J543" s="2" t="str">
        <f aca="false">RAW_DATA!J539</f>
        <v>No</v>
      </c>
      <c r="K543" s="15" t="n">
        <f aca="false">IF(AND(F543&lt;&gt;"",E543&lt;&gt;""),DATEVALUE(F543)-DATEVALUE(E543),"")</f>
        <v>4</v>
      </c>
      <c r="L543" s="4" t="n">
        <f aca="false">H543*(1-I543/100)</f>
        <v>10506.0375</v>
      </c>
      <c r="M543" s="4" t="n">
        <f aca="false">H543*CALCULATIONS!$B$2</f>
        <v>8404.83</v>
      </c>
      <c r="N543" s="4" t="n">
        <f aca="false">IF(J543="Yes",H543*CALCULATIONS!$B$3,0)</f>
        <v>0</v>
      </c>
      <c r="O543" s="4" t="n">
        <f aca="false">L543-M543-N543</f>
        <v>2101.2075</v>
      </c>
      <c r="P543" s="16" t="n">
        <f aca="false">IF(L543&gt;0,O543/L543,"")</f>
        <v>0.2</v>
      </c>
    </row>
    <row r="544" customFormat="false" ht="15" hidden="false" customHeight="false" outlineLevel="0" collapsed="false">
      <c r="A544" s="2" t="str">
        <f aca="false">RAW_DATA!A540</f>
        <v>ORD-100539</v>
      </c>
      <c r="B544" s="2" t="str">
        <f aca="false">RAW_DATA!B540</f>
        <v>CUST-6328</v>
      </c>
      <c r="C544" s="2" t="str">
        <f aca="false">RAW_DATA!C540</f>
        <v>Women</v>
      </c>
      <c r="D544" s="2" t="str">
        <f aca="false">RAW_DATA!D540</f>
        <v>WOM-DRESS-001</v>
      </c>
      <c r="E544" s="14" t="str">
        <f aca="false">RAW_DATA!E540</f>
        <v>2024-01-18</v>
      </c>
      <c r="F544" s="14" t="str">
        <f aca="false">RAW_DATA!F540</f>
        <v>2024-01-25</v>
      </c>
      <c r="G544" s="2" t="str">
        <f aca="false">RAW_DATA!G540</f>
        <v>Bagmati</v>
      </c>
      <c r="H544" s="4" t="n">
        <f aca="false">RAW_DATA!H540</f>
        <v>2973.82</v>
      </c>
      <c r="I544" s="5" t="n">
        <f aca="false">RAW_DATA!I540</f>
        <v>30</v>
      </c>
      <c r="J544" s="2" t="str">
        <f aca="false">RAW_DATA!J540</f>
        <v>No</v>
      </c>
      <c r="K544" s="15" t="n">
        <f aca="false">IF(AND(F544&lt;&gt;"",E544&lt;&gt;""),DATEVALUE(F544)-DATEVALUE(E544),"")</f>
        <v>7</v>
      </c>
      <c r="L544" s="4" t="n">
        <f aca="false">H544*(1-I544/100)</f>
        <v>2081.674</v>
      </c>
      <c r="M544" s="4" t="n">
        <f aca="false">H544*CALCULATIONS!$B$2</f>
        <v>1784.292</v>
      </c>
      <c r="N544" s="4" t="n">
        <f aca="false">IF(J544="Yes",H544*CALCULATIONS!$B$3,0)</f>
        <v>0</v>
      </c>
      <c r="O544" s="4" t="n">
        <f aca="false">L544-M544-N544</f>
        <v>297.382</v>
      </c>
      <c r="P544" s="16" t="n">
        <f aca="false">IF(L544&gt;0,O544/L544,"")</f>
        <v>0.142857142857143</v>
      </c>
    </row>
    <row r="545" customFormat="false" ht="15" hidden="false" customHeight="false" outlineLevel="0" collapsed="false">
      <c r="A545" s="2" t="str">
        <f aca="false">RAW_DATA!A541</f>
        <v>ORD-100540</v>
      </c>
      <c r="B545" s="2" t="str">
        <f aca="false">RAW_DATA!B541</f>
        <v>CUST-9835</v>
      </c>
      <c r="C545" s="2" t="str">
        <f aca="false">RAW_DATA!C541</f>
        <v>Kids</v>
      </c>
      <c r="D545" s="2" t="str">
        <f aca="false">RAW_DATA!D541</f>
        <v>KID-HOODIE-001</v>
      </c>
      <c r="E545" s="14" t="str">
        <f aca="false">RAW_DATA!E541</f>
        <v>2024-10-07</v>
      </c>
      <c r="F545" s="14" t="str">
        <f aca="false">RAW_DATA!F541</f>
        <v>2024-10-12</v>
      </c>
      <c r="G545" s="2" t="str">
        <f aca="false">RAW_DATA!G541</f>
        <v>Sudurpashchim</v>
      </c>
      <c r="H545" s="4" t="n">
        <f aca="false">RAW_DATA!H541</f>
        <v>14055.43</v>
      </c>
      <c r="I545" s="5" t="n">
        <f aca="false">RAW_DATA!I541</f>
        <v>20</v>
      </c>
      <c r="J545" s="2" t="str">
        <f aca="false">RAW_DATA!J541</f>
        <v>No</v>
      </c>
      <c r="K545" s="15" t="n">
        <f aca="false">IF(AND(F545&lt;&gt;"",E545&lt;&gt;""),DATEVALUE(F545)-DATEVALUE(E545),"")</f>
        <v>5</v>
      </c>
      <c r="L545" s="4" t="n">
        <f aca="false">H545*(1-I545/100)</f>
        <v>11244.344</v>
      </c>
      <c r="M545" s="4" t="n">
        <f aca="false">H545*CALCULATIONS!$B$2</f>
        <v>8433.258</v>
      </c>
      <c r="N545" s="4" t="n">
        <f aca="false">IF(J545="Yes",H545*CALCULATIONS!$B$3,0)</f>
        <v>0</v>
      </c>
      <c r="O545" s="4" t="n">
        <f aca="false">L545-M545-N545</f>
        <v>2811.086</v>
      </c>
      <c r="P545" s="16" t="n">
        <f aca="false">IF(L545&gt;0,O545/L545,"")</f>
        <v>0.25</v>
      </c>
    </row>
    <row r="546" customFormat="false" ht="15" hidden="false" customHeight="false" outlineLevel="0" collapsed="false">
      <c r="A546" s="2" t="str">
        <f aca="false">RAW_DATA!A542</f>
        <v>ORD-100541</v>
      </c>
      <c r="B546" s="2" t="str">
        <f aca="false">RAW_DATA!B542</f>
        <v>CUST-9745</v>
      </c>
      <c r="C546" s="2" t="str">
        <f aca="false">RAW_DATA!C542</f>
        <v>Men</v>
      </c>
      <c r="D546" s="2" t="str">
        <f aca="false">RAW_DATA!D542</f>
        <v>MEN-KURTA-001</v>
      </c>
      <c r="E546" s="14" t="str">
        <f aca="false">RAW_DATA!E542</f>
        <v>2024-10-15</v>
      </c>
      <c r="F546" s="14" t="str">
        <f aca="false">RAW_DATA!F542</f>
        <v>2024-10-20</v>
      </c>
      <c r="G546" s="2" t="str">
        <f aca="false">RAW_DATA!G542</f>
        <v>Madhesh</v>
      </c>
      <c r="H546" s="4" t="n">
        <f aca="false">RAW_DATA!H542</f>
        <v>9719.84</v>
      </c>
      <c r="I546" s="5" t="n">
        <f aca="false">RAW_DATA!I542</f>
        <v>25</v>
      </c>
      <c r="J546" s="2" t="str">
        <f aca="false">RAW_DATA!J542</f>
        <v>No</v>
      </c>
      <c r="K546" s="15" t="n">
        <f aca="false">IF(AND(F546&lt;&gt;"",E546&lt;&gt;""),DATEVALUE(F546)-DATEVALUE(E546),"")</f>
        <v>5</v>
      </c>
      <c r="L546" s="4" t="n">
        <f aca="false">H546*(1-I546/100)</f>
        <v>7289.88</v>
      </c>
      <c r="M546" s="4" t="n">
        <f aca="false">H546*CALCULATIONS!$B$2</f>
        <v>5831.904</v>
      </c>
      <c r="N546" s="4" t="n">
        <f aca="false">IF(J546="Yes",H546*CALCULATIONS!$B$3,0)</f>
        <v>0</v>
      </c>
      <c r="O546" s="4" t="n">
        <f aca="false">L546-M546-N546</f>
        <v>1457.976</v>
      </c>
      <c r="P546" s="16" t="n">
        <f aca="false">IF(L546&gt;0,O546/L546,"")</f>
        <v>0.2</v>
      </c>
    </row>
    <row r="547" customFormat="false" ht="15" hidden="false" customHeight="false" outlineLevel="0" collapsed="false">
      <c r="A547" s="2" t="str">
        <f aca="false">RAW_DATA!A543</f>
        <v>ORD-100542</v>
      </c>
      <c r="B547" s="2" t="str">
        <f aca="false">RAW_DATA!B543</f>
        <v>CUST-3551</v>
      </c>
      <c r="C547" s="2" t="str">
        <f aca="false">RAW_DATA!C543</f>
        <v>Men</v>
      </c>
      <c r="D547" s="2" t="str">
        <f aca="false">RAW_DATA!D543</f>
        <v>MEN-SUIT-001</v>
      </c>
      <c r="E547" s="14" t="str">
        <f aca="false">RAW_DATA!E543</f>
        <v>2024-08-14</v>
      </c>
      <c r="F547" s="14" t="str">
        <f aca="false">RAW_DATA!F543</f>
        <v>2024-08-18</v>
      </c>
      <c r="G547" s="2" t="str">
        <f aca="false">RAW_DATA!G543</f>
        <v>Madhesh</v>
      </c>
      <c r="H547" s="4" t="n">
        <f aca="false">RAW_DATA!H543</f>
        <v>12168.26</v>
      </c>
      <c r="I547" s="5" t="n">
        <f aca="false">RAW_DATA!I543</f>
        <v>5</v>
      </c>
      <c r="J547" s="2" t="str">
        <f aca="false">RAW_DATA!J543</f>
        <v>No</v>
      </c>
      <c r="K547" s="15" t="n">
        <f aca="false">IF(AND(F547&lt;&gt;"",E547&lt;&gt;""),DATEVALUE(F547)-DATEVALUE(E547),"")</f>
        <v>4</v>
      </c>
      <c r="L547" s="4" t="n">
        <f aca="false">H547*(1-I547/100)</f>
        <v>11559.847</v>
      </c>
      <c r="M547" s="4" t="n">
        <f aca="false">H547*CALCULATIONS!$B$2</f>
        <v>7300.956</v>
      </c>
      <c r="N547" s="4" t="n">
        <f aca="false">IF(J547="Yes",H547*CALCULATIONS!$B$3,0)</f>
        <v>0</v>
      </c>
      <c r="O547" s="4" t="n">
        <f aca="false">L547-M547-N547</f>
        <v>4258.891</v>
      </c>
      <c r="P547" s="16" t="n">
        <f aca="false">IF(L547&gt;0,O547/L547,"")</f>
        <v>0.368421052631579</v>
      </c>
    </row>
    <row r="548" customFormat="false" ht="15" hidden="false" customHeight="false" outlineLevel="0" collapsed="false">
      <c r="A548" s="2" t="str">
        <f aca="false">RAW_DATA!A544</f>
        <v>ORD-100543</v>
      </c>
      <c r="B548" s="2" t="str">
        <f aca="false">RAW_DATA!B544</f>
        <v>CUST-9059</v>
      </c>
      <c r="C548" s="2" t="str">
        <f aca="false">RAW_DATA!C544</f>
        <v>Men</v>
      </c>
      <c r="D548" s="2" t="str">
        <f aca="false">RAW_DATA!D544</f>
        <v>MEN-SHIRT-001</v>
      </c>
      <c r="E548" s="14" t="str">
        <f aca="false">RAW_DATA!E544</f>
        <v>2024-06-25</v>
      </c>
      <c r="F548" s="14" t="str">
        <f aca="false">RAW_DATA!F544</f>
        <v>2024-06-29</v>
      </c>
      <c r="G548" s="2" t="str">
        <f aca="false">RAW_DATA!G544</f>
        <v>Gandaki</v>
      </c>
      <c r="H548" s="4" t="n">
        <f aca="false">RAW_DATA!H544</f>
        <v>12795.22</v>
      </c>
      <c r="I548" s="5" t="n">
        <f aca="false">RAW_DATA!I544</f>
        <v>30</v>
      </c>
      <c r="J548" s="2" t="str">
        <f aca="false">RAW_DATA!J544</f>
        <v>No</v>
      </c>
      <c r="K548" s="15" t="n">
        <f aca="false">IF(AND(F548&lt;&gt;"",E548&lt;&gt;""),DATEVALUE(F548)-DATEVALUE(E548),"")</f>
        <v>4</v>
      </c>
      <c r="L548" s="4" t="n">
        <f aca="false">H548*(1-I548/100)</f>
        <v>8956.654</v>
      </c>
      <c r="M548" s="4" t="n">
        <f aca="false">H548*CALCULATIONS!$B$2</f>
        <v>7677.132</v>
      </c>
      <c r="N548" s="4" t="n">
        <f aca="false">IF(J548="Yes",H548*CALCULATIONS!$B$3,0)</f>
        <v>0</v>
      </c>
      <c r="O548" s="4" t="n">
        <f aca="false">L548-M548-N548</f>
        <v>1279.522</v>
      </c>
      <c r="P548" s="16" t="n">
        <f aca="false">IF(L548&gt;0,O548/L548,"")</f>
        <v>0.142857142857143</v>
      </c>
    </row>
    <row r="549" customFormat="false" ht="15" hidden="false" customHeight="false" outlineLevel="0" collapsed="false">
      <c r="A549" s="2" t="str">
        <f aca="false">RAW_DATA!A545</f>
        <v>ORD-100544</v>
      </c>
      <c r="B549" s="2" t="str">
        <f aca="false">RAW_DATA!B545</f>
        <v>CUST-9981</v>
      </c>
      <c r="C549" s="2" t="str">
        <f aca="false">RAW_DATA!C545</f>
        <v>Kids</v>
      </c>
      <c r="D549" s="2" t="str">
        <f aca="false">RAW_DATA!D545</f>
        <v>KID-HOODIE-001</v>
      </c>
      <c r="E549" s="14" t="str">
        <f aca="false">RAW_DATA!E545</f>
        <v>2024-05-29</v>
      </c>
      <c r="F549" s="14" t="str">
        <f aca="false">RAW_DATA!F545</f>
        <v>2024-06-04</v>
      </c>
      <c r="G549" s="2" t="str">
        <f aca="false">RAW_DATA!G545</f>
        <v>Bagmati</v>
      </c>
      <c r="H549" s="4" t="n">
        <f aca="false">RAW_DATA!H545</f>
        <v>6741.31</v>
      </c>
      <c r="I549" s="5" t="n">
        <f aca="false">RAW_DATA!I545</f>
        <v>30</v>
      </c>
      <c r="J549" s="2" t="str">
        <f aca="false">RAW_DATA!J545</f>
        <v>No</v>
      </c>
      <c r="K549" s="15" t="n">
        <f aca="false">IF(AND(F549&lt;&gt;"",E549&lt;&gt;""),DATEVALUE(F549)-DATEVALUE(E549),"")</f>
        <v>6</v>
      </c>
      <c r="L549" s="4" t="n">
        <f aca="false">H549*(1-I549/100)</f>
        <v>4718.917</v>
      </c>
      <c r="M549" s="4" t="n">
        <f aca="false">H549*CALCULATIONS!$B$2</f>
        <v>4044.786</v>
      </c>
      <c r="N549" s="4" t="n">
        <f aca="false">IF(J549="Yes",H549*CALCULATIONS!$B$3,0)</f>
        <v>0</v>
      </c>
      <c r="O549" s="4" t="n">
        <f aca="false">L549-M549-N549</f>
        <v>674.131</v>
      </c>
      <c r="P549" s="16" t="n">
        <f aca="false">IF(L549&gt;0,O549/L549,"")</f>
        <v>0.142857142857143</v>
      </c>
    </row>
    <row r="550" customFormat="false" ht="15" hidden="false" customHeight="false" outlineLevel="0" collapsed="false">
      <c r="A550" s="2" t="str">
        <f aca="false">RAW_DATA!A546</f>
        <v>ORD-100545</v>
      </c>
      <c r="B550" s="2" t="str">
        <f aca="false">RAW_DATA!B546</f>
        <v>CUST-7199</v>
      </c>
      <c r="C550" s="2" t="str">
        <f aca="false">RAW_DATA!C546</f>
        <v>Men</v>
      </c>
      <c r="D550" s="2" t="str">
        <f aca="false">RAW_DATA!D546</f>
        <v>MEN-POLO-001</v>
      </c>
      <c r="E550" s="14" t="str">
        <f aca="false">RAW_DATA!E546</f>
        <v>2024-03-24</v>
      </c>
      <c r="F550" s="14" t="str">
        <f aca="false">RAW_DATA!F546</f>
        <v>2024-04-01</v>
      </c>
      <c r="G550" s="2" t="str">
        <f aca="false">RAW_DATA!G546</f>
        <v>Karnali</v>
      </c>
      <c r="H550" s="4" t="n">
        <f aca="false">RAW_DATA!H546</f>
        <v>6223.91</v>
      </c>
      <c r="I550" s="5" t="n">
        <f aca="false">RAW_DATA!I546</f>
        <v>15</v>
      </c>
      <c r="J550" s="2" t="str">
        <f aca="false">RAW_DATA!J546</f>
        <v>No</v>
      </c>
      <c r="K550" s="15" t="n">
        <f aca="false">IF(AND(F550&lt;&gt;"",E550&lt;&gt;""),DATEVALUE(F550)-DATEVALUE(E550),"")</f>
        <v>8</v>
      </c>
      <c r="L550" s="4" t="n">
        <f aca="false">H550*(1-I550/100)</f>
        <v>5290.3235</v>
      </c>
      <c r="M550" s="4" t="n">
        <f aca="false">H550*CALCULATIONS!$B$2</f>
        <v>3734.346</v>
      </c>
      <c r="N550" s="4" t="n">
        <f aca="false">IF(J550="Yes",H550*CALCULATIONS!$B$3,0)</f>
        <v>0</v>
      </c>
      <c r="O550" s="4" t="n">
        <f aca="false">L550-M550-N550</f>
        <v>1555.9775</v>
      </c>
      <c r="P550" s="16" t="n">
        <f aca="false">IF(L550&gt;0,O550/L550,"")</f>
        <v>0.294117647058824</v>
      </c>
    </row>
    <row r="551" customFormat="false" ht="15" hidden="false" customHeight="false" outlineLevel="0" collapsed="false">
      <c r="A551" s="2" t="str">
        <f aca="false">RAW_DATA!A547</f>
        <v>ORD-100546</v>
      </c>
      <c r="B551" s="2" t="str">
        <f aca="false">RAW_DATA!B547</f>
        <v>CUST-5664</v>
      </c>
      <c r="C551" s="2" t="str">
        <f aca="false">RAW_DATA!C547</f>
        <v>Men</v>
      </c>
      <c r="D551" s="2" t="str">
        <f aca="false">RAW_DATA!D547</f>
        <v>MEN-SHIRT-002</v>
      </c>
      <c r="E551" s="14" t="str">
        <f aca="false">RAW_DATA!E547</f>
        <v>2024-11-09</v>
      </c>
      <c r="F551" s="14" t="str">
        <f aca="false">RAW_DATA!F547</f>
        <v>2024-11-18</v>
      </c>
      <c r="G551" s="2" t="str">
        <f aca="false">RAW_DATA!G547</f>
        <v>Madhesh</v>
      </c>
      <c r="H551" s="4" t="n">
        <f aca="false">RAW_DATA!H547</f>
        <v>7990.85</v>
      </c>
      <c r="I551" s="5" t="n">
        <f aca="false">RAW_DATA!I547</f>
        <v>5</v>
      </c>
      <c r="J551" s="2" t="str">
        <f aca="false">RAW_DATA!J547</f>
        <v>No</v>
      </c>
      <c r="K551" s="15" t="n">
        <f aca="false">IF(AND(F551&lt;&gt;"",E551&lt;&gt;""),DATEVALUE(F551)-DATEVALUE(E551),"")</f>
        <v>9</v>
      </c>
      <c r="L551" s="4" t="n">
        <f aca="false">H551*(1-I551/100)</f>
        <v>7591.3075</v>
      </c>
      <c r="M551" s="4" t="n">
        <f aca="false">H551*CALCULATIONS!$B$2</f>
        <v>4794.51</v>
      </c>
      <c r="N551" s="4" t="n">
        <f aca="false">IF(J551="Yes",H551*CALCULATIONS!$B$3,0)</f>
        <v>0</v>
      </c>
      <c r="O551" s="4" t="n">
        <f aca="false">L551-M551-N551</f>
        <v>2796.7975</v>
      </c>
      <c r="P551" s="16" t="n">
        <f aca="false">IF(L551&gt;0,O551/L551,"")</f>
        <v>0.368421052631579</v>
      </c>
    </row>
    <row r="552" customFormat="false" ht="15" hidden="false" customHeight="false" outlineLevel="0" collapsed="false">
      <c r="A552" s="2" t="str">
        <f aca="false">RAW_DATA!A548</f>
        <v>ORD-100547</v>
      </c>
      <c r="B552" s="2" t="str">
        <f aca="false">RAW_DATA!B548</f>
        <v>CUST-8460</v>
      </c>
      <c r="C552" s="2" t="str">
        <f aca="false">RAW_DATA!C548</f>
        <v>Women</v>
      </c>
      <c r="D552" s="2" t="str">
        <f aca="false">RAW_DATA!D548</f>
        <v>WOM-CARDIGAN-001</v>
      </c>
      <c r="E552" s="14" t="str">
        <f aca="false">RAW_DATA!E548</f>
        <v>2024-02-05</v>
      </c>
      <c r="F552" s="14" t="str">
        <f aca="false">RAW_DATA!F548</f>
        <v>2024-02-08</v>
      </c>
      <c r="G552" s="2" t="str">
        <f aca="false">RAW_DATA!G548</f>
        <v>Karnali</v>
      </c>
      <c r="H552" s="4" t="n">
        <f aca="false">RAW_DATA!H548</f>
        <v>3226.01</v>
      </c>
      <c r="I552" s="5" t="n">
        <f aca="false">RAW_DATA!I548</f>
        <v>15</v>
      </c>
      <c r="J552" s="2" t="str">
        <f aca="false">RAW_DATA!J548</f>
        <v>No</v>
      </c>
      <c r="K552" s="15" t="n">
        <f aca="false">IF(AND(F552&lt;&gt;"",E552&lt;&gt;""),DATEVALUE(F552)-DATEVALUE(E552),"")</f>
        <v>3</v>
      </c>
      <c r="L552" s="4" t="n">
        <f aca="false">H552*(1-I552/100)</f>
        <v>2742.1085</v>
      </c>
      <c r="M552" s="4" t="n">
        <f aca="false">H552*CALCULATIONS!$B$2</f>
        <v>1935.606</v>
      </c>
      <c r="N552" s="4" t="n">
        <f aca="false">IF(J552="Yes",H552*CALCULATIONS!$B$3,0)</f>
        <v>0</v>
      </c>
      <c r="O552" s="4" t="n">
        <f aca="false">L552-M552-N552</f>
        <v>806.5025</v>
      </c>
      <c r="P552" s="16" t="n">
        <f aca="false">IF(L552&gt;0,O552/L552,"")</f>
        <v>0.294117647058824</v>
      </c>
    </row>
    <row r="553" customFormat="false" ht="15" hidden="false" customHeight="false" outlineLevel="0" collapsed="false">
      <c r="A553" s="2" t="str">
        <f aca="false">RAW_DATA!A549</f>
        <v>ORD-100548</v>
      </c>
      <c r="B553" s="2" t="str">
        <f aca="false">RAW_DATA!B549</f>
        <v>CUST-1362</v>
      </c>
      <c r="C553" s="2" t="str">
        <f aca="false">RAW_DATA!C549</f>
        <v>Women</v>
      </c>
      <c r="D553" s="2" t="str">
        <f aca="false">RAW_DATA!D549</f>
        <v>WOM-JEANS-001</v>
      </c>
      <c r="E553" s="14" t="str">
        <f aca="false">RAW_DATA!E549</f>
        <v>2024-01-10</v>
      </c>
      <c r="F553" s="14" t="str">
        <f aca="false">RAW_DATA!F549</f>
        <v>2024-01-13</v>
      </c>
      <c r="G553" s="2" t="str">
        <f aca="false">RAW_DATA!G549</f>
        <v>Lumbini</v>
      </c>
      <c r="H553" s="4" t="n">
        <f aca="false">RAW_DATA!H549</f>
        <v>3222.95</v>
      </c>
      <c r="I553" s="5" t="n">
        <f aca="false">RAW_DATA!I549</f>
        <v>15</v>
      </c>
      <c r="J553" s="2" t="str">
        <f aca="false">RAW_DATA!J549</f>
        <v>No</v>
      </c>
      <c r="K553" s="15" t="n">
        <f aca="false">IF(AND(F553&lt;&gt;"",E553&lt;&gt;""),DATEVALUE(F553)-DATEVALUE(E553),"")</f>
        <v>3</v>
      </c>
      <c r="L553" s="4" t="n">
        <f aca="false">H553*(1-I553/100)</f>
        <v>2739.5075</v>
      </c>
      <c r="M553" s="4" t="n">
        <f aca="false">H553*CALCULATIONS!$B$2</f>
        <v>1933.77</v>
      </c>
      <c r="N553" s="4" t="n">
        <f aca="false">IF(J553="Yes",H553*CALCULATIONS!$B$3,0)</f>
        <v>0</v>
      </c>
      <c r="O553" s="4" t="n">
        <f aca="false">L553-M553-N553</f>
        <v>805.7375</v>
      </c>
      <c r="P553" s="16" t="n">
        <f aca="false">IF(L553&gt;0,O553/L553,"")</f>
        <v>0.294117647058824</v>
      </c>
    </row>
    <row r="554" customFormat="false" ht="15" hidden="false" customHeight="false" outlineLevel="0" collapsed="false">
      <c r="A554" s="2" t="str">
        <f aca="false">RAW_DATA!A550</f>
        <v>ORD-100549</v>
      </c>
      <c r="B554" s="2" t="str">
        <f aca="false">RAW_DATA!B550</f>
        <v>CUST-9086</v>
      </c>
      <c r="C554" s="2" t="str">
        <f aca="false">RAW_DATA!C550</f>
        <v>Men</v>
      </c>
      <c r="D554" s="2" t="str">
        <f aca="false">RAW_DATA!D550</f>
        <v>MEN-SHIRT-002</v>
      </c>
      <c r="E554" s="14" t="str">
        <f aca="false">RAW_DATA!E550</f>
        <v>2024-01-05</v>
      </c>
      <c r="F554" s="14" t="str">
        <f aca="false">RAW_DATA!F550</f>
        <v>2024-01-09</v>
      </c>
      <c r="G554" s="2" t="str">
        <f aca="false">RAW_DATA!G550</f>
        <v>Bagmati</v>
      </c>
      <c r="H554" s="4" t="n">
        <f aca="false">RAW_DATA!H550</f>
        <v>10870.34</v>
      </c>
      <c r="I554" s="5" t="n">
        <f aca="false">RAW_DATA!I550</f>
        <v>5</v>
      </c>
      <c r="J554" s="2" t="str">
        <f aca="false">RAW_DATA!J550</f>
        <v>Yes</v>
      </c>
      <c r="K554" s="15" t="n">
        <f aca="false">IF(AND(F554&lt;&gt;"",E554&lt;&gt;""),DATEVALUE(F554)-DATEVALUE(E554),"")</f>
        <v>4</v>
      </c>
      <c r="L554" s="4" t="n">
        <f aca="false">H554*(1-I554/100)</f>
        <v>10326.823</v>
      </c>
      <c r="M554" s="4" t="n">
        <f aca="false">H554*CALCULATIONS!$B$2</f>
        <v>6522.204</v>
      </c>
      <c r="N554" s="4" t="n">
        <f aca="false">IF(J554="Yes",H554*CALCULATIONS!$B$3,0)</f>
        <v>2174.068</v>
      </c>
      <c r="O554" s="4" t="n">
        <f aca="false">L554-M554-N554</f>
        <v>1630.551</v>
      </c>
      <c r="P554" s="16" t="n">
        <f aca="false">IF(L554&gt;0,O554/L554,"")</f>
        <v>0.157894736842105</v>
      </c>
    </row>
    <row r="555" customFormat="false" ht="15" hidden="false" customHeight="false" outlineLevel="0" collapsed="false">
      <c r="A555" s="2" t="str">
        <f aca="false">RAW_DATA!A551</f>
        <v>ORD-100550</v>
      </c>
      <c r="B555" s="2" t="str">
        <f aca="false">RAW_DATA!B551</f>
        <v>CUST-6410</v>
      </c>
      <c r="C555" s="2" t="str">
        <f aca="false">RAW_DATA!C551</f>
        <v>Men</v>
      </c>
      <c r="D555" s="2" t="str">
        <f aca="false">RAW_DATA!D551</f>
        <v>MEN-POLO-001</v>
      </c>
      <c r="E555" s="14" t="str">
        <f aca="false">RAW_DATA!E551</f>
        <v>2024-07-09</v>
      </c>
      <c r="F555" s="14" t="str">
        <f aca="false">RAW_DATA!F551</f>
        <v>2024-07-14</v>
      </c>
      <c r="G555" s="2" t="str">
        <f aca="false">RAW_DATA!G551</f>
        <v>Madhesh</v>
      </c>
      <c r="H555" s="4" t="n">
        <f aca="false">RAW_DATA!H551</f>
        <v>7726.74</v>
      </c>
      <c r="I555" s="5" t="n">
        <f aca="false">RAW_DATA!I551</f>
        <v>30</v>
      </c>
      <c r="J555" s="2" t="str">
        <f aca="false">RAW_DATA!J551</f>
        <v>No</v>
      </c>
      <c r="K555" s="15" t="n">
        <f aca="false">IF(AND(F555&lt;&gt;"",E555&lt;&gt;""),DATEVALUE(F555)-DATEVALUE(E555),"")</f>
        <v>5</v>
      </c>
      <c r="L555" s="4" t="n">
        <f aca="false">H555*(1-I555/100)</f>
        <v>5408.718</v>
      </c>
      <c r="M555" s="4" t="n">
        <f aca="false">H555*CALCULATIONS!$B$2</f>
        <v>4636.044</v>
      </c>
      <c r="N555" s="4" t="n">
        <f aca="false">IF(J555="Yes",H555*CALCULATIONS!$B$3,0)</f>
        <v>0</v>
      </c>
      <c r="O555" s="4" t="n">
        <f aca="false">L555-M555-N555</f>
        <v>772.674</v>
      </c>
      <c r="P555" s="16" t="n">
        <f aca="false">IF(L555&gt;0,O555/L555,"")</f>
        <v>0.142857142857143</v>
      </c>
    </row>
    <row r="556" customFormat="false" ht="15" hidden="false" customHeight="false" outlineLevel="0" collapsed="false">
      <c r="A556" s="2" t="str">
        <f aca="false">RAW_DATA!A552</f>
        <v>ORD-100551</v>
      </c>
      <c r="B556" s="2" t="str">
        <f aca="false">RAW_DATA!B552</f>
        <v>CUST-5097</v>
      </c>
      <c r="C556" s="2" t="str">
        <f aca="false">RAW_DATA!C552</f>
        <v>Men</v>
      </c>
      <c r="D556" s="2" t="str">
        <f aca="false">RAW_DATA!D552</f>
        <v>MEN-JEANS-001</v>
      </c>
      <c r="E556" s="14" t="str">
        <f aca="false">RAW_DATA!E552</f>
        <v>2024-10-05</v>
      </c>
      <c r="F556" s="14" t="str">
        <f aca="false">RAW_DATA!F552</f>
        <v>2024-10-10</v>
      </c>
      <c r="G556" s="2" t="str">
        <f aca="false">RAW_DATA!G552</f>
        <v>Bagmati</v>
      </c>
      <c r="H556" s="4" t="n">
        <f aca="false">RAW_DATA!H552</f>
        <v>6190.12</v>
      </c>
      <c r="I556" s="5" t="n">
        <f aca="false">RAW_DATA!I552</f>
        <v>30</v>
      </c>
      <c r="J556" s="2" t="str">
        <f aca="false">RAW_DATA!J552</f>
        <v>No</v>
      </c>
      <c r="K556" s="15" t="n">
        <f aca="false">IF(AND(F556&lt;&gt;"",E556&lt;&gt;""),DATEVALUE(F556)-DATEVALUE(E556),"")</f>
        <v>5</v>
      </c>
      <c r="L556" s="4" t="n">
        <f aca="false">H556*(1-I556/100)</f>
        <v>4333.084</v>
      </c>
      <c r="M556" s="4" t="n">
        <f aca="false">H556*CALCULATIONS!$B$2</f>
        <v>3714.072</v>
      </c>
      <c r="N556" s="4" t="n">
        <f aca="false">IF(J556="Yes",H556*CALCULATIONS!$B$3,0)</f>
        <v>0</v>
      </c>
      <c r="O556" s="4" t="n">
        <f aca="false">L556-M556-N556</f>
        <v>619.012</v>
      </c>
      <c r="P556" s="16" t="n">
        <f aca="false">IF(L556&gt;0,O556/L556,"")</f>
        <v>0.142857142857143</v>
      </c>
    </row>
    <row r="557" customFormat="false" ht="15" hidden="false" customHeight="false" outlineLevel="0" collapsed="false">
      <c r="A557" s="2" t="str">
        <f aca="false">RAW_DATA!A553</f>
        <v>ORD-100552</v>
      </c>
      <c r="B557" s="2" t="str">
        <f aca="false">RAW_DATA!B553</f>
        <v>CUST-1549</v>
      </c>
      <c r="C557" s="2" t="str">
        <f aca="false">RAW_DATA!C553</f>
        <v>Kids</v>
      </c>
      <c r="D557" s="2" t="str">
        <f aca="false">RAW_DATA!D553</f>
        <v>KID-TSHIRT-001</v>
      </c>
      <c r="E557" s="14" t="str">
        <f aca="false">RAW_DATA!E553</f>
        <v>2024-07-16</v>
      </c>
      <c r="F557" s="14" t="str">
        <f aca="false">RAW_DATA!F553</f>
        <v>2024-07-24</v>
      </c>
      <c r="G557" s="2" t="str">
        <f aca="false">RAW_DATA!G553</f>
        <v>Bagmati</v>
      </c>
      <c r="H557" s="4" t="n">
        <f aca="false">RAW_DATA!H553</f>
        <v>10862.9</v>
      </c>
      <c r="I557" s="5" t="n">
        <f aca="false">RAW_DATA!I553</f>
        <v>30</v>
      </c>
      <c r="J557" s="2" t="str">
        <f aca="false">RAW_DATA!J553</f>
        <v>No</v>
      </c>
      <c r="K557" s="15" t="n">
        <f aca="false">IF(AND(F557&lt;&gt;"",E557&lt;&gt;""),DATEVALUE(F557)-DATEVALUE(E557),"")</f>
        <v>8</v>
      </c>
      <c r="L557" s="4" t="n">
        <f aca="false">H557*(1-I557/100)</f>
        <v>7604.03</v>
      </c>
      <c r="M557" s="4" t="n">
        <f aca="false">H557*CALCULATIONS!$B$2</f>
        <v>6517.74</v>
      </c>
      <c r="N557" s="4" t="n">
        <f aca="false">IF(J557="Yes",H557*CALCULATIONS!$B$3,0)</f>
        <v>0</v>
      </c>
      <c r="O557" s="4" t="n">
        <f aca="false">L557-M557-N557</f>
        <v>1086.29</v>
      </c>
      <c r="P557" s="16" t="n">
        <f aca="false">IF(L557&gt;0,O557/L557,"")</f>
        <v>0.142857142857143</v>
      </c>
    </row>
    <row r="558" customFormat="false" ht="15" hidden="false" customHeight="false" outlineLevel="0" collapsed="false">
      <c r="A558" s="2" t="str">
        <f aca="false">RAW_DATA!A554</f>
        <v>ORD-100553</v>
      </c>
      <c r="B558" s="2" t="str">
        <f aca="false">RAW_DATA!B554</f>
        <v>CUST-3598</v>
      </c>
      <c r="C558" s="2" t="str">
        <f aca="false">RAW_DATA!C554</f>
        <v>Men</v>
      </c>
      <c r="D558" s="2" t="str">
        <f aca="false">RAW_DATA!D554</f>
        <v>MEN-SHIRT-002</v>
      </c>
      <c r="E558" s="14" t="str">
        <f aca="false">RAW_DATA!E554</f>
        <v>2024-12-14</v>
      </c>
      <c r="F558" s="14" t="str">
        <f aca="false">RAW_DATA!F554</f>
        <v>2024-12-28</v>
      </c>
      <c r="G558" s="2" t="str">
        <f aca="false">RAW_DATA!G554</f>
        <v>Gandaki</v>
      </c>
      <c r="H558" s="4" t="n">
        <f aca="false">RAW_DATA!H554</f>
        <v>7355.97</v>
      </c>
      <c r="I558" s="5" t="n">
        <f aca="false">RAW_DATA!I554</f>
        <v>5</v>
      </c>
      <c r="J558" s="2" t="str">
        <f aca="false">RAW_DATA!J554</f>
        <v>No</v>
      </c>
      <c r="K558" s="15" t="n">
        <f aca="false">IF(AND(F558&lt;&gt;"",E558&lt;&gt;""),DATEVALUE(F558)-DATEVALUE(E558),"")</f>
        <v>14</v>
      </c>
      <c r="L558" s="4" t="n">
        <f aca="false">H558*(1-I558/100)</f>
        <v>6988.1715</v>
      </c>
      <c r="M558" s="4" t="n">
        <f aca="false">H558*CALCULATIONS!$B$2</f>
        <v>4413.582</v>
      </c>
      <c r="N558" s="4" t="n">
        <f aca="false">IF(J558="Yes",H558*CALCULATIONS!$B$3,0)</f>
        <v>0</v>
      </c>
      <c r="O558" s="4" t="n">
        <f aca="false">L558-M558-N558</f>
        <v>2574.5895</v>
      </c>
      <c r="P558" s="16" t="n">
        <f aca="false">IF(L558&gt;0,O558/L558,"")</f>
        <v>0.368421052631579</v>
      </c>
    </row>
    <row r="559" customFormat="false" ht="15" hidden="false" customHeight="false" outlineLevel="0" collapsed="false">
      <c r="A559" s="2" t="str">
        <f aca="false">RAW_DATA!A555</f>
        <v>ORD-100554</v>
      </c>
      <c r="B559" s="2" t="str">
        <f aca="false">RAW_DATA!B555</f>
        <v>CUST-6905</v>
      </c>
      <c r="C559" s="2" t="str">
        <f aca="false">RAW_DATA!C555</f>
        <v>Women</v>
      </c>
      <c r="D559" s="2" t="str">
        <f aca="false">RAW_DATA!D555</f>
        <v>WOM-KURTA-001</v>
      </c>
      <c r="E559" s="14" t="str">
        <f aca="false">RAW_DATA!E555</f>
        <v>2024-05-09</v>
      </c>
      <c r="F559" s="14" t="str">
        <f aca="false">RAW_DATA!F555</f>
        <v>2024-05-14</v>
      </c>
      <c r="G559" s="2" t="str">
        <f aca="false">RAW_DATA!G555</f>
        <v>Lumbini</v>
      </c>
      <c r="H559" s="4" t="n">
        <f aca="false">RAW_DATA!H555</f>
        <v>8053.43</v>
      </c>
      <c r="I559" s="5" t="n">
        <f aca="false">RAW_DATA!I555</f>
        <v>20</v>
      </c>
      <c r="J559" s="2" t="str">
        <f aca="false">RAW_DATA!J555</f>
        <v>No</v>
      </c>
      <c r="K559" s="15" t="n">
        <f aca="false">IF(AND(F559&lt;&gt;"",E559&lt;&gt;""),DATEVALUE(F559)-DATEVALUE(E559),"")</f>
        <v>5</v>
      </c>
      <c r="L559" s="4" t="n">
        <f aca="false">H559*(1-I559/100)</f>
        <v>6442.744</v>
      </c>
      <c r="M559" s="4" t="n">
        <f aca="false">H559*CALCULATIONS!$B$2</f>
        <v>4832.058</v>
      </c>
      <c r="N559" s="4" t="n">
        <f aca="false">IF(J559="Yes",H559*CALCULATIONS!$B$3,0)</f>
        <v>0</v>
      </c>
      <c r="O559" s="4" t="n">
        <f aca="false">L559-M559-N559</f>
        <v>1610.686</v>
      </c>
      <c r="P559" s="16" t="n">
        <f aca="false">IF(L559&gt;0,O559/L559,"")</f>
        <v>0.25</v>
      </c>
    </row>
    <row r="560" customFormat="false" ht="15" hidden="false" customHeight="false" outlineLevel="0" collapsed="false">
      <c r="A560" s="2" t="str">
        <f aca="false">RAW_DATA!A556</f>
        <v>ORD-100555</v>
      </c>
      <c r="B560" s="2" t="str">
        <f aca="false">RAW_DATA!B556</f>
        <v>CUST-2960</v>
      </c>
      <c r="C560" s="2" t="str">
        <f aca="false">RAW_DATA!C556</f>
        <v>Kids</v>
      </c>
      <c r="D560" s="2" t="str">
        <f aca="false">RAW_DATA!D556</f>
        <v>KID-DRESS-001</v>
      </c>
      <c r="E560" s="14" t="str">
        <f aca="false">RAW_DATA!E556</f>
        <v>2024-06-15</v>
      </c>
      <c r="F560" s="14" t="str">
        <f aca="false">RAW_DATA!F556</f>
        <v>2024-06-16</v>
      </c>
      <c r="G560" s="2" t="str">
        <f aca="false">RAW_DATA!G556</f>
        <v>Sudurpashchim</v>
      </c>
      <c r="H560" s="4" t="n">
        <f aca="false">RAW_DATA!H556</f>
        <v>9677.18</v>
      </c>
      <c r="I560" s="5" t="n">
        <f aca="false">RAW_DATA!I556</f>
        <v>5</v>
      </c>
      <c r="J560" s="2" t="str">
        <f aca="false">RAW_DATA!J556</f>
        <v>No</v>
      </c>
      <c r="K560" s="15" t="n">
        <f aca="false">IF(AND(F560&lt;&gt;"",E560&lt;&gt;""),DATEVALUE(F560)-DATEVALUE(E560),"")</f>
        <v>1</v>
      </c>
      <c r="L560" s="4" t="n">
        <f aca="false">H560*(1-I560/100)</f>
        <v>9193.321</v>
      </c>
      <c r="M560" s="4" t="n">
        <f aca="false">H560*CALCULATIONS!$B$2</f>
        <v>5806.308</v>
      </c>
      <c r="N560" s="4" t="n">
        <f aca="false">IF(J560="Yes",H560*CALCULATIONS!$B$3,0)</f>
        <v>0</v>
      </c>
      <c r="O560" s="4" t="n">
        <f aca="false">L560-M560-N560</f>
        <v>3387.013</v>
      </c>
      <c r="P560" s="16" t="n">
        <f aca="false">IF(L560&gt;0,O560/L560,"")</f>
        <v>0.368421052631579</v>
      </c>
    </row>
    <row r="561" customFormat="false" ht="15" hidden="false" customHeight="false" outlineLevel="0" collapsed="false">
      <c r="A561" s="2" t="str">
        <f aca="false">RAW_DATA!A557</f>
        <v>ORD-100556</v>
      </c>
      <c r="B561" s="2" t="str">
        <f aca="false">RAW_DATA!B557</f>
        <v>CUST-7084</v>
      </c>
      <c r="C561" s="2" t="str">
        <f aca="false">RAW_DATA!C557</f>
        <v>Men</v>
      </c>
      <c r="D561" s="2" t="str">
        <f aca="false">RAW_DATA!D557</f>
        <v>MEN-JEANS-002</v>
      </c>
      <c r="E561" s="14" t="str">
        <f aca="false">RAW_DATA!E557</f>
        <v>2024-12-19</v>
      </c>
      <c r="F561" s="14" t="str">
        <f aca="false">RAW_DATA!F557</f>
        <v>2024-12-24</v>
      </c>
      <c r="G561" s="2" t="str">
        <f aca="false">RAW_DATA!G557</f>
        <v>Bagmati</v>
      </c>
      <c r="H561" s="4" t="n">
        <f aca="false">RAW_DATA!H557</f>
        <v>8925.62</v>
      </c>
      <c r="I561" s="5" t="n">
        <f aca="false">RAW_DATA!I557</f>
        <v>0</v>
      </c>
      <c r="J561" s="2" t="str">
        <f aca="false">RAW_DATA!J557</f>
        <v>No</v>
      </c>
      <c r="K561" s="15" t="n">
        <f aca="false">IF(AND(F561&lt;&gt;"",E561&lt;&gt;""),DATEVALUE(F561)-DATEVALUE(E561),"")</f>
        <v>5</v>
      </c>
      <c r="L561" s="4" t="n">
        <f aca="false">H561*(1-I561/100)</f>
        <v>8925.62</v>
      </c>
      <c r="M561" s="4" t="n">
        <f aca="false">H561*CALCULATIONS!$B$2</f>
        <v>5355.372</v>
      </c>
      <c r="N561" s="4" t="n">
        <f aca="false">IF(J561="Yes",H561*CALCULATIONS!$B$3,0)</f>
        <v>0</v>
      </c>
      <c r="O561" s="4" t="n">
        <f aca="false">L561-M561-N561</f>
        <v>3570.248</v>
      </c>
      <c r="P561" s="16" t="n">
        <f aca="false">IF(L561&gt;0,O561/L561,"")</f>
        <v>0.4</v>
      </c>
    </row>
    <row r="562" customFormat="false" ht="15" hidden="false" customHeight="false" outlineLevel="0" collapsed="false">
      <c r="A562" s="2" t="str">
        <f aca="false">RAW_DATA!A558</f>
        <v>ORD-100557</v>
      </c>
      <c r="B562" s="2" t="str">
        <f aca="false">RAW_DATA!B558</f>
        <v>CUST-1983</v>
      </c>
      <c r="C562" s="2" t="str">
        <f aca="false">RAW_DATA!C558</f>
        <v>Women</v>
      </c>
      <c r="D562" s="2" t="str">
        <f aca="false">RAW_DATA!D558</f>
        <v>WOM-TOP-001</v>
      </c>
      <c r="E562" s="14" t="str">
        <f aca="false">RAW_DATA!E558</f>
        <v>2024-06-22</v>
      </c>
      <c r="F562" s="14" t="str">
        <f aca="false">RAW_DATA!F558</f>
        <v>2024-07-04</v>
      </c>
      <c r="G562" s="2" t="str">
        <f aca="false">RAW_DATA!G558</f>
        <v>Bagmati</v>
      </c>
      <c r="H562" s="4" t="n">
        <f aca="false">RAW_DATA!H558</f>
        <v>10446.2</v>
      </c>
      <c r="I562" s="5" t="n">
        <f aca="false">RAW_DATA!I558</f>
        <v>0</v>
      </c>
      <c r="J562" s="2" t="str">
        <f aca="false">RAW_DATA!J558</f>
        <v>No</v>
      </c>
      <c r="K562" s="15" t="n">
        <f aca="false">IF(AND(F562&lt;&gt;"",E562&lt;&gt;""),DATEVALUE(F562)-DATEVALUE(E562),"")</f>
        <v>12</v>
      </c>
      <c r="L562" s="4" t="n">
        <f aca="false">H562*(1-I562/100)</f>
        <v>10446.2</v>
      </c>
      <c r="M562" s="4" t="n">
        <f aca="false">H562*CALCULATIONS!$B$2</f>
        <v>6267.72</v>
      </c>
      <c r="N562" s="4" t="n">
        <f aca="false">IF(J562="Yes",H562*CALCULATIONS!$B$3,0)</f>
        <v>0</v>
      </c>
      <c r="O562" s="4" t="n">
        <f aca="false">L562-M562-N562</f>
        <v>4178.48</v>
      </c>
      <c r="P562" s="16" t="n">
        <f aca="false">IF(L562&gt;0,O562/L562,"")</f>
        <v>0.4</v>
      </c>
    </row>
    <row r="563" customFormat="false" ht="15" hidden="false" customHeight="false" outlineLevel="0" collapsed="false">
      <c r="A563" s="2" t="str">
        <f aca="false">RAW_DATA!A559</f>
        <v>ORD-100558</v>
      </c>
      <c r="B563" s="2" t="str">
        <f aca="false">RAW_DATA!B559</f>
        <v>CUST-6690</v>
      </c>
      <c r="C563" s="2" t="str">
        <f aca="false">RAW_DATA!C559</f>
        <v>Men</v>
      </c>
      <c r="D563" s="2" t="str">
        <f aca="false">RAW_DATA!D559</f>
        <v>MEN-JEANS-001</v>
      </c>
      <c r="E563" s="14" t="str">
        <f aca="false">RAW_DATA!E559</f>
        <v>2024-09-06</v>
      </c>
      <c r="F563" s="14" t="str">
        <f aca="false">RAW_DATA!F559</f>
        <v>2024-09-10</v>
      </c>
      <c r="G563" s="2" t="str">
        <f aca="false">RAW_DATA!G559</f>
        <v>Lumbini</v>
      </c>
      <c r="H563" s="4" t="n">
        <f aca="false">RAW_DATA!H559</f>
        <v>2057.18</v>
      </c>
      <c r="I563" s="5" t="n">
        <f aca="false">RAW_DATA!I559</f>
        <v>30</v>
      </c>
      <c r="J563" s="2" t="str">
        <f aca="false">RAW_DATA!J559</f>
        <v>No</v>
      </c>
      <c r="K563" s="15" t="n">
        <f aca="false">IF(AND(F563&lt;&gt;"",E563&lt;&gt;""),DATEVALUE(F563)-DATEVALUE(E563),"")</f>
        <v>4</v>
      </c>
      <c r="L563" s="4" t="n">
        <f aca="false">H563*(1-I563/100)</f>
        <v>1440.026</v>
      </c>
      <c r="M563" s="4" t="n">
        <f aca="false">H563*CALCULATIONS!$B$2</f>
        <v>1234.308</v>
      </c>
      <c r="N563" s="4" t="n">
        <f aca="false">IF(J563="Yes",H563*CALCULATIONS!$B$3,0)</f>
        <v>0</v>
      </c>
      <c r="O563" s="4" t="n">
        <f aca="false">L563-M563-N563</f>
        <v>205.718</v>
      </c>
      <c r="P563" s="16" t="n">
        <f aca="false">IF(L563&gt;0,O563/L563,"")</f>
        <v>0.142857142857143</v>
      </c>
    </row>
    <row r="564" customFormat="false" ht="15" hidden="false" customHeight="false" outlineLevel="0" collapsed="false">
      <c r="A564" s="2" t="str">
        <f aca="false">RAW_DATA!A560</f>
        <v>ORD-100559</v>
      </c>
      <c r="B564" s="2" t="str">
        <f aca="false">RAW_DATA!B560</f>
        <v>CUST-1646</v>
      </c>
      <c r="C564" s="2" t="str">
        <f aca="false">RAW_DATA!C560</f>
        <v>Kids</v>
      </c>
      <c r="D564" s="2" t="str">
        <f aca="false">RAW_DATA!D560</f>
        <v>KID-HOODIE-001</v>
      </c>
      <c r="E564" s="14" t="str">
        <f aca="false">RAW_DATA!E560</f>
        <v>2024-07-02</v>
      </c>
      <c r="F564" s="14" t="str">
        <f aca="false">RAW_DATA!F560</f>
        <v>2024-07-10</v>
      </c>
      <c r="G564" s="2" t="str">
        <f aca="false">RAW_DATA!G560</f>
        <v>Lumbini</v>
      </c>
      <c r="H564" s="4" t="n">
        <f aca="false">RAW_DATA!H560</f>
        <v>10494.12</v>
      </c>
      <c r="I564" s="5" t="n">
        <f aca="false">RAW_DATA!I560</f>
        <v>0</v>
      </c>
      <c r="J564" s="2" t="str">
        <f aca="false">RAW_DATA!J560</f>
        <v>No</v>
      </c>
      <c r="K564" s="15" t="n">
        <f aca="false">IF(AND(F564&lt;&gt;"",E564&lt;&gt;""),DATEVALUE(F564)-DATEVALUE(E564),"")</f>
        <v>8</v>
      </c>
      <c r="L564" s="4" t="n">
        <f aca="false">H564*(1-I564/100)</f>
        <v>10494.12</v>
      </c>
      <c r="M564" s="4" t="n">
        <f aca="false">H564*CALCULATIONS!$B$2</f>
        <v>6296.472</v>
      </c>
      <c r="N564" s="4" t="n">
        <f aca="false">IF(J564="Yes",H564*CALCULATIONS!$B$3,0)</f>
        <v>0</v>
      </c>
      <c r="O564" s="4" t="n">
        <f aca="false">L564-M564-N564</f>
        <v>4197.648</v>
      </c>
      <c r="P564" s="16" t="n">
        <f aca="false">IF(L564&gt;0,O564/L564,"")</f>
        <v>0.4</v>
      </c>
    </row>
    <row r="565" customFormat="false" ht="15" hidden="false" customHeight="false" outlineLevel="0" collapsed="false">
      <c r="A565" s="2" t="str">
        <f aca="false">RAW_DATA!A561</f>
        <v>ORD-100560</v>
      </c>
      <c r="B565" s="2" t="str">
        <f aca="false">RAW_DATA!B561</f>
        <v>CUST-6303</v>
      </c>
      <c r="C565" s="2" t="str">
        <f aca="false">RAW_DATA!C561</f>
        <v>Women</v>
      </c>
      <c r="D565" s="2" t="str">
        <f aca="false">RAW_DATA!D561</f>
        <v>WOM-SUIT-001</v>
      </c>
      <c r="E565" s="14" t="str">
        <f aca="false">RAW_DATA!E561</f>
        <v>2024-04-07</v>
      </c>
      <c r="F565" s="14" t="str">
        <f aca="false">RAW_DATA!F561</f>
        <v>2024-04-13</v>
      </c>
      <c r="G565" s="2" t="str">
        <f aca="false">RAW_DATA!G561</f>
        <v>Gandaki</v>
      </c>
      <c r="H565" s="4" t="n">
        <f aca="false">RAW_DATA!H561</f>
        <v>10607.05</v>
      </c>
      <c r="I565" s="5" t="n">
        <f aca="false">RAW_DATA!I561</f>
        <v>20</v>
      </c>
      <c r="J565" s="2" t="str">
        <f aca="false">RAW_DATA!J561</f>
        <v>No</v>
      </c>
      <c r="K565" s="15" t="n">
        <f aca="false">IF(AND(F565&lt;&gt;"",E565&lt;&gt;""),DATEVALUE(F565)-DATEVALUE(E565),"")</f>
        <v>6</v>
      </c>
      <c r="L565" s="4" t="n">
        <f aca="false">H565*(1-I565/100)</f>
        <v>8485.64</v>
      </c>
      <c r="M565" s="4" t="n">
        <f aca="false">H565*CALCULATIONS!$B$2</f>
        <v>6364.23</v>
      </c>
      <c r="N565" s="4" t="n">
        <f aca="false">IF(J565="Yes",H565*CALCULATIONS!$B$3,0)</f>
        <v>0</v>
      </c>
      <c r="O565" s="4" t="n">
        <f aca="false">L565-M565-N565</f>
        <v>2121.41</v>
      </c>
      <c r="P565" s="16" t="n">
        <f aca="false">IF(L565&gt;0,O565/L565,"")</f>
        <v>0.25</v>
      </c>
    </row>
    <row r="566" customFormat="false" ht="15" hidden="false" customHeight="false" outlineLevel="0" collapsed="false">
      <c r="A566" s="2" t="str">
        <f aca="false">RAW_DATA!A562</f>
        <v>ORD-100561</v>
      </c>
      <c r="B566" s="2" t="str">
        <f aca="false">RAW_DATA!B562</f>
        <v>CUST-8362</v>
      </c>
      <c r="C566" s="2" t="str">
        <f aca="false">RAW_DATA!C562</f>
        <v>Women</v>
      </c>
      <c r="D566" s="2" t="str">
        <f aca="false">RAW_DATA!D562</f>
        <v>WOM-JEANS-001</v>
      </c>
      <c r="E566" s="14" t="str">
        <f aca="false">RAW_DATA!E562</f>
        <v>2024-10-10</v>
      </c>
      <c r="F566" s="14" t="str">
        <f aca="false">RAW_DATA!F562</f>
        <v>2024-10-13</v>
      </c>
      <c r="G566" s="2" t="str">
        <f aca="false">RAW_DATA!G562</f>
        <v>Karnali</v>
      </c>
      <c r="H566" s="4" t="n">
        <f aca="false">RAW_DATA!H562</f>
        <v>13759.87</v>
      </c>
      <c r="I566" s="5" t="n">
        <f aca="false">RAW_DATA!I562</f>
        <v>20</v>
      </c>
      <c r="J566" s="2" t="str">
        <f aca="false">RAW_DATA!J562</f>
        <v>No</v>
      </c>
      <c r="K566" s="15" t="n">
        <f aca="false">IF(AND(F566&lt;&gt;"",E566&lt;&gt;""),DATEVALUE(F566)-DATEVALUE(E566),"")</f>
        <v>3</v>
      </c>
      <c r="L566" s="4" t="n">
        <f aca="false">H566*(1-I566/100)</f>
        <v>11007.896</v>
      </c>
      <c r="M566" s="4" t="n">
        <f aca="false">H566*CALCULATIONS!$B$2</f>
        <v>8255.922</v>
      </c>
      <c r="N566" s="4" t="n">
        <f aca="false">IF(J566="Yes",H566*CALCULATIONS!$B$3,0)</f>
        <v>0</v>
      </c>
      <c r="O566" s="4" t="n">
        <f aca="false">L566-M566-N566</f>
        <v>2751.974</v>
      </c>
      <c r="P566" s="16" t="n">
        <f aca="false">IF(L566&gt;0,O566/L566,"")</f>
        <v>0.25</v>
      </c>
    </row>
    <row r="567" customFormat="false" ht="15" hidden="false" customHeight="false" outlineLevel="0" collapsed="false">
      <c r="A567" s="2" t="str">
        <f aca="false">RAW_DATA!A563</f>
        <v>ORD-100562</v>
      </c>
      <c r="B567" s="2" t="str">
        <f aca="false">RAW_DATA!B563</f>
        <v>CUST-1306</v>
      </c>
      <c r="C567" s="2" t="str">
        <f aca="false">RAW_DATA!C563</f>
        <v>Men</v>
      </c>
      <c r="D567" s="2" t="str">
        <f aca="false">RAW_DATA!D563</f>
        <v>MEN-JACKET-001</v>
      </c>
      <c r="E567" s="14" t="str">
        <f aca="false">RAW_DATA!E563</f>
        <v>2024-11-22</v>
      </c>
      <c r="F567" s="14" t="str">
        <f aca="false">RAW_DATA!F563</f>
        <v>2024-11-28</v>
      </c>
      <c r="G567" s="2" t="str">
        <f aca="false">RAW_DATA!G563</f>
        <v>Gandaki</v>
      </c>
      <c r="H567" s="4" t="n">
        <f aca="false">RAW_DATA!H563</f>
        <v>510.44</v>
      </c>
      <c r="I567" s="5" t="n">
        <f aca="false">RAW_DATA!I563</f>
        <v>15</v>
      </c>
      <c r="J567" s="2" t="str">
        <f aca="false">RAW_DATA!J563</f>
        <v>No</v>
      </c>
      <c r="K567" s="15" t="n">
        <f aca="false">IF(AND(F567&lt;&gt;"",E567&lt;&gt;""),DATEVALUE(F567)-DATEVALUE(E567),"")</f>
        <v>6</v>
      </c>
      <c r="L567" s="4" t="n">
        <f aca="false">H567*(1-I567/100)</f>
        <v>433.874</v>
      </c>
      <c r="M567" s="4" t="n">
        <f aca="false">H567*CALCULATIONS!$B$2</f>
        <v>306.264</v>
      </c>
      <c r="N567" s="4" t="n">
        <f aca="false">IF(J567="Yes",H567*CALCULATIONS!$B$3,0)</f>
        <v>0</v>
      </c>
      <c r="O567" s="4" t="n">
        <f aca="false">L567-M567-N567</f>
        <v>127.61</v>
      </c>
      <c r="P567" s="16" t="n">
        <f aca="false">IF(L567&gt;0,O567/L567,"")</f>
        <v>0.294117647058823</v>
      </c>
    </row>
    <row r="568" customFormat="false" ht="15" hidden="false" customHeight="false" outlineLevel="0" collapsed="false">
      <c r="A568" s="2" t="str">
        <f aca="false">RAW_DATA!A564</f>
        <v>ORD-100563</v>
      </c>
      <c r="B568" s="2" t="str">
        <f aca="false">RAW_DATA!B564</f>
        <v>CUST-7348</v>
      </c>
      <c r="C568" s="2" t="str">
        <f aca="false">RAW_DATA!C564</f>
        <v>Women</v>
      </c>
      <c r="D568" s="2" t="str">
        <f aca="false">RAW_DATA!D564</f>
        <v>WOM-BLOUSE-001</v>
      </c>
      <c r="E568" s="14" t="str">
        <f aca="false">RAW_DATA!E564</f>
        <v>2024-02-02</v>
      </c>
      <c r="F568" s="14" t="str">
        <f aca="false">RAW_DATA!F564</f>
        <v>2024-02-09</v>
      </c>
      <c r="G568" s="2" t="str">
        <f aca="false">RAW_DATA!G564</f>
        <v>Lumbini</v>
      </c>
      <c r="H568" s="4" t="n">
        <f aca="false">RAW_DATA!H564</f>
        <v>5150.06</v>
      </c>
      <c r="I568" s="5" t="n">
        <f aca="false">RAW_DATA!I564</f>
        <v>5</v>
      </c>
      <c r="J568" s="2" t="str">
        <f aca="false">RAW_DATA!J564</f>
        <v>No</v>
      </c>
      <c r="K568" s="15" t="n">
        <f aca="false">IF(AND(F568&lt;&gt;"",E568&lt;&gt;""),DATEVALUE(F568)-DATEVALUE(E568),"")</f>
        <v>7</v>
      </c>
      <c r="L568" s="4" t="n">
        <f aca="false">H568*(1-I568/100)</f>
        <v>4892.557</v>
      </c>
      <c r="M568" s="4" t="n">
        <f aca="false">H568*CALCULATIONS!$B$2</f>
        <v>3090.036</v>
      </c>
      <c r="N568" s="4" t="n">
        <f aca="false">IF(J568="Yes",H568*CALCULATIONS!$B$3,0)</f>
        <v>0</v>
      </c>
      <c r="O568" s="4" t="n">
        <f aca="false">L568-M568-N568</f>
        <v>1802.521</v>
      </c>
      <c r="P568" s="16" t="n">
        <f aca="false">IF(L568&gt;0,O568/L568,"")</f>
        <v>0.368421052631579</v>
      </c>
    </row>
    <row r="569" customFormat="false" ht="15" hidden="false" customHeight="false" outlineLevel="0" collapsed="false">
      <c r="A569" s="2" t="str">
        <f aca="false">RAW_DATA!A565</f>
        <v>ORD-100564</v>
      </c>
      <c r="B569" s="2" t="str">
        <f aca="false">RAW_DATA!B565</f>
        <v>CUST-2577</v>
      </c>
      <c r="C569" s="2" t="str">
        <f aca="false">RAW_DATA!C565</f>
        <v>Men</v>
      </c>
      <c r="D569" s="2" t="str">
        <f aca="false">RAW_DATA!D565</f>
        <v>MEN-TSHIRT-001</v>
      </c>
      <c r="E569" s="14" t="str">
        <f aca="false">RAW_DATA!E565</f>
        <v>2024-06-14</v>
      </c>
      <c r="F569" s="14" t="str">
        <f aca="false">RAW_DATA!F565</f>
        <v>2024-06-19</v>
      </c>
      <c r="G569" s="2" t="str">
        <f aca="false">RAW_DATA!G565</f>
        <v>Lumbini</v>
      </c>
      <c r="H569" s="4" t="n">
        <f aca="false">RAW_DATA!H565</f>
        <v>9389.07</v>
      </c>
      <c r="I569" s="5" t="n">
        <f aca="false">RAW_DATA!I565</f>
        <v>5</v>
      </c>
      <c r="J569" s="2" t="str">
        <f aca="false">RAW_DATA!J565</f>
        <v>No</v>
      </c>
      <c r="K569" s="15" t="n">
        <f aca="false">IF(AND(F569&lt;&gt;"",E569&lt;&gt;""),DATEVALUE(F569)-DATEVALUE(E569),"")</f>
        <v>5</v>
      </c>
      <c r="L569" s="4" t="n">
        <f aca="false">H569*(1-I569/100)</f>
        <v>8919.6165</v>
      </c>
      <c r="M569" s="4" t="n">
        <f aca="false">H569*CALCULATIONS!$B$2</f>
        <v>5633.442</v>
      </c>
      <c r="N569" s="4" t="n">
        <f aca="false">IF(J569="Yes",H569*CALCULATIONS!$B$3,0)</f>
        <v>0</v>
      </c>
      <c r="O569" s="4" t="n">
        <f aca="false">L569-M569-N569</f>
        <v>3286.1745</v>
      </c>
      <c r="P569" s="16" t="n">
        <f aca="false">IF(L569&gt;0,O569/L569,"")</f>
        <v>0.368421052631579</v>
      </c>
    </row>
    <row r="570" customFormat="false" ht="15" hidden="false" customHeight="false" outlineLevel="0" collapsed="false">
      <c r="A570" s="2" t="str">
        <f aca="false">RAW_DATA!A566</f>
        <v>ORD-100565</v>
      </c>
      <c r="B570" s="2" t="str">
        <f aca="false">RAW_DATA!B566</f>
        <v>CUST-2617</v>
      </c>
      <c r="C570" s="2" t="str">
        <f aca="false">RAW_DATA!C566</f>
        <v>Women</v>
      </c>
      <c r="D570" s="2" t="str">
        <f aca="false">RAW_DATA!D566</f>
        <v>WOM-SAREE-001</v>
      </c>
      <c r="E570" s="14" t="str">
        <f aca="false">RAW_DATA!E566</f>
        <v>2024-01-17</v>
      </c>
      <c r="F570" s="14" t="str">
        <f aca="false">RAW_DATA!F566</f>
        <v>2024-01-20</v>
      </c>
      <c r="G570" s="2" t="str">
        <f aca="false">RAW_DATA!G566</f>
        <v>Bagmati</v>
      </c>
      <c r="H570" s="4" t="n">
        <f aca="false">RAW_DATA!H566</f>
        <v>3090.26</v>
      </c>
      <c r="I570" s="5" t="n">
        <f aca="false">RAW_DATA!I566</f>
        <v>5</v>
      </c>
      <c r="J570" s="2" t="str">
        <f aca="false">RAW_DATA!J566</f>
        <v>No</v>
      </c>
      <c r="K570" s="15" t="n">
        <f aca="false">IF(AND(F570&lt;&gt;"",E570&lt;&gt;""),DATEVALUE(F570)-DATEVALUE(E570),"")</f>
        <v>3</v>
      </c>
      <c r="L570" s="4" t="n">
        <f aca="false">H570*(1-I570/100)</f>
        <v>2935.747</v>
      </c>
      <c r="M570" s="4" t="n">
        <f aca="false">H570*CALCULATIONS!$B$2</f>
        <v>1854.156</v>
      </c>
      <c r="N570" s="4" t="n">
        <f aca="false">IF(J570="Yes",H570*CALCULATIONS!$B$3,0)</f>
        <v>0</v>
      </c>
      <c r="O570" s="4" t="n">
        <f aca="false">L570-M570-N570</f>
        <v>1081.591</v>
      </c>
      <c r="P570" s="16" t="n">
        <f aca="false">IF(L570&gt;0,O570/L570,"")</f>
        <v>0.368421052631579</v>
      </c>
    </row>
    <row r="571" customFormat="false" ht="15" hidden="false" customHeight="false" outlineLevel="0" collapsed="false">
      <c r="A571" s="2" t="str">
        <f aca="false">RAW_DATA!A567</f>
        <v>ORD-100566</v>
      </c>
      <c r="B571" s="2" t="str">
        <f aca="false">RAW_DATA!B567</f>
        <v>CUST-2161</v>
      </c>
      <c r="C571" s="2" t="str">
        <f aca="false">RAW_DATA!C567</f>
        <v>Men</v>
      </c>
      <c r="D571" s="2" t="str">
        <f aca="false">RAW_DATA!D567</f>
        <v>MEN-POLO-001</v>
      </c>
      <c r="E571" s="14" t="str">
        <f aca="false">RAW_DATA!E567</f>
        <v>2024-10-29</v>
      </c>
      <c r="F571" s="14" t="str">
        <f aca="false">RAW_DATA!F567</f>
        <v>2024-11-02</v>
      </c>
      <c r="G571" s="2" t="str">
        <f aca="false">RAW_DATA!G567</f>
        <v>Lumbini</v>
      </c>
      <c r="H571" s="4" t="n">
        <f aca="false">RAW_DATA!H567</f>
        <v>9547.57</v>
      </c>
      <c r="I571" s="5" t="n">
        <f aca="false">RAW_DATA!I567</f>
        <v>20</v>
      </c>
      <c r="J571" s="2" t="str">
        <f aca="false">RAW_DATA!J567</f>
        <v>No</v>
      </c>
      <c r="K571" s="15" t="n">
        <f aca="false">IF(AND(F571&lt;&gt;"",E571&lt;&gt;""),DATEVALUE(F571)-DATEVALUE(E571),"")</f>
        <v>4</v>
      </c>
      <c r="L571" s="4" t="n">
        <f aca="false">H571*(1-I571/100)</f>
        <v>7638.056</v>
      </c>
      <c r="M571" s="4" t="n">
        <f aca="false">H571*CALCULATIONS!$B$2</f>
        <v>5728.542</v>
      </c>
      <c r="N571" s="4" t="n">
        <f aca="false">IF(J571="Yes",H571*CALCULATIONS!$B$3,0)</f>
        <v>0</v>
      </c>
      <c r="O571" s="4" t="n">
        <f aca="false">L571-M571-N571</f>
        <v>1909.514</v>
      </c>
      <c r="P571" s="16" t="n">
        <f aca="false">IF(L571&gt;0,O571/L571,"")</f>
        <v>0.25</v>
      </c>
    </row>
    <row r="572" customFormat="false" ht="15" hidden="false" customHeight="false" outlineLevel="0" collapsed="false">
      <c r="A572" s="2" t="str">
        <f aca="false">RAW_DATA!A568</f>
        <v>ORD-100567</v>
      </c>
      <c r="B572" s="2" t="str">
        <f aca="false">RAW_DATA!B568</f>
        <v>CUST-7814</v>
      </c>
      <c r="C572" s="2" t="str">
        <f aca="false">RAW_DATA!C568</f>
        <v>Men</v>
      </c>
      <c r="D572" s="2" t="str">
        <f aca="false">RAW_DATA!D568</f>
        <v>MEN-JEANS-002</v>
      </c>
      <c r="E572" s="14" t="str">
        <f aca="false">RAW_DATA!E568</f>
        <v>2024-11-23</v>
      </c>
      <c r="F572" s="14" t="str">
        <f aca="false">RAW_DATA!F568</f>
        <v>2024-11-25</v>
      </c>
      <c r="G572" s="2" t="str">
        <f aca="false">RAW_DATA!G568</f>
        <v>Lumbini</v>
      </c>
      <c r="H572" s="4" t="n">
        <f aca="false">RAW_DATA!H568</f>
        <v>1659.37</v>
      </c>
      <c r="I572" s="5" t="n">
        <f aca="false">RAW_DATA!I568</f>
        <v>30</v>
      </c>
      <c r="J572" s="2" t="str">
        <f aca="false">RAW_DATA!J568</f>
        <v>No</v>
      </c>
      <c r="K572" s="15" t="n">
        <f aca="false">IF(AND(F572&lt;&gt;"",E572&lt;&gt;""),DATEVALUE(F572)-DATEVALUE(E572),"")</f>
        <v>2</v>
      </c>
      <c r="L572" s="4" t="n">
        <f aca="false">H572*(1-I572/100)</f>
        <v>1161.559</v>
      </c>
      <c r="M572" s="4" t="n">
        <f aca="false">H572*CALCULATIONS!$B$2</f>
        <v>995.622</v>
      </c>
      <c r="N572" s="4" t="n">
        <f aca="false">IF(J572="Yes",H572*CALCULATIONS!$B$3,0)</f>
        <v>0</v>
      </c>
      <c r="O572" s="4" t="n">
        <f aca="false">L572-M572-N572</f>
        <v>165.937</v>
      </c>
      <c r="P572" s="16" t="n">
        <f aca="false">IF(L572&gt;0,O572/L572,"")</f>
        <v>0.142857142857143</v>
      </c>
    </row>
    <row r="573" customFormat="false" ht="15" hidden="false" customHeight="false" outlineLevel="0" collapsed="false">
      <c r="A573" s="2" t="str">
        <f aca="false">RAW_DATA!A569</f>
        <v>ORD-100568</v>
      </c>
      <c r="B573" s="2" t="str">
        <f aca="false">RAW_DATA!B569</f>
        <v>CUST-4537</v>
      </c>
      <c r="C573" s="2" t="str">
        <f aca="false">RAW_DATA!C569</f>
        <v>Kids</v>
      </c>
      <c r="D573" s="2" t="str">
        <f aca="false">RAW_DATA!D569</f>
        <v>KID-TSHIRT-001</v>
      </c>
      <c r="E573" s="14" t="str">
        <f aca="false">RAW_DATA!E569</f>
        <v>2024-02-06</v>
      </c>
      <c r="F573" s="14" t="str">
        <f aca="false">RAW_DATA!F569</f>
        <v>2024-02-15</v>
      </c>
      <c r="G573" s="2" t="str">
        <f aca="false">RAW_DATA!G569</f>
        <v>Karnali</v>
      </c>
      <c r="H573" s="4" t="n">
        <f aca="false">RAW_DATA!H569</f>
        <v>8170.8</v>
      </c>
      <c r="I573" s="5" t="n">
        <f aca="false">RAW_DATA!I569</f>
        <v>10</v>
      </c>
      <c r="J573" s="2" t="str">
        <f aca="false">RAW_DATA!J569</f>
        <v>Yes</v>
      </c>
      <c r="K573" s="15" t="n">
        <f aca="false">IF(AND(F573&lt;&gt;"",E573&lt;&gt;""),DATEVALUE(F573)-DATEVALUE(E573),"")</f>
        <v>9</v>
      </c>
      <c r="L573" s="4" t="n">
        <f aca="false">H573*(1-I573/100)</f>
        <v>7353.72</v>
      </c>
      <c r="M573" s="4" t="n">
        <f aca="false">H573*CALCULATIONS!$B$2</f>
        <v>4902.48</v>
      </c>
      <c r="N573" s="4" t="n">
        <f aca="false">IF(J573="Yes",H573*CALCULATIONS!$B$3,0)</f>
        <v>1634.16</v>
      </c>
      <c r="O573" s="4" t="n">
        <f aca="false">L573-M573-N573</f>
        <v>817.080000000001</v>
      </c>
      <c r="P573" s="16" t="n">
        <f aca="false">IF(L573&gt;0,O573/L573,"")</f>
        <v>0.111111111111111</v>
      </c>
    </row>
    <row r="574" customFormat="false" ht="15" hidden="false" customHeight="false" outlineLevel="0" collapsed="false">
      <c r="A574" s="2" t="str">
        <f aca="false">RAW_DATA!A570</f>
        <v>ORD-100569</v>
      </c>
      <c r="B574" s="2" t="str">
        <f aca="false">RAW_DATA!B570</f>
        <v>CUST-3931</v>
      </c>
      <c r="C574" s="2" t="str">
        <f aca="false">RAW_DATA!C570</f>
        <v>Kids</v>
      </c>
      <c r="D574" s="2" t="str">
        <f aca="false">RAW_DATA!D570</f>
        <v>KID-FROCK-001</v>
      </c>
      <c r="E574" s="14" t="str">
        <f aca="false">RAW_DATA!E570</f>
        <v>2024-04-07</v>
      </c>
      <c r="F574" s="14" t="str">
        <f aca="false">RAW_DATA!F570</f>
        <v>2024-04-10</v>
      </c>
      <c r="G574" s="2" t="str">
        <f aca="false">RAW_DATA!G570</f>
        <v>Bagmati</v>
      </c>
      <c r="H574" s="4" t="n">
        <f aca="false">RAW_DATA!H570</f>
        <v>8209.09</v>
      </c>
      <c r="I574" s="5" t="n">
        <f aca="false">RAW_DATA!I570</f>
        <v>5</v>
      </c>
      <c r="J574" s="2" t="str">
        <f aca="false">RAW_DATA!J570</f>
        <v>No</v>
      </c>
      <c r="K574" s="15" t="n">
        <f aca="false">IF(AND(F574&lt;&gt;"",E574&lt;&gt;""),DATEVALUE(F574)-DATEVALUE(E574),"")</f>
        <v>3</v>
      </c>
      <c r="L574" s="4" t="n">
        <f aca="false">H574*(1-I574/100)</f>
        <v>7798.6355</v>
      </c>
      <c r="M574" s="4" t="n">
        <f aca="false">H574*CALCULATIONS!$B$2</f>
        <v>4925.454</v>
      </c>
      <c r="N574" s="4" t="n">
        <f aca="false">IF(J574="Yes",H574*CALCULATIONS!$B$3,0)</f>
        <v>0</v>
      </c>
      <c r="O574" s="4" t="n">
        <f aca="false">L574-M574-N574</f>
        <v>2873.1815</v>
      </c>
      <c r="P574" s="16" t="n">
        <f aca="false">IF(L574&gt;0,O574/L574,"")</f>
        <v>0.368421052631579</v>
      </c>
    </row>
    <row r="575" customFormat="false" ht="15" hidden="false" customHeight="false" outlineLevel="0" collapsed="false">
      <c r="A575" s="2" t="str">
        <f aca="false">RAW_DATA!A571</f>
        <v>ORD-100570</v>
      </c>
      <c r="B575" s="2" t="str">
        <f aca="false">RAW_DATA!B571</f>
        <v>CUST-7997</v>
      </c>
      <c r="C575" s="2" t="str">
        <f aca="false">RAW_DATA!C571</f>
        <v>Women</v>
      </c>
      <c r="D575" s="2" t="str">
        <f aca="false">RAW_DATA!D571</f>
        <v>WOM-CARDIGAN-001</v>
      </c>
      <c r="E575" s="14" t="str">
        <f aca="false">RAW_DATA!E571</f>
        <v>2024-10-22</v>
      </c>
      <c r="F575" s="14" t="str">
        <f aca="false">RAW_DATA!F571</f>
        <v>2024-10-27</v>
      </c>
      <c r="G575" s="2" t="str">
        <f aca="false">RAW_DATA!G571</f>
        <v>Madhesh</v>
      </c>
      <c r="H575" s="4" t="n">
        <f aca="false">RAW_DATA!H571</f>
        <v>11611.11</v>
      </c>
      <c r="I575" s="5" t="n">
        <f aca="false">RAW_DATA!I571</f>
        <v>0</v>
      </c>
      <c r="J575" s="2" t="str">
        <f aca="false">RAW_DATA!J571</f>
        <v>No</v>
      </c>
      <c r="K575" s="15" t="n">
        <f aca="false">IF(AND(F575&lt;&gt;"",E575&lt;&gt;""),DATEVALUE(F575)-DATEVALUE(E575),"")</f>
        <v>5</v>
      </c>
      <c r="L575" s="4" t="n">
        <f aca="false">H575*(1-I575/100)</f>
        <v>11611.11</v>
      </c>
      <c r="M575" s="4" t="n">
        <f aca="false">H575*CALCULATIONS!$B$2</f>
        <v>6966.666</v>
      </c>
      <c r="N575" s="4" t="n">
        <f aca="false">IF(J575="Yes",H575*CALCULATIONS!$B$3,0)</f>
        <v>0</v>
      </c>
      <c r="O575" s="4" t="n">
        <f aca="false">L575-M575-N575</f>
        <v>4644.444</v>
      </c>
      <c r="P575" s="16" t="n">
        <f aca="false">IF(L575&gt;0,O575/L575,"")</f>
        <v>0.4</v>
      </c>
    </row>
    <row r="576" customFormat="false" ht="15" hidden="false" customHeight="false" outlineLevel="0" collapsed="false">
      <c r="A576" s="2" t="str">
        <f aca="false">RAW_DATA!A572</f>
        <v>ORD-100571</v>
      </c>
      <c r="B576" s="2" t="str">
        <f aca="false">RAW_DATA!B572</f>
        <v>CUST-8258</v>
      </c>
      <c r="C576" s="2" t="str">
        <f aca="false">RAW_DATA!C572</f>
        <v>Kids</v>
      </c>
      <c r="D576" s="2" t="str">
        <f aca="false">RAW_DATA!D572</f>
        <v>KID-JEANS-001</v>
      </c>
      <c r="E576" s="14" t="str">
        <f aca="false">RAW_DATA!E572</f>
        <v>2024-06-21</v>
      </c>
      <c r="F576" s="14" t="str">
        <f aca="false">RAW_DATA!F572</f>
        <v>2024-06-28</v>
      </c>
      <c r="G576" s="2" t="str">
        <f aca="false">RAW_DATA!G572</f>
        <v>Lumbini</v>
      </c>
      <c r="H576" s="4" t="n">
        <f aca="false">RAW_DATA!H572</f>
        <v>6322.58</v>
      </c>
      <c r="I576" s="5" t="n">
        <f aca="false">RAW_DATA!I572</f>
        <v>20</v>
      </c>
      <c r="J576" s="2" t="str">
        <f aca="false">RAW_DATA!J572</f>
        <v>No</v>
      </c>
      <c r="K576" s="15" t="n">
        <f aca="false">IF(AND(F576&lt;&gt;"",E576&lt;&gt;""),DATEVALUE(F576)-DATEVALUE(E576),"")</f>
        <v>7</v>
      </c>
      <c r="L576" s="4" t="n">
        <f aca="false">H576*(1-I576/100)</f>
        <v>5058.064</v>
      </c>
      <c r="M576" s="4" t="n">
        <f aca="false">H576*CALCULATIONS!$B$2</f>
        <v>3793.548</v>
      </c>
      <c r="N576" s="4" t="n">
        <f aca="false">IF(J576="Yes",H576*CALCULATIONS!$B$3,0)</f>
        <v>0</v>
      </c>
      <c r="O576" s="4" t="n">
        <f aca="false">L576-M576-N576</f>
        <v>1264.516</v>
      </c>
      <c r="P576" s="16" t="n">
        <f aca="false">IF(L576&gt;0,O576/L576,"")</f>
        <v>0.25</v>
      </c>
    </row>
    <row r="577" customFormat="false" ht="15" hidden="false" customHeight="false" outlineLevel="0" collapsed="false">
      <c r="A577" s="2" t="str">
        <f aca="false">RAW_DATA!A573</f>
        <v>ORD-100572</v>
      </c>
      <c r="B577" s="2" t="str">
        <f aca="false">RAW_DATA!B573</f>
        <v>CUST-6299</v>
      </c>
      <c r="C577" s="2" t="str">
        <f aca="false">RAW_DATA!C573</f>
        <v>Kids</v>
      </c>
      <c r="D577" s="2" t="str">
        <f aca="false">RAW_DATA!D573</f>
        <v>KID-UNIFORM-001</v>
      </c>
      <c r="E577" s="14" t="str">
        <f aca="false">RAW_DATA!E573</f>
        <v>2024-07-30</v>
      </c>
      <c r="F577" s="14" t="str">
        <f aca="false">RAW_DATA!F573</f>
        <v>2024-08-07</v>
      </c>
      <c r="G577" s="2" t="str">
        <f aca="false">RAW_DATA!G573</f>
        <v>Gandaki</v>
      </c>
      <c r="H577" s="4" t="n">
        <f aca="false">RAW_DATA!H573</f>
        <v>12750.38</v>
      </c>
      <c r="I577" s="5" t="n">
        <f aca="false">RAW_DATA!I573</f>
        <v>10</v>
      </c>
      <c r="J577" s="2" t="str">
        <f aca="false">RAW_DATA!J573</f>
        <v>No</v>
      </c>
      <c r="K577" s="15" t="n">
        <f aca="false">IF(AND(F577&lt;&gt;"",E577&lt;&gt;""),DATEVALUE(F577)-DATEVALUE(E577),"")</f>
        <v>8</v>
      </c>
      <c r="L577" s="4" t="n">
        <f aca="false">H577*(1-I577/100)</f>
        <v>11475.342</v>
      </c>
      <c r="M577" s="4" t="n">
        <f aca="false">H577*CALCULATIONS!$B$2</f>
        <v>7650.228</v>
      </c>
      <c r="N577" s="4" t="n">
        <f aca="false">IF(J577="Yes",H577*CALCULATIONS!$B$3,0)</f>
        <v>0</v>
      </c>
      <c r="O577" s="4" t="n">
        <f aca="false">L577-M577-N577</f>
        <v>3825.114</v>
      </c>
      <c r="P577" s="16" t="n">
        <f aca="false">IF(L577&gt;0,O577/L577,"")</f>
        <v>0.333333333333333</v>
      </c>
    </row>
    <row r="578" customFormat="false" ht="15" hidden="false" customHeight="false" outlineLevel="0" collapsed="false">
      <c r="A578" s="2" t="str">
        <f aca="false">RAW_DATA!A574</f>
        <v>ORD-100573</v>
      </c>
      <c r="B578" s="2" t="str">
        <f aca="false">RAW_DATA!B574</f>
        <v>CUST-7505</v>
      </c>
      <c r="C578" s="2" t="str">
        <f aca="false">RAW_DATA!C574</f>
        <v>Women</v>
      </c>
      <c r="D578" s="2" t="str">
        <f aca="false">RAW_DATA!D574</f>
        <v>WOM-SCARF-001</v>
      </c>
      <c r="E578" s="14" t="str">
        <f aca="false">RAW_DATA!E574</f>
        <v>2024-05-10</v>
      </c>
      <c r="F578" s="14" t="str">
        <f aca="false">RAW_DATA!F574</f>
        <v>2024-05-15</v>
      </c>
      <c r="G578" s="2" t="str">
        <f aca="false">RAW_DATA!G574</f>
        <v>Gandaki</v>
      </c>
      <c r="H578" s="4" t="n">
        <f aca="false">RAW_DATA!H574</f>
        <v>11602.77</v>
      </c>
      <c r="I578" s="5" t="n">
        <f aca="false">RAW_DATA!I574</f>
        <v>15</v>
      </c>
      <c r="J578" s="2" t="str">
        <f aca="false">RAW_DATA!J574</f>
        <v>No</v>
      </c>
      <c r="K578" s="15" t="n">
        <f aca="false">IF(AND(F578&lt;&gt;"",E578&lt;&gt;""),DATEVALUE(F578)-DATEVALUE(E578),"")</f>
        <v>5</v>
      </c>
      <c r="L578" s="4" t="n">
        <f aca="false">H578*(1-I578/100)</f>
        <v>9862.3545</v>
      </c>
      <c r="M578" s="4" t="n">
        <f aca="false">H578*CALCULATIONS!$B$2</f>
        <v>6961.662</v>
      </c>
      <c r="N578" s="4" t="n">
        <f aca="false">IF(J578="Yes",H578*CALCULATIONS!$B$3,0)</f>
        <v>0</v>
      </c>
      <c r="O578" s="4" t="n">
        <f aca="false">L578-M578-N578</f>
        <v>2900.6925</v>
      </c>
      <c r="P578" s="16" t="n">
        <f aca="false">IF(L578&gt;0,O578/L578,"")</f>
        <v>0.294117647058824</v>
      </c>
    </row>
    <row r="579" customFormat="false" ht="15" hidden="false" customHeight="false" outlineLevel="0" collapsed="false">
      <c r="A579" s="2" t="str">
        <f aca="false">RAW_DATA!A575</f>
        <v>ORD-100574</v>
      </c>
      <c r="B579" s="2" t="str">
        <f aca="false">RAW_DATA!B575</f>
        <v>CUST-5920</v>
      </c>
      <c r="C579" s="2" t="str">
        <f aca="false">RAW_DATA!C575</f>
        <v>Men</v>
      </c>
      <c r="D579" s="2" t="str">
        <f aca="false">RAW_DATA!D575</f>
        <v>MEN-SHIRT-001</v>
      </c>
      <c r="E579" s="14" t="str">
        <f aca="false">RAW_DATA!E575</f>
        <v>2024-03-10</v>
      </c>
      <c r="F579" s="14" t="str">
        <f aca="false">RAW_DATA!F575</f>
        <v>2024-03-25</v>
      </c>
      <c r="G579" s="2" t="str">
        <f aca="false">RAW_DATA!G575</f>
        <v>Sudurpashchim</v>
      </c>
      <c r="H579" s="4" t="n">
        <f aca="false">RAW_DATA!H575</f>
        <v>736.39</v>
      </c>
      <c r="I579" s="5" t="n">
        <f aca="false">RAW_DATA!I575</f>
        <v>20</v>
      </c>
      <c r="J579" s="2" t="str">
        <f aca="false">RAW_DATA!J575</f>
        <v>No</v>
      </c>
      <c r="K579" s="15" t="n">
        <f aca="false">IF(AND(F579&lt;&gt;"",E579&lt;&gt;""),DATEVALUE(F579)-DATEVALUE(E579),"")</f>
        <v>15</v>
      </c>
      <c r="L579" s="4" t="n">
        <f aca="false">H579*(1-I579/100)</f>
        <v>589.112</v>
      </c>
      <c r="M579" s="4" t="n">
        <f aca="false">H579*CALCULATIONS!$B$2</f>
        <v>441.834</v>
      </c>
      <c r="N579" s="4" t="n">
        <f aca="false">IF(J579="Yes",H579*CALCULATIONS!$B$3,0)</f>
        <v>0</v>
      </c>
      <c r="O579" s="4" t="n">
        <f aca="false">L579-M579-N579</f>
        <v>147.278</v>
      </c>
      <c r="P579" s="16" t="n">
        <f aca="false">IF(L579&gt;0,O579/L579,"")</f>
        <v>0.25</v>
      </c>
    </row>
    <row r="580" customFormat="false" ht="15" hidden="false" customHeight="false" outlineLevel="0" collapsed="false">
      <c r="A580" s="2" t="str">
        <f aca="false">RAW_DATA!A576</f>
        <v>ORD-100575</v>
      </c>
      <c r="B580" s="2" t="str">
        <f aca="false">RAW_DATA!B576</f>
        <v>CUST-9376</v>
      </c>
      <c r="C580" s="2" t="str">
        <f aca="false">RAW_DATA!C576</f>
        <v>Kids</v>
      </c>
      <c r="D580" s="2" t="str">
        <f aca="false">RAW_DATA!D576</f>
        <v>KID-DRESS-001</v>
      </c>
      <c r="E580" s="14" t="str">
        <f aca="false">RAW_DATA!E576</f>
        <v>2024-12-19</v>
      </c>
      <c r="F580" s="14" t="str">
        <f aca="false">RAW_DATA!F576</f>
        <v>2024-12-28</v>
      </c>
      <c r="G580" s="2" t="str">
        <f aca="false">RAW_DATA!G576</f>
        <v>Karnali</v>
      </c>
      <c r="H580" s="4" t="n">
        <f aca="false">RAW_DATA!H576</f>
        <v>11687.08</v>
      </c>
      <c r="I580" s="5" t="n">
        <f aca="false">RAW_DATA!I576</f>
        <v>0</v>
      </c>
      <c r="J580" s="2" t="str">
        <f aca="false">RAW_DATA!J576</f>
        <v>No</v>
      </c>
      <c r="K580" s="15" t="n">
        <f aca="false">IF(AND(F580&lt;&gt;"",E580&lt;&gt;""),DATEVALUE(F580)-DATEVALUE(E580),"")</f>
        <v>9</v>
      </c>
      <c r="L580" s="4" t="n">
        <f aca="false">H580*(1-I580/100)</f>
        <v>11687.08</v>
      </c>
      <c r="M580" s="4" t="n">
        <f aca="false">H580*CALCULATIONS!$B$2</f>
        <v>7012.248</v>
      </c>
      <c r="N580" s="4" t="n">
        <f aca="false">IF(J580="Yes",H580*CALCULATIONS!$B$3,0)</f>
        <v>0</v>
      </c>
      <c r="O580" s="4" t="n">
        <f aca="false">L580-M580-N580</f>
        <v>4674.832</v>
      </c>
      <c r="P580" s="16" t="n">
        <f aca="false">IF(L580&gt;0,O580/L580,"")</f>
        <v>0.4</v>
      </c>
    </row>
    <row r="581" customFormat="false" ht="15" hidden="false" customHeight="false" outlineLevel="0" collapsed="false">
      <c r="A581" s="2" t="str">
        <f aca="false">RAW_DATA!A577</f>
        <v>ORD-100576</v>
      </c>
      <c r="B581" s="2" t="str">
        <f aca="false">RAW_DATA!B577</f>
        <v>CUST-5093</v>
      </c>
      <c r="C581" s="2" t="str">
        <f aca="false">RAW_DATA!C577</f>
        <v>Women</v>
      </c>
      <c r="D581" s="2" t="str">
        <f aca="false">RAW_DATA!D577</f>
        <v>WOM-SCARF-001</v>
      </c>
      <c r="E581" s="14" t="str">
        <f aca="false">RAW_DATA!E577</f>
        <v>2024-03-20</v>
      </c>
      <c r="F581" s="14" t="str">
        <f aca="false">RAW_DATA!F577</f>
        <v>2024-03-23</v>
      </c>
      <c r="G581" s="2" t="str">
        <f aca="false">RAW_DATA!G577</f>
        <v>Bagmati</v>
      </c>
      <c r="H581" s="4" t="n">
        <f aca="false">RAW_DATA!H577</f>
        <v>7175.36</v>
      </c>
      <c r="I581" s="5" t="n">
        <f aca="false">RAW_DATA!I577</f>
        <v>0</v>
      </c>
      <c r="J581" s="2" t="str">
        <f aca="false">RAW_DATA!J577</f>
        <v>No</v>
      </c>
      <c r="K581" s="15" t="n">
        <f aca="false">IF(AND(F581&lt;&gt;"",E581&lt;&gt;""),DATEVALUE(F581)-DATEVALUE(E581),"")</f>
        <v>3</v>
      </c>
      <c r="L581" s="4" t="n">
        <f aca="false">H581*(1-I581/100)</f>
        <v>7175.36</v>
      </c>
      <c r="M581" s="4" t="n">
        <f aca="false">H581*CALCULATIONS!$B$2</f>
        <v>4305.216</v>
      </c>
      <c r="N581" s="4" t="n">
        <f aca="false">IF(J581="Yes",H581*CALCULATIONS!$B$3,0)</f>
        <v>0</v>
      </c>
      <c r="O581" s="4" t="n">
        <f aca="false">L581-M581-N581</f>
        <v>2870.144</v>
      </c>
      <c r="P581" s="16" t="n">
        <f aca="false">IF(L581&gt;0,O581/L581,"")</f>
        <v>0.4</v>
      </c>
    </row>
    <row r="582" customFormat="false" ht="15" hidden="false" customHeight="false" outlineLevel="0" collapsed="false">
      <c r="A582" s="2" t="str">
        <f aca="false">RAW_DATA!A578</f>
        <v>ORD-100577</v>
      </c>
      <c r="B582" s="2" t="str">
        <f aca="false">RAW_DATA!B578</f>
        <v>CUST-8905</v>
      </c>
      <c r="C582" s="2" t="str">
        <f aca="false">RAW_DATA!C578</f>
        <v>Men</v>
      </c>
      <c r="D582" s="2" t="str">
        <f aca="false">RAW_DATA!D578</f>
        <v>MEN-JACKET-001</v>
      </c>
      <c r="E582" s="14" t="str">
        <f aca="false">RAW_DATA!E578</f>
        <v>2024-04-21</v>
      </c>
      <c r="F582" s="14" t="str">
        <f aca="false">RAW_DATA!F578</f>
        <v>2024-04-29</v>
      </c>
      <c r="G582" s="2" t="str">
        <f aca="false">RAW_DATA!G578</f>
        <v>Bagmati</v>
      </c>
      <c r="H582" s="4" t="n">
        <f aca="false">RAW_DATA!H578</f>
        <v>8751.44</v>
      </c>
      <c r="I582" s="5" t="n">
        <f aca="false">RAW_DATA!I578</f>
        <v>15</v>
      </c>
      <c r="J582" s="2" t="str">
        <f aca="false">RAW_DATA!J578</f>
        <v>No</v>
      </c>
      <c r="K582" s="15" t="n">
        <f aca="false">IF(AND(F582&lt;&gt;"",E582&lt;&gt;""),DATEVALUE(F582)-DATEVALUE(E582),"")</f>
        <v>8</v>
      </c>
      <c r="L582" s="4" t="n">
        <f aca="false">H582*(1-I582/100)</f>
        <v>7438.724</v>
      </c>
      <c r="M582" s="4" t="n">
        <f aca="false">H582*CALCULATIONS!$B$2</f>
        <v>5250.864</v>
      </c>
      <c r="N582" s="4" t="n">
        <f aca="false">IF(J582="Yes",H582*CALCULATIONS!$B$3,0)</f>
        <v>0</v>
      </c>
      <c r="O582" s="4" t="n">
        <f aca="false">L582-M582-N582</f>
        <v>2187.86</v>
      </c>
      <c r="P582" s="16" t="n">
        <f aca="false">IF(L582&gt;0,O582/L582,"")</f>
        <v>0.294117647058824</v>
      </c>
    </row>
    <row r="583" customFormat="false" ht="15" hidden="false" customHeight="false" outlineLevel="0" collapsed="false">
      <c r="A583" s="2" t="str">
        <f aca="false">RAW_DATA!A579</f>
        <v>ORD-100578</v>
      </c>
      <c r="B583" s="2" t="str">
        <f aca="false">RAW_DATA!B579</f>
        <v>CUST-7251</v>
      </c>
      <c r="C583" s="2" t="str">
        <f aca="false">RAW_DATA!C579</f>
        <v>Men</v>
      </c>
      <c r="D583" s="2" t="str">
        <f aca="false">RAW_DATA!D579</f>
        <v>MEN-KURTA-001</v>
      </c>
      <c r="E583" s="14" t="str">
        <f aca="false">RAW_DATA!E579</f>
        <v>2024-06-02</v>
      </c>
      <c r="F583" s="14" t="str">
        <f aca="false">RAW_DATA!F579</f>
        <v>2024-06-03</v>
      </c>
      <c r="G583" s="2" t="str">
        <f aca="false">RAW_DATA!G579</f>
        <v>Karnali</v>
      </c>
      <c r="H583" s="4" t="n">
        <f aca="false">RAW_DATA!H579</f>
        <v>9130.85</v>
      </c>
      <c r="I583" s="5" t="n">
        <f aca="false">RAW_DATA!I579</f>
        <v>0</v>
      </c>
      <c r="J583" s="2" t="str">
        <f aca="false">RAW_DATA!J579</f>
        <v>No</v>
      </c>
      <c r="K583" s="15" t="n">
        <f aca="false">IF(AND(F583&lt;&gt;"",E583&lt;&gt;""),DATEVALUE(F583)-DATEVALUE(E583),"")</f>
        <v>1</v>
      </c>
      <c r="L583" s="4" t="n">
        <f aca="false">H583*(1-I583/100)</f>
        <v>9130.85</v>
      </c>
      <c r="M583" s="4" t="n">
        <f aca="false">H583*CALCULATIONS!$B$2</f>
        <v>5478.51</v>
      </c>
      <c r="N583" s="4" t="n">
        <f aca="false">IF(J583="Yes",H583*CALCULATIONS!$B$3,0)</f>
        <v>0</v>
      </c>
      <c r="O583" s="4" t="n">
        <f aca="false">L583-M583-N583</f>
        <v>3652.34</v>
      </c>
      <c r="P583" s="16" t="n">
        <f aca="false">IF(L583&gt;0,O583/L583,"")</f>
        <v>0.4</v>
      </c>
    </row>
    <row r="584" customFormat="false" ht="15" hidden="false" customHeight="false" outlineLevel="0" collapsed="false">
      <c r="A584" s="2" t="str">
        <f aca="false">RAW_DATA!A580</f>
        <v>ORD-100579</v>
      </c>
      <c r="B584" s="2" t="str">
        <f aca="false">RAW_DATA!B580</f>
        <v>CUST-4714</v>
      </c>
      <c r="C584" s="2" t="str">
        <f aca="false">RAW_DATA!C580</f>
        <v>Men</v>
      </c>
      <c r="D584" s="2" t="str">
        <f aca="false">RAW_DATA!D580</f>
        <v>MEN-SHIRT-001</v>
      </c>
      <c r="E584" s="14" t="str">
        <f aca="false">RAW_DATA!E580</f>
        <v>2024-08-10</v>
      </c>
      <c r="F584" s="14" t="str">
        <f aca="false">RAW_DATA!F580</f>
        <v>2024-08-15</v>
      </c>
      <c r="G584" s="2" t="str">
        <f aca="false">RAW_DATA!G580</f>
        <v>Sudurpashchim</v>
      </c>
      <c r="H584" s="4" t="n">
        <f aca="false">RAW_DATA!H580</f>
        <v>5544.99</v>
      </c>
      <c r="I584" s="5" t="n">
        <f aca="false">RAW_DATA!I580</f>
        <v>10</v>
      </c>
      <c r="J584" s="2" t="str">
        <f aca="false">RAW_DATA!J580</f>
        <v>No</v>
      </c>
      <c r="K584" s="15" t="n">
        <f aca="false">IF(AND(F584&lt;&gt;"",E584&lt;&gt;""),DATEVALUE(F584)-DATEVALUE(E584),"")</f>
        <v>5</v>
      </c>
      <c r="L584" s="4" t="n">
        <f aca="false">H584*(1-I584/100)</f>
        <v>4990.491</v>
      </c>
      <c r="M584" s="4" t="n">
        <f aca="false">H584*CALCULATIONS!$B$2</f>
        <v>3326.994</v>
      </c>
      <c r="N584" s="4" t="n">
        <f aca="false">IF(J584="Yes",H584*CALCULATIONS!$B$3,0)</f>
        <v>0</v>
      </c>
      <c r="O584" s="4" t="n">
        <f aca="false">L584-M584-N584</f>
        <v>1663.497</v>
      </c>
      <c r="P584" s="16" t="n">
        <f aca="false">IF(L584&gt;0,O584/L584,"")</f>
        <v>0.333333333333333</v>
      </c>
    </row>
    <row r="585" customFormat="false" ht="15" hidden="false" customHeight="false" outlineLevel="0" collapsed="false">
      <c r="A585" s="2" t="str">
        <f aca="false">RAW_DATA!A581</f>
        <v>ORD-100580</v>
      </c>
      <c r="B585" s="2" t="str">
        <f aca="false">RAW_DATA!B581</f>
        <v>CUST-6231</v>
      </c>
      <c r="C585" s="2" t="str">
        <f aca="false">RAW_DATA!C581</f>
        <v>Women</v>
      </c>
      <c r="D585" s="2" t="str">
        <f aca="false">RAW_DATA!D581</f>
        <v>WOM-SCARF-001</v>
      </c>
      <c r="E585" s="14" t="str">
        <f aca="false">RAW_DATA!E581</f>
        <v>2024-07-14</v>
      </c>
      <c r="F585" s="14" t="str">
        <f aca="false">RAW_DATA!F581</f>
        <v>2024-07-16</v>
      </c>
      <c r="G585" s="2" t="str">
        <f aca="false">RAW_DATA!G581</f>
        <v>Sudurpashchim</v>
      </c>
      <c r="H585" s="4" t="n">
        <f aca="false">RAW_DATA!H581</f>
        <v>11772.57</v>
      </c>
      <c r="I585" s="5" t="n">
        <f aca="false">RAW_DATA!I581</f>
        <v>25</v>
      </c>
      <c r="J585" s="2" t="str">
        <f aca="false">RAW_DATA!J581</f>
        <v>No</v>
      </c>
      <c r="K585" s="15" t="n">
        <f aca="false">IF(AND(F585&lt;&gt;"",E585&lt;&gt;""),DATEVALUE(F585)-DATEVALUE(E585),"")</f>
        <v>2</v>
      </c>
      <c r="L585" s="4" t="n">
        <f aca="false">H585*(1-I585/100)</f>
        <v>8829.4275</v>
      </c>
      <c r="M585" s="4" t="n">
        <f aca="false">H585*CALCULATIONS!$B$2</f>
        <v>7063.542</v>
      </c>
      <c r="N585" s="4" t="n">
        <f aca="false">IF(J585="Yes",H585*CALCULATIONS!$B$3,0)</f>
        <v>0</v>
      </c>
      <c r="O585" s="4" t="n">
        <f aca="false">L585-M585-N585</f>
        <v>1765.8855</v>
      </c>
      <c r="P585" s="16" t="n">
        <f aca="false">IF(L585&gt;0,O585/L585,"")</f>
        <v>0.2</v>
      </c>
    </row>
    <row r="586" customFormat="false" ht="15" hidden="false" customHeight="false" outlineLevel="0" collapsed="false">
      <c r="A586" s="2" t="str">
        <f aca="false">RAW_DATA!A582</f>
        <v>ORD-100581</v>
      </c>
      <c r="B586" s="2" t="str">
        <f aca="false">RAW_DATA!B582</f>
        <v>CUST-8300</v>
      </c>
      <c r="C586" s="2" t="str">
        <f aca="false">RAW_DATA!C582</f>
        <v>Women</v>
      </c>
      <c r="D586" s="2" t="str">
        <f aca="false">RAW_DATA!D582</f>
        <v>WOM-DRESS-001</v>
      </c>
      <c r="E586" s="14" t="str">
        <f aca="false">RAW_DATA!E582</f>
        <v>2024-01-26</v>
      </c>
      <c r="F586" s="14" t="str">
        <f aca="false">RAW_DATA!F582</f>
        <v>2024-02-02</v>
      </c>
      <c r="G586" s="2" t="str">
        <f aca="false">RAW_DATA!G582</f>
        <v>Madhesh</v>
      </c>
      <c r="H586" s="4" t="n">
        <f aca="false">RAW_DATA!H582</f>
        <v>3701.56</v>
      </c>
      <c r="I586" s="5" t="n">
        <f aca="false">RAW_DATA!I582</f>
        <v>25</v>
      </c>
      <c r="J586" s="2" t="str">
        <f aca="false">RAW_DATA!J582</f>
        <v>No</v>
      </c>
      <c r="K586" s="15" t="n">
        <f aca="false">IF(AND(F586&lt;&gt;"",E586&lt;&gt;""),DATEVALUE(F586)-DATEVALUE(E586),"")</f>
        <v>7</v>
      </c>
      <c r="L586" s="4" t="n">
        <f aca="false">H586*(1-I586/100)</f>
        <v>2776.17</v>
      </c>
      <c r="M586" s="4" t="n">
        <f aca="false">H586*CALCULATIONS!$B$2</f>
        <v>2220.936</v>
      </c>
      <c r="N586" s="4" t="n">
        <f aca="false">IF(J586="Yes",H586*CALCULATIONS!$B$3,0)</f>
        <v>0</v>
      </c>
      <c r="O586" s="4" t="n">
        <f aca="false">L586-M586-N586</f>
        <v>555.234</v>
      </c>
      <c r="P586" s="16" t="n">
        <f aca="false">IF(L586&gt;0,O586/L586,"")</f>
        <v>0.2</v>
      </c>
    </row>
    <row r="587" customFormat="false" ht="15" hidden="false" customHeight="false" outlineLevel="0" collapsed="false">
      <c r="A587" s="2" t="str">
        <f aca="false">RAW_DATA!A583</f>
        <v>ORD-100582</v>
      </c>
      <c r="B587" s="2" t="str">
        <f aca="false">RAW_DATA!B583</f>
        <v>CUST-8796</v>
      </c>
      <c r="C587" s="2" t="str">
        <f aca="false">RAW_DATA!C583</f>
        <v>Women</v>
      </c>
      <c r="D587" s="2" t="str">
        <f aca="false">RAW_DATA!D583</f>
        <v>WOM-SCARF-001</v>
      </c>
      <c r="E587" s="14" t="str">
        <f aca="false">RAW_DATA!E583</f>
        <v>2024-07-20</v>
      </c>
      <c r="F587" s="14" t="str">
        <f aca="false">RAW_DATA!F583</f>
        <v>2024-07-23</v>
      </c>
      <c r="G587" s="2" t="str">
        <f aca="false">RAW_DATA!G583</f>
        <v>Gandaki</v>
      </c>
      <c r="H587" s="4" t="n">
        <f aca="false">RAW_DATA!H583</f>
        <v>6763.07</v>
      </c>
      <c r="I587" s="5" t="n">
        <f aca="false">RAW_DATA!I583</f>
        <v>5</v>
      </c>
      <c r="J587" s="2" t="str">
        <f aca="false">RAW_DATA!J583</f>
        <v>No</v>
      </c>
      <c r="K587" s="15" t="n">
        <f aca="false">IF(AND(F587&lt;&gt;"",E587&lt;&gt;""),DATEVALUE(F587)-DATEVALUE(E587),"")</f>
        <v>3</v>
      </c>
      <c r="L587" s="4" t="n">
        <f aca="false">H587*(1-I587/100)</f>
        <v>6424.9165</v>
      </c>
      <c r="M587" s="4" t="n">
        <f aca="false">H587*CALCULATIONS!$B$2</f>
        <v>4057.842</v>
      </c>
      <c r="N587" s="4" t="n">
        <f aca="false">IF(J587="Yes",H587*CALCULATIONS!$B$3,0)</f>
        <v>0</v>
      </c>
      <c r="O587" s="4" t="n">
        <f aca="false">L587-M587-N587</f>
        <v>2367.0745</v>
      </c>
      <c r="P587" s="16" t="n">
        <f aca="false">IF(L587&gt;0,O587/L587,"")</f>
        <v>0.368421052631579</v>
      </c>
    </row>
    <row r="588" customFormat="false" ht="15" hidden="false" customHeight="false" outlineLevel="0" collapsed="false">
      <c r="A588" s="2" t="str">
        <f aca="false">RAW_DATA!A584</f>
        <v>ORD-100583</v>
      </c>
      <c r="B588" s="2" t="str">
        <f aca="false">RAW_DATA!B584</f>
        <v>CUST-3209</v>
      </c>
      <c r="C588" s="2" t="str">
        <f aca="false">RAW_DATA!C584</f>
        <v>Women</v>
      </c>
      <c r="D588" s="2" t="str">
        <f aca="false">RAW_DATA!D584</f>
        <v>WOM-KURTA-001</v>
      </c>
      <c r="E588" s="14" t="str">
        <f aca="false">RAW_DATA!E584</f>
        <v>2024-09-13</v>
      </c>
      <c r="F588" s="14" t="str">
        <f aca="false">RAW_DATA!F584</f>
        <v>2024-09-18</v>
      </c>
      <c r="G588" s="2" t="str">
        <f aca="false">RAW_DATA!G584</f>
        <v>Gandaki</v>
      </c>
      <c r="H588" s="4" t="n">
        <f aca="false">RAW_DATA!H584</f>
        <v>1733.65</v>
      </c>
      <c r="I588" s="5" t="n">
        <f aca="false">RAW_DATA!I584</f>
        <v>10</v>
      </c>
      <c r="J588" s="2" t="str">
        <f aca="false">RAW_DATA!J584</f>
        <v>No</v>
      </c>
      <c r="K588" s="15" t="n">
        <f aca="false">IF(AND(F588&lt;&gt;"",E588&lt;&gt;""),DATEVALUE(F588)-DATEVALUE(E588),"")</f>
        <v>5</v>
      </c>
      <c r="L588" s="4" t="n">
        <f aca="false">H588*(1-I588/100)</f>
        <v>1560.285</v>
      </c>
      <c r="M588" s="4" t="n">
        <f aca="false">H588*CALCULATIONS!$B$2</f>
        <v>1040.19</v>
      </c>
      <c r="N588" s="4" t="n">
        <f aca="false">IF(J588="Yes",H588*CALCULATIONS!$B$3,0)</f>
        <v>0</v>
      </c>
      <c r="O588" s="4" t="n">
        <f aca="false">L588-M588-N588</f>
        <v>520.095</v>
      </c>
      <c r="P588" s="16" t="n">
        <f aca="false">IF(L588&gt;0,O588/L588,"")</f>
        <v>0.333333333333333</v>
      </c>
    </row>
    <row r="589" customFormat="false" ht="15" hidden="false" customHeight="false" outlineLevel="0" collapsed="false">
      <c r="A589" s="2" t="str">
        <f aca="false">RAW_DATA!A585</f>
        <v>ORD-100584</v>
      </c>
      <c r="B589" s="2" t="str">
        <f aca="false">RAW_DATA!B585</f>
        <v>CUST-5034</v>
      </c>
      <c r="C589" s="2" t="str">
        <f aca="false">RAW_DATA!C585</f>
        <v>Women</v>
      </c>
      <c r="D589" s="2" t="str">
        <f aca="false">RAW_DATA!D585</f>
        <v>WOM-TOP-001</v>
      </c>
      <c r="E589" s="14" t="str">
        <f aca="false">RAW_DATA!E585</f>
        <v>2024-10-14</v>
      </c>
      <c r="F589" s="14" t="str">
        <f aca="false">RAW_DATA!F585</f>
        <v>2024-10-21</v>
      </c>
      <c r="G589" s="2" t="str">
        <f aca="false">RAW_DATA!G585</f>
        <v>Madhesh</v>
      </c>
      <c r="H589" s="4" t="n">
        <f aca="false">RAW_DATA!H585</f>
        <v>8784.29</v>
      </c>
      <c r="I589" s="5" t="n">
        <f aca="false">RAW_DATA!I585</f>
        <v>25</v>
      </c>
      <c r="J589" s="2" t="str">
        <f aca="false">RAW_DATA!J585</f>
        <v>No</v>
      </c>
      <c r="K589" s="15" t="n">
        <f aca="false">IF(AND(F589&lt;&gt;"",E589&lt;&gt;""),DATEVALUE(F589)-DATEVALUE(E589),"")</f>
        <v>7</v>
      </c>
      <c r="L589" s="4" t="n">
        <f aca="false">H589*(1-I589/100)</f>
        <v>6588.2175</v>
      </c>
      <c r="M589" s="4" t="n">
        <f aca="false">H589*CALCULATIONS!$B$2</f>
        <v>5270.574</v>
      </c>
      <c r="N589" s="4" t="n">
        <f aca="false">IF(J589="Yes",H589*CALCULATIONS!$B$3,0)</f>
        <v>0</v>
      </c>
      <c r="O589" s="4" t="n">
        <f aca="false">L589-M589-N589</f>
        <v>1317.6435</v>
      </c>
      <c r="P589" s="16" t="n">
        <f aca="false">IF(L589&gt;0,O589/L589,"")</f>
        <v>0.2</v>
      </c>
    </row>
    <row r="590" customFormat="false" ht="15" hidden="false" customHeight="false" outlineLevel="0" collapsed="false">
      <c r="A590" s="2" t="str">
        <f aca="false">RAW_DATA!A586</f>
        <v>ORD-100585</v>
      </c>
      <c r="B590" s="2" t="str">
        <f aca="false">RAW_DATA!B586</f>
        <v>CUST-7939</v>
      </c>
      <c r="C590" s="2" t="str">
        <f aca="false">RAW_DATA!C586</f>
        <v>Men</v>
      </c>
      <c r="D590" s="2" t="str">
        <f aca="false">RAW_DATA!D586</f>
        <v>MEN-JACKET-001</v>
      </c>
      <c r="E590" s="14" t="str">
        <f aca="false">RAW_DATA!E586</f>
        <v>2024-10-21</v>
      </c>
      <c r="F590" s="14" t="str">
        <f aca="false">RAW_DATA!F586</f>
        <v>2024-10-23</v>
      </c>
      <c r="G590" s="2" t="str">
        <f aca="false">RAW_DATA!G586</f>
        <v>Lumbini</v>
      </c>
      <c r="H590" s="4" t="n">
        <f aca="false">RAW_DATA!H586</f>
        <v>10428.7</v>
      </c>
      <c r="I590" s="5" t="n">
        <f aca="false">RAW_DATA!I586</f>
        <v>10</v>
      </c>
      <c r="J590" s="2" t="str">
        <f aca="false">RAW_DATA!J586</f>
        <v>No</v>
      </c>
      <c r="K590" s="15" t="n">
        <f aca="false">IF(AND(F590&lt;&gt;"",E590&lt;&gt;""),DATEVALUE(F590)-DATEVALUE(E590),"")</f>
        <v>2</v>
      </c>
      <c r="L590" s="4" t="n">
        <f aca="false">H590*(1-I590/100)</f>
        <v>9385.83</v>
      </c>
      <c r="M590" s="4" t="n">
        <f aca="false">H590*CALCULATIONS!$B$2</f>
        <v>6257.22</v>
      </c>
      <c r="N590" s="4" t="n">
        <f aca="false">IF(J590="Yes",H590*CALCULATIONS!$B$3,0)</f>
        <v>0</v>
      </c>
      <c r="O590" s="4" t="n">
        <f aca="false">L590-M590-N590</f>
        <v>3128.61</v>
      </c>
      <c r="P590" s="16" t="n">
        <f aca="false">IF(L590&gt;0,O590/L590,"")</f>
        <v>0.333333333333333</v>
      </c>
    </row>
    <row r="591" customFormat="false" ht="15" hidden="false" customHeight="false" outlineLevel="0" collapsed="false">
      <c r="A591" s="2" t="str">
        <f aca="false">RAW_DATA!A587</f>
        <v>ORD-100586</v>
      </c>
      <c r="B591" s="2" t="str">
        <f aca="false">RAW_DATA!B587</f>
        <v>CUST-8245</v>
      </c>
      <c r="C591" s="2" t="str">
        <f aca="false">RAW_DATA!C587</f>
        <v>Men</v>
      </c>
      <c r="D591" s="2" t="str">
        <f aca="false">RAW_DATA!D587</f>
        <v>MEN-JEANS-002</v>
      </c>
      <c r="E591" s="14" t="str">
        <f aca="false">RAW_DATA!E587</f>
        <v>2024-06-05</v>
      </c>
      <c r="F591" s="14" t="str">
        <f aca="false">RAW_DATA!F587</f>
        <v>2024-06-08</v>
      </c>
      <c r="G591" s="2" t="str">
        <f aca="false">RAW_DATA!G587</f>
        <v>Madhesh</v>
      </c>
      <c r="H591" s="4" t="n">
        <f aca="false">RAW_DATA!H587</f>
        <v>10003.44</v>
      </c>
      <c r="I591" s="5" t="n">
        <f aca="false">RAW_DATA!I587</f>
        <v>20</v>
      </c>
      <c r="J591" s="2" t="str">
        <f aca="false">RAW_DATA!J587</f>
        <v>No</v>
      </c>
      <c r="K591" s="15" t="n">
        <f aca="false">IF(AND(F591&lt;&gt;"",E591&lt;&gt;""),DATEVALUE(F591)-DATEVALUE(E591),"")</f>
        <v>3</v>
      </c>
      <c r="L591" s="4" t="n">
        <f aca="false">H591*(1-I591/100)</f>
        <v>8002.752</v>
      </c>
      <c r="M591" s="4" t="n">
        <f aca="false">H591*CALCULATIONS!$B$2</f>
        <v>6002.064</v>
      </c>
      <c r="N591" s="4" t="n">
        <f aca="false">IF(J591="Yes",H591*CALCULATIONS!$B$3,0)</f>
        <v>0</v>
      </c>
      <c r="O591" s="4" t="n">
        <f aca="false">L591-M591-N591</f>
        <v>2000.688</v>
      </c>
      <c r="P591" s="16" t="n">
        <f aca="false">IF(L591&gt;0,O591/L591,"")</f>
        <v>0.25</v>
      </c>
    </row>
    <row r="592" customFormat="false" ht="15" hidden="false" customHeight="false" outlineLevel="0" collapsed="false">
      <c r="A592" s="2" t="str">
        <f aca="false">RAW_DATA!A588</f>
        <v>ORD-100587</v>
      </c>
      <c r="B592" s="2" t="str">
        <f aca="false">RAW_DATA!B588</f>
        <v>CUST-2405</v>
      </c>
      <c r="C592" s="2" t="str">
        <f aca="false">RAW_DATA!C588</f>
        <v>Women</v>
      </c>
      <c r="D592" s="2" t="str">
        <f aca="false">RAW_DATA!D588</f>
        <v>WOM-SUIT-001</v>
      </c>
      <c r="E592" s="14" t="str">
        <f aca="false">RAW_DATA!E588</f>
        <v>2024-12-16</v>
      </c>
      <c r="F592" s="14" t="str">
        <f aca="false">RAW_DATA!F588</f>
        <v>2024-12-21</v>
      </c>
      <c r="G592" s="2" t="str">
        <f aca="false">RAW_DATA!G588</f>
        <v>Bagmati</v>
      </c>
      <c r="H592" s="4" t="n">
        <f aca="false">RAW_DATA!H588</f>
        <v>3885.6</v>
      </c>
      <c r="I592" s="5" t="n">
        <f aca="false">RAW_DATA!I588</f>
        <v>30</v>
      </c>
      <c r="J592" s="2" t="str">
        <f aca="false">RAW_DATA!J588</f>
        <v>No</v>
      </c>
      <c r="K592" s="15" t="n">
        <f aca="false">IF(AND(F592&lt;&gt;"",E592&lt;&gt;""),DATEVALUE(F592)-DATEVALUE(E592),"")</f>
        <v>5</v>
      </c>
      <c r="L592" s="4" t="n">
        <f aca="false">H592*(1-I592/100)</f>
        <v>2719.92</v>
      </c>
      <c r="M592" s="4" t="n">
        <f aca="false">H592*CALCULATIONS!$B$2</f>
        <v>2331.36</v>
      </c>
      <c r="N592" s="4" t="n">
        <f aca="false">IF(J592="Yes",H592*CALCULATIONS!$B$3,0)</f>
        <v>0</v>
      </c>
      <c r="O592" s="4" t="n">
        <f aca="false">L592-M592-N592</f>
        <v>388.56</v>
      </c>
      <c r="P592" s="16" t="n">
        <f aca="false">IF(L592&gt;0,O592/L592,"")</f>
        <v>0.142857142857143</v>
      </c>
    </row>
    <row r="593" customFormat="false" ht="15" hidden="false" customHeight="false" outlineLevel="0" collapsed="false">
      <c r="A593" s="2" t="str">
        <f aca="false">RAW_DATA!A589</f>
        <v>ORD-100588</v>
      </c>
      <c r="B593" s="2" t="str">
        <f aca="false">RAW_DATA!B589</f>
        <v>CUST-2823</v>
      </c>
      <c r="C593" s="2" t="str">
        <f aca="false">RAW_DATA!C589</f>
        <v>Men</v>
      </c>
      <c r="D593" s="2" t="str">
        <f aca="false">RAW_DATA!D589</f>
        <v>MEN-SHIRT-001</v>
      </c>
      <c r="E593" s="14" t="str">
        <f aca="false">RAW_DATA!E589</f>
        <v>2024-05-27</v>
      </c>
      <c r="F593" s="14" t="str">
        <f aca="false">RAW_DATA!F589</f>
        <v>2024-05-28</v>
      </c>
      <c r="G593" s="2" t="str">
        <f aca="false">RAW_DATA!G589</f>
        <v>Bagmati</v>
      </c>
      <c r="H593" s="4" t="n">
        <f aca="false">RAW_DATA!H589</f>
        <v>13937.58</v>
      </c>
      <c r="I593" s="5" t="n">
        <f aca="false">RAW_DATA!I589</f>
        <v>20</v>
      </c>
      <c r="J593" s="2" t="str">
        <f aca="false">RAW_DATA!J589</f>
        <v>No</v>
      </c>
      <c r="K593" s="15" t="n">
        <f aca="false">IF(AND(F593&lt;&gt;"",E593&lt;&gt;""),DATEVALUE(F593)-DATEVALUE(E593),"")</f>
        <v>1</v>
      </c>
      <c r="L593" s="4" t="n">
        <f aca="false">H593*(1-I593/100)</f>
        <v>11150.064</v>
      </c>
      <c r="M593" s="4" t="n">
        <f aca="false">H593*CALCULATIONS!$B$2</f>
        <v>8362.548</v>
      </c>
      <c r="N593" s="4" t="n">
        <f aca="false">IF(J593="Yes",H593*CALCULATIONS!$B$3,0)</f>
        <v>0</v>
      </c>
      <c r="O593" s="4" t="n">
        <f aca="false">L593-M593-N593</f>
        <v>2787.516</v>
      </c>
      <c r="P593" s="16" t="n">
        <f aca="false">IF(L593&gt;0,O593/L593,"")</f>
        <v>0.25</v>
      </c>
    </row>
    <row r="594" customFormat="false" ht="15" hidden="false" customHeight="false" outlineLevel="0" collapsed="false">
      <c r="A594" s="2" t="str">
        <f aca="false">RAW_DATA!A590</f>
        <v>ORD-100589</v>
      </c>
      <c r="B594" s="2" t="str">
        <f aca="false">RAW_DATA!B590</f>
        <v>CUST-5237</v>
      </c>
      <c r="C594" s="2" t="str">
        <f aca="false">RAW_DATA!C590</f>
        <v>Men</v>
      </c>
      <c r="D594" s="2" t="str">
        <f aca="false">RAW_DATA!D590</f>
        <v>MEN-TSHIRT-001</v>
      </c>
      <c r="E594" s="14" t="str">
        <f aca="false">RAW_DATA!E590</f>
        <v>2024-04-18</v>
      </c>
      <c r="F594" s="14" t="str">
        <f aca="false">RAW_DATA!F590</f>
        <v>2024-04-21</v>
      </c>
      <c r="G594" s="2" t="str">
        <f aca="false">RAW_DATA!G590</f>
        <v>Bagmati</v>
      </c>
      <c r="H594" s="4" t="n">
        <f aca="false">RAW_DATA!H590</f>
        <v>11230.19</v>
      </c>
      <c r="I594" s="5" t="n">
        <f aca="false">RAW_DATA!I590</f>
        <v>5</v>
      </c>
      <c r="J594" s="2" t="str">
        <f aca="false">RAW_DATA!J590</f>
        <v>No</v>
      </c>
      <c r="K594" s="15" t="n">
        <f aca="false">IF(AND(F594&lt;&gt;"",E594&lt;&gt;""),DATEVALUE(F594)-DATEVALUE(E594),"")</f>
        <v>3</v>
      </c>
      <c r="L594" s="4" t="n">
        <f aca="false">H594*(1-I594/100)</f>
        <v>10668.6805</v>
      </c>
      <c r="M594" s="4" t="n">
        <f aca="false">H594*CALCULATIONS!$B$2</f>
        <v>6738.114</v>
      </c>
      <c r="N594" s="4" t="n">
        <f aca="false">IF(J594="Yes",H594*CALCULATIONS!$B$3,0)</f>
        <v>0</v>
      </c>
      <c r="O594" s="4" t="n">
        <f aca="false">L594-M594-N594</f>
        <v>3930.5665</v>
      </c>
      <c r="P594" s="16" t="n">
        <f aca="false">IF(L594&gt;0,O594/L594,"")</f>
        <v>0.368421052631579</v>
      </c>
    </row>
    <row r="595" customFormat="false" ht="15" hidden="false" customHeight="false" outlineLevel="0" collapsed="false">
      <c r="A595" s="2" t="str">
        <f aca="false">RAW_DATA!A591</f>
        <v>ORD-100590</v>
      </c>
      <c r="B595" s="2" t="str">
        <f aca="false">RAW_DATA!B591</f>
        <v>CUST-9631</v>
      </c>
      <c r="C595" s="2" t="str">
        <f aca="false">RAW_DATA!C591</f>
        <v>Women</v>
      </c>
      <c r="D595" s="2" t="str">
        <f aca="false">RAW_DATA!D591</f>
        <v>WOM-SCARF-001</v>
      </c>
      <c r="E595" s="14" t="str">
        <f aca="false">RAW_DATA!E591</f>
        <v>2024-12-08</v>
      </c>
      <c r="F595" s="14" t="str">
        <f aca="false">RAW_DATA!F591</f>
        <v>2024-12-09</v>
      </c>
      <c r="G595" s="2" t="str">
        <f aca="false">RAW_DATA!G591</f>
        <v>Lumbini</v>
      </c>
      <c r="H595" s="4" t="n">
        <f aca="false">RAW_DATA!H591</f>
        <v>10578.53</v>
      </c>
      <c r="I595" s="5" t="n">
        <f aca="false">RAW_DATA!I591</f>
        <v>5</v>
      </c>
      <c r="J595" s="2" t="str">
        <f aca="false">RAW_DATA!J591</f>
        <v>No</v>
      </c>
      <c r="K595" s="15" t="n">
        <f aca="false">IF(AND(F595&lt;&gt;"",E595&lt;&gt;""),DATEVALUE(F595)-DATEVALUE(E595),"")</f>
        <v>1</v>
      </c>
      <c r="L595" s="4" t="n">
        <f aca="false">H595*(1-I595/100)</f>
        <v>10049.6035</v>
      </c>
      <c r="M595" s="4" t="n">
        <f aca="false">H595*CALCULATIONS!$B$2</f>
        <v>6347.118</v>
      </c>
      <c r="N595" s="4" t="n">
        <f aca="false">IF(J595="Yes",H595*CALCULATIONS!$B$3,0)</f>
        <v>0</v>
      </c>
      <c r="O595" s="4" t="n">
        <f aca="false">L595-M595-N595</f>
        <v>3702.4855</v>
      </c>
      <c r="P595" s="16" t="n">
        <f aca="false">IF(L595&gt;0,O595/L595,"")</f>
        <v>0.368421052631579</v>
      </c>
    </row>
    <row r="596" customFormat="false" ht="15" hidden="false" customHeight="false" outlineLevel="0" collapsed="false">
      <c r="A596" s="2" t="str">
        <f aca="false">RAW_DATA!A592</f>
        <v>ORD-100591</v>
      </c>
      <c r="B596" s="2" t="str">
        <f aca="false">RAW_DATA!B592</f>
        <v>CUST-1136</v>
      </c>
      <c r="C596" s="2" t="str">
        <f aca="false">RAW_DATA!C592</f>
        <v>Men</v>
      </c>
      <c r="D596" s="2" t="str">
        <f aca="false">RAW_DATA!D592</f>
        <v>MEN-JEANS-001</v>
      </c>
      <c r="E596" s="14" t="str">
        <f aca="false">RAW_DATA!E592</f>
        <v>2024-11-12</v>
      </c>
      <c r="F596" s="14" t="str">
        <f aca="false">RAW_DATA!F592</f>
        <v>2024-11-16</v>
      </c>
      <c r="G596" s="2" t="str">
        <f aca="false">RAW_DATA!G592</f>
        <v>Bagmati</v>
      </c>
      <c r="H596" s="4" t="n">
        <f aca="false">RAW_DATA!H592</f>
        <v>11943.23</v>
      </c>
      <c r="I596" s="5" t="n">
        <f aca="false">RAW_DATA!I592</f>
        <v>5</v>
      </c>
      <c r="J596" s="2" t="str">
        <f aca="false">RAW_DATA!J592</f>
        <v>No</v>
      </c>
      <c r="K596" s="15" t="n">
        <f aca="false">IF(AND(F596&lt;&gt;"",E596&lt;&gt;""),DATEVALUE(F596)-DATEVALUE(E596),"")</f>
        <v>4</v>
      </c>
      <c r="L596" s="4" t="n">
        <f aca="false">H596*(1-I596/100)</f>
        <v>11346.0685</v>
      </c>
      <c r="M596" s="4" t="n">
        <f aca="false">H596*CALCULATIONS!$B$2</f>
        <v>7165.938</v>
      </c>
      <c r="N596" s="4" t="n">
        <f aca="false">IF(J596="Yes",H596*CALCULATIONS!$B$3,0)</f>
        <v>0</v>
      </c>
      <c r="O596" s="4" t="n">
        <f aca="false">L596-M596-N596</f>
        <v>4180.1305</v>
      </c>
      <c r="P596" s="16" t="n">
        <f aca="false">IF(L596&gt;0,O596/L596,"")</f>
        <v>0.368421052631579</v>
      </c>
    </row>
    <row r="597" customFormat="false" ht="15" hidden="false" customHeight="false" outlineLevel="0" collapsed="false">
      <c r="A597" s="2" t="str">
        <f aca="false">RAW_DATA!A593</f>
        <v>ORD-100592</v>
      </c>
      <c r="B597" s="2" t="str">
        <f aca="false">RAW_DATA!B593</f>
        <v>CUST-7332</v>
      </c>
      <c r="C597" s="2" t="str">
        <f aca="false">RAW_DATA!C593</f>
        <v>Men</v>
      </c>
      <c r="D597" s="2" t="str">
        <f aca="false">RAW_DATA!D593</f>
        <v>MEN-JACKET-001</v>
      </c>
      <c r="E597" s="14" t="str">
        <f aca="false">RAW_DATA!E593</f>
        <v>2024-02-25</v>
      </c>
      <c r="F597" s="14" t="str">
        <f aca="false">RAW_DATA!F593</f>
        <v>2024-02-26</v>
      </c>
      <c r="G597" s="2" t="str">
        <f aca="false">RAW_DATA!G593</f>
        <v>Lumbini</v>
      </c>
      <c r="H597" s="4" t="n">
        <f aca="false">RAW_DATA!H593</f>
        <v>5723.18</v>
      </c>
      <c r="I597" s="5" t="n">
        <f aca="false">RAW_DATA!I593</f>
        <v>25</v>
      </c>
      <c r="J597" s="2" t="str">
        <f aca="false">RAW_DATA!J593</f>
        <v>No</v>
      </c>
      <c r="K597" s="15" t="n">
        <f aca="false">IF(AND(F597&lt;&gt;"",E597&lt;&gt;""),DATEVALUE(F597)-DATEVALUE(E597),"")</f>
        <v>1</v>
      </c>
      <c r="L597" s="4" t="n">
        <f aca="false">H597*(1-I597/100)</f>
        <v>4292.385</v>
      </c>
      <c r="M597" s="4" t="n">
        <f aca="false">H597*CALCULATIONS!$B$2</f>
        <v>3433.908</v>
      </c>
      <c r="N597" s="4" t="n">
        <f aca="false">IF(J597="Yes",H597*CALCULATIONS!$B$3,0)</f>
        <v>0</v>
      </c>
      <c r="O597" s="4" t="n">
        <f aca="false">L597-M597-N597</f>
        <v>858.477</v>
      </c>
      <c r="P597" s="16" t="n">
        <f aca="false">IF(L597&gt;0,O597/L597,"")</f>
        <v>0.2</v>
      </c>
    </row>
    <row r="598" customFormat="false" ht="15" hidden="false" customHeight="false" outlineLevel="0" collapsed="false">
      <c r="A598" s="2" t="str">
        <f aca="false">RAW_DATA!A594</f>
        <v>ORD-100593</v>
      </c>
      <c r="B598" s="2" t="str">
        <f aca="false">RAW_DATA!B594</f>
        <v>CUST-2442</v>
      </c>
      <c r="C598" s="2" t="str">
        <f aca="false">RAW_DATA!C594</f>
        <v>Men</v>
      </c>
      <c r="D598" s="2" t="str">
        <f aca="false">RAW_DATA!D594</f>
        <v>MEN-POLO-001</v>
      </c>
      <c r="E598" s="14" t="str">
        <f aca="false">RAW_DATA!E594</f>
        <v>2024-06-10</v>
      </c>
      <c r="F598" s="14" t="str">
        <f aca="false">RAW_DATA!F594</f>
        <v>2024-06-15</v>
      </c>
      <c r="G598" s="2" t="str">
        <f aca="false">RAW_DATA!G594</f>
        <v>Gandaki</v>
      </c>
      <c r="H598" s="4" t="n">
        <f aca="false">RAW_DATA!H594</f>
        <v>1944.25</v>
      </c>
      <c r="I598" s="5" t="n">
        <f aca="false">RAW_DATA!I594</f>
        <v>25</v>
      </c>
      <c r="J598" s="2" t="str">
        <f aca="false">RAW_DATA!J594</f>
        <v>No</v>
      </c>
      <c r="K598" s="15" t="n">
        <f aca="false">IF(AND(F598&lt;&gt;"",E598&lt;&gt;""),DATEVALUE(F598)-DATEVALUE(E598),"")</f>
        <v>5</v>
      </c>
      <c r="L598" s="4" t="n">
        <f aca="false">H598*(1-I598/100)</f>
        <v>1458.1875</v>
      </c>
      <c r="M598" s="4" t="n">
        <f aca="false">H598*CALCULATIONS!$B$2</f>
        <v>1166.55</v>
      </c>
      <c r="N598" s="4" t="n">
        <f aca="false">IF(J598="Yes",H598*CALCULATIONS!$B$3,0)</f>
        <v>0</v>
      </c>
      <c r="O598" s="4" t="n">
        <f aca="false">L598-M598-N598</f>
        <v>291.6375</v>
      </c>
      <c r="P598" s="16" t="n">
        <f aca="false">IF(L598&gt;0,O598/L598,"")</f>
        <v>0.2</v>
      </c>
    </row>
    <row r="599" customFormat="false" ht="15" hidden="false" customHeight="false" outlineLevel="0" collapsed="false">
      <c r="A599" s="2" t="str">
        <f aca="false">RAW_DATA!A595</f>
        <v>ORD-100594</v>
      </c>
      <c r="B599" s="2" t="str">
        <f aca="false">RAW_DATA!B595</f>
        <v>CUST-5995</v>
      </c>
      <c r="C599" s="2" t="str">
        <f aca="false">RAW_DATA!C595</f>
        <v>Men</v>
      </c>
      <c r="D599" s="2" t="str">
        <f aca="false">RAW_DATA!D595</f>
        <v>MEN-CHINO-001</v>
      </c>
      <c r="E599" s="14" t="str">
        <f aca="false">RAW_DATA!E595</f>
        <v>2024-01-12</v>
      </c>
      <c r="F599" s="14" t="str">
        <f aca="false">RAW_DATA!F595</f>
        <v>2024-01-13</v>
      </c>
      <c r="G599" s="2" t="str">
        <f aca="false">RAW_DATA!G595</f>
        <v>Sudurpashchim</v>
      </c>
      <c r="H599" s="4" t="n">
        <f aca="false">RAW_DATA!H595</f>
        <v>13932.07</v>
      </c>
      <c r="I599" s="5" t="n">
        <f aca="false">RAW_DATA!I595</f>
        <v>20</v>
      </c>
      <c r="J599" s="2" t="str">
        <f aca="false">RAW_DATA!J595</f>
        <v>No</v>
      </c>
      <c r="K599" s="15" t="n">
        <f aca="false">IF(AND(F599&lt;&gt;"",E599&lt;&gt;""),DATEVALUE(F599)-DATEVALUE(E599),"")</f>
        <v>1</v>
      </c>
      <c r="L599" s="4" t="n">
        <f aca="false">H599*(1-I599/100)</f>
        <v>11145.656</v>
      </c>
      <c r="M599" s="4" t="n">
        <f aca="false">H599*CALCULATIONS!$B$2</f>
        <v>8359.242</v>
      </c>
      <c r="N599" s="4" t="n">
        <f aca="false">IF(J599="Yes",H599*CALCULATIONS!$B$3,0)</f>
        <v>0</v>
      </c>
      <c r="O599" s="4" t="n">
        <f aca="false">L599-M599-N599</f>
        <v>2786.414</v>
      </c>
      <c r="P599" s="16" t="n">
        <f aca="false">IF(L599&gt;0,O599/L599,"")</f>
        <v>0.25</v>
      </c>
    </row>
    <row r="600" customFormat="false" ht="15" hidden="false" customHeight="false" outlineLevel="0" collapsed="false">
      <c r="A600" s="2" t="str">
        <f aca="false">RAW_DATA!A596</f>
        <v>ORD-100595</v>
      </c>
      <c r="B600" s="2" t="str">
        <f aca="false">RAW_DATA!B596</f>
        <v>CUST-9212</v>
      </c>
      <c r="C600" s="2" t="str">
        <f aca="false">RAW_DATA!C596</f>
        <v>Men</v>
      </c>
      <c r="D600" s="2" t="str">
        <f aca="false">RAW_DATA!D596</f>
        <v>MEN-POLO-001</v>
      </c>
      <c r="E600" s="14" t="str">
        <f aca="false">RAW_DATA!E596</f>
        <v>2024-06-29</v>
      </c>
      <c r="F600" s="14" t="str">
        <f aca="false">RAW_DATA!F596</f>
        <v>2024-07-04</v>
      </c>
      <c r="G600" s="2" t="str">
        <f aca="false">RAW_DATA!G596</f>
        <v>Lumbini</v>
      </c>
      <c r="H600" s="4" t="n">
        <f aca="false">RAW_DATA!H596</f>
        <v>5528.31</v>
      </c>
      <c r="I600" s="5" t="n">
        <f aca="false">RAW_DATA!I596</f>
        <v>0</v>
      </c>
      <c r="J600" s="2" t="str">
        <f aca="false">RAW_DATA!J596</f>
        <v>No</v>
      </c>
      <c r="K600" s="15" t="n">
        <f aca="false">IF(AND(F600&lt;&gt;"",E600&lt;&gt;""),DATEVALUE(F600)-DATEVALUE(E600),"")</f>
        <v>5</v>
      </c>
      <c r="L600" s="4" t="n">
        <f aca="false">H600*(1-I600/100)</f>
        <v>5528.31</v>
      </c>
      <c r="M600" s="4" t="n">
        <f aca="false">H600*CALCULATIONS!$B$2</f>
        <v>3316.986</v>
      </c>
      <c r="N600" s="4" t="n">
        <f aca="false">IF(J600="Yes",H600*CALCULATIONS!$B$3,0)</f>
        <v>0</v>
      </c>
      <c r="O600" s="4" t="n">
        <f aca="false">L600-M600-N600</f>
        <v>2211.324</v>
      </c>
      <c r="P600" s="16" t="n">
        <f aca="false">IF(L600&gt;0,O600/L600,"")</f>
        <v>0.4</v>
      </c>
    </row>
    <row r="601" customFormat="false" ht="15" hidden="false" customHeight="false" outlineLevel="0" collapsed="false">
      <c r="A601" s="2" t="str">
        <f aca="false">RAW_DATA!A597</f>
        <v>ORD-100596</v>
      </c>
      <c r="B601" s="2" t="str">
        <f aca="false">RAW_DATA!B597</f>
        <v>CUST-4695</v>
      </c>
      <c r="C601" s="2" t="str">
        <f aca="false">RAW_DATA!C597</f>
        <v>Men</v>
      </c>
      <c r="D601" s="2" t="str">
        <f aca="false">RAW_DATA!D597</f>
        <v>MEN-SHIRT-001</v>
      </c>
      <c r="E601" s="14" t="str">
        <f aca="false">RAW_DATA!E597</f>
        <v>2024-01-16</v>
      </c>
      <c r="F601" s="14" t="str">
        <f aca="false">RAW_DATA!F597</f>
        <v>2024-01-29</v>
      </c>
      <c r="G601" s="2" t="str">
        <f aca="false">RAW_DATA!G597</f>
        <v>Gandaki</v>
      </c>
      <c r="H601" s="4" t="n">
        <f aca="false">RAW_DATA!H597</f>
        <v>13410.83</v>
      </c>
      <c r="I601" s="5" t="n">
        <f aca="false">RAW_DATA!I597</f>
        <v>15</v>
      </c>
      <c r="J601" s="2" t="str">
        <f aca="false">RAW_DATA!J597</f>
        <v>No</v>
      </c>
      <c r="K601" s="15" t="n">
        <f aca="false">IF(AND(F601&lt;&gt;"",E601&lt;&gt;""),DATEVALUE(F601)-DATEVALUE(E601),"")</f>
        <v>13</v>
      </c>
      <c r="L601" s="4" t="n">
        <f aca="false">H601*(1-I601/100)</f>
        <v>11399.2055</v>
      </c>
      <c r="M601" s="4" t="n">
        <f aca="false">H601*CALCULATIONS!$B$2</f>
        <v>8046.498</v>
      </c>
      <c r="N601" s="4" t="n">
        <f aca="false">IF(J601="Yes",H601*CALCULATIONS!$B$3,0)</f>
        <v>0</v>
      </c>
      <c r="O601" s="4" t="n">
        <f aca="false">L601-M601-N601</f>
        <v>3352.7075</v>
      </c>
      <c r="P601" s="16" t="n">
        <f aca="false">IF(L601&gt;0,O601/L601,"")</f>
        <v>0.294117647058824</v>
      </c>
    </row>
    <row r="602" customFormat="false" ht="15" hidden="false" customHeight="false" outlineLevel="0" collapsed="false">
      <c r="A602" s="2" t="str">
        <f aca="false">RAW_DATA!A598</f>
        <v>ORD-100597</v>
      </c>
      <c r="B602" s="2" t="str">
        <f aca="false">RAW_DATA!B598</f>
        <v>CUST-4726</v>
      </c>
      <c r="C602" s="2" t="str">
        <f aca="false">RAW_DATA!C598</f>
        <v>Men</v>
      </c>
      <c r="D602" s="2" t="str">
        <f aca="false">RAW_DATA!D598</f>
        <v>MEN-POLO-001</v>
      </c>
      <c r="E602" s="14" t="str">
        <f aca="false">RAW_DATA!E598</f>
        <v>2024-09-23</v>
      </c>
      <c r="F602" s="14" t="str">
        <f aca="false">RAW_DATA!F598</f>
        <v>2024-10-07</v>
      </c>
      <c r="G602" s="2" t="str">
        <f aca="false">RAW_DATA!G598</f>
        <v>Lumbini</v>
      </c>
      <c r="H602" s="4" t="n">
        <f aca="false">RAW_DATA!H598</f>
        <v>11083.4</v>
      </c>
      <c r="I602" s="5" t="n">
        <f aca="false">RAW_DATA!I598</f>
        <v>0</v>
      </c>
      <c r="J602" s="2" t="str">
        <f aca="false">RAW_DATA!J598</f>
        <v>No</v>
      </c>
      <c r="K602" s="15" t="n">
        <f aca="false">IF(AND(F602&lt;&gt;"",E602&lt;&gt;""),DATEVALUE(F602)-DATEVALUE(E602),"")</f>
        <v>14</v>
      </c>
      <c r="L602" s="4" t="n">
        <f aca="false">H602*(1-I602/100)</f>
        <v>11083.4</v>
      </c>
      <c r="M602" s="4" t="n">
        <f aca="false">H602*CALCULATIONS!$B$2</f>
        <v>6650.04</v>
      </c>
      <c r="N602" s="4" t="n">
        <f aca="false">IF(J602="Yes",H602*CALCULATIONS!$B$3,0)</f>
        <v>0</v>
      </c>
      <c r="O602" s="4" t="n">
        <f aca="false">L602-M602-N602</f>
        <v>4433.36</v>
      </c>
      <c r="P602" s="16" t="n">
        <f aca="false">IF(L602&gt;0,O602/L602,"")</f>
        <v>0.4</v>
      </c>
    </row>
    <row r="603" customFormat="false" ht="15" hidden="false" customHeight="false" outlineLevel="0" collapsed="false">
      <c r="A603" s="2" t="str">
        <f aca="false">RAW_DATA!A599</f>
        <v>ORD-100598</v>
      </c>
      <c r="B603" s="2" t="str">
        <f aca="false">RAW_DATA!B599</f>
        <v>CUST-3270</v>
      </c>
      <c r="C603" s="2" t="str">
        <f aca="false">RAW_DATA!C599</f>
        <v>Women</v>
      </c>
      <c r="D603" s="2" t="str">
        <f aca="false">RAW_DATA!D599</f>
        <v>WOM-SCARF-001</v>
      </c>
      <c r="E603" s="14" t="str">
        <f aca="false">RAW_DATA!E599</f>
        <v>2024-06-17</v>
      </c>
      <c r="F603" s="14" t="str">
        <f aca="false">RAW_DATA!F599</f>
        <v>2024-06-22</v>
      </c>
      <c r="G603" s="2" t="str">
        <f aca="false">RAW_DATA!G599</f>
        <v>Bagmati</v>
      </c>
      <c r="H603" s="4" t="n">
        <f aca="false">RAW_DATA!H599</f>
        <v>13691.16</v>
      </c>
      <c r="I603" s="5" t="n">
        <f aca="false">RAW_DATA!I599</f>
        <v>10</v>
      </c>
      <c r="J603" s="2" t="str">
        <f aca="false">RAW_DATA!J599</f>
        <v>Yes</v>
      </c>
      <c r="K603" s="15" t="n">
        <f aca="false">IF(AND(F603&lt;&gt;"",E603&lt;&gt;""),DATEVALUE(F603)-DATEVALUE(E603),"")</f>
        <v>5</v>
      </c>
      <c r="L603" s="4" t="n">
        <f aca="false">H603*(1-I603/100)</f>
        <v>12322.044</v>
      </c>
      <c r="M603" s="4" t="n">
        <f aca="false">H603*CALCULATIONS!$B$2</f>
        <v>8214.696</v>
      </c>
      <c r="N603" s="4" t="n">
        <f aca="false">IF(J603="Yes",H603*CALCULATIONS!$B$3,0)</f>
        <v>2738.232</v>
      </c>
      <c r="O603" s="4" t="n">
        <f aca="false">L603-M603-N603</f>
        <v>1369.116</v>
      </c>
      <c r="P603" s="16" t="n">
        <f aca="false">IF(L603&gt;0,O603/L603,"")</f>
        <v>0.111111111111111</v>
      </c>
    </row>
    <row r="604" customFormat="false" ht="15" hidden="false" customHeight="false" outlineLevel="0" collapsed="false">
      <c r="A604" s="2" t="str">
        <f aca="false">RAW_DATA!A600</f>
        <v>ORD-100599</v>
      </c>
      <c r="B604" s="2" t="str">
        <f aca="false">RAW_DATA!B600</f>
        <v>CUST-3378</v>
      </c>
      <c r="C604" s="2" t="str">
        <f aca="false">RAW_DATA!C600</f>
        <v>Women</v>
      </c>
      <c r="D604" s="2" t="str">
        <f aca="false">RAW_DATA!D600</f>
        <v>WOM-TOP-001</v>
      </c>
      <c r="E604" s="14" t="str">
        <f aca="false">RAW_DATA!E600</f>
        <v>2024-09-25</v>
      </c>
      <c r="F604" s="14" t="str">
        <f aca="false">RAW_DATA!F600</f>
        <v>2024-10-06</v>
      </c>
      <c r="G604" s="2" t="str">
        <f aca="false">RAW_DATA!G600</f>
        <v>Karnali</v>
      </c>
      <c r="H604" s="4" t="n">
        <f aca="false">RAW_DATA!H600</f>
        <v>10483.72</v>
      </c>
      <c r="I604" s="5" t="n">
        <f aca="false">RAW_DATA!I600</f>
        <v>10</v>
      </c>
      <c r="J604" s="2" t="str">
        <f aca="false">RAW_DATA!J600</f>
        <v>No</v>
      </c>
      <c r="K604" s="15" t="n">
        <f aca="false">IF(AND(F604&lt;&gt;"",E604&lt;&gt;""),DATEVALUE(F604)-DATEVALUE(E604),"")</f>
        <v>11</v>
      </c>
      <c r="L604" s="4" t="n">
        <f aca="false">H604*(1-I604/100)</f>
        <v>9435.348</v>
      </c>
      <c r="M604" s="4" t="n">
        <f aca="false">H604*CALCULATIONS!$B$2</f>
        <v>6290.232</v>
      </c>
      <c r="N604" s="4" t="n">
        <f aca="false">IF(J604="Yes",H604*CALCULATIONS!$B$3,0)</f>
        <v>0</v>
      </c>
      <c r="O604" s="4" t="n">
        <f aca="false">L604-M604-N604</f>
        <v>3145.116</v>
      </c>
      <c r="P604" s="16" t="n">
        <f aca="false">IF(L604&gt;0,O604/L604,"")</f>
        <v>0.333333333333333</v>
      </c>
    </row>
    <row r="605" customFormat="false" ht="15" hidden="false" customHeight="false" outlineLevel="0" collapsed="false">
      <c r="A605" s="2" t="str">
        <f aca="false">RAW_DATA!A601</f>
        <v>ORD-100600</v>
      </c>
      <c r="B605" s="2" t="str">
        <f aca="false">RAW_DATA!B601</f>
        <v>CUST-6203</v>
      </c>
      <c r="C605" s="2" t="str">
        <f aca="false">RAW_DATA!C601</f>
        <v>Women</v>
      </c>
      <c r="D605" s="2" t="str">
        <f aca="false">RAW_DATA!D601</f>
        <v>WOM-SCARF-001</v>
      </c>
      <c r="E605" s="14" t="str">
        <f aca="false">RAW_DATA!E601</f>
        <v>2024-09-29</v>
      </c>
      <c r="F605" s="14" t="str">
        <f aca="false">RAW_DATA!F601</f>
        <v>2024-10-12</v>
      </c>
      <c r="G605" s="2" t="str">
        <f aca="false">RAW_DATA!G601</f>
        <v>Sudurpashchim</v>
      </c>
      <c r="H605" s="4" t="n">
        <f aca="false">RAW_DATA!H601</f>
        <v>1483.3</v>
      </c>
      <c r="I605" s="5" t="n">
        <f aca="false">RAW_DATA!I601</f>
        <v>10</v>
      </c>
      <c r="J605" s="2" t="str">
        <f aca="false">RAW_DATA!J601</f>
        <v>Yes</v>
      </c>
      <c r="K605" s="15" t="n">
        <f aca="false">IF(AND(F605&lt;&gt;"",E605&lt;&gt;""),DATEVALUE(F605)-DATEVALUE(E605),"")</f>
        <v>13</v>
      </c>
      <c r="L605" s="4" t="n">
        <f aca="false">H605*(1-I605/100)</f>
        <v>1334.97</v>
      </c>
      <c r="M605" s="4" t="n">
        <f aca="false">H605*CALCULATIONS!$B$2</f>
        <v>889.98</v>
      </c>
      <c r="N605" s="4" t="n">
        <f aca="false">IF(J605="Yes",H605*CALCULATIONS!$B$3,0)</f>
        <v>296.66</v>
      </c>
      <c r="O605" s="4" t="n">
        <f aca="false">L605-M605-N605</f>
        <v>148.33</v>
      </c>
      <c r="P605" s="16" t="n">
        <f aca="false">IF(L605&gt;0,O605/L605,"")</f>
        <v>0.111111111111111</v>
      </c>
    </row>
    <row r="606" customFormat="false" ht="15" hidden="false" customHeight="false" outlineLevel="0" collapsed="false">
      <c r="A606" s="2" t="str">
        <f aca="false">RAW_DATA!A602</f>
        <v>ORD-100601</v>
      </c>
      <c r="B606" s="2" t="str">
        <f aca="false">RAW_DATA!B602</f>
        <v>CUST-5485</v>
      </c>
      <c r="C606" s="2" t="str">
        <f aca="false">RAW_DATA!C602</f>
        <v>Kids</v>
      </c>
      <c r="D606" s="2" t="str">
        <f aca="false">RAW_DATA!D602</f>
        <v>KID-JEANS-001</v>
      </c>
      <c r="E606" s="14" t="str">
        <f aca="false">RAW_DATA!E602</f>
        <v>2024-07-30</v>
      </c>
      <c r="F606" s="14" t="str">
        <f aca="false">RAW_DATA!F602</f>
        <v>2024-08-13</v>
      </c>
      <c r="G606" s="2" t="str">
        <f aca="false">RAW_DATA!G602</f>
        <v>Lumbini</v>
      </c>
      <c r="H606" s="4" t="n">
        <f aca="false">RAW_DATA!H602</f>
        <v>5120.97</v>
      </c>
      <c r="I606" s="5" t="n">
        <f aca="false">RAW_DATA!I602</f>
        <v>30</v>
      </c>
      <c r="J606" s="2" t="str">
        <f aca="false">RAW_DATA!J602</f>
        <v>No</v>
      </c>
      <c r="K606" s="15" t="n">
        <f aca="false">IF(AND(F606&lt;&gt;"",E606&lt;&gt;""),DATEVALUE(F606)-DATEVALUE(E606),"")</f>
        <v>14</v>
      </c>
      <c r="L606" s="4" t="n">
        <f aca="false">H606*(1-I606/100)</f>
        <v>3584.679</v>
      </c>
      <c r="M606" s="4" t="n">
        <f aca="false">H606*CALCULATIONS!$B$2</f>
        <v>3072.582</v>
      </c>
      <c r="N606" s="4" t="n">
        <f aca="false">IF(J606="Yes",H606*CALCULATIONS!$B$3,0)</f>
        <v>0</v>
      </c>
      <c r="O606" s="4" t="n">
        <f aca="false">L606-M606-N606</f>
        <v>512.097</v>
      </c>
      <c r="P606" s="16" t="n">
        <f aca="false">IF(L606&gt;0,O606/L606,"")</f>
        <v>0.142857142857143</v>
      </c>
    </row>
    <row r="607" customFormat="false" ht="15" hidden="false" customHeight="false" outlineLevel="0" collapsed="false">
      <c r="A607" s="2" t="str">
        <f aca="false">RAW_DATA!A603</f>
        <v>ORD-100602</v>
      </c>
      <c r="B607" s="2" t="str">
        <f aca="false">RAW_DATA!B603</f>
        <v>CUST-4783</v>
      </c>
      <c r="C607" s="2" t="str">
        <f aca="false">RAW_DATA!C603</f>
        <v>Men</v>
      </c>
      <c r="D607" s="2" t="str">
        <f aca="false">RAW_DATA!D603</f>
        <v>MEN-JEANS-002</v>
      </c>
      <c r="E607" s="14" t="str">
        <f aca="false">RAW_DATA!E603</f>
        <v>2024-11-09</v>
      </c>
      <c r="F607" s="14" t="str">
        <f aca="false">RAW_DATA!F603</f>
        <v>2024-11-16</v>
      </c>
      <c r="G607" s="2" t="str">
        <f aca="false">RAW_DATA!G603</f>
        <v>Bagmati</v>
      </c>
      <c r="H607" s="4" t="n">
        <f aca="false">RAW_DATA!H603</f>
        <v>879.87</v>
      </c>
      <c r="I607" s="5" t="n">
        <f aca="false">RAW_DATA!I603</f>
        <v>5</v>
      </c>
      <c r="J607" s="2" t="str">
        <f aca="false">RAW_DATA!J603</f>
        <v>No</v>
      </c>
      <c r="K607" s="15" t="n">
        <f aca="false">IF(AND(F607&lt;&gt;"",E607&lt;&gt;""),DATEVALUE(F607)-DATEVALUE(E607),"")</f>
        <v>7</v>
      </c>
      <c r="L607" s="4" t="n">
        <f aca="false">H607*(1-I607/100)</f>
        <v>835.8765</v>
      </c>
      <c r="M607" s="4" t="n">
        <f aca="false">H607*CALCULATIONS!$B$2</f>
        <v>527.922</v>
      </c>
      <c r="N607" s="4" t="n">
        <f aca="false">IF(J607="Yes",H607*CALCULATIONS!$B$3,0)</f>
        <v>0</v>
      </c>
      <c r="O607" s="4" t="n">
        <f aca="false">L607-M607-N607</f>
        <v>307.9545</v>
      </c>
      <c r="P607" s="16" t="n">
        <f aca="false">IF(L607&gt;0,O607/L607,"")</f>
        <v>0.368421052631579</v>
      </c>
    </row>
    <row r="608" customFormat="false" ht="15" hidden="false" customHeight="false" outlineLevel="0" collapsed="false">
      <c r="A608" s="2" t="str">
        <f aca="false">RAW_DATA!A604</f>
        <v>ORD-100603</v>
      </c>
      <c r="B608" s="2" t="str">
        <f aca="false">RAW_DATA!B604</f>
        <v>CUST-8680</v>
      </c>
      <c r="C608" s="2" t="str">
        <f aca="false">RAW_DATA!C604</f>
        <v>Women</v>
      </c>
      <c r="D608" s="2" t="str">
        <f aca="false">RAW_DATA!D604</f>
        <v>WOM-TOP-001</v>
      </c>
      <c r="E608" s="14" t="str">
        <f aca="false">RAW_DATA!E604</f>
        <v>2024-09-01</v>
      </c>
      <c r="F608" s="14" t="str">
        <f aca="false">RAW_DATA!F604</f>
        <v>2024-09-04</v>
      </c>
      <c r="G608" s="2" t="str">
        <f aca="false">RAW_DATA!G604</f>
        <v>Lumbini</v>
      </c>
      <c r="H608" s="4" t="n">
        <f aca="false">RAW_DATA!H604</f>
        <v>1652.39</v>
      </c>
      <c r="I608" s="5" t="n">
        <f aca="false">RAW_DATA!I604</f>
        <v>10</v>
      </c>
      <c r="J608" s="2" t="str">
        <f aca="false">RAW_DATA!J604</f>
        <v>No</v>
      </c>
      <c r="K608" s="15" t="n">
        <f aca="false">IF(AND(F608&lt;&gt;"",E608&lt;&gt;""),DATEVALUE(F608)-DATEVALUE(E608),"")</f>
        <v>3</v>
      </c>
      <c r="L608" s="4" t="n">
        <f aca="false">H608*(1-I608/100)</f>
        <v>1487.151</v>
      </c>
      <c r="M608" s="4" t="n">
        <f aca="false">H608*CALCULATIONS!$B$2</f>
        <v>991.434</v>
      </c>
      <c r="N608" s="4" t="n">
        <f aca="false">IF(J608="Yes",H608*CALCULATIONS!$B$3,0)</f>
        <v>0</v>
      </c>
      <c r="O608" s="4" t="n">
        <f aca="false">L608-M608-N608</f>
        <v>495.717</v>
      </c>
      <c r="P608" s="16" t="n">
        <f aca="false">IF(L608&gt;0,O608/L608,"")</f>
        <v>0.333333333333333</v>
      </c>
    </row>
    <row r="609" customFormat="false" ht="15" hidden="false" customHeight="false" outlineLevel="0" collapsed="false">
      <c r="A609" s="2" t="str">
        <f aca="false">RAW_DATA!A605</f>
        <v>ORD-100604</v>
      </c>
      <c r="B609" s="2" t="str">
        <f aca="false">RAW_DATA!B605</f>
        <v>CUST-7694</v>
      </c>
      <c r="C609" s="2" t="str">
        <f aca="false">RAW_DATA!C605</f>
        <v>Women</v>
      </c>
      <c r="D609" s="2" t="str">
        <f aca="false">RAW_DATA!D605</f>
        <v>WOM-BLOUSE-001</v>
      </c>
      <c r="E609" s="14" t="str">
        <f aca="false">RAW_DATA!E605</f>
        <v>2024-03-11</v>
      </c>
      <c r="F609" s="14" t="str">
        <f aca="false">RAW_DATA!F605</f>
        <v>2024-03-14</v>
      </c>
      <c r="G609" s="2" t="str">
        <f aca="false">RAW_DATA!G605</f>
        <v>Bagmati</v>
      </c>
      <c r="H609" s="4" t="n">
        <f aca="false">RAW_DATA!H605</f>
        <v>7625.96</v>
      </c>
      <c r="I609" s="5" t="n">
        <f aca="false">RAW_DATA!I605</f>
        <v>15</v>
      </c>
      <c r="J609" s="2" t="str">
        <f aca="false">RAW_DATA!J605</f>
        <v>No</v>
      </c>
      <c r="K609" s="15" t="n">
        <f aca="false">IF(AND(F609&lt;&gt;"",E609&lt;&gt;""),DATEVALUE(F609)-DATEVALUE(E609),"")</f>
        <v>3</v>
      </c>
      <c r="L609" s="4" t="n">
        <f aca="false">H609*(1-I609/100)</f>
        <v>6482.066</v>
      </c>
      <c r="M609" s="4" t="n">
        <f aca="false">H609*CALCULATIONS!$B$2</f>
        <v>4575.576</v>
      </c>
      <c r="N609" s="4" t="n">
        <f aca="false">IF(J609="Yes",H609*CALCULATIONS!$B$3,0)</f>
        <v>0</v>
      </c>
      <c r="O609" s="4" t="n">
        <f aca="false">L609-M609-N609</f>
        <v>1906.49</v>
      </c>
      <c r="P609" s="16" t="n">
        <f aca="false">IF(L609&gt;0,O609/L609,"")</f>
        <v>0.294117647058824</v>
      </c>
    </row>
    <row r="610" customFormat="false" ht="15" hidden="false" customHeight="false" outlineLevel="0" collapsed="false">
      <c r="A610" s="2" t="str">
        <f aca="false">RAW_DATA!A606</f>
        <v>ORD-100605</v>
      </c>
      <c r="B610" s="2" t="str">
        <f aca="false">RAW_DATA!B606</f>
        <v>CUST-2083</v>
      </c>
      <c r="C610" s="2" t="str">
        <f aca="false">RAW_DATA!C606</f>
        <v>Women</v>
      </c>
      <c r="D610" s="2" t="str">
        <f aca="false">RAW_DATA!D606</f>
        <v>WOM-KURTA-001</v>
      </c>
      <c r="E610" s="14" t="str">
        <f aca="false">RAW_DATA!E606</f>
        <v>2024-12-09</v>
      </c>
      <c r="F610" s="14" t="str">
        <f aca="false">RAW_DATA!F606</f>
        <v>2024-12-24</v>
      </c>
      <c r="G610" s="2" t="str">
        <f aca="false">RAW_DATA!G606</f>
        <v>Sudurpashchim</v>
      </c>
      <c r="H610" s="4" t="n">
        <f aca="false">RAW_DATA!H606</f>
        <v>3727.04</v>
      </c>
      <c r="I610" s="5" t="n">
        <f aca="false">RAW_DATA!I606</f>
        <v>15</v>
      </c>
      <c r="J610" s="2" t="str">
        <f aca="false">RAW_DATA!J606</f>
        <v>No</v>
      </c>
      <c r="K610" s="15" t="n">
        <f aca="false">IF(AND(F610&lt;&gt;"",E610&lt;&gt;""),DATEVALUE(F610)-DATEVALUE(E610),"")</f>
        <v>15</v>
      </c>
      <c r="L610" s="4" t="n">
        <f aca="false">H610*(1-I610/100)</f>
        <v>3167.984</v>
      </c>
      <c r="M610" s="4" t="n">
        <f aca="false">H610*CALCULATIONS!$B$2</f>
        <v>2236.224</v>
      </c>
      <c r="N610" s="4" t="n">
        <f aca="false">IF(J610="Yes",H610*CALCULATIONS!$B$3,0)</f>
        <v>0</v>
      </c>
      <c r="O610" s="4" t="n">
        <f aca="false">L610-M610-N610</f>
        <v>931.76</v>
      </c>
      <c r="P610" s="16" t="n">
        <f aca="false">IF(L610&gt;0,O610/L610,"")</f>
        <v>0.294117647058824</v>
      </c>
    </row>
    <row r="611" customFormat="false" ht="15" hidden="false" customHeight="false" outlineLevel="0" collapsed="false">
      <c r="A611" s="2" t="str">
        <f aca="false">RAW_DATA!A607</f>
        <v>ORD-100606</v>
      </c>
      <c r="B611" s="2" t="str">
        <f aca="false">RAW_DATA!B607</f>
        <v>CUST-1685</v>
      </c>
      <c r="C611" s="2" t="str">
        <f aca="false">RAW_DATA!C607</f>
        <v>Men</v>
      </c>
      <c r="D611" s="2" t="str">
        <f aca="false">RAW_DATA!D607</f>
        <v>MEN-TSHIRT-001</v>
      </c>
      <c r="E611" s="14" t="str">
        <f aca="false">RAW_DATA!E607</f>
        <v>2024-08-22</v>
      </c>
      <c r="F611" s="14" t="str">
        <f aca="false">RAW_DATA!F607</f>
        <v>2024-09-01</v>
      </c>
      <c r="G611" s="2" t="str">
        <f aca="false">RAW_DATA!G607</f>
        <v>Karnali</v>
      </c>
      <c r="H611" s="4" t="n">
        <f aca="false">RAW_DATA!H607</f>
        <v>10474.01</v>
      </c>
      <c r="I611" s="5" t="n">
        <f aca="false">RAW_DATA!I607</f>
        <v>15</v>
      </c>
      <c r="J611" s="2" t="str">
        <f aca="false">RAW_DATA!J607</f>
        <v>No</v>
      </c>
      <c r="K611" s="15" t="n">
        <f aca="false">IF(AND(F611&lt;&gt;"",E611&lt;&gt;""),DATEVALUE(F611)-DATEVALUE(E611),"")</f>
        <v>10</v>
      </c>
      <c r="L611" s="4" t="n">
        <f aca="false">H611*(1-I611/100)</f>
        <v>8902.9085</v>
      </c>
      <c r="M611" s="4" t="n">
        <f aca="false">H611*CALCULATIONS!$B$2</f>
        <v>6284.406</v>
      </c>
      <c r="N611" s="4" t="n">
        <f aca="false">IF(J611="Yes",H611*CALCULATIONS!$B$3,0)</f>
        <v>0</v>
      </c>
      <c r="O611" s="4" t="n">
        <f aca="false">L611-M611-N611</f>
        <v>2618.5025</v>
      </c>
      <c r="P611" s="16" t="n">
        <f aca="false">IF(L611&gt;0,O611/L611,"")</f>
        <v>0.294117647058824</v>
      </c>
    </row>
    <row r="612" customFormat="false" ht="15" hidden="false" customHeight="false" outlineLevel="0" collapsed="false">
      <c r="A612" s="2" t="str">
        <f aca="false">RAW_DATA!A608</f>
        <v>ORD-100607</v>
      </c>
      <c r="B612" s="2" t="str">
        <f aca="false">RAW_DATA!B608</f>
        <v>CUST-1630</v>
      </c>
      <c r="C612" s="2" t="str">
        <f aca="false">RAW_DATA!C608</f>
        <v>Women</v>
      </c>
      <c r="D612" s="2" t="str">
        <f aca="false">RAW_DATA!D608</f>
        <v>WOM-LEHENGA-001</v>
      </c>
      <c r="E612" s="14" t="str">
        <f aca="false">RAW_DATA!E608</f>
        <v>2024-10-19</v>
      </c>
      <c r="F612" s="14" t="str">
        <f aca="false">RAW_DATA!F608</f>
        <v>2024-10-25</v>
      </c>
      <c r="G612" s="2" t="str">
        <f aca="false">RAW_DATA!G608</f>
        <v>Lumbini</v>
      </c>
      <c r="H612" s="4" t="n">
        <f aca="false">RAW_DATA!H608</f>
        <v>9366.82</v>
      </c>
      <c r="I612" s="5" t="n">
        <f aca="false">RAW_DATA!I608</f>
        <v>15</v>
      </c>
      <c r="J612" s="2" t="str">
        <f aca="false">RAW_DATA!J608</f>
        <v>No</v>
      </c>
      <c r="K612" s="15" t="n">
        <f aca="false">IF(AND(F612&lt;&gt;"",E612&lt;&gt;""),DATEVALUE(F612)-DATEVALUE(E612),"")</f>
        <v>6</v>
      </c>
      <c r="L612" s="4" t="n">
        <f aca="false">H612*(1-I612/100)</f>
        <v>7961.797</v>
      </c>
      <c r="M612" s="4" t="n">
        <f aca="false">H612*CALCULATIONS!$B$2</f>
        <v>5620.092</v>
      </c>
      <c r="N612" s="4" t="n">
        <f aca="false">IF(J612="Yes",H612*CALCULATIONS!$B$3,0)</f>
        <v>0</v>
      </c>
      <c r="O612" s="4" t="n">
        <f aca="false">L612-M612-N612</f>
        <v>2341.705</v>
      </c>
      <c r="P612" s="16" t="n">
        <f aca="false">IF(L612&gt;0,O612/L612,"")</f>
        <v>0.294117647058824</v>
      </c>
    </row>
    <row r="613" customFormat="false" ht="15" hidden="false" customHeight="false" outlineLevel="0" collapsed="false">
      <c r="A613" s="2" t="str">
        <f aca="false">RAW_DATA!A609</f>
        <v>ORD-100608</v>
      </c>
      <c r="B613" s="2" t="str">
        <f aca="false">RAW_DATA!B609</f>
        <v>CUST-1643</v>
      </c>
      <c r="C613" s="2" t="str">
        <f aca="false">RAW_DATA!C609</f>
        <v>Women</v>
      </c>
      <c r="D613" s="2" t="str">
        <f aca="false">RAW_DATA!D609</f>
        <v>WOM-SUIT-001</v>
      </c>
      <c r="E613" s="14" t="str">
        <f aca="false">RAW_DATA!E609</f>
        <v>2024-05-05</v>
      </c>
      <c r="F613" s="14" t="str">
        <f aca="false">RAW_DATA!F609</f>
        <v>2024-05-11</v>
      </c>
      <c r="G613" s="2" t="str">
        <f aca="false">RAW_DATA!G609</f>
        <v>Madhesh</v>
      </c>
      <c r="H613" s="4" t="n">
        <f aca="false">RAW_DATA!H609</f>
        <v>13227.81</v>
      </c>
      <c r="I613" s="5" t="n">
        <f aca="false">RAW_DATA!I609</f>
        <v>0</v>
      </c>
      <c r="J613" s="2" t="str">
        <f aca="false">RAW_DATA!J609</f>
        <v>No</v>
      </c>
      <c r="K613" s="15" t="n">
        <f aca="false">IF(AND(F613&lt;&gt;"",E613&lt;&gt;""),DATEVALUE(F613)-DATEVALUE(E613),"")</f>
        <v>6</v>
      </c>
      <c r="L613" s="4" t="n">
        <f aca="false">H613*(1-I613/100)</f>
        <v>13227.81</v>
      </c>
      <c r="M613" s="4" t="n">
        <f aca="false">H613*CALCULATIONS!$B$2</f>
        <v>7936.686</v>
      </c>
      <c r="N613" s="4" t="n">
        <f aca="false">IF(J613="Yes",H613*CALCULATIONS!$B$3,0)</f>
        <v>0</v>
      </c>
      <c r="O613" s="4" t="n">
        <f aca="false">L613-M613-N613</f>
        <v>5291.124</v>
      </c>
      <c r="P613" s="16" t="n">
        <f aca="false">IF(L613&gt;0,O613/L613,"")</f>
        <v>0.4</v>
      </c>
    </row>
    <row r="614" customFormat="false" ht="15" hidden="false" customHeight="false" outlineLevel="0" collapsed="false">
      <c r="A614" s="2" t="str">
        <f aca="false">RAW_DATA!A610</f>
        <v>ORD-100609</v>
      </c>
      <c r="B614" s="2" t="str">
        <f aca="false">RAW_DATA!B610</f>
        <v>CUST-5684</v>
      </c>
      <c r="C614" s="2" t="str">
        <f aca="false">RAW_DATA!C610</f>
        <v>Women</v>
      </c>
      <c r="D614" s="2" t="str">
        <f aca="false">RAW_DATA!D610</f>
        <v>WOM-CARDIGAN-001</v>
      </c>
      <c r="E614" s="14" t="str">
        <f aca="false">RAW_DATA!E610</f>
        <v>2024-08-13</v>
      </c>
      <c r="F614" s="14" t="str">
        <f aca="false">RAW_DATA!F610</f>
        <v>2024-08-18</v>
      </c>
      <c r="G614" s="2" t="str">
        <f aca="false">RAW_DATA!G610</f>
        <v>Lumbini</v>
      </c>
      <c r="H614" s="4" t="n">
        <f aca="false">RAW_DATA!H610</f>
        <v>3252.83</v>
      </c>
      <c r="I614" s="5" t="n">
        <f aca="false">RAW_DATA!I610</f>
        <v>0</v>
      </c>
      <c r="J614" s="2" t="str">
        <f aca="false">RAW_DATA!J610</f>
        <v>No</v>
      </c>
      <c r="K614" s="15" t="n">
        <f aca="false">IF(AND(F614&lt;&gt;"",E614&lt;&gt;""),DATEVALUE(F614)-DATEVALUE(E614),"")</f>
        <v>5</v>
      </c>
      <c r="L614" s="4" t="n">
        <f aca="false">H614*(1-I614/100)</f>
        <v>3252.83</v>
      </c>
      <c r="M614" s="4" t="n">
        <f aca="false">H614*CALCULATIONS!$B$2</f>
        <v>1951.698</v>
      </c>
      <c r="N614" s="4" t="n">
        <f aca="false">IF(J614="Yes",H614*CALCULATIONS!$B$3,0)</f>
        <v>0</v>
      </c>
      <c r="O614" s="4" t="n">
        <f aca="false">L614-M614-N614</f>
        <v>1301.132</v>
      </c>
      <c r="P614" s="16" t="n">
        <f aca="false">IF(L614&gt;0,O614/L614,"")</f>
        <v>0.4</v>
      </c>
    </row>
    <row r="615" customFormat="false" ht="15" hidden="false" customHeight="false" outlineLevel="0" collapsed="false">
      <c r="A615" s="2" t="str">
        <f aca="false">RAW_DATA!A611</f>
        <v>ORD-100610</v>
      </c>
      <c r="B615" s="2" t="str">
        <f aca="false">RAW_DATA!B611</f>
        <v>CUST-2481</v>
      </c>
      <c r="C615" s="2" t="str">
        <f aca="false">RAW_DATA!C611</f>
        <v>Women</v>
      </c>
      <c r="D615" s="2" t="str">
        <f aca="false">RAW_DATA!D611</f>
        <v>WOM-LEHENGA-001</v>
      </c>
      <c r="E615" s="14" t="str">
        <f aca="false">RAW_DATA!E611</f>
        <v>2024-03-13</v>
      </c>
      <c r="F615" s="14" t="str">
        <f aca="false">RAW_DATA!F611</f>
        <v>2024-03-18</v>
      </c>
      <c r="G615" s="2" t="str">
        <f aca="false">RAW_DATA!G611</f>
        <v>Bagmati</v>
      </c>
      <c r="H615" s="4" t="n">
        <f aca="false">RAW_DATA!H611</f>
        <v>10504.32</v>
      </c>
      <c r="I615" s="5" t="n">
        <f aca="false">RAW_DATA!I611</f>
        <v>0</v>
      </c>
      <c r="J615" s="2" t="str">
        <f aca="false">RAW_DATA!J611</f>
        <v>No</v>
      </c>
      <c r="K615" s="15" t="n">
        <f aca="false">IF(AND(F615&lt;&gt;"",E615&lt;&gt;""),DATEVALUE(F615)-DATEVALUE(E615),"")</f>
        <v>5</v>
      </c>
      <c r="L615" s="4" t="n">
        <f aca="false">H615*(1-I615/100)</f>
        <v>10504.32</v>
      </c>
      <c r="M615" s="4" t="n">
        <f aca="false">H615*CALCULATIONS!$B$2</f>
        <v>6302.592</v>
      </c>
      <c r="N615" s="4" t="n">
        <f aca="false">IF(J615="Yes",H615*CALCULATIONS!$B$3,0)</f>
        <v>0</v>
      </c>
      <c r="O615" s="4" t="n">
        <f aca="false">L615-M615-N615</f>
        <v>4201.728</v>
      </c>
      <c r="P615" s="16" t="n">
        <f aca="false">IF(L615&gt;0,O615/L615,"")</f>
        <v>0.4</v>
      </c>
    </row>
    <row r="616" customFormat="false" ht="15" hidden="false" customHeight="false" outlineLevel="0" collapsed="false">
      <c r="A616" s="2" t="str">
        <f aca="false">RAW_DATA!A612</f>
        <v>ORD-100611</v>
      </c>
      <c r="B616" s="2" t="str">
        <f aca="false">RAW_DATA!B612</f>
        <v>CUST-6299</v>
      </c>
      <c r="C616" s="2" t="str">
        <f aca="false">RAW_DATA!C612</f>
        <v>Women</v>
      </c>
      <c r="D616" s="2" t="str">
        <f aca="false">RAW_DATA!D612</f>
        <v>WOM-SAREE-001</v>
      </c>
      <c r="E616" s="14" t="str">
        <f aca="false">RAW_DATA!E612</f>
        <v>2024-12-22</v>
      </c>
      <c r="F616" s="14" t="str">
        <f aca="false">RAW_DATA!F612</f>
        <v>2024-12-28</v>
      </c>
      <c r="G616" s="2" t="str">
        <f aca="false">RAW_DATA!G612</f>
        <v>Bagmati</v>
      </c>
      <c r="H616" s="4" t="n">
        <f aca="false">RAW_DATA!H612</f>
        <v>14098.72</v>
      </c>
      <c r="I616" s="5" t="n">
        <f aca="false">RAW_DATA!I612</f>
        <v>20</v>
      </c>
      <c r="J616" s="2" t="str">
        <f aca="false">RAW_DATA!J612</f>
        <v>No</v>
      </c>
      <c r="K616" s="15" t="n">
        <f aca="false">IF(AND(F616&lt;&gt;"",E616&lt;&gt;""),DATEVALUE(F616)-DATEVALUE(E616),"")</f>
        <v>6</v>
      </c>
      <c r="L616" s="4" t="n">
        <f aca="false">H616*(1-I616/100)</f>
        <v>11278.976</v>
      </c>
      <c r="M616" s="4" t="n">
        <f aca="false">H616*CALCULATIONS!$B$2</f>
        <v>8459.232</v>
      </c>
      <c r="N616" s="4" t="n">
        <f aca="false">IF(J616="Yes",H616*CALCULATIONS!$B$3,0)</f>
        <v>0</v>
      </c>
      <c r="O616" s="4" t="n">
        <f aca="false">L616-M616-N616</f>
        <v>2819.744</v>
      </c>
      <c r="P616" s="16" t="n">
        <f aca="false">IF(L616&gt;0,O616/L616,"")</f>
        <v>0.25</v>
      </c>
    </row>
    <row r="617" customFormat="false" ht="15" hidden="false" customHeight="false" outlineLevel="0" collapsed="false">
      <c r="A617" s="2" t="str">
        <f aca="false">RAW_DATA!A613</f>
        <v>ORD-100612</v>
      </c>
      <c r="B617" s="2" t="str">
        <f aca="false">RAW_DATA!B613</f>
        <v>CUST-3686</v>
      </c>
      <c r="C617" s="2" t="str">
        <f aca="false">RAW_DATA!C613</f>
        <v>Women</v>
      </c>
      <c r="D617" s="2" t="str">
        <f aca="false">RAW_DATA!D613</f>
        <v>WOM-DRESS-001</v>
      </c>
      <c r="E617" s="14" t="str">
        <f aca="false">RAW_DATA!E613</f>
        <v>2024-08-20</v>
      </c>
      <c r="F617" s="14" t="str">
        <f aca="false">RAW_DATA!F613</f>
        <v>2024-08-22</v>
      </c>
      <c r="G617" s="2" t="str">
        <f aca="false">RAW_DATA!G613</f>
        <v>Madhesh</v>
      </c>
      <c r="H617" s="4" t="n">
        <f aca="false">RAW_DATA!H613</f>
        <v>13489.03</v>
      </c>
      <c r="I617" s="5" t="n">
        <f aca="false">RAW_DATA!I613</f>
        <v>25</v>
      </c>
      <c r="J617" s="2" t="str">
        <f aca="false">RAW_DATA!J613</f>
        <v>No</v>
      </c>
      <c r="K617" s="15" t="n">
        <f aca="false">IF(AND(F617&lt;&gt;"",E617&lt;&gt;""),DATEVALUE(F617)-DATEVALUE(E617),"")</f>
        <v>2</v>
      </c>
      <c r="L617" s="4" t="n">
        <f aca="false">H617*(1-I617/100)</f>
        <v>10116.7725</v>
      </c>
      <c r="M617" s="4" t="n">
        <f aca="false">H617*CALCULATIONS!$B$2</f>
        <v>8093.418</v>
      </c>
      <c r="N617" s="4" t="n">
        <f aca="false">IF(J617="Yes",H617*CALCULATIONS!$B$3,0)</f>
        <v>0</v>
      </c>
      <c r="O617" s="4" t="n">
        <f aca="false">L617-M617-N617</f>
        <v>2023.3545</v>
      </c>
      <c r="P617" s="16" t="n">
        <f aca="false">IF(L617&gt;0,O617/L617,"")</f>
        <v>0.2</v>
      </c>
    </row>
    <row r="618" customFormat="false" ht="15" hidden="false" customHeight="false" outlineLevel="0" collapsed="false">
      <c r="A618" s="2" t="str">
        <f aca="false">RAW_DATA!A614</f>
        <v>ORD-100613</v>
      </c>
      <c r="B618" s="2" t="str">
        <f aca="false">RAW_DATA!B614</f>
        <v>CUST-9383</v>
      </c>
      <c r="C618" s="2" t="str">
        <f aca="false">RAW_DATA!C614</f>
        <v>Women</v>
      </c>
      <c r="D618" s="2" t="str">
        <f aca="false">RAW_DATA!D614</f>
        <v>WOM-SAREE-001</v>
      </c>
      <c r="E618" s="14" t="str">
        <f aca="false">RAW_DATA!E614</f>
        <v>2024-07-04</v>
      </c>
      <c r="F618" s="14" t="str">
        <f aca="false">RAW_DATA!F614</f>
        <v>2024-07-06</v>
      </c>
      <c r="G618" s="2" t="str">
        <f aca="false">RAW_DATA!G614</f>
        <v>Bagmati</v>
      </c>
      <c r="H618" s="4" t="n">
        <f aca="false">RAW_DATA!H614</f>
        <v>7016.28</v>
      </c>
      <c r="I618" s="5" t="n">
        <f aca="false">RAW_DATA!I614</f>
        <v>25</v>
      </c>
      <c r="J618" s="2" t="str">
        <f aca="false">RAW_DATA!J614</f>
        <v>No</v>
      </c>
      <c r="K618" s="15" t="n">
        <f aca="false">IF(AND(F618&lt;&gt;"",E618&lt;&gt;""),DATEVALUE(F618)-DATEVALUE(E618),"")</f>
        <v>2</v>
      </c>
      <c r="L618" s="4" t="n">
        <f aca="false">H618*(1-I618/100)</f>
        <v>5262.21</v>
      </c>
      <c r="M618" s="4" t="n">
        <f aca="false">H618*CALCULATIONS!$B$2</f>
        <v>4209.768</v>
      </c>
      <c r="N618" s="4" t="n">
        <f aca="false">IF(J618="Yes",H618*CALCULATIONS!$B$3,0)</f>
        <v>0</v>
      </c>
      <c r="O618" s="4" t="n">
        <f aca="false">L618-M618-N618</f>
        <v>1052.442</v>
      </c>
      <c r="P618" s="16" t="n">
        <f aca="false">IF(L618&gt;0,O618/L618,"")</f>
        <v>0.2</v>
      </c>
    </row>
    <row r="619" customFormat="false" ht="15" hidden="false" customHeight="false" outlineLevel="0" collapsed="false">
      <c r="A619" s="2" t="str">
        <f aca="false">RAW_DATA!A615</f>
        <v>ORD-100614</v>
      </c>
      <c r="B619" s="2" t="str">
        <f aca="false">RAW_DATA!B615</f>
        <v>CUST-3459</v>
      </c>
      <c r="C619" s="2" t="str">
        <f aca="false">RAW_DATA!C615</f>
        <v>Women</v>
      </c>
      <c r="D619" s="2" t="str">
        <f aca="false">RAW_DATA!D615</f>
        <v>WOM-DRESS-001</v>
      </c>
      <c r="E619" s="14" t="str">
        <f aca="false">RAW_DATA!E615</f>
        <v>2024-03-28</v>
      </c>
      <c r="F619" s="14" t="str">
        <f aca="false">RAW_DATA!F615</f>
        <v>2024-04-08</v>
      </c>
      <c r="G619" s="2" t="str">
        <f aca="false">RAW_DATA!G615</f>
        <v>Madhesh</v>
      </c>
      <c r="H619" s="4" t="n">
        <f aca="false">RAW_DATA!H615</f>
        <v>1136.64</v>
      </c>
      <c r="I619" s="5" t="n">
        <f aca="false">RAW_DATA!I615</f>
        <v>15</v>
      </c>
      <c r="J619" s="2" t="str">
        <f aca="false">RAW_DATA!J615</f>
        <v>No</v>
      </c>
      <c r="K619" s="15" t="n">
        <f aca="false">IF(AND(F619&lt;&gt;"",E619&lt;&gt;""),DATEVALUE(F619)-DATEVALUE(E619),"")</f>
        <v>11</v>
      </c>
      <c r="L619" s="4" t="n">
        <f aca="false">H619*(1-I619/100)</f>
        <v>966.144</v>
      </c>
      <c r="M619" s="4" t="n">
        <f aca="false">H619*CALCULATIONS!$B$2</f>
        <v>681.984</v>
      </c>
      <c r="N619" s="4" t="n">
        <f aca="false">IF(J619="Yes",H619*CALCULATIONS!$B$3,0)</f>
        <v>0</v>
      </c>
      <c r="O619" s="4" t="n">
        <f aca="false">L619-M619-N619</f>
        <v>284.16</v>
      </c>
      <c r="P619" s="16" t="n">
        <f aca="false">IF(L619&gt;0,O619/L619,"")</f>
        <v>0.294117647058824</v>
      </c>
    </row>
    <row r="620" customFormat="false" ht="15" hidden="false" customHeight="false" outlineLevel="0" collapsed="false">
      <c r="A620" s="2" t="str">
        <f aca="false">RAW_DATA!A616</f>
        <v>ORD-100615</v>
      </c>
      <c r="B620" s="2" t="str">
        <f aca="false">RAW_DATA!B616</f>
        <v>CUST-8311</v>
      </c>
      <c r="C620" s="2" t="str">
        <f aca="false">RAW_DATA!C616</f>
        <v>Men</v>
      </c>
      <c r="D620" s="2" t="str">
        <f aca="false">RAW_DATA!D616</f>
        <v>MEN-JEANS-001</v>
      </c>
      <c r="E620" s="14" t="str">
        <f aca="false">RAW_DATA!E616</f>
        <v>2024-06-06</v>
      </c>
      <c r="F620" s="14" t="str">
        <f aca="false">RAW_DATA!F616</f>
        <v>2024-06-10</v>
      </c>
      <c r="G620" s="2" t="str">
        <f aca="false">RAW_DATA!G616</f>
        <v>Bagmati</v>
      </c>
      <c r="H620" s="4" t="n">
        <f aca="false">RAW_DATA!H616</f>
        <v>1244</v>
      </c>
      <c r="I620" s="5" t="n">
        <f aca="false">RAW_DATA!I616</f>
        <v>25</v>
      </c>
      <c r="J620" s="2" t="str">
        <f aca="false">RAW_DATA!J616</f>
        <v>No</v>
      </c>
      <c r="K620" s="15" t="n">
        <f aca="false">IF(AND(F620&lt;&gt;"",E620&lt;&gt;""),DATEVALUE(F620)-DATEVALUE(E620),"")</f>
        <v>4</v>
      </c>
      <c r="L620" s="4" t="n">
        <f aca="false">H620*(1-I620/100)</f>
        <v>933</v>
      </c>
      <c r="M620" s="4" t="n">
        <f aca="false">H620*CALCULATIONS!$B$2</f>
        <v>746.4</v>
      </c>
      <c r="N620" s="4" t="n">
        <f aca="false">IF(J620="Yes",H620*CALCULATIONS!$B$3,0)</f>
        <v>0</v>
      </c>
      <c r="O620" s="4" t="n">
        <f aca="false">L620-M620-N620</f>
        <v>186.6</v>
      </c>
      <c r="P620" s="16" t="n">
        <f aca="false">IF(L620&gt;0,O620/L620,"")</f>
        <v>0.2</v>
      </c>
    </row>
    <row r="621" customFormat="false" ht="15" hidden="false" customHeight="false" outlineLevel="0" collapsed="false">
      <c r="A621" s="2" t="str">
        <f aca="false">RAW_DATA!A617</f>
        <v>ORD-100616</v>
      </c>
      <c r="B621" s="2" t="str">
        <f aca="false">RAW_DATA!B617</f>
        <v>CUST-8514</v>
      </c>
      <c r="C621" s="2" t="str">
        <f aca="false">RAW_DATA!C617</f>
        <v>Men</v>
      </c>
      <c r="D621" s="2" t="str">
        <f aca="false">RAW_DATA!D617</f>
        <v>MEN-JEANS-001</v>
      </c>
      <c r="E621" s="14" t="str">
        <f aca="false">RAW_DATA!E617</f>
        <v>2024-01-02</v>
      </c>
      <c r="F621" s="14" t="str">
        <f aca="false">RAW_DATA!F617</f>
        <v>2024-01-09</v>
      </c>
      <c r="G621" s="2" t="str">
        <f aca="false">RAW_DATA!G617</f>
        <v>Bagmati</v>
      </c>
      <c r="H621" s="4" t="n">
        <f aca="false">RAW_DATA!H617</f>
        <v>14426.29</v>
      </c>
      <c r="I621" s="5" t="n">
        <f aca="false">RAW_DATA!I617</f>
        <v>5</v>
      </c>
      <c r="J621" s="2" t="str">
        <f aca="false">RAW_DATA!J617</f>
        <v>No</v>
      </c>
      <c r="K621" s="15" t="n">
        <f aca="false">IF(AND(F621&lt;&gt;"",E621&lt;&gt;""),DATEVALUE(F621)-DATEVALUE(E621),"")</f>
        <v>7</v>
      </c>
      <c r="L621" s="4" t="n">
        <f aca="false">H621*(1-I621/100)</f>
        <v>13704.9755</v>
      </c>
      <c r="M621" s="4" t="n">
        <f aca="false">H621*CALCULATIONS!$B$2</f>
        <v>8655.774</v>
      </c>
      <c r="N621" s="4" t="n">
        <f aca="false">IF(J621="Yes",H621*CALCULATIONS!$B$3,0)</f>
        <v>0</v>
      </c>
      <c r="O621" s="4" t="n">
        <f aca="false">L621-M621-N621</f>
        <v>5049.2015</v>
      </c>
      <c r="P621" s="16" t="n">
        <f aca="false">IF(L621&gt;0,O621/L621,"")</f>
        <v>0.368421052631579</v>
      </c>
    </row>
    <row r="622" customFormat="false" ht="15" hidden="false" customHeight="false" outlineLevel="0" collapsed="false">
      <c r="A622" s="2" t="str">
        <f aca="false">RAW_DATA!A618</f>
        <v>ORD-100617</v>
      </c>
      <c r="B622" s="2" t="str">
        <f aca="false">RAW_DATA!B618</f>
        <v>CUST-8794</v>
      </c>
      <c r="C622" s="2" t="str">
        <f aca="false">RAW_DATA!C618</f>
        <v>Women</v>
      </c>
      <c r="D622" s="2" t="str">
        <f aca="false">RAW_DATA!D618</f>
        <v>WOM-SUIT-001</v>
      </c>
      <c r="E622" s="14" t="str">
        <f aca="false">RAW_DATA!E618</f>
        <v>2024-09-09</v>
      </c>
      <c r="F622" s="14" t="str">
        <f aca="false">RAW_DATA!F618</f>
        <v>2024-09-13</v>
      </c>
      <c r="G622" s="2" t="str">
        <f aca="false">RAW_DATA!G618</f>
        <v>Gandaki</v>
      </c>
      <c r="H622" s="4" t="n">
        <f aca="false">RAW_DATA!H618</f>
        <v>9315.77</v>
      </c>
      <c r="I622" s="5" t="n">
        <f aca="false">RAW_DATA!I618</f>
        <v>0</v>
      </c>
      <c r="J622" s="2" t="str">
        <f aca="false">RAW_DATA!J618</f>
        <v>No</v>
      </c>
      <c r="K622" s="15" t="n">
        <f aca="false">IF(AND(F622&lt;&gt;"",E622&lt;&gt;""),DATEVALUE(F622)-DATEVALUE(E622),"")</f>
        <v>4</v>
      </c>
      <c r="L622" s="4" t="n">
        <f aca="false">H622*(1-I622/100)</f>
        <v>9315.77</v>
      </c>
      <c r="M622" s="4" t="n">
        <f aca="false">H622*CALCULATIONS!$B$2</f>
        <v>5589.462</v>
      </c>
      <c r="N622" s="4" t="n">
        <f aca="false">IF(J622="Yes",H622*CALCULATIONS!$B$3,0)</f>
        <v>0</v>
      </c>
      <c r="O622" s="4" t="n">
        <f aca="false">L622-M622-N622</f>
        <v>3726.308</v>
      </c>
      <c r="P622" s="16" t="n">
        <f aca="false">IF(L622&gt;0,O622/L622,"")</f>
        <v>0.4</v>
      </c>
    </row>
    <row r="623" customFormat="false" ht="15" hidden="false" customHeight="false" outlineLevel="0" collapsed="false">
      <c r="A623" s="2" t="str">
        <f aca="false">RAW_DATA!A619</f>
        <v>ORD-100618</v>
      </c>
      <c r="B623" s="2" t="str">
        <f aca="false">RAW_DATA!B619</f>
        <v>CUST-4401</v>
      </c>
      <c r="C623" s="2" t="str">
        <f aca="false">RAW_DATA!C619</f>
        <v>Women</v>
      </c>
      <c r="D623" s="2" t="str">
        <f aca="false">RAW_DATA!D619</f>
        <v>WOM-SUIT-001</v>
      </c>
      <c r="E623" s="14" t="str">
        <f aca="false">RAW_DATA!E619</f>
        <v>2024-10-07</v>
      </c>
      <c r="F623" s="14" t="str">
        <f aca="false">RAW_DATA!F619</f>
        <v>2024-10-11</v>
      </c>
      <c r="G623" s="2" t="str">
        <f aca="false">RAW_DATA!G619</f>
        <v>Bagmati</v>
      </c>
      <c r="H623" s="4" t="n">
        <f aca="false">RAW_DATA!H619</f>
        <v>595.31</v>
      </c>
      <c r="I623" s="5" t="n">
        <f aca="false">RAW_DATA!I619</f>
        <v>20</v>
      </c>
      <c r="J623" s="2" t="str">
        <f aca="false">RAW_DATA!J619</f>
        <v>No</v>
      </c>
      <c r="K623" s="15" t="n">
        <f aca="false">IF(AND(F623&lt;&gt;"",E623&lt;&gt;""),DATEVALUE(F623)-DATEVALUE(E623),"")</f>
        <v>4</v>
      </c>
      <c r="L623" s="4" t="n">
        <f aca="false">H623*(1-I623/100)</f>
        <v>476.248</v>
      </c>
      <c r="M623" s="4" t="n">
        <f aca="false">H623*CALCULATIONS!$B$2</f>
        <v>357.186</v>
      </c>
      <c r="N623" s="4" t="n">
        <f aca="false">IF(J623="Yes",H623*CALCULATIONS!$B$3,0)</f>
        <v>0</v>
      </c>
      <c r="O623" s="4" t="n">
        <f aca="false">L623-M623-N623</f>
        <v>119.062</v>
      </c>
      <c r="P623" s="16" t="n">
        <f aca="false">IF(L623&gt;0,O623/L623,"")</f>
        <v>0.25</v>
      </c>
    </row>
    <row r="624" customFormat="false" ht="15" hidden="false" customHeight="false" outlineLevel="0" collapsed="false">
      <c r="A624" s="2" t="str">
        <f aca="false">RAW_DATA!A620</f>
        <v>ORD-100619</v>
      </c>
      <c r="B624" s="2" t="str">
        <f aca="false">RAW_DATA!B620</f>
        <v>CUST-5889</v>
      </c>
      <c r="C624" s="2" t="str">
        <f aca="false">RAW_DATA!C620</f>
        <v>Men</v>
      </c>
      <c r="D624" s="2" t="str">
        <f aca="false">RAW_DATA!D620</f>
        <v>MEN-JEANS-001</v>
      </c>
      <c r="E624" s="14" t="str">
        <f aca="false">RAW_DATA!E620</f>
        <v>2024-01-17</v>
      </c>
      <c r="F624" s="14" t="str">
        <f aca="false">RAW_DATA!F620</f>
        <v>2024-01-24</v>
      </c>
      <c r="G624" s="2" t="str">
        <f aca="false">RAW_DATA!G620</f>
        <v>Bagmati</v>
      </c>
      <c r="H624" s="4" t="n">
        <f aca="false">RAW_DATA!H620</f>
        <v>1032.46</v>
      </c>
      <c r="I624" s="5" t="n">
        <f aca="false">RAW_DATA!I620</f>
        <v>10</v>
      </c>
      <c r="J624" s="2" t="str">
        <f aca="false">RAW_DATA!J620</f>
        <v>No</v>
      </c>
      <c r="K624" s="15" t="n">
        <f aca="false">IF(AND(F624&lt;&gt;"",E624&lt;&gt;""),DATEVALUE(F624)-DATEVALUE(E624),"")</f>
        <v>7</v>
      </c>
      <c r="L624" s="4" t="n">
        <f aca="false">H624*(1-I624/100)</f>
        <v>929.214</v>
      </c>
      <c r="M624" s="4" t="n">
        <f aca="false">H624*CALCULATIONS!$B$2</f>
        <v>619.476</v>
      </c>
      <c r="N624" s="4" t="n">
        <f aca="false">IF(J624="Yes",H624*CALCULATIONS!$B$3,0)</f>
        <v>0</v>
      </c>
      <c r="O624" s="4" t="n">
        <f aca="false">L624-M624-N624</f>
        <v>309.738</v>
      </c>
      <c r="P624" s="16" t="n">
        <f aca="false">IF(L624&gt;0,O624/L624,"")</f>
        <v>0.333333333333333</v>
      </c>
    </row>
    <row r="625" customFormat="false" ht="15" hidden="false" customHeight="false" outlineLevel="0" collapsed="false">
      <c r="A625" s="2" t="str">
        <f aca="false">RAW_DATA!A621</f>
        <v>ORD-100620</v>
      </c>
      <c r="B625" s="2" t="str">
        <f aca="false">RAW_DATA!B621</f>
        <v>CUST-3906</v>
      </c>
      <c r="C625" s="2" t="str">
        <f aca="false">RAW_DATA!C621</f>
        <v>Men</v>
      </c>
      <c r="D625" s="2" t="str">
        <f aca="false">RAW_DATA!D621</f>
        <v>MEN-SHIRT-002</v>
      </c>
      <c r="E625" s="14" t="str">
        <f aca="false">RAW_DATA!E621</f>
        <v>2024-03-23</v>
      </c>
      <c r="F625" s="14" t="str">
        <f aca="false">RAW_DATA!F621</f>
        <v>2024-03-30</v>
      </c>
      <c r="G625" s="2" t="str">
        <f aca="false">RAW_DATA!G621</f>
        <v>Bagmati</v>
      </c>
      <c r="H625" s="4" t="n">
        <f aca="false">RAW_DATA!H621</f>
        <v>14909.16</v>
      </c>
      <c r="I625" s="5" t="n">
        <f aca="false">RAW_DATA!I621</f>
        <v>15</v>
      </c>
      <c r="J625" s="2" t="str">
        <f aca="false">RAW_DATA!J621</f>
        <v>No</v>
      </c>
      <c r="K625" s="15" t="n">
        <f aca="false">IF(AND(F625&lt;&gt;"",E625&lt;&gt;""),DATEVALUE(F625)-DATEVALUE(E625),"")</f>
        <v>7</v>
      </c>
      <c r="L625" s="4" t="n">
        <f aca="false">H625*(1-I625/100)</f>
        <v>12672.786</v>
      </c>
      <c r="M625" s="4" t="n">
        <f aca="false">H625*CALCULATIONS!$B$2</f>
        <v>8945.496</v>
      </c>
      <c r="N625" s="4" t="n">
        <f aca="false">IF(J625="Yes",H625*CALCULATIONS!$B$3,0)</f>
        <v>0</v>
      </c>
      <c r="O625" s="4" t="n">
        <f aca="false">L625-M625-N625</f>
        <v>3727.29</v>
      </c>
      <c r="P625" s="16" t="n">
        <f aca="false">IF(L625&gt;0,O625/L625,"")</f>
        <v>0.294117647058824</v>
      </c>
    </row>
    <row r="626" customFormat="false" ht="15" hidden="false" customHeight="false" outlineLevel="0" collapsed="false">
      <c r="A626" s="2" t="str">
        <f aca="false">RAW_DATA!A622</f>
        <v>ORD-100621</v>
      </c>
      <c r="B626" s="2" t="str">
        <f aca="false">RAW_DATA!B622</f>
        <v>CUST-2108</v>
      </c>
      <c r="C626" s="2" t="str">
        <f aca="false">RAW_DATA!C622</f>
        <v>Kids</v>
      </c>
      <c r="D626" s="2" t="str">
        <f aca="false">RAW_DATA!D622</f>
        <v>KID-KURTA-001</v>
      </c>
      <c r="E626" s="14" t="str">
        <f aca="false">RAW_DATA!E622</f>
        <v>2024-06-02</v>
      </c>
      <c r="F626" s="14" t="str">
        <f aca="false">RAW_DATA!F622</f>
        <v>2024-06-06</v>
      </c>
      <c r="G626" s="2" t="str">
        <f aca="false">RAW_DATA!G622</f>
        <v>Madhesh</v>
      </c>
      <c r="H626" s="4" t="n">
        <f aca="false">RAW_DATA!H622</f>
        <v>1850.33</v>
      </c>
      <c r="I626" s="5" t="n">
        <f aca="false">RAW_DATA!I622</f>
        <v>0</v>
      </c>
      <c r="J626" s="2" t="str">
        <f aca="false">RAW_DATA!J622</f>
        <v>No</v>
      </c>
      <c r="K626" s="15" t="n">
        <f aca="false">IF(AND(F626&lt;&gt;"",E626&lt;&gt;""),DATEVALUE(F626)-DATEVALUE(E626),"")</f>
        <v>4</v>
      </c>
      <c r="L626" s="4" t="n">
        <f aca="false">H626*(1-I626/100)</f>
        <v>1850.33</v>
      </c>
      <c r="M626" s="4" t="n">
        <f aca="false">H626*CALCULATIONS!$B$2</f>
        <v>1110.198</v>
      </c>
      <c r="N626" s="4" t="n">
        <f aca="false">IF(J626="Yes",H626*CALCULATIONS!$B$3,0)</f>
        <v>0</v>
      </c>
      <c r="O626" s="4" t="n">
        <f aca="false">L626-M626-N626</f>
        <v>740.132</v>
      </c>
      <c r="P626" s="16" t="n">
        <f aca="false">IF(L626&gt;0,O626/L626,"")</f>
        <v>0.4</v>
      </c>
    </row>
    <row r="627" customFormat="false" ht="15" hidden="false" customHeight="false" outlineLevel="0" collapsed="false">
      <c r="A627" s="2" t="str">
        <f aca="false">RAW_DATA!A623</f>
        <v>ORD-100622</v>
      </c>
      <c r="B627" s="2" t="str">
        <f aca="false">RAW_DATA!B623</f>
        <v>CUST-7779</v>
      </c>
      <c r="C627" s="2" t="str">
        <f aca="false">RAW_DATA!C623</f>
        <v>Women</v>
      </c>
      <c r="D627" s="2" t="str">
        <f aca="false">RAW_DATA!D623</f>
        <v>WOM-CARDIGAN-001</v>
      </c>
      <c r="E627" s="14" t="str">
        <f aca="false">RAW_DATA!E623</f>
        <v>2024-12-21</v>
      </c>
      <c r="F627" s="14" t="str">
        <f aca="false">RAW_DATA!F623</f>
        <v>2024-12-31</v>
      </c>
      <c r="G627" s="2" t="str">
        <f aca="false">RAW_DATA!G623</f>
        <v>Bagmati</v>
      </c>
      <c r="H627" s="4" t="n">
        <f aca="false">RAW_DATA!H623</f>
        <v>2450.91</v>
      </c>
      <c r="I627" s="5" t="n">
        <f aca="false">RAW_DATA!I623</f>
        <v>15</v>
      </c>
      <c r="J627" s="2" t="str">
        <f aca="false">RAW_DATA!J623</f>
        <v>No</v>
      </c>
      <c r="K627" s="15" t="n">
        <f aca="false">IF(AND(F627&lt;&gt;"",E627&lt;&gt;""),DATEVALUE(F627)-DATEVALUE(E627),"")</f>
        <v>10</v>
      </c>
      <c r="L627" s="4" t="n">
        <f aca="false">H627*(1-I627/100)</f>
        <v>2083.2735</v>
      </c>
      <c r="M627" s="4" t="n">
        <f aca="false">H627*CALCULATIONS!$B$2</f>
        <v>1470.546</v>
      </c>
      <c r="N627" s="4" t="n">
        <f aca="false">IF(J627="Yes",H627*CALCULATIONS!$B$3,0)</f>
        <v>0</v>
      </c>
      <c r="O627" s="4" t="n">
        <f aca="false">L627-M627-N627</f>
        <v>612.7275</v>
      </c>
      <c r="P627" s="16" t="n">
        <f aca="false">IF(L627&gt;0,O627/L627,"")</f>
        <v>0.294117647058824</v>
      </c>
    </row>
    <row r="628" customFormat="false" ht="15" hidden="false" customHeight="false" outlineLevel="0" collapsed="false">
      <c r="A628" s="2" t="str">
        <f aca="false">RAW_DATA!A624</f>
        <v>ORD-100623</v>
      </c>
      <c r="B628" s="2" t="str">
        <f aca="false">RAW_DATA!B624</f>
        <v>CUST-5705</v>
      </c>
      <c r="C628" s="2" t="str">
        <f aca="false">RAW_DATA!C624</f>
        <v>Women</v>
      </c>
      <c r="D628" s="2" t="str">
        <f aca="false">RAW_DATA!D624</f>
        <v>WOM-TOP-001</v>
      </c>
      <c r="E628" s="14" t="str">
        <f aca="false">RAW_DATA!E624</f>
        <v>2024-11-18</v>
      </c>
      <c r="F628" s="14" t="str">
        <f aca="false">RAW_DATA!F624</f>
        <v>2024-11-24</v>
      </c>
      <c r="G628" s="2" t="str">
        <f aca="false">RAW_DATA!G624</f>
        <v>Gandaki</v>
      </c>
      <c r="H628" s="4" t="n">
        <f aca="false">RAW_DATA!H624</f>
        <v>8784.82</v>
      </c>
      <c r="I628" s="5" t="n">
        <f aca="false">RAW_DATA!I624</f>
        <v>0</v>
      </c>
      <c r="J628" s="2" t="str">
        <f aca="false">RAW_DATA!J624</f>
        <v>Yes</v>
      </c>
      <c r="K628" s="15" t="n">
        <f aca="false">IF(AND(F628&lt;&gt;"",E628&lt;&gt;""),DATEVALUE(F628)-DATEVALUE(E628),"")</f>
        <v>6</v>
      </c>
      <c r="L628" s="4" t="n">
        <f aca="false">H628*(1-I628/100)</f>
        <v>8784.82</v>
      </c>
      <c r="M628" s="4" t="n">
        <f aca="false">H628*CALCULATIONS!$B$2</f>
        <v>5270.892</v>
      </c>
      <c r="N628" s="4" t="n">
        <f aca="false">IF(J628="Yes",H628*CALCULATIONS!$B$3,0)</f>
        <v>1756.964</v>
      </c>
      <c r="O628" s="4" t="n">
        <f aca="false">L628-M628-N628</f>
        <v>1756.964</v>
      </c>
      <c r="P628" s="16" t="n">
        <f aca="false">IF(L628&gt;0,O628/L628,"")</f>
        <v>0.2</v>
      </c>
    </row>
    <row r="629" customFormat="false" ht="15" hidden="false" customHeight="false" outlineLevel="0" collapsed="false">
      <c r="A629" s="2" t="str">
        <f aca="false">RAW_DATA!A625</f>
        <v>ORD-100624</v>
      </c>
      <c r="B629" s="2" t="str">
        <f aca="false">RAW_DATA!B625</f>
        <v>CUST-9132</v>
      </c>
      <c r="C629" s="2" t="str">
        <f aca="false">RAW_DATA!C625</f>
        <v>Women</v>
      </c>
      <c r="D629" s="2" t="str">
        <f aca="false">RAW_DATA!D625</f>
        <v>WOM-BLOUSE-001</v>
      </c>
      <c r="E629" s="14" t="str">
        <f aca="false">RAW_DATA!E625</f>
        <v>2024-06-30</v>
      </c>
      <c r="F629" s="14" t="str">
        <f aca="false">RAW_DATA!F625</f>
        <v>2024-07-12</v>
      </c>
      <c r="G629" s="2" t="str">
        <f aca="false">RAW_DATA!G625</f>
        <v>Bagmati</v>
      </c>
      <c r="H629" s="4" t="n">
        <f aca="false">RAW_DATA!H625</f>
        <v>14927.85</v>
      </c>
      <c r="I629" s="5" t="n">
        <f aca="false">RAW_DATA!I625</f>
        <v>20</v>
      </c>
      <c r="J629" s="2" t="str">
        <f aca="false">RAW_DATA!J625</f>
        <v>No</v>
      </c>
      <c r="K629" s="15" t="n">
        <f aca="false">IF(AND(F629&lt;&gt;"",E629&lt;&gt;""),DATEVALUE(F629)-DATEVALUE(E629),"")</f>
        <v>12</v>
      </c>
      <c r="L629" s="4" t="n">
        <f aca="false">H629*(1-I629/100)</f>
        <v>11942.28</v>
      </c>
      <c r="M629" s="4" t="n">
        <f aca="false">H629*CALCULATIONS!$B$2</f>
        <v>8956.71</v>
      </c>
      <c r="N629" s="4" t="n">
        <f aca="false">IF(J629="Yes",H629*CALCULATIONS!$B$3,0)</f>
        <v>0</v>
      </c>
      <c r="O629" s="4" t="n">
        <f aca="false">L629-M629-N629</f>
        <v>2985.57</v>
      </c>
      <c r="P629" s="16" t="n">
        <f aca="false">IF(L629&gt;0,O629/L629,"")</f>
        <v>0.25</v>
      </c>
    </row>
    <row r="630" customFormat="false" ht="15" hidden="false" customHeight="false" outlineLevel="0" collapsed="false">
      <c r="A630" s="2" t="str">
        <f aca="false">RAW_DATA!A626</f>
        <v>ORD-100625</v>
      </c>
      <c r="B630" s="2" t="str">
        <f aca="false">RAW_DATA!B626</f>
        <v>CUST-1025</v>
      </c>
      <c r="C630" s="2" t="str">
        <f aca="false">RAW_DATA!C626</f>
        <v>Women</v>
      </c>
      <c r="D630" s="2" t="str">
        <f aca="false">RAW_DATA!D626</f>
        <v>WOM-SUIT-001</v>
      </c>
      <c r="E630" s="14" t="str">
        <f aca="false">RAW_DATA!E626</f>
        <v>2024-04-29</v>
      </c>
      <c r="F630" s="14" t="str">
        <f aca="false">RAW_DATA!F626</f>
        <v>2024-05-06</v>
      </c>
      <c r="G630" s="2" t="str">
        <f aca="false">RAW_DATA!G626</f>
        <v>Madhesh</v>
      </c>
      <c r="H630" s="4" t="n">
        <f aca="false">RAW_DATA!H626</f>
        <v>13313.12</v>
      </c>
      <c r="I630" s="5" t="n">
        <f aca="false">RAW_DATA!I626</f>
        <v>5</v>
      </c>
      <c r="J630" s="2" t="str">
        <f aca="false">RAW_DATA!J626</f>
        <v>No</v>
      </c>
      <c r="K630" s="15" t="n">
        <f aca="false">IF(AND(F630&lt;&gt;"",E630&lt;&gt;""),DATEVALUE(F630)-DATEVALUE(E630),"")</f>
        <v>7</v>
      </c>
      <c r="L630" s="4" t="n">
        <f aca="false">H630*(1-I630/100)</f>
        <v>12647.464</v>
      </c>
      <c r="M630" s="4" t="n">
        <f aca="false">H630*CALCULATIONS!$B$2</f>
        <v>7987.872</v>
      </c>
      <c r="N630" s="4" t="n">
        <f aca="false">IF(J630="Yes",H630*CALCULATIONS!$B$3,0)</f>
        <v>0</v>
      </c>
      <c r="O630" s="4" t="n">
        <f aca="false">L630-M630-N630</f>
        <v>4659.592</v>
      </c>
      <c r="P630" s="16" t="n">
        <f aca="false">IF(L630&gt;0,O630/L630,"")</f>
        <v>0.368421052631579</v>
      </c>
    </row>
    <row r="631" customFormat="false" ht="15" hidden="false" customHeight="false" outlineLevel="0" collapsed="false">
      <c r="A631" s="2" t="str">
        <f aca="false">RAW_DATA!A627</f>
        <v>ORD-100626</v>
      </c>
      <c r="B631" s="2" t="str">
        <f aca="false">RAW_DATA!B627</f>
        <v>CUST-7783</v>
      </c>
      <c r="C631" s="2" t="str">
        <f aca="false">RAW_DATA!C627</f>
        <v>Men</v>
      </c>
      <c r="D631" s="2" t="str">
        <f aca="false">RAW_DATA!D627</f>
        <v>MEN-TSHIRT-001</v>
      </c>
      <c r="E631" s="14" t="str">
        <f aca="false">RAW_DATA!E627</f>
        <v>2024-04-16</v>
      </c>
      <c r="F631" s="14" t="str">
        <f aca="false">RAW_DATA!F627</f>
        <v>2024-04-25</v>
      </c>
      <c r="G631" s="2" t="str">
        <f aca="false">RAW_DATA!G627</f>
        <v>Gandaki</v>
      </c>
      <c r="H631" s="4" t="n">
        <f aca="false">RAW_DATA!H627</f>
        <v>11193.29</v>
      </c>
      <c r="I631" s="5" t="n">
        <f aca="false">RAW_DATA!I627</f>
        <v>0</v>
      </c>
      <c r="J631" s="2" t="str">
        <f aca="false">RAW_DATA!J627</f>
        <v>No</v>
      </c>
      <c r="K631" s="15" t="n">
        <f aca="false">IF(AND(F631&lt;&gt;"",E631&lt;&gt;""),DATEVALUE(F631)-DATEVALUE(E631),"")</f>
        <v>9</v>
      </c>
      <c r="L631" s="4" t="n">
        <f aca="false">H631*(1-I631/100)</f>
        <v>11193.29</v>
      </c>
      <c r="M631" s="4" t="n">
        <f aca="false">H631*CALCULATIONS!$B$2</f>
        <v>6715.974</v>
      </c>
      <c r="N631" s="4" t="n">
        <f aca="false">IF(J631="Yes",H631*CALCULATIONS!$B$3,0)</f>
        <v>0</v>
      </c>
      <c r="O631" s="4" t="n">
        <f aca="false">L631-M631-N631</f>
        <v>4477.316</v>
      </c>
      <c r="P631" s="16" t="n">
        <f aca="false">IF(L631&gt;0,O631/L631,"")</f>
        <v>0.4</v>
      </c>
    </row>
    <row r="632" customFormat="false" ht="15" hidden="false" customHeight="false" outlineLevel="0" collapsed="false">
      <c r="A632" s="2" t="str">
        <f aca="false">RAW_DATA!A628</f>
        <v>ORD-100627</v>
      </c>
      <c r="B632" s="2" t="str">
        <f aca="false">RAW_DATA!B628</f>
        <v>CUST-2111</v>
      </c>
      <c r="C632" s="2" t="str">
        <f aca="false">RAW_DATA!C628</f>
        <v>Men</v>
      </c>
      <c r="D632" s="2" t="str">
        <f aca="false">RAW_DATA!D628</f>
        <v>MEN-SUIT-001</v>
      </c>
      <c r="E632" s="14" t="str">
        <f aca="false">RAW_DATA!E628</f>
        <v>2024-11-23</v>
      </c>
      <c r="F632" s="14" t="str">
        <f aca="false">RAW_DATA!F628</f>
        <v>2024-11-26</v>
      </c>
      <c r="G632" s="2" t="str">
        <f aca="false">RAW_DATA!G628</f>
        <v>Gandaki</v>
      </c>
      <c r="H632" s="4" t="n">
        <f aca="false">RAW_DATA!H628</f>
        <v>3578.9</v>
      </c>
      <c r="I632" s="5" t="n">
        <f aca="false">RAW_DATA!I628</f>
        <v>25</v>
      </c>
      <c r="J632" s="2" t="str">
        <f aca="false">RAW_DATA!J628</f>
        <v>No</v>
      </c>
      <c r="K632" s="15" t="n">
        <f aca="false">IF(AND(F632&lt;&gt;"",E632&lt;&gt;""),DATEVALUE(F632)-DATEVALUE(E632),"")</f>
        <v>3</v>
      </c>
      <c r="L632" s="4" t="n">
        <f aca="false">H632*(1-I632/100)</f>
        <v>2684.175</v>
      </c>
      <c r="M632" s="4" t="n">
        <f aca="false">H632*CALCULATIONS!$B$2</f>
        <v>2147.34</v>
      </c>
      <c r="N632" s="4" t="n">
        <f aca="false">IF(J632="Yes",H632*CALCULATIONS!$B$3,0)</f>
        <v>0</v>
      </c>
      <c r="O632" s="4" t="n">
        <f aca="false">L632-M632-N632</f>
        <v>536.835</v>
      </c>
      <c r="P632" s="16" t="n">
        <f aca="false">IF(L632&gt;0,O632/L632,"")</f>
        <v>0.2</v>
      </c>
    </row>
    <row r="633" customFormat="false" ht="15" hidden="false" customHeight="false" outlineLevel="0" collapsed="false">
      <c r="A633" s="2" t="str">
        <f aca="false">RAW_DATA!A629</f>
        <v>ORD-100628</v>
      </c>
      <c r="B633" s="2" t="str">
        <f aca="false">RAW_DATA!B629</f>
        <v>CUST-1477</v>
      </c>
      <c r="C633" s="2" t="str">
        <f aca="false">RAW_DATA!C629</f>
        <v>Men</v>
      </c>
      <c r="D633" s="2" t="str">
        <f aca="false">RAW_DATA!D629</f>
        <v>MEN-CHINO-001</v>
      </c>
      <c r="E633" s="14" t="str">
        <f aca="false">RAW_DATA!E629</f>
        <v>2024-12-17</v>
      </c>
      <c r="F633" s="14" t="str">
        <f aca="false">RAW_DATA!F629</f>
        <v>2024-12-21</v>
      </c>
      <c r="G633" s="2" t="str">
        <f aca="false">RAW_DATA!G629</f>
        <v>Gandaki</v>
      </c>
      <c r="H633" s="4" t="n">
        <f aca="false">RAW_DATA!H629</f>
        <v>588.9</v>
      </c>
      <c r="I633" s="5" t="n">
        <f aca="false">RAW_DATA!I629</f>
        <v>30</v>
      </c>
      <c r="J633" s="2" t="str">
        <f aca="false">RAW_DATA!J629</f>
        <v>No</v>
      </c>
      <c r="K633" s="15" t="n">
        <f aca="false">IF(AND(F633&lt;&gt;"",E633&lt;&gt;""),DATEVALUE(F633)-DATEVALUE(E633),"")</f>
        <v>4</v>
      </c>
      <c r="L633" s="4" t="n">
        <f aca="false">H633*(1-I633/100)</f>
        <v>412.23</v>
      </c>
      <c r="M633" s="4" t="n">
        <f aca="false">H633*CALCULATIONS!$B$2</f>
        <v>353.34</v>
      </c>
      <c r="N633" s="4" t="n">
        <f aca="false">IF(J633="Yes",H633*CALCULATIONS!$B$3,0)</f>
        <v>0</v>
      </c>
      <c r="O633" s="4" t="n">
        <f aca="false">L633-M633-N633</f>
        <v>58.89</v>
      </c>
      <c r="P633" s="16" t="n">
        <f aca="false">IF(L633&gt;0,O633/L633,"")</f>
        <v>0.142857142857143</v>
      </c>
    </row>
    <row r="634" customFormat="false" ht="15" hidden="false" customHeight="false" outlineLevel="0" collapsed="false">
      <c r="A634" s="2" t="str">
        <f aca="false">RAW_DATA!A630</f>
        <v>ORD-100629</v>
      </c>
      <c r="B634" s="2" t="str">
        <f aca="false">RAW_DATA!B630</f>
        <v>CUST-3224</v>
      </c>
      <c r="C634" s="2" t="str">
        <f aca="false">RAW_DATA!C630</f>
        <v>Kids</v>
      </c>
      <c r="D634" s="2" t="str">
        <f aca="false">RAW_DATA!D630</f>
        <v>KID-DRESS-001</v>
      </c>
      <c r="E634" s="14" t="str">
        <f aca="false">RAW_DATA!E630</f>
        <v>2024-09-02</v>
      </c>
      <c r="F634" s="14" t="str">
        <f aca="false">RAW_DATA!F630</f>
        <v>2024-09-13</v>
      </c>
      <c r="G634" s="2" t="str">
        <f aca="false">RAW_DATA!G630</f>
        <v>Madhesh</v>
      </c>
      <c r="H634" s="4" t="n">
        <f aca="false">RAW_DATA!H630</f>
        <v>13873.06</v>
      </c>
      <c r="I634" s="5" t="n">
        <f aca="false">RAW_DATA!I630</f>
        <v>10</v>
      </c>
      <c r="J634" s="2" t="str">
        <f aca="false">RAW_DATA!J630</f>
        <v>No</v>
      </c>
      <c r="K634" s="15" t="n">
        <f aca="false">IF(AND(F634&lt;&gt;"",E634&lt;&gt;""),DATEVALUE(F634)-DATEVALUE(E634),"")</f>
        <v>11</v>
      </c>
      <c r="L634" s="4" t="n">
        <f aca="false">H634*(1-I634/100)</f>
        <v>12485.754</v>
      </c>
      <c r="M634" s="4" t="n">
        <f aca="false">H634*CALCULATIONS!$B$2</f>
        <v>8323.836</v>
      </c>
      <c r="N634" s="4" t="n">
        <f aca="false">IF(J634="Yes",H634*CALCULATIONS!$B$3,0)</f>
        <v>0</v>
      </c>
      <c r="O634" s="4" t="n">
        <f aca="false">L634-M634-N634</f>
        <v>4161.918</v>
      </c>
      <c r="P634" s="16" t="n">
        <f aca="false">IF(L634&gt;0,O634/L634,"")</f>
        <v>0.333333333333333</v>
      </c>
    </row>
    <row r="635" customFormat="false" ht="15" hidden="false" customHeight="false" outlineLevel="0" collapsed="false">
      <c r="A635" s="2" t="str">
        <f aca="false">RAW_DATA!A631</f>
        <v>ORD-100630</v>
      </c>
      <c r="B635" s="2" t="str">
        <f aca="false">RAW_DATA!B631</f>
        <v>CUST-1917</v>
      </c>
      <c r="C635" s="2" t="str">
        <f aca="false">RAW_DATA!C631</f>
        <v>Women</v>
      </c>
      <c r="D635" s="2" t="str">
        <f aca="false">RAW_DATA!D631</f>
        <v>WOM-SUIT-001</v>
      </c>
      <c r="E635" s="14" t="str">
        <f aca="false">RAW_DATA!E631</f>
        <v>2024-08-24</v>
      </c>
      <c r="F635" s="14" t="str">
        <f aca="false">RAW_DATA!F631</f>
        <v>2024-09-01</v>
      </c>
      <c r="G635" s="2" t="str">
        <f aca="false">RAW_DATA!G631</f>
        <v>Karnali</v>
      </c>
      <c r="H635" s="4" t="n">
        <f aca="false">RAW_DATA!H631</f>
        <v>13490.96</v>
      </c>
      <c r="I635" s="5" t="n">
        <f aca="false">RAW_DATA!I631</f>
        <v>20</v>
      </c>
      <c r="J635" s="2" t="str">
        <f aca="false">RAW_DATA!J631</f>
        <v>No</v>
      </c>
      <c r="K635" s="15" t="n">
        <f aca="false">IF(AND(F635&lt;&gt;"",E635&lt;&gt;""),DATEVALUE(F635)-DATEVALUE(E635),"")</f>
        <v>8</v>
      </c>
      <c r="L635" s="4" t="n">
        <f aca="false">H635*(1-I635/100)</f>
        <v>10792.768</v>
      </c>
      <c r="M635" s="4" t="n">
        <f aca="false">H635*CALCULATIONS!$B$2</f>
        <v>8094.576</v>
      </c>
      <c r="N635" s="4" t="n">
        <f aca="false">IF(J635="Yes",H635*CALCULATIONS!$B$3,0)</f>
        <v>0</v>
      </c>
      <c r="O635" s="4" t="n">
        <f aca="false">L635-M635-N635</f>
        <v>2698.192</v>
      </c>
      <c r="P635" s="16" t="n">
        <f aca="false">IF(L635&gt;0,O635/L635,"")</f>
        <v>0.25</v>
      </c>
    </row>
    <row r="636" customFormat="false" ht="15" hidden="false" customHeight="false" outlineLevel="0" collapsed="false">
      <c r="A636" s="2" t="str">
        <f aca="false">RAW_DATA!A632</f>
        <v>ORD-100631</v>
      </c>
      <c r="B636" s="2" t="str">
        <f aca="false">RAW_DATA!B632</f>
        <v>CUST-6434</v>
      </c>
      <c r="C636" s="2" t="str">
        <f aca="false">RAW_DATA!C632</f>
        <v>Kids</v>
      </c>
      <c r="D636" s="2" t="str">
        <f aca="false">RAW_DATA!D632</f>
        <v>KID-JACKET-001</v>
      </c>
      <c r="E636" s="14" t="str">
        <f aca="false">RAW_DATA!E632</f>
        <v>2024-10-01</v>
      </c>
      <c r="F636" s="14" t="str">
        <f aca="false">RAW_DATA!F632</f>
        <v>2024-10-02</v>
      </c>
      <c r="G636" s="2" t="str">
        <f aca="false">RAW_DATA!G632</f>
        <v>Gandaki</v>
      </c>
      <c r="H636" s="4" t="n">
        <f aca="false">RAW_DATA!H632</f>
        <v>5074.79</v>
      </c>
      <c r="I636" s="5" t="n">
        <f aca="false">RAW_DATA!I632</f>
        <v>25</v>
      </c>
      <c r="J636" s="2" t="str">
        <f aca="false">RAW_DATA!J632</f>
        <v>No</v>
      </c>
      <c r="K636" s="15" t="n">
        <f aca="false">IF(AND(F636&lt;&gt;"",E636&lt;&gt;""),DATEVALUE(F636)-DATEVALUE(E636),"")</f>
        <v>1</v>
      </c>
      <c r="L636" s="4" t="n">
        <f aca="false">H636*(1-I636/100)</f>
        <v>3806.0925</v>
      </c>
      <c r="M636" s="4" t="n">
        <f aca="false">H636*CALCULATIONS!$B$2</f>
        <v>3044.874</v>
      </c>
      <c r="N636" s="4" t="n">
        <f aca="false">IF(J636="Yes",H636*CALCULATIONS!$B$3,0)</f>
        <v>0</v>
      </c>
      <c r="O636" s="4" t="n">
        <f aca="false">L636-M636-N636</f>
        <v>761.2185</v>
      </c>
      <c r="P636" s="16" t="n">
        <f aca="false">IF(L636&gt;0,O636/L636,"")</f>
        <v>0.2</v>
      </c>
    </row>
    <row r="637" customFormat="false" ht="15" hidden="false" customHeight="false" outlineLevel="0" collapsed="false">
      <c r="A637" s="2" t="str">
        <f aca="false">RAW_DATA!A633</f>
        <v>ORD-100632</v>
      </c>
      <c r="B637" s="2" t="str">
        <f aca="false">RAW_DATA!B633</f>
        <v>CUST-9753</v>
      </c>
      <c r="C637" s="2" t="str">
        <f aca="false">RAW_DATA!C633</f>
        <v>Women</v>
      </c>
      <c r="D637" s="2" t="str">
        <f aca="false">RAW_DATA!D633</f>
        <v>WOM-BLOUSE-001</v>
      </c>
      <c r="E637" s="14" t="str">
        <f aca="false">RAW_DATA!E633</f>
        <v>2024-01-16</v>
      </c>
      <c r="F637" s="14" t="str">
        <f aca="false">RAW_DATA!F633</f>
        <v>2024-01-20</v>
      </c>
      <c r="G637" s="2" t="str">
        <f aca="false">RAW_DATA!G633</f>
        <v>Bagmati</v>
      </c>
      <c r="H637" s="4" t="n">
        <f aca="false">RAW_DATA!H633</f>
        <v>4566.67</v>
      </c>
      <c r="I637" s="5" t="n">
        <f aca="false">RAW_DATA!I633</f>
        <v>5</v>
      </c>
      <c r="J637" s="2" t="str">
        <f aca="false">RAW_DATA!J633</f>
        <v>No</v>
      </c>
      <c r="K637" s="15" t="n">
        <f aca="false">IF(AND(F637&lt;&gt;"",E637&lt;&gt;""),DATEVALUE(F637)-DATEVALUE(E637),"")</f>
        <v>4</v>
      </c>
      <c r="L637" s="4" t="n">
        <f aca="false">H637*(1-I637/100)</f>
        <v>4338.3365</v>
      </c>
      <c r="M637" s="4" t="n">
        <f aca="false">H637*CALCULATIONS!$B$2</f>
        <v>2740.002</v>
      </c>
      <c r="N637" s="4" t="n">
        <f aca="false">IF(J637="Yes",H637*CALCULATIONS!$B$3,0)</f>
        <v>0</v>
      </c>
      <c r="O637" s="4" t="n">
        <f aca="false">L637-M637-N637</f>
        <v>1598.3345</v>
      </c>
      <c r="P637" s="16" t="n">
        <f aca="false">IF(L637&gt;0,O637/L637,"")</f>
        <v>0.368421052631579</v>
      </c>
    </row>
    <row r="638" customFormat="false" ht="15" hidden="false" customHeight="false" outlineLevel="0" collapsed="false">
      <c r="A638" s="2" t="str">
        <f aca="false">RAW_DATA!A634</f>
        <v>ORD-100633</v>
      </c>
      <c r="B638" s="2" t="str">
        <f aca="false">RAW_DATA!B634</f>
        <v>CUST-1518</v>
      </c>
      <c r="C638" s="2" t="str">
        <f aca="false">RAW_DATA!C634</f>
        <v>Kids</v>
      </c>
      <c r="D638" s="2" t="str">
        <f aca="false">RAW_DATA!D634</f>
        <v>KID-KURTA-001</v>
      </c>
      <c r="E638" s="14" t="str">
        <f aca="false">RAW_DATA!E634</f>
        <v>2024-06-06</v>
      </c>
      <c r="F638" s="14" t="str">
        <f aca="false">RAW_DATA!F634</f>
        <v>2024-06-13</v>
      </c>
      <c r="G638" s="2" t="str">
        <f aca="false">RAW_DATA!G634</f>
        <v>Gandaki</v>
      </c>
      <c r="H638" s="4" t="n">
        <f aca="false">RAW_DATA!H634</f>
        <v>9130.28</v>
      </c>
      <c r="I638" s="5" t="n">
        <f aca="false">RAW_DATA!I634</f>
        <v>5</v>
      </c>
      <c r="J638" s="2" t="str">
        <f aca="false">RAW_DATA!J634</f>
        <v>No</v>
      </c>
      <c r="K638" s="15" t="n">
        <f aca="false">IF(AND(F638&lt;&gt;"",E638&lt;&gt;""),DATEVALUE(F638)-DATEVALUE(E638),"")</f>
        <v>7</v>
      </c>
      <c r="L638" s="4" t="n">
        <f aca="false">H638*(1-I638/100)</f>
        <v>8673.766</v>
      </c>
      <c r="M638" s="4" t="n">
        <f aca="false">H638*CALCULATIONS!$B$2</f>
        <v>5478.168</v>
      </c>
      <c r="N638" s="4" t="n">
        <f aca="false">IF(J638="Yes",H638*CALCULATIONS!$B$3,0)</f>
        <v>0</v>
      </c>
      <c r="O638" s="4" t="n">
        <f aca="false">L638-M638-N638</f>
        <v>3195.598</v>
      </c>
      <c r="P638" s="16" t="n">
        <f aca="false">IF(L638&gt;0,O638/L638,"")</f>
        <v>0.368421052631579</v>
      </c>
    </row>
    <row r="639" customFormat="false" ht="15" hidden="false" customHeight="false" outlineLevel="0" collapsed="false">
      <c r="A639" s="2" t="str">
        <f aca="false">RAW_DATA!A635</f>
        <v>ORD-100634</v>
      </c>
      <c r="B639" s="2" t="str">
        <f aca="false">RAW_DATA!B635</f>
        <v>CUST-2838</v>
      </c>
      <c r="C639" s="2" t="str">
        <f aca="false">RAW_DATA!C635</f>
        <v>Men</v>
      </c>
      <c r="D639" s="2" t="str">
        <f aca="false">RAW_DATA!D635</f>
        <v>MEN-SHIRT-002</v>
      </c>
      <c r="E639" s="14" t="str">
        <f aca="false">RAW_DATA!E635</f>
        <v>2024-06-03</v>
      </c>
      <c r="F639" s="14" t="str">
        <f aca="false">RAW_DATA!F635</f>
        <v>2024-06-06</v>
      </c>
      <c r="G639" s="2" t="str">
        <f aca="false">RAW_DATA!G635</f>
        <v>Madhesh</v>
      </c>
      <c r="H639" s="4" t="n">
        <f aca="false">RAW_DATA!H635</f>
        <v>5887.96</v>
      </c>
      <c r="I639" s="5" t="n">
        <f aca="false">RAW_DATA!I635</f>
        <v>5</v>
      </c>
      <c r="J639" s="2" t="str">
        <f aca="false">RAW_DATA!J635</f>
        <v>No</v>
      </c>
      <c r="K639" s="15" t="n">
        <f aca="false">IF(AND(F639&lt;&gt;"",E639&lt;&gt;""),DATEVALUE(F639)-DATEVALUE(E639),"")</f>
        <v>3</v>
      </c>
      <c r="L639" s="4" t="n">
        <f aca="false">H639*(1-I639/100)</f>
        <v>5593.562</v>
      </c>
      <c r="M639" s="4" t="n">
        <f aca="false">H639*CALCULATIONS!$B$2</f>
        <v>3532.776</v>
      </c>
      <c r="N639" s="4" t="n">
        <f aca="false">IF(J639="Yes",H639*CALCULATIONS!$B$3,0)</f>
        <v>0</v>
      </c>
      <c r="O639" s="4" t="n">
        <f aca="false">L639-M639-N639</f>
        <v>2060.786</v>
      </c>
      <c r="P639" s="16" t="n">
        <f aca="false">IF(L639&gt;0,O639/L639,"")</f>
        <v>0.368421052631579</v>
      </c>
    </row>
    <row r="640" customFormat="false" ht="15" hidden="false" customHeight="false" outlineLevel="0" collapsed="false">
      <c r="A640" s="2" t="str">
        <f aca="false">RAW_DATA!A636</f>
        <v>ORD-100635</v>
      </c>
      <c r="B640" s="2" t="str">
        <f aca="false">RAW_DATA!B636</f>
        <v>CUST-3524</v>
      </c>
      <c r="C640" s="2" t="str">
        <f aca="false">RAW_DATA!C636</f>
        <v>Men</v>
      </c>
      <c r="D640" s="2" t="str">
        <f aca="false">RAW_DATA!D636</f>
        <v>MEN-SHIRT-001</v>
      </c>
      <c r="E640" s="14" t="str">
        <f aca="false">RAW_DATA!E636</f>
        <v>2024-01-13</v>
      </c>
      <c r="F640" s="14" t="str">
        <f aca="false">RAW_DATA!F636</f>
        <v>2024-01-22</v>
      </c>
      <c r="G640" s="2" t="str">
        <f aca="false">RAW_DATA!G636</f>
        <v>Lumbini</v>
      </c>
      <c r="H640" s="4" t="n">
        <f aca="false">RAW_DATA!H636</f>
        <v>6934.72</v>
      </c>
      <c r="I640" s="5" t="n">
        <f aca="false">RAW_DATA!I636</f>
        <v>0</v>
      </c>
      <c r="J640" s="2" t="str">
        <f aca="false">RAW_DATA!J636</f>
        <v>No</v>
      </c>
      <c r="K640" s="15" t="n">
        <f aca="false">IF(AND(F640&lt;&gt;"",E640&lt;&gt;""),DATEVALUE(F640)-DATEVALUE(E640),"")</f>
        <v>9</v>
      </c>
      <c r="L640" s="4" t="n">
        <f aca="false">H640*(1-I640/100)</f>
        <v>6934.72</v>
      </c>
      <c r="M640" s="4" t="n">
        <f aca="false">H640*CALCULATIONS!$B$2</f>
        <v>4160.832</v>
      </c>
      <c r="N640" s="4" t="n">
        <f aca="false">IF(J640="Yes",H640*CALCULATIONS!$B$3,0)</f>
        <v>0</v>
      </c>
      <c r="O640" s="4" t="n">
        <f aca="false">L640-M640-N640</f>
        <v>2773.888</v>
      </c>
      <c r="P640" s="16" t="n">
        <f aca="false">IF(L640&gt;0,O640/L640,"")</f>
        <v>0.4</v>
      </c>
    </row>
    <row r="641" customFormat="false" ht="15" hidden="false" customHeight="false" outlineLevel="0" collapsed="false">
      <c r="A641" s="2" t="str">
        <f aca="false">RAW_DATA!A637</f>
        <v>ORD-100636</v>
      </c>
      <c r="B641" s="2" t="str">
        <f aca="false">RAW_DATA!B637</f>
        <v>CUST-9456</v>
      </c>
      <c r="C641" s="2" t="str">
        <f aca="false">RAW_DATA!C637</f>
        <v>Men</v>
      </c>
      <c r="D641" s="2" t="str">
        <f aca="false">RAW_DATA!D637</f>
        <v>MEN-TSHIRT-001</v>
      </c>
      <c r="E641" s="14" t="str">
        <f aca="false">RAW_DATA!E637</f>
        <v>2024-06-16</v>
      </c>
      <c r="F641" s="14" t="str">
        <f aca="false">RAW_DATA!F637</f>
        <v>2024-06-19</v>
      </c>
      <c r="G641" s="2" t="str">
        <f aca="false">RAW_DATA!G637</f>
        <v>Lumbini</v>
      </c>
      <c r="H641" s="4" t="n">
        <f aca="false">RAW_DATA!H637</f>
        <v>5000.2</v>
      </c>
      <c r="I641" s="5" t="n">
        <f aca="false">RAW_DATA!I637</f>
        <v>20</v>
      </c>
      <c r="J641" s="2" t="str">
        <f aca="false">RAW_DATA!J637</f>
        <v>No</v>
      </c>
      <c r="K641" s="15" t="n">
        <f aca="false">IF(AND(F641&lt;&gt;"",E641&lt;&gt;""),DATEVALUE(F641)-DATEVALUE(E641),"")</f>
        <v>3</v>
      </c>
      <c r="L641" s="4" t="n">
        <f aca="false">H641*(1-I641/100)</f>
        <v>4000.16</v>
      </c>
      <c r="M641" s="4" t="n">
        <f aca="false">H641*CALCULATIONS!$B$2</f>
        <v>3000.12</v>
      </c>
      <c r="N641" s="4" t="n">
        <f aca="false">IF(J641="Yes",H641*CALCULATIONS!$B$3,0)</f>
        <v>0</v>
      </c>
      <c r="O641" s="4" t="n">
        <f aca="false">L641-M641-N641</f>
        <v>1000.04</v>
      </c>
      <c r="P641" s="16" t="n">
        <f aca="false">IF(L641&gt;0,O641/L641,"")</f>
        <v>0.25</v>
      </c>
    </row>
    <row r="642" customFormat="false" ht="15" hidden="false" customHeight="false" outlineLevel="0" collapsed="false">
      <c r="A642" s="2" t="str">
        <f aca="false">RAW_DATA!A638</f>
        <v>ORD-100637</v>
      </c>
      <c r="B642" s="2" t="str">
        <f aca="false">RAW_DATA!B638</f>
        <v>CUST-6095</v>
      </c>
      <c r="C642" s="2" t="str">
        <f aca="false">RAW_DATA!C638</f>
        <v>Women</v>
      </c>
      <c r="D642" s="2" t="str">
        <f aca="false">RAW_DATA!D638</f>
        <v>WOM-DRESS-001</v>
      </c>
      <c r="E642" s="14" t="str">
        <f aca="false">RAW_DATA!E638</f>
        <v>2024-12-31</v>
      </c>
      <c r="F642" s="14" t="str">
        <f aca="false">RAW_DATA!F638</f>
        <v>2025-01-10</v>
      </c>
      <c r="G642" s="2" t="str">
        <f aca="false">RAW_DATA!G638</f>
        <v>Bagmati</v>
      </c>
      <c r="H642" s="4" t="n">
        <f aca="false">RAW_DATA!H638</f>
        <v>7160.84</v>
      </c>
      <c r="I642" s="5" t="n">
        <f aca="false">RAW_DATA!I638</f>
        <v>0</v>
      </c>
      <c r="J642" s="2" t="str">
        <f aca="false">RAW_DATA!J638</f>
        <v>Yes</v>
      </c>
      <c r="K642" s="15" t="n">
        <f aca="false">IF(AND(F642&lt;&gt;"",E642&lt;&gt;""),DATEVALUE(F642)-DATEVALUE(E642),"")</f>
        <v>10</v>
      </c>
      <c r="L642" s="4" t="n">
        <f aca="false">H642*(1-I642/100)</f>
        <v>7160.84</v>
      </c>
      <c r="M642" s="4" t="n">
        <f aca="false">H642*CALCULATIONS!$B$2</f>
        <v>4296.504</v>
      </c>
      <c r="N642" s="4" t="n">
        <f aca="false">IF(J642="Yes",H642*CALCULATIONS!$B$3,0)</f>
        <v>1432.168</v>
      </c>
      <c r="O642" s="4" t="n">
        <f aca="false">L642-M642-N642</f>
        <v>1432.168</v>
      </c>
      <c r="P642" s="16" t="n">
        <f aca="false">IF(L642&gt;0,O642/L642,"")</f>
        <v>0.2</v>
      </c>
    </row>
    <row r="643" customFormat="false" ht="15" hidden="false" customHeight="false" outlineLevel="0" collapsed="false">
      <c r="A643" s="2" t="str">
        <f aca="false">RAW_DATA!A639</f>
        <v>ORD-100638</v>
      </c>
      <c r="B643" s="2" t="str">
        <f aca="false">RAW_DATA!B639</f>
        <v>CUST-6119</v>
      </c>
      <c r="C643" s="2" t="str">
        <f aca="false">RAW_DATA!C639</f>
        <v>Kids</v>
      </c>
      <c r="D643" s="2" t="str">
        <f aca="false">RAW_DATA!D639</f>
        <v>KID-KURTA-001</v>
      </c>
      <c r="E643" s="14" t="str">
        <f aca="false">RAW_DATA!E639</f>
        <v>2024-01-24</v>
      </c>
      <c r="F643" s="14" t="str">
        <f aca="false">RAW_DATA!F639</f>
        <v>2024-01-26</v>
      </c>
      <c r="G643" s="2" t="str">
        <f aca="false">RAW_DATA!G639</f>
        <v>Karnali</v>
      </c>
      <c r="H643" s="4" t="n">
        <f aca="false">RAW_DATA!H639</f>
        <v>7269.7</v>
      </c>
      <c r="I643" s="5" t="n">
        <f aca="false">RAW_DATA!I639</f>
        <v>10</v>
      </c>
      <c r="J643" s="2" t="str">
        <f aca="false">RAW_DATA!J639</f>
        <v>No</v>
      </c>
      <c r="K643" s="15" t="n">
        <f aca="false">IF(AND(F643&lt;&gt;"",E643&lt;&gt;""),DATEVALUE(F643)-DATEVALUE(E643),"")</f>
        <v>2</v>
      </c>
      <c r="L643" s="4" t="n">
        <f aca="false">H643*(1-I643/100)</f>
        <v>6542.73</v>
      </c>
      <c r="M643" s="4" t="n">
        <f aca="false">H643*CALCULATIONS!$B$2</f>
        <v>4361.82</v>
      </c>
      <c r="N643" s="4" t="n">
        <f aca="false">IF(J643="Yes",H643*CALCULATIONS!$B$3,0)</f>
        <v>0</v>
      </c>
      <c r="O643" s="4" t="n">
        <f aca="false">L643-M643-N643</f>
        <v>2180.91</v>
      </c>
      <c r="P643" s="16" t="n">
        <f aca="false">IF(L643&gt;0,O643/L643,"")</f>
        <v>0.333333333333333</v>
      </c>
    </row>
    <row r="644" customFormat="false" ht="15" hidden="false" customHeight="false" outlineLevel="0" collapsed="false">
      <c r="A644" s="2" t="str">
        <f aca="false">RAW_DATA!A640</f>
        <v>ORD-100639</v>
      </c>
      <c r="B644" s="2" t="str">
        <f aca="false">RAW_DATA!B640</f>
        <v>CUST-8227</v>
      </c>
      <c r="C644" s="2" t="str">
        <f aca="false">RAW_DATA!C640</f>
        <v>Men</v>
      </c>
      <c r="D644" s="2" t="str">
        <f aca="false">RAW_DATA!D640</f>
        <v>MEN-JACKET-001</v>
      </c>
      <c r="E644" s="14" t="str">
        <f aca="false">RAW_DATA!E640</f>
        <v>2024-04-08</v>
      </c>
      <c r="F644" s="14" t="str">
        <f aca="false">RAW_DATA!F640</f>
        <v>2024-04-12</v>
      </c>
      <c r="G644" s="2" t="str">
        <f aca="false">RAW_DATA!G640</f>
        <v>Gandaki</v>
      </c>
      <c r="H644" s="4" t="n">
        <f aca="false">RAW_DATA!H640</f>
        <v>5152.77</v>
      </c>
      <c r="I644" s="5" t="n">
        <f aca="false">RAW_DATA!I640</f>
        <v>5</v>
      </c>
      <c r="J644" s="2" t="str">
        <f aca="false">RAW_DATA!J640</f>
        <v>No</v>
      </c>
      <c r="K644" s="15" t="n">
        <f aca="false">IF(AND(F644&lt;&gt;"",E644&lt;&gt;""),DATEVALUE(F644)-DATEVALUE(E644),"")</f>
        <v>4</v>
      </c>
      <c r="L644" s="4" t="n">
        <f aca="false">H644*(1-I644/100)</f>
        <v>4895.1315</v>
      </c>
      <c r="M644" s="4" t="n">
        <f aca="false">H644*CALCULATIONS!$B$2</f>
        <v>3091.662</v>
      </c>
      <c r="N644" s="4" t="n">
        <f aca="false">IF(J644="Yes",H644*CALCULATIONS!$B$3,0)</f>
        <v>0</v>
      </c>
      <c r="O644" s="4" t="n">
        <f aca="false">L644-M644-N644</f>
        <v>1803.4695</v>
      </c>
      <c r="P644" s="16" t="n">
        <f aca="false">IF(L644&gt;0,O644/L644,"")</f>
        <v>0.368421052631579</v>
      </c>
    </row>
    <row r="645" customFormat="false" ht="15" hidden="false" customHeight="false" outlineLevel="0" collapsed="false">
      <c r="A645" s="2" t="str">
        <f aca="false">RAW_DATA!A641</f>
        <v>ORD-100640</v>
      </c>
      <c r="B645" s="2" t="str">
        <f aca="false">RAW_DATA!B641</f>
        <v>CUST-9888</v>
      </c>
      <c r="C645" s="2" t="str">
        <f aca="false">RAW_DATA!C641</f>
        <v>Women</v>
      </c>
      <c r="D645" s="2" t="str">
        <f aca="false">RAW_DATA!D641</f>
        <v>WOM-JEANS-001</v>
      </c>
      <c r="E645" s="14" t="str">
        <f aca="false">RAW_DATA!E641</f>
        <v>2024-11-14</v>
      </c>
      <c r="F645" s="14" t="str">
        <f aca="false">RAW_DATA!F641</f>
        <v>2024-11-20</v>
      </c>
      <c r="G645" s="2" t="str">
        <f aca="false">RAW_DATA!G641</f>
        <v>Bagmati</v>
      </c>
      <c r="H645" s="4" t="n">
        <f aca="false">RAW_DATA!H641</f>
        <v>2159.68</v>
      </c>
      <c r="I645" s="5" t="n">
        <f aca="false">RAW_DATA!I641</f>
        <v>10</v>
      </c>
      <c r="J645" s="2" t="str">
        <f aca="false">RAW_DATA!J641</f>
        <v>Yes</v>
      </c>
      <c r="K645" s="15" t="n">
        <f aca="false">IF(AND(F645&lt;&gt;"",E645&lt;&gt;""),DATEVALUE(F645)-DATEVALUE(E645),"")</f>
        <v>6</v>
      </c>
      <c r="L645" s="4" t="n">
        <f aca="false">H645*(1-I645/100)</f>
        <v>1943.712</v>
      </c>
      <c r="M645" s="4" t="n">
        <f aca="false">H645*CALCULATIONS!$B$2</f>
        <v>1295.808</v>
      </c>
      <c r="N645" s="4" t="n">
        <f aca="false">IF(J645="Yes",H645*CALCULATIONS!$B$3,0)</f>
        <v>431.936</v>
      </c>
      <c r="O645" s="4" t="n">
        <f aca="false">L645-M645-N645</f>
        <v>215.968</v>
      </c>
      <c r="P645" s="16" t="n">
        <f aca="false">IF(L645&gt;0,O645/L645,"")</f>
        <v>0.111111111111111</v>
      </c>
    </row>
    <row r="646" customFormat="false" ht="15" hidden="false" customHeight="false" outlineLevel="0" collapsed="false">
      <c r="A646" s="2" t="str">
        <f aca="false">RAW_DATA!A642</f>
        <v>ORD-100641</v>
      </c>
      <c r="B646" s="2" t="str">
        <f aca="false">RAW_DATA!B642</f>
        <v>CUST-6549</v>
      </c>
      <c r="C646" s="2" t="str">
        <f aca="false">RAW_DATA!C642</f>
        <v>Men</v>
      </c>
      <c r="D646" s="2" t="str">
        <f aca="false">RAW_DATA!D642</f>
        <v>MEN-SUIT-001</v>
      </c>
      <c r="E646" s="14" t="str">
        <f aca="false">RAW_DATA!E642</f>
        <v>2024-10-20</v>
      </c>
      <c r="F646" s="14" t="str">
        <f aca="false">RAW_DATA!F642</f>
        <v>2024-10-24</v>
      </c>
      <c r="G646" s="2" t="str">
        <f aca="false">RAW_DATA!G642</f>
        <v>Bagmati</v>
      </c>
      <c r="H646" s="4" t="n">
        <f aca="false">RAW_DATA!H642</f>
        <v>12158.04</v>
      </c>
      <c r="I646" s="5" t="n">
        <f aca="false">RAW_DATA!I642</f>
        <v>25</v>
      </c>
      <c r="J646" s="2" t="str">
        <f aca="false">RAW_DATA!J642</f>
        <v>Yes</v>
      </c>
      <c r="K646" s="15" t="n">
        <f aca="false">IF(AND(F646&lt;&gt;"",E646&lt;&gt;""),DATEVALUE(F646)-DATEVALUE(E646),"")</f>
        <v>4</v>
      </c>
      <c r="L646" s="4" t="n">
        <f aca="false">H646*(1-I646/100)</f>
        <v>9118.53</v>
      </c>
      <c r="M646" s="4" t="n">
        <f aca="false">H646*CALCULATIONS!$B$2</f>
        <v>7294.824</v>
      </c>
      <c r="N646" s="4" t="n">
        <f aca="false">IF(J646="Yes",H646*CALCULATIONS!$B$3,0)</f>
        <v>2431.608</v>
      </c>
      <c r="O646" s="4" t="n">
        <f aca="false">L646-M646-N646</f>
        <v>-607.902</v>
      </c>
      <c r="P646" s="16" t="n">
        <f aca="false">IF(L646&gt;0,O646/L646,"")</f>
        <v>-0.0666666666666667</v>
      </c>
    </row>
    <row r="647" customFormat="false" ht="15" hidden="false" customHeight="false" outlineLevel="0" collapsed="false">
      <c r="A647" s="2" t="str">
        <f aca="false">RAW_DATA!A643</f>
        <v>ORD-100642</v>
      </c>
      <c r="B647" s="2" t="str">
        <f aca="false">RAW_DATA!B643</f>
        <v>CUST-7987</v>
      </c>
      <c r="C647" s="2" t="str">
        <f aca="false">RAW_DATA!C643</f>
        <v>Women</v>
      </c>
      <c r="D647" s="2" t="str">
        <f aca="false">RAW_DATA!D643</f>
        <v>WOM-KURTA-001</v>
      </c>
      <c r="E647" s="14" t="str">
        <f aca="false">RAW_DATA!E643</f>
        <v>2024-01-26</v>
      </c>
      <c r="F647" s="14" t="str">
        <f aca="false">RAW_DATA!F643</f>
        <v>2024-01-28</v>
      </c>
      <c r="G647" s="2" t="str">
        <f aca="false">RAW_DATA!G643</f>
        <v>Bagmati</v>
      </c>
      <c r="H647" s="4" t="n">
        <f aca="false">RAW_DATA!H643</f>
        <v>13597.74</v>
      </c>
      <c r="I647" s="5" t="n">
        <f aca="false">RAW_DATA!I643</f>
        <v>15</v>
      </c>
      <c r="J647" s="2" t="str">
        <f aca="false">RAW_DATA!J643</f>
        <v>Yes</v>
      </c>
      <c r="K647" s="15" t="n">
        <f aca="false">IF(AND(F647&lt;&gt;"",E647&lt;&gt;""),DATEVALUE(F647)-DATEVALUE(E647),"")</f>
        <v>2</v>
      </c>
      <c r="L647" s="4" t="n">
        <f aca="false">H647*(1-I647/100)</f>
        <v>11558.079</v>
      </c>
      <c r="M647" s="4" t="n">
        <f aca="false">H647*CALCULATIONS!$B$2</f>
        <v>8158.644</v>
      </c>
      <c r="N647" s="4" t="n">
        <f aca="false">IF(J647="Yes",H647*CALCULATIONS!$B$3,0)</f>
        <v>2719.548</v>
      </c>
      <c r="O647" s="4" t="n">
        <f aca="false">L647-M647-N647</f>
        <v>679.887</v>
      </c>
      <c r="P647" s="16" t="n">
        <f aca="false">IF(L647&gt;0,O647/L647,"")</f>
        <v>0.0588235294117647</v>
      </c>
    </row>
    <row r="648" customFormat="false" ht="15" hidden="false" customHeight="false" outlineLevel="0" collapsed="false">
      <c r="A648" s="2" t="str">
        <f aca="false">RAW_DATA!A644</f>
        <v>ORD-100643</v>
      </c>
      <c r="B648" s="2" t="str">
        <f aca="false">RAW_DATA!B644</f>
        <v>CUST-6444</v>
      </c>
      <c r="C648" s="2" t="str">
        <f aca="false">RAW_DATA!C644</f>
        <v>Men</v>
      </c>
      <c r="D648" s="2" t="str">
        <f aca="false">RAW_DATA!D644</f>
        <v>MEN-KURTA-001</v>
      </c>
      <c r="E648" s="14" t="str">
        <f aca="false">RAW_DATA!E644</f>
        <v>2024-12-24</v>
      </c>
      <c r="F648" s="14" t="str">
        <f aca="false">RAW_DATA!F644</f>
        <v>2024-12-29</v>
      </c>
      <c r="G648" s="2" t="str">
        <f aca="false">RAW_DATA!G644</f>
        <v>Karnali</v>
      </c>
      <c r="H648" s="4" t="n">
        <f aca="false">RAW_DATA!H644</f>
        <v>12624.53</v>
      </c>
      <c r="I648" s="5" t="n">
        <f aca="false">RAW_DATA!I644</f>
        <v>25</v>
      </c>
      <c r="J648" s="2" t="str">
        <f aca="false">RAW_DATA!J644</f>
        <v>No</v>
      </c>
      <c r="K648" s="15" t="n">
        <f aca="false">IF(AND(F648&lt;&gt;"",E648&lt;&gt;""),DATEVALUE(F648)-DATEVALUE(E648),"")</f>
        <v>5</v>
      </c>
      <c r="L648" s="4" t="n">
        <f aca="false">H648*(1-I648/100)</f>
        <v>9468.3975</v>
      </c>
      <c r="M648" s="4" t="n">
        <f aca="false">H648*CALCULATIONS!$B$2</f>
        <v>7574.718</v>
      </c>
      <c r="N648" s="4" t="n">
        <f aca="false">IF(J648="Yes",H648*CALCULATIONS!$B$3,0)</f>
        <v>0</v>
      </c>
      <c r="O648" s="4" t="n">
        <f aca="false">L648-M648-N648</f>
        <v>1893.6795</v>
      </c>
      <c r="P648" s="16" t="n">
        <f aca="false">IF(L648&gt;0,O648/L648,"")</f>
        <v>0.2</v>
      </c>
    </row>
    <row r="649" customFormat="false" ht="15" hidden="false" customHeight="false" outlineLevel="0" collapsed="false">
      <c r="A649" s="2" t="str">
        <f aca="false">RAW_DATA!A645</f>
        <v>ORD-100644</v>
      </c>
      <c r="B649" s="2" t="str">
        <f aca="false">RAW_DATA!B645</f>
        <v>CUST-8672</v>
      </c>
      <c r="C649" s="2" t="str">
        <f aca="false">RAW_DATA!C645</f>
        <v>Kids</v>
      </c>
      <c r="D649" s="2" t="str">
        <f aca="false">RAW_DATA!D645</f>
        <v>KID-ONESIE-001</v>
      </c>
      <c r="E649" s="14" t="str">
        <f aca="false">RAW_DATA!E645</f>
        <v>2024-10-17</v>
      </c>
      <c r="F649" s="14" t="str">
        <f aca="false">RAW_DATA!F645</f>
        <v>2024-10-20</v>
      </c>
      <c r="G649" s="2" t="str">
        <f aca="false">RAW_DATA!G645</f>
        <v>Bagmati</v>
      </c>
      <c r="H649" s="4" t="n">
        <f aca="false">RAW_DATA!H645</f>
        <v>11584.21</v>
      </c>
      <c r="I649" s="5" t="n">
        <f aca="false">RAW_DATA!I645</f>
        <v>30</v>
      </c>
      <c r="J649" s="2" t="str">
        <f aca="false">RAW_DATA!J645</f>
        <v>No</v>
      </c>
      <c r="K649" s="15" t="n">
        <f aca="false">IF(AND(F649&lt;&gt;"",E649&lt;&gt;""),DATEVALUE(F649)-DATEVALUE(E649),"")</f>
        <v>3</v>
      </c>
      <c r="L649" s="4" t="n">
        <f aca="false">H649*(1-I649/100)</f>
        <v>8108.947</v>
      </c>
      <c r="M649" s="4" t="n">
        <f aca="false">H649*CALCULATIONS!$B$2</f>
        <v>6950.526</v>
      </c>
      <c r="N649" s="4" t="n">
        <f aca="false">IF(J649="Yes",H649*CALCULATIONS!$B$3,0)</f>
        <v>0</v>
      </c>
      <c r="O649" s="4" t="n">
        <f aca="false">L649-M649-N649</f>
        <v>1158.421</v>
      </c>
      <c r="P649" s="16" t="n">
        <f aca="false">IF(L649&gt;0,O649/L649,"")</f>
        <v>0.142857142857143</v>
      </c>
    </row>
    <row r="650" customFormat="false" ht="15" hidden="false" customHeight="false" outlineLevel="0" collapsed="false">
      <c r="A650" s="2" t="str">
        <f aca="false">RAW_DATA!A646</f>
        <v>ORD-100645</v>
      </c>
      <c r="B650" s="2" t="str">
        <f aca="false">RAW_DATA!B646</f>
        <v>CUST-5227</v>
      </c>
      <c r="C650" s="2" t="str">
        <f aca="false">RAW_DATA!C646</f>
        <v>Men</v>
      </c>
      <c r="D650" s="2" t="str">
        <f aca="false">RAW_DATA!D646</f>
        <v>MEN-JACKET-001</v>
      </c>
      <c r="E650" s="14" t="str">
        <f aca="false">RAW_DATA!E646</f>
        <v>2024-08-28</v>
      </c>
      <c r="F650" s="14" t="str">
        <f aca="false">RAW_DATA!F646</f>
        <v>2024-09-01</v>
      </c>
      <c r="G650" s="2" t="str">
        <f aca="false">RAW_DATA!G646</f>
        <v>Lumbini</v>
      </c>
      <c r="H650" s="4" t="n">
        <f aca="false">RAW_DATA!H646</f>
        <v>11614.16</v>
      </c>
      <c r="I650" s="5" t="n">
        <f aca="false">RAW_DATA!I646</f>
        <v>25</v>
      </c>
      <c r="J650" s="2" t="str">
        <f aca="false">RAW_DATA!J646</f>
        <v>No</v>
      </c>
      <c r="K650" s="15" t="n">
        <f aca="false">IF(AND(F650&lt;&gt;"",E650&lt;&gt;""),DATEVALUE(F650)-DATEVALUE(E650),"")</f>
        <v>4</v>
      </c>
      <c r="L650" s="4" t="n">
        <f aca="false">H650*(1-I650/100)</f>
        <v>8710.62</v>
      </c>
      <c r="M650" s="4" t="n">
        <f aca="false">H650*CALCULATIONS!$B$2</f>
        <v>6968.496</v>
      </c>
      <c r="N650" s="4" t="n">
        <f aca="false">IF(J650="Yes",H650*CALCULATIONS!$B$3,0)</f>
        <v>0</v>
      </c>
      <c r="O650" s="4" t="n">
        <f aca="false">L650-M650-N650</f>
        <v>1742.124</v>
      </c>
      <c r="P650" s="16" t="n">
        <f aca="false">IF(L650&gt;0,O650/L650,"")</f>
        <v>0.2</v>
      </c>
    </row>
    <row r="651" customFormat="false" ht="15" hidden="false" customHeight="false" outlineLevel="0" collapsed="false">
      <c r="A651" s="2" t="str">
        <f aca="false">RAW_DATA!A647</f>
        <v>ORD-100646</v>
      </c>
      <c r="B651" s="2" t="str">
        <f aca="false">RAW_DATA!B647</f>
        <v>CUST-8787</v>
      </c>
      <c r="C651" s="2" t="str">
        <f aca="false">RAW_DATA!C647</f>
        <v>Kids</v>
      </c>
      <c r="D651" s="2" t="str">
        <f aca="false">RAW_DATA!D647</f>
        <v>KID-SHORTS-001</v>
      </c>
      <c r="E651" s="14" t="str">
        <f aca="false">RAW_DATA!E647</f>
        <v>2024-06-15</v>
      </c>
      <c r="F651" s="14" t="str">
        <f aca="false">RAW_DATA!F647</f>
        <v>2024-06-20</v>
      </c>
      <c r="G651" s="2" t="str">
        <f aca="false">RAW_DATA!G647</f>
        <v>Bagmati</v>
      </c>
      <c r="H651" s="4" t="n">
        <f aca="false">RAW_DATA!H647</f>
        <v>5289.76</v>
      </c>
      <c r="I651" s="5" t="n">
        <f aca="false">RAW_DATA!I647</f>
        <v>25</v>
      </c>
      <c r="J651" s="2" t="str">
        <f aca="false">RAW_DATA!J647</f>
        <v>Yes</v>
      </c>
      <c r="K651" s="15" t="n">
        <f aca="false">IF(AND(F651&lt;&gt;"",E651&lt;&gt;""),DATEVALUE(F651)-DATEVALUE(E651),"")</f>
        <v>5</v>
      </c>
      <c r="L651" s="4" t="n">
        <f aca="false">H651*(1-I651/100)</f>
        <v>3967.32</v>
      </c>
      <c r="M651" s="4" t="n">
        <f aca="false">H651*CALCULATIONS!$B$2</f>
        <v>3173.856</v>
      </c>
      <c r="N651" s="4" t="n">
        <f aca="false">IF(J651="Yes",H651*CALCULATIONS!$B$3,0)</f>
        <v>1057.952</v>
      </c>
      <c r="O651" s="4" t="n">
        <f aca="false">L651-M651-N651</f>
        <v>-264.488</v>
      </c>
      <c r="P651" s="16" t="n">
        <f aca="false">IF(L651&gt;0,O651/L651,"")</f>
        <v>-0.0666666666666667</v>
      </c>
    </row>
    <row r="652" customFormat="false" ht="15" hidden="false" customHeight="false" outlineLevel="0" collapsed="false">
      <c r="A652" s="2" t="str">
        <f aca="false">RAW_DATA!A648</f>
        <v>ORD-100647</v>
      </c>
      <c r="B652" s="2" t="str">
        <f aca="false">RAW_DATA!B648</f>
        <v>CUST-2686</v>
      </c>
      <c r="C652" s="2" t="str">
        <f aca="false">RAW_DATA!C648</f>
        <v>Men</v>
      </c>
      <c r="D652" s="2" t="str">
        <f aca="false">RAW_DATA!D648</f>
        <v>MEN-TSHIRT-001</v>
      </c>
      <c r="E652" s="14" t="str">
        <f aca="false">RAW_DATA!E648</f>
        <v>2024-06-27</v>
      </c>
      <c r="F652" s="14" t="str">
        <f aca="false">RAW_DATA!F648</f>
        <v>2024-07-03</v>
      </c>
      <c r="G652" s="2" t="str">
        <f aca="false">RAW_DATA!G648</f>
        <v>Madhesh</v>
      </c>
      <c r="H652" s="4" t="n">
        <f aca="false">RAW_DATA!H648</f>
        <v>4592.73</v>
      </c>
      <c r="I652" s="5" t="n">
        <f aca="false">RAW_DATA!I648</f>
        <v>5</v>
      </c>
      <c r="J652" s="2" t="str">
        <f aca="false">RAW_DATA!J648</f>
        <v>Yes</v>
      </c>
      <c r="K652" s="15" t="n">
        <f aca="false">IF(AND(F652&lt;&gt;"",E652&lt;&gt;""),DATEVALUE(F652)-DATEVALUE(E652),"")</f>
        <v>6</v>
      </c>
      <c r="L652" s="4" t="n">
        <f aca="false">H652*(1-I652/100)</f>
        <v>4363.0935</v>
      </c>
      <c r="M652" s="4" t="n">
        <f aca="false">H652*CALCULATIONS!$B$2</f>
        <v>2755.638</v>
      </c>
      <c r="N652" s="4" t="n">
        <f aca="false">IF(J652="Yes",H652*CALCULATIONS!$B$3,0)</f>
        <v>918.546</v>
      </c>
      <c r="O652" s="4" t="n">
        <f aca="false">L652-M652-N652</f>
        <v>688.9095</v>
      </c>
      <c r="P652" s="16" t="n">
        <f aca="false">IF(L652&gt;0,O652/L652,"")</f>
        <v>0.157894736842105</v>
      </c>
    </row>
    <row r="653" customFormat="false" ht="15" hidden="false" customHeight="false" outlineLevel="0" collapsed="false">
      <c r="A653" s="2" t="str">
        <f aca="false">RAW_DATA!A649</f>
        <v>ORD-100648</v>
      </c>
      <c r="B653" s="2" t="str">
        <f aca="false">RAW_DATA!B649</f>
        <v>CUST-7773</v>
      </c>
      <c r="C653" s="2" t="str">
        <f aca="false">RAW_DATA!C649</f>
        <v>Women</v>
      </c>
      <c r="D653" s="2" t="str">
        <f aca="false">RAW_DATA!D649</f>
        <v>WOM-SAREE-001</v>
      </c>
      <c r="E653" s="14" t="str">
        <f aca="false">RAW_DATA!E649</f>
        <v>2024-06-03</v>
      </c>
      <c r="F653" s="14" t="str">
        <f aca="false">RAW_DATA!F649</f>
        <v>2024-06-09</v>
      </c>
      <c r="G653" s="2" t="str">
        <f aca="false">RAW_DATA!G649</f>
        <v>Madhesh</v>
      </c>
      <c r="H653" s="4" t="n">
        <f aca="false">RAW_DATA!H649</f>
        <v>1528.4</v>
      </c>
      <c r="I653" s="5" t="n">
        <f aca="false">RAW_DATA!I649</f>
        <v>25</v>
      </c>
      <c r="J653" s="2" t="str">
        <f aca="false">RAW_DATA!J649</f>
        <v>No</v>
      </c>
      <c r="K653" s="15" t="n">
        <f aca="false">IF(AND(F653&lt;&gt;"",E653&lt;&gt;""),DATEVALUE(F653)-DATEVALUE(E653),"")</f>
        <v>6</v>
      </c>
      <c r="L653" s="4" t="n">
        <f aca="false">H653*(1-I653/100)</f>
        <v>1146.3</v>
      </c>
      <c r="M653" s="4" t="n">
        <f aca="false">H653*CALCULATIONS!$B$2</f>
        <v>917.04</v>
      </c>
      <c r="N653" s="4" t="n">
        <f aca="false">IF(J653="Yes",H653*CALCULATIONS!$B$3,0)</f>
        <v>0</v>
      </c>
      <c r="O653" s="4" t="n">
        <f aca="false">L653-M653-N653</f>
        <v>229.26</v>
      </c>
      <c r="P653" s="16" t="n">
        <f aca="false">IF(L653&gt;0,O653/L653,"")</f>
        <v>0.2</v>
      </c>
    </row>
    <row r="654" customFormat="false" ht="15" hidden="false" customHeight="false" outlineLevel="0" collapsed="false">
      <c r="A654" s="2" t="str">
        <f aca="false">RAW_DATA!A650</f>
        <v>ORD-100649</v>
      </c>
      <c r="B654" s="2" t="str">
        <f aca="false">RAW_DATA!B650</f>
        <v>CUST-8063</v>
      </c>
      <c r="C654" s="2" t="str">
        <f aca="false">RAW_DATA!C650</f>
        <v>Men</v>
      </c>
      <c r="D654" s="2" t="str">
        <f aca="false">RAW_DATA!D650</f>
        <v>MEN-JEANS-002</v>
      </c>
      <c r="E654" s="14" t="str">
        <f aca="false">RAW_DATA!E650</f>
        <v>2024-06-23</v>
      </c>
      <c r="F654" s="14" t="str">
        <f aca="false">RAW_DATA!F650</f>
        <v>2024-06-26</v>
      </c>
      <c r="G654" s="2" t="str">
        <f aca="false">RAW_DATA!G650</f>
        <v>Gandaki</v>
      </c>
      <c r="H654" s="4" t="n">
        <f aca="false">RAW_DATA!H650</f>
        <v>6065.34</v>
      </c>
      <c r="I654" s="5" t="n">
        <f aca="false">RAW_DATA!I650</f>
        <v>15</v>
      </c>
      <c r="J654" s="2" t="str">
        <f aca="false">RAW_DATA!J650</f>
        <v>No</v>
      </c>
      <c r="K654" s="15" t="n">
        <f aca="false">IF(AND(F654&lt;&gt;"",E654&lt;&gt;""),DATEVALUE(F654)-DATEVALUE(E654),"")</f>
        <v>3</v>
      </c>
      <c r="L654" s="4" t="n">
        <f aca="false">H654*(1-I654/100)</f>
        <v>5155.539</v>
      </c>
      <c r="M654" s="4" t="n">
        <f aca="false">H654*CALCULATIONS!$B$2</f>
        <v>3639.204</v>
      </c>
      <c r="N654" s="4" t="n">
        <f aca="false">IF(J654="Yes",H654*CALCULATIONS!$B$3,0)</f>
        <v>0</v>
      </c>
      <c r="O654" s="4" t="n">
        <f aca="false">L654-M654-N654</f>
        <v>1516.335</v>
      </c>
      <c r="P654" s="16" t="n">
        <f aca="false">IF(L654&gt;0,O654/L654,"")</f>
        <v>0.294117647058824</v>
      </c>
    </row>
    <row r="655" customFormat="false" ht="15" hidden="false" customHeight="false" outlineLevel="0" collapsed="false">
      <c r="A655" s="2" t="str">
        <f aca="false">RAW_DATA!A651</f>
        <v>ORD-100650</v>
      </c>
      <c r="B655" s="2" t="str">
        <f aca="false">RAW_DATA!B651</f>
        <v>CUST-8972</v>
      </c>
      <c r="C655" s="2" t="str">
        <f aca="false">RAW_DATA!C651</f>
        <v>Women</v>
      </c>
      <c r="D655" s="2" t="str">
        <f aca="false">RAW_DATA!D651</f>
        <v>WOM-LEHENGA-001</v>
      </c>
      <c r="E655" s="14" t="str">
        <f aca="false">RAW_DATA!E651</f>
        <v>2024-04-30</v>
      </c>
      <c r="F655" s="14" t="str">
        <f aca="false">RAW_DATA!F651</f>
        <v>2024-05-03</v>
      </c>
      <c r="G655" s="2" t="str">
        <f aca="false">RAW_DATA!G651</f>
        <v>Gandaki</v>
      </c>
      <c r="H655" s="4" t="n">
        <f aca="false">RAW_DATA!H651</f>
        <v>8395.64</v>
      </c>
      <c r="I655" s="5" t="n">
        <f aca="false">RAW_DATA!I651</f>
        <v>10</v>
      </c>
      <c r="J655" s="2" t="str">
        <f aca="false">RAW_DATA!J651</f>
        <v>No</v>
      </c>
      <c r="K655" s="15" t="n">
        <f aca="false">IF(AND(F655&lt;&gt;"",E655&lt;&gt;""),DATEVALUE(F655)-DATEVALUE(E655),"")</f>
        <v>3</v>
      </c>
      <c r="L655" s="4" t="n">
        <f aca="false">H655*(1-I655/100)</f>
        <v>7556.076</v>
      </c>
      <c r="M655" s="4" t="n">
        <f aca="false">H655*CALCULATIONS!$B$2</f>
        <v>5037.384</v>
      </c>
      <c r="N655" s="4" t="n">
        <f aca="false">IF(J655="Yes",H655*CALCULATIONS!$B$3,0)</f>
        <v>0</v>
      </c>
      <c r="O655" s="4" t="n">
        <f aca="false">L655-M655-N655</f>
        <v>2518.692</v>
      </c>
      <c r="P655" s="16" t="n">
        <f aca="false">IF(L655&gt;0,O655/L655,"")</f>
        <v>0.333333333333334</v>
      </c>
    </row>
    <row r="656" customFormat="false" ht="15" hidden="false" customHeight="false" outlineLevel="0" collapsed="false">
      <c r="A656" s="2" t="str">
        <f aca="false">RAW_DATA!A652</f>
        <v>ORD-100651</v>
      </c>
      <c r="B656" s="2" t="str">
        <f aca="false">RAW_DATA!B652</f>
        <v>CUST-2140</v>
      </c>
      <c r="C656" s="2" t="str">
        <f aca="false">RAW_DATA!C652</f>
        <v>Men</v>
      </c>
      <c r="D656" s="2" t="str">
        <f aca="false">RAW_DATA!D652</f>
        <v>MEN-KURTA-001</v>
      </c>
      <c r="E656" s="14" t="str">
        <f aca="false">RAW_DATA!E652</f>
        <v>2024-08-15</v>
      </c>
      <c r="F656" s="14" t="str">
        <f aca="false">RAW_DATA!F652</f>
        <v>2024-08-18</v>
      </c>
      <c r="G656" s="2" t="str">
        <f aca="false">RAW_DATA!G652</f>
        <v>Madhesh</v>
      </c>
      <c r="H656" s="4" t="n">
        <f aca="false">RAW_DATA!H652</f>
        <v>1915.98</v>
      </c>
      <c r="I656" s="5" t="n">
        <f aca="false">RAW_DATA!I652</f>
        <v>20</v>
      </c>
      <c r="J656" s="2" t="str">
        <f aca="false">RAW_DATA!J652</f>
        <v>No</v>
      </c>
      <c r="K656" s="15" t="n">
        <f aca="false">IF(AND(F656&lt;&gt;"",E656&lt;&gt;""),DATEVALUE(F656)-DATEVALUE(E656),"")</f>
        <v>3</v>
      </c>
      <c r="L656" s="4" t="n">
        <f aca="false">H656*(1-I656/100)</f>
        <v>1532.784</v>
      </c>
      <c r="M656" s="4" t="n">
        <f aca="false">H656*CALCULATIONS!$B$2</f>
        <v>1149.588</v>
      </c>
      <c r="N656" s="4" t="n">
        <f aca="false">IF(J656="Yes",H656*CALCULATIONS!$B$3,0)</f>
        <v>0</v>
      </c>
      <c r="O656" s="4" t="n">
        <f aca="false">L656-M656-N656</f>
        <v>383.196</v>
      </c>
      <c r="P656" s="16" t="n">
        <f aca="false">IF(L656&gt;0,O656/L656,"")</f>
        <v>0.25</v>
      </c>
    </row>
    <row r="657" customFormat="false" ht="15" hidden="false" customHeight="false" outlineLevel="0" collapsed="false">
      <c r="A657" s="2" t="str">
        <f aca="false">RAW_DATA!A653</f>
        <v>ORD-100652</v>
      </c>
      <c r="B657" s="2" t="str">
        <f aca="false">RAW_DATA!B653</f>
        <v>CUST-3276</v>
      </c>
      <c r="C657" s="2" t="str">
        <f aca="false">RAW_DATA!C653</f>
        <v>Women</v>
      </c>
      <c r="D657" s="2" t="str">
        <f aca="false">RAW_DATA!D653</f>
        <v>WOM-SCARF-001</v>
      </c>
      <c r="E657" s="14" t="str">
        <f aca="false">RAW_DATA!E653</f>
        <v>2024-11-26</v>
      </c>
      <c r="F657" s="14" t="str">
        <f aca="false">RAW_DATA!F653</f>
        <v>2024-12-03</v>
      </c>
      <c r="G657" s="2" t="str">
        <f aca="false">RAW_DATA!G653</f>
        <v>Lumbini</v>
      </c>
      <c r="H657" s="4" t="n">
        <f aca="false">RAW_DATA!H653</f>
        <v>5247.42</v>
      </c>
      <c r="I657" s="5" t="n">
        <f aca="false">RAW_DATA!I653</f>
        <v>15</v>
      </c>
      <c r="J657" s="2" t="str">
        <f aca="false">RAW_DATA!J653</f>
        <v>Yes</v>
      </c>
      <c r="K657" s="15" t="n">
        <f aca="false">IF(AND(F657&lt;&gt;"",E657&lt;&gt;""),DATEVALUE(F657)-DATEVALUE(E657),"")</f>
        <v>7</v>
      </c>
      <c r="L657" s="4" t="n">
        <f aca="false">H657*(1-I657/100)</f>
        <v>4460.307</v>
      </c>
      <c r="M657" s="4" t="n">
        <f aca="false">H657*CALCULATIONS!$B$2</f>
        <v>3148.452</v>
      </c>
      <c r="N657" s="4" t="n">
        <f aca="false">IF(J657="Yes",H657*CALCULATIONS!$B$3,0)</f>
        <v>1049.484</v>
      </c>
      <c r="O657" s="4" t="n">
        <f aca="false">L657-M657-N657</f>
        <v>262.371</v>
      </c>
      <c r="P657" s="16" t="n">
        <f aca="false">IF(L657&gt;0,O657/L657,"")</f>
        <v>0.0588235294117647</v>
      </c>
    </row>
    <row r="658" customFormat="false" ht="15" hidden="false" customHeight="false" outlineLevel="0" collapsed="false">
      <c r="A658" s="2" t="str">
        <f aca="false">RAW_DATA!A654</f>
        <v>ORD-100653</v>
      </c>
      <c r="B658" s="2" t="str">
        <f aca="false">RAW_DATA!B654</f>
        <v>CUST-8326</v>
      </c>
      <c r="C658" s="2" t="str">
        <f aca="false">RAW_DATA!C654</f>
        <v>Kids</v>
      </c>
      <c r="D658" s="2" t="str">
        <f aca="false">RAW_DATA!D654</f>
        <v>KID-TSHIRT-001</v>
      </c>
      <c r="E658" s="14" t="str">
        <f aca="false">RAW_DATA!E654</f>
        <v>2024-09-29</v>
      </c>
      <c r="F658" s="14" t="str">
        <f aca="false">RAW_DATA!F654</f>
        <v>2024-10-03</v>
      </c>
      <c r="G658" s="2" t="str">
        <f aca="false">RAW_DATA!G654</f>
        <v>Lumbini</v>
      </c>
      <c r="H658" s="4" t="n">
        <f aca="false">RAW_DATA!H654</f>
        <v>2663.64</v>
      </c>
      <c r="I658" s="5" t="n">
        <f aca="false">RAW_DATA!I654</f>
        <v>25</v>
      </c>
      <c r="J658" s="2" t="str">
        <f aca="false">RAW_DATA!J654</f>
        <v>No</v>
      </c>
      <c r="K658" s="15" t="n">
        <f aca="false">IF(AND(F658&lt;&gt;"",E658&lt;&gt;""),DATEVALUE(F658)-DATEVALUE(E658),"")</f>
        <v>4</v>
      </c>
      <c r="L658" s="4" t="n">
        <f aca="false">H658*(1-I658/100)</f>
        <v>1997.73</v>
      </c>
      <c r="M658" s="4" t="n">
        <f aca="false">H658*CALCULATIONS!$B$2</f>
        <v>1598.184</v>
      </c>
      <c r="N658" s="4" t="n">
        <f aca="false">IF(J658="Yes",H658*CALCULATIONS!$B$3,0)</f>
        <v>0</v>
      </c>
      <c r="O658" s="4" t="n">
        <f aca="false">L658-M658-N658</f>
        <v>399.546</v>
      </c>
      <c r="P658" s="16" t="n">
        <f aca="false">IF(L658&gt;0,O658/L658,"")</f>
        <v>0.2</v>
      </c>
    </row>
    <row r="659" customFormat="false" ht="15" hidden="false" customHeight="false" outlineLevel="0" collapsed="false">
      <c r="A659" s="2" t="str">
        <f aca="false">RAW_DATA!A655</f>
        <v>ORD-100654</v>
      </c>
      <c r="B659" s="2" t="str">
        <f aca="false">RAW_DATA!B655</f>
        <v>CUST-6640</v>
      </c>
      <c r="C659" s="2" t="str">
        <f aca="false">RAW_DATA!C655</f>
        <v>Men</v>
      </c>
      <c r="D659" s="2" t="str">
        <f aca="false">RAW_DATA!D655</f>
        <v>MEN-SUIT-001</v>
      </c>
      <c r="E659" s="14" t="str">
        <f aca="false">RAW_DATA!E655</f>
        <v>2024-06-04</v>
      </c>
      <c r="F659" s="14" t="str">
        <f aca="false">RAW_DATA!F655</f>
        <v>2024-06-15</v>
      </c>
      <c r="G659" s="2" t="str">
        <f aca="false">RAW_DATA!G655</f>
        <v>Bagmati</v>
      </c>
      <c r="H659" s="4" t="n">
        <f aca="false">RAW_DATA!H655</f>
        <v>13741.46</v>
      </c>
      <c r="I659" s="5" t="n">
        <f aca="false">RAW_DATA!I655</f>
        <v>30</v>
      </c>
      <c r="J659" s="2" t="str">
        <f aca="false">RAW_DATA!J655</f>
        <v>No</v>
      </c>
      <c r="K659" s="15" t="n">
        <f aca="false">IF(AND(F659&lt;&gt;"",E659&lt;&gt;""),DATEVALUE(F659)-DATEVALUE(E659),"")</f>
        <v>11</v>
      </c>
      <c r="L659" s="4" t="n">
        <f aca="false">H659*(1-I659/100)</f>
        <v>9619.022</v>
      </c>
      <c r="M659" s="4" t="n">
        <f aca="false">H659*CALCULATIONS!$B$2</f>
        <v>8244.876</v>
      </c>
      <c r="N659" s="4" t="n">
        <f aca="false">IF(J659="Yes",H659*CALCULATIONS!$B$3,0)</f>
        <v>0</v>
      </c>
      <c r="O659" s="4" t="n">
        <f aca="false">L659-M659-N659</f>
        <v>1374.146</v>
      </c>
      <c r="P659" s="16" t="n">
        <f aca="false">IF(L659&gt;0,O659/L659,"")</f>
        <v>0.142857142857143</v>
      </c>
    </row>
    <row r="660" customFormat="false" ht="15" hidden="false" customHeight="false" outlineLevel="0" collapsed="false">
      <c r="A660" s="2" t="str">
        <f aca="false">RAW_DATA!A656</f>
        <v>ORD-100655</v>
      </c>
      <c r="B660" s="2" t="str">
        <f aca="false">RAW_DATA!B656</f>
        <v>CUST-9992</v>
      </c>
      <c r="C660" s="2" t="str">
        <f aca="false">RAW_DATA!C656</f>
        <v>Kids</v>
      </c>
      <c r="D660" s="2" t="str">
        <f aca="false">RAW_DATA!D656</f>
        <v>KID-KURTA-001</v>
      </c>
      <c r="E660" s="14" t="str">
        <f aca="false">RAW_DATA!E656</f>
        <v>2024-03-06</v>
      </c>
      <c r="F660" s="14" t="str">
        <f aca="false">RAW_DATA!F656</f>
        <v>2024-03-16</v>
      </c>
      <c r="G660" s="2" t="str">
        <f aca="false">RAW_DATA!G656</f>
        <v>Bagmati</v>
      </c>
      <c r="H660" s="4" t="n">
        <f aca="false">RAW_DATA!H656</f>
        <v>6360.86</v>
      </c>
      <c r="I660" s="5" t="n">
        <f aca="false">RAW_DATA!I656</f>
        <v>20</v>
      </c>
      <c r="J660" s="2" t="str">
        <f aca="false">RAW_DATA!J656</f>
        <v>Yes</v>
      </c>
      <c r="K660" s="15" t="n">
        <f aca="false">IF(AND(F660&lt;&gt;"",E660&lt;&gt;""),DATEVALUE(F660)-DATEVALUE(E660),"")</f>
        <v>10</v>
      </c>
      <c r="L660" s="4" t="n">
        <f aca="false">H660*(1-I660/100)</f>
        <v>5088.688</v>
      </c>
      <c r="M660" s="4" t="n">
        <f aca="false">H660*CALCULATIONS!$B$2</f>
        <v>3816.516</v>
      </c>
      <c r="N660" s="4" t="n">
        <f aca="false">IF(J660="Yes",H660*CALCULATIONS!$B$3,0)</f>
        <v>1272.172</v>
      </c>
      <c r="O660" s="4" t="n">
        <f aca="false">L660-M660-N660</f>
        <v>0</v>
      </c>
      <c r="P660" s="16" t="n">
        <f aca="false">IF(L660&gt;0,O660/L660,"")</f>
        <v>0</v>
      </c>
    </row>
    <row r="661" customFormat="false" ht="15" hidden="false" customHeight="false" outlineLevel="0" collapsed="false">
      <c r="A661" s="2" t="str">
        <f aca="false">RAW_DATA!A657</f>
        <v>ORD-100656</v>
      </c>
      <c r="B661" s="2" t="str">
        <f aca="false">RAW_DATA!B657</f>
        <v>CUST-4854</v>
      </c>
      <c r="C661" s="2" t="str">
        <f aca="false">RAW_DATA!C657</f>
        <v>Kids</v>
      </c>
      <c r="D661" s="2" t="str">
        <f aca="false">RAW_DATA!D657</f>
        <v>KID-TSHIRT-001</v>
      </c>
      <c r="E661" s="14" t="str">
        <f aca="false">RAW_DATA!E657</f>
        <v>2024-02-26</v>
      </c>
      <c r="F661" s="14" t="str">
        <f aca="false">RAW_DATA!F657</f>
        <v>2024-03-07</v>
      </c>
      <c r="G661" s="2" t="str">
        <f aca="false">RAW_DATA!G657</f>
        <v>Lumbini</v>
      </c>
      <c r="H661" s="4" t="n">
        <f aca="false">RAW_DATA!H657</f>
        <v>14691.1</v>
      </c>
      <c r="I661" s="5" t="n">
        <f aca="false">RAW_DATA!I657</f>
        <v>30</v>
      </c>
      <c r="J661" s="2" t="str">
        <f aca="false">RAW_DATA!J657</f>
        <v>No</v>
      </c>
      <c r="K661" s="15" t="n">
        <f aca="false">IF(AND(F661&lt;&gt;"",E661&lt;&gt;""),DATEVALUE(F661)-DATEVALUE(E661),"")</f>
        <v>10</v>
      </c>
      <c r="L661" s="4" t="n">
        <f aca="false">H661*(1-I661/100)</f>
        <v>10283.77</v>
      </c>
      <c r="M661" s="4" t="n">
        <f aca="false">H661*CALCULATIONS!$B$2</f>
        <v>8814.66</v>
      </c>
      <c r="N661" s="4" t="n">
        <f aca="false">IF(J661="Yes",H661*CALCULATIONS!$B$3,0)</f>
        <v>0</v>
      </c>
      <c r="O661" s="4" t="n">
        <f aca="false">L661-M661-N661</f>
        <v>1469.11</v>
      </c>
      <c r="P661" s="16" t="n">
        <f aca="false">IF(L661&gt;0,O661/L661,"")</f>
        <v>0.142857142857143</v>
      </c>
    </row>
    <row r="662" customFormat="false" ht="15" hidden="false" customHeight="false" outlineLevel="0" collapsed="false">
      <c r="A662" s="2" t="str">
        <f aca="false">RAW_DATA!A658</f>
        <v>ORD-100657</v>
      </c>
      <c r="B662" s="2" t="str">
        <f aca="false">RAW_DATA!B658</f>
        <v>CUST-3841</v>
      </c>
      <c r="C662" s="2" t="str">
        <f aca="false">RAW_DATA!C658</f>
        <v>Women</v>
      </c>
      <c r="D662" s="2" t="str">
        <f aca="false">RAW_DATA!D658</f>
        <v>WOM-SCARF-001</v>
      </c>
      <c r="E662" s="14" t="str">
        <f aca="false">RAW_DATA!E658</f>
        <v>2024-07-26</v>
      </c>
      <c r="F662" s="14" t="str">
        <f aca="false">RAW_DATA!F658</f>
        <v>2024-07-31</v>
      </c>
      <c r="G662" s="2" t="str">
        <f aca="false">RAW_DATA!G658</f>
        <v>Madhesh</v>
      </c>
      <c r="H662" s="4" t="n">
        <f aca="false">RAW_DATA!H658</f>
        <v>10820.72</v>
      </c>
      <c r="I662" s="5" t="n">
        <f aca="false">RAW_DATA!I658</f>
        <v>10</v>
      </c>
      <c r="J662" s="2" t="str">
        <f aca="false">RAW_DATA!J658</f>
        <v>No</v>
      </c>
      <c r="K662" s="15" t="n">
        <f aca="false">IF(AND(F662&lt;&gt;"",E662&lt;&gt;""),DATEVALUE(F662)-DATEVALUE(E662),"")</f>
        <v>5</v>
      </c>
      <c r="L662" s="4" t="n">
        <f aca="false">H662*(1-I662/100)</f>
        <v>9738.648</v>
      </c>
      <c r="M662" s="4" t="n">
        <f aca="false">H662*CALCULATIONS!$B$2</f>
        <v>6492.432</v>
      </c>
      <c r="N662" s="4" t="n">
        <f aca="false">IF(J662="Yes",H662*CALCULATIONS!$B$3,0)</f>
        <v>0</v>
      </c>
      <c r="O662" s="4" t="n">
        <f aca="false">L662-M662-N662</f>
        <v>3246.216</v>
      </c>
      <c r="P662" s="16" t="n">
        <f aca="false">IF(L662&gt;0,O662/L662,"")</f>
        <v>0.333333333333333</v>
      </c>
    </row>
    <row r="663" customFormat="false" ht="15" hidden="false" customHeight="false" outlineLevel="0" collapsed="false">
      <c r="A663" s="2" t="str">
        <f aca="false">RAW_DATA!A659</f>
        <v>ORD-100658</v>
      </c>
      <c r="B663" s="2" t="str">
        <f aca="false">RAW_DATA!B659</f>
        <v>CUST-3056</v>
      </c>
      <c r="C663" s="2" t="str">
        <f aca="false">RAW_DATA!C659</f>
        <v>Women</v>
      </c>
      <c r="D663" s="2" t="str">
        <f aca="false">RAW_DATA!D659</f>
        <v>WOM-TOP-001</v>
      </c>
      <c r="E663" s="14" t="str">
        <f aca="false">RAW_DATA!E659</f>
        <v>2024-08-01</v>
      </c>
      <c r="F663" s="14" t="str">
        <f aca="false">RAW_DATA!F659</f>
        <v>2024-08-04</v>
      </c>
      <c r="G663" s="2" t="str">
        <f aca="false">RAW_DATA!G659</f>
        <v>Gandaki</v>
      </c>
      <c r="H663" s="4" t="n">
        <f aca="false">RAW_DATA!H659</f>
        <v>13904.99</v>
      </c>
      <c r="I663" s="5" t="n">
        <f aca="false">RAW_DATA!I659</f>
        <v>30</v>
      </c>
      <c r="J663" s="2" t="str">
        <f aca="false">RAW_DATA!J659</f>
        <v>No</v>
      </c>
      <c r="K663" s="15" t="n">
        <f aca="false">IF(AND(F663&lt;&gt;"",E663&lt;&gt;""),DATEVALUE(F663)-DATEVALUE(E663),"")</f>
        <v>3</v>
      </c>
      <c r="L663" s="4" t="n">
        <f aca="false">H663*(1-I663/100)</f>
        <v>9733.493</v>
      </c>
      <c r="M663" s="4" t="n">
        <f aca="false">H663*CALCULATIONS!$B$2</f>
        <v>8342.994</v>
      </c>
      <c r="N663" s="4" t="n">
        <f aca="false">IF(J663="Yes",H663*CALCULATIONS!$B$3,0)</f>
        <v>0</v>
      </c>
      <c r="O663" s="4" t="n">
        <f aca="false">L663-M663-N663</f>
        <v>1390.499</v>
      </c>
      <c r="P663" s="16" t="n">
        <f aca="false">IF(L663&gt;0,O663/L663,"")</f>
        <v>0.142857142857143</v>
      </c>
    </row>
    <row r="664" customFormat="false" ht="15" hidden="false" customHeight="false" outlineLevel="0" collapsed="false">
      <c r="A664" s="2" t="str">
        <f aca="false">RAW_DATA!A660</f>
        <v>ORD-100659</v>
      </c>
      <c r="B664" s="2" t="str">
        <f aca="false">RAW_DATA!B660</f>
        <v>CUST-3224</v>
      </c>
      <c r="C664" s="2" t="str">
        <f aca="false">RAW_DATA!C660</f>
        <v>Men</v>
      </c>
      <c r="D664" s="2" t="str">
        <f aca="false">RAW_DATA!D660</f>
        <v>MEN-SHIRT-002</v>
      </c>
      <c r="E664" s="14" t="str">
        <f aca="false">RAW_DATA!E660</f>
        <v>2024-09-06</v>
      </c>
      <c r="F664" s="14" t="str">
        <f aca="false">RAW_DATA!F660</f>
        <v>2024-09-13</v>
      </c>
      <c r="G664" s="2" t="str">
        <f aca="false">RAW_DATA!G660</f>
        <v>Gandaki</v>
      </c>
      <c r="H664" s="4" t="n">
        <f aca="false">RAW_DATA!H660</f>
        <v>10959.42</v>
      </c>
      <c r="I664" s="5" t="n">
        <f aca="false">RAW_DATA!I660</f>
        <v>5</v>
      </c>
      <c r="J664" s="2" t="str">
        <f aca="false">RAW_DATA!J660</f>
        <v>No</v>
      </c>
      <c r="K664" s="15" t="n">
        <f aca="false">IF(AND(F664&lt;&gt;"",E664&lt;&gt;""),DATEVALUE(F664)-DATEVALUE(E664),"")</f>
        <v>7</v>
      </c>
      <c r="L664" s="4" t="n">
        <f aca="false">H664*(1-I664/100)</f>
        <v>10411.449</v>
      </c>
      <c r="M664" s="4" t="n">
        <f aca="false">H664*CALCULATIONS!$B$2</f>
        <v>6575.652</v>
      </c>
      <c r="N664" s="4" t="n">
        <f aca="false">IF(J664="Yes",H664*CALCULATIONS!$B$3,0)</f>
        <v>0</v>
      </c>
      <c r="O664" s="4" t="n">
        <f aca="false">L664-M664-N664</f>
        <v>3835.797</v>
      </c>
      <c r="P664" s="16" t="n">
        <f aca="false">IF(L664&gt;0,O664/L664,"")</f>
        <v>0.368421052631579</v>
      </c>
    </row>
    <row r="665" customFormat="false" ht="15" hidden="false" customHeight="false" outlineLevel="0" collapsed="false">
      <c r="A665" s="2" t="str">
        <f aca="false">RAW_DATA!A661</f>
        <v>ORD-100660</v>
      </c>
      <c r="B665" s="2" t="str">
        <f aca="false">RAW_DATA!B661</f>
        <v>CUST-7948</v>
      </c>
      <c r="C665" s="2" t="str">
        <f aca="false">RAW_DATA!C661</f>
        <v>Men</v>
      </c>
      <c r="D665" s="2" t="str">
        <f aca="false">RAW_DATA!D661</f>
        <v>MEN-POLO-001</v>
      </c>
      <c r="E665" s="14" t="str">
        <f aca="false">RAW_DATA!E661</f>
        <v>2024-08-05</v>
      </c>
      <c r="F665" s="14" t="str">
        <f aca="false">RAW_DATA!F661</f>
        <v>2024-08-12</v>
      </c>
      <c r="G665" s="2" t="str">
        <f aca="false">RAW_DATA!G661</f>
        <v>Karnali</v>
      </c>
      <c r="H665" s="4" t="n">
        <f aca="false">RAW_DATA!H661</f>
        <v>10583.16</v>
      </c>
      <c r="I665" s="5" t="n">
        <f aca="false">RAW_DATA!I661</f>
        <v>30</v>
      </c>
      <c r="J665" s="2" t="str">
        <f aca="false">RAW_DATA!J661</f>
        <v>No</v>
      </c>
      <c r="K665" s="15" t="n">
        <f aca="false">IF(AND(F665&lt;&gt;"",E665&lt;&gt;""),DATEVALUE(F665)-DATEVALUE(E665),"")</f>
        <v>7</v>
      </c>
      <c r="L665" s="4" t="n">
        <f aca="false">H665*(1-I665/100)</f>
        <v>7408.212</v>
      </c>
      <c r="M665" s="4" t="n">
        <f aca="false">H665*CALCULATIONS!$B$2</f>
        <v>6349.896</v>
      </c>
      <c r="N665" s="4" t="n">
        <f aca="false">IF(J665="Yes",H665*CALCULATIONS!$B$3,0)</f>
        <v>0</v>
      </c>
      <c r="O665" s="4" t="n">
        <f aca="false">L665-M665-N665</f>
        <v>1058.316</v>
      </c>
      <c r="P665" s="16" t="n">
        <f aca="false">IF(L665&gt;0,O665/L665,"")</f>
        <v>0.142857142857143</v>
      </c>
    </row>
    <row r="666" customFormat="false" ht="15" hidden="false" customHeight="false" outlineLevel="0" collapsed="false">
      <c r="A666" s="2" t="str">
        <f aca="false">RAW_DATA!A662</f>
        <v>ORD-100661</v>
      </c>
      <c r="B666" s="2" t="str">
        <f aca="false">RAW_DATA!B662</f>
        <v>CUST-4878</v>
      </c>
      <c r="C666" s="2" t="str">
        <f aca="false">RAW_DATA!C662</f>
        <v>Women</v>
      </c>
      <c r="D666" s="2" t="str">
        <f aca="false">RAW_DATA!D662</f>
        <v>WOM-SUIT-001</v>
      </c>
      <c r="E666" s="14" t="str">
        <f aca="false">RAW_DATA!E662</f>
        <v>2024-11-05</v>
      </c>
      <c r="F666" s="14" t="str">
        <f aca="false">RAW_DATA!F662</f>
        <v>2024-11-06</v>
      </c>
      <c r="G666" s="2" t="str">
        <f aca="false">RAW_DATA!G662</f>
        <v>Madhesh</v>
      </c>
      <c r="H666" s="4" t="n">
        <f aca="false">RAW_DATA!H662</f>
        <v>3193.97</v>
      </c>
      <c r="I666" s="5" t="n">
        <f aca="false">RAW_DATA!I662</f>
        <v>5</v>
      </c>
      <c r="J666" s="2" t="str">
        <f aca="false">RAW_DATA!J662</f>
        <v>No</v>
      </c>
      <c r="K666" s="15" t="n">
        <f aca="false">IF(AND(F666&lt;&gt;"",E666&lt;&gt;""),DATEVALUE(F666)-DATEVALUE(E666),"")</f>
        <v>1</v>
      </c>
      <c r="L666" s="4" t="n">
        <f aca="false">H666*(1-I666/100)</f>
        <v>3034.2715</v>
      </c>
      <c r="M666" s="4" t="n">
        <f aca="false">H666*CALCULATIONS!$B$2</f>
        <v>1916.382</v>
      </c>
      <c r="N666" s="4" t="n">
        <f aca="false">IF(J666="Yes",H666*CALCULATIONS!$B$3,0)</f>
        <v>0</v>
      </c>
      <c r="O666" s="4" t="n">
        <f aca="false">L666-M666-N666</f>
        <v>1117.8895</v>
      </c>
      <c r="P666" s="16" t="n">
        <f aca="false">IF(L666&gt;0,O666/L666,"")</f>
        <v>0.368421052631579</v>
      </c>
    </row>
    <row r="667" customFormat="false" ht="15" hidden="false" customHeight="false" outlineLevel="0" collapsed="false">
      <c r="A667" s="2" t="str">
        <f aca="false">RAW_DATA!A663</f>
        <v>ORD-100662</v>
      </c>
      <c r="B667" s="2" t="str">
        <f aca="false">RAW_DATA!B663</f>
        <v>CUST-7038</v>
      </c>
      <c r="C667" s="2" t="str">
        <f aca="false">RAW_DATA!C663</f>
        <v>Women</v>
      </c>
      <c r="D667" s="2" t="str">
        <f aca="false">RAW_DATA!D663</f>
        <v>WOM-JEANS-001</v>
      </c>
      <c r="E667" s="14" t="str">
        <f aca="false">RAW_DATA!E663</f>
        <v>2024-01-18</v>
      </c>
      <c r="F667" s="14" t="str">
        <f aca="false">RAW_DATA!F663</f>
        <v>2024-02-01</v>
      </c>
      <c r="G667" s="2" t="str">
        <f aca="false">RAW_DATA!G663</f>
        <v>Madhesh</v>
      </c>
      <c r="H667" s="4" t="n">
        <f aca="false">RAW_DATA!H663</f>
        <v>8857.11</v>
      </c>
      <c r="I667" s="5" t="n">
        <f aca="false">RAW_DATA!I663</f>
        <v>20</v>
      </c>
      <c r="J667" s="2" t="str">
        <f aca="false">RAW_DATA!J663</f>
        <v>No</v>
      </c>
      <c r="K667" s="15" t="n">
        <f aca="false">IF(AND(F667&lt;&gt;"",E667&lt;&gt;""),DATEVALUE(F667)-DATEVALUE(E667),"")</f>
        <v>14</v>
      </c>
      <c r="L667" s="4" t="n">
        <f aca="false">H667*(1-I667/100)</f>
        <v>7085.688</v>
      </c>
      <c r="M667" s="4" t="n">
        <f aca="false">H667*CALCULATIONS!$B$2</f>
        <v>5314.266</v>
      </c>
      <c r="N667" s="4" t="n">
        <f aca="false">IF(J667="Yes",H667*CALCULATIONS!$B$3,0)</f>
        <v>0</v>
      </c>
      <c r="O667" s="4" t="n">
        <f aca="false">L667-M667-N667</f>
        <v>1771.422</v>
      </c>
      <c r="P667" s="16" t="n">
        <f aca="false">IF(L667&gt;0,O667/L667,"")</f>
        <v>0.25</v>
      </c>
    </row>
    <row r="668" customFormat="false" ht="15" hidden="false" customHeight="false" outlineLevel="0" collapsed="false">
      <c r="A668" s="2" t="str">
        <f aca="false">RAW_DATA!A664</f>
        <v>ORD-100663</v>
      </c>
      <c r="B668" s="2" t="str">
        <f aca="false">RAW_DATA!B664</f>
        <v>CUST-5578</v>
      </c>
      <c r="C668" s="2" t="str">
        <f aca="false">RAW_DATA!C664</f>
        <v>Men</v>
      </c>
      <c r="D668" s="2" t="str">
        <f aca="false">RAW_DATA!D664</f>
        <v>MEN-TSHIRT-001</v>
      </c>
      <c r="E668" s="14" t="str">
        <f aca="false">RAW_DATA!E664</f>
        <v>2024-09-26</v>
      </c>
      <c r="F668" s="14" t="str">
        <f aca="false">RAW_DATA!F664</f>
        <v>2024-10-11</v>
      </c>
      <c r="G668" s="2" t="str">
        <f aca="false">RAW_DATA!G664</f>
        <v>Sudurpashchim</v>
      </c>
      <c r="H668" s="4" t="n">
        <f aca="false">RAW_DATA!H664</f>
        <v>2560.27</v>
      </c>
      <c r="I668" s="5" t="n">
        <f aca="false">RAW_DATA!I664</f>
        <v>0</v>
      </c>
      <c r="J668" s="2" t="str">
        <f aca="false">RAW_DATA!J664</f>
        <v>No</v>
      </c>
      <c r="K668" s="15" t="n">
        <f aca="false">IF(AND(F668&lt;&gt;"",E668&lt;&gt;""),DATEVALUE(F668)-DATEVALUE(E668),"")</f>
        <v>15</v>
      </c>
      <c r="L668" s="4" t="n">
        <f aca="false">H668*(1-I668/100)</f>
        <v>2560.27</v>
      </c>
      <c r="M668" s="4" t="n">
        <f aca="false">H668*CALCULATIONS!$B$2</f>
        <v>1536.162</v>
      </c>
      <c r="N668" s="4" t="n">
        <f aca="false">IF(J668="Yes",H668*CALCULATIONS!$B$3,0)</f>
        <v>0</v>
      </c>
      <c r="O668" s="4" t="n">
        <f aca="false">L668-M668-N668</f>
        <v>1024.108</v>
      </c>
      <c r="P668" s="16" t="n">
        <f aca="false">IF(L668&gt;0,O668/L668,"")</f>
        <v>0.4</v>
      </c>
    </row>
    <row r="669" customFormat="false" ht="15" hidden="false" customHeight="false" outlineLevel="0" collapsed="false">
      <c r="A669" s="2" t="str">
        <f aca="false">RAW_DATA!A665</f>
        <v>ORD-100664</v>
      </c>
      <c r="B669" s="2" t="str">
        <f aca="false">RAW_DATA!B665</f>
        <v>CUST-2279</v>
      </c>
      <c r="C669" s="2" t="str">
        <f aca="false">RAW_DATA!C665</f>
        <v>Women</v>
      </c>
      <c r="D669" s="2" t="str">
        <f aca="false">RAW_DATA!D665</f>
        <v>WOM-SAREE-001</v>
      </c>
      <c r="E669" s="14" t="str">
        <f aca="false">RAW_DATA!E665</f>
        <v>2024-08-29</v>
      </c>
      <c r="F669" s="14" t="str">
        <f aca="false">RAW_DATA!F665</f>
        <v>2024-09-05</v>
      </c>
      <c r="G669" s="2" t="str">
        <f aca="false">RAW_DATA!G665</f>
        <v>Gandaki</v>
      </c>
      <c r="H669" s="4" t="n">
        <f aca="false">RAW_DATA!H665</f>
        <v>1782.47</v>
      </c>
      <c r="I669" s="5" t="n">
        <f aca="false">RAW_DATA!I665</f>
        <v>20</v>
      </c>
      <c r="J669" s="2" t="str">
        <f aca="false">RAW_DATA!J665</f>
        <v>No</v>
      </c>
      <c r="K669" s="15" t="n">
        <f aca="false">IF(AND(F669&lt;&gt;"",E669&lt;&gt;""),DATEVALUE(F669)-DATEVALUE(E669),"")</f>
        <v>7</v>
      </c>
      <c r="L669" s="4" t="n">
        <f aca="false">H669*(1-I669/100)</f>
        <v>1425.976</v>
      </c>
      <c r="M669" s="4" t="n">
        <f aca="false">H669*CALCULATIONS!$B$2</f>
        <v>1069.482</v>
      </c>
      <c r="N669" s="4" t="n">
        <f aca="false">IF(J669="Yes",H669*CALCULATIONS!$B$3,0)</f>
        <v>0</v>
      </c>
      <c r="O669" s="4" t="n">
        <f aca="false">L669-M669-N669</f>
        <v>356.494</v>
      </c>
      <c r="P669" s="16" t="n">
        <f aca="false">IF(L669&gt;0,O669/L669,"")</f>
        <v>0.25</v>
      </c>
    </row>
    <row r="670" customFormat="false" ht="15" hidden="false" customHeight="false" outlineLevel="0" collapsed="false">
      <c r="A670" s="2" t="str">
        <f aca="false">RAW_DATA!A666</f>
        <v>ORD-100665</v>
      </c>
      <c r="B670" s="2" t="str">
        <f aca="false">RAW_DATA!B666</f>
        <v>CUST-8438</v>
      </c>
      <c r="C670" s="2" t="str">
        <f aca="false">RAW_DATA!C666</f>
        <v>Women</v>
      </c>
      <c r="D670" s="2" t="str">
        <f aca="false">RAW_DATA!D666</f>
        <v>WOM-CARDIGAN-001</v>
      </c>
      <c r="E670" s="14" t="str">
        <f aca="false">RAW_DATA!E666</f>
        <v>2024-06-24</v>
      </c>
      <c r="F670" s="14" t="str">
        <f aca="false">RAW_DATA!F666</f>
        <v>2024-06-30</v>
      </c>
      <c r="G670" s="2" t="str">
        <f aca="false">RAW_DATA!G666</f>
        <v>Lumbini</v>
      </c>
      <c r="H670" s="4" t="n">
        <f aca="false">RAW_DATA!H666</f>
        <v>9389.07</v>
      </c>
      <c r="I670" s="5" t="n">
        <f aca="false">RAW_DATA!I666</f>
        <v>10</v>
      </c>
      <c r="J670" s="2" t="str">
        <f aca="false">RAW_DATA!J666</f>
        <v>Yes</v>
      </c>
      <c r="K670" s="15" t="n">
        <f aca="false">IF(AND(F670&lt;&gt;"",E670&lt;&gt;""),DATEVALUE(F670)-DATEVALUE(E670),"")</f>
        <v>6</v>
      </c>
      <c r="L670" s="4" t="n">
        <f aca="false">H670*(1-I670/100)</f>
        <v>8450.163</v>
      </c>
      <c r="M670" s="4" t="n">
        <f aca="false">H670*CALCULATIONS!$B$2</f>
        <v>5633.442</v>
      </c>
      <c r="N670" s="4" t="n">
        <f aca="false">IF(J670="Yes",H670*CALCULATIONS!$B$3,0)</f>
        <v>1877.814</v>
      </c>
      <c r="O670" s="4" t="n">
        <f aca="false">L670-M670-N670</f>
        <v>938.907</v>
      </c>
      <c r="P670" s="16" t="n">
        <f aca="false">IF(L670&gt;0,O670/L670,"")</f>
        <v>0.111111111111111</v>
      </c>
    </row>
    <row r="671" customFormat="false" ht="15" hidden="false" customHeight="false" outlineLevel="0" collapsed="false">
      <c r="A671" s="2" t="str">
        <f aca="false">RAW_DATA!A667</f>
        <v>ORD-100666</v>
      </c>
      <c r="B671" s="2" t="str">
        <f aca="false">RAW_DATA!B667</f>
        <v>CUST-5981</v>
      </c>
      <c r="C671" s="2" t="str">
        <f aca="false">RAW_DATA!C667</f>
        <v>Women</v>
      </c>
      <c r="D671" s="2" t="str">
        <f aca="false">RAW_DATA!D667</f>
        <v>WOM-SUIT-001</v>
      </c>
      <c r="E671" s="14" t="str">
        <f aca="false">RAW_DATA!E667</f>
        <v>2024-05-30</v>
      </c>
      <c r="F671" s="14" t="str">
        <f aca="false">RAW_DATA!F667</f>
        <v>2024-06-03</v>
      </c>
      <c r="G671" s="2" t="str">
        <f aca="false">RAW_DATA!G667</f>
        <v>Gandaki</v>
      </c>
      <c r="H671" s="4" t="n">
        <f aca="false">RAW_DATA!H667</f>
        <v>6604.73</v>
      </c>
      <c r="I671" s="5" t="n">
        <f aca="false">RAW_DATA!I667</f>
        <v>10</v>
      </c>
      <c r="J671" s="2" t="str">
        <f aca="false">RAW_DATA!J667</f>
        <v>Yes</v>
      </c>
      <c r="K671" s="15" t="n">
        <f aca="false">IF(AND(F671&lt;&gt;"",E671&lt;&gt;""),DATEVALUE(F671)-DATEVALUE(E671),"")</f>
        <v>4</v>
      </c>
      <c r="L671" s="4" t="n">
        <f aca="false">H671*(1-I671/100)</f>
        <v>5944.257</v>
      </c>
      <c r="M671" s="4" t="n">
        <f aca="false">H671*CALCULATIONS!$B$2</f>
        <v>3962.838</v>
      </c>
      <c r="N671" s="4" t="n">
        <f aca="false">IF(J671="Yes",H671*CALCULATIONS!$B$3,0)</f>
        <v>1320.946</v>
      </c>
      <c r="O671" s="4" t="n">
        <f aca="false">L671-M671-N671</f>
        <v>660.473</v>
      </c>
      <c r="P671" s="16" t="n">
        <f aca="false">IF(L671&gt;0,O671/L671,"")</f>
        <v>0.111111111111111</v>
      </c>
    </row>
    <row r="672" customFormat="false" ht="15" hidden="false" customHeight="false" outlineLevel="0" collapsed="false">
      <c r="A672" s="2" t="str">
        <f aca="false">RAW_DATA!A668</f>
        <v>ORD-100667</v>
      </c>
      <c r="B672" s="2" t="str">
        <f aca="false">RAW_DATA!B668</f>
        <v>CUST-5780</v>
      </c>
      <c r="C672" s="2" t="str">
        <f aca="false">RAW_DATA!C668</f>
        <v>Women</v>
      </c>
      <c r="D672" s="2" t="str">
        <f aca="false">RAW_DATA!D668</f>
        <v>WOM-SCARF-001</v>
      </c>
      <c r="E672" s="14" t="str">
        <f aca="false">RAW_DATA!E668</f>
        <v>2024-03-27</v>
      </c>
      <c r="F672" s="14" t="str">
        <f aca="false">RAW_DATA!F668</f>
        <v>2024-04-02</v>
      </c>
      <c r="G672" s="2" t="str">
        <f aca="false">RAW_DATA!G668</f>
        <v>Bagmati</v>
      </c>
      <c r="H672" s="4" t="n">
        <f aca="false">RAW_DATA!H668</f>
        <v>7360.83</v>
      </c>
      <c r="I672" s="5" t="n">
        <f aca="false">RAW_DATA!I668</f>
        <v>25</v>
      </c>
      <c r="J672" s="2" t="str">
        <f aca="false">RAW_DATA!J668</f>
        <v>No</v>
      </c>
      <c r="K672" s="15" t="n">
        <f aca="false">IF(AND(F672&lt;&gt;"",E672&lt;&gt;""),DATEVALUE(F672)-DATEVALUE(E672),"")</f>
        <v>6</v>
      </c>
      <c r="L672" s="4" t="n">
        <f aca="false">H672*(1-I672/100)</f>
        <v>5520.6225</v>
      </c>
      <c r="M672" s="4" t="n">
        <f aca="false">H672*CALCULATIONS!$B$2</f>
        <v>4416.498</v>
      </c>
      <c r="N672" s="4" t="n">
        <f aca="false">IF(J672="Yes",H672*CALCULATIONS!$B$3,0)</f>
        <v>0</v>
      </c>
      <c r="O672" s="4" t="n">
        <f aca="false">L672-M672-N672</f>
        <v>1104.1245</v>
      </c>
      <c r="P672" s="16" t="n">
        <f aca="false">IF(L672&gt;0,O672/L672,"")</f>
        <v>0.2</v>
      </c>
    </row>
    <row r="673" customFormat="false" ht="15" hidden="false" customHeight="false" outlineLevel="0" collapsed="false">
      <c r="A673" s="2" t="str">
        <f aca="false">RAW_DATA!A669</f>
        <v>ORD-100668</v>
      </c>
      <c r="B673" s="2" t="str">
        <f aca="false">RAW_DATA!B669</f>
        <v>CUST-5129</v>
      </c>
      <c r="C673" s="2" t="str">
        <f aca="false">RAW_DATA!C669</f>
        <v>Kids</v>
      </c>
      <c r="D673" s="2" t="str">
        <f aca="false">RAW_DATA!D669</f>
        <v>KID-KURTA-001</v>
      </c>
      <c r="E673" s="14" t="str">
        <f aca="false">RAW_DATA!E669</f>
        <v>2024-09-15</v>
      </c>
      <c r="F673" s="14" t="str">
        <f aca="false">RAW_DATA!F669</f>
        <v>2024-09-17</v>
      </c>
      <c r="G673" s="2" t="str">
        <f aca="false">RAW_DATA!G669</f>
        <v>Bagmati</v>
      </c>
      <c r="H673" s="4" t="n">
        <f aca="false">RAW_DATA!H669</f>
        <v>1696.4</v>
      </c>
      <c r="I673" s="5" t="n">
        <f aca="false">RAW_DATA!I669</f>
        <v>15</v>
      </c>
      <c r="J673" s="2" t="str">
        <f aca="false">RAW_DATA!J669</f>
        <v>No</v>
      </c>
      <c r="K673" s="15" t="n">
        <f aca="false">IF(AND(F673&lt;&gt;"",E673&lt;&gt;""),DATEVALUE(F673)-DATEVALUE(E673),"")</f>
        <v>2</v>
      </c>
      <c r="L673" s="4" t="n">
        <f aca="false">H673*(1-I673/100)</f>
        <v>1441.94</v>
      </c>
      <c r="M673" s="4" t="n">
        <f aca="false">H673*CALCULATIONS!$B$2</f>
        <v>1017.84</v>
      </c>
      <c r="N673" s="4" t="n">
        <f aca="false">IF(J673="Yes",H673*CALCULATIONS!$B$3,0)</f>
        <v>0</v>
      </c>
      <c r="O673" s="4" t="n">
        <f aca="false">L673-M673-N673</f>
        <v>424.1</v>
      </c>
      <c r="P673" s="16" t="n">
        <f aca="false">IF(L673&gt;0,O673/L673,"")</f>
        <v>0.294117647058824</v>
      </c>
    </row>
    <row r="674" customFormat="false" ht="15" hidden="false" customHeight="false" outlineLevel="0" collapsed="false">
      <c r="A674" s="2" t="str">
        <f aca="false">RAW_DATA!A670</f>
        <v>ORD-100669</v>
      </c>
      <c r="B674" s="2" t="str">
        <f aca="false">RAW_DATA!B670</f>
        <v>CUST-3476</v>
      </c>
      <c r="C674" s="2" t="str">
        <f aca="false">RAW_DATA!C670</f>
        <v>Men</v>
      </c>
      <c r="D674" s="2" t="str">
        <f aca="false">RAW_DATA!D670</f>
        <v>MEN-JACKET-001</v>
      </c>
      <c r="E674" s="14" t="str">
        <f aca="false">RAW_DATA!E670</f>
        <v>2024-02-27</v>
      </c>
      <c r="F674" s="14" t="str">
        <f aca="false">RAW_DATA!F670</f>
        <v>2024-03-04</v>
      </c>
      <c r="G674" s="2" t="str">
        <f aca="false">RAW_DATA!G670</f>
        <v>Bagmati</v>
      </c>
      <c r="H674" s="4" t="n">
        <f aca="false">RAW_DATA!H670</f>
        <v>705.94</v>
      </c>
      <c r="I674" s="5" t="n">
        <f aca="false">RAW_DATA!I670</f>
        <v>10</v>
      </c>
      <c r="J674" s="2" t="str">
        <f aca="false">RAW_DATA!J670</f>
        <v>No</v>
      </c>
      <c r="K674" s="15" t="n">
        <f aca="false">IF(AND(F674&lt;&gt;"",E674&lt;&gt;""),DATEVALUE(F674)-DATEVALUE(E674),"")</f>
        <v>6</v>
      </c>
      <c r="L674" s="4" t="n">
        <f aca="false">H674*(1-I674/100)</f>
        <v>635.346</v>
      </c>
      <c r="M674" s="4" t="n">
        <f aca="false">H674*CALCULATIONS!$B$2</f>
        <v>423.564</v>
      </c>
      <c r="N674" s="4" t="n">
        <f aca="false">IF(J674="Yes",H674*CALCULATIONS!$B$3,0)</f>
        <v>0</v>
      </c>
      <c r="O674" s="4" t="n">
        <f aca="false">L674-M674-N674</f>
        <v>211.782</v>
      </c>
      <c r="P674" s="16" t="n">
        <f aca="false">IF(L674&gt;0,O674/L674,"")</f>
        <v>0.333333333333333</v>
      </c>
    </row>
    <row r="675" customFormat="false" ht="15" hidden="false" customHeight="false" outlineLevel="0" collapsed="false">
      <c r="A675" s="2" t="str">
        <f aca="false">RAW_DATA!A671</f>
        <v>ORD-100670</v>
      </c>
      <c r="B675" s="2" t="str">
        <f aca="false">RAW_DATA!B671</f>
        <v>CUST-1542</v>
      </c>
      <c r="C675" s="2" t="str">
        <f aca="false">RAW_DATA!C671</f>
        <v>Women</v>
      </c>
      <c r="D675" s="2" t="str">
        <f aca="false">RAW_DATA!D671</f>
        <v>WOM-BLOUSE-001</v>
      </c>
      <c r="E675" s="14" t="str">
        <f aca="false">RAW_DATA!E671</f>
        <v>2024-04-30</v>
      </c>
      <c r="F675" s="14" t="str">
        <f aca="false">RAW_DATA!F671</f>
        <v>2024-05-05</v>
      </c>
      <c r="G675" s="2" t="str">
        <f aca="false">RAW_DATA!G671</f>
        <v>Karnali</v>
      </c>
      <c r="H675" s="4" t="n">
        <f aca="false">RAW_DATA!H671</f>
        <v>11846.65</v>
      </c>
      <c r="I675" s="5" t="n">
        <f aca="false">RAW_DATA!I671</f>
        <v>10</v>
      </c>
      <c r="J675" s="2" t="str">
        <f aca="false">RAW_DATA!J671</f>
        <v>No</v>
      </c>
      <c r="K675" s="15" t="n">
        <f aca="false">IF(AND(F675&lt;&gt;"",E675&lt;&gt;""),DATEVALUE(F675)-DATEVALUE(E675),"")</f>
        <v>5</v>
      </c>
      <c r="L675" s="4" t="n">
        <f aca="false">H675*(1-I675/100)</f>
        <v>10661.985</v>
      </c>
      <c r="M675" s="4" t="n">
        <f aca="false">H675*CALCULATIONS!$B$2</f>
        <v>7107.99</v>
      </c>
      <c r="N675" s="4" t="n">
        <f aca="false">IF(J675="Yes",H675*CALCULATIONS!$B$3,0)</f>
        <v>0</v>
      </c>
      <c r="O675" s="4" t="n">
        <f aca="false">L675-M675-N675</f>
        <v>3553.995</v>
      </c>
      <c r="P675" s="16" t="n">
        <f aca="false">IF(L675&gt;0,O675/L675,"")</f>
        <v>0.333333333333333</v>
      </c>
    </row>
    <row r="676" customFormat="false" ht="15" hidden="false" customHeight="false" outlineLevel="0" collapsed="false">
      <c r="A676" s="2" t="str">
        <f aca="false">RAW_DATA!A672</f>
        <v>ORD-100671</v>
      </c>
      <c r="B676" s="2" t="str">
        <f aca="false">RAW_DATA!B672</f>
        <v>CUST-7765</v>
      </c>
      <c r="C676" s="2" t="str">
        <f aca="false">RAW_DATA!C672</f>
        <v>Men</v>
      </c>
      <c r="D676" s="2" t="str">
        <f aca="false">RAW_DATA!D672</f>
        <v>MEN-SHIRT-002</v>
      </c>
      <c r="E676" s="14" t="str">
        <f aca="false">RAW_DATA!E672</f>
        <v>2024-03-19</v>
      </c>
      <c r="F676" s="14" t="str">
        <f aca="false">RAW_DATA!F672</f>
        <v>2024-03-28</v>
      </c>
      <c r="G676" s="2" t="str">
        <f aca="false">RAW_DATA!G672</f>
        <v>Sudurpashchim</v>
      </c>
      <c r="H676" s="4" t="n">
        <f aca="false">RAW_DATA!H672</f>
        <v>14042.16</v>
      </c>
      <c r="I676" s="5" t="n">
        <f aca="false">RAW_DATA!I672</f>
        <v>20</v>
      </c>
      <c r="J676" s="2" t="str">
        <f aca="false">RAW_DATA!J672</f>
        <v>No</v>
      </c>
      <c r="K676" s="15" t="n">
        <f aca="false">IF(AND(F676&lt;&gt;"",E676&lt;&gt;""),DATEVALUE(F676)-DATEVALUE(E676),"")</f>
        <v>9</v>
      </c>
      <c r="L676" s="4" t="n">
        <f aca="false">H676*(1-I676/100)</f>
        <v>11233.728</v>
      </c>
      <c r="M676" s="4" t="n">
        <f aca="false">H676*CALCULATIONS!$B$2</f>
        <v>8425.296</v>
      </c>
      <c r="N676" s="4" t="n">
        <f aca="false">IF(J676="Yes",H676*CALCULATIONS!$B$3,0)</f>
        <v>0</v>
      </c>
      <c r="O676" s="4" t="n">
        <f aca="false">L676-M676-N676</f>
        <v>2808.432</v>
      </c>
      <c r="P676" s="16" t="n">
        <f aca="false">IF(L676&gt;0,O676/L676,"")</f>
        <v>0.25</v>
      </c>
    </row>
    <row r="677" customFormat="false" ht="15" hidden="false" customHeight="false" outlineLevel="0" collapsed="false">
      <c r="A677" s="2" t="str">
        <f aca="false">RAW_DATA!A673</f>
        <v>ORD-100672</v>
      </c>
      <c r="B677" s="2" t="str">
        <f aca="false">RAW_DATA!B673</f>
        <v>CUST-1890</v>
      </c>
      <c r="C677" s="2" t="str">
        <f aca="false">RAW_DATA!C673</f>
        <v>Women</v>
      </c>
      <c r="D677" s="2" t="str">
        <f aca="false">RAW_DATA!D673</f>
        <v>WOM-TOP-001</v>
      </c>
      <c r="E677" s="14" t="str">
        <f aca="false">RAW_DATA!E673</f>
        <v>2024-04-17</v>
      </c>
      <c r="F677" s="14" t="str">
        <f aca="false">RAW_DATA!F673</f>
        <v>2024-04-23</v>
      </c>
      <c r="G677" s="2" t="str">
        <f aca="false">RAW_DATA!G673</f>
        <v>Lumbini</v>
      </c>
      <c r="H677" s="4" t="n">
        <f aca="false">RAW_DATA!H673</f>
        <v>9744.83</v>
      </c>
      <c r="I677" s="5" t="n">
        <f aca="false">RAW_DATA!I673</f>
        <v>25</v>
      </c>
      <c r="J677" s="2" t="str">
        <f aca="false">RAW_DATA!J673</f>
        <v>No</v>
      </c>
      <c r="K677" s="15" t="n">
        <f aca="false">IF(AND(F677&lt;&gt;"",E677&lt;&gt;""),DATEVALUE(F677)-DATEVALUE(E677),"")</f>
        <v>6</v>
      </c>
      <c r="L677" s="4" t="n">
        <f aca="false">H677*(1-I677/100)</f>
        <v>7308.6225</v>
      </c>
      <c r="M677" s="4" t="n">
        <f aca="false">H677*CALCULATIONS!$B$2</f>
        <v>5846.898</v>
      </c>
      <c r="N677" s="4" t="n">
        <f aca="false">IF(J677="Yes",H677*CALCULATIONS!$B$3,0)</f>
        <v>0</v>
      </c>
      <c r="O677" s="4" t="n">
        <f aca="false">L677-M677-N677</f>
        <v>1461.7245</v>
      </c>
      <c r="P677" s="16" t="n">
        <f aca="false">IF(L677&gt;0,O677/L677,"")</f>
        <v>0.2</v>
      </c>
    </row>
    <row r="678" customFormat="false" ht="15" hidden="false" customHeight="false" outlineLevel="0" collapsed="false">
      <c r="A678" s="2" t="str">
        <f aca="false">RAW_DATA!A674</f>
        <v>ORD-100673</v>
      </c>
      <c r="B678" s="2" t="str">
        <f aca="false">RAW_DATA!B674</f>
        <v>CUST-9724</v>
      </c>
      <c r="C678" s="2" t="str">
        <f aca="false">RAW_DATA!C674</f>
        <v>Women</v>
      </c>
      <c r="D678" s="2" t="str">
        <f aca="false">RAW_DATA!D674</f>
        <v>WOM-SAREE-001</v>
      </c>
      <c r="E678" s="14" t="str">
        <f aca="false">RAW_DATA!E674</f>
        <v>2024-06-03</v>
      </c>
      <c r="F678" s="14" t="str">
        <f aca="false">RAW_DATA!F674</f>
        <v>2024-06-08</v>
      </c>
      <c r="G678" s="2" t="str">
        <f aca="false">RAW_DATA!G674</f>
        <v>Bagmati</v>
      </c>
      <c r="H678" s="4" t="n">
        <f aca="false">RAW_DATA!H674</f>
        <v>6281.8</v>
      </c>
      <c r="I678" s="5" t="n">
        <f aca="false">RAW_DATA!I674</f>
        <v>15</v>
      </c>
      <c r="J678" s="2" t="str">
        <f aca="false">RAW_DATA!J674</f>
        <v>No</v>
      </c>
      <c r="K678" s="15" t="n">
        <f aca="false">IF(AND(F678&lt;&gt;"",E678&lt;&gt;""),DATEVALUE(F678)-DATEVALUE(E678),"")</f>
        <v>5</v>
      </c>
      <c r="L678" s="4" t="n">
        <f aca="false">H678*(1-I678/100)</f>
        <v>5339.53</v>
      </c>
      <c r="M678" s="4" t="n">
        <f aca="false">H678*CALCULATIONS!$B$2</f>
        <v>3769.08</v>
      </c>
      <c r="N678" s="4" t="n">
        <f aca="false">IF(J678="Yes",H678*CALCULATIONS!$B$3,0)</f>
        <v>0</v>
      </c>
      <c r="O678" s="4" t="n">
        <f aca="false">L678-M678-N678</f>
        <v>1570.45</v>
      </c>
      <c r="P678" s="16" t="n">
        <f aca="false">IF(L678&gt;0,O678/L678,"")</f>
        <v>0.294117647058824</v>
      </c>
    </row>
    <row r="679" customFormat="false" ht="15" hidden="false" customHeight="false" outlineLevel="0" collapsed="false">
      <c r="A679" s="2" t="str">
        <f aca="false">RAW_DATA!A675</f>
        <v>ORD-100674</v>
      </c>
      <c r="B679" s="2" t="str">
        <f aca="false">RAW_DATA!B675</f>
        <v>CUST-8353</v>
      </c>
      <c r="C679" s="2" t="str">
        <f aca="false">RAW_DATA!C675</f>
        <v>Men</v>
      </c>
      <c r="D679" s="2" t="str">
        <f aca="false">RAW_DATA!D675</f>
        <v>MEN-POLO-001</v>
      </c>
      <c r="E679" s="14" t="str">
        <f aca="false">RAW_DATA!E675</f>
        <v>2024-08-10</v>
      </c>
      <c r="F679" s="14" t="str">
        <f aca="false">RAW_DATA!F675</f>
        <v>2024-08-11</v>
      </c>
      <c r="G679" s="2" t="str">
        <f aca="false">RAW_DATA!G675</f>
        <v>Madhesh</v>
      </c>
      <c r="H679" s="4" t="n">
        <f aca="false">RAW_DATA!H675</f>
        <v>8191.41</v>
      </c>
      <c r="I679" s="5" t="n">
        <f aca="false">RAW_DATA!I675</f>
        <v>5</v>
      </c>
      <c r="J679" s="2" t="str">
        <f aca="false">RAW_DATA!J675</f>
        <v>No</v>
      </c>
      <c r="K679" s="15" t="n">
        <f aca="false">IF(AND(F679&lt;&gt;"",E679&lt;&gt;""),DATEVALUE(F679)-DATEVALUE(E679),"")</f>
        <v>1</v>
      </c>
      <c r="L679" s="4" t="n">
        <f aca="false">H679*(1-I679/100)</f>
        <v>7781.8395</v>
      </c>
      <c r="M679" s="4" t="n">
        <f aca="false">H679*CALCULATIONS!$B$2</f>
        <v>4914.846</v>
      </c>
      <c r="N679" s="4" t="n">
        <f aca="false">IF(J679="Yes",H679*CALCULATIONS!$B$3,0)</f>
        <v>0</v>
      </c>
      <c r="O679" s="4" t="n">
        <f aca="false">L679-M679-N679</f>
        <v>2866.9935</v>
      </c>
      <c r="P679" s="16" t="n">
        <f aca="false">IF(L679&gt;0,O679/L679,"")</f>
        <v>0.368421052631579</v>
      </c>
    </row>
    <row r="680" customFormat="false" ht="15" hidden="false" customHeight="false" outlineLevel="0" collapsed="false">
      <c r="A680" s="2" t="str">
        <f aca="false">RAW_DATA!A676</f>
        <v>ORD-100675</v>
      </c>
      <c r="B680" s="2" t="str">
        <f aca="false">RAW_DATA!B676</f>
        <v>CUST-8074</v>
      </c>
      <c r="C680" s="2" t="str">
        <f aca="false">RAW_DATA!C676</f>
        <v>Men</v>
      </c>
      <c r="D680" s="2" t="str">
        <f aca="false">RAW_DATA!D676</f>
        <v>MEN-SUIT-001</v>
      </c>
      <c r="E680" s="14" t="str">
        <f aca="false">RAW_DATA!E676</f>
        <v>2024-02-19</v>
      </c>
      <c r="F680" s="14" t="str">
        <f aca="false">RAW_DATA!F676</f>
        <v>2024-03-01</v>
      </c>
      <c r="G680" s="2" t="str">
        <f aca="false">RAW_DATA!G676</f>
        <v>Sudurpashchim</v>
      </c>
      <c r="H680" s="4" t="n">
        <f aca="false">RAW_DATA!H676</f>
        <v>14360.13</v>
      </c>
      <c r="I680" s="5" t="n">
        <f aca="false">RAW_DATA!I676</f>
        <v>25</v>
      </c>
      <c r="J680" s="2" t="str">
        <f aca="false">RAW_DATA!J676</f>
        <v>No</v>
      </c>
      <c r="K680" s="15" t="n">
        <f aca="false">IF(AND(F680&lt;&gt;"",E680&lt;&gt;""),DATEVALUE(F680)-DATEVALUE(E680),"")</f>
        <v>11</v>
      </c>
      <c r="L680" s="4" t="n">
        <f aca="false">H680*(1-I680/100)</f>
        <v>10770.0975</v>
      </c>
      <c r="M680" s="4" t="n">
        <f aca="false">H680*CALCULATIONS!$B$2</f>
        <v>8616.078</v>
      </c>
      <c r="N680" s="4" t="n">
        <f aca="false">IF(J680="Yes",H680*CALCULATIONS!$B$3,0)</f>
        <v>0</v>
      </c>
      <c r="O680" s="4" t="n">
        <f aca="false">L680-M680-N680</f>
        <v>2154.0195</v>
      </c>
      <c r="P680" s="16" t="n">
        <f aca="false">IF(L680&gt;0,O680/L680,"")</f>
        <v>0.2</v>
      </c>
    </row>
    <row r="681" customFormat="false" ht="15" hidden="false" customHeight="false" outlineLevel="0" collapsed="false">
      <c r="A681" s="2" t="str">
        <f aca="false">RAW_DATA!A677</f>
        <v>ORD-100676</v>
      </c>
      <c r="B681" s="2" t="str">
        <f aca="false">RAW_DATA!B677</f>
        <v>CUST-4961</v>
      </c>
      <c r="C681" s="2" t="str">
        <f aca="false">RAW_DATA!C677</f>
        <v>Women</v>
      </c>
      <c r="D681" s="2" t="str">
        <f aca="false">RAW_DATA!D677</f>
        <v>WOM-JEANS-001</v>
      </c>
      <c r="E681" s="14" t="str">
        <f aca="false">RAW_DATA!E677</f>
        <v>2024-05-10</v>
      </c>
      <c r="F681" s="14" t="str">
        <f aca="false">RAW_DATA!F677</f>
        <v>2024-05-17</v>
      </c>
      <c r="G681" s="2" t="str">
        <f aca="false">RAW_DATA!G677</f>
        <v>Madhesh</v>
      </c>
      <c r="H681" s="4" t="n">
        <f aca="false">RAW_DATA!H677</f>
        <v>12133.59</v>
      </c>
      <c r="I681" s="5" t="n">
        <f aca="false">RAW_DATA!I677</f>
        <v>10</v>
      </c>
      <c r="J681" s="2" t="str">
        <f aca="false">RAW_DATA!J677</f>
        <v>No</v>
      </c>
      <c r="K681" s="15" t="n">
        <f aca="false">IF(AND(F681&lt;&gt;"",E681&lt;&gt;""),DATEVALUE(F681)-DATEVALUE(E681),"")</f>
        <v>7</v>
      </c>
      <c r="L681" s="4" t="n">
        <f aca="false">H681*(1-I681/100)</f>
        <v>10920.231</v>
      </c>
      <c r="M681" s="4" t="n">
        <f aca="false">H681*CALCULATIONS!$B$2</f>
        <v>7280.154</v>
      </c>
      <c r="N681" s="4" t="n">
        <f aca="false">IF(J681="Yes",H681*CALCULATIONS!$B$3,0)</f>
        <v>0</v>
      </c>
      <c r="O681" s="4" t="n">
        <f aca="false">L681-M681-N681</f>
        <v>3640.077</v>
      </c>
      <c r="P681" s="16" t="n">
        <f aca="false">IF(L681&gt;0,O681/L681,"")</f>
        <v>0.333333333333333</v>
      </c>
    </row>
    <row r="682" customFormat="false" ht="15" hidden="false" customHeight="false" outlineLevel="0" collapsed="false">
      <c r="A682" s="2" t="str">
        <f aca="false">RAW_DATA!A678</f>
        <v>ORD-100677</v>
      </c>
      <c r="B682" s="2" t="str">
        <f aca="false">RAW_DATA!B678</f>
        <v>CUST-1173</v>
      </c>
      <c r="C682" s="2" t="str">
        <f aca="false">RAW_DATA!C678</f>
        <v>Women</v>
      </c>
      <c r="D682" s="2" t="str">
        <f aca="false">RAW_DATA!D678</f>
        <v>WOM-SCARF-001</v>
      </c>
      <c r="E682" s="14" t="str">
        <f aca="false">RAW_DATA!E678</f>
        <v>2024-12-19</v>
      </c>
      <c r="F682" s="14" t="str">
        <f aca="false">RAW_DATA!F678</f>
        <v>2025-01-03</v>
      </c>
      <c r="G682" s="2" t="str">
        <f aca="false">RAW_DATA!G678</f>
        <v>Lumbini</v>
      </c>
      <c r="H682" s="4" t="n">
        <f aca="false">RAW_DATA!H678</f>
        <v>5392.4</v>
      </c>
      <c r="I682" s="5" t="n">
        <f aca="false">RAW_DATA!I678</f>
        <v>20</v>
      </c>
      <c r="J682" s="2" t="str">
        <f aca="false">RAW_DATA!J678</f>
        <v>No</v>
      </c>
      <c r="K682" s="15" t="n">
        <f aca="false">IF(AND(F682&lt;&gt;"",E682&lt;&gt;""),DATEVALUE(F682)-DATEVALUE(E682),"")</f>
        <v>15</v>
      </c>
      <c r="L682" s="4" t="n">
        <f aca="false">H682*(1-I682/100)</f>
        <v>4313.92</v>
      </c>
      <c r="M682" s="4" t="n">
        <f aca="false">H682*CALCULATIONS!$B$2</f>
        <v>3235.44</v>
      </c>
      <c r="N682" s="4" t="n">
        <f aca="false">IF(J682="Yes",H682*CALCULATIONS!$B$3,0)</f>
        <v>0</v>
      </c>
      <c r="O682" s="4" t="n">
        <f aca="false">L682-M682-N682</f>
        <v>1078.48</v>
      </c>
      <c r="P682" s="16" t="n">
        <f aca="false">IF(L682&gt;0,O682/L682,"")</f>
        <v>0.25</v>
      </c>
    </row>
    <row r="683" customFormat="false" ht="15" hidden="false" customHeight="false" outlineLevel="0" collapsed="false">
      <c r="A683" s="2" t="str">
        <f aca="false">RAW_DATA!A679</f>
        <v>ORD-100678</v>
      </c>
      <c r="B683" s="2" t="str">
        <f aca="false">RAW_DATA!B679</f>
        <v>CUST-5641</v>
      </c>
      <c r="C683" s="2" t="str">
        <f aca="false">RAW_DATA!C679</f>
        <v>Women</v>
      </c>
      <c r="D683" s="2" t="str">
        <f aca="false">RAW_DATA!D679</f>
        <v>WOM-SAREE-001</v>
      </c>
      <c r="E683" s="14" t="str">
        <f aca="false">RAW_DATA!E679</f>
        <v>2024-12-16</v>
      </c>
      <c r="F683" s="14" t="str">
        <f aca="false">RAW_DATA!F679</f>
        <v>2024-12-21</v>
      </c>
      <c r="G683" s="2" t="str">
        <f aca="false">RAW_DATA!G679</f>
        <v>Bagmati</v>
      </c>
      <c r="H683" s="4" t="n">
        <f aca="false">RAW_DATA!H679</f>
        <v>8116.33</v>
      </c>
      <c r="I683" s="5" t="n">
        <f aca="false">RAW_DATA!I679</f>
        <v>0</v>
      </c>
      <c r="J683" s="2" t="str">
        <f aca="false">RAW_DATA!J679</f>
        <v>No</v>
      </c>
      <c r="K683" s="15" t="n">
        <f aca="false">IF(AND(F683&lt;&gt;"",E683&lt;&gt;""),DATEVALUE(F683)-DATEVALUE(E683),"")</f>
        <v>5</v>
      </c>
      <c r="L683" s="4" t="n">
        <f aca="false">H683*(1-I683/100)</f>
        <v>8116.33</v>
      </c>
      <c r="M683" s="4" t="n">
        <f aca="false">H683*CALCULATIONS!$B$2</f>
        <v>4869.798</v>
      </c>
      <c r="N683" s="4" t="n">
        <f aca="false">IF(J683="Yes",H683*CALCULATIONS!$B$3,0)</f>
        <v>0</v>
      </c>
      <c r="O683" s="4" t="n">
        <f aca="false">L683-M683-N683</f>
        <v>3246.532</v>
      </c>
      <c r="P683" s="16" t="n">
        <f aca="false">IF(L683&gt;0,O683/L683,"")</f>
        <v>0.4</v>
      </c>
    </row>
    <row r="684" customFormat="false" ht="15" hidden="false" customHeight="false" outlineLevel="0" collapsed="false">
      <c r="A684" s="2" t="str">
        <f aca="false">RAW_DATA!A680</f>
        <v>ORD-100679</v>
      </c>
      <c r="B684" s="2" t="str">
        <f aca="false">RAW_DATA!B680</f>
        <v>CUST-2995</v>
      </c>
      <c r="C684" s="2" t="str">
        <f aca="false">RAW_DATA!C680</f>
        <v>Men</v>
      </c>
      <c r="D684" s="2" t="str">
        <f aca="false">RAW_DATA!D680</f>
        <v>MEN-SHIRT-001</v>
      </c>
      <c r="E684" s="14" t="str">
        <f aca="false">RAW_DATA!E680</f>
        <v>2024-10-31</v>
      </c>
      <c r="F684" s="14" t="str">
        <f aca="false">RAW_DATA!F680</f>
        <v>2024-11-07</v>
      </c>
      <c r="G684" s="2" t="str">
        <f aca="false">RAW_DATA!G680</f>
        <v>Bagmati</v>
      </c>
      <c r="H684" s="4" t="n">
        <f aca="false">RAW_DATA!H680</f>
        <v>1324.79</v>
      </c>
      <c r="I684" s="5" t="n">
        <f aca="false">RAW_DATA!I680</f>
        <v>0</v>
      </c>
      <c r="J684" s="2" t="str">
        <f aca="false">RAW_DATA!J680</f>
        <v>No</v>
      </c>
      <c r="K684" s="15" t="n">
        <f aca="false">IF(AND(F684&lt;&gt;"",E684&lt;&gt;""),DATEVALUE(F684)-DATEVALUE(E684),"")</f>
        <v>7</v>
      </c>
      <c r="L684" s="4" t="n">
        <f aca="false">H684*(1-I684/100)</f>
        <v>1324.79</v>
      </c>
      <c r="M684" s="4" t="n">
        <f aca="false">H684*CALCULATIONS!$B$2</f>
        <v>794.874</v>
      </c>
      <c r="N684" s="4" t="n">
        <f aca="false">IF(J684="Yes",H684*CALCULATIONS!$B$3,0)</f>
        <v>0</v>
      </c>
      <c r="O684" s="4" t="n">
        <f aca="false">L684-M684-N684</f>
        <v>529.916</v>
      </c>
      <c r="P684" s="16" t="n">
        <f aca="false">IF(L684&gt;0,O684/L684,"")</f>
        <v>0.4</v>
      </c>
    </row>
    <row r="685" customFormat="false" ht="15" hidden="false" customHeight="false" outlineLevel="0" collapsed="false">
      <c r="A685" s="2" t="str">
        <f aca="false">RAW_DATA!A681</f>
        <v>ORD-100680</v>
      </c>
      <c r="B685" s="2" t="str">
        <f aca="false">RAW_DATA!B681</f>
        <v>CUST-4027</v>
      </c>
      <c r="C685" s="2" t="str">
        <f aca="false">RAW_DATA!C681</f>
        <v>Women</v>
      </c>
      <c r="D685" s="2" t="str">
        <f aca="false">RAW_DATA!D681</f>
        <v>WOM-SAREE-001</v>
      </c>
      <c r="E685" s="14" t="str">
        <f aca="false">RAW_DATA!E681</f>
        <v>2024-12-02</v>
      </c>
      <c r="F685" s="14" t="str">
        <f aca="false">RAW_DATA!F681</f>
        <v>2024-12-10</v>
      </c>
      <c r="G685" s="2" t="str">
        <f aca="false">RAW_DATA!G681</f>
        <v>Bagmati</v>
      </c>
      <c r="H685" s="4" t="n">
        <f aca="false">RAW_DATA!H681</f>
        <v>2383.66</v>
      </c>
      <c r="I685" s="5" t="n">
        <f aca="false">RAW_DATA!I681</f>
        <v>20</v>
      </c>
      <c r="J685" s="2" t="str">
        <f aca="false">RAW_DATA!J681</f>
        <v>No</v>
      </c>
      <c r="K685" s="15" t="n">
        <f aca="false">IF(AND(F685&lt;&gt;"",E685&lt;&gt;""),DATEVALUE(F685)-DATEVALUE(E685),"")</f>
        <v>8</v>
      </c>
      <c r="L685" s="4" t="n">
        <f aca="false">H685*(1-I685/100)</f>
        <v>1906.928</v>
      </c>
      <c r="M685" s="4" t="n">
        <f aca="false">H685*CALCULATIONS!$B$2</f>
        <v>1430.196</v>
      </c>
      <c r="N685" s="4" t="n">
        <f aca="false">IF(J685="Yes",H685*CALCULATIONS!$B$3,0)</f>
        <v>0</v>
      </c>
      <c r="O685" s="4" t="n">
        <f aca="false">L685-M685-N685</f>
        <v>476.732</v>
      </c>
      <c r="P685" s="16" t="n">
        <f aca="false">IF(L685&gt;0,O685/L685,"")</f>
        <v>0.25</v>
      </c>
    </row>
    <row r="686" customFormat="false" ht="15" hidden="false" customHeight="false" outlineLevel="0" collapsed="false">
      <c r="A686" s="2" t="str">
        <f aca="false">RAW_DATA!A682</f>
        <v>ORD-100681</v>
      </c>
      <c r="B686" s="2" t="str">
        <f aca="false">RAW_DATA!B682</f>
        <v>CUST-5528</v>
      </c>
      <c r="C686" s="2" t="str">
        <f aca="false">RAW_DATA!C682</f>
        <v>Kids</v>
      </c>
      <c r="D686" s="2" t="str">
        <f aca="false">RAW_DATA!D682</f>
        <v>KID-JEANS-001</v>
      </c>
      <c r="E686" s="14" t="str">
        <f aca="false">RAW_DATA!E682</f>
        <v>2024-02-08</v>
      </c>
      <c r="F686" s="14" t="str">
        <f aca="false">RAW_DATA!F682</f>
        <v>2024-02-15</v>
      </c>
      <c r="G686" s="2" t="str">
        <f aca="false">RAW_DATA!G682</f>
        <v>Bagmati</v>
      </c>
      <c r="H686" s="4" t="n">
        <f aca="false">RAW_DATA!H682</f>
        <v>10076.93</v>
      </c>
      <c r="I686" s="5" t="n">
        <f aca="false">RAW_DATA!I682</f>
        <v>15</v>
      </c>
      <c r="J686" s="2" t="str">
        <f aca="false">RAW_DATA!J682</f>
        <v>No</v>
      </c>
      <c r="K686" s="15" t="n">
        <f aca="false">IF(AND(F686&lt;&gt;"",E686&lt;&gt;""),DATEVALUE(F686)-DATEVALUE(E686),"")</f>
        <v>7</v>
      </c>
      <c r="L686" s="4" t="n">
        <f aca="false">H686*(1-I686/100)</f>
        <v>8565.3905</v>
      </c>
      <c r="M686" s="4" t="n">
        <f aca="false">H686*CALCULATIONS!$B$2</f>
        <v>6046.158</v>
      </c>
      <c r="N686" s="4" t="n">
        <f aca="false">IF(J686="Yes",H686*CALCULATIONS!$B$3,0)</f>
        <v>0</v>
      </c>
      <c r="O686" s="4" t="n">
        <f aca="false">L686-M686-N686</f>
        <v>2519.2325</v>
      </c>
      <c r="P686" s="16" t="n">
        <f aca="false">IF(L686&gt;0,O686/L686,"")</f>
        <v>0.294117647058823</v>
      </c>
    </row>
    <row r="687" customFormat="false" ht="15" hidden="false" customHeight="false" outlineLevel="0" collapsed="false">
      <c r="A687" s="2" t="str">
        <f aca="false">RAW_DATA!A683</f>
        <v>ORD-100682</v>
      </c>
      <c r="B687" s="2" t="str">
        <f aca="false">RAW_DATA!B683</f>
        <v>CUST-1984</v>
      </c>
      <c r="C687" s="2" t="str">
        <f aca="false">RAW_DATA!C683</f>
        <v>Women</v>
      </c>
      <c r="D687" s="2" t="str">
        <f aca="false">RAW_DATA!D683</f>
        <v>WOM-BLOUSE-001</v>
      </c>
      <c r="E687" s="14" t="str">
        <f aca="false">RAW_DATA!E683</f>
        <v>2024-02-01</v>
      </c>
      <c r="F687" s="14" t="str">
        <f aca="false">RAW_DATA!F683</f>
        <v>2024-02-06</v>
      </c>
      <c r="G687" s="2" t="str">
        <f aca="false">RAW_DATA!G683</f>
        <v>Bagmati</v>
      </c>
      <c r="H687" s="4" t="n">
        <f aca="false">RAW_DATA!H683</f>
        <v>1572.96</v>
      </c>
      <c r="I687" s="5" t="n">
        <f aca="false">RAW_DATA!I683</f>
        <v>30</v>
      </c>
      <c r="J687" s="2" t="str">
        <f aca="false">RAW_DATA!J683</f>
        <v>No</v>
      </c>
      <c r="K687" s="15" t="n">
        <f aca="false">IF(AND(F687&lt;&gt;"",E687&lt;&gt;""),DATEVALUE(F687)-DATEVALUE(E687),"")</f>
        <v>5</v>
      </c>
      <c r="L687" s="4" t="n">
        <f aca="false">H687*(1-I687/100)</f>
        <v>1101.072</v>
      </c>
      <c r="M687" s="4" t="n">
        <f aca="false">H687*CALCULATIONS!$B$2</f>
        <v>943.776</v>
      </c>
      <c r="N687" s="4" t="n">
        <f aca="false">IF(J687="Yes",H687*CALCULATIONS!$B$3,0)</f>
        <v>0</v>
      </c>
      <c r="O687" s="4" t="n">
        <f aca="false">L687-M687-N687</f>
        <v>157.296</v>
      </c>
      <c r="P687" s="16" t="n">
        <f aca="false">IF(L687&gt;0,O687/L687,"")</f>
        <v>0.142857142857143</v>
      </c>
    </row>
    <row r="688" customFormat="false" ht="15" hidden="false" customHeight="false" outlineLevel="0" collapsed="false">
      <c r="A688" s="2" t="str">
        <f aca="false">RAW_DATA!A684</f>
        <v>ORD-100683</v>
      </c>
      <c r="B688" s="2" t="str">
        <f aca="false">RAW_DATA!B684</f>
        <v>CUST-9061</v>
      </c>
      <c r="C688" s="2" t="str">
        <f aca="false">RAW_DATA!C684</f>
        <v>Men</v>
      </c>
      <c r="D688" s="2" t="str">
        <f aca="false">RAW_DATA!D684</f>
        <v>MEN-JACKET-001</v>
      </c>
      <c r="E688" s="14" t="str">
        <f aca="false">RAW_DATA!E684</f>
        <v>2024-04-12</v>
      </c>
      <c r="F688" s="14" t="str">
        <f aca="false">RAW_DATA!F684</f>
        <v>2024-04-19</v>
      </c>
      <c r="G688" s="2" t="str">
        <f aca="false">RAW_DATA!G684</f>
        <v>Bagmati</v>
      </c>
      <c r="H688" s="4" t="n">
        <f aca="false">RAW_DATA!H684</f>
        <v>7629.97</v>
      </c>
      <c r="I688" s="5" t="n">
        <f aca="false">RAW_DATA!I684</f>
        <v>0</v>
      </c>
      <c r="J688" s="2" t="str">
        <f aca="false">RAW_DATA!J684</f>
        <v>Yes</v>
      </c>
      <c r="K688" s="15" t="n">
        <f aca="false">IF(AND(F688&lt;&gt;"",E688&lt;&gt;""),DATEVALUE(F688)-DATEVALUE(E688),"")</f>
        <v>7</v>
      </c>
      <c r="L688" s="4" t="n">
        <f aca="false">H688*(1-I688/100)</f>
        <v>7629.97</v>
      </c>
      <c r="M688" s="4" t="n">
        <f aca="false">H688*CALCULATIONS!$B$2</f>
        <v>4577.982</v>
      </c>
      <c r="N688" s="4" t="n">
        <f aca="false">IF(J688="Yes",H688*CALCULATIONS!$B$3,0)</f>
        <v>1525.994</v>
      </c>
      <c r="O688" s="4" t="n">
        <f aca="false">L688-M688-N688</f>
        <v>1525.994</v>
      </c>
      <c r="P688" s="16" t="n">
        <f aca="false">IF(L688&gt;0,O688/L688,"")</f>
        <v>0.2</v>
      </c>
    </row>
    <row r="689" customFormat="false" ht="15" hidden="false" customHeight="false" outlineLevel="0" collapsed="false">
      <c r="A689" s="2" t="str">
        <f aca="false">RAW_DATA!A685</f>
        <v>ORD-100684</v>
      </c>
      <c r="B689" s="2" t="str">
        <f aca="false">RAW_DATA!B685</f>
        <v>CUST-2692</v>
      </c>
      <c r="C689" s="2" t="str">
        <f aca="false">RAW_DATA!C685</f>
        <v>Men</v>
      </c>
      <c r="D689" s="2" t="str">
        <f aca="false">RAW_DATA!D685</f>
        <v>MEN-CHINO-001</v>
      </c>
      <c r="E689" s="14" t="str">
        <f aca="false">RAW_DATA!E685</f>
        <v>2024-02-24</v>
      </c>
      <c r="F689" s="14" t="str">
        <f aca="false">RAW_DATA!F685</f>
        <v>2024-03-06</v>
      </c>
      <c r="G689" s="2" t="str">
        <f aca="false">RAW_DATA!G685</f>
        <v>Lumbini</v>
      </c>
      <c r="H689" s="4" t="n">
        <f aca="false">RAW_DATA!H685</f>
        <v>9402.51</v>
      </c>
      <c r="I689" s="5" t="n">
        <f aca="false">RAW_DATA!I685</f>
        <v>5</v>
      </c>
      <c r="J689" s="2" t="str">
        <f aca="false">RAW_DATA!J685</f>
        <v>No</v>
      </c>
      <c r="K689" s="15" t="n">
        <f aca="false">IF(AND(F689&lt;&gt;"",E689&lt;&gt;""),DATEVALUE(F689)-DATEVALUE(E689),"")</f>
        <v>11</v>
      </c>
      <c r="L689" s="4" t="n">
        <f aca="false">H689*(1-I689/100)</f>
        <v>8932.3845</v>
      </c>
      <c r="M689" s="4" t="n">
        <f aca="false">H689*CALCULATIONS!$B$2</f>
        <v>5641.506</v>
      </c>
      <c r="N689" s="4" t="n">
        <f aca="false">IF(J689="Yes",H689*CALCULATIONS!$B$3,0)</f>
        <v>0</v>
      </c>
      <c r="O689" s="4" t="n">
        <f aca="false">L689-M689-N689</f>
        <v>3290.8785</v>
      </c>
      <c r="P689" s="16" t="n">
        <f aca="false">IF(L689&gt;0,O689/L689,"")</f>
        <v>0.368421052631579</v>
      </c>
    </row>
    <row r="690" customFormat="false" ht="15" hidden="false" customHeight="false" outlineLevel="0" collapsed="false">
      <c r="A690" s="2" t="str">
        <f aca="false">RAW_DATA!A686</f>
        <v>ORD-100685</v>
      </c>
      <c r="B690" s="2" t="str">
        <f aca="false">RAW_DATA!B686</f>
        <v>CUST-1014</v>
      </c>
      <c r="C690" s="2" t="str">
        <f aca="false">RAW_DATA!C686</f>
        <v>Men</v>
      </c>
      <c r="D690" s="2" t="str">
        <f aca="false">RAW_DATA!D686</f>
        <v>MEN-SHIRT-002</v>
      </c>
      <c r="E690" s="14" t="str">
        <f aca="false">RAW_DATA!E686</f>
        <v>2024-01-10</v>
      </c>
      <c r="F690" s="14" t="str">
        <f aca="false">RAW_DATA!F686</f>
        <v>2024-01-21</v>
      </c>
      <c r="G690" s="2" t="str">
        <f aca="false">RAW_DATA!G686</f>
        <v>Gandaki</v>
      </c>
      <c r="H690" s="4" t="n">
        <f aca="false">RAW_DATA!H686</f>
        <v>11769.94</v>
      </c>
      <c r="I690" s="5" t="n">
        <f aca="false">RAW_DATA!I686</f>
        <v>10</v>
      </c>
      <c r="J690" s="2" t="str">
        <f aca="false">RAW_DATA!J686</f>
        <v>Yes</v>
      </c>
      <c r="K690" s="15" t="n">
        <f aca="false">IF(AND(F690&lt;&gt;"",E690&lt;&gt;""),DATEVALUE(F690)-DATEVALUE(E690),"")</f>
        <v>11</v>
      </c>
      <c r="L690" s="4" t="n">
        <f aca="false">H690*(1-I690/100)</f>
        <v>10592.946</v>
      </c>
      <c r="M690" s="4" t="n">
        <f aca="false">H690*CALCULATIONS!$B$2</f>
        <v>7061.964</v>
      </c>
      <c r="N690" s="4" t="n">
        <f aca="false">IF(J690="Yes",H690*CALCULATIONS!$B$3,0)</f>
        <v>2353.988</v>
      </c>
      <c r="O690" s="4" t="n">
        <f aca="false">L690-M690-N690</f>
        <v>1176.994</v>
      </c>
      <c r="P690" s="16" t="n">
        <f aca="false">IF(L690&gt;0,O690/L690,"")</f>
        <v>0.111111111111111</v>
      </c>
    </row>
    <row r="691" customFormat="false" ht="15" hidden="false" customHeight="false" outlineLevel="0" collapsed="false">
      <c r="A691" s="2" t="str">
        <f aca="false">RAW_DATA!A687</f>
        <v>ORD-100686</v>
      </c>
      <c r="B691" s="2" t="str">
        <f aca="false">RAW_DATA!B687</f>
        <v>CUST-9039</v>
      </c>
      <c r="C691" s="2" t="str">
        <f aca="false">RAW_DATA!C687</f>
        <v>Kids</v>
      </c>
      <c r="D691" s="2" t="str">
        <f aca="false">RAW_DATA!D687</f>
        <v>KID-SHORTS-001</v>
      </c>
      <c r="E691" s="14" t="str">
        <f aca="false">RAW_DATA!E687</f>
        <v>2024-07-19</v>
      </c>
      <c r="F691" s="14" t="str">
        <f aca="false">RAW_DATA!F687</f>
        <v>2024-07-25</v>
      </c>
      <c r="G691" s="2" t="str">
        <f aca="false">RAW_DATA!G687</f>
        <v>Bagmati</v>
      </c>
      <c r="H691" s="4" t="n">
        <f aca="false">RAW_DATA!H687</f>
        <v>5282.55</v>
      </c>
      <c r="I691" s="5" t="n">
        <f aca="false">RAW_DATA!I687</f>
        <v>25</v>
      </c>
      <c r="J691" s="2" t="str">
        <f aca="false">RAW_DATA!J687</f>
        <v>No</v>
      </c>
      <c r="K691" s="15" t="n">
        <f aca="false">IF(AND(F691&lt;&gt;"",E691&lt;&gt;""),DATEVALUE(F691)-DATEVALUE(E691),"")</f>
        <v>6</v>
      </c>
      <c r="L691" s="4" t="n">
        <f aca="false">H691*(1-I691/100)</f>
        <v>3961.9125</v>
      </c>
      <c r="M691" s="4" t="n">
        <f aca="false">H691*CALCULATIONS!$B$2</f>
        <v>3169.53</v>
      </c>
      <c r="N691" s="4" t="n">
        <f aca="false">IF(J691="Yes",H691*CALCULATIONS!$B$3,0)</f>
        <v>0</v>
      </c>
      <c r="O691" s="4" t="n">
        <f aca="false">L691-M691-N691</f>
        <v>792.3825</v>
      </c>
      <c r="P691" s="16" t="n">
        <f aca="false">IF(L691&gt;0,O691/L691,"")</f>
        <v>0.2</v>
      </c>
    </row>
    <row r="692" customFormat="false" ht="15" hidden="false" customHeight="false" outlineLevel="0" collapsed="false">
      <c r="A692" s="2" t="str">
        <f aca="false">RAW_DATA!A688</f>
        <v>ORD-100687</v>
      </c>
      <c r="B692" s="2" t="str">
        <f aca="false">RAW_DATA!B688</f>
        <v>CUST-8898</v>
      </c>
      <c r="C692" s="2" t="str">
        <f aca="false">RAW_DATA!C688</f>
        <v>Women</v>
      </c>
      <c r="D692" s="2" t="str">
        <f aca="false">RAW_DATA!D688</f>
        <v>WOM-LEHENGA-001</v>
      </c>
      <c r="E692" s="14" t="str">
        <f aca="false">RAW_DATA!E688</f>
        <v>2024-02-05</v>
      </c>
      <c r="F692" s="14" t="str">
        <f aca="false">RAW_DATA!F688</f>
        <v>2024-02-11</v>
      </c>
      <c r="G692" s="2" t="str">
        <f aca="false">RAW_DATA!G688</f>
        <v>Karnali</v>
      </c>
      <c r="H692" s="4" t="n">
        <f aca="false">RAW_DATA!H688</f>
        <v>12278</v>
      </c>
      <c r="I692" s="5" t="n">
        <f aca="false">RAW_DATA!I688</f>
        <v>30</v>
      </c>
      <c r="J692" s="2" t="str">
        <f aca="false">RAW_DATA!J688</f>
        <v>Yes</v>
      </c>
      <c r="K692" s="15" t="n">
        <f aca="false">IF(AND(F692&lt;&gt;"",E692&lt;&gt;""),DATEVALUE(F692)-DATEVALUE(E692),"")</f>
        <v>6</v>
      </c>
      <c r="L692" s="4" t="n">
        <f aca="false">H692*(1-I692/100)</f>
        <v>8594.6</v>
      </c>
      <c r="M692" s="4" t="n">
        <f aca="false">H692*CALCULATIONS!$B$2</f>
        <v>7366.8</v>
      </c>
      <c r="N692" s="4" t="n">
        <f aca="false">IF(J692="Yes",H692*CALCULATIONS!$B$3,0)</f>
        <v>2455.6</v>
      </c>
      <c r="O692" s="4" t="n">
        <f aca="false">L692-M692-N692</f>
        <v>-1227.8</v>
      </c>
      <c r="P692" s="16" t="n">
        <f aca="false">IF(L692&gt;0,O692/L692,"")</f>
        <v>-0.142857142857143</v>
      </c>
    </row>
    <row r="693" customFormat="false" ht="15" hidden="false" customHeight="false" outlineLevel="0" collapsed="false">
      <c r="A693" s="2" t="str">
        <f aca="false">RAW_DATA!A689</f>
        <v>ORD-100688</v>
      </c>
      <c r="B693" s="2" t="str">
        <f aca="false">RAW_DATA!B689</f>
        <v>CUST-2485</v>
      </c>
      <c r="C693" s="2" t="str">
        <f aca="false">RAW_DATA!C689</f>
        <v>Men</v>
      </c>
      <c r="D693" s="2" t="str">
        <f aca="false">RAW_DATA!D689</f>
        <v>MEN-CHINO-001</v>
      </c>
      <c r="E693" s="14" t="str">
        <f aca="false">RAW_DATA!E689</f>
        <v>2024-06-04</v>
      </c>
      <c r="F693" s="14" t="str">
        <f aca="false">RAW_DATA!F689</f>
        <v>2024-06-09</v>
      </c>
      <c r="G693" s="2" t="str">
        <f aca="false">RAW_DATA!G689</f>
        <v>Sudurpashchim</v>
      </c>
      <c r="H693" s="4" t="n">
        <f aca="false">RAW_DATA!H689</f>
        <v>5334.88</v>
      </c>
      <c r="I693" s="5" t="n">
        <f aca="false">RAW_DATA!I689</f>
        <v>10</v>
      </c>
      <c r="J693" s="2" t="str">
        <f aca="false">RAW_DATA!J689</f>
        <v>No</v>
      </c>
      <c r="K693" s="15" t="n">
        <f aca="false">IF(AND(F693&lt;&gt;"",E693&lt;&gt;""),DATEVALUE(F693)-DATEVALUE(E693),"")</f>
        <v>5</v>
      </c>
      <c r="L693" s="4" t="n">
        <f aca="false">H693*(1-I693/100)</f>
        <v>4801.392</v>
      </c>
      <c r="M693" s="4" t="n">
        <f aca="false">H693*CALCULATIONS!$B$2</f>
        <v>3200.928</v>
      </c>
      <c r="N693" s="4" t="n">
        <f aca="false">IF(J693="Yes",H693*CALCULATIONS!$B$3,0)</f>
        <v>0</v>
      </c>
      <c r="O693" s="4" t="n">
        <f aca="false">L693-M693-N693</f>
        <v>1600.464</v>
      </c>
      <c r="P693" s="16" t="n">
        <f aca="false">IF(L693&gt;0,O693/L693,"")</f>
        <v>0.333333333333333</v>
      </c>
    </row>
    <row r="694" customFormat="false" ht="15" hidden="false" customHeight="false" outlineLevel="0" collapsed="false">
      <c r="A694" s="2" t="str">
        <f aca="false">RAW_DATA!A690</f>
        <v>ORD-100689</v>
      </c>
      <c r="B694" s="2" t="str">
        <f aca="false">RAW_DATA!B690</f>
        <v>CUST-1644</v>
      </c>
      <c r="C694" s="2" t="str">
        <f aca="false">RAW_DATA!C690</f>
        <v>Men</v>
      </c>
      <c r="D694" s="2" t="str">
        <f aca="false">RAW_DATA!D690</f>
        <v>MEN-SUIT-001</v>
      </c>
      <c r="E694" s="14" t="str">
        <f aca="false">RAW_DATA!E690</f>
        <v>2024-05-28</v>
      </c>
      <c r="F694" s="14" t="str">
        <f aca="false">RAW_DATA!F690</f>
        <v>2024-06-04</v>
      </c>
      <c r="G694" s="2" t="str">
        <f aca="false">RAW_DATA!G690</f>
        <v>Bagmati</v>
      </c>
      <c r="H694" s="4" t="n">
        <f aca="false">RAW_DATA!H690</f>
        <v>11526.57</v>
      </c>
      <c r="I694" s="5" t="n">
        <f aca="false">RAW_DATA!I690</f>
        <v>15</v>
      </c>
      <c r="J694" s="2" t="str">
        <f aca="false">RAW_DATA!J690</f>
        <v>Yes</v>
      </c>
      <c r="K694" s="15" t="n">
        <f aca="false">IF(AND(F694&lt;&gt;"",E694&lt;&gt;""),DATEVALUE(F694)-DATEVALUE(E694),"")</f>
        <v>7</v>
      </c>
      <c r="L694" s="4" t="n">
        <f aca="false">H694*(1-I694/100)</f>
        <v>9797.5845</v>
      </c>
      <c r="M694" s="4" t="n">
        <f aca="false">H694*CALCULATIONS!$B$2</f>
        <v>6915.942</v>
      </c>
      <c r="N694" s="4" t="n">
        <f aca="false">IF(J694="Yes",H694*CALCULATIONS!$B$3,0)</f>
        <v>2305.314</v>
      </c>
      <c r="O694" s="4" t="n">
        <f aca="false">L694-M694-N694</f>
        <v>576.328499999999</v>
      </c>
      <c r="P694" s="16" t="n">
        <f aca="false">IF(L694&gt;0,O694/L694,"")</f>
        <v>0.0588235294117646</v>
      </c>
    </row>
    <row r="695" customFormat="false" ht="15" hidden="false" customHeight="false" outlineLevel="0" collapsed="false">
      <c r="A695" s="2" t="str">
        <f aca="false">RAW_DATA!A691</f>
        <v>ORD-100690</v>
      </c>
      <c r="B695" s="2" t="str">
        <f aca="false">RAW_DATA!B691</f>
        <v>CUST-8175</v>
      </c>
      <c r="C695" s="2" t="str">
        <f aca="false">RAW_DATA!C691</f>
        <v>Kids</v>
      </c>
      <c r="D695" s="2" t="str">
        <f aca="false">RAW_DATA!D691</f>
        <v>KID-DRESS-001</v>
      </c>
      <c r="E695" s="14" t="str">
        <f aca="false">RAW_DATA!E691</f>
        <v>2024-11-18</v>
      </c>
      <c r="F695" s="14" t="str">
        <f aca="false">RAW_DATA!F691</f>
        <v>2024-11-25</v>
      </c>
      <c r="G695" s="2" t="str">
        <f aca="false">RAW_DATA!G691</f>
        <v>Bagmati</v>
      </c>
      <c r="H695" s="4" t="n">
        <f aca="false">RAW_DATA!H691</f>
        <v>13498.68</v>
      </c>
      <c r="I695" s="5" t="n">
        <f aca="false">RAW_DATA!I691</f>
        <v>15</v>
      </c>
      <c r="J695" s="2" t="str">
        <f aca="false">RAW_DATA!J691</f>
        <v>No</v>
      </c>
      <c r="K695" s="15" t="n">
        <f aca="false">IF(AND(F695&lt;&gt;"",E695&lt;&gt;""),DATEVALUE(F695)-DATEVALUE(E695),"")</f>
        <v>7</v>
      </c>
      <c r="L695" s="4" t="n">
        <f aca="false">H695*(1-I695/100)</f>
        <v>11473.878</v>
      </c>
      <c r="M695" s="4" t="n">
        <f aca="false">H695*CALCULATIONS!$B$2</f>
        <v>8099.208</v>
      </c>
      <c r="N695" s="4" t="n">
        <f aca="false">IF(J695="Yes",H695*CALCULATIONS!$B$3,0)</f>
        <v>0</v>
      </c>
      <c r="O695" s="4" t="n">
        <f aca="false">L695-M695-N695</f>
        <v>3374.67</v>
      </c>
      <c r="P695" s="16" t="n">
        <f aca="false">IF(L695&gt;0,O695/L695,"")</f>
        <v>0.294117647058824</v>
      </c>
    </row>
    <row r="696" customFormat="false" ht="15" hidden="false" customHeight="false" outlineLevel="0" collapsed="false">
      <c r="A696" s="2" t="str">
        <f aca="false">RAW_DATA!A692</f>
        <v>ORD-100691</v>
      </c>
      <c r="B696" s="2" t="str">
        <f aca="false">RAW_DATA!B692</f>
        <v>CUST-9856</v>
      </c>
      <c r="C696" s="2" t="str">
        <f aca="false">RAW_DATA!C692</f>
        <v>Women</v>
      </c>
      <c r="D696" s="2" t="str">
        <f aca="false">RAW_DATA!D692</f>
        <v>WOM-DRESS-001</v>
      </c>
      <c r="E696" s="14" t="str">
        <f aca="false">RAW_DATA!E692</f>
        <v>2024-10-30</v>
      </c>
      <c r="F696" s="14" t="str">
        <f aca="false">RAW_DATA!F692</f>
        <v>2024-11-03</v>
      </c>
      <c r="G696" s="2" t="str">
        <f aca="false">RAW_DATA!G692</f>
        <v>Bagmati</v>
      </c>
      <c r="H696" s="4" t="n">
        <f aca="false">RAW_DATA!H692</f>
        <v>10936.22</v>
      </c>
      <c r="I696" s="5" t="n">
        <f aca="false">RAW_DATA!I692</f>
        <v>0</v>
      </c>
      <c r="J696" s="2" t="str">
        <f aca="false">RAW_DATA!J692</f>
        <v>No</v>
      </c>
      <c r="K696" s="15" t="n">
        <f aca="false">IF(AND(F696&lt;&gt;"",E696&lt;&gt;""),DATEVALUE(F696)-DATEVALUE(E696),"")</f>
        <v>4</v>
      </c>
      <c r="L696" s="4" t="n">
        <f aca="false">H696*(1-I696/100)</f>
        <v>10936.22</v>
      </c>
      <c r="M696" s="4" t="n">
        <f aca="false">H696*CALCULATIONS!$B$2</f>
        <v>6561.732</v>
      </c>
      <c r="N696" s="4" t="n">
        <f aca="false">IF(J696="Yes",H696*CALCULATIONS!$B$3,0)</f>
        <v>0</v>
      </c>
      <c r="O696" s="4" t="n">
        <f aca="false">L696-M696-N696</f>
        <v>4374.488</v>
      </c>
      <c r="P696" s="16" t="n">
        <f aca="false">IF(L696&gt;0,O696/L696,"")</f>
        <v>0.4</v>
      </c>
    </row>
    <row r="697" customFormat="false" ht="15" hidden="false" customHeight="false" outlineLevel="0" collapsed="false">
      <c r="A697" s="2" t="str">
        <f aca="false">RAW_DATA!A693</f>
        <v>ORD-100692</v>
      </c>
      <c r="B697" s="2" t="str">
        <f aca="false">RAW_DATA!B693</f>
        <v>CUST-1701</v>
      </c>
      <c r="C697" s="2" t="str">
        <f aca="false">RAW_DATA!C693</f>
        <v>Women</v>
      </c>
      <c r="D697" s="2" t="str">
        <f aca="false">RAW_DATA!D693</f>
        <v>WOM-SUIT-001</v>
      </c>
      <c r="E697" s="14" t="str">
        <f aca="false">RAW_DATA!E693</f>
        <v>2024-01-09</v>
      </c>
      <c r="F697" s="14" t="str">
        <f aca="false">RAW_DATA!F693</f>
        <v>2024-01-10</v>
      </c>
      <c r="G697" s="2" t="str">
        <f aca="false">RAW_DATA!G693</f>
        <v>Gandaki</v>
      </c>
      <c r="H697" s="4" t="n">
        <f aca="false">RAW_DATA!H693</f>
        <v>12270.78</v>
      </c>
      <c r="I697" s="5" t="n">
        <f aca="false">RAW_DATA!I693</f>
        <v>30</v>
      </c>
      <c r="J697" s="2" t="str">
        <f aca="false">RAW_DATA!J693</f>
        <v>Yes</v>
      </c>
      <c r="K697" s="15" t="n">
        <f aca="false">IF(AND(F697&lt;&gt;"",E697&lt;&gt;""),DATEVALUE(F697)-DATEVALUE(E697),"")</f>
        <v>1</v>
      </c>
      <c r="L697" s="4" t="n">
        <f aca="false">H697*(1-I697/100)</f>
        <v>8589.546</v>
      </c>
      <c r="M697" s="4" t="n">
        <f aca="false">H697*CALCULATIONS!$B$2</f>
        <v>7362.468</v>
      </c>
      <c r="N697" s="4" t="n">
        <f aca="false">IF(J697="Yes",H697*CALCULATIONS!$B$3,0)</f>
        <v>2454.156</v>
      </c>
      <c r="O697" s="4" t="n">
        <f aca="false">L697-M697-N697</f>
        <v>-1227.078</v>
      </c>
      <c r="P697" s="16" t="n">
        <f aca="false">IF(L697&gt;0,O697/L697,"")</f>
        <v>-0.142857142857143</v>
      </c>
    </row>
    <row r="698" customFormat="false" ht="15" hidden="false" customHeight="false" outlineLevel="0" collapsed="false">
      <c r="A698" s="2" t="str">
        <f aca="false">RAW_DATA!A694</f>
        <v>ORD-100693</v>
      </c>
      <c r="B698" s="2" t="str">
        <f aca="false">RAW_DATA!B694</f>
        <v>CUST-4817</v>
      </c>
      <c r="C698" s="2" t="str">
        <f aca="false">RAW_DATA!C694</f>
        <v>Women</v>
      </c>
      <c r="D698" s="2" t="str">
        <f aca="false">RAW_DATA!D694</f>
        <v>WOM-TOP-001</v>
      </c>
      <c r="E698" s="14" t="str">
        <f aca="false">RAW_DATA!E694</f>
        <v>2024-12-13</v>
      </c>
      <c r="F698" s="14" t="str">
        <f aca="false">RAW_DATA!F694</f>
        <v>2024-12-23</v>
      </c>
      <c r="G698" s="2" t="str">
        <f aca="false">RAW_DATA!G694</f>
        <v>Karnali</v>
      </c>
      <c r="H698" s="4" t="n">
        <f aca="false">RAW_DATA!H694</f>
        <v>8085.23</v>
      </c>
      <c r="I698" s="5" t="n">
        <f aca="false">RAW_DATA!I694</f>
        <v>25</v>
      </c>
      <c r="J698" s="2" t="str">
        <f aca="false">RAW_DATA!J694</f>
        <v>No</v>
      </c>
      <c r="K698" s="15" t="n">
        <f aca="false">IF(AND(F698&lt;&gt;"",E698&lt;&gt;""),DATEVALUE(F698)-DATEVALUE(E698),"")</f>
        <v>10</v>
      </c>
      <c r="L698" s="4" t="n">
        <f aca="false">H698*(1-I698/100)</f>
        <v>6063.9225</v>
      </c>
      <c r="M698" s="4" t="n">
        <f aca="false">H698*CALCULATIONS!$B$2</f>
        <v>4851.138</v>
      </c>
      <c r="N698" s="4" t="n">
        <f aca="false">IF(J698="Yes",H698*CALCULATIONS!$B$3,0)</f>
        <v>0</v>
      </c>
      <c r="O698" s="4" t="n">
        <f aca="false">L698-M698-N698</f>
        <v>1212.7845</v>
      </c>
      <c r="P698" s="16" t="n">
        <f aca="false">IF(L698&gt;0,O698/L698,"")</f>
        <v>0.2</v>
      </c>
    </row>
    <row r="699" customFormat="false" ht="15" hidden="false" customHeight="false" outlineLevel="0" collapsed="false">
      <c r="A699" s="2" t="str">
        <f aca="false">RAW_DATA!A695</f>
        <v>ORD-100694</v>
      </c>
      <c r="B699" s="2" t="str">
        <f aca="false">RAW_DATA!B695</f>
        <v>CUST-4976</v>
      </c>
      <c r="C699" s="2" t="str">
        <f aca="false">RAW_DATA!C695</f>
        <v>Kids</v>
      </c>
      <c r="D699" s="2" t="str">
        <f aca="false">RAW_DATA!D695</f>
        <v>KID-TSHIRT-001</v>
      </c>
      <c r="E699" s="14" t="str">
        <f aca="false">RAW_DATA!E695</f>
        <v>2024-08-29</v>
      </c>
      <c r="F699" s="14" t="str">
        <f aca="false">RAW_DATA!F695</f>
        <v>2024-09-09</v>
      </c>
      <c r="G699" s="2" t="str">
        <f aca="false">RAW_DATA!G695</f>
        <v>Lumbini</v>
      </c>
      <c r="H699" s="4" t="n">
        <f aca="false">RAW_DATA!H695</f>
        <v>9980.56</v>
      </c>
      <c r="I699" s="5" t="n">
        <f aca="false">RAW_DATA!I695</f>
        <v>15</v>
      </c>
      <c r="J699" s="2" t="str">
        <f aca="false">RAW_DATA!J695</f>
        <v>No</v>
      </c>
      <c r="K699" s="15" t="n">
        <f aca="false">IF(AND(F699&lt;&gt;"",E699&lt;&gt;""),DATEVALUE(F699)-DATEVALUE(E699),"")</f>
        <v>11</v>
      </c>
      <c r="L699" s="4" t="n">
        <f aca="false">H699*(1-I699/100)</f>
        <v>8483.476</v>
      </c>
      <c r="M699" s="4" t="n">
        <f aca="false">H699*CALCULATIONS!$B$2</f>
        <v>5988.336</v>
      </c>
      <c r="N699" s="4" t="n">
        <f aca="false">IF(J699="Yes",H699*CALCULATIONS!$B$3,0)</f>
        <v>0</v>
      </c>
      <c r="O699" s="4" t="n">
        <f aca="false">L699-M699-N699</f>
        <v>2495.14</v>
      </c>
      <c r="P699" s="16" t="n">
        <f aca="false">IF(L699&gt;0,O699/L699,"")</f>
        <v>0.294117647058824</v>
      </c>
    </row>
    <row r="700" customFormat="false" ht="15" hidden="false" customHeight="false" outlineLevel="0" collapsed="false">
      <c r="A700" s="2" t="str">
        <f aca="false">RAW_DATA!A696</f>
        <v>ORD-100695</v>
      </c>
      <c r="B700" s="2" t="str">
        <f aca="false">RAW_DATA!B696</f>
        <v>CUST-3796</v>
      </c>
      <c r="C700" s="2" t="str">
        <f aca="false">RAW_DATA!C696</f>
        <v>Women</v>
      </c>
      <c r="D700" s="2" t="str">
        <f aca="false">RAW_DATA!D696</f>
        <v>WOM-DRESS-001</v>
      </c>
      <c r="E700" s="14" t="str">
        <f aca="false">RAW_DATA!E696</f>
        <v>2024-06-06</v>
      </c>
      <c r="F700" s="14" t="str">
        <f aca="false">RAW_DATA!F696</f>
        <v>2024-06-15</v>
      </c>
      <c r="G700" s="2" t="str">
        <f aca="false">RAW_DATA!G696</f>
        <v>Bagmati</v>
      </c>
      <c r="H700" s="4" t="n">
        <f aca="false">RAW_DATA!H696</f>
        <v>1224.39</v>
      </c>
      <c r="I700" s="5" t="n">
        <f aca="false">RAW_DATA!I696</f>
        <v>25</v>
      </c>
      <c r="J700" s="2" t="str">
        <f aca="false">RAW_DATA!J696</f>
        <v>Yes</v>
      </c>
      <c r="K700" s="15" t="n">
        <f aca="false">IF(AND(F700&lt;&gt;"",E700&lt;&gt;""),DATEVALUE(F700)-DATEVALUE(E700),"")</f>
        <v>9</v>
      </c>
      <c r="L700" s="4" t="n">
        <f aca="false">H700*(1-I700/100)</f>
        <v>918.2925</v>
      </c>
      <c r="M700" s="4" t="n">
        <f aca="false">H700*CALCULATIONS!$B$2</f>
        <v>734.634</v>
      </c>
      <c r="N700" s="4" t="n">
        <f aca="false">IF(J700="Yes",H700*CALCULATIONS!$B$3,0)</f>
        <v>244.878</v>
      </c>
      <c r="O700" s="4" t="n">
        <f aca="false">L700-M700-N700</f>
        <v>-61.2195</v>
      </c>
      <c r="P700" s="16" t="n">
        <f aca="false">IF(L700&gt;0,O700/L700,"")</f>
        <v>-0.0666666666666667</v>
      </c>
    </row>
    <row r="701" customFormat="false" ht="15" hidden="false" customHeight="false" outlineLevel="0" collapsed="false">
      <c r="A701" s="2" t="str">
        <f aca="false">RAW_DATA!A697</f>
        <v>ORD-100696</v>
      </c>
      <c r="B701" s="2" t="str">
        <f aca="false">RAW_DATA!B697</f>
        <v>CUST-4320</v>
      </c>
      <c r="C701" s="2" t="str">
        <f aca="false">RAW_DATA!C697</f>
        <v>Kids</v>
      </c>
      <c r="D701" s="2" t="str">
        <f aca="false">RAW_DATA!D697</f>
        <v>KID-FROCK-001</v>
      </c>
      <c r="E701" s="14" t="str">
        <f aca="false">RAW_DATA!E697</f>
        <v>2024-10-31</v>
      </c>
      <c r="F701" s="14" t="str">
        <f aca="false">RAW_DATA!F697</f>
        <v>2024-11-09</v>
      </c>
      <c r="G701" s="2" t="str">
        <f aca="false">RAW_DATA!G697</f>
        <v>Karnali</v>
      </c>
      <c r="H701" s="4" t="n">
        <f aca="false">RAW_DATA!H697</f>
        <v>2155.61</v>
      </c>
      <c r="I701" s="5" t="n">
        <f aca="false">RAW_DATA!I697</f>
        <v>0</v>
      </c>
      <c r="J701" s="2" t="str">
        <f aca="false">RAW_DATA!J697</f>
        <v>No</v>
      </c>
      <c r="K701" s="15" t="n">
        <f aca="false">IF(AND(F701&lt;&gt;"",E701&lt;&gt;""),DATEVALUE(F701)-DATEVALUE(E701),"")</f>
        <v>9</v>
      </c>
      <c r="L701" s="4" t="n">
        <f aca="false">H701*(1-I701/100)</f>
        <v>2155.61</v>
      </c>
      <c r="M701" s="4" t="n">
        <f aca="false">H701*CALCULATIONS!$B$2</f>
        <v>1293.366</v>
      </c>
      <c r="N701" s="4" t="n">
        <f aca="false">IF(J701="Yes",H701*CALCULATIONS!$B$3,0)</f>
        <v>0</v>
      </c>
      <c r="O701" s="4" t="n">
        <f aca="false">L701-M701-N701</f>
        <v>862.244</v>
      </c>
      <c r="P701" s="16" t="n">
        <f aca="false">IF(L701&gt;0,O701/L701,"")</f>
        <v>0.4</v>
      </c>
    </row>
    <row r="702" customFormat="false" ht="15" hidden="false" customHeight="false" outlineLevel="0" collapsed="false">
      <c r="A702" s="2" t="str">
        <f aca="false">RAW_DATA!A698</f>
        <v>ORD-100697</v>
      </c>
      <c r="B702" s="2" t="str">
        <f aca="false">RAW_DATA!B698</f>
        <v>CUST-4493</v>
      </c>
      <c r="C702" s="2" t="str">
        <f aca="false">RAW_DATA!C698</f>
        <v>Women</v>
      </c>
      <c r="D702" s="2" t="str">
        <f aca="false">RAW_DATA!D698</f>
        <v>WOM-LEHENGA-001</v>
      </c>
      <c r="E702" s="14" t="str">
        <f aca="false">RAW_DATA!E698</f>
        <v>2024-03-11</v>
      </c>
      <c r="F702" s="14" t="str">
        <f aca="false">RAW_DATA!F698</f>
        <v>2024-03-15</v>
      </c>
      <c r="G702" s="2" t="str">
        <f aca="false">RAW_DATA!G698</f>
        <v>Madhesh</v>
      </c>
      <c r="H702" s="4" t="n">
        <f aca="false">RAW_DATA!H698</f>
        <v>8851.52</v>
      </c>
      <c r="I702" s="5" t="n">
        <f aca="false">RAW_DATA!I698</f>
        <v>25</v>
      </c>
      <c r="J702" s="2" t="str">
        <f aca="false">RAW_DATA!J698</f>
        <v>No</v>
      </c>
      <c r="K702" s="15" t="n">
        <f aca="false">IF(AND(F702&lt;&gt;"",E702&lt;&gt;""),DATEVALUE(F702)-DATEVALUE(E702),"")</f>
        <v>4</v>
      </c>
      <c r="L702" s="4" t="n">
        <f aca="false">H702*(1-I702/100)</f>
        <v>6638.64</v>
      </c>
      <c r="M702" s="4" t="n">
        <f aca="false">H702*CALCULATIONS!$B$2</f>
        <v>5310.912</v>
      </c>
      <c r="N702" s="4" t="n">
        <f aca="false">IF(J702="Yes",H702*CALCULATIONS!$B$3,0)</f>
        <v>0</v>
      </c>
      <c r="O702" s="4" t="n">
        <f aca="false">L702-M702-N702</f>
        <v>1327.728</v>
      </c>
      <c r="P702" s="16" t="n">
        <f aca="false">IF(L702&gt;0,O702/L702,"")</f>
        <v>0.2</v>
      </c>
    </row>
    <row r="703" customFormat="false" ht="15" hidden="false" customHeight="false" outlineLevel="0" collapsed="false">
      <c r="A703" s="2" t="str">
        <f aca="false">RAW_DATA!A699</f>
        <v>ORD-100698</v>
      </c>
      <c r="B703" s="2" t="str">
        <f aca="false">RAW_DATA!B699</f>
        <v>CUST-7060</v>
      </c>
      <c r="C703" s="2" t="str">
        <f aca="false">RAW_DATA!C699</f>
        <v>Women</v>
      </c>
      <c r="D703" s="2" t="str">
        <f aca="false">RAW_DATA!D699</f>
        <v>WOM-SCARF-001</v>
      </c>
      <c r="E703" s="14" t="str">
        <f aca="false">RAW_DATA!E699</f>
        <v>2024-03-13</v>
      </c>
      <c r="F703" s="14" t="str">
        <f aca="false">RAW_DATA!F699</f>
        <v>2024-03-21</v>
      </c>
      <c r="G703" s="2" t="str">
        <f aca="false">RAW_DATA!G699</f>
        <v>Bagmati</v>
      </c>
      <c r="H703" s="4" t="n">
        <f aca="false">RAW_DATA!H699</f>
        <v>2250.81</v>
      </c>
      <c r="I703" s="5" t="n">
        <f aca="false">RAW_DATA!I699</f>
        <v>0</v>
      </c>
      <c r="J703" s="2" t="str">
        <f aca="false">RAW_DATA!J699</f>
        <v>Yes</v>
      </c>
      <c r="K703" s="15" t="n">
        <f aca="false">IF(AND(F703&lt;&gt;"",E703&lt;&gt;""),DATEVALUE(F703)-DATEVALUE(E703),"")</f>
        <v>8</v>
      </c>
      <c r="L703" s="4" t="n">
        <f aca="false">H703*(1-I703/100)</f>
        <v>2250.81</v>
      </c>
      <c r="M703" s="4" t="n">
        <f aca="false">H703*CALCULATIONS!$B$2</f>
        <v>1350.486</v>
      </c>
      <c r="N703" s="4" t="n">
        <f aca="false">IF(J703="Yes",H703*CALCULATIONS!$B$3,0)</f>
        <v>450.162</v>
      </c>
      <c r="O703" s="4" t="n">
        <f aca="false">L703-M703-N703</f>
        <v>450.162</v>
      </c>
      <c r="P703" s="16" t="n">
        <f aca="false">IF(L703&gt;0,O703/L703,"")</f>
        <v>0.2</v>
      </c>
    </row>
    <row r="704" customFormat="false" ht="15" hidden="false" customHeight="false" outlineLevel="0" collapsed="false">
      <c r="A704" s="2" t="str">
        <f aca="false">RAW_DATA!A700</f>
        <v>ORD-100699</v>
      </c>
      <c r="B704" s="2" t="str">
        <f aca="false">RAW_DATA!B700</f>
        <v>CUST-7162</v>
      </c>
      <c r="C704" s="2" t="str">
        <f aca="false">RAW_DATA!C700</f>
        <v>Women</v>
      </c>
      <c r="D704" s="2" t="str">
        <f aca="false">RAW_DATA!D700</f>
        <v>WOM-SUIT-001</v>
      </c>
      <c r="E704" s="14" t="str">
        <f aca="false">RAW_DATA!E700</f>
        <v>2024-02-21</v>
      </c>
      <c r="F704" s="14" t="str">
        <f aca="false">RAW_DATA!F700</f>
        <v>2024-03-01</v>
      </c>
      <c r="G704" s="2" t="str">
        <f aca="false">RAW_DATA!G700</f>
        <v>Bagmati</v>
      </c>
      <c r="H704" s="4" t="n">
        <f aca="false">RAW_DATA!H700</f>
        <v>1090.13</v>
      </c>
      <c r="I704" s="5" t="n">
        <f aca="false">RAW_DATA!I700</f>
        <v>20</v>
      </c>
      <c r="J704" s="2" t="str">
        <f aca="false">RAW_DATA!J700</f>
        <v>No</v>
      </c>
      <c r="K704" s="15" t="n">
        <f aca="false">IF(AND(F704&lt;&gt;"",E704&lt;&gt;""),DATEVALUE(F704)-DATEVALUE(E704),"")</f>
        <v>9</v>
      </c>
      <c r="L704" s="4" t="n">
        <f aca="false">H704*(1-I704/100)</f>
        <v>872.104</v>
      </c>
      <c r="M704" s="4" t="n">
        <f aca="false">H704*CALCULATIONS!$B$2</f>
        <v>654.078</v>
      </c>
      <c r="N704" s="4" t="n">
        <f aca="false">IF(J704="Yes",H704*CALCULATIONS!$B$3,0)</f>
        <v>0</v>
      </c>
      <c r="O704" s="4" t="n">
        <f aca="false">L704-M704-N704</f>
        <v>218.026</v>
      </c>
      <c r="P704" s="16" t="n">
        <f aca="false">IF(L704&gt;0,O704/L704,"")</f>
        <v>0.25</v>
      </c>
    </row>
    <row r="705" customFormat="false" ht="15" hidden="false" customHeight="false" outlineLevel="0" collapsed="false">
      <c r="A705" s="2" t="str">
        <f aca="false">RAW_DATA!A701</f>
        <v>ORD-100700</v>
      </c>
      <c r="B705" s="2" t="str">
        <f aca="false">RAW_DATA!B701</f>
        <v>CUST-5648</v>
      </c>
      <c r="C705" s="2" t="str">
        <f aca="false">RAW_DATA!C701</f>
        <v>Women</v>
      </c>
      <c r="D705" s="2" t="str">
        <f aca="false">RAW_DATA!D701</f>
        <v>WOM-KURTA-001</v>
      </c>
      <c r="E705" s="14" t="str">
        <f aca="false">RAW_DATA!E701</f>
        <v>2024-04-01</v>
      </c>
      <c r="F705" s="14" t="str">
        <f aca="false">RAW_DATA!F701</f>
        <v>2024-04-13</v>
      </c>
      <c r="G705" s="2" t="str">
        <f aca="false">RAW_DATA!G701</f>
        <v>Karnali</v>
      </c>
      <c r="H705" s="4" t="n">
        <f aca="false">RAW_DATA!H701</f>
        <v>592.07</v>
      </c>
      <c r="I705" s="5" t="n">
        <f aca="false">RAW_DATA!I701</f>
        <v>0</v>
      </c>
      <c r="J705" s="2" t="str">
        <f aca="false">RAW_DATA!J701</f>
        <v>No</v>
      </c>
      <c r="K705" s="15" t="n">
        <f aca="false">IF(AND(F705&lt;&gt;"",E705&lt;&gt;""),DATEVALUE(F705)-DATEVALUE(E705),"")</f>
        <v>12</v>
      </c>
      <c r="L705" s="4" t="n">
        <f aca="false">H705*(1-I705/100)</f>
        <v>592.07</v>
      </c>
      <c r="M705" s="4" t="n">
        <f aca="false">H705*CALCULATIONS!$B$2</f>
        <v>355.242</v>
      </c>
      <c r="N705" s="4" t="n">
        <f aca="false">IF(J705="Yes",H705*CALCULATIONS!$B$3,0)</f>
        <v>0</v>
      </c>
      <c r="O705" s="4" t="n">
        <f aca="false">L705-M705-N705</f>
        <v>236.828</v>
      </c>
      <c r="P705" s="16" t="n">
        <f aca="false">IF(L705&gt;0,O705/L705,"")</f>
        <v>0.4</v>
      </c>
    </row>
    <row r="706" customFormat="false" ht="15" hidden="false" customHeight="false" outlineLevel="0" collapsed="false">
      <c r="A706" s="2" t="str">
        <f aca="false">RAW_DATA!A702</f>
        <v>ORD-100701</v>
      </c>
      <c r="B706" s="2" t="str">
        <f aca="false">RAW_DATA!B702</f>
        <v>CUST-3859</v>
      </c>
      <c r="C706" s="2" t="str">
        <f aca="false">RAW_DATA!C702</f>
        <v>Women</v>
      </c>
      <c r="D706" s="2" t="str">
        <f aca="false">RAW_DATA!D702</f>
        <v>WOM-SUIT-001</v>
      </c>
      <c r="E706" s="14" t="str">
        <f aca="false">RAW_DATA!E702</f>
        <v>2024-05-18</v>
      </c>
      <c r="F706" s="14" t="str">
        <f aca="false">RAW_DATA!F702</f>
        <v>2024-05-24</v>
      </c>
      <c r="G706" s="2" t="str">
        <f aca="false">RAW_DATA!G702</f>
        <v>Lumbini</v>
      </c>
      <c r="H706" s="4" t="n">
        <f aca="false">RAW_DATA!H702</f>
        <v>2574.77</v>
      </c>
      <c r="I706" s="5" t="n">
        <f aca="false">RAW_DATA!I702</f>
        <v>5</v>
      </c>
      <c r="J706" s="2" t="str">
        <f aca="false">RAW_DATA!J702</f>
        <v>No</v>
      </c>
      <c r="K706" s="15" t="n">
        <f aca="false">IF(AND(F706&lt;&gt;"",E706&lt;&gt;""),DATEVALUE(F706)-DATEVALUE(E706),"")</f>
        <v>6</v>
      </c>
      <c r="L706" s="4" t="n">
        <f aca="false">H706*(1-I706/100)</f>
        <v>2446.0315</v>
      </c>
      <c r="M706" s="4" t="n">
        <f aca="false">H706*CALCULATIONS!$B$2</f>
        <v>1544.862</v>
      </c>
      <c r="N706" s="4" t="n">
        <f aca="false">IF(J706="Yes",H706*CALCULATIONS!$B$3,0)</f>
        <v>0</v>
      </c>
      <c r="O706" s="4" t="n">
        <f aca="false">L706-M706-N706</f>
        <v>901.1695</v>
      </c>
      <c r="P706" s="16" t="n">
        <f aca="false">IF(L706&gt;0,O706/L706,"")</f>
        <v>0.368421052631579</v>
      </c>
    </row>
    <row r="707" customFormat="false" ht="15" hidden="false" customHeight="false" outlineLevel="0" collapsed="false">
      <c r="A707" s="2" t="str">
        <f aca="false">RAW_DATA!A703</f>
        <v>ORD-100702</v>
      </c>
      <c r="B707" s="2" t="str">
        <f aca="false">RAW_DATA!B703</f>
        <v>CUST-6699</v>
      </c>
      <c r="C707" s="2" t="str">
        <f aca="false">RAW_DATA!C703</f>
        <v>Women</v>
      </c>
      <c r="D707" s="2" t="str">
        <f aca="false">RAW_DATA!D703</f>
        <v>WOM-KURTA-001</v>
      </c>
      <c r="E707" s="14" t="str">
        <f aca="false">RAW_DATA!E703</f>
        <v>2024-02-15</v>
      </c>
      <c r="F707" s="14" t="str">
        <f aca="false">RAW_DATA!F703</f>
        <v>2024-02-22</v>
      </c>
      <c r="G707" s="2" t="str">
        <f aca="false">RAW_DATA!G703</f>
        <v>Gandaki</v>
      </c>
      <c r="H707" s="4" t="n">
        <f aca="false">RAW_DATA!H703</f>
        <v>7748.37</v>
      </c>
      <c r="I707" s="5" t="n">
        <f aca="false">RAW_DATA!I703</f>
        <v>25</v>
      </c>
      <c r="J707" s="2" t="str">
        <f aca="false">RAW_DATA!J703</f>
        <v>No</v>
      </c>
      <c r="K707" s="15" t="n">
        <f aca="false">IF(AND(F707&lt;&gt;"",E707&lt;&gt;""),DATEVALUE(F707)-DATEVALUE(E707),"")</f>
        <v>7</v>
      </c>
      <c r="L707" s="4" t="n">
        <f aca="false">H707*(1-I707/100)</f>
        <v>5811.2775</v>
      </c>
      <c r="M707" s="4" t="n">
        <f aca="false">H707*CALCULATIONS!$B$2</f>
        <v>4649.022</v>
      </c>
      <c r="N707" s="4" t="n">
        <f aca="false">IF(J707="Yes",H707*CALCULATIONS!$B$3,0)</f>
        <v>0</v>
      </c>
      <c r="O707" s="4" t="n">
        <f aca="false">L707-M707-N707</f>
        <v>1162.2555</v>
      </c>
      <c r="P707" s="16" t="n">
        <f aca="false">IF(L707&gt;0,O707/L707,"")</f>
        <v>0.2</v>
      </c>
    </row>
    <row r="708" customFormat="false" ht="15" hidden="false" customHeight="false" outlineLevel="0" collapsed="false">
      <c r="A708" s="2" t="str">
        <f aca="false">RAW_DATA!A704</f>
        <v>ORD-100703</v>
      </c>
      <c r="B708" s="2" t="str">
        <f aca="false">RAW_DATA!B704</f>
        <v>CUST-9842</v>
      </c>
      <c r="C708" s="2" t="str">
        <f aca="false">RAW_DATA!C704</f>
        <v>Women</v>
      </c>
      <c r="D708" s="2" t="str">
        <f aca="false">RAW_DATA!D704</f>
        <v>WOM-CARDIGAN-001</v>
      </c>
      <c r="E708" s="14" t="str">
        <f aca="false">RAW_DATA!E704</f>
        <v>2024-02-18</v>
      </c>
      <c r="F708" s="14" t="str">
        <f aca="false">RAW_DATA!F704</f>
        <v>2024-02-25</v>
      </c>
      <c r="G708" s="2" t="str">
        <f aca="false">RAW_DATA!G704</f>
        <v>Bagmati</v>
      </c>
      <c r="H708" s="4" t="n">
        <f aca="false">RAW_DATA!H704</f>
        <v>14805.75</v>
      </c>
      <c r="I708" s="5" t="n">
        <f aca="false">RAW_DATA!I704</f>
        <v>0</v>
      </c>
      <c r="J708" s="2" t="str">
        <f aca="false">RAW_DATA!J704</f>
        <v>No</v>
      </c>
      <c r="K708" s="15" t="n">
        <f aca="false">IF(AND(F708&lt;&gt;"",E708&lt;&gt;""),DATEVALUE(F708)-DATEVALUE(E708),"")</f>
        <v>7</v>
      </c>
      <c r="L708" s="4" t="n">
        <f aca="false">H708*(1-I708/100)</f>
        <v>14805.75</v>
      </c>
      <c r="M708" s="4" t="n">
        <f aca="false">H708*CALCULATIONS!$B$2</f>
        <v>8883.45</v>
      </c>
      <c r="N708" s="4" t="n">
        <f aca="false">IF(J708="Yes",H708*CALCULATIONS!$B$3,0)</f>
        <v>0</v>
      </c>
      <c r="O708" s="4" t="n">
        <f aca="false">L708-M708-N708</f>
        <v>5922.3</v>
      </c>
      <c r="P708" s="16" t="n">
        <f aca="false">IF(L708&gt;0,O708/L708,"")</f>
        <v>0.4</v>
      </c>
    </row>
    <row r="709" customFormat="false" ht="15" hidden="false" customHeight="false" outlineLevel="0" collapsed="false">
      <c r="A709" s="2" t="str">
        <f aca="false">RAW_DATA!A705</f>
        <v>ORD-100704</v>
      </c>
      <c r="B709" s="2" t="str">
        <f aca="false">RAW_DATA!B705</f>
        <v>CUST-8772</v>
      </c>
      <c r="C709" s="2" t="str">
        <f aca="false">RAW_DATA!C705</f>
        <v>Women</v>
      </c>
      <c r="D709" s="2" t="str">
        <f aca="false">RAW_DATA!D705</f>
        <v>WOM-SUIT-001</v>
      </c>
      <c r="E709" s="14" t="str">
        <f aca="false">RAW_DATA!E705</f>
        <v>2024-01-28</v>
      </c>
      <c r="F709" s="14" t="str">
        <f aca="false">RAW_DATA!F705</f>
        <v>2024-01-31</v>
      </c>
      <c r="G709" s="2" t="str">
        <f aca="false">RAW_DATA!G705</f>
        <v>Lumbini</v>
      </c>
      <c r="H709" s="4" t="n">
        <f aca="false">RAW_DATA!H705</f>
        <v>3517.58</v>
      </c>
      <c r="I709" s="5" t="n">
        <f aca="false">RAW_DATA!I705</f>
        <v>25</v>
      </c>
      <c r="J709" s="2" t="str">
        <f aca="false">RAW_DATA!J705</f>
        <v>No</v>
      </c>
      <c r="K709" s="15" t="n">
        <f aca="false">IF(AND(F709&lt;&gt;"",E709&lt;&gt;""),DATEVALUE(F709)-DATEVALUE(E709),"")</f>
        <v>3</v>
      </c>
      <c r="L709" s="4" t="n">
        <f aca="false">H709*(1-I709/100)</f>
        <v>2638.185</v>
      </c>
      <c r="M709" s="4" t="n">
        <f aca="false">H709*CALCULATIONS!$B$2</f>
        <v>2110.548</v>
      </c>
      <c r="N709" s="4" t="n">
        <f aca="false">IF(J709="Yes",H709*CALCULATIONS!$B$3,0)</f>
        <v>0</v>
      </c>
      <c r="O709" s="4" t="n">
        <f aca="false">L709-M709-N709</f>
        <v>527.637</v>
      </c>
      <c r="P709" s="16" t="n">
        <f aca="false">IF(L709&gt;0,O709/L709,"")</f>
        <v>0.2</v>
      </c>
    </row>
    <row r="710" customFormat="false" ht="15" hidden="false" customHeight="false" outlineLevel="0" collapsed="false">
      <c r="A710" s="2" t="str">
        <f aca="false">RAW_DATA!A706</f>
        <v>ORD-100705</v>
      </c>
      <c r="B710" s="2" t="str">
        <f aca="false">RAW_DATA!B706</f>
        <v>CUST-6477</v>
      </c>
      <c r="C710" s="2" t="str">
        <f aca="false">RAW_DATA!C706</f>
        <v>Women</v>
      </c>
      <c r="D710" s="2" t="str">
        <f aca="false">RAW_DATA!D706</f>
        <v>WOM-DRESS-001</v>
      </c>
      <c r="E710" s="14" t="str">
        <f aca="false">RAW_DATA!E706</f>
        <v>2024-07-05</v>
      </c>
      <c r="F710" s="14" t="str">
        <f aca="false">RAW_DATA!F706</f>
        <v>2024-07-09</v>
      </c>
      <c r="G710" s="2" t="str">
        <f aca="false">RAW_DATA!G706</f>
        <v>Lumbini</v>
      </c>
      <c r="H710" s="4" t="n">
        <f aca="false">RAW_DATA!H706</f>
        <v>1283.4</v>
      </c>
      <c r="I710" s="5" t="n">
        <f aca="false">RAW_DATA!I706</f>
        <v>0</v>
      </c>
      <c r="J710" s="2" t="str">
        <f aca="false">RAW_DATA!J706</f>
        <v>No</v>
      </c>
      <c r="K710" s="15" t="n">
        <f aca="false">IF(AND(F710&lt;&gt;"",E710&lt;&gt;""),DATEVALUE(F710)-DATEVALUE(E710),"")</f>
        <v>4</v>
      </c>
      <c r="L710" s="4" t="n">
        <f aca="false">H710*(1-I710/100)</f>
        <v>1283.4</v>
      </c>
      <c r="M710" s="4" t="n">
        <f aca="false">H710*CALCULATIONS!$B$2</f>
        <v>770.04</v>
      </c>
      <c r="N710" s="4" t="n">
        <f aca="false">IF(J710="Yes",H710*CALCULATIONS!$B$3,0)</f>
        <v>0</v>
      </c>
      <c r="O710" s="4" t="n">
        <f aca="false">L710-M710-N710</f>
        <v>513.36</v>
      </c>
      <c r="P710" s="16" t="n">
        <f aca="false">IF(L710&gt;0,O710/L710,"")</f>
        <v>0.4</v>
      </c>
    </row>
    <row r="711" customFormat="false" ht="15" hidden="false" customHeight="false" outlineLevel="0" collapsed="false">
      <c r="A711" s="2" t="str">
        <f aca="false">RAW_DATA!A707</f>
        <v>ORD-100706</v>
      </c>
      <c r="B711" s="2" t="str">
        <f aca="false">RAW_DATA!B707</f>
        <v>CUST-8947</v>
      </c>
      <c r="C711" s="2" t="str">
        <f aca="false">RAW_DATA!C707</f>
        <v>Women</v>
      </c>
      <c r="D711" s="2" t="str">
        <f aca="false">RAW_DATA!D707</f>
        <v>WOM-SUIT-001</v>
      </c>
      <c r="E711" s="14" t="str">
        <f aca="false">RAW_DATA!E707</f>
        <v>2024-10-02</v>
      </c>
      <c r="F711" s="14" t="str">
        <f aca="false">RAW_DATA!F707</f>
        <v>2024-10-05</v>
      </c>
      <c r="G711" s="2" t="str">
        <f aca="false">RAW_DATA!G707</f>
        <v>Bagmati</v>
      </c>
      <c r="H711" s="4" t="n">
        <f aca="false">RAW_DATA!H707</f>
        <v>1260.62</v>
      </c>
      <c r="I711" s="5" t="n">
        <f aca="false">RAW_DATA!I707</f>
        <v>25</v>
      </c>
      <c r="J711" s="2" t="str">
        <f aca="false">RAW_DATA!J707</f>
        <v>No</v>
      </c>
      <c r="K711" s="15" t="n">
        <f aca="false">IF(AND(F711&lt;&gt;"",E711&lt;&gt;""),DATEVALUE(F711)-DATEVALUE(E711),"")</f>
        <v>3</v>
      </c>
      <c r="L711" s="4" t="n">
        <f aca="false">H711*(1-I711/100)</f>
        <v>945.465</v>
      </c>
      <c r="M711" s="4" t="n">
        <f aca="false">H711*CALCULATIONS!$B$2</f>
        <v>756.372</v>
      </c>
      <c r="N711" s="4" t="n">
        <f aca="false">IF(J711="Yes",H711*CALCULATIONS!$B$3,0)</f>
        <v>0</v>
      </c>
      <c r="O711" s="4" t="n">
        <f aca="false">L711-M711-N711</f>
        <v>189.093</v>
      </c>
      <c r="P711" s="16" t="n">
        <f aca="false">IF(L711&gt;0,O711/L711,"")</f>
        <v>0.2</v>
      </c>
    </row>
    <row r="712" customFormat="false" ht="15" hidden="false" customHeight="false" outlineLevel="0" collapsed="false">
      <c r="A712" s="2" t="str">
        <f aca="false">RAW_DATA!A708</f>
        <v>ORD-100707</v>
      </c>
      <c r="B712" s="2" t="str">
        <f aca="false">RAW_DATA!B708</f>
        <v>CUST-6336</v>
      </c>
      <c r="C712" s="2" t="str">
        <f aca="false">RAW_DATA!C708</f>
        <v>Women</v>
      </c>
      <c r="D712" s="2" t="str">
        <f aca="false">RAW_DATA!D708</f>
        <v>WOM-SAREE-001</v>
      </c>
      <c r="E712" s="14" t="str">
        <f aca="false">RAW_DATA!E708</f>
        <v>2024-10-23</v>
      </c>
      <c r="F712" s="14" t="str">
        <f aca="false">RAW_DATA!F708</f>
        <v>2024-10-27</v>
      </c>
      <c r="G712" s="2" t="str">
        <f aca="false">RAW_DATA!G708</f>
        <v>Karnali</v>
      </c>
      <c r="H712" s="4" t="n">
        <f aca="false">RAW_DATA!H708</f>
        <v>6949.9</v>
      </c>
      <c r="I712" s="5" t="n">
        <f aca="false">RAW_DATA!I708</f>
        <v>25</v>
      </c>
      <c r="J712" s="2" t="str">
        <f aca="false">RAW_DATA!J708</f>
        <v>No</v>
      </c>
      <c r="K712" s="15" t="n">
        <f aca="false">IF(AND(F712&lt;&gt;"",E712&lt;&gt;""),DATEVALUE(F712)-DATEVALUE(E712),"")</f>
        <v>4</v>
      </c>
      <c r="L712" s="4" t="n">
        <f aca="false">H712*(1-I712/100)</f>
        <v>5212.425</v>
      </c>
      <c r="M712" s="4" t="n">
        <f aca="false">H712*CALCULATIONS!$B$2</f>
        <v>4169.94</v>
      </c>
      <c r="N712" s="4" t="n">
        <f aca="false">IF(J712="Yes",H712*CALCULATIONS!$B$3,0)</f>
        <v>0</v>
      </c>
      <c r="O712" s="4" t="n">
        <f aca="false">L712-M712-N712</f>
        <v>1042.485</v>
      </c>
      <c r="P712" s="16" t="n">
        <f aca="false">IF(L712&gt;0,O712/L712,"")</f>
        <v>0.2</v>
      </c>
    </row>
    <row r="713" customFormat="false" ht="15" hidden="false" customHeight="false" outlineLevel="0" collapsed="false">
      <c r="A713" s="2" t="str">
        <f aca="false">RAW_DATA!A709</f>
        <v>ORD-100708</v>
      </c>
      <c r="B713" s="2" t="str">
        <f aca="false">RAW_DATA!B709</f>
        <v>CUST-4615</v>
      </c>
      <c r="C713" s="2" t="str">
        <f aca="false">RAW_DATA!C709</f>
        <v>Men</v>
      </c>
      <c r="D713" s="2" t="str">
        <f aca="false">RAW_DATA!D709</f>
        <v>MEN-SHIRT-002</v>
      </c>
      <c r="E713" s="14" t="str">
        <f aca="false">RAW_DATA!E709</f>
        <v>2024-07-30</v>
      </c>
      <c r="F713" s="14" t="str">
        <f aca="false">RAW_DATA!F709</f>
        <v>2024-08-09</v>
      </c>
      <c r="G713" s="2" t="str">
        <f aca="false">RAW_DATA!G709</f>
        <v>Madhesh</v>
      </c>
      <c r="H713" s="4" t="n">
        <f aca="false">RAW_DATA!H709</f>
        <v>3938.22</v>
      </c>
      <c r="I713" s="5" t="n">
        <f aca="false">RAW_DATA!I709</f>
        <v>0</v>
      </c>
      <c r="J713" s="2" t="str">
        <f aca="false">RAW_DATA!J709</f>
        <v>No</v>
      </c>
      <c r="K713" s="15" t="n">
        <f aca="false">IF(AND(F713&lt;&gt;"",E713&lt;&gt;""),DATEVALUE(F713)-DATEVALUE(E713),"")</f>
        <v>10</v>
      </c>
      <c r="L713" s="4" t="n">
        <f aca="false">H713*(1-I713/100)</f>
        <v>3938.22</v>
      </c>
      <c r="M713" s="4" t="n">
        <f aca="false">H713*CALCULATIONS!$B$2</f>
        <v>2362.932</v>
      </c>
      <c r="N713" s="4" t="n">
        <f aca="false">IF(J713="Yes",H713*CALCULATIONS!$B$3,0)</f>
        <v>0</v>
      </c>
      <c r="O713" s="4" t="n">
        <f aca="false">L713-M713-N713</f>
        <v>1575.288</v>
      </c>
      <c r="P713" s="16" t="n">
        <f aca="false">IF(L713&gt;0,O713/L713,"")</f>
        <v>0.4</v>
      </c>
    </row>
    <row r="714" customFormat="false" ht="15" hidden="false" customHeight="false" outlineLevel="0" collapsed="false">
      <c r="A714" s="2" t="str">
        <f aca="false">RAW_DATA!A710</f>
        <v>ORD-100709</v>
      </c>
      <c r="B714" s="2" t="str">
        <f aca="false">RAW_DATA!B710</f>
        <v>CUST-3234</v>
      </c>
      <c r="C714" s="2" t="str">
        <f aca="false">RAW_DATA!C710</f>
        <v>Men</v>
      </c>
      <c r="D714" s="2" t="str">
        <f aca="false">RAW_DATA!D710</f>
        <v>MEN-KURTA-001</v>
      </c>
      <c r="E714" s="14" t="str">
        <f aca="false">RAW_DATA!E710</f>
        <v>2024-11-08</v>
      </c>
      <c r="F714" s="14" t="str">
        <f aca="false">RAW_DATA!F710</f>
        <v>2024-11-13</v>
      </c>
      <c r="G714" s="2" t="str">
        <f aca="false">RAW_DATA!G710</f>
        <v>Madhesh</v>
      </c>
      <c r="H714" s="4" t="n">
        <f aca="false">RAW_DATA!H710</f>
        <v>2601.65</v>
      </c>
      <c r="I714" s="5" t="n">
        <f aca="false">RAW_DATA!I710</f>
        <v>15</v>
      </c>
      <c r="J714" s="2" t="str">
        <f aca="false">RAW_DATA!J710</f>
        <v>No</v>
      </c>
      <c r="K714" s="15" t="n">
        <f aca="false">IF(AND(F714&lt;&gt;"",E714&lt;&gt;""),DATEVALUE(F714)-DATEVALUE(E714),"")</f>
        <v>5</v>
      </c>
      <c r="L714" s="4" t="n">
        <f aca="false">H714*(1-I714/100)</f>
        <v>2211.4025</v>
      </c>
      <c r="M714" s="4" t="n">
        <f aca="false">H714*CALCULATIONS!$B$2</f>
        <v>1560.99</v>
      </c>
      <c r="N714" s="4" t="n">
        <f aca="false">IF(J714="Yes",H714*CALCULATIONS!$B$3,0)</f>
        <v>0</v>
      </c>
      <c r="O714" s="4" t="n">
        <f aca="false">L714-M714-N714</f>
        <v>650.4125</v>
      </c>
      <c r="P714" s="16" t="n">
        <f aca="false">IF(L714&gt;0,O714/L714,"")</f>
        <v>0.294117647058824</v>
      </c>
    </row>
    <row r="715" customFormat="false" ht="15" hidden="false" customHeight="false" outlineLevel="0" collapsed="false">
      <c r="A715" s="2" t="str">
        <f aca="false">RAW_DATA!A711</f>
        <v>ORD-100710</v>
      </c>
      <c r="B715" s="2" t="str">
        <f aca="false">RAW_DATA!B711</f>
        <v>CUST-5597</v>
      </c>
      <c r="C715" s="2" t="str">
        <f aca="false">RAW_DATA!C711</f>
        <v>Women</v>
      </c>
      <c r="D715" s="2" t="str">
        <f aca="false">RAW_DATA!D711</f>
        <v>WOM-TOP-001</v>
      </c>
      <c r="E715" s="14" t="str">
        <f aca="false">RAW_DATA!E711</f>
        <v>2024-03-06</v>
      </c>
      <c r="F715" s="14" t="str">
        <f aca="false">RAW_DATA!F711</f>
        <v>2024-03-07</v>
      </c>
      <c r="G715" s="2" t="str">
        <f aca="false">RAW_DATA!G711</f>
        <v>Gandaki</v>
      </c>
      <c r="H715" s="4" t="n">
        <f aca="false">RAW_DATA!H711</f>
        <v>3432.06</v>
      </c>
      <c r="I715" s="5" t="n">
        <f aca="false">RAW_DATA!I711</f>
        <v>10</v>
      </c>
      <c r="J715" s="2" t="str">
        <f aca="false">RAW_DATA!J711</f>
        <v>No</v>
      </c>
      <c r="K715" s="15" t="n">
        <f aca="false">IF(AND(F715&lt;&gt;"",E715&lt;&gt;""),DATEVALUE(F715)-DATEVALUE(E715),"")</f>
        <v>1</v>
      </c>
      <c r="L715" s="4" t="n">
        <f aca="false">H715*(1-I715/100)</f>
        <v>3088.854</v>
      </c>
      <c r="M715" s="4" t="n">
        <f aca="false">H715*CALCULATIONS!$B$2</f>
        <v>2059.236</v>
      </c>
      <c r="N715" s="4" t="n">
        <f aca="false">IF(J715="Yes",H715*CALCULATIONS!$B$3,0)</f>
        <v>0</v>
      </c>
      <c r="O715" s="4" t="n">
        <f aca="false">L715-M715-N715</f>
        <v>1029.618</v>
      </c>
      <c r="P715" s="16" t="n">
        <f aca="false">IF(L715&gt;0,O715/L715,"")</f>
        <v>0.333333333333333</v>
      </c>
    </row>
    <row r="716" customFormat="false" ht="15" hidden="false" customHeight="false" outlineLevel="0" collapsed="false">
      <c r="A716" s="2" t="str">
        <f aca="false">RAW_DATA!A712</f>
        <v>ORD-100711</v>
      </c>
      <c r="B716" s="2" t="str">
        <f aca="false">RAW_DATA!B712</f>
        <v>CUST-3784</v>
      </c>
      <c r="C716" s="2" t="str">
        <f aca="false">RAW_DATA!C712</f>
        <v>Men</v>
      </c>
      <c r="D716" s="2" t="str">
        <f aca="false">RAW_DATA!D712</f>
        <v>MEN-TSHIRT-001</v>
      </c>
      <c r="E716" s="14" t="str">
        <f aca="false">RAW_DATA!E712</f>
        <v>2024-04-22</v>
      </c>
      <c r="F716" s="14" t="str">
        <f aca="false">RAW_DATA!F712</f>
        <v>2024-05-02</v>
      </c>
      <c r="G716" s="2" t="str">
        <f aca="false">RAW_DATA!G712</f>
        <v>Madhesh</v>
      </c>
      <c r="H716" s="4" t="n">
        <f aca="false">RAW_DATA!H712</f>
        <v>11524.92</v>
      </c>
      <c r="I716" s="5" t="n">
        <f aca="false">RAW_DATA!I712</f>
        <v>5</v>
      </c>
      <c r="J716" s="2" t="str">
        <f aca="false">RAW_DATA!J712</f>
        <v>No</v>
      </c>
      <c r="K716" s="15" t="n">
        <f aca="false">IF(AND(F716&lt;&gt;"",E716&lt;&gt;""),DATEVALUE(F716)-DATEVALUE(E716),"")</f>
        <v>10</v>
      </c>
      <c r="L716" s="4" t="n">
        <f aca="false">H716*(1-I716/100)</f>
        <v>10948.674</v>
      </c>
      <c r="M716" s="4" t="n">
        <f aca="false">H716*CALCULATIONS!$B$2</f>
        <v>6914.952</v>
      </c>
      <c r="N716" s="4" t="n">
        <f aca="false">IF(J716="Yes",H716*CALCULATIONS!$B$3,0)</f>
        <v>0</v>
      </c>
      <c r="O716" s="4" t="n">
        <f aca="false">L716-M716-N716</f>
        <v>4033.722</v>
      </c>
      <c r="P716" s="16" t="n">
        <f aca="false">IF(L716&gt;0,O716/L716,"")</f>
        <v>0.368421052631579</v>
      </c>
    </row>
    <row r="717" customFormat="false" ht="15" hidden="false" customHeight="false" outlineLevel="0" collapsed="false">
      <c r="A717" s="2" t="str">
        <f aca="false">RAW_DATA!A713</f>
        <v>ORD-100712</v>
      </c>
      <c r="B717" s="2" t="str">
        <f aca="false">RAW_DATA!B713</f>
        <v>CUST-8757</v>
      </c>
      <c r="C717" s="2" t="str">
        <f aca="false">RAW_DATA!C713</f>
        <v>Women</v>
      </c>
      <c r="D717" s="2" t="str">
        <f aca="false">RAW_DATA!D713</f>
        <v>WOM-CARDIGAN-001</v>
      </c>
      <c r="E717" s="14" t="str">
        <f aca="false">RAW_DATA!E713</f>
        <v>2024-09-24</v>
      </c>
      <c r="F717" s="14" t="str">
        <f aca="false">RAW_DATA!F713</f>
        <v>2024-09-29</v>
      </c>
      <c r="G717" s="2" t="str">
        <f aca="false">RAW_DATA!G713</f>
        <v>Karnali</v>
      </c>
      <c r="H717" s="4" t="n">
        <f aca="false">RAW_DATA!H713</f>
        <v>6469.59</v>
      </c>
      <c r="I717" s="5" t="n">
        <f aca="false">RAW_DATA!I713</f>
        <v>0</v>
      </c>
      <c r="J717" s="2" t="str">
        <f aca="false">RAW_DATA!J713</f>
        <v>No</v>
      </c>
      <c r="K717" s="15" t="n">
        <f aca="false">IF(AND(F717&lt;&gt;"",E717&lt;&gt;""),DATEVALUE(F717)-DATEVALUE(E717),"")</f>
        <v>5</v>
      </c>
      <c r="L717" s="4" t="n">
        <f aca="false">H717*(1-I717/100)</f>
        <v>6469.59</v>
      </c>
      <c r="M717" s="4" t="n">
        <f aca="false">H717*CALCULATIONS!$B$2</f>
        <v>3881.754</v>
      </c>
      <c r="N717" s="4" t="n">
        <f aca="false">IF(J717="Yes",H717*CALCULATIONS!$B$3,0)</f>
        <v>0</v>
      </c>
      <c r="O717" s="4" t="n">
        <f aca="false">L717-M717-N717</f>
        <v>2587.836</v>
      </c>
      <c r="P717" s="16" t="n">
        <f aca="false">IF(L717&gt;0,O717/L717,"")</f>
        <v>0.4</v>
      </c>
    </row>
    <row r="718" customFormat="false" ht="15" hidden="false" customHeight="false" outlineLevel="0" collapsed="false">
      <c r="A718" s="2" t="str">
        <f aca="false">RAW_DATA!A714</f>
        <v>ORD-100713</v>
      </c>
      <c r="B718" s="2" t="str">
        <f aca="false">RAW_DATA!B714</f>
        <v>CUST-4643</v>
      </c>
      <c r="C718" s="2" t="str">
        <f aca="false">RAW_DATA!C714</f>
        <v>Kids</v>
      </c>
      <c r="D718" s="2" t="str">
        <f aca="false">RAW_DATA!D714</f>
        <v>KID-JACKET-001</v>
      </c>
      <c r="E718" s="14" t="str">
        <f aca="false">RAW_DATA!E714</f>
        <v>2024-05-06</v>
      </c>
      <c r="F718" s="14" t="str">
        <f aca="false">RAW_DATA!F714</f>
        <v>2024-05-10</v>
      </c>
      <c r="G718" s="2" t="str">
        <f aca="false">RAW_DATA!G714</f>
        <v>Bagmati</v>
      </c>
      <c r="H718" s="4" t="n">
        <f aca="false">RAW_DATA!H714</f>
        <v>11174.59</v>
      </c>
      <c r="I718" s="5" t="n">
        <f aca="false">RAW_DATA!I714</f>
        <v>15</v>
      </c>
      <c r="J718" s="2" t="str">
        <f aca="false">RAW_DATA!J714</f>
        <v>No</v>
      </c>
      <c r="K718" s="15" t="n">
        <f aca="false">IF(AND(F718&lt;&gt;"",E718&lt;&gt;""),DATEVALUE(F718)-DATEVALUE(E718),"")</f>
        <v>4</v>
      </c>
      <c r="L718" s="4" t="n">
        <f aca="false">H718*(1-I718/100)</f>
        <v>9498.4015</v>
      </c>
      <c r="M718" s="4" t="n">
        <f aca="false">H718*CALCULATIONS!$B$2</f>
        <v>6704.754</v>
      </c>
      <c r="N718" s="4" t="n">
        <f aca="false">IF(J718="Yes",H718*CALCULATIONS!$B$3,0)</f>
        <v>0</v>
      </c>
      <c r="O718" s="4" t="n">
        <f aca="false">L718-M718-N718</f>
        <v>2793.6475</v>
      </c>
      <c r="P718" s="16" t="n">
        <f aca="false">IF(L718&gt;0,O718/L718,"")</f>
        <v>0.294117647058824</v>
      </c>
    </row>
    <row r="719" customFormat="false" ht="15" hidden="false" customHeight="false" outlineLevel="0" collapsed="false">
      <c r="A719" s="2" t="str">
        <f aca="false">RAW_DATA!A715</f>
        <v>ORD-100714</v>
      </c>
      <c r="B719" s="2" t="str">
        <f aca="false">RAW_DATA!B715</f>
        <v>CUST-8711</v>
      </c>
      <c r="C719" s="2" t="str">
        <f aca="false">RAW_DATA!C715</f>
        <v>Kids</v>
      </c>
      <c r="D719" s="2" t="str">
        <f aca="false">RAW_DATA!D715</f>
        <v>KID-KURTA-001</v>
      </c>
      <c r="E719" s="14" t="str">
        <f aca="false">RAW_DATA!E715</f>
        <v>2024-08-01</v>
      </c>
      <c r="F719" s="14" t="str">
        <f aca="false">RAW_DATA!F715</f>
        <v>2024-08-16</v>
      </c>
      <c r="G719" s="2" t="str">
        <f aca="false">RAW_DATA!G715</f>
        <v>Sudurpashchim</v>
      </c>
      <c r="H719" s="4" t="n">
        <f aca="false">RAW_DATA!H715</f>
        <v>13524.65</v>
      </c>
      <c r="I719" s="5" t="n">
        <f aca="false">RAW_DATA!I715</f>
        <v>20</v>
      </c>
      <c r="J719" s="2" t="str">
        <f aca="false">RAW_DATA!J715</f>
        <v>Yes</v>
      </c>
      <c r="K719" s="15" t="n">
        <f aca="false">IF(AND(F719&lt;&gt;"",E719&lt;&gt;""),DATEVALUE(F719)-DATEVALUE(E719),"")</f>
        <v>15</v>
      </c>
      <c r="L719" s="4" t="n">
        <f aca="false">H719*(1-I719/100)</f>
        <v>10819.72</v>
      </c>
      <c r="M719" s="4" t="n">
        <f aca="false">H719*CALCULATIONS!$B$2</f>
        <v>8114.79</v>
      </c>
      <c r="N719" s="4" t="n">
        <f aca="false">IF(J719="Yes",H719*CALCULATIONS!$B$3,0)</f>
        <v>2704.93</v>
      </c>
      <c r="O719" s="4" t="n">
        <f aca="false">L719-M719-N719</f>
        <v>0</v>
      </c>
      <c r="P719" s="16" t="n">
        <f aca="false">IF(L719&gt;0,O719/L719,"")</f>
        <v>0</v>
      </c>
    </row>
    <row r="720" customFormat="false" ht="15" hidden="false" customHeight="false" outlineLevel="0" collapsed="false">
      <c r="A720" s="2" t="str">
        <f aca="false">RAW_DATA!A716</f>
        <v>ORD-100715</v>
      </c>
      <c r="B720" s="2" t="str">
        <f aca="false">RAW_DATA!B716</f>
        <v>CUST-4940</v>
      </c>
      <c r="C720" s="2" t="str">
        <f aca="false">RAW_DATA!C716</f>
        <v>Women</v>
      </c>
      <c r="D720" s="2" t="str">
        <f aca="false">RAW_DATA!D716</f>
        <v>WOM-CARDIGAN-001</v>
      </c>
      <c r="E720" s="14" t="str">
        <f aca="false">RAW_DATA!E716</f>
        <v>2024-12-22</v>
      </c>
      <c r="F720" s="14" t="str">
        <f aca="false">RAW_DATA!F716</f>
        <v>2024-12-31</v>
      </c>
      <c r="G720" s="2" t="str">
        <f aca="false">RAW_DATA!G716</f>
        <v>Bagmati</v>
      </c>
      <c r="H720" s="4" t="n">
        <f aca="false">RAW_DATA!H716</f>
        <v>6217.64</v>
      </c>
      <c r="I720" s="5" t="n">
        <f aca="false">RAW_DATA!I716</f>
        <v>20</v>
      </c>
      <c r="J720" s="2" t="str">
        <f aca="false">RAW_DATA!J716</f>
        <v>No</v>
      </c>
      <c r="K720" s="15" t="n">
        <f aca="false">IF(AND(F720&lt;&gt;"",E720&lt;&gt;""),DATEVALUE(F720)-DATEVALUE(E720),"")</f>
        <v>9</v>
      </c>
      <c r="L720" s="4" t="n">
        <f aca="false">H720*(1-I720/100)</f>
        <v>4974.112</v>
      </c>
      <c r="M720" s="4" t="n">
        <f aca="false">H720*CALCULATIONS!$B$2</f>
        <v>3730.584</v>
      </c>
      <c r="N720" s="4" t="n">
        <f aca="false">IF(J720="Yes",H720*CALCULATIONS!$B$3,0)</f>
        <v>0</v>
      </c>
      <c r="O720" s="4" t="n">
        <f aca="false">L720-M720-N720</f>
        <v>1243.528</v>
      </c>
      <c r="P720" s="16" t="n">
        <f aca="false">IF(L720&gt;0,O720/L720,"")</f>
        <v>0.25</v>
      </c>
    </row>
    <row r="721" customFormat="false" ht="15" hidden="false" customHeight="false" outlineLevel="0" collapsed="false">
      <c r="A721" s="2" t="str">
        <f aca="false">RAW_DATA!A717</f>
        <v>ORD-100716</v>
      </c>
      <c r="B721" s="2" t="str">
        <f aca="false">RAW_DATA!B717</f>
        <v>CUST-2486</v>
      </c>
      <c r="C721" s="2" t="str">
        <f aca="false">RAW_DATA!C717</f>
        <v>Men</v>
      </c>
      <c r="D721" s="2" t="str">
        <f aca="false">RAW_DATA!D717</f>
        <v>MEN-SHIRT-001</v>
      </c>
      <c r="E721" s="14" t="str">
        <f aca="false">RAW_DATA!E717</f>
        <v>2024-03-08</v>
      </c>
      <c r="F721" s="14" t="str">
        <f aca="false">RAW_DATA!F717</f>
        <v>2024-03-13</v>
      </c>
      <c r="G721" s="2" t="str">
        <f aca="false">RAW_DATA!G717</f>
        <v>Lumbini</v>
      </c>
      <c r="H721" s="4" t="n">
        <f aca="false">RAW_DATA!H717</f>
        <v>14274.04</v>
      </c>
      <c r="I721" s="5" t="n">
        <f aca="false">RAW_DATA!I717</f>
        <v>15</v>
      </c>
      <c r="J721" s="2" t="str">
        <f aca="false">RAW_DATA!J717</f>
        <v>No</v>
      </c>
      <c r="K721" s="15" t="n">
        <f aca="false">IF(AND(F721&lt;&gt;"",E721&lt;&gt;""),DATEVALUE(F721)-DATEVALUE(E721),"")</f>
        <v>5</v>
      </c>
      <c r="L721" s="4" t="n">
        <f aca="false">H721*(1-I721/100)</f>
        <v>12132.934</v>
      </c>
      <c r="M721" s="4" t="n">
        <f aca="false">H721*CALCULATIONS!$B$2</f>
        <v>8564.424</v>
      </c>
      <c r="N721" s="4" t="n">
        <f aca="false">IF(J721="Yes",H721*CALCULATIONS!$B$3,0)</f>
        <v>0</v>
      </c>
      <c r="O721" s="4" t="n">
        <f aca="false">L721-M721-N721</f>
        <v>3568.51</v>
      </c>
      <c r="P721" s="16" t="n">
        <f aca="false">IF(L721&gt;0,O721/L721,"")</f>
        <v>0.294117647058824</v>
      </c>
    </row>
    <row r="722" customFormat="false" ht="15" hidden="false" customHeight="false" outlineLevel="0" collapsed="false">
      <c r="A722" s="2" t="str">
        <f aca="false">RAW_DATA!A718</f>
        <v>ORD-100717</v>
      </c>
      <c r="B722" s="2" t="str">
        <f aca="false">RAW_DATA!B718</f>
        <v>CUST-3271</v>
      </c>
      <c r="C722" s="2" t="str">
        <f aca="false">RAW_DATA!C718</f>
        <v>Men</v>
      </c>
      <c r="D722" s="2" t="str">
        <f aca="false">RAW_DATA!D718</f>
        <v>MEN-JACKET-001</v>
      </c>
      <c r="E722" s="14" t="str">
        <f aca="false">RAW_DATA!E718</f>
        <v>2024-10-25</v>
      </c>
      <c r="F722" s="14" t="str">
        <f aca="false">RAW_DATA!F718</f>
        <v>2024-10-26</v>
      </c>
      <c r="G722" s="2" t="str">
        <f aca="false">RAW_DATA!G718</f>
        <v>Bagmati</v>
      </c>
      <c r="H722" s="4" t="n">
        <f aca="false">RAW_DATA!H718</f>
        <v>12939.87</v>
      </c>
      <c r="I722" s="5" t="n">
        <f aca="false">RAW_DATA!I718</f>
        <v>15</v>
      </c>
      <c r="J722" s="2" t="str">
        <f aca="false">RAW_DATA!J718</f>
        <v>No</v>
      </c>
      <c r="K722" s="15" t="n">
        <f aca="false">IF(AND(F722&lt;&gt;"",E722&lt;&gt;""),DATEVALUE(F722)-DATEVALUE(E722),"")</f>
        <v>1</v>
      </c>
      <c r="L722" s="4" t="n">
        <f aca="false">H722*(1-I722/100)</f>
        <v>10998.8895</v>
      </c>
      <c r="M722" s="4" t="n">
        <f aca="false">H722*CALCULATIONS!$B$2</f>
        <v>7763.922</v>
      </c>
      <c r="N722" s="4" t="n">
        <f aca="false">IF(J722="Yes",H722*CALCULATIONS!$B$3,0)</f>
        <v>0</v>
      </c>
      <c r="O722" s="4" t="n">
        <f aca="false">L722-M722-N722</f>
        <v>3234.9675</v>
      </c>
      <c r="P722" s="16" t="n">
        <f aca="false">IF(L722&gt;0,O722/L722,"")</f>
        <v>0.294117647058824</v>
      </c>
    </row>
    <row r="723" customFormat="false" ht="15" hidden="false" customHeight="false" outlineLevel="0" collapsed="false">
      <c r="A723" s="2" t="str">
        <f aca="false">RAW_DATA!A719</f>
        <v>ORD-100718</v>
      </c>
      <c r="B723" s="2" t="str">
        <f aca="false">RAW_DATA!B719</f>
        <v>CUST-2158</v>
      </c>
      <c r="C723" s="2" t="str">
        <f aca="false">RAW_DATA!C719</f>
        <v>Kids</v>
      </c>
      <c r="D723" s="2" t="str">
        <f aca="false">RAW_DATA!D719</f>
        <v>KID-SHORTS-001</v>
      </c>
      <c r="E723" s="14" t="str">
        <f aca="false">RAW_DATA!E719</f>
        <v>2024-08-25</v>
      </c>
      <c r="F723" s="14" t="str">
        <f aca="false">RAW_DATA!F719</f>
        <v>2024-09-01</v>
      </c>
      <c r="G723" s="2" t="str">
        <f aca="false">RAW_DATA!G719</f>
        <v>Bagmati</v>
      </c>
      <c r="H723" s="4" t="n">
        <f aca="false">RAW_DATA!H719</f>
        <v>5871.1</v>
      </c>
      <c r="I723" s="5" t="n">
        <f aca="false">RAW_DATA!I719</f>
        <v>30</v>
      </c>
      <c r="J723" s="2" t="str">
        <f aca="false">RAW_DATA!J719</f>
        <v>Yes</v>
      </c>
      <c r="K723" s="15" t="n">
        <f aca="false">IF(AND(F723&lt;&gt;"",E723&lt;&gt;""),DATEVALUE(F723)-DATEVALUE(E723),"")</f>
        <v>7</v>
      </c>
      <c r="L723" s="4" t="n">
        <f aca="false">H723*(1-I723/100)</f>
        <v>4109.77</v>
      </c>
      <c r="M723" s="4" t="n">
        <f aca="false">H723*CALCULATIONS!$B$2</f>
        <v>3522.66</v>
      </c>
      <c r="N723" s="4" t="n">
        <f aca="false">IF(J723="Yes",H723*CALCULATIONS!$B$3,0)</f>
        <v>1174.22</v>
      </c>
      <c r="O723" s="4" t="n">
        <f aca="false">L723-M723-N723</f>
        <v>-587.11</v>
      </c>
      <c r="P723" s="16" t="n">
        <f aca="false">IF(L723&gt;0,O723/L723,"")</f>
        <v>-0.142857142857143</v>
      </c>
    </row>
    <row r="724" customFormat="false" ht="15" hidden="false" customHeight="false" outlineLevel="0" collapsed="false">
      <c r="A724" s="2" t="str">
        <f aca="false">RAW_DATA!A720</f>
        <v>ORD-100719</v>
      </c>
      <c r="B724" s="2" t="str">
        <f aca="false">RAW_DATA!B720</f>
        <v>CUST-4393</v>
      </c>
      <c r="C724" s="2" t="str">
        <f aca="false">RAW_DATA!C720</f>
        <v>Men</v>
      </c>
      <c r="D724" s="2" t="str">
        <f aca="false">RAW_DATA!D720</f>
        <v>MEN-SUIT-001</v>
      </c>
      <c r="E724" s="14" t="str">
        <f aca="false">RAW_DATA!E720</f>
        <v>2024-05-18</v>
      </c>
      <c r="F724" s="14" t="str">
        <f aca="false">RAW_DATA!F720</f>
        <v>2024-05-25</v>
      </c>
      <c r="G724" s="2" t="str">
        <f aca="false">RAW_DATA!G720</f>
        <v>Gandaki</v>
      </c>
      <c r="H724" s="4" t="n">
        <f aca="false">RAW_DATA!H720</f>
        <v>6675.58</v>
      </c>
      <c r="I724" s="5" t="n">
        <f aca="false">RAW_DATA!I720</f>
        <v>10</v>
      </c>
      <c r="J724" s="2" t="str">
        <f aca="false">RAW_DATA!J720</f>
        <v>No</v>
      </c>
      <c r="K724" s="15" t="n">
        <f aca="false">IF(AND(F724&lt;&gt;"",E724&lt;&gt;""),DATEVALUE(F724)-DATEVALUE(E724),"")</f>
        <v>7</v>
      </c>
      <c r="L724" s="4" t="n">
        <f aca="false">H724*(1-I724/100)</f>
        <v>6008.022</v>
      </c>
      <c r="M724" s="4" t="n">
        <f aca="false">H724*CALCULATIONS!$B$2</f>
        <v>4005.348</v>
      </c>
      <c r="N724" s="4" t="n">
        <f aca="false">IF(J724="Yes",H724*CALCULATIONS!$B$3,0)</f>
        <v>0</v>
      </c>
      <c r="O724" s="4" t="n">
        <f aca="false">L724-M724-N724</f>
        <v>2002.674</v>
      </c>
      <c r="P724" s="16" t="n">
        <f aca="false">IF(L724&gt;0,O724/L724,"")</f>
        <v>0.333333333333333</v>
      </c>
    </row>
    <row r="725" customFormat="false" ht="15" hidden="false" customHeight="false" outlineLevel="0" collapsed="false">
      <c r="A725" s="2" t="str">
        <f aca="false">RAW_DATA!A721</f>
        <v>ORD-100720</v>
      </c>
      <c r="B725" s="2" t="str">
        <f aca="false">RAW_DATA!B721</f>
        <v>CUST-6963</v>
      </c>
      <c r="C725" s="2" t="str">
        <f aca="false">RAW_DATA!C721</f>
        <v>Women</v>
      </c>
      <c r="D725" s="2" t="str">
        <f aca="false">RAW_DATA!D721</f>
        <v>WOM-SAREE-001</v>
      </c>
      <c r="E725" s="14" t="str">
        <f aca="false">RAW_DATA!E721</f>
        <v>2024-01-29</v>
      </c>
      <c r="F725" s="14" t="str">
        <f aca="false">RAW_DATA!F721</f>
        <v>2024-02-04</v>
      </c>
      <c r="G725" s="2" t="str">
        <f aca="false">RAW_DATA!G721</f>
        <v>Gandaki</v>
      </c>
      <c r="H725" s="4" t="n">
        <f aca="false">RAW_DATA!H721</f>
        <v>11168.53</v>
      </c>
      <c r="I725" s="5" t="n">
        <f aca="false">RAW_DATA!I721</f>
        <v>10</v>
      </c>
      <c r="J725" s="2" t="str">
        <f aca="false">RAW_DATA!J721</f>
        <v>No</v>
      </c>
      <c r="K725" s="15" t="n">
        <f aca="false">IF(AND(F725&lt;&gt;"",E725&lt;&gt;""),DATEVALUE(F725)-DATEVALUE(E725),"")</f>
        <v>6</v>
      </c>
      <c r="L725" s="4" t="n">
        <f aca="false">H725*(1-I725/100)</f>
        <v>10051.677</v>
      </c>
      <c r="M725" s="4" t="n">
        <f aca="false">H725*CALCULATIONS!$B$2</f>
        <v>6701.118</v>
      </c>
      <c r="N725" s="4" t="n">
        <f aca="false">IF(J725="Yes",H725*CALCULATIONS!$B$3,0)</f>
        <v>0</v>
      </c>
      <c r="O725" s="4" t="n">
        <f aca="false">L725-M725-N725</f>
        <v>3350.559</v>
      </c>
      <c r="P725" s="16" t="n">
        <f aca="false">IF(L725&gt;0,O725/L725,"")</f>
        <v>0.333333333333333</v>
      </c>
    </row>
    <row r="726" customFormat="false" ht="15" hidden="false" customHeight="false" outlineLevel="0" collapsed="false">
      <c r="A726" s="2" t="str">
        <f aca="false">RAW_DATA!A722</f>
        <v>ORD-100721</v>
      </c>
      <c r="B726" s="2" t="str">
        <f aca="false">RAW_DATA!B722</f>
        <v>CUST-2097</v>
      </c>
      <c r="C726" s="2" t="str">
        <f aca="false">RAW_DATA!C722</f>
        <v>Kids</v>
      </c>
      <c r="D726" s="2" t="str">
        <f aca="false">RAW_DATA!D722</f>
        <v>KID-FROCK-001</v>
      </c>
      <c r="E726" s="14" t="str">
        <f aca="false">RAW_DATA!E722</f>
        <v>2024-07-06</v>
      </c>
      <c r="F726" s="14" t="str">
        <f aca="false">RAW_DATA!F722</f>
        <v>2024-07-11</v>
      </c>
      <c r="G726" s="2" t="str">
        <f aca="false">RAW_DATA!G722</f>
        <v>Madhesh</v>
      </c>
      <c r="H726" s="4" t="n">
        <f aca="false">RAW_DATA!H722</f>
        <v>9477.44</v>
      </c>
      <c r="I726" s="5" t="n">
        <f aca="false">RAW_DATA!I722</f>
        <v>15</v>
      </c>
      <c r="J726" s="2" t="str">
        <f aca="false">RAW_DATA!J722</f>
        <v>No</v>
      </c>
      <c r="K726" s="15" t="n">
        <f aca="false">IF(AND(F726&lt;&gt;"",E726&lt;&gt;""),DATEVALUE(F726)-DATEVALUE(E726),"")</f>
        <v>5</v>
      </c>
      <c r="L726" s="4" t="n">
        <f aca="false">H726*(1-I726/100)</f>
        <v>8055.824</v>
      </c>
      <c r="M726" s="4" t="n">
        <f aca="false">H726*CALCULATIONS!$B$2</f>
        <v>5686.464</v>
      </c>
      <c r="N726" s="4" t="n">
        <f aca="false">IF(J726="Yes",H726*CALCULATIONS!$B$3,0)</f>
        <v>0</v>
      </c>
      <c r="O726" s="4" t="n">
        <f aca="false">L726-M726-N726</f>
        <v>2369.36</v>
      </c>
      <c r="P726" s="16" t="n">
        <f aca="false">IF(L726&gt;0,O726/L726,"")</f>
        <v>0.294117647058824</v>
      </c>
    </row>
    <row r="727" customFormat="false" ht="15" hidden="false" customHeight="false" outlineLevel="0" collapsed="false">
      <c r="A727" s="2" t="str">
        <f aca="false">RAW_DATA!A723</f>
        <v>ORD-100722</v>
      </c>
      <c r="B727" s="2" t="str">
        <f aca="false">RAW_DATA!B723</f>
        <v>CUST-4437</v>
      </c>
      <c r="C727" s="2" t="str">
        <f aca="false">RAW_DATA!C723</f>
        <v>Women</v>
      </c>
      <c r="D727" s="2" t="str">
        <f aca="false">RAW_DATA!D723</f>
        <v>WOM-TOP-001</v>
      </c>
      <c r="E727" s="14" t="str">
        <f aca="false">RAW_DATA!E723</f>
        <v>2024-02-28</v>
      </c>
      <c r="F727" s="14" t="str">
        <f aca="false">RAW_DATA!F723</f>
        <v>2024-03-06</v>
      </c>
      <c r="G727" s="2" t="str">
        <f aca="false">RAW_DATA!G723</f>
        <v>Bagmati</v>
      </c>
      <c r="H727" s="4" t="n">
        <f aca="false">RAW_DATA!H723</f>
        <v>3960.17</v>
      </c>
      <c r="I727" s="5" t="n">
        <f aca="false">RAW_DATA!I723</f>
        <v>10</v>
      </c>
      <c r="J727" s="2" t="str">
        <f aca="false">RAW_DATA!J723</f>
        <v>No</v>
      </c>
      <c r="K727" s="15" t="n">
        <f aca="false">IF(AND(F727&lt;&gt;"",E727&lt;&gt;""),DATEVALUE(F727)-DATEVALUE(E727),"")</f>
        <v>7</v>
      </c>
      <c r="L727" s="4" t="n">
        <f aca="false">H727*(1-I727/100)</f>
        <v>3564.153</v>
      </c>
      <c r="M727" s="4" t="n">
        <f aca="false">H727*CALCULATIONS!$B$2</f>
        <v>2376.102</v>
      </c>
      <c r="N727" s="4" t="n">
        <f aca="false">IF(J727="Yes",H727*CALCULATIONS!$B$3,0)</f>
        <v>0</v>
      </c>
      <c r="O727" s="4" t="n">
        <f aca="false">L727-M727-N727</f>
        <v>1188.051</v>
      </c>
      <c r="P727" s="16" t="n">
        <f aca="false">IF(L727&gt;0,O727/L727,"")</f>
        <v>0.333333333333333</v>
      </c>
    </row>
    <row r="728" customFormat="false" ht="15" hidden="false" customHeight="false" outlineLevel="0" collapsed="false">
      <c r="A728" s="2" t="str">
        <f aca="false">RAW_DATA!A724</f>
        <v>ORD-100723</v>
      </c>
      <c r="B728" s="2" t="str">
        <f aca="false">RAW_DATA!B724</f>
        <v>CUST-6656</v>
      </c>
      <c r="C728" s="2" t="str">
        <f aca="false">RAW_DATA!C724</f>
        <v>Women</v>
      </c>
      <c r="D728" s="2" t="str">
        <f aca="false">RAW_DATA!D724</f>
        <v>WOM-TOP-001</v>
      </c>
      <c r="E728" s="14" t="str">
        <f aca="false">RAW_DATA!E724</f>
        <v>2024-08-04</v>
      </c>
      <c r="F728" s="14" t="str">
        <f aca="false">RAW_DATA!F724</f>
        <v>2024-08-08</v>
      </c>
      <c r="G728" s="2" t="str">
        <f aca="false">RAW_DATA!G724</f>
        <v>Madhesh</v>
      </c>
      <c r="H728" s="4" t="n">
        <f aca="false">RAW_DATA!H724</f>
        <v>7801.71</v>
      </c>
      <c r="I728" s="5" t="n">
        <f aca="false">RAW_DATA!I724</f>
        <v>10</v>
      </c>
      <c r="J728" s="2" t="str">
        <f aca="false">RAW_DATA!J724</f>
        <v>Yes</v>
      </c>
      <c r="K728" s="15" t="n">
        <f aca="false">IF(AND(F728&lt;&gt;"",E728&lt;&gt;""),DATEVALUE(F728)-DATEVALUE(E728),"")</f>
        <v>4</v>
      </c>
      <c r="L728" s="4" t="n">
        <f aca="false">H728*(1-I728/100)</f>
        <v>7021.539</v>
      </c>
      <c r="M728" s="4" t="n">
        <f aca="false">H728*CALCULATIONS!$B$2</f>
        <v>4681.026</v>
      </c>
      <c r="N728" s="4" t="n">
        <f aca="false">IF(J728="Yes",H728*CALCULATIONS!$B$3,0)</f>
        <v>1560.342</v>
      </c>
      <c r="O728" s="4" t="n">
        <f aca="false">L728-M728-N728</f>
        <v>780.171</v>
      </c>
      <c r="P728" s="16" t="n">
        <f aca="false">IF(L728&gt;0,O728/L728,"")</f>
        <v>0.111111111111111</v>
      </c>
    </row>
    <row r="729" customFormat="false" ht="15" hidden="false" customHeight="false" outlineLevel="0" collapsed="false">
      <c r="A729" s="2" t="str">
        <f aca="false">RAW_DATA!A725</f>
        <v>ORD-100724</v>
      </c>
      <c r="B729" s="2" t="str">
        <f aca="false">RAW_DATA!B725</f>
        <v>CUST-5788</v>
      </c>
      <c r="C729" s="2" t="str">
        <f aca="false">RAW_DATA!C725</f>
        <v>Women</v>
      </c>
      <c r="D729" s="2" t="str">
        <f aca="false">RAW_DATA!D725</f>
        <v>WOM-CARDIGAN-001</v>
      </c>
      <c r="E729" s="14" t="str">
        <f aca="false">RAW_DATA!E725</f>
        <v>2024-09-29</v>
      </c>
      <c r="F729" s="14" t="str">
        <f aca="false">RAW_DATA!F725</f>
        <v>2024-10-06</v>
      </c>
      <c r="G729" s="2" t="str">
        <f aca="false">RAW_DATA!G725</f>
        <v>Gandaki</v>
      </c>
      <c r="H729" s="4" t="n">
        <f aca="false">RAW_DATA!H725</f>
        <v>7317.38</v>
      </c>
      <c r="I729" s="5" t="n">
        <f aca="false">RAW_DATA!I725</f>
        <v>0</v>
      </c>
      <c r="J729" s="2" t="str">
        <f aca="false">RAW_DATA!J725</f>
        <v>No</v>
      </c>
      <c r="K729" s="15" t="n">
        <f aca="false">IF(AND(F729&lt;&gt;"",E729&lt;&gt;""),DATEVALUE(F729)-DATEVALUE(E729),"")</f>
        <v>7</v>
      </c>
      <c r="L729" s="4" t="n">
        <f aca="false">H729*(1-I729/100)</f>
        <v>7317.38</v>
      </c>
      <c r="M729" s="4" t="n">
        <f aca="false">H729*CALCULATIONS!$B$2</f>
        <v>4390.428</v>
      </c>
      <c r="N729" s="4" t="n">
        <f aca="false">IF(J729="Yes",H729*CALCULATIONS!$B$3,0)</f>
        <v>0</v>
      </c>
      <c r="O729" s="4" t="n">
        <f aca="false">L729-M729-N729</f>
        <v>2926.952</v>
      </c>
      <c r="P729" s="16" t="n">
        <f aca="false">IF(L729&gt;0,O729/L729,"")</f>
        <v>0.4</v>
      </c>
    </row>
    <row r="730" customFormat="false" ht="15" hidden="false" customHeight="false" outlineLevel="0" collapsed="false">
      <c r="A730" s="2" t="str">
        <f aca="false">RAW_DATA!A726</f>
        <v>ORD-100725</v>
      </c>
      <c r="B730" s="2" t="str">
        <f aca="false">RAW_DATA!B726</f>
        <v>CUST-2430</v>
      </c>
      <c r="C730" s="2" t="str">
        <f aca="false">RAW_DATA!C726</f>
        <v>Women</v>
      </c>
      <c r="D730" s="2" t="str">
        <f aca="false">RAW_DATA!D726</f>
        <v>WOM-BLOUSE-001</v>
      </c>
      <c r="E730" s="14" t="str">
        <f aca="false">RAW_DATA!E726</f>
        <v>2024-02-03</v>
      </c>
      <c r="F730" s="14" t="str">
        <f aca="false">RAW_DATA!F726</f>
        <v>2024-02-06</v>
      </c>
      <c r="G730" s="2" t="str">
        <f aca="false">RAW_DATA!G726</f>
        <v>Lumbini</v>
      </c>
      <c r="H730" s="4" t="n">
        <f aca="false">RAW_DATA!H726</f>
        <v>12227.54</v>
      </c>
      <c r="I730" s="5" t="n">
        <f aca="false">RAW_DATA!I726</f>
        <v>25</v>
      </c>
      <c r="J730" s="2" t="str">
        <f aca="false">RAW_DATA!J726</f>
        <v>No</v>
      </c>
      <c r="K730" s="15" t="n">
        <f aca="false">IF(AND(F730&lt;&gt;"",E730&lt;&gt;""),DATEVALUE(F730)-DATEVALUE(E730),"")</f>
        <v>3</v>
      </c>
      <c r="L730" s="4" t="n">
        <f aca="false">H730*(1-I730/100)</f>
        <v>9170.655</v>
      </c>
      <c r="M730" s="4" t="n">
        <f aca="false">H730*CALCULATIONS!$B$2</f>
        <v>7336.524</v>
      </c>
      <c r="N730" s="4" t="n">
        <f aca="false">IF(J730="Yes",H730*CALCULATIONS!$B$3,0)</f>
        <v>0</v>
      </c>
      <c r="O730" s="4" t="n">
        <f aca="false">L730-M730-N730</f>
        <v>1834.131</v>
      </c>
      <c r="P730" s="16" t="n">
        <f aca="false">IF(L730&gt;0,O730/L730,"")</f>
        <v>0.2</v>
      </c>
    </row>
    <row r="731" customFormat="false" ht="15" hidden="false" customHeight="false" outlineLevel="0" collapsed="false">
      <c r="A731" s="2" t="str">
        <f aca="false">RAW_DATA!A727</f>
        <v>ORD-100726</v>
      </c>
      <c r="B731" s="2" t="str">
        <f aca="false">RAW_DATA!B727</f>
        <v>CUST-3465</v>
      </c>
      <c r="C731" s="2" t="str">
        <f aca="false">RAW_DATA!C727</f>
        <v>Men</v>
      </c>
      <c r="D731" s="2" t="str">
        <f aca="false">RAW_DATA!D727</f>
        <v>MEN-JEANS-001</v>
      </c>
      <c r="E731" s="14" t="str">
        <f aca="false">RAW_DATA!E727</f>
        <v>2024-05-21</v>
      </c>
      <c r="F731" s="14" t="str">
        <f aca="false">RAW_DATA!F727</f>
        <v>2024-05-23</v>
      </c>
      <c r="G731" s="2" t="str">
        <f aca="false">RAW_DATA!G727</f>
        <v>Bagmati</v>
      </c>
      <c r="H731" s="4" t="n">
        <f aca="false">RAW_DATA!H727</f>
        <v>2085.79</v>
      </c>
      <c r="I731" s="5" t="n">
        <f aca="false">RAW_DATA!I727</f>
        <v>0</v>
      </c>
      <c r="J731" s="2" t="str">
        <f aca="false">RAW_DATA!J727</f>
        <v>Yes</v>
      </c>
      <c r="K731" s="15" t="n">
        <f aca="false">IF(AND(F731&lt;&gt;"",E731&lt;&gt;""),DATEVALUE(F731)-DATEVALUE(E731),"")</f>
        <v>2</v>
      </c>
      <c r="L731" s="4" t="n">
        <f aca="false">H731*(1-I731/100)</f>
        <v>2085.79</v>
      </c>
      <c r="M731" s="4" t="n">
        <f aca="false">H731*CALCULATIONS!$B$2</f>
        <v>1251.474</v>
      </c>
      <c r="N731" s="4" t="n">
        <f aca="false">IF(J731="Yes",H731*CALCULATIONS!$B$3,0)</f>
        <v>417.158</v>
      </c>
      <c r="O731" s="4" t="n">
        <f aca="false">L731-M731-N731</f>
        <v>417.158</v>
      </c>
      <c r="P731" s="16" t="n">
        <f aca="false">IF(L731&gt;0,O731/L731,"")</f>
        <v>0.2</v>
      </c>
    </row>
    <row r="732" customFormat="false" ht="15" hidden="false" customHeight="false" outlineLevel="0" collapsed="false">
      <c r="A732" s="2" t="str">
        <f aca="false">RAW_DATA!A728</f>
        <v>ORD-100727</v>
      </c>
      <c r="B732" s="2" t="str">
        <f aca="false">RAW_DATA!B728</f>
        <v>CUST-6680</v>
      </c>
      <c r="C732" s="2" t="str">
        <f aca="false">RAW_DATA!C728</f>
        <v>Kids</v>
      </c>
      <c r="D732" s="2" t="str">
        <f aca="false">RAW_DATA!D728</f>
        <v>KID-ONESIE-001</v>
      </c>
      <c r="E732" s="14" t="str">
        <f aca="false">RAW_DATA!E728</f>
        <v>2024-12-15</v>
      </c>
      <c r="F732" s="14" t="str">
        <f aca="false">RAW_DATA!F728</f>
        <v>2024-12-21</v>
      </c>
      <c r="G732" s="2" t="str">
        <f aca="false">RAW_DATA!G728</f>
        <v>Sudurpashchim</v>
      </c>
      <c r="H732" s="4" t="n">
        <f aca="false">RAW_DATA!H728</f>
        <v>4750.96</v>
      </c>
      <c r="I732" s="5" t="n">
        <f aca="false">RAW_DATA!I728</f>
        <v>0</v>
      </c>
      <c r="J732" s="2" t="str">
        <f aca="false">RAW_DATA!J728</f>
        <v>Yes</v>
      </c>
      <c r="K732" s="15" t="n">
        <f aca="false">IF(AND(F732&lt;&gt;"",E732&lt;&gt;""),DATEVALUE(F732)-DATEVALUE(E732),"")</f>
        <v>6</v>
      </c>
      <c r="L732" s="4" t="n">
        <f aca="false">H732*(1-I732/100)</f>
        <v>4750.96</v>
      </c>
      <c r="M732" s="4" t="n">
        <f aca="false">H732*CALCULATIONS!$B$2</f>
        <v>2850.576</v>
      </c>
      <c r="N732" s="4" t="n">
        <f aca="false">IF(J732="Yes",H732*CALCULATIONS!$B$3,0)</f>
        <v>950.192</v>
      </c>
      <c r="O732" s="4" t="n">
        <f aca="false">L732-M732-N732</f>
        <v>950.192</v>
      </c>
      <c r="P732" s="16" t="n">
        <f aca="false">IF(L732&gt;0,O732/L732,"")</f>
        <v>0.2</v>
      </c>
    </row>
    <row r="733" customFormat="false" ht="15" hidden="false" customHeight="false" outlineLevel="0" collapsed="false">
      <c r="A733" s="2" t="str">
        <f aca="false">RAW_DATA!A729</f>
        <v>ORD-100728</v>
      </c>
      <c r="B733" s="2" t="str">
        <f aca="false">RAW_DATA!B729</f>
        <v>CUST-6503</v>
      </c>
      <c r="C733" s="2" t="str">
        <f aca="false">RAW_DATA!C729</f>
        <v>Women</v>
      </c>
      <c r="D733" s="2" t="str">
        <f aca="false">RAW_DATA!D729</f>
        <v>WOM-KURTA-001</v>
      </c>
      <c r="E733" s="14" t="str">
        <f aca="false">RAW_DATA!E729</f>
        <v>2024-04-28</v>
      </c>
      <c r="F733" s="14" t="str">
        <f aca="false">RAW_DATA!F729</f>
        <v>2024-05-07</v>
      </c>
      <c r="G733" s="2" t="str">
        <f aca="false">RAW_DATA!G729</f>
        <v>Bagmati</v>
      </c>
      <c r="H733" s="4" t="n">
        <f aca="false">RAW_DATA!H729</f>
        <v>819.53</v>
      </c>
      <c r="I733" s="5" t="n">
        <f aca="false">RAW_DATA!I729</f>
        <v>0</v>
      </c>
      <c r="J733" s="2" t="str">
        <f aca="false">RAW_DATA!J729</f>
        <v>No</v>
      </c>
      <c r="K733" s="15" t="n">
        <f aca="false">IF(AND(F733&lt;&gt;"",E733&lt;&gt;""),DATEVALUE(F733)-DATEVALUE(E733),"")</f>
        <v>9</v>
      </c>
      <c r="L733" s="4" t="n">
        <f aca="false">H733*(1-I733/100)</f>
        <v>819.53</v>
      </c>
      <c r="M733" s="4" t="n">
        <f aca="false">H733*CALCULATIONS!$B$2</f>
        <v>491.718</v>
      </c>
      <c r="N733" s="4" t="n">
        <f aca="false">IF(J733="Yes",H733*CALCULATIONS!$B$3,0)</f>
        <v>0</v>
      </c>
      <c r="O733" s="4" t="n">
        <f aca="false">L733-M733-N733</f>
        <v>327.812</v>
      </c>
      <c r="P733" s="16" t="n">
        <f aca="false">IF(L733&gt;0,O733/L733,"")</f>
        <v>0.4</v>
      </c>
    </row>
    <row r="734" customFormat="false" ht="15" hidden="false" customHeight="false" outlineLevel="0" collapsed="false">
      <c r="A734" s="2" t="str">
        <f aca="false">RAW_DATA!A730</f>
        <v>ORD-100729</v>
      </c>
      <c r="B734" s="2" t="str">
        <f aca="false">RAW_DATA!B730</f>
        <v>CUST-9986</v>
      </c>
      <c r="C734" s="2" t="str">
        <f aca="false">RAW_DATA!C730</f>
        <v>Women</v>
      </c>
      <c r="D734" s="2" t="str">
        <f aca="false">RAW_DATA!D730</f>
        <v>WOM-BLOUSE-001</v>
      </c>
      <c r="E734" s="14" t="str">
        <f aca="false">RAW_DATA!E730</f>
        <v>2024-10-30</v>
      </c>
      <c r="F734" s="14" t="str">
        <f aca="false">RAW_DATA!F730</f>
        <v>2024-11-06</v>
      </c>
      <c r="G734" s="2" t="str">
        <f aca="false">RAW_DATA!G730</f>
        <v>Lumbini</v>
      </c>
      <c r="H734" s="4" t="n">
        <f aca="false">RAW_DATA!H730</f>
        <v>5231.44</v>
      </c>
      <c r="I734" s="5" t="n">
        <f aca="false">RAW_DATA!I730</f>
        <v>30</v>
      </c>
      <c r="J734" s="2" t="str">
        <f aca="false">RAW_DATA!J730</f>
        <v>No</v>
      </c>
      <c r="K734" s="15" t="n">
        <f aca="false">IF(AND(F734&lt;&gt;"",E734&lt;&gt;""),DATEVALUE(F734)-DATEVALUE(E734),"")</f>
        <v>7</v>
      </c>
      <c r="L734" s="4" t="n">
        <f aca="false">H734*(1-I734/100)</f>
        <v>3662.008</v>
      </c>
      <c r="M734" s="4" t="n">
        <f aca="false">H734*CALCULATIONS!$B$2</f>
        <v>3138.864</v>
      </c>
      <c r="N734" s="4" t="n">
        <f aca="false">IF(J734="Yes",H734*CALCULATIONS!$B$3,0)</f>
        <v>0</v>
      </c>
      <c r="O734" s="4" t="n">
        <f aca="false">L734-M734-N734</f>
        <v>523.144</v>
      </c>
      <c r="P734" s="16" t="n">
        <f aca="false">IF(L734&gt;0,O734/L734,"")</f>
        <v>0.142857142857143</v>
      </c>
    </row>
    <row r="735" customFormat="false" ht="15" hidden="false" customHeight="false" outlineLevel="0" collapsed="false">
      <c r="A735" s="2" t="str">
        <f aca="false">RAW_DATA!A731</f>
        <v>ORD-100730</v>
      </c>
      <c r="B735" s="2" t="str">
        <f aca="false">RAW_DATA!B731</f>
        <v>CUST-5720</v>
      </c>
      <c r="C735" s="2" t="str">
        <f aca="false">RAW_DATA!C731</f>
        <v>Women</v>
      </c>
      <c r="D735" s="2" t="str">
        <f aca="false">RAW_DATA!D731</f>
        <v>WOM-JEANS-001</v>
      </c>
      <c r="E735" s="14" t="str">
        <f aca="false">RAW_DATA!E731</f>
        <v>2024-05-13</v>
      </c>
      <c r="F735" s="14" t="str">
        <f aca="false">RAW_DATA!F731</f>
        <v>2024-05-16</v>
      </c>
      <c r="G735" s="2" t="str">
        <f aca="false">RAW_DATA!G731</f>
        <v>Gandaki</v>
      </c>
      <c r="H735" s="4" t="n">
        <f aca="false">RAW_DATA!H731</f>
        <v>4944.18</v>
      </c>
      <c r="I735" s="5" t="n">
        <f aca="false">RAW_DATA!I731</f>
        <v>30</v>
      </c>
      <c r="J735" s="2" t="str">
        <f aca="false">RAW_DATA!J731</f>
        <v>No</v>
      </c>
      <c r="K735" s="15" t="n">
        <f aca="false">IF(AND(F735&lt;&gt;"",E735&lt;&gt;""),DATEVALUE(F735)-DATEVALUE(E735),"")</f>
        <v>3</v>
      </c>
      <c r="L735" s="4" t="n">
        <f aca="false">H735*(1-I735/100)</f>
        <v>3460.926</v>
      </c>
      <c r="M735" s="4" t="n">
        <f aca="false">H735*CALCULATIONS!$B$2</f>
        <v>2966.508</v>
      </c>
      <c r="N735" s="4" t="n">
        <f aca="false">IF(J735="Yes",H735*CALCULATIONS!$B$3,0)</f>
        <v>0</v>
      </c>
      <c r="O735" s="4" t="n">
        <f aca="false">L735-M735-N735</f>
        <v>494.418</v>
      </c>
      <c r="P735" s="16" t="n">
        <f aca="false">IF(L735&gt;0,O735/L735,"")</f>
        <v>0.142857142857143</v>
      </c>
    </row>
    <row r="736" customFormat="false" ht="15" hidden="false" customHeight="false" outlineLevel="0" collapsed="false">
      <c r="A736" s="2" t="str">
        <f aca="false">RAW_DATA!A732</f>
        <v>ORD-100731</v>
      </c>
      <c r="B736" s="2" t="str">
        <f aca="false">RAW_DATA!B732</f>
        <v>CUST-9770</v>
      </c>
      <c r="C736" s="2" t="str">
        <f aca="false">RAW_DATA!C732</f>
        <v>Women</v>
      </c>
      <c r="D736" s="2" t="str">
        <f aca="false">RAW_DATA!D732</f>
        <v>WOM-KURTA-001</v>
      </c>
      <c r="E736" s="14" t="str">
        <f aca="false">RAW_DATA!E732</f>
        <v>2024-03-26</v>
      </c>
      <c r="F736" s="14" t="str">
        <f aca="false">RAW_DATA!F732</f>
        <v>2024-04-02</v>
      </c>
      <c r="G736" s="2" t="str">
        <f aca="false">RAW_DATA!G732</f>
        <v>Bagmati</v>
      </c>
      <c r="H736" s="4" t="n">
        <f aca="false">RAW_DATA!H732</f>
        <v>7110.93</v>
      </c>
      <c r="I736" s="5" t="n">
        <f aca="false">RAW_DATA!I732</f>
        <v>10</v>
      </c>
      <c r="J736" s="2" t="str">
        <f aca="false">RAW_DATA!J732</f>
        <v>Yes</v>
      </c>
      <c r="K736" s="15" t="n">
        <f aca="false">IF(AND(F736&lt;&gt;"",E736&lt;&gt;""),DATEVALUE(F736)-DATEVALUE(E736),"")</f>
        <v>7</v>
      </c>
      <c r="L736" s="4" t="n">
        <f aca="false">H736*(1-I736/100)</f>
        <v>6399.837</v>
      </c>
      <c r="M736" s="4" t="n">
        <f aca="false">H736*CALCULATIONS!$B$2</f>
        <v>4266.558</v>
      </c>
      <c r="N736" s="4" t="n">
        <f aca="false">IF(J736="Yes",H736*CALCULATIONS!$B$3,0)</f>
        <v>1422.186</v>
      </c>
      <c r="O736" s="4" t="n">
        <f aca="false">L736-M736-N736</f>
        <v>711.093</v>
      </c>
      <c r="P736" s="16" t="n">
        <f aca="false">IF(L736&gt;0,O736/L736,"")</f>
        <v>0.111111111111111</v>
      </c>
    </row>
    <row r="737" customFormat="false" ht="15" hidden="false" customHeight="false" outlineLevel="0" collapsed="false">
      <c r="A737" s="2" t="str">
        <f aca="false">RAW_DATA!A733</f>
        <v>ORD-100732</v>
      </c>
      <c r="B737" s="2" t="str">
        <f aca="false">RAW_DATA!B733</f>
        <v>CUST-6187</v>
      </c>
      <c r="C737" s="2" t="str">
        <f aca="false">RAW_DATA!C733</f>
        <v>Men</v>
      </c>
      <c r="D737" s="2" t="str">
        <f aca="false">RAW_DATA!D733</f>
        <v>MEN-JEANS-001</v>
      </c>
      <c r="E737" s="14" t="str">
        <f aca="false">RAW_DATA!E733</f>
        <v>2024-03-19</v>
      </c>
      <c r="F737" s="14" t="str">
        <f aca="false">RAW_DATA!F733</f>
        <v>2024-03-22</v>
      </c>
      <c r="G737" s="2" t="str">
        <f aca="false">RAW_DATA!G733</f>
        <v>Karnali</v>
      </c>
      <c r="H737" s="4" t="n">
        <f aca="false">RAW_DATA!H733</f>
        <v>13618.31</v>
      </c>
      <c r="I737" s="5" t="n">
        <f aca="false">RAW_DATA!I733</f>
        <v>25</v>
      </c>
      <c r="J737" s="2" t="str">
        <f aca="false">RAW_DATA!J733</f>
        <v>Yes</v>
      </c>
      <c r="K737" s="15" t="n">
        <f aca="false">IF(AND(F737&lt;&gt;"",E737&lt;&gt;""),DATEVALUE(F737)-DATEVALUE(E737),"")</f>
        <v>3</v>
      </c>
      <c r="L737" s="4" t="n">
        <f aca="false">H737*(1-I737/100)</f>
        <v>10213.7325</v>
      </c>
      <c r="M737" s="4" t="n">
        <f aca="false">H737*CALCULATIONS!$B$2</f>
        <v>8170.986</v>
      </c>
      <c r="N737" s="4" t="n">
        <f aca="false">IF(J737="Yes",H737*CALCULATIONS!$B$3,0)</f>
        <v>2723.662</v>
      </c>
      <c r="O737" s="4" t="n">
        <f aca="false">L737-M737-N737</f>
        <v>-680.915499999999</v>
      </c>
      <c r="P737" s="16" t="n">
        <f aca="false">IF(L737&gt;0,O737/L737,"")</f>
        <v>-0.0666666666666666</v>
      </c>
    </row>
    <row r="738" customFormat="false" ht="15" hidden="false" customHeight="false" outlineLevel="0" collapsed="false">
      <c r="A738" s="2" t="str">
        <f aca="false">RAW_DATA!A734</f>
        <v>ORD-100733</v>
      </c>
      <c r="B738" s="2" t="str">
        <f aca="false">RAW_DATA!B734</f>
        <v>CUST-6633</v>
      </c>
      <c r="C738" s="2" t="str">
        <f aca="false">RAW_DATA!C734</f>
        <v>Women</v>
      </c>
      <c r="D738" s="2" t="str">
        <f aca="false">RAW_DATA!D734</f>
        <v>WOM-SUIT-001</v>
      </c>
      <c r="E738" s="14" t="str">
        <f aca="false">RAW_DATA!E734</f>
        <v>2024-12-28</v>
      </c>
      <c r="F738" s="14" t="str">
        <f aca="false">RAW_DATA!F734</f>
        <v>2024-12-29</v>
      </c>
      <c r="G738" s="2" t="str">
        <f aca="false">RAW_DATA!G734</f>
        <v>Bagmati</v>
      </c>
      <c r="H738" s="4" t="n">
        <f aca="false">RAW_DATA!H734</f>
        <v>3474.75</v>
      </c>
      <c r="I738" s="5" t="n">
        <f aca="false">RAW_DATA!I734</f>
        <v>5</v>
      </c>
      <c r="J738" s="2" t="str">
        <f aca="false">RAW_DATA!J734</f>
        <v>No</v>
      </c>
      <c r="K738" s="15" t="n">
        <f aca="false">IF(AND(F738&lt;&gt;"",E738&lt;&gt;""),DATEVALUE(F738)-DATEVALUE(E738),"")</f>
        <v>1</v>
      </c>
      <c r="L738" s="4" t="n">
        <f aca="false">H738*(1-I738/100)</f>
        <v>3301.0125</v>
      </c>
      <c r="M738" s="4" t="n">
        <f aca="false">H738*CALCULATIONS!$B$2</f>
        <v>2084.85</v>
      </c>
      <c r="N738" s="4" t="n">
        <f aca="false">IF(J738="Yes",H738*CALCULATIONS!$B$3,0)</f>
        <v>0</v>
      </c>
      <c r="O738" s="4" t="n">
        <f aca="false">L738-M738-N738</f>
        <v>1216.1625</v>
      </c>
      <c r="P738" s="16" t="n">
        <f aca="false">IF(L738&gt;0,O738/L738,"")</f>
        <v>0.368421052631579</v>
      </c>
    </row>
    <row r="739" customFormat="false" ht="15" hidden="false" customHeight="false" outlineLevel="0" collapsed="false">
      <c r="A739" s="2" t="str">
        <f aca="false">RAW_DATA!A735</f>
        <v>ORD-100734</v>
      </c>
      <c r="B739" s="2" t="str">
        <f aca="false">RAW_DATA!B735</f>
        <v>CUST-9182</v>
      </c>
      <c r="C739" s="2" t="str">
        <f aca="false">RAW_DATA!C735</f>
        <v>Men</v>
      </c>
      <c r="D739" s="2" t="str">
        <f aca="false">RAW_DATA!D735</f>
        <v>MEN-TSHIRT-001</v>
      </c>
      <c r="E739" s="14" t="str">
        <f aca="false">RAW_DATA!E735</f>
        <v>2024-03-03</v>
      </c>
      <c r="F739" s="14" t="str">
        <f aca="false">RAW_DATA!F735</f>
        <v>2024-03-15</v>
      </c>
      <c r="G739" s="2" t="str">
        <f aca="false">RAW_DATA!G735</f>
        <v>Gandaki</v>
      </c>
      <c r="H739" s="4" t="n">
        <f aca="false">RAW_DATA!H735</f>
        <v>8237.82</v>
      </c>
      <c r="I739" s="5" t="n">
        <f aca="false">RAW_DATA!I735</f>
        <v>5</v>
      </c>
      <c r="J739" s="2" t="str">
        <f aca="false">RAW_DATA!J735</f>
        <v>No</v>
      </c>
      <c r="K739" s="15" t="n">
        <f aca="false">IF(AND(F739&lt;&gt;"",E739&lt;&gt;""),DATEVALUE(F739)-DATEVALUE(E739),"")</f>
        <v>12</v>
      </c>
      <c r="L739" s="4" t="n">
        <f aca="false">H739*(1-I739/100)</f>
        <v>7825.929</v>
      </c>
      <c r="M739" s="4" t="n">
        <f aca="false">H739*CALCULATIONS!$B$2</f>
        <v>4942.692</v>
      </c>
      <c r="N739" s="4" t="n">
        <f aca="false">IF(J739="Yes",H739*CALCULATIONS!$B$3,0)</f>
        <v>0</v>
      </c>
      <c r="O739" s="4" t="n">
        <f aca="false">L739-M739-N739</f>
        <v>2883.237</v>
      </c>
      <c r="P739" s="16" t="n">
        <f aca="false">IF(L739&gt;0,O739/L739,"")</f>
        <v>0.368421052631579</v>
      </c>
    </row>
    <row r="740" customFormat="false" ht="15" hidden="false" customHeight="false" outlineLevel="0" collapsed="false">
      <c r="A740" s="2" t="str">
        <f aca="false">RAW_DATA!A736</f>
        <v>ORD-100735</v>
      </c>
      <c r="B740" s="2" t="str">
        <f aca="false">RAW_DATA!B736</f>
        <v>CUST-5842</v>
      </c>
      <c r="C740" s="2" t="str">
        <f aca="false">RAW_DATA!C736</f>
        <v>Women</v>
      </c>
      <c r="D740" s="2" t="str">
        <f aca="false">RAW_DATA!D736</f>
        <v>WOM-SUIT-001</v>
      </c>
      <c r="E740" s="14" t="str">
        <f aca="false">RAW_DATA!E736</f>
        <v>2024-10-06</v>
      </c>
      <c r="F740" s="14" t="str">
        <f aca="false">RAW_DATA!F736</f>
        <v>2024-10-20</v>
      </c>
      <c r="G740" s="2" t="str">
        <f aca="false">RAW_DATA!G736</f>
        <v>Sudurpashchim</v>
      </c>
      <c r="H740" s="4" t="n">
        <f aca="false">RAW_DATA!H736</f>
        <v>562.27</v>
      </c>
      <c r="I740" s="5" t="n">
        <f aca="false">RAW_DATA!I736</f>
        <v>5</v>
      </c>
      <c r="J740" s="2" t="str">
        <f aca="false">RAW_DATA!J736</f>
        <v>No</v>
      </c>
      <c r="K740" s="15" t="n">
        <f aca="false">IF(AND(F740&lt;&gt;"",E740&lt;&gt;""),DATEVALUE(F740)-DATEVALUE(E740),"")</f>
        <v>14</v>
      </c>
      <c r="L740" s="4" t="n">
        <f aca="false">H740*(1-I740/100)</f>
        <v>534.1565</v>
      </c>
      <c r="M740" s="4" t="n">
        <f aca="false">H740*CALCULATIONS!$B$2</f>
        <v>337.362</v>
      </c>
      <c r="N740" s="4" t="n">
        <f aca="false">IF(J740="Yes",H740*CALCULATIONS!$B$3,0)</f>
        <v>0</v>
      </c>
      <c r="O740" s="4" t="n">
        <f aca="false">L740-M740-N740</f>
        <v>196.7945</v>
      </c>
      <c r="P740" s="16" t="n">
        <f aca="false">IF(L740&gt;0,O740/L740,"")</f>
        <v>0.368421052631579</v>
      </c>
    </row>
    <row r="741" customFormat="false" ht="15" hidden="false" customHeight="false" outlineLevel="0" collapsed="false">
      <c r="A741" s="2" t="str">
        <f aca="false">RAW_DATA!A737</f>
        <v>ORD-100736</v>
      </c>
      <c r="B741" s="2" t="str">
        <f aca="false">RAW_DATA!B737</f>
        <v>CUST-8243</v>
      </c>
      <c r="C741" s="2" t="str">
        <f aca="false">RAW_DATA!C737</f>
        <v>Women</v>
      </c>
      <c r="D741" s="2" t="str">
        <f aca="false">RAW_DATA!D737</f>
        <v>WOM-JEANS-001</v>
      </c>
      <c r="E741" s="14" t="str">
        <f aca="false">RAW_DATA!E737</f>
        <v>2024-10-20</v>
      </c>
      <c r="F741" s="14" t="str">
        <f aca="false">RAW_DATA!F737</f>
        <v>2024-10-27</v>
      </c>
      <c r="G741" s="2" t="str">
        <f aca="false">RAW_DATA!G737</f>
        <v>Sudurpashchim</v>
      </c>
      <c r="H741" s="4" t="n">
        <f aca="false">RAW_DATA!H737</f>
        <v>14720</v>
      </c>
      <c r="I741" s="5" t="n">
        <f aca="false">RAW_DATA!I737</f>
        <v>30</v>
      </c>
      <c r="J741" s="2" t="str">
        <f aca="false">RAW_DATA!J737</f>
        <v>No</v>
      </c>
      <c r="K741" s="15" t="n">
        <f aca="false">IF(AND(F741&lt;&gt;"",E741&lt;&gt;""),DATEVALUE(F741)-DATEVALUE(E741),"")</f>
        <v>7</v>
      </c>
      <c r="L741" s="4" t="n">
        <f aca="false">H741*(1-I741/100)</f>
        <v>10304</v>
      </c>
      <c r="M741" s="4" t="n">
        <f aca="false">H741*CALCULATIONS!$B$2</f>
        <v>8832</v>
      </c>
      <c r="N741" s="4" t="n">
        <f aca="false">IF(J741="Yes",H741*CALCULATIONS!$B$3,0)</f>
        <v>0</v>
      </c>
      <c r="O741" s="4" t="n">
        <f aca="false">L741-M741-N741</f>
        <v>1472</v>
      </c>
      <c r="P741" s="16" t="n">
        <f aca="false">IF(L741&gt;0,O741/L741,"")</f>
        <v>0.142857142857143</v>
      </c>
    </row>
    <row r="742" customFormat="false" ht="15" hidden="false" customHeight="false" outlineLevel="0" collapsed="false">
      <c r="A742" s="2" t="str">
        <f aca="false">RAW_DATA!A738</f>
        <v>ORD-100737</v>
      </c>
      <c r="B742" s="2" t="str">
        <f aca="false">RAW_DATA!B738</f>
        <v>CUST-4610</v>
      </c>
      <c r="C742" s="2" t="str">
        <f aca="false">RAW_DATA!C738</f>
        <v>Men</v>
      </c>
      <c r="D742" s="2" t="str">
        <f aca="false">RAW_DATA!D738</f>
        <v>MEN-SHIRT-002</v>
      </c>
      <c r="E742" s="14" t="str">
        <f aca="false">RAW_DATA!E738</f>
        <v>2024-10-09</v>
      </c>
      <c r="F742" s="14" t="str">
        <f aca="false">RAW_DATA!F738</f>
        <v>2024-10-11</v>
      </c>
      <c r="G742" s="2" t="str">
        <f aca="false">RAW_DATA!G738</f>
        <v>Lumbini</v>
      </c>
      <c r="H742" s="4" t="n">
        <f aca="false">RAW_DATA!H738</f>
        <v>2521.64</v>
      </c>
      <c r="I742" s="5" t="n">
        <f aca="false">RAW_DATA!I738</f>
        <v>0</v>
      </c>
      <c r="J742" s="2" t="str">
        <f aca="false">RAW_DATA!J738</f>
        <v>Yes</v>
      </c>
      <c r="K742" s="15" t="n">
        <f aca="false">IF(AND(F742&lt;&gt;"",E742&lt;&gt;""),DATEVALUE(F742)-DATEVALUE(E742),"")</f>
        <v>2</v>
      </c>
      <c r="L742" s="4" t="n">
        <f aca="false">H742*(1-I742/100)</f>
        <v>2521.64</v>
      </c>
      <c r="M742" s="4" t="n">
        <f aca="false">H742*CALCULATIONS!$B$2</f>
        <v>1512.984</v>
      </c>
      <c r="N742" s="4" t="n">
        <f aca="false">IF(J742="Yes",H742*CALCULATIONS!$B$3,0)</f>
        <v>504.328</v>
      </c>
      <c r="O742" s="4" t="n">
        <f aca="false">L742-M742-N742</f>
        <v>504.328</v>
      </c>
      <c r="P742" s="16" t="n">
        <f aca="false">IF(L742&gt;0,O742/L742,"")</f>
        <v>0.2</v>
      </c>
    </row>
    <row r="743" customFormat="false" ht="15" hidden="false" customHeight="false" outlineLevel="0" collapsed="false">
      <c r="A743" s="2" t="str">
        <f aca="false">RAW_DATA!A739</f>
        <v>ORD-100738</v>
      </c>
      <c r="B743" s="2" t="str">
        <f aca="false">RAW_DATA!B739</f>
        <v>CUST-5553</v>
      </c>
      <c r="C743" s="2" t="str">
        <f aca="false">RAW_DATA!C739</f>
        <v>Women</v>
      </c>
      <c r="D743" s="2" t="str">
        <f aca="false">RAW_DATA!D739</f>
        <v>WOM-SAREE-001</v>
      </c>
      <c r="E743" s="14" t="str">
        <f aca="false">RAW_DATA!E739</f>
        <v>2024-10-25</v>
      </c>
      <c r="F743" s="14" t="str">
        <f aca="false">RAW_DATA!F739</f>
        <v>2024-10-31</v>
      </c>
      <c r="G743" s="2" t="str">
        <f aca="false">RAW_DATA!G739</f>
        <v>Madhesh</v>
      </c>
      <c r="H743" s="4" t="n">
        <f aca="false">RAW_DATA!H739</f>
        <v>9799.03</v>
      </c>
      <c r="I743" s="5" t="n">
        <f aca="false">RAW_DATA!I739</f>
        <v>20</v>
      </c>
      <c r="J743" s="2" t="str">
        <f aca="false">RAW_DATA!J739</f>
        <v>No</v>
      </c>
      <c r="K743" s="15" t="n">
        <f aca="false">IF(AND(F743&lt;&gt;"",E743&lt;&gt;""),DATEVALUE(F743)-DATEVALUE(E743),"")</f>
        <v>6</v>
      </c>
      <c r="L743" s="4" t="n">
        <f aca="false">H743*(1-I743/100)</f>
        <v>7839.224</v>
      </c>
      <c r="M743" s="4" t="n">
        <f aca="false">H743*CALCULATIONS!$B$2</f>
        <v>5879.418</v>
      </c>
      <c r="N743" s="4" t="n">
        <f aca="false">IF(J743="Yes",H743*CALCULATIONS!$B$3,0)</f>
        <v>0</v>
      </c>
      <c r="O743" s="4" t="n">
        <f aca="false">L743-M743-N743</f>
        <v>1959.806</v>
      </c>
      <c r="P743" s="16" t="n">
        <f aca="false">IF(L743&gt;0,O743/L743,"")</f>
        <v>0.25</v>
      </c>
    </row>
    <row r="744" customFormat="false" ht="15" hidden="false" customHeight="false" outlineLevel="0" collapsed="false">
      <c r="A744" s="2" t="str">
        <f aca="false">RAW_DATA!A740</f>
        <v>ORD-100739</v>
      </c>
      <c r="B744" s="2" t="str">
        <f aca="false">RAW_DATA!B740</f>
        <v>CUST-9035</v>
      </c>
      <c r="C744" s="2" t="str">
        <f aca="false">RAW_DATA!C740</f>
        <v>Men</v>
      </c>
      <c r="D744" s="2" t="str">
        <f aca="false">RAW_DATA!D740</f>
        <v>MEN-SHIRT-002</v>
      </c>
      <c r="E744" s="14" t="str">
        <f aca="false">RAW_DATA!E740</f>
        <v>2024-02-14</v>
      </c>
      <c r="F744" s="14" t="str">
        <f aca="false">RAW_DATA!F740</f>
        <v>2024-02-28</v>
      </c>
      <c r="G744" s="2" t="str">
        <f aca="false">RAW_DATA!G740</f>
        <v>Gandaki</v>
      </c>
      <c r="H744" s="4" t="n">
        <f aca="false">RAW_DATA!H740</f>
        <v>10317.42</v>
      </c>
      <c r="I744" s="5" t="n">
        <f aca="false">RAW_DATA!I740</f>
        <v>15</v>
      </c>
      <c r="J744" s="2" t="str">
        <f aca="false">RAW_DATA!J740</f>
        <v>No</v>
      </c>
      <c r="K744" s="15" t="n">
        <f aca="false">IF(AND(F744&lt;&gt;"",E744&lt;&gt;""),DATEVALUE(F744)-DATEVALUE(E744),"")</f>
        <v>14</v>
      </c>
      <c r="L744" s="4" t="n">
        <f aca="false">H744*(1-I744/100)</f>
        <v>8769.807</v>
      </c>
      <c r="M744" s="4" t="n">
        <f aca="false">H744*CALCULATIONS!$B$2</f>
        <v>6190.452</v>
      </c>
      <c r="N744" s="4" t="n">
        <f aca="false">IF(J744="Yes",H744*CALCULATIONS!$B$3,0)</f>
        <v>0</v>
      </c>
      <c r="O744" s="4" t="n">
        <f aca="false">L744-M744-N744</f>
        <v>2579.355</v>
      </c>
      <c r="P744" s="16" t="n">
        <f aca="false">IF(L744&gt;0,O744/L744,"")</f>
        <v>0.294117647058824</v>
      </c>
    </row>
    <row r="745" customFormat="false" ht="15" hidden="false" customHeight="false" outlineLevel="0" collapsed="false">
      <c r="A745" s="2" t="str">
        <f aca="false">RAW_DATA!A741</f>
        <v>ORD-100740</v>
      </c>
      <c r="B745" s="2" t="str">
        <f aca="false">RAW_DATA!B741</f>
        <v>CUST-8006</v>
      </c>
      <c r="C745" s="2" t="str">
        <f aca="false">RAW_DATA!C741</f>
        <v>Men</v>
      </c>
      <c r="D745" s="2" t="str">
        <f aca="false">RAW_DATA!D741</f>
        <v>MEN-KURTA-001</v>
      </c>
      <c r="E745" s="14" t="str">
        <f aca="false">RAW_DATA!E741</f>
        <v>2024-07-03</v>
      </c>
      <c r="F745" s="14" t="str">
        <f aca="false">RAW_DATA!F741</f>
        <v>2024-07-08</v>
      </c>
      <c r="G745" s="2" t="str">
        <f aca="false">RAW_DATA!G741</f>
        <v>Gandaki</v>
      </c>
      <c r="H745" s="4" t="n">
        <f aca="false">RAW_DATA!H741</f>
        <v>13672.48</v>
      </c>
      <c r="I745" s="5" t="n">
        <f aca="false">RAW_DATA!I741</f>
        <v>0</v>
      </c>
      <c r="J745" s="2" t="str">
        <f aca="false">RAW_DATA!J741</f>
        <v>No</v>
      </c>
      <c r="K745" s="15" t="n">
        <f aca="false">IF(AND(F745&lt;&gt;"",E745&lt;&gt;""),DATEVALUE(F745)-DATEVALUE(E745),"")</f>
        <v>5</v>
      </c>
      <c r="L745" s="4" t="n">
        <f aca="false">H745*(1-I745/100)</f>
        <v>13672.48</v>
      </c>
      <c r="M745" s="4" t="n">
        <f aca="false">H745*CALCULATIONS!$B$2</f>
        <v>8203.488</v>
      </c>
      <c r="N745" s="4" t="n">
        <f aca="false">IF(J745="Yes",H745*CALCULATIONS!$B$3,0)</f>
        <v>0</v>
      </c>
      <c r="O745" s="4" t="n">
        <f aca="false">L745-M745-N745</f>
        <v>5468.992</v>
      </c>
      <c r="P745" s="16" t="n">
        <f aca="false">IF(L745&gt;0,O745/L745,"")</f>
        <v>0.4</v>
      </c>
    </row>
    <row r="746" customFormat="false" ht="15" hidden="false" customHeight="false" outlineLevel="0" collapsed="false">
      <c r="A746" s="2" t="str">
        <f aca="false">RAW_DATA!A742</f>
        <v>ORD-100741</v>
      </c>
      <c r="B746" s="2" t="str">
        <f aca="false">RAW_DATA!B742</f>
        <v>CUST-8278</v>
      </c>
      <c r="C746" s="2" t="str">
        <f aca="false">RAW_DATA!C742</f>
        <v>Men</v>
      </c>
      <c r="D746" s="2" t="str">
        <f aca="false">RAW_DATA!D742</f>
        <v>MEN-SUIT-001</v>
      </c>
      <c r="E746" s="14" t="str">
        <f aca="false">RAW_DATA!E742</f>
        <v>2024-08-16</v>
      </c>
      <c r="F746" s="14" t="str">
        <f aca="false">RAW_DATA!F742</f>
        <v>2024-08-26</v>
      </c>
      <c r="G746" s="2" t="str">
        <f aca="false">RAW_DATA!G742</f>
        <v>Bagmati</v>
      </c>
      <c r="H746" s="4" t="n">
        <f aca="false">RAW_DATA!H742</f>
        <v>5594.65</v>
      </c>
      <c r="I746" s="5" t="n">
        <f aca="false">RAW_DATA!I742</f>
        <v>10</v>
      </c>
      <c r="J746" s="2" t="str">
        <f aca="false">RAW_DATA!J742</f>
        <v>Yes</v>
      </c>
      <c r="K746" s="15" t="n">
        <f aca="false">IF(AND(F746&lt;&gt;"",E746&lt;&gt;""),DATEVALUE(F746)-DATEVALUE(E746),"")</f>
        <v>10</v>
      </c>
      <c r="L746" s="4" t="n">
        <f aca="false">H746*(1-I746/100)</f>
        <v>5035.185</v>
      </c>
      <c r="M746" s="4" t="n">
        <f aca="false">H746*CALCULATIONS!$B$2</f>
        <v>3356.79</v>
      </c>
      <c r="N746" s="4" t="n">
        <f aca="false">IF(J746="Yes",H746*CALCULATIONS!$B$3,0)</f>
        <v>1118.93</v>
      </c>
      <c r="O746" s="4" t="n">
        <f aca="false">L746-M746-N746</f>
        <v>559.465</v>
      </c>
      <c r="P746" s="16" t="n">
        <f aca="false">IF(L746&gt;0,O746/L746,"")</f>
        <v>0.111111111111111</v>
      </c>
    </row>
    <row r="747" customFormat="false" ht="15" hidden="false" customHeight="false" outlineLevel="0" collapsed="false">
      <c r="A747" s="2" t="str">
        <f aca="false">RAW_DATA!A743</f>
        <v>ORD-100742</v>
      </c>
      <c r="B747" s="2" t="str">
        <f aca="false">RAW_DATA!B743</f>
        <v>CUST-2410</v>
      </c>
      <c r="C747" s="2" t="str">
        <f aca="false">RAW_DATA!C743</f>
        <v>Women</v>
      </c>
      <c r="D747" s="2" t="str">
        <f aca="false">RAW_DATA!D743</f>
        <v>WOM-LEHENGA-001</v>
      </c>
      <c r="E747" s="14" t="str">
        <f aca="false">RAW_DATA!E743</f>
        <v>2024-08-05</v>
      </c>
      <c r="F747" s="14" t="str">
        <f aca="false">RAW_DATA!F743</f>
        <v>2024-08-13</v>
      </c>
      <c r="G747" s="2" t="str">
        <f aca="false">RAW_DATA!G743</f>
        <v>Karnali</v>
      </c>
      <c r="H747" s="4" t="n">
        <f aca="false">RAW_DATA!H743</f>
        <v>2874.96</v>
      </c>
      <c r="I747" s="5" t="n">
        <f aca="false">RAW_DATA!I743</f>
        <v>10</v>
      </c>
      <c r="J747" s="2" t="str">
        <f aca="false">RAW_DATA!J743</f>
        <v>No</v>
      </c>
      <c r="K747" s="15" t="n">
        <f aca="false">IF(AND(F747&lt;&gt;"",E747&lt;&gt;""),DATEVALUE(F747)-DATEVALUE(E747),"")</f>
        <v>8</v>
      </c>
      <c r="L747" s="4" t="n">
        <f aca="false">H747*(1-I747/100)</f>
        <v>2587.464</v>
      </c>
      <c r="M747" s="4" t="n">
        <f aca="false">H747*CALCULATIONS!$B$2</f>
        <v>1724.976</v>
      </c>
      <c r="N747" s="4" t="n">
        <f aca="false">IF(J747="Yes",H747*CALCULATIONS!$B$3,0)</f>
        <v>0</v>
      </c>
      <c r="O747" s="4" t="n">
        <f aca="false">L747-M747-N747</f>
        <v>862.488</v>
      </c>
      <c r="P747" s="16" t="n">
        <f aca="false">IF(L747&gt;0,O747/L747,"")</f>
        <v>0.333333333333333</v>
      </c>
    </row>
    <row r="748" customFormat="false" ht="15" hidden="false" customHeight="false" outlineLevel="0" collapsed="false">
      <c r="A748" s="2" t="str">
        <f aca="false">RAW_DATA!A744</f>
        <v>ORD-100743</v>
      </c>
      <c r="B748" s="2" t="str">
        <f aca="false">RAW_DATA!B744</f>
        <v>CUST-7156</v>
      </c>
      <c r="C748" s="2" t="str">
        <f aca="false">RAW_DATA!C744</f>
        <v>Men</v>
      </c>
      <c r="D748" s="2" t="str">
        <f aca="false">RAW_DATA!D744</f>
        <v>MEN-JACKET-001</v>
      </c>
      <c r="E748" s="14" t="str">
        <f aca="false">RAW_DATA!E744</f>
        <v>2024-06-20</v>
      </c>
      <c r="F748" s="14" t="str">
        <f aca="false">RAW_DATA!F744</f>
        <v>2024-06-22</v>
      </c>
      <c r="G748" s="2" t="str">
        <f aca="false">RAW_DATA!G744</f>
        <v>Madhesh</v>
      </c>
      <c r="H748" s="4" t="n">
        <f aca="false">RAW_DATA!H744</f>
        <v>8116.87</v>
      </c>
      <c r="I748" s="5" t="n">
        <f aca="false">RAW_DATA!I744</f>
        <v>30</v>
      </c>
      <c r="J748" s="2" t="str">
        <f aca="false">RAW_DATA!J744</f>
        <v>No</v>
      </c>
      <c r="K748" s="15" t="n">
        <f aca="false">IF(AND(F748&lt;&gt;"",E748&lt;&gt;""),DATEVALUE(F748)-DATEVALUE(E748),"")</f>
        <v>2</v>
      </c>
      <c r="L748" s="4" t="n">
        <f aca="false">H748*(1-I748/100)</f>
        <v>5681.809</v>
      </c>
      <c r="M748" s="4" t="n">
        <f aca="false">H748*CALCULATIONS!$B$2</f>
        <v>4870.122</v>
      </c>
      <c r="N748" s="4" t="n">
        <f aca="false">IF(J748="Yes",H748*CALCULATIONS!$B$3,0)</f>
        <v>0</v>
      </c>
      <c r="O748" s="4" t="n">
        <f aca="false">L748-M748-N748</f>
        <v>811.687</v>
      </c>
      <c r="P748" s="16" t="n">
        <f aca="false">IF(L748&gt;0,O748/L748,"")</f>
        <v>0.142857142857143</v>
      </c>
    </row>
    <row r="749" customFormat="false" ht="15" hidden="false" customHeight="false" outlineLevel="0" collapsed="false">
      <c r="A749" s="2" t="str">
        <f aca="false">RAW_DATA!A745</f>
        <v>ORD-100744</v>
      </c>
      <c r="B749" s="2" t="str">
        <f aca="false">RAW_DATA!B745</f>
        <v>CUST-3243</v>
      </c>
      <c r="C749" s="2" t="str">
        <f aca="false">RAW_DATA!C745</f>
        <v>Men</v>
      </c>
      <c r="D749" s="2" t="str">
        <f aca="false">RAW_DATA!D745</f>
        <v>MEN-POLO-001</v>
      </c>
      <c r="E749" s="14" t="str">
        <f aca="false">RAW_DATA!E745</f>
        <v>2024-10-11</v>
      </c>
      <c r="F749" s="14" t="str">
        <f aca="false">RAW_DATA!F745</f>
        <v>2024-10-16</v>
      </c>
      <c r="G749" s="2" t="str">
        <f aca="false">RAW_DATA!G745</f>
        <v>Gandaki</v>
      </c>
      <c r="H749" s="4" t="n">
        <f aca="false">RAW_DATA!H745</f>
        <v>6510.45</v>
      </c>
      <c r="I749" s="5" t="n">
        <f aca="false">RAW_DATA!I745</f>
        <v>10</v>
      </c>
      <c r="J749" s="2" t="str">
        <f aca="false">RAW_DATA!J745</f>
        <v>No</v>
      </c>
      <c r="K749" s="15" t="n">
        <f aca="false">IF(AND(F749&lt;&gt;"",E749&lt;&gt;""),DATEVALUE(F749)-DATEVALUE(E749),"")</f>
        <v>5</v>
      </c>
      <c r="L749" s="4" t="n">
        <f aca="false">H749*(1-I749/100)</f>
        <v>5859.405</v>
      </c>
      <c r="M749" s="4" t="n">
        <f aca="false">H749*CALCULATIONS!$B$2</f>
        <v>3906.27</v>
      </c>
      <c r="N749" s="4" t="n">
        <f aca="false">IF(J749="Yes",H749*CALCULATIONS!$B$3,0)</f>
        <v>0</v>
      </c>
      <c r="O749" s="4" t="n">
        <f aca="false">L749-M749-N749</f>
        <v>1953.135</v>
      </c>
      <c r="P749" s="16" t="n">
        <f aca="false">IF(L749&gt;0,O749/L749,"")</f>
        <v>0.333333333333333</v>
      </c>
    </row>
    <row r="750" customFormat="false" ht="15" hidden="false" customHeight="false" outlineLevel="0" collapsed="false">
      <c r="A750" s="2" t="str">
        <f aca="false">RAW_DATA!A746</f>
        <v>ORD-100745</v>
      </c>
      <c r="B750" s="2" t="str">
        <f aca="false">RAW_DATA!B746</f>
        <v>CUST-8593</v>
      </c>
      <c r="C750" s="2" t="str">
        <f aca="false">RAW_DATA!C746</f>
        <v>Men</v>
      </c>
      <c r="D750" s="2" t="str">
        <f aca="false">RAW_DATA!D746</f>
        <v>MEN-POLO-001</v>
      </c>
      <c r="E750" s="14" t="str">
        <f aca="false">RAW_DATA!E746</f>
        <v>2024-06-03</v>
      </c>
      <c r="F750" s="14" t="str">
        <f aca="false">RAW_DATA!F746</f>
        <v>2024-06-12</v>
      </c>
      <c r="G750" s="2" t="str">
        <f aca="false">RAW_DATA!G746</f>
        <v>Bagmati</v>
      </c>
      <c r="H750" s="4" t="n">
        <f aca="false">RAW_DATA!H746</f>
        <v>1112.38</v>
      </c>
      <c r="I750" s="5" t="n">
        <f aca="false">RAW_DATA!I746</f>
        <v>15</v>
      </c>
      <c r="J750" s="2" t="str">
        <f aca="false">RAW_DATA!J746</f>
        <v>No</v>
      </c>
      <c r="K750" s="15" t="n">
        <f aca="false">IF(AND(F750&lt;&gt;"",E750&lt;&gt;""),DATEVALUE(F750)-DATEVALUE(E750),"")</f>
        <v>9</v>
      </c>
      <c r="L750" s="4" t="n">
        <f aca="false">H750*(1-I750/100)</f>
        <v>945.523</v>
      </c>
      <c r="M750" s="4" t="n">
        <f aca="false">H750*CALCULATIONS!$B$2</f>
        <v>667.428</v>
      </c>
      <c r="N750" s="4" t="n">
        <f aca="false">IF(J750="Yes",H750*CALCULATIONS!$B$3,0)</f>
        <v>0</v>
      </c>
      <c r="O750" s="4" t="n">
        <f aca="false">L750-M750-N750</f>
        <v>278.095</v>
      </c>
      <c r="P750" s="16" t="n">
        <f aca="false">IF(L750&gt;0,O750/L750,"")</f>
        <v>0.294117647058824</v>
      </c>
    </row>
    <row r="751" customFormat="false" ht="15" hidden="false" customHeight="false" outlineLevel="0" collapsed="false">
      <c r="A751" s="2" t="str">
        <f aca="false">RAW_DATA!A747</f>
        <v>ORD-100746</v>
      </c>
      <c r="B751" s="2" t="str">
        <f aca="false">RAW_DATA!B747</f>
        <v>CUST-5713</v>
      </c>
      <c r="C751" s="2" t="str">
        <f aca="false">RAW_DATA!C747</f>
        <v>Men</v>
      </c>
      <c r="D751" s="2" t="str">
        <f aca="false">RAW_DATA!D747</f>
        <v>MEN-SHIRT-001</v>
      </c>
      <c r="E751" s="14" t="str">
        <f aca="false">RAW_DATA!E747</f>
        <v>2024-11-21</v>
      </c>
      <c r="F751" s="14" t="str">
        <f aca="false">RAW_DATA!F747</f>
        <v>2024-11-26</v>
      </c>
      <c r="G751" s="2" t="str">
        <f aca="false">RAW_DATA!G747</f>
        <v>Bagmati</v>
      </c>
      <c r="H751" s="4" t="n">
        <f aca="false">RAW_DATA!H747</f>
        <v>14362.39</v>
      </c>
      <c r="I751" s="5" t="n">
        <f aca="false">RAW_DATA!I747</f>
        <v>10</v>
      </c>
      <c r="J751" s="2" t="str">
        <f aca="false">RAW_DATA!J747</f>
        <v>No</v>
      </c>
      <c r="K751" s="15" t="n">
        <f aca="false">IF(AND(F751&lt;&gt;"",E751&lt;&gt;""),DATEVALUE(F751)-DATEVALUE(E751),"")</f>
        <v>5</v>
      </c>
      <c r="L751" s="4" t="n">
        <f aca="false">H751*(1-I751/100)</f>
        <v>12926.151</v>
      </c>
      <c r="M751" s="4" t="n">
        <f aca="false">H751*CALCULATIONS!$B$2</f>
        <v>8617.434</v>
      </c>
      <c r="N751" s="4" t="n">
        <f aca="false">IF(J751="Yes",H751*CALCULATIONS!$B$3,0)</f>
        <v>0</v>
      </c>
      <c r="O751" s="4" t="n">
        <f aca="false">L751-M751-N751</f>
        <v>4308.717</v>
      </c>
      <c r="P751" s="16" t="n">
        <f aca="false">IF(L751&gt;0,O751/L751,"")</f>
        <v>0.333333333333333</v>
      </c>
    </row>
    <row r="752" customFormat="false" ht="15" hidden="false" customHeight="false" outlineLevel="0" collapsed="false">
      <c r="A752" s="2" t="str">
        <f aca="false">RAW_DATA!A748</f>
        <v>ORD-100747</v>
      </c>
      <c r="B752" s="2" t="str">
        <f aca="false">RAW_DATA!B748</f>
        <v>CUST-2093</v>
      </c>
      <c r="C752" s="2" t="str">
        <f aca="false">RAW_DATA!C748</f>
        <v>Women</v>
      </c>
      <c r="D752" s="2" t="str">
        <f aca="false">RAW_DATA!D748</f>
        <v>WOM-SUIT-001</v>
      </c>
      <c r="E752" s="14" t="str">
        <f aca="false">RAW_DATA!E748</f>
        <v>2024-03-02</v>
      </c>
      <c r="F752" s="14" t="str">
        <f aca="false">RAW_DATA!F748</f>
        <v>2024-03-10</v>
      </c>
      <c r="G752" s="2" t="str">
        <f aca="false">RAW_DATA!G748</f>
        <v>Sudurpashchim</v>
      </c>
      <c r="H752" s="4" t="n">
        <f aca="false">RAW_DATA!H748</f>
        <v>4048.88</v>
      </c>
      <c r="I752" s="5" t="n">
        <f aca="false">RAW_DATA!I748</f>
        <v>25</v>
      </c>
      <c r="J752" s="2" t="str">
        <f aca="false">RAW_DATA!J748</f>
        <v>No</v>
      </c>
      <c r="K752" s="15" t="n">
        <f aca="false">IF(AND(F752&lt;&gt;"",E752&lt;&gt;""),DATEVALUE(F752)-DATEVALUE(E752),"")</f>
        <v>8</v>
      </c>
      <c r="L752" s="4" t="n">
        <f aca="false">H752*(1-I752/100)</f>
        <v>3036.66</v>
      </c>
      <c r="M752" s="4" t="n">
        <f aca="false">H752*CALCULATIONS!$B$2</f>
        <v>2429.328</v>
      </c>
      <c r="N752" s="4" t="n">
        <f aca="false">IF(J752="Yes",H752*CALCULATIONS!$B$3,0)</f>
        <v>0</v>
      </c>
      <c r="O752" s="4" t="n">
        <f aca="false">L752-M752-N752</f>
        <v>607.332</v>
      </c>
      <c r="P752" s="16" t="n">
        <f aca="false">IF(L752&gt;0,O752/L752,"")</f>
        <v>0.2</v>
      </c>
    </row>
    <row r="753" customFormat="false" ht="15" hidden="false" customHeight="false" outlineLevel="0" collapsed="false">
      <c r="A753" s="2" t="str">
        <f aca="false">RAW_DATA!A749</f>
        <v>ORD-100748</v>
      </c>
      <c r="B753" s="2" t="str">
        <f aca="false">RAW_DATA!B749</f>
        <v>CUST-2959</v>
      </c>
      <c r="C753" s="2" t="str">
        <f aca="false">RAW_DATA!C749</f>
        <v>Women</v>
      </c>
      <c r="D753" s="2" t="str">
        <f aca="false">RAW_DATA!D749</f>
        <v>WOM-BLOUSE-001</v>
      </c>
      <c r="E753" s="14" t="str">
        <f aca="false">RAW_DATA!E749</f>
        <v>2024-05-12</v>
      </c>
      <c r="F753" s="14" t="str">
        <f aca="false">RAW_DATA!F749</f>
        <v>2024-05-19</v>
      </c>
      <c r="G753" s="2" t="str">
        <f aca="false">RAW_DATA!G749</f>
        <v>Gandaki</v>
      </c>
      <c r="H753" s="4" t="n">
        <f aca="false">RAW_DATA!H749</f>
        <v>6822.99</v>
      </c>
      <c r="I753" s="5" t="n">
        <f aca="false">RAW_DATA!I749</f>
        <v>20</v>
      </c>
      <c r="J753" s="2" t="str">
        <f aca="false">RAW_DATA!J749</f>
        <v>No</v>
      </c>
      <c r="K753" s="15" t="n">
        <f aca="false">IF(AND(F753&lt;&gt;"",E753&lt;&gt;""),DATEVALUE(F753)-DATEVALUE(E753),"")</f>
        <v>7</v>
      </c>
      <c r="L753" s="4" t="n">
        <f aca="false">H753*(1-I753/100)</f>
        <v>5458.392</v>
      </c>
      <c r="M753" s="4" t="n">
        <f aca="false">H753*CALCULATIONS!$B$2</f>
        <v>4093.794</v>
      </c>
      <c r="N753" s="4" t="n">
        <f aca="false">IF(J753="Yes",H753*CALCULATIONS!$B$3,0)</f>
        <v>0</v>
      </c>
      <c r="O753" s="4" t="n">
        <f aca="false">L753-M753-N753</f>
        <v>1364.598</v>
      </c>
      <c r="P753" s="16" t="n">
        <f aca="false">IF(L753&gt;0,O753/L753,"")</f>
        <v>0.25</v>
      </c>
    </row>
    <row r="754" customFormat="false" ht="15" hidden="false" customHeight="false" outlineLevel="0" collapsed="false">
      <c r="A754" s="2" t="str">
        <f aca="false">RAW_DATA!A750</f>
        <v>ORD-100749</v>
      </c>
      <c r="B754" s="2" t="str">
        <f aca="false">RAW_DATA!B750</f>
        <v>CUST-3219</v>
      </c>
      <c r="C754" s="2" t="str">
        <f aca="false">RAW_DATA!C750</f>
        <v>Men</v>
      </c>
      <c r="D754" s="2" t="str">
        <f aca="false">RAW_DATA!D750</f>
        <v>MEN-KURTA-001</v>
      </c>
      <c r="E754" s="14" t="str">
        <f aca="false">RAW_DATA!E750</f>
        <v>2024-01-30</v>
      </c>
      <c r="F754" s="14" t="str">
        <f aca="false">RAW_DATA!F750</f>
        <v>2024-02-02</v>
      </c>
      <c r="G754" s="2" t="str">
        <f aca="false">RAW_DATA!G750</f>
        <v>Bagmati</v>
      </c>
      <c r="H754" s="4" t="n">
        <f aca="false">RAW_DATA!H750</f>
        <v>2861.28</v>
      </c>
      <c r="I754" s="5" t="n">
        <f aca="false">RAW_DATA!I750</f>
        <v>10</v>
      </c>
      <c r="J754" s="2" t="str">
        <f aca="false">RAW_DATA!J750</f>
        <v>No</v>
      </c>
      <c r="K754" s="15" t="n">
        <f aca="false">IF(AND(F754&lt;&gt;"",E754&lt;&gt;""),DATEVALUE(F754)-DATEVALUE(E754),"")</f>
        <v>3</v>
      </c>
      <c r="L754" s="4" t="n">
        <f aca="false">H754*(1-I754/100)</f>
        <v>2575.152</v>
      </c>
      <c r="M754" s="4" t="n">
        <f aca="false">H754*CALCULATIONS!$B$2</f>
        <v>1716.768</v>
      </c>
      <c r="N754" s="4" t="n">
        <f aca="false">IF(J754="Yes",H754*CALCULATIONS!$B$3,0)</f>
        <v>0</v>
      </c>
      <c r="O754" s="4" t="n">
        <f aca="false">L754-M754-N754</f>
        <v>858.384</v>
      </c>
      <c r="P754" s="16" t="n">
        <f aca="false">IF(L754&gt;0,O754/L754,"")</f>
        <v>0.333333333333333</v>
      </c>
    </row>
    <row r="755" customFormat="false" ht="15" hidden="false" customHeight="false" outlineLevel="0" collapsed="false">
      <c r="A755" s="2" t="str">
        <f aca="false">RAW_DATA!A751</f>
        <v>ORD-100750</v>
      </c>
      <c r="B755" s="2" t="str">
        <f aca="false">RAW_DATA!B751</f>
        <v>CUST-2258</v>
      </c>
      <c r="C755" s="2" t="str">
        <f aca="false">RAW_DATA!C751</f>
        <v>Men</v>
      </c>
      <c r="D755" s="2" t="str">
        <f aca="false">RAW_DATA!D751</f>
        <v>MEN-SHIRT-001</v>
      </c>
      <c r="E755" s="14" t="str">
        <f aca="false">RAW_DATA!E751</f>
        <v>2024-07-01</v>
      </c>
      <c r="F755" s="14" t="str">
        <f aca="false">RAW_DATA!F751</f>
        <v>2024-07-02</v>
      </c>
      <c r="G755" s="2" t="str">
        <f aca="false">RAW_DATA!G751</f>
        <v>Bagmati</v>
      </c>
      <c r="H755" s="4" t="n">
        <f aca="false">RAW_DATA!H751</f>
        <v>9725.58</v>
      </c>
      <c r="I755" s="5" t="n">
        <f aca="false">RAW_DATA!I751</f>
        <v>15</v>
      </c>
      <c r="J755" s="2" t="str">
        <f aca="false">RAW_DATA!J751</f>
        <v>No</v>
      </c>
      <c r="K755" s="15" t="n">
        <f aca="false">IF(AND(F755&lt;&gt;"",E755&lt;&gt;""),DATEVALUE(F755)-DATEVALUE(E755),"")</f>
        <v>1</v>
      </c>
      <c r="L755" s="4" t="n">
        <f aca="false">H755*(1-I755/100)</f>
        <v>8266.743</v>
      </c>
      <c r="M755" s="4" t="n">
        <f aca="false">H755*CALCULATIONS!$B$2</f>
        <v>5835.348</v>
      </c>
      <c r="N755" s="4" t="n">
        <f aca="false">IF(J755="Yes",H755*CALCULATIONS!$B$3,0)</f>
        <v>0</v>
      </c>
      <c r="O755" s="4" t="n">
        <f aca="false">L755-M755-N755</f>
        <v>2431.395</v>
      </c>
      <c r="P755" s="16" t="n">
        <f aca="false">IF(L755&gt;0,O755/L755,"")</f>
        <v>0.294117647058824</v>
      </c>
    </row>
    <row r="756" customFormat="false" ht="15" hidden="false" customHeight="false" outlineLevel="0" collapsed="false">
      <c r="A756" s="2" t="str">
        <f aca="false">RAW_DATA!A752</f>
        <v>ORD-100751</v>
      </c>
      <c r="B756" s="2" t="str">
        <f aca="false">RAW_DATA!B752</f>
        <v>CUST-5932</v>
      </c>
      <c r="C756" s="2" t="str">
        <f aca="false">RAW_DATA!C752</f>
        <v>Women</v>
      </c>
      <c r="D756" s="2" t="str">
        <f aca="false">RAW_DATA!D752</f>
        <v>WOM-DRESS-001</v>
      </c>
      <c r="E756" s="14" t="str">
        <f aca="false">RAW_DATA!E752</f>
        <v>2024-10-05</v>
      </c>
      <c r="F756" s="14" t="str">
        <f aca="false">RAW_DATA!F752</f>
        <v>2024-10-09</v>
      </c>
      <c r="G756" s="2" t="str">
        <f aca="false">RAW_DATA!G752</f>
        <v>Lumbini</v>
      </c>
      <c r="H756" s="4" t="n">
        <f aca="false">RAW_DATA!H752</f>
        <v>11413.11</v>
      </c>
      <c r="I756" s="5" t="n">
        <f aca="false">RAW_DATA!I752</f>
        <v>20</v>
      </c>
      <c r="J756" s="2" t="str">
        <f aca="false">RAW_DATA!J752</f>
        <v>No</v>
      </c>
      <c r="K756" s="15" t="n">
        <f aca="false">IF(AND(F756&lt;&gt;"",E756&lt;&gt;""),DATEVALUE(F756)-DATEVALUE(E756),"")</f>
        <v>4</v>
      </c>
      <c r="L756" s="4" t="n">
        <f aca="false">H756*(1-I756/100)</f>
        <v>9130.488</v>
      </c>
      <c r="M756" s="4" t="n">
        <f aca="false">H756*CALCULATIONS!$B$2</f>
        <v>6847.866</v>
      </c>
      <c r="N756" s="4" t="n">
        <f aca="false">IF(J756="Yes",H756*CALCULATIONS!$B$3,0)</f>
        <v>0</v>
      </c>
      <c r="O756" s="4" t="n">
        <f aca="false">L756-M756-N756</f>
        <v>2282.622</v>
      </c>
      <c r="P756" s="16" t="n">
        <f aca="false">IF(L756&gt;0,O756/L756,"")</f>
        <v>0.25</v>
      </c>
    </row>
    <row r="757" customFormat="false" ht="15" hidden="false" customHeight="false" outlineLevel="0" collapsed="false">
      <c r="A757" s="2" t="str">
        <f aca="false">RAW_DATA!A753</f>
        <v>ORD-100752</v>
      </c>
      <c r="B757" s="2" t="str">
        <f aca="false">RAW_DATA!B753</f>
        <v>CUST-7111</v>
      </c>
      <c r="C757" s="2" t="str">
        <f aca="false">RAW_DATA!C753</f>
        <v>Men</v>
      </c>
      <c r="D757" s="2" t="str">
        <f aca="false">RAW_DATA!D753</f>
        <v>MEN-SUIT-001</v>
      </c>
      <c r="E757" s="14" t="str">
        <f aca="false">RAW_DATA!E753</f>
        <v>2024-03-14</v>
      </c>
      <c r="F757" s="14" t="str">
        <f aca="false">RAW_DATA!F753</f>
        <v>2024-03-15</v>
      </c>
      <c r="G757" s="2" t="str">
        <f aca="false">RAW_DATA!G753</f>
        <v>Bagmati</v>
      </c>
      <c r="H757" s="4" t="n">
        <f aca="false">RAW_DATA!H753</f>
        <v>5598.63</v>
      </c>
      <c r="I757" s="5" t="n">
        <f aca="false">RAW_DATA!I753</f>
        <v>20</v>
      </c>
      <c r="J757" s="2" t="str">
        <f aca="false">RAW_DATA!J753</f>
        <v>No</v>
      </c>
      <c r="K757" s="15" t="n">
        <f aca="false">IF(AND(F757&lt;&gt;"",E757&lt;&gt;""),DATEVALUE(F757)-DATEVALUE(E757),"")</f>
        <v>1</v>
      </c>
      <c r="L757" s="4" t="n">
        <f aca="false">H757*(1-I757/100)</f>
        <v>4478.904</v>
      </c>
      <c r="M757" s="4" t="n">
        <f aca="false">H757*CALCULATIONS!$B$2</f>
        <v>3359.178</v>
      </c>
      <c r="N757" s="4" t="n">
        <f aca="false">IF(J757="Yes",H757*CALCULATIONS!$B$3,0)</f>
        <v>0</v>
      </c>
      <c r="O757" s="4" t="n">
        <f aca="false">L757-M757-N757</f>
        <v>1119.726</v>
      </c>
      <c r="P757" s="16" t="n">
        <f aca="false">IF(L757&gt;0,O757/L757,"")</f>
        <v>0.25</v>
      </c>
    </row>
    <row r="758" customFormat="false" ht="15" hidden="false" customHeight="false" outlineLevel="0" collapsed="false">
      <c r="A758" s="2" t="str">
        <f aca="false">RAW_DATA!A754</f>
        <v>ORD-100753</v>
      </c>
      <c r="B758" s="2" t="str">
        <f aca="false">RAW_DATA!B754</f>
        <v>CUST-9612</v>
      </c>
      <c r="C758" s="2" t="str">
        <f aca="false">RAW_DATA!C754</f>
        <v>Women</v>
      </c>
      <c r="D758" s="2" t="str">
        <f aca="false">RAW_DATA!D754</f>
        <v>WOM-LEHENGA-001</v>
      </c>
      <c r="E758" s="14" t="str">
        <f aca="false">RAW_DATA!E754</f>
        <v>2024-03-20</v>
      </c>
      <c r="F758" s="14" t="str">
        <f aca="false">RAW_DATA!F754</f>
        <v>2024-03-26</v>
      </c>
      <c r="G758" s="2" t="str">
        <f aca="false">RAW_DATA!G754</f>
        <v>Madhesh</v>
      </c>
      <c r="H758" s="4" t="n">
        <f aca="false">RAW_DATA!H754</f>
        <v>1985.06</v>
      </c>
      <c r="I758" s="5" t="n">
        <f aca="false">RAW_DATA!I754</f>
        <v>5</v>
      </c>
      <c r="J758" s="2" t="str">
        <f aca="false">RAW_DATA!J754</f>
        <v>No</v>
      </c>
      <c r="K758" s="15" t="n">
        <f aca="false">IF(AND(F758&lt;&gt;"",E758&lt;&gt;""),DATEVALUE(F758)-DATEVALUE(E758),"")</f>
        <v>6</v>
      </c>
      <c r="L758" s="4" t="n">
        <f aca="false">H758*(1-I758/100)</f>
        <v>1885.807</v>
      </c>
      <c r="M758" s="4" t="n">
        <f aca="false">H758*CALCULATIONS!$B$2</f>
        <v>1191.036</v>
      </c>
      <c r="N758" s="4" t="n">
        <f aca="false">IF(J758="Yes",H758*CALCULATIONS!$B$3,0)</f>
        <v>0</v>
      </c>
      <c r="O758" s="4" t="n">
        <f aca="false">L758-M758-N758</f>
        <v>694.771</v>
      </c>
      <c r="P758" s="16" t="n">
        <f aca="false">IF(L758&gt;0,O758/L758,"")</f>
        <v>0.368421052631579</v>
      </c>
    </row>
    <row r="759" customFormat="false" ht="15" hidden="false" customHeight="false" outlineLevel="0" collapsed="false">
      <c r="A759" s="2" t="str">
        <f aca="false">RAW_DATA!A755</f>
        <v>ORD-100754</v>
      </c>
      <c r="B759" s="2" t="str">
        <f aca="false">RAW_DATA!B755</f>
        <v>CUST-3150</v>
      </c>
      <c r="C759" s="2" t="str">
        <f aca="false">RAW_DATA!C755</f>
        <v>Kids</v>
      </c>
      <c r="D759" s="2" t="str">
        <f aca="false">RAW_DATA!D755</f>
        <v>KID-ONESIE-001</v>
      </c>
      <c r="E759" s="14" t="str">
        <f aca="false">RAW_DATA!E755</f>
        <v>2024-08-23</v>
      </c>
      <c r="F759" s="14" t="str">
        <f aca="false">RAW_DATA!F755</f>
        <v>2024-09-03</v>
      </c>
      <c r="G759" s="2" t="str">
        <f aca="false">RAW_DATA!G755</f>
        <v>Lumbini</v>
      </c>
      <c r="H759" s="4" t="n">
        <f aca="false">RAW_DATA!H755</f>
        <v>2152.52</v>
      </c>
      <c r="I759" s="5" t="n">
        <f aca="false">RAW_DATA!I755</f>
        <v>30</v>
      </c>
      <c r="J759" s="2" t="str">
        <f aca="false">RAW_DATA!J755</f>
        <v>Yes</v>
      </c>
      <c r="K759" s="15" t="n">
        <f aca="false">IF(AND(F759&lt;&gt;"",E759&lt;&gt;""),DATEVALUE(F759)-DATEVALUE(E759),"")</f>
        <v>11</v>
      </c>
      <c r="L759" s="4" t="n">
        <f aca="false">H759*(1-I759/100)</f>
        <v>1506.764</v>
      </c>
      <c r="M759" s="4" t="n">
        <f aca="false">H759*CALCULATIONS!$B$2</f>
        <v>1291.512</v>
      </c>
      <c r="N759" s="4" t="n">
        <f aca="false">IF(J759="Yes",H759*CALCULATIONS!$B$3,0)</f>
        <v>430.504</v>
      </c>
      <c r="O759" s="4" t="n">
        <f aca="false">L759-M759-N759</f>
        <v>-215.252</v>
      </c>
      <c r="P759" s="16" t="n">
        <f aca="false">IF(L759&gt;0,O759/L759,"")</f>
        <v>-0.142857142857143</v>
      </c>
    </row>
    <row r="760" customFormat="false" ht="15" hidden="false" customHeight="false" outlineLevel="0" collapsed="false">
      <c r="A760" s="2" t="str">
        <f aca="false">RAW_DATA!A756</f>
        <v>ORD-100755</v>
      </c>
      <c r="B760" s="2" t="str">
        <f aca="false">RAW_DATA!B756</f>
        <v>CUST-6604</v>
      </c>
      <c r="C760" s="2" t="str">
        <f aca="false">RAW_DATA!C756</f>
        <v>Kids</v>
      </c>
      <c r="D760" s="2" t="str">
        <f aca="false">RAW_DATA!D756</f>
        <v>KID-HOODIE-001</v>
      </c>
      <c r="E760" s="14" t="str">
        <f aca="false">RAW_DATA!E756</f>
        <v>2024-08-14</v>
      </c>
      <c r="F760" s="14" t="str">
        <f aca="false">RAW_DATA!F756</f>
        <v>2024-08-24</v>
      </c>
      <c r="G760" s="2" t="str">
        <f aca="false">RAW_DATA!G756</f>
        <v>Madhesh</v>
      </c>
      <c r="H760" s="4" t="n">
        <f aca="false">RAW_DATA!H756</f>
        <v>5757.24</v>
      </c>
      <c r="I760" s="5" t="n">
        <f aca="false">RAW_DATA!I756</f>
        <v>25</v>
      </c>
      <c r="J760" s="2" t="str">
        <f aca="false">RAW_DATA!J756</f>
        <v>No</v>
      </c>
      <c r="K760" s="15" t="n">
        <f aca="false">IF(AND(F760&lt;&gt;"",E760&lt;&gt;""),DATEVALUE(F760)-DATEVALUE(E760),"")</f>
        <v>10</v>
      </c>
      <c r="L760" s="4" t="n">
        <f aca="false">H760*(1-I760/100)</f>
        <v>4317.93</v>
      </c>
      <c r="M760" s="4" t="n">
        <f aca="false">H760*CALCULATIONS!$B$2</f>
        <v>3454.344</v>
      </c>
      <c r="N760" s="4" t="n">
        <f aca="false">IF(J760="Yes",H760*CALCULATIONS!$B$3,0)</f>
        <v>0</v>
      </c>
      <c r="O760" s="4" t="n">
        <f aca="false">L760-M760-N760</f>
        <v>863.586000000001</v>
      </c>
      <c r="P760" s="16" t="n">
        <f aca="false">IF(L760&gt;0,O760/L760,"")</f>
        <v>0.2</v>
      </c>
    </row>
    <row r="761" customFormat="false" ht="15" hidden="false" customHeight="false" outlineLevel="0" collapsed="false">
      <c r="A761" s="2" t="str">
        <f aca="false">RAW_DATA!A757</f>
        <v>ORD-100756</v>
      </c>
      <c r="B761" s="2" t="str">
        <f aca="false">RAW_DATA!B757</f>
        <v>CUST-4712</v>
      </c>
      <c r="C761" s="2" t="str">
        <f aca="false">RAW_DATA!C757</f>
        <v>Men</v>
      </c>
      <c r="D761" s="2" t="str">
        <f aca="false">RAW_DATA!D757</f>
        <v>MEN-JACKET-001</v>
      </c>
      <c r="E761" s="14" t="str">
        <f aca="false">RAW_DATA!E757</f>
        <v>2024-03-06</v>
      </c>
      <c r="F761" s="14" t="str">
        <f aca="false">RAW_DATA!F757</f>
        <v>2024-03-16</v>
      </c>
      <c r="G761" s="2" t="str">
        <f aca="false">RAW_DATA!G757</f>
        <v>Bagmati</v>
      </c>
      <c r="H761" s="4" t="n">
        <f aca="false">RAW_DATA!H757</f>
        <v>2219.65</v>
      </c>
      <c r="I761" s="5" t="n">
        <f aca="false">RAW_DATA!I757</f>
        <v>30</v>
      </c>
      <c r="J761" s="2" t="str">
        <f aca="false">RAW_DATA!J757</f>
        <v>Yes</v>
      </c>
      <c r="K761" s="15" t="n">
        <f aca="false">IF(AND(F761&lt;&gt;"",E761&lt;&gt;""),DATEVALUE(F761)-DATEVALUE(E761),"")</f>
        <v>10</v>
      </c>
      <c r="L761" s="4" t="n">
        <f aca="false">H761*(1-I761/100)</f>
        <v>1553.755</v>
      </c>
      <c r="M761" s="4" t="n">
        <f aca="false">H761*CALCULATIONS!$B$2</f>
        <v>1331.79</v>
      </c>
      <c r="N761" s="4" t="n">
        <f aca="false">IF(J761="Yes",H761*CALCULATIONS!$B$3,0)</f>
        <v>443.93</v>
      </c>
      <c r="O761" s="4" t="n">
        <f aca="false">L761-M761-N761</f>
        <v>-221.965</v>
      </c>
      <c r="P761" s="16" t="n">
        <f aca="false">IF(L761&gt;0,O761/L761,"")</f>
        <v>-0.142857142857143</v>
      </c>
    </row>
    <row r="762" customFormat="false" ht="15" hidden="false" customHeight="false" outlineLevel="0" collapsed="false">
      <c r="A762" s="2" t="str">
        <f aca="false">RAW_DATA!A758</f>
        <v>ORD-100757</v>
      </c>
      <c r="B762" s="2" t="str">
        <f aca="false">RAW_DATA!B758</f>
        <v>CUST-8065</v>
      </c>
      <c r="C762" s="2" t="str">
        <f aca="false">RAW_DATA!C758</f>
        <v>Men</v>
      </c>
      <c r="D762" s="2" t="str">
        <f aca="false">RAW_DATA!D758</f>
        <v>MEN-JEANS-002</v>
      </c>
      <c r="E762" s="14" t="str">
        <f aca="false">RAW_DATA!E758</f>
        <v>2024-02-27</v>
      </c>
      <c r="F762" s="14" t="str">
        <f aca="false">RAW_DATA!F758</f>
        <v>2024-02-29</v>
      </c>
      <c r="G762" s="2" t="str">
        <f aca="false">RAW_DATA!G758</f>
        <v>Bagmati</v>
      </c>
      <c r="H762" s="4" t="n">
        <f aca="false">RAW_DATA!H758</f>
        <v>6659.67</v>
      </c>
      <c r="I762" s="5" t="n">
        <f aca="false">RAW_DATA!I758</f>
        <v>0</v>
      </c>
      <c r="J762" s="2" t="str">
        <f aca="false">RAW_DATA!J758</f>
        <v>No</v>
      </c>
      <c r="K762" s="15" t="n">
        <f aca="false">IF(AND(F762&lt;&gt;"",E762&lt;&gt;""),DATEVALUE(F762)-DATEVALUE(E762),"")</f>
        <v>2</v>
      </c>
      <c r="L762" s="4" t="n">
        <f aca="false">H762*(1-I762/100)</f>
        <v>6659.67</v>
      </c>
      <c r="M762" s="4" t="n">
        <f aca="false">H762*CALCULATIONS!$B$2</f>
        <v>3995.802</v>
      </c>
      <c r="N762" s="4" t="n">
        <f aca="false">IF(J762="Yes",H762*CALCULATIONS!$B$3,0)</f>
        <v>0</v>
      </c>
      <c r="O762" s="4" t="n">
        <f aca="false">L762-M762-N762</f>
        <v>2663.868</v>
      </c>
      <c r="P762" s="16" t="n">
        <f aca="false">IF(L762&gt;0,O762/L762,"")</f>
        <v>0.4</v>
      </c>
    </row>
    <row r="763" customFormat="false" ht="15" hidden="false" customHeight="false" outlineLevel="0" collapsed="false">
      <c r="A763" s="2" t="str">
        <f aca="false">RAW_DATA!A759</f>
        <v>ORD-100758</v>
      </c>
      <c r="B763" s="2" t="str">
        <f aca="false">RAW_DATA!B759</f>
        <v>CUST-1709</v>
      </c>
      <c r="C763" s="2" t="str">
        <f aca="false">RAW_DATA!C759</f>
        <v>Men</v>
      </c>
      <c r="D763" s="2" t="str">
        <f aca="false">RAW_DATA!D759</f>
        <v>MEN-SHIRT-002</v>
      </c>
      <c r="E763" s="14" t="str">
        <f aca="false">RAW_DATA!E759</f>
        <v>2024-01-31</v>
      </c>
      <c r="F763" s="14" t="str">
        <f aca="false">RAW_DATA!F759</f>
        <v>2024-02-05</v>
      </c>
      <c r="G763" s="2" t="str">
        <f aca="false">RAW_DATA!G759</f>
        <v>Bagmati</v>
      </c>
      <c r="H763" s="4" t="n">
        <f aca="false">RAW_DATA!H759</f>
        <v>7945.45</v>
      </c>
      <c r="I763" s="5" t="n">
        <f aca="false">RAW_DATA!I759</f>
        <v>25</v>
      </c>
      <c r="J763" s="2" t="str">
        <f aca="false">RAW_DATA!J759</f>
        <v>No</v>
      </c>
      <c r="K763" s="15" t="n">
        <f aca="false">IF(AND(F763&lt;&gt;"",E763&lt;&gt;""),DATEVALUE(F763)-DATEVALUE(E763),"")</f>
        <v>5</v>
      </c>
      <c r="L763" s="4" t="n">
        <f aca="false">H763*(1-I763/100)</f>
        <v>5959.0875</v>
      </c>
      <c r="M763" s="4" t="n">
        <f aca="false">H763*CALCULATIONS!$B$2</f>
        <v>4767.27</v>
      </c>
      <c r="N763" s="4" t="n">
        <f aca="false">IF(J763="Yes",H763*CALCULATIONS!$B$3,0)</f>
        <v>0</v>
      </c>
      <c r="O763" s="4" t="n">
        <f aca="false">L763-M763-N763</f>
        <v>1191.8175</v>
      </c>
      <c r="P763" s="16" t="n">
        <f aca="false">IF(L763&gt;0,O763/L763,"")</f>
        <v>0.2</v>
      </c>
    </row>
    <row r="764" customFormat="false" ht="15" hidden="false" customHeight="false" outlineLevel="0" collapsed="false">
      <c r="A764" s="2" t="str">
        <f aca="false">RAW_DATA!A760</f>
        <v>ORD-100759</v>
      </c>
      <c r="B764" s="2" t="str">
        <f aca="false">RAW_DATA!B760</f>
        <v>CUST-4027</v>
      </c>
      <c r="C764" s="2" t="str">
        <f aca="false">RAW_DATA!C760</f>
        <v>Men</v>
      </c>
      <c r="D764" s="2" t="str">
        <f aca="false">RAW_DATA!D760</f>
        <v>MEN-SHIRT-001</v>
      </c>
      <c r="E764" s="14" t="str">
        <f aca="false">RAW_DATA!E760</f>
        <v>2024-11-04</v>
      </c>
      <c r="F764" s="14" t="str">
        <f aca="false">RAW_DATA!F760</f>
        <v>2024-11-07</v>
      </c>
      <c r="G764" s="2" t="str">
        <f aca="false">RAW_DATA!G760</f>
        <v>Lumbini</v>
      </c>
      <c r="H764" s="4" t="n">
        <f aca="false">RAW_DATA!H760</f>
        <v>2295.01</v>
      </c>
      <c r="I764" s="5" t="n">
        <f aca="false">RAW_DATA!I760</f>
        <v>30</v>
      </c>
      <c r="J764" s="2" t="str">
        <f aca="false">RAW_DATA!J760</f>
        <v>No</v>
      </c>
      <c r="K764" s="15" t="n">
        <f aca="false">IF(AND(F764&lt;&gt;"",E764&lt;&gt;""),DATEVALUE(F764)-DATEVALUE(E764),"")</f>
        <v>3</v>
      </c>
      <c r="L764" s="4" t="n">
        <f aca="false">H764*(1-I764/100)</f>
        <v>1606.507</v>
      </c>
      <c r="M764" s="4" t="n">
        <f aca="false">H764*CALCULATIONS!$B$2</f>
        <v>1377.006</v>
      </c>
      <c r="N764" s="4" t="n">
        <f aca="false">IF(J764="Yes",H764*CALCULATIONS!$B$3,0)</f>
        <v>0</v>
      </c>
      <c r="O764" s="4" t="n">
        <f aca="false">L764-M764-N764</f>
        <v>229.501</v>
      </c>
      <c r="P764" s="16" t="n">
        <f aca="false">IF(L764&gt;0,O764/L764,"")</f>
        <v>0.142857142857143</v>
      </c>
    </row>
    <row r="765" customFormat="false" ht="15" hidden="false" customHeight="false" outlineLevel="0" collapsed="false">
      <c r="A765" s="2" t="str">
        <f aca="false">RAW_DATA!A761</f>
        <v>ORD-100760</v>
      </c>
      <c r="B765" s="2" t="str">
        <f aca="false">RAW_DATA!B761</f>
        <v>CUST-3630</v>
      </c>
      <c r="C765" s="2" t="str">
        <f aca="false">RAW_DATA!C761</f>
        <v>Women</v>
      </c>
      <c r="D765" s="2" t="str">
        <f aca="false">RAW_DATA!D761</f>
        <v>WOM-KURTA-001</v>
      </c>
      <c r="E765" s="14" t="str">
        <f aca="false">RAW_DATA!E761</f>
        <v>2024-05-22</v>
      </c>
      <c r="F765" s="14" t="str">
        <f aca="false">RAW_DATA!F761</f>
        <v>2024-06-04</v>
      </c>
      <c r="G765" s="2" t="str">
        <f aca="false">RAW_DATA!G761</f>
        <v>Bagmati</v>
      </c>
      <c r="H765" s="4" t="n">
        <f aca="false">RAW_DATA!H761</f>
        <v>11319.87</v>
      </c>
      <c r="I765" s="5" t="n">
        <f aca="false">RAW_DATA!I761</f>
        <v>30</v>
      </c>
      <c r="J765" s="2" t="str">
        <f aca="false">RAW_DATA!J761</f>
        <v>No</v>
      </c>
      <c r="K765" s="15" t="n">
        <f aca="false">IF(AND(F765&lt;&gt;"",E765&lt;&gt;""),DATEVALUE(F765)-DATEVALUE(E765),"")</f>
        <v>13</v>
      </c>
      <c r="L765" s="4" t="n">
        <f aca="false">H765*(1-I765/100)</f>
        <v>7923.909</v>
      </c>
      <c r="M765" s="4" t="n">
        <f aca="false">H765*CALCULATIONS!$B$2</f>
        <v>6791.922</v>
      </c>
      <c r="N765" s="4" t="n">
        <f aca="false">IF(J765="Yes",H765*CALCULATIONS!$B$3,0)</f>
        <v>0</v>
      </c>
      <c r="O765" s="4" t="n">
        <f aca="false">L765-M765-N765</f>
        <v>1131.987</v>
      </c>
      <c r="P765" s="16" t="n">
        <f aca="false">IF(L765&gt;0,O765/L765,"")</f>
        <v>0.142857142857143</v>
      </c>
    </row>
    <row r="766" customFormat="false" ht="15" hidden="false" customHeight="false" outlineLevel="0" collapsed="false">
      <c r="A766" s="2" t="str">
        <f aca="false">RAW_DATA!A762</f>
        <v>ORD-100761</v>
      </c>
      <c r="B766" s="2" t="str">
        <f aca="false">RAW_DATA!B762</f>
        <v>CUST-4138</v>
      </c>
      <c r="C766" s="2" t="str">
        <f aca="false">RAW_DATA!C762</f>
        <v>Kids</v>
      </c>
      <c r="D766" s="2" t="str">
        <f aca="false">RAW_DATA!D762</f>
        <v>KID-KURTA-001</v>
      </c>
      <c r="E766" s="14" t="str">
        <f aca="false">RAW_DATA!E762</f>
        <v>2024-10-23</v>
      </c>
      <c r="F766" s="14" t="str">
        <f aca="false">RAW_DATA!F762</f>
        <v>2024-10-31</v>
      </c>
      <c r="G766" s="2" t="str">
        <f aca="false">RAW_DATA!G762</f>
        <v>Bagmati</v>
      </c>
      <c r="H766" s="4" t="n">
        <f aca="false">RAW_DATA!H762</f>
        <v>1490.89</v>
      </c>
      <c r="I766" s="5" t="n">
        <f aca="false">RAW_DATA!I762</f>
        <v>20</v>
      </c>
      <c r="J766" s="2" t="str">
        <f aca="false">RAW_DATA!J762</f>
        <v>No</v>
      </c>
      <c r="K766" s="15" t="n">
        <f aca="false">IF(AND(F766&lt;&gt;"",E766&lt;&gt;""),DATEVALUE(F766)-DATEVALUE(E766),"")</f>
        <v>8</v>
      </c>
      <c r="L766" s="4" t="n">
        <f aca="false">H766*(1-I766/100)</f>
        <v>1192.712</v>
      </c>
      <c r="M766" s="4" t="n">
        <f aca="false">H766*CALCULATIONS!$B$2</f>
        <v>894.534</v>
      </c>
      <c r="N766" s="4" t="n">
        <f aca="false">IF(J766="Yes",H766*CALCULATIONS!$B$3,0)</f>
        <v>0</v>
      </c>
      <c r="O766" s="4" t="n">
        <f aca="false">L766-M766-N766</f>
        <v>298.178</v>
      </c>
      <c r="P766" s="16" t="n">
        <f aca="false">IF(L766&gt;0,O766/L766,"")</f>
        <v>0.25</v>
      </c>
    </row>
    <row r="767" customFormat="false" ht="15" hidden="false" customHeight="false" outlineLevel="0" collapsed="false">
      <c r="A767" s="2" t="str">
        <f aca="false">RAW_DATA!A763</f>
        <v>ORD-100762</v>
      </c>
      <c r="B767" s="2" t="str">
        <f aca="false">RAW_DATA!B763</f>
        <v>CUST-8777</v>
      </c>
      <c r="C767" s="2" t="str">
        <f aca="false">RAW_DATA!C763</f>
        <v>Kids</v>
      </c>
      <c r="D767" s="2" t="str">
        <f aca="false">RAW_DATA!D763</f>
        <v>KID-JEANS-001</v>
      </c>
      <c r="E767" s="14" t="str">
        <f aca="false">RAW_DATA!E763</f>
        <v>2024-02-20</v>
      </c>
      <c r="F767" s="14" t="str">
        <f aca="false">RAW_DATA!F763</f>
        <v>2024-03-03</v>
      </c>
      <c r="G767" s="2" t="str">
        <f aca="false">RAW_DATA!G763</f>
        <v>Sudurpashchim</v>
      </c>
      <c r="H767" s="4" t="n">
        <f aca="false">RAW_DATA!H763</f>
        <v>562.77</v>
      </c>
      <c r="I767" s="5" t="n">
        <f aca="false">RAW_DATA!I763</f>
        <v>20</v>
      </c>
      <c r="J767" s="2" t="str">
        <f aca="false">RAW_DATA!J763</f>
        <v>No</v>
      </c>
      <c r="K767" s="15" t="n">
        <f aca="false">IF(AND(F767&lt;&gt;"",E767&lt;&gt;""),DATEVALUE(F767)-DATEVALUE(E767),"")</f>
        <v>12</v>
      </c>
      <c r="L767" s="4" t="n">
        <f aca="false">H767*(1-I767/100)</f>
        <v>450.216</v>
      </c>
      <c r="M767" s="4" t="n">
        <f aca="false">H767*CALCULATIONS!$B$2</f>
        <v>337.662</v>
      </c>
      <c r="N767" s="4" t="n">
        <f aca="false">IF(J767="Yes",H767*CALCULATIONS!$B$3,0)</f>
        <v>0</v>
      </c>
      <c r="O767" s="4" t="n">
        <f aca="false">L767-M767-N767</f>
        <v>112.554</v>
      </c>
      <c r="P767" s="16" t="n">
        <f aca="false">IF(L767&gt;0,O767/L767,"")</f>
        <v>0.25</v>
      </c>
    </row>
    <row r="768" customFormat="false" ht="15" hidden="false" customHeight="false" outlineLevel="0" collapsed="false">
      <c r="A768" s="2" t="str">
        <f aca="false">RAW_DATA!A764</f>
        <v>ORD-100763</v>
      </c>
      <c r="B768" s="2" t="str">
        <f aca="false">RAW_DATA!B764</f>
        <v>CUST-7948</v>
      </c>
      <c r="C768" s="2" t="str">
        <f aca="false">RAW_DATA!C764</f>
        <v>Men</v>
      </c>
      <c r="D768" s="2" t="str">
        <f aca="false">RAW_DATA!D764</f>
        <v>MEN-KURTA-001</v>
      </c>
      <c r="E768" s="14" t="str">
        <f aca="false">RAW_DATA!E764</f>
        <v>2024-04-02</v>
      </c>
      <c r="F768" s="14" t="str">
        <f aca="false">RAW_DATA!F764</f>
        <v>2024-04-11</v>
      </c>
      <c r="G768" s="2" t="str">
        <f aca="false">RAW_DATA!G764</f>
        <v>Bagmati</v>
      </c>
      <c r="H768" s="4" t="n">
        <f aca="false">RAW_DATA!H764</f>
        <v>14387.34</v>
      </c>
      <c r="I768" s="5" t="n">
        <f aca="false">RAW_DATA!I764</f>
        <v>25</v>
      </c>
      <c r="J768" s="2" t="str">
        <f aca="false">RAW_DATA!J764</f>
        <v>No</v>
      </c>
      <c r="K768" s="15" t="n">
        <f aca="false">IF(AND(F768&lt;&gt;"",E768&lt;&gt;""),DATEVALUE(F768)-DATEVALUE(E768),"")</f>
        <v>9</v>
      </c>
      <c r="L768" s="4" t="n">
        <f aca="false">H768*(1-I768/100)</f>
        <v>10790.505</v>
      </c>
      <c r="M768" s="4" t="n">
        <f aca="false">H768*CALCULATIONS!$B$2</f>
        <v>8632.404</v>
      </c>
      <c r="N768" s="4" t="n">
        <f aca="false">IF(J768="Yes",H768*CALCULATIONS!$B$3,0)</f>
        <v>0</v>
      </c>
      <c r="O768" s="4" t="n">
        <f aca="false">L768-M768-N768</f>
        <v>2158.101</v>
      </c>
      <c r="P768" s="16" t="n">
        <f aca="false">IF(L768&gt;0,O768/L768,"")</f>
        <v>0.2</v>
      </c>
    </row>
    <row r="769" customFormat="false" ht="15" hidden="false" customHeight="false" outlineLevel="0" collapsed="false">
      <c r="A769" s="2" t="str">
        <f aca="false">RAW_DATA!A765</f>
        <v>ORD-100764</v>
      </c>
      <c r="B769" s="2" t="str">
        <f aca="false">RAW_DATA!B765</f>
        <v>CUST-9123</v>
      </c>
      <c r="C769" s="2" t="str">
        <f aca="false">RAW_DATA!C765</f>
        <v>Men</v>
      </c>
      <c r="D769" s="2" t="str">
        <f aca="false">RAW_DATA!D765</f>
        <v>MEN-JEANS-002</v>
      </c>
      <c r="E769" s="14" t="str">
        <f aca="false">RAW_DATA!E765</f>
        <v>2024-03-04</v>
      </c>
      <c r="F769" s="14" t="str">
        <f aca="false">RAW_DATA!F765</f>
        <v>2024-03-09</v>
      </c>
      <c r="G769" s="2" t="str">
        <f aca="false">RAW_DATA!G765</f>
        <v>Madhesh</v>
      </c>
      <c r="H769" s="4" t="n">
        <f aca="false">RAW_DATA!H765</f>
        <v>14776.88</v>
      </c>
      <c r="I769" s="5" t="n">
        <f aca="false">RAW_DATA!I765</f>
        <v>30</v>
      </c>
      <c r="J769" s="2" t="str">
        <f aca="false">RAW_DATA!J765</f>
        <v>No</v>
      </c>
      <c r="K769" s="15" t="n">
        <f aca="false">IF(AND(F769&lt;&gt;"",E769&lt;&gt;""),DATEVALUE(F769)-DATEVALUE(E769),"")</f>
        <v>5</v>
      </c>
      <c r="L769" s="4" t="n">
        <f aca="false">H769*(1-I769/100)</f>
        <v>10343.816</v>
      </c>
      <c r="M769" s="4" t="n">
        <f aca="false">H769*CALCULATIONS!$B$2</f>
        <v>8866.128</v>
      </c>
      <c r="N769" s="4" t="n">
        <f aca="false">IF(J769="Yes",H769*CALCULATIONS!$B$3,0)</f>
        <v>0</v>
      </c>
      <c r="O769" s="4" t="n">
        <f aca="false">L769-M769-N769</f>
        <v>1477.688</v>
      </c>
      <c r="P769" s="16" t="n">
        <f aca="false">IF(L769&gt;0,O769/L769,"")</f>
        <v>0.142857142857143</v>
      </c>
    </row>
    <row r="770" customFormat="false" ht="15" hidden="false" customHeight="false" outlineLevel="0" collapsed="false">
      <c r="A770" s="2" t="str">
        <f aca="false">RAW_DATA!A766</f>
        <v>ORD-100765</v>
      </c>
      <c r="B770" s="2" t="str">
        <f aca="false">RAW_DATA!B766</f>
        <v>CUST-6111</v>
      </c>
      <c r="C770" s="2" t="str">
        <f aca="false">RAW_DATA!C766</f>
        <v>Women</v>
      </c>
      <c r="D770" s="2" t="str">
        <f aca="false">RAW_DATA!D766</f>
        <v>WOM-JEANS-001</v>
      </c>
      <c r="E770" s="14" t="str">
        <f aca="false">RAW_DATA!E766</f>
        <v>2024-09-09</v>
      </c>
      <c r="F770" s="14" t="str">
        <f aca="false">RAW_DATA!F766</f>
        <v>2024-09-11</v>
      </c>
      <c r="G770" s="2" t="str">
        <f aca="false">RAW_DATA!G766</f>
        <v>Gandaki</v>
      </c>
      <c r="H770" s="4" t="n">
        <f aca="false">RAW_DATA!H766</f>
        <v>1692.6</v>
      </c>
      <c r="I770" s="5" t="n">
        <f aca="false">RAW_DATA!I766</f>
        <v>0</v>
      </c>
      <c r="J770" s="2" t="str">
        <f aca="false">RAW_DATA!J766</f>
        <v>No</v>
      </c>
      <c r="K770" s="15" t="n">
        <f aca="false">IF(AND(F770&lt;&gt;"",E770&lt;&gt;""),DATEVALUE(F770)-DATEVALUE(E770),"")</f>
        <v>2</v>
      </c>
      <c r="L770" s="4" t="n">
        <f aca="false">H770*(1-I770/100)</f>
        <v>1692.6</v>
      </c>
      <c r="M770" s="4" t="n">
        <f aca="false">H770*CALCULATIONS!$B$2</f>
        <v>1015.56</v>
      </c>
      <c r="N770" s="4" t="n">
        <f aca="false">IF(J770="Yes",H770*CALCULATIONS!$B$3,0)</f>
        <v>0</v>
      </c>
      <c r="O770" s="4" t="n">
        <f aca="false">L770-M770-N770</f>
        <v>677.04</v>
      </c>
      <c r="P770" s="16" t="n">
        <f aca="false">IF(L770&gt;0,O770/L770,"")</f>
        <v>0.4</v>
      </c>
    </row>
    <row r="771" customFormat="false" ht="15" hidden="false" customHeight="false" outlineLevel="0" collapsed="false">
      <c r="A771" s="2" t="str">
        <f aca="false">RAW_DATA!A767</f>
        <v>ORD-100766</v>
      </c>
      <c r="B771" s="2" t="str">
        <f aca="false">RAW_DATA!B767</f>
        <v>CUST-8793</v>
      </c>
      <c r="C771" s="2" t="str">
        <f aca="false">RAW_DATA!C767</f>
        <v>Women</v>
      </c>
      <c r="D771" s="2" t="str">
        <f aca="false">RAW_DATA!D767</f>
        <v>WOM-SUIT-001</v>
      </c>
      <c r="E771" s="14" t="str">
        <f aca="false">RAW_DATA!E767</f>
        <v>2024-08-07</v>
      </c>
      <c r="F771" s="14" t="str">
        <f aca="false">RAW_DATA!F767</f>
        <v>2024-08-10</v>
      </c>
      <c r="G771" s="2" t="str">
        <f aca="false">RAW_DATA!G767</f>
        <v>Bagmati</v>
      </c>
      <c r="H771" s="4" t="n">
        <f aca="false">RAW_DATA!H767</f>
        <v>4713.55</v>
      </c>
      <c r="I771" s="5" t="n">
        <f aca="false">RAW_DATA!I767</f>
        <v>15</v>
      </c>
      <c r="J771" s="2" t="str">
        <f aca="false">RAW_DATA!J767</f>
        <v>Yes</v>
      </c>
      <c r="K771" s="15" t="n">
        <f aca="false">IF(AND(F771&lt;&gt;"",E771&lt;&gt;""),DATEVALUE(F771)-DATEVALUE(E771),"")</f>
        <v>3</v>
      </c>
      <c r="L771" s="4" t="n">
        <f aca="false">H771*(1-I771/100)</f>
        <v>4006.5175</v>
      </c>
      <c r="M771" s="4" t="n">
        <f aca="false">H771*CALCULATIONS!$B$2</f>
        <v>2828.13</v>
      </c>
      <c r="N771" s="4" t="n">
        <f aca="false">IF(J771="Yes",H771*CALCULATIONS!$B$3,0)</f>
        <v>942.71</v>
      </c>
      <c r="O771" s="4" t="n">
        <f aca="false">L771-M771-N771</f>
        <v>235.6775</v>
      </c>
      <c r="P771" s="16" t="n">
        <f aca="false">IF(L771&gt;0,O771/L771,"")</f>
        <v>0.0588235294117647</v>
      </c>
    </row>
    <row r="772" customFormat="false" ht="15" hidden="false" customHeight="false" outlineLevel="0" collapsed="false">
      <c r="A772" s="2" t="str">
        <f aca="false">RAW_DATA!A768</f>
        <v>ORD-100767</v>
      </c>
      <c r="B772" s="2" t="str">
        <f aca="false">RAW_DATA!B768</f>
        <v>CUST-2392</v>
      </c>
      <c r="C772" s="2" t="str">
        <f aca="false">RAW_DATA!C768</f>
        <v>Kids</v>
      </c>
      <c r="D772" s="2" t="str">
        <f aca="false">RAW_DATA!D768</f>
        <v>KID-UNIFORM-001</v>
      </c>
      <c r="E772" s="14" t="str">
        <f aca="false">RAW_DATA!E768</f>
        <v>2024-02-23</v>
      </c>
      <c r="F772" s="14" t="str">
        <f aca="false">RAW_DATA!F768</f>
        <v>2024-02-28</v>
      </c>
      <c r="G772" s="2" t="str">
        <f aca="false">RAW_DATA!G768</f>
        <v>Bagmati</v>
      </c>
      <c r="H772" s="4" t="n">
        <f aca="false">RAW_DATA!H768</f>
        <v>7628.9</v>
      </c>
      <c r="I772" s="5" t="n">
        <f aca="false">RAW_DATA!I768</f>
        <v>25</v>
      </c>
      <c r="J772" s="2" t="str">
        <f aca="false">RAW_DATA!J768</f>
        <v>No</v>
      </c>
      <c r="K772" s="15" t="n">
        <f aca="false">IF(AND(F772&lt;&gt;"",E772&lt;&gt;""),DATEVALUE(F772)-DATEVALUE(E772),"")</f>
        <v>5</v>
      </c>
      <c r="L772" s="4" t="n">
        <f aca="false">H772*(1-I772/100)</f>
        <v>5721.675</v>
      </c>
      <c r="M772" s="4" t="n">
        <f aca="false">H772*CALCULATIONS!$B$2</f>
        <v>4577.34</v>
      </c>
      <c r="N772" s="4" t="n">
        <f aca="false">IF(J772="Yes",H772*CALCULATIONS!$B$3,0)</f>
        <v>0</v>
      </c>
      <c r="O772" s="4" t="n">
        <f aca="false">L772-M772-N772</f>
        <v>1144.335</v>
      </c>
      <c r="P772" s="16" t="n">
        <f aca="false">IF(L772&gt;0,O772/L772,"")</f>
        <v>0.2</v>
      </c>
    </row>
    <row r="773" customFormat="false" ht="15" hidden="false" customHeight="false" outlineLevel="0" collapsed="false">
      <c r="A773" s="2" t="str">
        <f aca="false">RAW_DATA!A769</f>
        <v>ORD-100768</v>
      </c>
      <c r="B773" s="2" t="str">
        <f aca="false">RAW_DATA!B769</f>
        <v>CUST-6548</v>
      </c>
      <c r="C773" s="2" t="str">
        <f aca="false">RAW_DATA!C769</f>
        <v>Men</v>
      </c>
      <c r="D773" s="2" t="str">
        <f aca="false">RAW_DATA!D769</f>
        <v>MEN-POLO-001</v>
      </c>
      <c r="E773" s="14" t="str">
        <f aca="false">RAW_DATA!E769</f>
        <v>2024-03-27</v>
      </c>
      <c r="F773" s="14" t="str">
        <f aca="false">RAW_DATA!F769</f>
        <v>2024-03-29</v>
      </c>
      <c r="G773" s="2" t="str">
        <f aca="false">RAW_DATA!G769</f>
        <v>Madhesh</v>
      </c>
      <c r="H773" s="4" t="n">
        <f aca="false">RAW_DATA!H769</f>
        <v>14674.78</v>
      </c>
      <c r="I773" s="5" t="n">
        <f aca="false">RAW_DATA!I769</f>
        <v>20</v>
      </c>
      <c r="J773" s="2" t="str">
        <f aca="false">RAW_DATA!J769</f>
        <v>No</v>
      </c>
      <c r="K773" s="15" t="n">
        <f aca="false">IF(AND(F773&lt;&gt;"",E773&lt;&gt;""),DATEVALUE(F773)-DATEVALUE(E773),"")</f>
        <v>2</v>
      </c>
      <c r="L773" s="4" t="n">
        <f aca="false">H773*(1-I773/100)</f>
        <v>11739.824</v>
      </c>
      <c r="M773" s="4" t="n">
        <f aca="false">H773*CALCULATIONS!$B$2</f>
        <v>8804.868</v>
      </c>
      <c r="N773" s="4" t="n">
        <f aca="false">IF(J773="Yes",H773*CALCULATIONS!$B$3,0)</f>
        <v>0</v>
      </c>
      <c r="O773" s="4" t="n">
        <f aca="false">L773-M773-N773</f>
        <v>2934.956</v>
      </c>
      <c r="P773" s="16" t="n">
        <f aca="false">IF(L773&gt;0,O773/L773,"")</f>
        <v>0.25</v>
      </c>
    </row>
    <row r="774" customFormat="false" ht="15" hidden="false" customHeight="false" outlineLevel="0" collapsed="false">
      <c r="A774" s="2" t="str">
        <f aca="false">RAW_DATA!A770</f>
        <v>ORD-100769</v>
      </c>
      <c r="B774" s="2" t="str">
        <f aca="false">RAW_DATA!B770</f>
        <v>CUST-5472</v>
      </c>
      <c r="C774" s="2" t="str">
        <f aca="false">RAW_DATA!C770</f>
        <v>Men</v>
      </c>
      <c r="D774" s="2" t="str">
        <f aca="false">RAW_DATA!D770</f>
        <v>MEN-POLO-001</v>
      </c>
      <c r="E774" s="14" t="str">
        <f aca="false">RAW_DATA!E770</f>
        <v>2024-09-12</v>
      </c>
      <c r="F774" s="14" t="str">
        <f aca="false">RAW_DATA!F770</f>
        <v>2024-09-16</v>
      </c>
      <c r="G774" s="2" t="str">
        <f aca="false">RAW_DATA!G770</f>
        <v>Bagmati</v>
      </c>
      <c r="H774" s="4" t="n">
        <f aca="false">RAW_DATA!H770</f>
        <v>6658.21</v>
      </c>
      <c r="I774" s="5" t="n">
        <f aca="false">RAW_DATA!I770</f>
        <v>30</v>
      </c>
      <c r="J774" s="2" t="str">
        <f aca="false">RAW_DATA!J770</f>
        <v>No</v>
      </c>
      <c r="K774" s="15" t="n">
        <f aca="false">IF(AND(F774&lt;&gt;"",E774&lt;&gt;""),DATEVALUE(F774)-DATEVALUE(E774),"")</f>
        <v>4</v>
      </c>
      <c r="L774" s="4" t="n">
        <f aca="false">H774*(1-I774/100)</f>
        <v>4660.747</v>
      </c>
      <c r="M774" s="4" t="n">
        <f aca="false">H774*CALCULATIONS!$B$2</f>
        <v>3994.926</v>
      </c>
      <c r="N774" s="4" t="n">
        <f aca="false">IF(J774="Yes",H774*CALCULATIONS!$B$3,0)</f>
        <v>0</v>
      </c>
      <c r="O774" s="4" t="n">
        <f aca="false">L774-M774-N774</f>
        <v>665.821</v>
      </c>
      <c r="P774" s="16" t="n">
        <f aca="false">IF(L774&gt;0,O774/L774,"")</f>
        <v>0.142857142857143</v>
      </c>
    </row>
    <row r="775" customFormat="false" ht="15" hidden="false" customHeight="false" outlineLevel="0" collapsed="false">
      <c r="A775" s="2" t="str">
        <f aca="false">RAW_DATA!A771</f>
        <v>ORD-100770</v>
      </c>
      <c r="B775" s="2" t="str">
        <f aca="false">RAW_DATA!B771</f>
        <v>CUST-3414</v>
      </c>
      <c r="C775" s="2" t="str">
        <f aca="false">RAW_DATA!C771</f>
        <v>Women</v>
      </c>
      <c r="D775" s="2" t="str">
        <f aca="false">RAW_DATA!D771</f>
        <v>WOM-LEHENGA-001</v>
      </c>
      <c r="E775" s="14" t="str">
        <f aca="false">RAW_DATA!E771</f>
        <v>2024-07-26</v>
      </c>
      <c r="F775" s="14" t="str">
        <f aca="false">RAW_DATA!F771</f>
        <v>2024-08-10</v>
      </c>
      <c r="G775" s="2" t="str">
        <f aca="false">RAW_DATA!G771</f>
        <v>Madhesh</v>
      </c>
      <c r="H775" s="4" t="n">
        <f aca="false">RAW_DATA!H771</f>
        <v>9245.9</v>
      </c>
      <c r="I775" s="5" t="n">
        <f aca="false">RAW_DATA!I771</f>
        <v>25</v>
      </c>
      <c r="J775" s="2" t="str">
        <f aca="false">RAW_DATA!J771</f>
        <v>No</v>
      </c>
      <c r="K775" s="15" t="n">
        <f aca="false">IF(AND(F775&lt;&gt;"",E775&lt;&gt;""),DATEVALUE(F775)-DATEVALUE(E775),"")</f>
        <v>15</v>
      </c>
      <c r="L775" s="4" t="n">
        <f aca="false">H775*(1-I775/100)</f>
        <v>6934.425</v>
      </c>
      <c r="M775" s="4" t="n">
        <f aca="false">H775*CALCULATIONS!$B$2</f>
        <v>5547.54</v>
      </c>
      <c r="N775" s="4" t="n">
        <f aca="false">IF(J775="Yes",H775*CALCULATIONS!$B$3,0)</f>
        <v>0</v>
      </c>
      <c r="O775" s="4" t="n">
        <f aca="false">L775-M775-N775</f>
        <v>1386.885</v>
      </c>
      <c r="P775" s="16" t="n">
        <f aca="false">IF(L775&gt;0,O775/L775,"")</f>
        <v>0.2</v>
      </c>
    </row>
    <row r="776" customFormat="false" ht="15" hidden="false" customHeight="false" outlineLevel="0" collapsed="false">
      <c r="A776" s="2" t="str">
        <f aca="false">RAW_DATA!A772</f>
        <v>ORD-100771</v>
      </c>
      <c r="B776" s="2" t="str">
        <f aca="false">RAW_DATA!B772</f>
        <v>CUST-1865</v>
      </c>
      <c r="C776" s="2" t="str">
        <f aca="false">RAW_DATA!C772</f>
        <v>Women</v>
      </c>
      <c r="D776" s="2" t="str">
        <f aca="false">RAW_DATA!D772</f>
        <v>WOM-SAREE-001</v>
      </c>
      <c r="E776" s="14" t="str">
        <f aca="false">RAW_DATA!E772</f>
        <v>2024-11-17</v>
      </c>
      <c r="F776" s="14" t="str">
        <f aca="false">RAW_DATA!F772</f>
        <v>2024-11-30</v>
      </c>
      <c r="G776" s="2" t="str">
        <f aca="false">RAW_DATA!G772</f>
        <v>Bagmati</v>
      </c>
      <c r="H776" s="4" t="n">
        <f aca="false">RAW_DATA!H772</f>
        <v>7710.47</v>
      </c>
      <c r="I776" s="5" t="n">
        <f aca="false">RAW_DATA!I772</f>
        <v>15</v>
      </c>
      <c r="J776" s="2" t="str">
        <f aca="false">RAW_DATA!J772</f>
        <v>Yes</v>
      </c>
      <c r="K776" s="15" t="n">
        <f aca="false">IF(AND(F776&lt;&gt;"",E776&lt;&gt;""),DATEVALUE(F776)-DATEVALUE(E776),"")</f>
        <v>13</v>
      </c>
      <c r="L776" s="4" t="n">
        <f aca="false">H776*(1-I776/100)</f>
        <v>6553.8995</v>
      </c>
      <c r="M776" s="4" t="n">
        <f aca="false">H776*CALCULATIONS!$B$2</f>
        <v>4626.282</v>
      </c>
      <c r="N776" s="4" t="n">
        <f aca="false">IF(J776="Yes",H776*CALCULATIONS!$B$3,0)</f>
        <v>1542.094</v>
      </c>
      <c r="O776" s="4" t="n">
        <f aca="false">L776-M776-N776</f>
        <v>385.5235</v>
      </c>
      <c r="P776" s="16" t="n">
        <f aca="false">IF(L776&gt;0,O776/L776,"")</f>
        <v>0.0588235294117647</v>
      </c>
    </row>
    <row r="777" customFormat="false" ht="15" hidden="false" customHeight="false" outlineLevel="0" collapsed="false">
      <c r="A777" s="2" t="str">
        <f aca="false">RAW_DATA!A773</f>
        <v>ORD-100772</v>
      </c>
      <c r="B777" s="2" t="str">
        <f aca="false">RAW_DATA!B773</f>
        <v>CUST-2578</v>
      </c>
      <c r="C777" s="2" t="str">
        <f aca="false">RAW_DATA!C773</f>
        <v>Kids</v>
      </c>
      <c r="D777" s="2" t="str">
        <f aca="false">RAW_DATA!D773</f>
        <v>KID-HOODIE-001</v>
      </c>
      <c r="E777" s="14" t="str">
        <f aca="false">RAW_DATA!E773</f>
        <v>2024-12-13</v>
      </c>
      <c r="F777" s="14" t="str">
        <f aca="false">RAW_DATA!F773</f>
        <v>2024-12-17</v>
      </c>
      <c r="G777" s="2" t="str">
        <f aca="false">RAW_DATA!G773</f>
        <v>Lumbini</v>
      </c>
      <c r="H777" s="4" t="n">
        <f aca="false">RAW_DATA!H773</f>
        <v>6048.18</v>
      </c>
      <c r="I777" s="5" t="n">
        <f aca="false">RAW_DATA!I773</f>
        <v>5</v>
      </c>
      <c r="J777" s="2" t="str">
        <f aca="false">RAW_DATA!J773</f>
        <v>No</v>
      </c>
      <c r="K777" s="15" t="n">
        <f aca="false">IF(AND(F777&lt;&gt;"",E777&lt;&gt;""),DATEVALUE(F777)-DATEVALUE(E777),"")</f>
        <v>4</v>
      </c>
      <c r="L777" s="4" t="n">
        <f aca="false">H777*(1-I777/100)</f>
        <v>5745.771</v>
      </c>
      <c r="M777" s="4" t="n">
        <f aca="false">H777*CALCULATIONS!$B$2</f>
        <v>3628.908</v>
      </c>
      <c r="N777" s="4" t="n">
        <f aca="false">IF(J777="Yes",H777*CALCULATIONS!$B$3,0)</f>
        <v>0</v>
      </c>
      <c r="O777" s="4" t="n">
        <f aca="false">L777-M777-N777</f>
        <v>2116.863</v>
      </c>
      <c r="P777" s="16" t="n">
        <f aca="false">IF(L777&gt;0,O777/L777,"")</f>
        <v>0.368421052631579</v>
      </c>
    </row>
    <row r="778" customFormat="false" ht="15" hidden="false" customHeight="false" outlineLevel="0" collapsed="false">
      <c r="A778" s="2" t="str">
        <f aca="false">RAW_DATA!A774</f>
        <v>ORD-100773</v>
      </c>
      <c r="B778" s="2" t="str">
        <f aca="false">RAW_DATA!B774</f>
        <v>CUST-5287</v>
      </c>
      <c r="C778" s="2" t="str">
        <f aca="false">RAW_DATA!C774</f>
        <v>Women</v>
      </c>
      <c r="D778" s="2" t="str">
        <f aca="false">RAW_DATA!D774</f>
        <v>WOM-CARDIGAN-001</v>
      </c>
      <c r="E778" s="14" t="str">
        <f aca="false">RAW_DATA!E774</f>
        <v>2024-05-30</v>
      </c>
      <c r="F778" s="14" t="str">
        <f aca="false">RAW_DATA!F774</f>
        <v>2024-06-06</v>
      </c>
      <c r="G778" s="2" t="str">
        <f aca="false">RAW_DATA!G774</f>
        <v>Lumbini</v>
      </c>
      <c r="H778" s="4" t="n">
        <f aca="false">RAW_DATA!H774</f>
        <v>7257.32</v>
      </c>
      <c r="I778" s="5" t="n">
        <f aca="false">RAW_DATA!I774</f>
        <v>30</v>
      </c>
      <c r="J778" s="2" t="str">
        <f aca="false">RAW_DATA!J774</f>
        <v>No</v>
      </c>
      <c r="K778" s="15" t="n">
        <f aca="false">IF(AND(F778&lt;&gt;"",E778&lt;&gt;""),DATEVALUE(F778)-DATEVALUE(E778),"")</f>
        <v>7</v>
      </c>
      <c r="L778" s="4" t="n">
        <f aca="false">H778*(1-I778/100)</f>
        <v>5080.124</v>
      </c>
      <c r="M778" s="4" t="n">
        <f aca="false">H778*CALCULATIONS!$B$2</f>
        <v>4354.392</v>
      </c>
      <c r="N778" s="4" t="n">
        <f aca="false">IF(J778="Yes",H778*CALCULATIONS!$B$3,0)</f>
        <v>0</v>
      </c>
      <c r="O778" s="4" t="n">
        <f aca="false">L778-M778-N778</f>
        <v>725.732</v>
      </c>
      <c r="P778" s="16" t="n">
        <f aca="false">IF(L778&gt;0,O778/L778,"")</f>
        <v>0.142857142857143</v>
      </c>
    </row>
    <row r="779" customFormat="false" ht="15" hidden="false" customHeight="false" outlineLevel="0" collapsed="false">
      <c r="A779" s="2" t="str">
        <f aca="false">RAW_DATA!A775</f>
        <v>ORD-100774</v>
      </c>
      <c r="B779" s="2" t="str">
        <f aca="false">RAW_DATA!B775</f>
        <v>CUST-8374</v>
      </c>
      <c r="C779" s="2" t="str">
        <f aca="false">RAW_DATA!C775</f>
        <v>Women</v>
      </c>
      <c r="D779" s="2" t="str">
        <f aca="false">RAW_DATA!D775</f>
        <v>WOM-CARDIGAN-001</v>
      </c>
      <c r="E779" s="14" t="str">
        <f aca="false">RAW_DATA!E775</f>
        <v>2024-08-08</v>
      </c>
      <c r="F779" s="14" t="str">
        <f aca="false">RAW_DATA!F775</f>
        <v>2024-08-18</v>
      </c>
      <c r="G779" s="2" t="str">
        <f aca="false">RAW_DATA!G775</f>
        <v>Gandaki</v>
      </c>
      <c r="H779" s="4" t="n">
        <f aca="false">RAW_DATA!H775</f>
        <v>958.18</v>
      </c>
      <c r="I779" s="5" t="n">
        <f aca="false">RAW_DATA!I775</f>
        <v>30</v>
      </c>
      <c r="J779" s="2" t="str">
        <f aca="false">RAW_DATA!J775</f>
        <v>Yes</v>
      </c>
      <c r="K779" s="15" t="n">
        <f aca="false">IF(AND(F779&lt;&gt;"",E779&lt;&gt;""),DATEVALUE(F779)-DATEVALUE(E779),"")</f>
        <v>10</v>
      </c>
      <c r="L779" s="4" t="n">
        <f aca="false">H779*(1-I779/100)</f>
        <v>670.726</v>
      </c>
      <c r="M779" s="4" t="n">
        <f aca="false">H779*CALCULATIONS!$B$2</f>
        <v>574.908</v>
      </c>
      <c r="N779" s="4" t="n">
        <f aca="false">IF(J779="Yes",H779*CALCULATIONS!$B$3,0)</f>
        <v>191.636</v>
      </c>
      <c r="O779" s="4" t="n">
        <f aca="false">L779-M779-N779</f>
        <v>-95.818</v>
      </c>
      <c r="P779" s="16" t="n">
        <f aca="false">IF(L779&gt;0,O779/L779,"")</f>
        <v>-0.142857142857143</v>
      </c>
    </row>
    <row r="780" customFormat="false" ht="15" hidden="false" customHeight="false" outlineLevel="0" collapsed="false">
      <c r="A780" s="2" t="str">
        <f aca="false">RAW_DATA!A776</f>
        <v>ORD-100775</v>
      </c>
      <c r="B780" s="2" t="str">
        <f aca="false">RAW_DATA!B776</f>
        <v>CUST-3689</v>
      </c>
      <c r="C780" s="2" t="str">
        <f aca="false">RAW_DATA!C776</f>
        <v>Men</v>
      </c>
      <c r="D780" s="2" t="str">
        <f aca="false">RAW_DATA!D776</f>
        <v>MEN-POLO-001</v>
      </c>
      <c r="E780" s="14" t="str">
        <f aca="false">RAW_DATA!E776</f>
        <v>2024-10-12</v>
      </c>
      <c r="F780" s="14" t="str">
        <f aca="false">RAW_DATA!F776</f>
        <v>2024-10-19</v>
      </c>
      <c r="G780" s="2" t="str">
        <f aca="false">RAW_DATA!G776</f>
        <v>Madhesh</v>
      </c>
      <c r="H780" s="4" t="n">
        <f aca="false">RAW_DATA!H776</f>
        <v>976.47</v>
      </c>
      <c r="I780" s="5" t="n">
        <f aca="false">RAW_DATA!I776</f>
        <v>0</v>
      </c>
      <c r="J780" s="2" t="str">
        <f aca="false">RAW_DATA!J776</f>
        <v>No</v>
      </c>
      <c r="K780" s="15" t="n">
        <f aca="false">IF(AND(F780&lt;&gt;"",E780&lt;&gt;""),DATEVALUE(F780)-DATEVALUE(E780),"")</f>
        <v>7</v>
      </c>
      <c r="L780" s="4" t="n">
        <f aca="false">H780*(1-I780/100)</f>
        <v>976.47</v>
      </c>
      <c r="M780" s="4" t="n">
        <f aca="false">H780*CALCULATIONS!$B$2</f>
        <v>585.882</v>
      </c>
      <c r="N780" s="4" t="n">
        <f aca="false">IF(J780="Yes",H780*CALCULATIONS!$B$3,0)</f>
        <v>0</v>
      </c>
      <c r="O780" s="4" t="n">
        <f aca="false">L780-M780-N780</f>
        <v>390.588</v>
      </c>
      <c r="P780" s="16" t="n">
        <f aca="false">IF(L780&gt;0,O780/L780,"")</f>
        <v>0.4</v>
      </c>
    </row>
    <row r="781" customFormat="false" ht="15" hidden="false" customHeight="false" outlineLevel="0" collapsed="false">
      <c r="A781" s="2" t="str">
        <f aca="false">RAW_DATA!A777</f>
        <v>ORD-100776</v>
      </c>
      <c r="B781" s="2" t="str">
        <f aca="false">RAW_DATA!B777</f>
        <v>CUST-9837</v>
      </c>
      <c r="C781" s="2" t="str">
        <f aca="false">RAW_DATA!C777</f>
        <v>Women</v>
      </c>
      <c r="D781" s="2" t="str">
        <f aca="false">RAW_DATA!D777</f>
        <v>WOM-DRESS-001</v>
      </c>
      <c r="E781" s="14" t="str">
        <f aca="false">RAW_DATA!E777</f>
        <v>2024-02-26</v>
      </c>
      <c r="F781" s="14" t="str">
        <f aca="false">RAW_DATA!F777</f>
        <v>2024-03-03</v>
      </c>
      <c r="G781" s="2" t="str">
        <f aca="false">RAW_DATA!G777</f>
        <v>Madhesh</v>
      </c>
      <c r="H781" s="4" t="n">
        <f aca="false">RAW_DATA!H777</f>
        <v>7568.1</v>
      </c>
      <c r="I781" s="5" t="n">
        <f aca="false">RAW_DATA!I777</f>
        <v>15</v>
      </c>
      <c r="J781" s="2" t="str">
        <f aca="false">RAW_DATA!J777</f>
        <v>No</v>
      </c>
      <c r="K781" s="15" t="n">
        <f aca="false">IF(AND(F781&lt;&gt;"",E781&lt;&gt;""),DATEVALUE(F781)-DATEVALUE(E781),"")</f>
        <v>6</v>
      </c>
      <c r="L781" s="4" t="n">
        <f aca="false">H781*(1-I781/100)</f>
        <v>6432.885</v>
      </c>
      <c r="M781" s="4" t="n">
        <f aca="false">H781*CALCULATIONS!$B$2</f>
        <v>4540.86</v>
      </c>
      <c r="N781" s="4" t="n">
        <f aca="false">IF(J781="Yes",H781*CALCULATIONS!$B$3,0)</f>
        <v>0</v>
      </c>
      <c r="O781" s="4" t="n">
        <f aca="false">L781-M781-N781</f>
        <v>1892.025</v>
      </c>
      <c r="P781" s="16" t="n">
        <f aca="false">IF(L781&gt;0,O781/L781,"")</f>
        <v>0.294117647058824</v>
      </c>
    </row>
    <row r="782" customFormat="false" ht="15" hidden="false" customHeight="false" outlineLevel="0" collapsed="false">
      <c r="A782" s="2" t="str">
        <f aca="false">RAW_DATA!A778</f>
        <v>ORD-100777</v>
      </c>
      <c r="B782" s="2" t="str">
        <f aca="false">RAW_DATA!B778</f>
        <v>CUST-7189</v>
      </c>
      <c r="C782" s="2" t="str">
        <f aca="false">RAW_DATA!C778</f>
        <v>Women</v>
      </c>
      <c r="D782" s="2" t="str">
        <f aca="false">RAW_DATA!D778</f>
        <v>WOM-SUIT-001</v>
      </c>
      <c r="E782" s="14" t="str">
        <f aca="false">RAW_DATA!E778</f>
        <v>2024-07-19</v>
      </c>
      <c r="F782" s="14" t="str">
        <f aca="false">RAW_DATA!F778</f>
        <v>2024-07-23</v>
      </c>
      <c r="G782" s="2" t="str">
        <f aca="false">RAW_DATA!G778</f>
        <v>Gandaki</v>
      </c>
      <c r="H782" s="4" t="n">
        <f aca="false">RAW_DATA!H778</f>
        <v>7846.93</v>
      </c>
      <c r="I782" s="5" t="n">
        <f aca="false">RAW_DATA!I778</f>
        <v>5</v>
      </c>
      <c r="J782" s="2" t="str">
        <f aca="false">RAW_DATA!J778</f>
        <v>No</v>
      </c>
      <c r="K782" s="15" t="n">
        <f aca="false">IF(AND(F782&lt;&gt;"",E782&lt;&gt;""),DATEVALUE(F782)-DATEVALUE(E782),"")</f>
        <v>4</v>
      </c>
      <c r="L782" s="4" t="n">
        <f aca="false">H782*(1-I782/100)</f>
        <v>7454.5835</v>
      </c>
      <c r="M782" s="4" t="n">
        <f aca="false">H782*CALCULATIONS!$B$2</f>
        <v>4708.158</v>
      </c>
      <c r="N782" s="4" t="n">
        <f aca="false">IF(J782="Yes",H782*CALCULATIONS!$B$3,0)</f>
        <v>0</v>
      </c>
      <c r="O782" s="4" t="n">
        <f aca="false">L782-M782-N782</f>
        <v>2746.4255</v>
      </c>
      <c r="P782" s="16" t="n">
        <f aca="false">IF(L782&gt;0,O782/L782,"")</f>
        <v>0.368421052631579</v>
      </c>
    </row>
    <row r="783" customFormat="false" ht="15" hidden="false" customHeight="false" outlineLevel="0" collapsed="false">
      <c r="A783" s="2" t="str">
        <f aca="false">RAW_DATA!A779</f>
        <v>ORD-100778</v>
      </c>
      <c r="B783" s="2" t="str">
        <f aca="false">RAW_DATA!B779</f>
        <v>CUST-7003</v>
      </c>
      <c r="C783" s="2" t="str">
        <f aca="false">RAW_DATA!C779</f>
        <v>Women</v>
      </c>
      <c r="D783" s="2" t="str">
        <f aca="false">RAW_DATA!D779</f>
        <v>WOM-BLOUSE-001</v>
      </c>
      <c r="E783" s="14" t="str">
        <f aca="false">RAW_DATA!E779</f>
        <v>2024-01-15</v>
      </c>
      <c r="F783" s="14" t="str">
        <f aca="false">RAW_DATA!F779</f>
        <v>2024-01-21</v>
      </c>
      <c r="G783" s="2" t="str">
        <f aca="false">RAW_DATA!G779</f>
        <v>Lumbini</v>
      </c>
      <c r="H783" s="4" t="n">
        <f aca="false">RAW_DATA!H779</f>
        <v>5147</v>
      </c>
      <c r="I783" s="5" t="n">
        <f aca="false">RAW_DATA!I779</f>
        <v>10</v>
      </c>
      <c r="J783" s="2" t="str">
        <f aca="false">RAW_DATA!J779</f>
        <v>Yes</v>
      </c>
      <c r="K783" s="15" t="n">
        <f aca="false">IF(AND(F783&lt;&gt;"",E783&lt;&gt;""),DATEVALUE(F783)-DATEVALUE(E783),"")</f>
        <v>6</v>
      </c>
      <c r="L783" s="4" t="n">
        <f aca="false">H783*(1-I783/100)</f>
        <v>4632.3</v>
      </c>
      <c r="M783" s="4" t="n">
        <f aca="false">H783*CALCULATIONS!$B$2</f>
        <v>3088.2</v>
      </c>
      <c r="N783" s="4" t="n">
        <f aca="false">IF(J783="Yes",H783*CALCULATIONS!$B$3,0)</f>
        <v>1029.4</v>
      </c>
      <c r="O783" s="4" t="n">
        <f aca="false">L783-M783-N783</f>
        <v>514.7</v>
      </c>
      <c r="P783" s="16" t="n">
        <f aca="false">IF(L783&gt;0,O783/L783,"")</f>
        <v>0.111111111111111</v>
      </c>
    </row>
    <row r="784" customFormat="false" ht="15" hidden="false" customHeight="false" outlineLevel="0" collapsed="false">
      <c r="A784" s="2" t="str">
        <f aca="false">RAW_DATA!A780</f>
        <v>ORD-100779</v>
      </c>
      <c r="B784" s="2" t="str">
        <f aca="false">RAW_DATA!B780</f>
        <v>CUST-7749</v>
      </c>
      <c r="C784" s="2" t="str">
        <f aca="false">RAW_DATA!C780</f>
        <v>Men</v>
      </c>
      <c r="D784" s="2" t="str">
        <f aca="false">RAW_DATA!D780</f>
        <v>MEN-KURTA-001</v>
      </c>
      <c r="E784" s="14" t="str">
        <f aca="false">RAW_DATA!E780</f>
        <v>2024-02-19</v>
      </c>
      <c r="F784" s="14" t="str">
        <f aca="false">RAW_DATA!F780</f>
        <v>2024-02-24</v>
      </c>
      <c r="G784" s="2" t="str">
        <f aca="false">RAW_DATA!G780</f>
        <v>Bagmati</v>
      </c>
      <c r="H784" s="4" t="n">
        <f aca="false">RAW_DATA!H780</f>
        <v>5448.22</v>
      </c>
      <c r="I784" s="5" t="n">
        <f aca="false">RAW_DATA!I780</f>
        <v>25</v>
      </c>
      <c r="J784" s="2" t="str">
        <f aca="false">RAW_DATA!J780</f>
        <v>No</v>
      </c>
      <c r="K784" s="15" t="n">
        <f aca="false">IF(AND(F784&lt;&gt;"",E784&lt;&gt;""),DATEVALUE(F784)-DATEVALUE(E784),"")</f>
        <v>5</v>
      </c>
      <c r="L784" s="4" t="n">
        <f aca="false">H784*(1-I784/100)</f>
        <v>4086.165</v>
      </c>
      <c r="M784" s="4" t="n">
        <f aca="false">H784*CALCULATIONS!$B$2</f>
        <v>3268.932</v>
      </c>
      <c r="N784" s="4" t="n">
        <f aca="false">IF(J784="Yes",H784*CALCULATIONS!$B$3,0)</f>
        <v>0</v>
      </c>
      <c r="O784" s="4" t="n">
        <f aca="false">L784-M784-N784</f>
        <v>817.233</v>
      </c>
      <c r="P784" s="16" t="n">
        <f aca="false">IF(L784&gt;0,O784/L784,"")</f>
        <v>0.2</v>
      </c>
    </row>
    <row r="785" customFormat="false" ht="15" hidden="false" customHeight="false" outlineLevel="0" collapsed="false">
      <c r="A785" s="2" t="str">
        <f aca="false">RAW_DATA!A781</f>
        <v>ORD-100780</v>
      </c>
      <c r="B785" s="2" t="str">
        <f aca="false">RAW_DATA!B781</f>
        <v>CUST-5995</v>
      </c>
      <c r="C785" s="2" t="str">
        <f aca="false">RAW_DATA!C781</f>
        <v>Men</v>
      </c>
      <c r="D785" s="2" t="str">
        <f aca="false">RAW_DATA!D781</f>
        <v>MEN-JEANS-002</v>
      </c>
      <c r="E785" s="14" t="str">
        <f aca="false">RAW_DATA!E781</f>
        <v>2024-02-13</v>
      </c>
      <c r="F785" s="14" t="str">
        <f aca="false">RAW_DATA!F781</f>
        <v>2024-02-24</v>
      </c>
      <c r="G785" s="2" t="str">
        <f aca="false">RAW_DATA!G781</f>
        <v>Bagmati</v>
      </c>
      <c r="H785" s="4" t="n">
        <f aca="false">RAW_DATA!H781</f>
        <v>5025.44</v>
      </c>
      <c r="I785" s="5" t="n">
        <f aca="false">RAW_DATA!I781</f>
        <v>25</v>
      </c>
      <c r="J785" s="2" t="str">
        <f aca="false">RAW_DATA!J781</f>
        <v>Yes</v>
      </c>
      <c r="K785" s="15" t="n">
        <f aca="false">IF(AND(F785&lt;&gt;"",E785&lt;&gt;""),DATEVALUE(F785)-DATEVALUE(E785),"")</f>
        <v>11</v>
      </c>
      <c r="L785" s="4" t="n">
        <f aca="false">H785*(1-I785/100)</f>
        <v>3769.08</v>
      </c>
      <c r="M785" s="4" t="n">
        <f aca="false">H785*CALCULATIONS!$B$2</f>
        <v>3015.264</v>
      </c>
      <c r="N785" s="4" t="n">
        <f aca="false">IF(J785="Yes",H785*CALCULATIONS!$B$3,0)</f>
        <v>1005.088</v>
      </c>
      <c r="O785" s="4" t="n">
        <f aca="false">L785-M785-N785</f>
        <v>-251.272</v>
      </c>
      <c r="P785" s="16" t="n">
        <f aca="false">IF(L785&gt;0,O785/L785,"")</f>
        <v>-0.0666666666666666</v>
      </c>
    </row>
    <row r="786" customFormat="false" ht="15" hidden="false" customHeight="false" outlineLevel="0" collapsed="false">
      <c r="A786" s="2" t="str">
        <f aca="false">RAW_DATA!A782</f>
        <v>ORD-100781</v>
      </c>
      <c r="B786" s="2" t="str">
        <f aca="false">RAW_DATA!B782</f>
        <v>CUST-7900</v>
      </c>
      <c r="C786" s="2" t="str">
        <f aca="false">RAW_DATA!C782</f>
        <v>Men</v>
      </c>
      <c r="D786" s="2" t="str">
        <f aca="false">RAW_DATA!D782</f>
        <v>MEN-JEANS-001</v>
      </c>
      <c r="E786" s="14" t="str">
        <f aca="false">RAW_DATA!E782</f>
        <v>2024-12-02</v>
      </c>
      <c r="F786" s="14" t="str">
        <f aca="false">RAW_DATA!F782</f>
        <v>2024-12-12</v>
      </c>
      <c r="G786" s="2" t="str">
        <f aca="false">RAW_DATA!G782</f>
        <v>Bagmati</v>
      </c>
      <c r="H786" s="4" t="n">
        <f aca="false">RAW_DATA!H782</f>
        <v>1041.98</v>
      </c>
      <c r="I786" s="5" t="n">
        <f aca="false">RAW_DATA!I782</f>
        <v>10</v>
      </c>
      <c r="J786" s="2" t="str">
        <f aca="false">RAW_DATA!J782</f>
        <v>No</v>
      </c>
      <c r="K786" s="15" t="n">
        <f aca="false">IF(AND(F786&lt;&gt;"",E786&lt;&gt;""),DATEVALUE(F786)-DATEVALUE(E786),"")</f>
        <v>10</v>
      </c>
      <c r="L786" s="4" t="n">
        <f aca="false">H786*(1-I786/100)</f>
        <v>937.782</v>
      </c>
      <c r="M786" s="4" t="n">
        <f aca="false">H786*CALCULATIONS!$B$2</f>
        <v>625.188</v>
      </c>
      <c r="N786" s="4" t="n">
        <f aca="false">IF(J786="Yes",H786*CALCULATIONS!$B$3,0)</f>
        <v>0</v>
      </c>
      <c r="O786" s="4" t="n">
        <f aca="false">L786-M786-N786</f>
        <v>312.594</v>
      </c>
      <c r="P786" s="16" t="n">
        <f aca="false">IF(L786&gt;0,O786/L786,"")</f>
        <v>0.333333333333333</v>
      </c>
    </row>
    <row r="787" customFormat="false" ht="15" hidden="false" customHeight="false" outlineLevel="0" collapsed="false">
      <c r="A787" s="2" t="str">
        <f aca="false">RAW_DATA!A783</f>
        <v>ORD-100782</v>
      </c>
      <c r="B787" s="2" t="str">
        <f aca="false">RAW_DATA!B783</f>
        <v>CUST-9001</v>
      </c>
      <c r="C787" s="2" t="str">
        <f aca="false">RAW_DATA!C783</f>
        <v>Men</v>
      </c>
      <c r="D787" s="2" t="str">
        <f aca="false">RAW_DATA!D783</f>
        <v>MEN-TSHIRT-001</v>
      </c>
      <c r="E787" s="14" t="str">
        <f aca="false">RAW_DATA!E783</f>
        <v>2024-07-18</v>
      </c>
      <c r="F787" s="14" t="str">
        <f aca="false">RAW_DATA!F783</f>
        <v>2024-07-22</v>
      </c>
      <c r="G787" s="2" t="str">
        <f aca="false">RAW_DATA!G783</f>
        <v>Gandaki</v>
      </c>
      <c r="H787" s="4" t="n">
        <f aca="false">RAW_DATA!H783</f>
        <v>5977.2</v>
      </c>
      <c r="I787" s="5" t="n">
        <f aca="false">RAW_DATA!I783</f>
        <v>10</v>
      </c>
      <c r="J787" s="2" t="str">
        <f aca="false">RAW_DATA!J783</f>
        <v>Yes</v>
      </c>
      <c r="K787" s="15" t="n">
        <f aca="false">IF(AND(F787&lt;&gt;"",E787&lt;&gt;""),DATEVALUE(F787)-DATEVALUE(E787),"")</f>
        <v>4</v>
      </c>
      <c r="L787" s="4" t="n">
        <f aca="false">H787*(1-I787/100)</f>
        <v>5379.48</v>
      </c>
      <c r="M787" s="4" t="n">
        <f aca="false">H787*CALCULATIONS!$B$2</f>
        <v>3586.32</v>
      </c>
      <c r="N787" s="4" t="n">
        <f aca="false">IF(J787="Yes",H787*CALCULATIONS!$B$3,0)</f>
        <v>1195.44</v>
      </c>
      <c r="O787" s="4" t="n">
        <f aca="false">L787-M787-N787</f>
        <v>597.72</v>
      </c>
      <c r="P787" s="16" t="n">
        <f aca="false">IF(L787&gt;0,O787/L787,"")</f>
        <v>0.111111111111111</v>
      </c>
    </row>
    <row r="788" customFormat="false" ht="15" hidden="false" customHeight="false" outlineLevel="0" collapsed="false">
      <c r="A788" s="2" t="str">
        <f aca="false">RAW_DATA!A784</f>
        <v>ORD-100783</v>
      </c>
      <c r="B788" s="2" t="str">
        <f aca="false">RAW_DATA!B784</f>
        <v>CUST-6952</v>
      </c>
      <c r="C788" s="2" t="str">
        <f aca="false">RAW_DATA!C784</f>
        <v>Men</v>
      </c>
      <c r="D788" s="2" t="str">
        <f aca="false">RAW_DATA!D784</f>
        <v>MEN-JEANS-002</v>
      </c>
      <c r="E788" s="14" t="str">
        <f aca="false">RAW_DATA!E784</f>
        <v>2024-12-07</v>
      </c>
      <c r="F788" s="14" t="str">
        <f aca="false">RAW_DATA!F784</f>
        <v>2024-12-11</v>
      </c>
      <c r="G788" s="2" t="str">
        <f aca="false">RAW_DATA!G784</f>
        <v>Madhesh</v>
      </c>
      <c r="H788" s="4" t="n">
        <f aca="false">RAW_DATA!H784</f>
        <v>12266.13</v>
      </c>
      <c r="I788" s="5" t="n">
        <f aca="false">RAW_DATA!I784</f>
        <v>20</v>
      </c>
      <c r="J788" s="2" t="str">
        <f aca="false">RAW_DATA!J784</f>
        <v>No</v>
      </c>
      <c r="K788" s="15" t="n">
        <f aca="false">IF(AND(F788&lt;&gt;"",E788&lt;&gt;""),DATEVALUE(F788)-DATEVALUE(E788),"")</f>
        <v>4</v>
      </c>
      <c r="L788" s="4" t="n">
        <f aca="false">H788*(1-I788/100)</f>
        <v>9812.904</v>
      </c>
      <c r="M788" s="4" t="n">
        <f aca="false">H788*CALCULATIONS!$B$2</f>
        <v>7359.678</v>
      </c>
      <c r="N788" s="4" t="n">
        <f aca="false">IF(J788="Yes",H788*CALCULATIONS!$B$3,0)</f>
        <v>0</v>
      </c>
      <c r="O788" s="4" t="n">
        <f aca="false">L788-M788-N788</f>
        <v>2453.226</v>
      </c>
      <c r="P788" s="16" t="n">
        <f aca="false">IF(L788&gt;0,O788/L788,"")</f>
        <v>0.25</v>
      </c>
    </row>
    <row r="789" customFormat="false" ht="15" hidden="false" customHeight="false" outlineLevel="0" collapsed="false">
      <c r="A789" s="2" t="str">
        <f aca="false">RAW_DATA!A785</f>
        <v>ORD-100784</v>
      </c>
      <c r="B789" s="2" t="str">
        <f aca="false">RAW_DATA!B785</f>
        <v>CUST-5708</v>
      </c>
      <c r="C789" s="2" t="str">
        <f aca="false">RAW_DATA!C785</f>
        <v>Kids</v>
      </c>
      <c r="D789" s="2" t="str">
        <f aca="false">RAW_DATA!D785</f>
        <v>KID-DRESS-001</v>
      </c>
      <c r="E789" s="14" t="str">
        <f aca="false">RAW_DATA!E785</f>
        <v>2024-02-08</v>
      </c>
      <c r="F789" s="14" t="str">
        <f aca="false">RAW_DATA!F785</f>
        <v>2024-02-17</v>
      </c>
      <c r="G789" s="2" t="str">
        <f aca="false">RAW_DATA!G785</f>
        <v>Madhesh</v>
      </c>
      <c r="H789" s="4" t="n">
        <f aca="false">RAW_DATA!H785</f>
        <v>14624.56</v>
      </c>
      <c r="I789" s="5" t="n">
        <f aca="false">RAW_DATA!I785</f>
        <v>30</v>
      </c>
      <c r="J789" s="2" t="str">
        <f aca="false">RAW_DATA!J785</f>
        <v>No</v>
      </c>
      <c r="K789" s="15" t="n">
        <f aca="false">IF(AND(F789&lt;&gt;"",E789&lt;&gt;""),DATEVALUE(F789)-DATEVALUE(E789),"")</f>
        <v>9</v>
      </c>
      <c r="L789" s="4" t="n">
        <f aca="false">H789*(1-I789/100)</f>
        <v>10237.192</v>
      </c>
      <c r="M789" s="4" t="n">
        <f aca="false">H789*CALCULATIONS!$B$2</f>
        <v>8774.736</v>
      </c>
      <c r="N789" s="4" t="n">
        <f aca="false">IF(J789="Yes",H789*CALCULATIONS!$B$3,0)</f>
        <v>0</v>
      </c>
      <c r="O789" s="4" t="n">
        <f aca="false">L789-M789-N789</f>
        <v>1462.456</v>
      </c>
      <c r="P789" s="16" t="n">
        <f aca="false">IF(L789&gt;0,O789/L789,"")</f>
        <v>0.142857142857143</v>
      </c>
    </row>
    <row r="790" customFormat="false" ht="15" hidden="false" customHeight="false" outlineLevel="0" collapsed="false">
      <c r="A790" s="2" t="str">
        <f aca="false">RAW_DATA!A786</f>
        <v>ORD-100785</v>
      </c>
      <c r="B790" s="2" t="str">
        <f aca="false">RAW_DATA!B786</f>
        <v>CUST-2552</v>
      </c>
      <c r="C790" s="2" t="str">
        <f aca="false">RAW_DATA!C786</f>
        <v>Men</v>
      </c>
      <c r="D790" s="2" t="str">
        <f aca="false">RAW_DATA!D786</f>
        <v>MEN-JACKET-001</v>
      </c>
      <c r="E790" s="14" t="str">
        <f aca="false">RAW_DATA!E786</f>
        <v>2024-11-15</v>
      </c>
      <c r="F790" s="14" t="str">
        <f aca="false">RAW_DATA!F786</f>
        <v>2024-11-23</v>
      </c>
      <c r="G790" s="2" t="str">
        <f aca="false">RAW_DATA!G786</f>
        <v>Sudurpashchim</v>
      </c>
      <c r="H790" s="4" t="n">
        <f aca="false">RAW_DATA!H786</f>
        <v>12166.74</v>
      </c>
      <c r="I790" s="5" t="n">
        <f aca="false">RAW_DATA!I786</f>
        <v>15</v>
      </c>
      <c r="J790" s="2" t="str">
        <f aca="false">RAW_DATA!J786</f>
        <v>Yes</v>
      </c>
      <c r="K790" s="15" t="n">
        <f aca="false">IF(AND(F790&lt;&gt;"",E790&lt;&gt;""),DATEVALUE(F790)-DATEVALUE(E790),"")</f>
        <v>8</v>
      </c>
      <c r="L790" s="4" t="n">
        <f aca="false">H790*(1-I790/100)</f>
        <v>10341.729</v>
      </c>
      <c r="M790" s="4" t="n">
        <f aca="false">H790*CALCULATIONS!$B$2</f>
        <v>7300.044</v>
      </c>
      <c r="N790" s="4" t="n">
        <f aca="false">IF(J790="Yes",H790*CALCULATIONS!$B$3,0)</f>
        <v>2433.348</v>
      </c>
      <c r="O790" s="4" t="n">
        <f aca="false">L790-M790-N790</f>
        <v>608.337</v>
      </c>
      <c r="P790" s="16" t="n">
        <f aca="false">IF(L790&gt;0,O790/L790,"")</f>
        <v>0.0588235294117647</v>
      </c>
    </row>
    <row r="791" customFormat="false" ht="15" hidden="false" customHeight="false" outlineLevel="0" collapsed="false">
      <c r="A791" s="2" t="str">
        <f aca="false">RAW_DATA!A787</f>
        <v>ORD-100786</v>
      </c>
      <c r="B791" s="2" t="str">
        <f aca="false">RAW_DATA!B787</f>
        <v>CUST-5945</v>
      </c>
      <c r="C791" s="2" t="str">
        <f aca="false">RAW_DATA!C787</f>
        <v>Women</v>
      </c>
      <c r="D791" s="2" t="str">
        <f aca="false">RAW_DATA!D787</f>
        <v>WOM-JEANS-001</v>
      </c>
      <c r="E791" s="14" t="str">
        <f aca="false">RAW_DATA!E787</f>
        <v>2024-08-06</v>
      </c>
      <c r="F791" s="14" t="str">
        <f aca="false">RAW_DATA!F787</f>
        <v>2024-08-09</v>
      </c>
      <c r="G791" s="2" t="str">
        <f aca="false">RAW_DATA!G787</f>
        <v>Bagmati</v>
      </c>
      <c r="H791" s="4" t="n">
        <f aca="false">RAW_DATA!H787</f>
        <v>8200.42</v>
      </c>
      <c r="I791" s="5" t="n">
        <f aca="false">RAW_DATA!I787</f>
        <v>30</v>
      </c>
      <c r="J791" s="2" t="str">
        <f aca="false">RAW_DATA!J787</f>
        <v>No</v>
      </c>
      <c r="K791" s="15" t="n">
        <f aca="false">IF(AND(F791&lt;&gt;"",E791&lt;&gt;""),DATEVALUE(F791)-DATEVALUE(E791),"")</f>
        <v>3</v>
      </c>
      <c r="L791" s="4" t="n">
        <f aca="false">H791*(1-I791/100)</f>
        <v>5740.294</v>
      </c>
      <c r="M791" s="4" t="n">
        <f aca="false">H791*CALCULATIONS!$B$2</f>
        <v>4920.252</v>
      </c>
      <c r="N791" s="4" t="n">
        <f aca="false">IF(J791="Yes",H791*CALCULATIONS!$B$3,0)</f>
        <v>0</v>
      </c>
      <c r="O791" s="4" t="n">
        <f aca="false">L791-M791-N791</f>
        <v>820.042</v>
      </c>
      <c r="P791" s="16" t="n">
        <f aca="false">IF(L791&gt;0,O791/L791,"")</f>
        <v>0.142857142857143</v>
      </c>
    </row>
    <row r="792" customFormat="false" ht="15" hidden="false" customHeight="false" outlineLevel="0" collapsed="false">
      <c r="A792" s="2" t="str">
        <f aca="false">RAW_DATA!A788</f>
        <v>ORD-100787</v>
      </c>
      <c r="B792" s="2" t="str">
        <f aca="false">RAW_DATA!B788</f>
        <v>CUST-8425</v>
      </c>
      <c r="C792" s="2" t="str">
        <f aca="false">RAW_DATA!C788</f>
        <v>Women</v>
      </c>
      <c r="D792" s="2" t="str">
        <f aca="false">RAW_DATA!D788</f>
        <v>WOM-JEANS-001</v>
      </c>
      <c r="E792" s="14" t="str">
        <f aca="false">RAW_DATA!E788</f>
        <v>2024-07-31</v>
      </c>
      <c r="F792" s="14" t="str">
        <f aca="false">RAW_DATA!F788</f>
        <v>2024-08-05</v>
      </c>
      <c r="G792" s="2" t="str">
        <f aca="false">RAW_DATA!G788</f>
        <v>Madhesh</v>
      </c>
      <c r="H792" s="4" t="n">
        <f aca="false">RAW_DATA!H788</f>
        <v>5043.62</v>
      </c>
      <c r="I792" s="5" t="n">
        <f aca="false">RAW_DATA!I788</f>
        <v>20</v>
      </c>
      <c r="J792" s="2" t="str">
        <f aca="false">RAW_DATA!J788</f>
        <v>No</v>
      </c>
      <c r="K792" s="15" t="n">
        <f aca="false">IF(AND(F792&lt;&gt;"",E792&lt;&gt;""),DATEVALUE(F792)-DATEVALUE(E792),"")</f>
        <v>5</v>
      </c>
      <c r="L792" s="4" t="n">
        <f aca="false">H792*(1-I792/100)</f>
        <v>4034.896</v>
      </c>
      <c r="M792" s="4" t="n">
        <f aca="false">H792*CALCULATIONS!$B$2</f>
        <v>3026.172</v>
      </c>
      <c r="N792" s="4" t="n">
        <f aca="false">IF(J792="Yes",H792*CALCULATIONS!$B$3,0)</f>
        <v>0</v>
      </c>
      <c r="O792" s="4" t="n">
        <f aca="false">L792-M792-N792</f>
        <v>1008.724</v>
      </c>
      <c r="P792" s="16" t="n">
        <f aca="false">IF(L792&gt;0,O792/L792,"")</f>
        <v>0.25</v>
      </c>
    </row>
    <row r="793" customFormat="false" ht="15" hidden="false" customHeight="false" outlineLevel="0" collapsed="false">
      <c r="A793" s="2" t="str">
        <f aca="false">RAW_DATA!A789</f>
        <v>ORD-100788</v>
      </c>
      <c r="B793" s="2" t="str">
        <f aca="false">RAW_DATA!B789</f>
        <v>CUST-4489</v>
      </c>
      <c r="C793" s="2" t="str">
        <f aca="false">RAW_DATA!C789</f>
        <v>Women</v>
      </c>
      <c r="D793" s="2" t="str">
        <f aca="false">RAW_DATA!D789</f>
        <v>WOM-CARDIGAN-001</v>
      </c>
      <c r="E793" s="14" t="str">
        <f aca="false">RAW_DATA!E789</f>
        <v>2024-09-21</v>
      </c>
      <c r="F793" s="14" t="str">
        <f aca="false">RAW_DATA!F789</f>
        <v>2024-10-01</v>
      </c>
      <c r="G793" s="2" t="str">
        <f aca="false">RAW_DATA!G789</f>
        <v>Bagmati</v>
      </c>
      <c r="H793" s="4" t="n">
        <f aca="false">RAW_DATA!H789</f>
        <v>9603.74</v>
      </c>
      <c r="I793" s="5" t="n">
        <f aca="false">RAW_DATA!I789</f>
        <v>0</v>
      </c>
      <c r="J793" s="2" t="str">
        <f aca="false">RAW_DATA!J789</f>
        <v>No</v>
      </c>
      <c r="K793" s="15" t="n">
        <f aca="false">IF(AND(F793&lt;&gt;"",E793&lt;&gt;""),DATEVALUE(F793)-DATEVALUE(E793),"")</f>
        <v>10</v>
      </c>
      <c r="L793" s="4" t="n">
        <f aca="false">H793*(1-I793/100)</f>
        <v>9603.74</v>
      </c>
      <c r="M793" s="4" t="n">
        <f aca="false">H793*CALCULATIONS!$B$2</f>
        <v>5762.244</v>
      </c>
      <c r="N793" s="4" t="n">
        <f aca="false">IF(J793="Yes",H793*CALCULATIONS!$B$3,0)</f>
        <v>0</v>
      </c>
      <c r="O793" s="4" t="n">
        <f aca="false">L793-M793-N793</f>
        <v>3841.496</v>
      </c>
      <c r="P793" s="16" t="n">
        <f aca="false">IF(L793&gt;0,O793/L793,"")</f>
        <v>0.4</v>
      </c>
    </row>
    <row r="794" customFormat="false" ht="15" hidden="false" customHeight="false" outlineLevel="0" collapsed="false">
      <c r="A794" s="2" t="str">
        <f aca="false">RAW_DATA!A790</f>
        <v>ORD-100789</v>
      </c>
      <c r="B794" s="2" t="str">
        <f aca="false">RAW_DATA!B790</f>
        <v>CUST-1981</v>
      </c>
      <c r="C794" s="2" t="str">
        <f aca="false">RAW_DATA!C790</f>
        <v>Women</v>
      </c>
      <c r="D794" s="2" t="str">
        <f aca="false">RAW_DATA!D790</f>
        <v>WOM-SUIT-001</v>
      </c>
      <c r="E794" s="14" t="str">
        <f aca="false">RAW_DATA!E790</f>
        <v>2024-11-10</v>
      </c>
      <c r="F794" s="14" t="str">
        <f aca="false">RAW_DATA!F790</f>
        <v>2024-11-20</v>
      </c>
      <c r="G794" s="2" t="str">
        <f aca="false">RAW_DATA!G790</f>
        <v>Bagmati</v>
      </c>
      <c r="H794" s="4" t="n">
        <f aca="false">RAW_DATA!H790</f>
        <v>8224.43</v>
      </c>
      <c r="I794" s="5" t="n">
        <f aca="false">RAW_DATA!I790</f>
        <v>25</v>
      </c>
      <c r="J794" s="2" t="str">
        <f aca="false">RAW_DATA!J790</f>
        <v>No</v>
      </c>
      <c r="K794" s="15" t="n">
        <f aca="false">IF(AND(F794&lt;&gt;"",E794&lt;&gt;""),DATEVALUE(F794)-DATEVALUE(E794),"")</f>
        <v>10</v>
      </c>
      <c r="L794" s="4" t="n">
        <f aca="false">H794*(1-I794/100)</f>
        <v>6168.3225</v>
      </c>
      <c r="M794" s="4" t="n">
        <f aca="false">H794*CALCULATIONS!$B$2</f>
        <v>4934.658</v>
      </c>
      <c r="N794" s="4" t="n">
        <f aca="false">IF(J794="Yes",H794*CALCULATIONS!$B$3,0)</f>
        <v>0</v>
      </c>
      <c r="O794" s="4" t="n">
        <f aca="false">L794-M794-N794</f>
        <v>1233.6645</v>
      </c>
      <c r="P794" s="16" t="n">
        <f aca="false">IF(L794&gt;0,O794/L794,"")</f>
        <v>0.2</v>
      </c>
    </row>
    <row r="795" customFormat="false" ht="15" hidden="false" customHeight="false" outlineLevel="0" collapsed="false">
      <c r="A795" s="2" t="str">
        <f aca="false">RAW_DATA!A791</f>
        <v>ORD-100790</v>
      </c>
      <c r="B795" s="2" t="str">
        <f aca="false">RAW_DATA!B791</f>
        <v>CUST-7721</v>
      </c>
      <c r="C795" s="2" t="str">
        <f aca="false">RAW_DATA!C791</f>
        <v>Women</v>
      </c>
      <c r="D795" s="2" t="str">
        <f aca="false">RAW_DATA!D791</f>
        <v>WOM-BLOUSE-001</v>
      </c>
      <c r="E795" s="14" t="str">
        <f aca="false">RAW_DATA!E791</f>
        <v>2024-12-16</v>
      </c>
      <c r="F795" s="14" t="str">
        <f aca="false">RAW_DATA!F791</f>
        <v>2024-12-24</v>
      </c>
      <c r="G795" s="2" t="str">
        <f aca="false">RAW_DATA!G791</f>
        <v>Madhesh</v>
      </c>
      <c r="H795" s="4" t="n">
        <f aca="false">RAW_DATA!H791</f>
        <v>2681.85</v>
      </c>
      <c r="I795" s="5" t="n">
        <f aca="false">RAW_DATA!I791</f>
        <v>5</v>
      </c>
      <c r="J795" s="2" t="str">
        <f aca="false">RAW_DATA!J791</f>
        <v>No</v>
      </c>
      <c r="K795" s="15" t="n">
        <f aca="false">IF(AND(F795&lt;&gt;"",E795&lt;&gt;""),DATEVALUE(F795)-DATEVALUE(E795),"")</f>
        <v>8</v>
      </c>
      <c r="L795" s="4" t="n">
        <f aca="false">H795*(1-I795/100)</f>
        <v>2547.7575</v>
      </c>
      <c r="M795" s="4" t="n">
        <f aca="false">H795*CALCULATIONS!$B$2</f>
        <v>1609.11</v>
      </c>
      <c r="N795" s="4" t="n">
        <f aca="false">IF(J795="Yes",H795*CALCULATIONS!$B$3,0)</f>
        <v>0</v>
      </c>
      <c r="O795" s="4" t="n">
        <f aca="false">L795-M795-N795</f>
        <v>938.6475</v>
      </c>
      <c r="P795" s="16" t="n">
        <f aca="false">IF(L795&gt;0,O795/L795,"")</f>
        <v>0.368421052631579</v>
      </c>
    </row>
    <row r="796" customFormat="false" ht="15" hidden="false" customHeight="false" outlineLevel="0" collapsed="false">
      <c r="A796" s="2" t="str">
        <f aca="false">RAW_DATA!A792</f>
        <v>ORD-100791</v>
      </c>
      <c r="B796" s="2" t="str">
        <f aca="false">RAW_DATA!B792</f>
        <v>CUST-4868</v>
      </c>
      <c r="C796" s="2" t="str">
        <f aca="false">RAW_DATA!C792</f>
        <v>Men</v>
      </c>
      <c r="D796" s="2" t="str">
        <f aca="false">RAW_DATA!D792</f>
        <v>MEN-SHIRT-002</v>
      </c>
      <c r="E796" s="14" t="str">
        <f aca="false">RAW_DATA!E792</f>
        <v>2024-05-26</v>
      </c>
      <c r="F796" s="14" t="str">
        <f aca="false">RAW_DATA!F792</f>
        <v>2024-06-02</v>
      </c>
      <c r="G796" s="2" t="str">
        <f aca="false">RAW_DATA!G792</f>
        <v>Gandaki</v>
      </c>
      <c r="H796" s="4" t="n">
        <f aca="false">RAW_DATA!H792</f>
        <v>6480.36</v>
      </c>
      <c r="I796" s="5" t="n">
        <f aca="false">RAW_DATA!I792</f>
        <v>30</v>
      </c>
      <c r="J796" s="2" t="str">
        <f aca="false">RAW_DATA!J792</f>
        <v>No</v>
      </c>
      <c r="K796" s="15" t="n">
        <f aca="false">IF(AND(F796&lt;&gt;"",E796&lt;&gt;""),DATEVALUE(F796)-DATEVALUE(E796),"")</f>
        <v>7</v>
      </c>
      <c r="L796" s="4" t="n">
        <f aca="false">H796*(1-I796/100)</f>
        <v>4536.252</v>
      </c>
      <c r="M796" s="4" t="n">
        <f aca="false">H796*CALCULATIONS!$B$2</f>
        <v>3888.216</v>
      </c>
      <c r="N796" s="4" t="n">
        <f aca="false">IF(J796="Yes",H796*CALCULATIONS!$B$3,0)</f>
        <v>0</v>
      </c>
      <c r="O796" s="4" t="n">
        <f aca="false">L796-M796-N796</f>
        <v>648.036</v>
      </c>
      <c r="P796" s="16" t="n">
        <f aca="false">IF(L796&gt;0,O796/L796,"")</f>
        <v>0.142857142857143</v>
      </c>
    </row>
    <row r="797" customFormat="false" ht="15" hidden="false" customHeight="false" outlineLevel="0" collapsed="false">
      <c r="A797" s="2" t="str">
        <f aca="false">RAW_DATA!A793</f>
        <v>ORD-100792</v>
      </c>
      <c r="B797" s="2" t="str">
        <f aca="false">RAW_DATA!B793</f>
        <v>CUST-8145</v>
      </c>
      <c r="C797" s="2" t="str">
        <f aca="false">RAW_DATA!C793</f>
        <v>Women</v>
      </c>
      <c r="D797" s="2" t="str">
        <f aca="false">RAW_DATA!D793</f>
        <v>WOM-SAREE-001</v>
      </c>
      <c r="E797" s="14" t="str">
        <f aca="false">RAW_DATA!E793</f>
        <v>2024-06-07</v>
      </c>
      <c r="F797" s="14" t="str">
        <f aca="false">RAW_DATA!F793</f>
        <v>2024-06-12</v>
      </c>
      <c r="G797" s="2" t="str">
        <f aca="false">RAW_DATA!G793</f>
        <v>Bagmati</v>
      </c>
      <c r="H797" s="4" t="n">
        <f aca="false">RAW_DATA!H793</f>
        <v>4061.01</v>
      </c>
      <c r="I797" s="5" t="n">
        <f aca="false">RAW_DATA!I793</f>
        <v>0</v>
      </c>
      <c r="J797" s="2" t="str">
        <f aca="false">RAW_DATA!J793</f>
        <v>No</v>
      </c>
      <c r="K797" s="15" t="n">
        <f aca="false">IF(AND(F797&lt;&gt;"",E797&lt;&gt;""),DATEVALUE(F797)-DATEVALUE(E797),"")</f>
        <v>5</v>
      </c>
      <c r="L797" s="4" t="n">
        <f aca="false">H797*(1-I797/100)</f>
        <v>4061.01</v>
      </c>
      <c r="M797" s="4" t="n">
        <f aca="false">H797*CALCULATIONS!$B$2</f>
        <v>2436.606</v>
      </c>
      <c r="N797" s="4" t="n">
        <f aca="false">IF(J797="Yes",H797*CALCULATIONS!$B$3,0)</f>
        <v>0</v>
      </c>
      <c r="O797" s="4" t="n">
        <f aca="false">L797-M797-N797</f>
        <v>1624.404</v>
      </c>
      <c r="P797" s="16" t="n">
        <f aca="false">IF(L797&gt;0,O797/L797,"")</f>
        <v>0.4</v>
      </c>
    </row>
    <row r="798" customFormat="false" ht="15" hidden="false" customHeight="false" outlineLevel="0" collapsed="false">
      <c r="A798" s="2" t="str">
        <f aca="false">RAW_DATA!A794</f>
        <v>ORD-100793</v>
      </c>
      <c r="B798" s="2" t="str">
        <f aca="false">RAW_DATA!B794</f>
        <v>CUST-3883</v>
      </c>
      <c r="C798" s="2" t="str">
        <f aca="false">RAW_DATA!C794</f>
        <v>Women</v>
      </c>
      <c r="D798" s="2" t="str">
        <f aca="false">RAW_DATA!D794</f>
        <v>WOM-KURTA-001</v>
      </c>
      <c r="E798" s="14" t="str">
        <f aca="false">RAW_DATA!E794</f>
        <v>2024-05-12</v>
      </c>
      <c r="F798" s="14" t="str">
        <f aca="false">RAW_DATA!F794</f>
        <v>2024-05-20</v>
      </c>
      <c r="G798" s="2" t="str">
        <f aca="false">RAW_DATA!G794</f>
        <v>Bagmati</v>
      </c>
      <c r="H798" s="4" t="n">
        <f aca="false">RAW_DATA!H794</f>
        <v>2478.24</v>
      </c>
      <c r="I798" s="5" t="n">
        <f aca="false">RAW_DATA!I794</f>
        <v>10</v>
      </c>
      <c r="J798" s="2" t="str">
        <f aca="false">RAW_DATA!J794</f>
        <v>No</v>
      </c>
      <c r="K798" s="15" t="n">
        <f aca="false">IF(AND(F798&lt;&gt;"",E798&lt;&gt;""),DATEVALUE(F798)-DATEVALUE(E798),"")</f>
        <v>8</v>
      </c>
      <c r="L798" s="4" t="n">
        <f aca="false">H798*(1-I798/100)</f>
        <v>2230.416</v>
      </c>
      <c r="M798" s="4" t="n">
        <f aca="false">H798*CALCULATIONS!$B$2</f>
        <v>1486.944</v>
      </c>
      <c r="N798" s="4" t="n">
        <f aca="false">IF(J798="Yes",H798*CALCULATIONS!$B$3,0)</f>
        <v>0</v>
      </c>
      <c r="O798" s="4" t="n">
        <f aca="false">L798-M798-N798</f>
        <v>743.472</v>
      </c>
      <c r="P798" s="16" t="n">
        <f aca="false">IF(L798&gt;0,O798/L798,"")</f>
        <v>0.333333333333333</v>
      </c>
    </row>
    <row r="799" customFormat="false" ht="15" hidden="false" customHeight="false" outlineLevel="0" collapsed="false">
      <c r="A799" s="2" t="str">
        <f aca="false">RAW_DATA!A795</f>
        <v>ORD-100794</v>
      </c>
      <c r="B799" s="2" t="str">
        <f aca="false">RAW_DATA!B795</f>
        <v>CUST-5882</v>
      </c>
      <c r="C799" s="2" t="str">
        <f aca="false">RAW_DATA!C795</f>
        <v>Women</v>
      </c>
      <c r="D799" s="2" t="str">
        <f aca="false">RAW_DATA!D795</f>
        <v>WOM-KURTA-001</v>
      </c>
      <c r="E799" s="14" t="str">
        <f aca="false">RAW_DATA!E795</f>
        <v>2024-01-29</v>
      </c>
      <c r="F799" s="14" t="str">
        <f aca="false">RAW_DATA!F795</f>
        <v>2024-02-08</v>
      </c>
      <c r="G799" s="2" t="str">
        <f aca="false">RAW_DATA!G795</f>
        <v>Sudurpashchim</v>
      </c>
      <c r="H799" s="4" t="n">
        <f aca="false">RAW_DATA!H795</f>
        <v>11842.39</v>
      </c>
      <c r="I799" s="5" t="n">
        <f aca="false">RAW_DATA!I795</f>
        <v>15</v>
      </c>
      <c r="J799" s="2" t="str">
        <f aca="false">RAW_DATA!J795</f>
        <v>Yes</v>
      </c>
      <c r="K799" s="15" t="n">
        <f aca="false">IF(AND(F799&lt;&gt;"",E799&lt;&gt;""),DATEVALUE(F799)-DATEVALUE(E799),"")</f>
        <v>10</v>
      </c>
      <c r="L799" s="4" t="n">
        <f aca="false">H799*(1-I799/100)</f>
        <v>10066.0315</v>
      </c>
      <c r="M799" s="4" t="n">
        <f aca="false">H799*CALCULATIONS!$B$2</f>
        <v>7105.434</v>
      </c>
      <c r="N799" s="4" t="n">
        <f aca="false">IF(J799="Yes",H799*CALCULATIONS!$B$3,0)</f>
        <v>2368.478</v>
      </c>
      <c r="O799" s="4" t="n">
        <f aca="false">L799-M799-N799</f>
        <v>592.1195</v>
      </c>
      <c r="P799" s="16" t="n">
        <f aca="false">IF(L799&gt;0,O799/L799,"")</f>
        <v>0.0588235294117647</v>
      </c>
    </row>
    <row r="800" customFormat="false" ht="15" hidden="false" customHeight="false" outlineLevel="0" collapsed="false">
      <c r="A800" s="2" t="str">
        <f aca="false">RAW_DATA!A796</f>
        <v>ORD-100795</v>
      </c>
      <c r="B800" s="2" t="str">
        <f aca="false">RAW_DATA!B796</f>
        <v>CUST-3302</v>
      </c>
      <c r="C800" s="2" t="str">
        <f aca="false">RAW_DATA!C796</f>
        <v>Kids</v>
      </c>
      <c r="D800" s="2" t="str">
        <f aca="false">RAW_DATA!D796</f>
        <v>KID-SHORTS-001</v>
      </c>
      <c r="E800" s="14" t="str">
        <f aca="false">RAW_DATA!E796</f>
        <v>2024-02-16</v>
      </c>
      <c r="F800" s="14" t="str">
        <f aca="false">RAW_DATA!F796</f>
        <v>2024-02-21</v>
      </c>
      <c r="G800" s="2" t="str">
        <f aca="false">RAW_DATA!G796</f>
        <v>Karnali</v>
      </c>
      <c r="H800" s="4" t="n">
        <f aca="false">RAW_DATA!H796</f>
        <v>10032.74</v>
      </c>
      <c r="I800" s="5" t="n">
        <f aca="false">RAW_DATA!I796</f>
        <v>25</v>
      </c>
      <c r="J800" s="2" t="str">
        <f aca="false">RAW_DATA!J796</f>
        <v>No</v>
      </c>
      <c r="K800" s="15" t="n">
        <f aca="false">IF(AND(F800&lt;&gt;"",E800&lt;&gt;""),DATEVALUE(F800)-DATEVALUE(E800),"")</f>
        <v>5</v>
      </c>
      <c r="L800" s="4" t="n">
        <f aca="false">H800*(1-I800/100)</f>
        <v>7524.555</v>
      </c>
      <c r="M800" s="4" t="n">
        <f aca="false">H800*CALCULATIONS!$B$2</f>
        <v>6019.644</v>
      </c>
      <c r="N800" s="4" t="n">
        <f aca="false">IF(J800="Yes",H800*CALCULATIONS!$B$3,0)</f>
        <v>0</v>
      </c>
      <c r="O800" s="4" t="n">
        <f aca="false">L800-M800-N800</f>
        <v>1504.911</v>
      </c>
      <c r="P800" s="16" t="n">
        <f aca="false">IF(L800&gt;0,O800/L800,"")</f>
        <v>0.2</v>
      </c>
    </row>
    <row r="801" customFormat="false" ht="15" hidden="false" customHeight="false" outlineLevel="0" collapsed="false">
      <c r="A801" s="2" t="str">
        <f aca="false">RAW_DATA!A797</f>
        <v>ORD-100796</v>
      </c>
      <c r="B801" s="2" t="str">
        <f aca="false">RAW_DATA!B797</f>
        <v>CUST-5125</v>
      </c>
      <c r="C801" s="2" t="str">
        <f aca="false">RAW_DATA!C797</f>
        <v>Men</v>
      </c>
      <c r="D801" s="2" t="str">
        <f aca="false">RAW_DATA!D797</f>
        <v>MEN-KURTA-001</v>
      </c>
      <c r="E801" s="14" t="str">
        <f aca="false">RAW_DATA!E797</f>
        <v>2024-10-24</v>
      </c>
      <c r="F801" s="14" t="str">
        <f aca="false">RAW_DATA!F797</f>
        <v>2024-11-06</v>
      </c>
      <c r="G801" s="2" t="str">
        <f aca="false">RAW_DATA!G797</f>
        <v>Lumbini</v>
      </c>
      <c r="H801" s="4" t="n">
        <f aca="false">RAW_DATA!H797</f>
        <v>8068.38</v>
      </c>
      <c r="I801" s="5" t="n">
        <f aca="false">RAW_DATA!I797</f>
        <v>0</v>
      </c>
      <c r="J801" s="2" t="str">
        <f aca="false">RAW_DATA!J797</f>
        <v>No</v>
      </c>
      <c r="K801" s="15" t="n">
        <f aca="false">IF(AND(F801&lt;&gt;"",E801&lt;&gt;""),DATEVALUE(F801)-DATEVALUE(E801),"")</f>
        <v>13</v>
      </c>
      <c r="L801" s="4" t="n">
        <f aca="false">H801*(1-I801/100)</f>
        <v>8068.38</v>
      </c>
      <c r="M801" s="4" t="n">
        <f aca="false">H801*CALCULATIONS!$B$2</f>
        <v>4841.028</v>
      </c>
      <c r="N801" s="4" t="n">
        <f aca="false">IF(J801="Yes",H801*CALCULATIONS!$B$3,0)</f>
        <v>0</v>
      </c>
      <c r="O801" s="4" t="n">
        <f aca="false">L801-M801-N801</f>
        <v>3227.352</v>
      </c>
      <c r="P801" s="16" t="n">
        <f aca="false">IF(L801&gt;0,O801/L801,"")</f>
        <v>0.4</v>
      </c>
    </row>
    <row r="802" customFormat="false" ht="15" hidden="false" customHeight="false" outlineLevel="0" collapsed="false">
      <c r="A802" s="2" t="str">
        <f aca="false">RAW_DATA!A798</f>
        <v>ORD-100797</v>
      </c>
      <c r="B802" s="2" t="str">
        <f aca="false">RAW_DATA!B798</f>
        <v>CUST-7388</v>
      </c>
      <c r="C802" s="2" t="str">
        <f aca="false">RAW_DATA!C798</f>
        <v>Women</v>
      </c>
      <c r="D802" s="2" t="str">
        <f aca="false">RAW_DATA!D798</f>
        <v>WOM-SAREE-001</v>
      </c>
      <c r="E802" s="14" t="str">
        <f aca="false">RAW_DATA!E798</f>
        <v>2024-06-09</v>
      </c>
      <c r="F802" s="14" t="str">
        <f aca="false">RAW_DATA!F798</f>
        <v>2024-06-13</v>
      </c>
      <c r="G802" s="2" t="str">
        <f aca="false">RAW_DATA!G798</f>
        <v>Bagmati</v>
      </c>
      <c r="H802" s="4" t="n">
        <f aca="false">RAW_DATA!H798</f>
        <v>11711.27</v>
      </c>
      <c r="I802" s="5" t="n">
        <f aca="false">RAW_DATA!I798</f>
        <v>0</v>
      </c>
      <c r="J802" s="2" t="str">
        <f aca="false">RAW_DATA!J798</f>
        <v>No</v>
      </c>
      <c r="K802" s="15" t="n">
        <f aca="false">IF(AND(F802&lt;&gt;"",E802&lt;&gt;""),DATEVALUE(F802)-DATEVALUE(E802),"")</f>
        <v>4</v>
      </c>
      <c r="L802" s="4" t="n">
        <f aca="false">H802*(1-I802/100)</f>
        <v>11711.27</v>
      </c>
      <c r="M802" s="4" t="n">
        <f aca="false">H802*CALCULATIONS!$B$2</f>
        <v>7026.762</v>
      </c>
      <c r="N802" s="4" t="n">
        <f aca="false">IF(J802="Yes",H802*CALCULATIONS!$B$3,0)</f>
        <v>0</v>
      </c>
      <c r="O802" s="4" t="n">
        <f aca="false">L802-M802-N802</f>
        <v>4684.508</v>
      </c>
      <c r="P802" s="16" t="n">
        <f aca="false">IF(L802&gt;0,O802/L802,"")</f>
        <v>0.4</v>
      </c>
    </row>
    <row r="803" customFormat="false" ht="15" hidden="false" customHeight="false" outlineLevel="0" collapsed="false">
      <c r="A803" s="2" t="str">
        <f aca="false">RAW_DATA!A799</f>
        <v>ORD-100798</v>
      </c>
      <c r="B803" s="2" t="str">
        <f aca="false">RAW_DATA!B799</f>
        <v>CUST-7690</v>
      </c>
      <c r="C803" s="2" t="str">
        <f aca="false">RAW_DATA!C799</f>
        <v>Kids</v>
      </c>
      <c r="D803" s="2" t="str">
        <f aca="false">RAW_DATA!D799</f>
        <v>KID-DRESS-001</v>
      </c>
      <c r="E803" s="14" t="str">
        <f aca="false">RAW_DATA!E799</f>
        <v>2024-03-30</v>
      </c>
      <c r="F803" s="14" t="str">
        <f aca="false">RAW_DATA!F799</f>
        <v>2024-04-02</v>
      </c>
      <c r="G803" s="2" t="str">
        <f aca="false">RAW_DATA!G799</f>
        <v>Sudurpashchim</v>
      </c>
      <c r="H803" s="4" t="n">
        <f aca="false">RAW_DATA!H799</f>
        <v>2592.03</v>
      </c>
      <c r="I803" s="5" t="n">
        <f aca="false">RAW_DATA!I799</f>
        <v>5</v>
      </c>
      <c r="J803" s="2" t="str">
        <f aca="false">RAW_DATA!J799</f>
        <v>No</v>
      </c>
      <c r="K803" s="15" t="n">
        <f aca="false">IF(AND(F803&lt;&gt;"",E803&lt;&gt;""),DATEVALUE(F803)-DATEVALUE(E803),"")</f>
        <v>3</v>
      </c>
      <c r="L803" s="4" t="n">
        <f aca="false">H803*(1-I803/100)</f>
        <v>2462.4285</v>
      </c>
      <c r="M803" s="4" t="n">
        <f aca="false">H803*CALCULATIONS!$B$2</f>
        <v>1555.218</v>
      </c>
      <c r="N803" s="4" t="n">
        <f aca="false">IF(J803="Yes",H803*CALCULATIONS!$B$3,0)</f>
        <v>0</v>
      </c>
      <c r="O803" s="4" t="n">
        <f aca="false">L803-M803-N803</f>
        <v>907.2105</v>
      </c>
      <c r="P803" s="16" t="n">
        <f aca="false">IF(L803&gt;0,O803/L803,"")</f>
        <v>0.368421052631579</v>
      </c>
    </row>
    <row r="804" customFormat="false" ht="15" hidden="false" customHeight="false" outlineLevel="0" collapsed="false">
      <c r="A804" s="2" t="str">
        <f aca="false">RAW_DATA!A800</f>
        <v>ORD-100799</v>
      </c>
      <c r="B804" s="2" t="str">
        <f aca="false">RAW_DATA!B800</f>
        <v>CUST-5036</v>
      </c>
      <c r="C804" s="2" t="str">
        <f aca="false">RAW_DATA!C800</f>
        <v>Men</v>
      </c>
      <c r="D804" s="2" t="str">
        <f aca="false">RAW_DATA!D800</f>
        <v>MEN-KURTA-001</v>
      </c>
      <c r="E804" s="14" t="str">
        <f aca="false">RAW_DATA!E800</f>
        <v>2024-02-27</v>
      </c>
      <c r="F804" s="14" t="str">
        <f aca="false">RAW_DATA!F800</f>
        <v>2024-03-02</v>
      </c>
      <c r="G804" s="2" t="str">
        <f aca="false">RAW_DATA!G800</f>
        <v>Bagmati</v>
      </c>
      <c r="H804" s="4" t="n">
        <f aca="false">RAW_DATA!H800</f>
        <v>5933.22</v>
      </c>
      <c r="I804" s="5" t="n">
        <f aca="false">RAW_DATA!I800</f>
        <v>20</v>
      </c>
      <c r="J804" s="2" t="str">
        <f aca="false">RAW_DATA!J800</f>
        <v>No</v>
      </c>
      <c r="K804" s="15" t="n">
        <f aca="false">IF(AND(F804&lt;&gt;"",E804&lt;&gt;""),DATEVALUE(F804)-DATEVALUE(E804),"")</f>
        <v>4</v>
      </c>
      <c r="L804" s="4" t="n">
        <f aca="false">H804*(1-I804/100)</f>
        <v>4746.576</v>
      </c>
      <c r="M804" s="4" t="n">
        <f aca="false">H804*CALCULATIONS!$B$2</f>
        <v>3559.932</v>
      </c>
      <c r="N804" s="4" t="n">
        <f aca="false">IF(J804="Yes",H804*CALCULATIONS!$B$3,0)</f>
        <v>0</v>
      </c>
      <c r="O804" s="4" t="n">
        <f aca="false">L804-M804-N804</f>
        <v>1186.644</v>
      </c>
      <c r="P804" s="16" t="n">
        <f aca="false">IF(L804&gt;0,O804/L804,"")</f>
        <v>0.25</v>
      </c>
    </row>
    <row r="805" customFormat="false" ht="15" hidden="false" customHeight="false" outlineLevel="0" collapsed="false">
      <c r="A805" s="2" t="str">
        <f aca="false">RAW_DATA!A801</f>
        <v>ORD-100800</v>
      </c>
      <c r="B805" s="2" t="str">
        <f aca="false">RAW_DATA!B801</f>
        <v>CUST-1570</v>
      </c>
      <c r="C805" s="2" t="str">
        <f aca="false">RAW_DATA!C801</f>
        <v>Kids</v>
      </c>
      <c r="D805" s="2" t="str">
        <f aca="false">RAW_DATA!D801</f>
        <v>KID-JEANS-001</v>
      </c>
      <c r="E805" s="14" t="str">
        <f aca="false">RAW_DATA!E801</f>
        <v>2024-06-06</v>
      </c>
      <c r="F805" s="14" t="str">
        <f aca="false">RAW_DATA!F801</f>
        <v>2024-06-07</v>
      </c>
      <c r="G805" s="2" t="str">
        <f aca="false">RAW_DATA!G801</f>
        <v>Madhesh</v>
      </c>
      <c r="H805" s="4" t="n">
        <f aca="false">RAW_DATA!H801</f>
        <v>5832.22</v>
      </c>
      <c r="I805" s="5" t="n">
        <f aca="false">RAW_DATA!I801</f>
        <v>25</v>
      </c>
      <c r="J805" s="2" t="str">
        <f aca="false">RAW_DATA!J801</f>
        <v>No</v>
      </c>
      <c r="K805" s="15" t="n">
        <f aca="false">IF(AND(F805&lt;&gt;"",E805&lt;&gt;""),DATEVALUE(F805)-DATEVALUE(E805),"")</f>
        <v>1</v>
      </c>
      <c r="L805" s="4" t="n">
        <f aca="false">H805*(1-I805/100)</f>
        <v>4374.165</v>
      </c>
      <c r="M805" s="4" t="n">
        <f aca="false">H805*CALCULATIONS!$B$2</f>
        <v>3499.332</v>
      </c>
      <c r="N805" s="4" t="n">
        <f aca="false">IF(J805="Yes",H805*CALCULATIONS!$B$3,0)</f>
        <v>0</v>
      </c>
      <c r="O805" s="4" t="n">
        <f aca="false">L805-M805-N805</f>
        <v>874.833</v>
      </c>
      <c r="P805" s="16" t="n">
        <f aca="false">IF(L805&gt;0,O805/L805,"")</f>
        <v>0.2</v>
      </c>
    </row>
    <row r="806" customFormat="false" ht="15" hidden="false" customHeight="false" outlineLevel="0" collapsed="false">
      <c r="A806" s="2" t="str">
        <f aca="false">RAW_DATA!A802</f>
        <v>ORD-100801</v>
      </c>
      <c r="B806" s="2" t="str">
        <f aca="false">RAW_DATA!B802</f>
        <v>CUST-6945</v>
      </c>
      <c r="C806" s="2" t="str">
        <f aca="false">RAW_DATA!C802</f>
        <v>Kids</v>
      </c>
      <c r="D806" s="2" t="str">
        <f aca="false">RAW_DATA!D802</f>
        <v>KID-TSHIRT-001</v>
      </c>
      <c r="E806" s="14" t="str">
        <f aca="false">RAW_DATA!E802</f>
        <v>2024-05-09</v>
      </c>
      <c r="F806" s="14" t="str">
        <f aca="false">RAW_DATA!F802</f>
        <v>2024-05-15</v>
      </c>
      <c r="G806" s="2" t="str">
        <f aca="false">RAW_DATA!G802</f>
        <v>Lumbini</v>
      </c>
      <c r="H806" s="4" t="n">
        <f aca="false">RAW_DATA!H802</f>
        <v>10238.18</v>
      </c>
      <c r="I806" s="5" t="n">
        <f aca="false">RAW_DATA!I802</f>
        <v>30</v>
      </c>
      <c r="J806" s="2" t="str">
        <f aca="false">RAW_DATA!J802</f>
        <v>No</v>
      </c>
      <c r="K806" s="15" t="n">
        <f aca="false">IF(AND(F806&lt;&gt;"",E806&lt;&gt;""),DATEVALUE(F806)-DATEVALUE(E806),"")</f>
        <v>6</v>
      </c>
      <c r="L806" s="4" t="n">
        <f aca="false">H806*(1-I806/100)</f>
        <v>7166.726</v>
      </c>
      <c r="M806" s="4" t="n">
        <f aca="false">H806*CALCULATIONS!$B$2</f>
        <v>6142.908</v>
      </c>
      <c r="N806" s="4" t="n">
        <f aca="false">IF(J806="Yes",H806*CALCULATIONS!$B$3,0)</f>
        <v>0</v>
      </c>
      <c r="O806" s="4" t="n">
        <f aca="false">L806-M806-N806</f>
        <v>1023.818</v>
      </c>
      <c r="P806" s="16" t="n">
        <f aca="false">IF(L806&gt;0,O806/L806,"")</f>
        <v>0.142857142857143</v>
      </c>
    </row>
    <row r="807" customFormat="false" ht="15" hidden="false" customHeight="false" outlineLevel="0" collapsed="false">
      <c r="A807" s="2" t="str">
        <f aca="false">RAW_DATA!A803</f>
        <v>ORD-100802</v>
      </c>
      <c r="B807" s="2" t="str">
        <f aca="false">RAW_DATA!B803</f>
        <v>CUST-5186</v>
      </c>
      <c r="C807" s="2" t="str">
        <f aca="false">RAW_DATA!C803</f>
        <v>Kids</v>
      </c>
      <c r="D807" s="2" t="str">
        <f aca="false">RAW_DATA!D803</f>
        <v>KID-FROCK-001</v>
      </c>
      <c r="E807" s="14" t="str">
        <f aca="false">RAW_DATA!E803</f>
        <v>2024-07-17</v>
      </c>
      <c r="F807" s="14" t="str">
        <f aca="false">RAW_DATA!F803</f>
        <v>2024-07-18</v>
      </c>
      <c r="G807" s="2" t="str">
        <f aca="false">RAW_DATA!G803</f>
        <v>Gandaki</v>
      </c>
      <c r="H807" s="4" t="n">
        <f aca="false">RAW_DATA!H803</f>
        <v>12935.88</v>
      </c>
      <c r="I807" s="5" t="n">
        <f aca="false">RAW_DATA!I803</f>
        <v>5</v>
      </c>
      <c r="J807" s="2" t="str">
        <f aca="false">RAW_DATA!J803</f>
        <v>No</v>
      </c>
      <c r="K807" s="15" t="n">
        <f aca="false">IF(AND(F807&lt;&gt;"",E807&lt;&gt;""),DATEVALUE(F807)-DATEVALUE(E807),"")</f>
        <v>1</v>
      </c>
      <c r="L807" s="4" t="n">
        <f aca="false">H807*(1-I807/100)</f>
        <v>12289.086</v>
      </c>
      <c r="M807" s="4" t="n">
        <f aca="false">H807*CALCULATIONS!$B$2</f>
        <v>7761.528</v>
      </c>
      <c r="N807" s="4" t="n">
        <f aca="false">IF(J807="Yes",H807*CALCULATIONS!$B$3,0)</f>
        <v>0</v>
      </c>
      <c r="O807" s="4" t="n">
        <f aca="false">L807-M807-N807</f>
        <v>4527.558</v>
      </c>
      <c r="P807" s="16" t="n">
        <f aca="false">IF(L807&gt;0,O807/L807,"")</f>
        <v>0.368421052631579</v>
      </c>
    </row>
    <row r="808" customFormat="false" ht="15" hidden="false" customHeight="false" outlineLevel="0" collapsed="false">
      <c r="A808" s="2" t="str">
        <f aca="false">RAW_DATA!A804</f>
        <v>ORD-100803</v>
      </c>
      <c r="B808" s="2" t="str">
        <f aca="false">RAW_DATA!B804</f>
        <v>CUST-7656</v>
      </c>
      <c r="C808" s="2" t="str">
        <f aca="false">RAW_DATA!C804</f>
        <v>Men</v>
      </c>
      <c r="D808" s="2" t="str">
        <f aca="false">RAW_DATA!D804</f>
        <v>MEN-JEANS-002</v>
      </c>
      <c r="E808" s="14" t="str">
        <f aca="false">RAW_DATA!E804</f>
        <v>2024-08-12</v>
      </c>
      <c r="F808" s="14" t="str">
        <f aca="false">RAW_DATA!F804</f>
        <v>2024-08-19</v>
      </c>
      <c r="G808" s="2" t="str">
        <f aca="false">RAW_DATA!G804</f>
        <v>Bagmati</v>
      </c>
      <c r="H808" s="4" t="n">
        <f aca="false">RAW_DATA!H804</f>
        <v>13408.58</v>
      </c>
      <c r="I808" s="5" t="n">
        <f aca="false">RAW_DATA!I804</f>
        <v>30</v>
      </c>
      <c r="J808" s="2" t="str">
        <f aca="false">RAW_DATA!J804</f>
        <v>No</v>
      </c>
      <c r="K808" s="15" t="n">
        <f aca="false">IF(AND(F808&lt;&gt;"",E808&lt;&gt;""),DATEVALUE(F808)-DATEVALUE(E808),"")</f>
        <v>7</v>
      </c>
      <c r="L808" s="4" t="n">
        <f aca="false">H808*(1-I808/100)</f>
        <v>9386.006</v>
      </c>
      <c r="M808" s="4" t="n">
        <f aca="false">H808*CALCULATIONS!$B$2</f>
        <v>8045.148</v>
      </c>
      <c r="N808" s="4" t="n">
        <f aca="false">IF(J808="Yes",H808*CALCULATIONS!$B$3,0)</f>
        <v>0</v>
      </c>
      <c r="O808" s="4" t="n">
        <f aca="false">L808-M808-N808</f>
        <v>1340.858</v>
      </c>
      <c r="P808" s="16" t="n">
        <f aca="false">IF(L808&gt;0,O808/L808,"")</f>
        <v>0.142857142857143</v>
      </c>
    </row>
    <row r="809" customFormat="false" ht="15" hidden="false" customHeight="false" outlineLevel="0" collapsed="false">
      <c r="A809" s="2" t="str">
        <f aca="false">RAW_DATA!A805</f>
        <v>ORD-100804</v>
      </c>
      <c r="B809" s="2" t="str">
        <f aca="false">RAW_DATA!B805</f>
        <v>CUST-6451</v>
      </c>
      <c r="C809" s="2" t="str">
        <f aca="false">RAW_DATA!C805</f>
        <v>Women</v>
      </c>
      <c r="D809" s="2" t="str">
        <f aca="false">RAW_DATA!D805</f>
        <v>WOM-JEANS-001</v>
      </c>
      <c r="E809" s="14" t="str">
        <f aca="false">RAW_DATA!E805</f>
        <v>2024-09-08</v>
      </c>
      <c r="F809" s="14" t="str">
        <f aca="false">RAW_DATA!F805</f>
        <v>2024-09-13</v>
      </c>
      <c r="G809" s="2" t="str">
        <f aca="false">RAW_DATA!G805</f>
        <v>Karnali</v>
      </c>
      <c r="H809" s="4" t="n">
        <f aca="false">RAW_DATA!H805</f>
        <v>11802.12</v>
      </c>
      <c r="I809" s="5" t="n">
        <f aca="false">RAW_DATA!I805</f>
        <v>30</v>
      </c>
      <c r="J809" s="2" t="str">
        <f aca="false">RAW_DATA!J805</f>
        <v>No</v>
      </c>
      <c r="K809" s="15" t="n">
        <f aca="false">IF(AND(F809&lt;&gt;"",E809&lt;&gt;""),DATEVALUE(F809)-DATEVALUE(E809),"")</f>
        <v>5</v>
      </c>
      <c r="L809" s="4" t="n">
        <f aca="false">H809*(1-I809/100)</f>
        <v>8261.484</v>
      </c>
      <c r="M809" s="4" t="n">
        <f aca="false">H809*CALCULATIONS!$B$2</f>
        <v>7081.272</v>
      </c>
      <c r="N809" s="4" t="n">
        <f aca="false">IF(J809="Yes",H809*CALCULATIONS!$B$3,0)</f>
        <v>0</v>
      </c>
      <c r="O809" s="4" t="n">
        <f aca="false">L809-M809-N809</f>
        <v>1180.212</v>
      </c>
      <c r="P809" s="16" t="n">
        <f aca="false">IF(L809&gt;0,O809/L809,"")</f>
        <v>0.142857142857143</v>
      </c>
    </row>
    <row r="810" customFormat="false" ht="15" hidden="false" customHeight="false" outlineLevel="0" collapsed="false">
      <c r="A810" s="2" t="str">
        <f aca="false">RAW_DATA!A806</f>
        <v>ORD-100805</v>
      </c>
      <c r="B810" s="2" t="str">
        <f aca="false">RAW_DATA!B806</f>
        <v>CUST-9973</v>
      </c>
      <c r="C810" s="2" t="str">
        <f aca="false">RAW_DATA!C806</f>
        <v>Women</v>
      </c>
      <c r="D810" s="2" t="str">
        <f aca="false">RAW_DATA!D806</f>
        <v>WOM-SAREE-001</v>
      </c>
      <c r="E810" s="14" t="str">
        <f aca="false">RAW_DATA!E806</f>
        <v>2024-02-03</v>
      </c>
      <c r="F810" s="14" t="str">
        <f aca="false">RAW_DATA!F806</f>
        <v>2024-02-08</v>
      </c>
      <c r="G810" s="2" t="str">
        <f aca="false">RAW_DATA!G806</f>
        <v>Karnali</v>
      </c>
      <c r="H810" s="4" t="n">
        <f aca="false">RAW_DATA!H806</f>
        <v>4284.07</v>
      </c>
      <c r="I810" s="5" t="n">
        <f aca="false">RAW_DATA!I806</f>
        <v>25</v>
      </c>
      <c r="J810" s="2" t="str">
        <f aca="false">RAW_DATA!J806</f>
        <v>No</v>
      </c>
      <c r="K810" s="15" t="n">
        <f aca="false">IF(AND(F810&lt;&gt;"",E810&lt;&gt;""),DATEVALUE(F810)-DATEVALUE(E810),"")</f>
        <v>5</v>
      </c>
      <c r="L810" s="4" t="n">
        <f aca="false">H810*(1-I810/100)</f>
        <v>3213.0525</v>
      </c>
      <c r="M810" s="4" t="n">
        <f aca="false">H810*CALCULATIONS!$B$2</f>
        <v>2570.442</v>
      </c>
      <c r="N810" s="4" t="n">
        <f aca="false">IF(J810="Yes",H810*CALCULATIONS!$B$3,0)</f>
        <v>0</v>
      </c>
      <c r="O810" s="4" t="n">
        <f aca="false">L810-M810-N810</f>
        <v>642.6105</v>
      </c>
      <c r="P810" s="16" t="n">
        <f aca="false">IF(L810&gt;0,O810/L810,"")</f>
        <v>0.2</v>
      </c>
    </row>
    <row r="811" customFormat="false" ht="15" hidden="false" customHeight="false" outlineLevel="0" collapsed="false">
      <c r="A811" s="2" t="str">
        <f aca="false">RAW_DATA!A807</f>
        <v>ORD-100806</v>
      </c>
      <c r="B811" s="2" t="str">
        <f aca="false">RAW_DATA!B807</f>
        <v>CUST-3229</v>
      </c>
      <c r="C811" s="2" t="str">
        <f aca="false">RAW_DATA!C807</f>
        <v>Women</v>
      </c>
      <c r="D811" s="2" t="str">
        <f aca="false">RAW_DATA!D807</f>
        <v>WOM-SUIT-001</v>
      </c>
      <c r="E811" s="14" t="str">
        <f aca="false">RAW_DATA!E807</f>
        <v>2024-11-24</v>
      </c>
      <c r="F811" s="14" t="str">
        <f aca="false">RAW_DATA!F807</f>
        <v>2024-11-27</v>
      </c>
      <c r="G811" s="2" t="str">
        <f aca="false">RAW_DATA!G807</f>
        <v>Lumbini</v>
      </c>
      <c r="H811" s="4" t="n">
        <f aca="false">RAW_DATA!H807</f>
        <v>1255.43</v>
      </c>
      <c r="I811" s="5" t="n">
        <f aca="false">RAW_DATA!I807</f>
        <v>30</v>
      </c>
      <c r="J811" s="2" t="str">
        <f aca="false">RAW_DATA!J807</f>
        <v>No</v>
      </c>
      <c r="K811" s="15" t="n">
        <f aca="false">IF(AND(F811&lt;&gt;"",E811&lt;&gt;""),DATEVALUE(F811)-DATEVALUE(E811),"")</f>
        <v>3</v>
      </c>
      <c r="L811" s="4" t="n">
        <f aca="false">H811*(1-I811/100)</f>
        <v>878.801</v>
      </c>
      <c r="M811" s="4" t="n">
        <f aca="false">H811*CALCULATIONS!$B$2</f>
        <v>753.258</v>
      </c>
      <c r="N811" s="4" t="n">
        <f aca="false">IF(J811="Yes",H811*CALCULATIONS!$B$3,0)</f>
        <v>0</v>
      </c>
      <c r="O811" s="4" t="n">
        <f aca="false">L811-M811-N811</f>
        <v>125.543</v>
      </c>
      <c r="P811" s="16" t="n">
        <f aca="false">IF(L811&gt;0,O811/L811,"")</f>
        <v>0.142857142857143</v>
      </c>
    </row>
    <row r="812" customFormat="false" ht="15" hidden="false" customHeight="false" outlineLevel="0" collapsed="false">
      <c r="A812" s="2" t="str">
        <f aca="false">RAW_DATA!A808</f>
        <v>ORD-100807</v>
      </c>
      <c r="B812" s="2" t="str">
        <f aca="false">RAW_DATA!B808</f>
        <v>CUST-3131</v>
      </c>
      <c r="C812" s="2" t="str">
        <f aca="false">RAW_DATA!C808</f>
        <v>Men</v>
      </c>
      <c r="D812" s="2" t="str">
        <f aca="false">RAW_DATA!D808</f>
        <v>MEN-JEANS-002</v>
      </c>
      <c r="E812" s="14" t="str">
        <f aca="false">RAW_DATA!E808</f>
        <v>2024-02-26</v>
      </c>
      <c r="F812" s="14" t="str">
        <f aca="false">RAW_DATA!F808</f>
        <v>2024-02-29</v>
      </c>
      <c r="G812" s="2" t="str">
        <f aca="false">RAW_DATA!G808</f>
        <v>Gandaki</v>
      </c>
      <c r="H812" s="4" t="n">
        <f aca="false">RAW_DATA!H808</f>
        <v>8849.24</v>
      </c>
      <c r="I812" s="5" t="n">
        <f aca="false">RAW_DATA!I808</f>
        <v>10</v>
      </c>
      <c r="J812" s="2" t="str">
        <f aca="false">RAW_DATA!J808</f>
        <v>No</v>
      </c>
      <c r="K812" s="15" t="n">
        <f aca="false">IF(AND(F812&lt;&gt;"",E812&lt;&gt;""),DATEVALUE(F812)-DATEVALUE(E812),"")</f>
        <v>3</v>
      </c>
      <c r="L812" s="4" t="n">
        <f aca="false">H812*(1-I812/100)</f>
        <v>7964.316</v>
      </c>
      <c r="M812" s="4" t="n">
        <f aca="false">H812*CALCULATIONS!$B$2</f>
        <v>5309.544</v>
      </c>
      <c r="N812" s="4" t="n">
        <f aca="false">IF(J812="Yes",H812*CALCULATIONS!$B$3,0)</f>
        <v>0</v>
      </c>
      <c r="O812" s="4" t="n">
        <f aca="false">L812-M812-N812</f>
        <v>2654.772</v>
      </c>
      <c r="P812" s="16" t="n">
        <f aca="false">IF(L812&gt;0,O812/L812,"")</f>
        <v>0.333333333333333</v>
      </c>
    </row>
    <row r="813" customFormat="false" ht="15" hidden="false" customHeight="false" outlineLevel="0" collapsed="false">
      <c r="A813" s="2" t="str">
        <f aca="false">RAW_DATA!A809</f>
        <v>ORD-100808</v>
      </c>
      <c r="B813" s="2" t="str">
        <f aca="false">RAW_DATA!B809</f>
        <v>CUST-6367</v>
      </c>
      <c r="C813" s="2" t="str">
        <f aca="false">RAW_DATA!C809</f>
        <v>Kids</v>
      </c>
      <c r="D813" s="2" t="str">
        <f aca="false">RAW_DATA!D809</f>
        <v>KID-SHORTS-001</v>
      </c>
      <c r="E813" s="14" t="str">
        <f aca="false">RAW_DATA!E809</f>
        <v>2024-03-09</v>
      </c>
      <c r="F813" s="14" t="str">
        <f aca="false">RAW_DATA!F809</f>
        <v>2024-03-13</v>
      </c>
      <c r="G813" s="2" t="str">
        <f aca="false">RAW_DATA!G809</f>
        <v>Lumbini</v>
      </c>
      <c r="H813" s="4" t="n">
        <f aca="false">RAW_DATA!H809</f>
        <v>7046.6</v>
      </c>
      <c r="I813" s="5" t="n">
        <f aca="false">RAW_DATA!I809</f>
        <v>10</v>
      </c>
      <c r="J813" s="2" t="str">
        <f aca="false">RAW_DATA!J809</f>
        <v>No</v>
      </c>
      <c r="K813" s="15" t="n">
        <f aca="false">IF(AND(F813&lt;&gt;"",E813&lt;&gt;""),DATEVALUE(F813)-DATEVALUE(E813),"")</f>
        <v>4</v>
      </c>
      <c r="L813" s="4" t="n">
        <f aca="false">H813*(1-I813/100)</f>
        <v>6341.94</v>
      </c>
      <c r="M813" s="4" t="n">
        <f aca="false">H813*CALCULATIONS!$B$2</f>
        <v>4227.96</v>
      </c>
      <c r="N813" s="4" t="n">
        <f aca="false">IF(J813="Yes",H813*CALCULATIONS!$B$3,0)</f>
        <v>0</v>
      </c>
      <c r="O813" s="4" t="n">
        <f aca="false">L813-M813-N813</f>
        <v>2113.98</v>
      </c>
      <c r="P813" s="16" t="n">
        <f aca="false">IF(L813&gt;0,O813/L813,"")</f>
        <v>0.333333333333333</v>
      </c>
    </row>
    <row r="814" customFormat="false" ht="15" hidden="false" customHeight="false" outlineLevel="0" collapsed="false">
      <c r="A814" s="2" t="str">
        <f aca="false">RAW_DATA!A810</f>
        <v>ORD-100809</v>
      </c>
      <c r="B814" s="2" t="str">
        <f aca="false">RAW_DATA!B810</f>
        <v>CUST-4677</v>
      </c>
      <c r="C814" s="2" t="str">
        <f aca="false">RAW_DATA!C810</f>
        <v>Women</v>
      </c>
      <c r="D814" s="2" t="str">
        <f aca="false">RAW_DATA!D810</f>
        <v>WOM-TOP-001</v>
      </c>
      <c r="E814" s="14" t="str">
        <f aca="false">RAW_DATA!E810</f>
        <v>2024-07-12</v>
      </c>
      <c r="F814" s="14" t="str">
        <f aca="false">RAW_DATA!F810</f>
        <v>2024-07-25</v>
      </c>
      <c r="G814" s="2" t="str">
        <f aca="false">RAW_DATA!G810</f>
        <v>Bagmati</v>
      </c>
      <c r="H814" s="4" t="n">
        <f aca="false">RAW_DATA!H810</f>
        <v>3137.39</v>
      </c>
      <c r="I814" s="5" t="n">
        <f aca="false">RAW_DATA!I810</f>
        <v>10</v>
      </c>
      <c r="J814" s="2" t="str">
        <f aca="false">RAW_DATA!J810</f>
        <v>No</v>
      </c>
      <c r="K814" s="15" t="n">
        <f aca="false">IF(AND(F814&lt;&gt;"",E814&lt;&gt;""),DATEVALUE(F814)-DATEVALUE(E814),"")</f>
        <v>13</v>
      </c>
      <c r="L814" s="4" t="n">
        <f aca="false">H814*(1-I814/100)</f>
        <v>2823.651</v>
      </c>
      <c r="M814" s="4" t="n">
        <f aca="false">H814*CALCULATIONS!$B$2</f>
        <v>1882.434</v>
      </c>
      <c r="N814" s="4" t="n">
        <f aca="false">IF(J814="Yes",H814*CALCULATIONS!$B$3,0)</f>
        <v>0</v>
      </c>
      <c r="O814" s="4" t="n">
        <f aca="false">L814-M814-N814</f>
        <v>941.217</v>
      </c>
      <c r="P814" s="16" t="n">
        <f aca="false">IF(L814&gt;0,O814/L814,"")</f>
        <v>0.333333333333333</v>
      </c>
    </row>
    <row r="815" customFormat="false" ht="15" hidden="false" customHeight="false" outlineLevel="0" collapsed="false">
      <c r="A815" s="2" t="str">
        <f aca="false">RAW_DATA!A811</f>
        <v>ORD-100810</v>
      </c>
      <c r="B815" s="2" t="str">
        <f aca="false">RAW_DATA!B811</f>
        <v>CUST-4248</v>
      </c>
      <c r="C815" s="2" t="str">
        <f aca="false">RAW_DATA!C811</f>
        <v>Men</v>
      </c>
      <c r="D815" s="2" t="str">
        <f aca="false">RAW_DATA!D811</f>
        <v>MEN-SHIRT-001</v>
      </c>
      <c r="E815" s="14" t="str">
        <f aca="false">RAW_DATA!E811</f>
        <v>2024-04-27</v>
      </c>
      <c r="F815" s="14" t="str">
        <f aca="false">RAW_DATA!F811</f>
        <v>2024-05-08</v>
      </c>
      <c r="G815" s="2" t="str">
        <f aca="false">RAW_DATA!G811</f>
        <v>Sudurpashchim</v>
      </c>
      <c r="H815" s="4" t="n">
        <f aca="false">RAW_DATA!H811</f>
        <v>9374.05</v>
      </c>
      <c r="I815" s="5" t="n">
        <f aca="false">RAW_DATA!I811</f>
        <v>25</v>
      </c>
      <c r="J815" s="2" t="str">
        <f aca="false">RAW_DATA!J811</f>
        <v>No</v>
      </c>
      <c r="K815" s="15" t="n">
        <f aca="false">IF(AND(F815&lt;&gt;"",E815&lt;&gt;""),DATEVALUE(F815)-DATEVALUE(E815),"")</f>
        <v>11</v>
      </c>
      <c r="L815" s="4" t="n">
        <f aca="false">H815*(1-I815/100)</f>
        <v>7030.5375</v>
      </c>
      <c r="M815" s="4" t="n">
        <f aca="false">H815*CALCULATIONS!$B$2</f>
        <v>5624.43</v>
      </c>
      <c r="N815" s="4" t="n">
        <f aca="false">IF(J815="Yes",H815*CALCULATIONS!$B$3,0)</f>
        <v>0</v>
      </c>
      <c r="O815" s="4" t="n">
        <f aca="false">L815-M815-N815</f>
        <v>1406.1075</v>
      </c>
      <c r="P815" s="16" t="n">
        <f aca="false">IF(L815&gt;0,O815/L815,"")</f>
        <v>0.2</v>
      </c>
    </row>
    <row r="816" customFormat="false" ht="15" hidden="false" customHeight="false" outlineLevel="0" collapsed="false">
      <c r="A816" s="2" t="str">
        <f aca="false">RAW_DATA!A812</f>
        <v>ORD-100811</v>
      </c>
      <c r="B816" s="2" t="str">
        <f aca="false">RAW_DATA!B812</f>
        <v>CUST-3787</v>
      </c>
      <c r="C816" s="2" t="str">
        <f aca="false">RAW_DATA!C812</f>
        <v>Men</v>
      </c>
      <c r="D816" s="2" t="str">
        <f aca="false">RAW_DATA!D812</f>
        <v>MEN-JEANS-001</v>
      </c>
      <c r="E816" s="14" t="str">
        <f aca="false">RAW_DATA!E812</f>
        <v>2024-05-13</v>
      </c>
      <c r="F816" s="14" t="str">
        <f aca="false">RAW_DATA!F812</f>
        <v>2024-05-16</v>
      </c>
      <c r="G816" s="2" t="str">
        <f aca="false">RAW_DATA!G812</f>
        <v>Bagmati</v>
      </c>
      <c r="H816" s="4" t="n">
        <f aca="false">RAW_DATA!H812</f>
        <v>6719.1</v>
      </c>
      <c r="I816" s="5" t="n">
        <f aca="false">RAW_DATA!I812</f>
        <v>20</v>
      </c>
      <c r="J816" s="2" t="str">
        <f aca="false">RAW_DATA!J812</f>
        <v>No</v>
      </c>
      <c r="K816" s="15" t="n">
        <f aca="false">IF(AND(F816&lt;&gt;"",E816&lt;&gt;""),DATEVALUE(F816)-DATEVALUE(E816),"")</f>
        <v>3</v>
      </c>
      <c r="L816" s="4" t="n">
        <f aca="false">H816*(1-I816/100)</f>
        <v>5375.28</v>
      </c>
      <c r="M816" s="4" t="n">
        <f aca="false">H816*CALCULATIONS!$B$2</f>
        <v>4031.46</v>
      </c>
      <c r="N816" s="4" t="n">
        <f aca="false">IF(J816="Yes",H816*CALCULATIONS!$B$3,0)</f>
        <v>0</v>
      </c>
      <c r="O816" s="4" t="n">
        <f aca="false">L816-M816-N816</f>
        <v>1343.82</v>
      </c>
      <c r="P816" s="16" t="n">
        <f aca="false">IF(L816&gt;0,O816/L816,"")</f>
        <v>0.25</v>
      </c>
    </row>
    <row r="817" customFormat="false" ht="15" hidden="false" customHeight="false" outlineLevel="0" collapsed="false">
      <c r="A817" s="2" t="str">
        <f aca="false">RAW_DATA!A813</f>
        <v>ORD-100812</v>
      </c>
      <c r="B817" s="2" t="str">
        <f aca="false">RAW_DATA!B813</f>
        <v>CUST-4677</v>
      </c>
      <c r="C817" s="2" t="str">
        <f aca="false">RAW_DATA!C813</f>
        <v>Kids</v>
      </c>
      <c r="D817" s="2" t="str">
        <f aca="false">RAW_DATA!D813</f>
        <v>KID-FROCK-001</v>
      </c>
      <c r="E817" s="14" t="str">
        <f aca="false">RAW_DATA!E813</f>
        <v>2024-08-20</v>
      </c>
      <c r="F817" s="14" t="str">
        <f aca="false">RAW_DATA!F813</f>
        <v>2024-08-29</v>
      </c>
      <c r="G817" s="2" t="str">
        <f aca="false">RAW_DATA!G813</f>
        <v>Bagmati</v>
      </c>
      <c r="H817" s="4" t="n">
        <f aca="false">RAW_DATA!H813</f>
        <v>6809.8</v>
      </c>
      <c r="I817" s="5" t="n">
        <f aca="false">RAW_DATA!I813</f>
        <v>20</v>
      </c>
      <c r="J817" s="2" t="str">
        <f aca="false">RAW_DATA!J813</f>
        <v>No</v>
      </c>
      <c r="K817" s="15" t="n">
        <f aca="false">IF(AND(F817&lt;&gt;"",E817&lt;&gt;""),DATEVALUE(F817)-DATEVALUE(E817),"")</f>
        <v>9</v>
      </c>
      <c r="L817" s="4" t="n">
        <f aca="false">H817*(1-I817/100)</f>
        <v>5447.84</v>
      </c>
      <c r="M817" s="4" t="n">
        <f aca="false">H817*CALCULATIONS!$B$2</f>
        <v>4085.88</v>
      </c>
      <c r="N817" s="4" t="n">
        <f aca="false">IF(J817="Yes",H817*CALCULATIONS!$B$3,0)</f>
        <v>0</v>
      </c>
      <c r="O817" s="4" t="n">
        <f aca="false">L817-M817-N817</f>
        <v>1361.96</v>
      </c>
      <c r="P817" s="16" t="n">
        <f aca="false">IF(L817&gt;0,O817/L817,"")</f>
        <v>0.25</v>
      </c>
    </row>
    <row r="818" customFormat="false" ht="15" hidden="false" customHeight="false" outlineLevel="0" collapsed="false">
      <c r="A818" s="2" t="str">
        <f aca="false">RAW_DATA!A814</f>
        <v>ORD-100813</v>
      </c>
      <c r="B818" s="2" t="str">
        <f aca="false">RAW_DATA!B814</f>
        <v>CUST-8066</v>
      </c>
      <c r="C818" s="2" t="str">
        <f aca="false">RAW_DATA!C814</f>
        <v>Women</v>
      </c>
      <c r="D818" s="2" t="str">
        <f aca="false">RAW_DATA!D814</f>
        <v>WOM-TOP-001</v>
      </c>
      <c r="E818" s="14" t="str">
        <f aca="false">RAW_DATA!E814</f>
        <v>2024-05-27</v>
      </c>
      <c r="F818" s="14" t="str">
        <f aca="false">RAW_DATA!F814</f>
        <v>2024-06-04</v>
      </c>
      <c r="G818" s="2" t="str">
        <f aca="false">RAW_DATA!G814</f>
        <v>Sudurpashchim</v>
      </c>
      <c r="H818" s="4" t="n">
        <f aca="false">RAW_DATA!H814</f>
        <v>11840.77</v>
      </c>
      <c r="I818" s="5" t="n">
        <f aca="false">RAW_DATA!I814</f>
        <v>30</v>
      </c>
      <c r="J818" s="2" t="str">
        <f aca="false">RAW_DATA!J814</f>
        <v>No</v>
      </c>
      <c r="K818" s="15" t="n">
        <f aca="false">IF(AND(F818&lt;&gt;"",E818&lt;&gt;""),DATEVALUE(F818)-DATEVALUE(E818),"")</f>
        <v>8</v>
      </c>
      <c r="L818" s="4" t="n">
        <f aca="false">H818*(1-I818/100)</f>
        <v>8288.539</v>
      </c>
      <c r="M818" s="4" t="n">
        <f aca="false">H818*CALCULATIONS!$B$2</f>
        <v>7104.462</v>
      </c>
      <c r="N818" s="4" t="n">
        <f aca="false">IF(J818="Yes",H818*CALCULATIONS!$B$3,0)</f>
        <v>0</v>
      </c>
      <c r="O818" s="4" t="n">
        <f aca="false">L818-M818-N818</f>
        <v>1184.077</v>
      </c>
      <c r="P818" s="16" t="n">
        <f aca="false">IF(L818&gt;0,O818/L818,"")</f>
        <v>0.142857142857143</v>
      </c>
    </row>
    <row r="819" customFormat="false" ht="15" hidden="false" customHeight="false" outlineLevel="0" collapsed="false">
      <c r="A819" s="2" t="str">
        <f aca="false">RAW_DATA!A815</f>
        <v>ORD-100814</v>
      </c>
      <c r="B819" s="2" t="str">
        <f aca="false">RAW_DATA!B815</f>
        <v>CUST-3391</v>
      </c>
      <c r="C819" s="2" t="str">
        <f aca="false">RAW_DATA!C815</f>
        <v>Kids</v>
      </c>
      <c r="D819" s="2" t="str">
        <f aca="false">RAW_DATA!D815</f>
        <v>KID-KURTA-001</v>
      </c>
      <c r="E819" s="14" t="str">
        <f aca="false">RAW_DATA!E815</f>
        <v>2024-12-12</v>
      </c>
      <c r="F819" s="14" t="str">
        <f aca="false">RAW_DATA!F815</f>
        <v>2024-12-15</v>
      </c>
      <c r="G819" s="2" t="str">
        <f aca="false">RAW_DATA!G815</f>
        <v>Bagmati</v>
      </c>
      <c r="H819" s="4" t="n">
        <f aca="false">RAW_DATA!H815</f>
        <v>4603.03</v>
      </c>
      <c r="I819" s="5" t="n">
        <f aca="false">RAW_DATA!I815</f>
        <v>30</v>
      </c>
      <c r="J819" s="2" t="str">
        <f aca="false">RAW_DATA!J815</f>
        <v>No</v>
      </c>
      <c r="K819" s="15" t="n">
        <f aca="false">IF(AND(F819&lt;&gt;"",E819&lt;&gt;""),DATEVALUE(F819)-DATEVALUE(E819),"")</f>
        <v>3</v>
      </c>
      <c r="L819" s="4" t="n">
        <f aca="false">H819*(1-I819/100)</f>
        <v>3222.121</v>
      </c>
      <c r="M819" s="4" t="n">
        <f aca="false">H819*CALCULATIONS!$B$2</f>
        <v>2761.818</v>
      </c>
      <c r="N819" s="4" t="n">
        <f aca="false">IF(J819="Yes",H819*CALCULATIONS!$B$3,0)</f>
        <v>0</v>
      </c>
      <c r="O819" s="4" t="n">
        <f aca="false">L819-M819-N819</f>
        <v>460.303</v>
      </c>
      <c r="P819" s="16" t="n">
        <f aca="false">IF(L819&gt;0,O819/L819,"")</f>
        <v>0.142857142857143</v>
      </c>
    </row>
    <row r="820" customFormat="false" ht="15" hidden="false" customHeight="false" outlineLevel="0" collapsed="false">
      <c r="A820" s="2" t="str">
        <f aca="false">RAW_DATA!A816</f>
        <v>ORD-100815</v>
      </c>
      <c r="B820" s="2" t="str">
        <f aca="false">RAW_DATA!B816</f>
        <v>CUST-2404</v>
      </c>
      <c r="C820" s="2" t="str">
        <f aca="false">RAW_DATA!C816</f>
        <v>Men</v>
      </c>
      <c r="D820" s="2" t="str">
        <f aca="false">RAW_DATA!D816</f>
        <v>MEN-JACKET-001</v>
      </c>
      <c r="E820" s="14" t="str">
        <f aca="false">RAW_DATA!E816</f>
        <v>2024-07-08</v>
      </c>
      <c r="F820" s="14" t="str">
        <f aca="false">RAW_DATA!F816</f>
        <v>2024-07-14</v>
      </c>
      <c r="G820" s="2" t="str">
        <f aca="false">RAW_DATA!G816</f>
        <v>Bagmati</v>
      </c>
      <c r="H820" s="4" t="n">
        <f aca="false">RAW_DATA!H816</f>
        <v>13656.26</v>
      </c>
      <c r="I820" s="5" t="n">
        <f aca="false">RAW_DATA!I816</f>
        <v>15</v>
      </c>
      <c r="J820" s="2" t="str">
        <f aca="false">RAW_DATA!J816</f>
        <v>No</v>
      </c>
      <c r="K820" s="15" t="n">
        <f aca="false">IF(AND(F820&lt;&gt;"",E820&lt;&gt;""),DATEVALUE(F820)-DATEVALUE(E820),"")</f>
        <v>6</v>
      </c>
      <c r="L820" s="4" t="n">
        <f aca="false">H820*(1-I820/100)</f>
        <v>11607.821</v>
      </c>
      <c r="M820" s="4" t="n">
        <f aca="false">H820*CALCULATIONS!$B$2</f>
        <v>8193.756</v>
      </c>
      <c r="N820" s="4" t="n">
        <f aca="false">IF(J820="Yes",H820*CALCULATIONS!$B$3,0)</f>
        <v>0</v>
      </c>
      <c r="O820" s="4" t="n">
        <f aca="false">L820-M820-N820</f>
        <v>3414.065</v>
      </c>
      <c r="P820" s="16" t="n">
        <f aca="false">IF(L820&gt;0,O820/L820,"")</f>
        <v>0.294117647058824</v>
      </c>
    </row>
    <row r="821" customFormat="false" ht="15" hidden="false" customHeight="false" outlineLevel="0" collapsed="false">
      <c r="A821" s="2" t="str">
        <f aca="false">RAW_DATA!A817</f>
        <v>ORD-100816</v>
      </c>
      <c r="B821" s="2" t="str">
        <f aca="false">RAW_DATA!B817</f>
        <v>CUST-5198</v>
      </c>
      <c r="C821" s="2" t="str">
        <f aca="false">RAW_DATA!C817</f>
        <v>Men</v>
      </c>
      <c r="D821" s="2" t="str">
        <f aca="false">RAW_DATA!D817</f>
        <v>MEN-JEANS-001</v>
      </c>
      <c r="E821" s="14" t="str">
        <f aca="false">RAW_DATA!E817</f>
        <v>2024-04-18</v>
      </c>
      <c r="F821" s="14" t="str">
        <f aca="false">RAW_DATA!F817</f>
        <v>2024-04-26</v>
      </c>
      <c r="G821" s="2" t="str">
        <f aca="false">RAW_DATA!G817</f>
        <v>Karnali</v>
      </c>
      <c r="H821" s="4" t="n">
        <f aca="false">RAW_DATA!H817</f>
        <v>6264.54</v>
      </c>
      <c r="I821" s="5" t="n">
        <f aca="false">RAW_DATA!I817</f>
        <v>25</v>
      </c>
      <c r="J821" s="2" t="str">
        <f aca="false">RAW_DATA!J817</f>
        <v>No</v>
      </c>
      <c r="K821" s="15" t="n">
        <f aca="false">IF(AND(F821&lt;&gt;"",E821&lt;&gt;""),DATEVALUE(F821)-DATEVALUE(E821),"")</f>
        <v>8</v>
      </c>
      <c r="L821" s="4" t="n">
        <f aca="false">H821*(1-I821/100)</f>
        <v>4698.405</v>
      </c>
      <c r="M821" s="4" t="n">
        <f aca="false">H821*CALCULATIONS!$B$2</f>
        <v>3758.724</v>
      </c>
      <c r="N821" s="4" t="n">
        <f aca="false">IF(J821="Yes",H821*CALCULATIONS!$B$3,0)</f>
        <v>0</v>
      </c>
      <c r="O821" s="4" t="n">
        <f aca="false">L821-M821-N821</f>
        <v>939.681</v>
      </c>
      <c r="P821" s="16" t="n">
        <f aca="false">IF(L821&gt;0,O821/L821,"")</f>
        <v>0.2</v>
      </c>
    </row>
    <row r="822" customFormat="false" ht="15" hidden="false" customHeight="false" outlineLevel="0" collapsed="false">
      <c r="A822" s="2" t="str">
        <f aca="false">RAW_DATA!A818</f>
        <v>ORD-100817</v>
      </c>
      <c r="B822" s="2" t="str">
        <f aca="false">RAW_DATA!B818</f>
        <v>CUST-1745</v>
      </c>
      <c r="C822" s="2" t="str">
        <f aca="false">RAW_DATA!C818</f>
        <v>Men</v>
      </c>
      <c r="D822" s="2" t="str">
        <f aca="false">RAW_DATA!D818</f>
        <v>MEN-CHINO-001</v>
      </c>
      <c r="E822" s="14" t="str">
        <f aca="false">RAW_DATA!E818</f>
        <v>2024-08-29</v>
      </c>
      <c r="F822" s="14" t="str">
        <f aca="false">RAW_DATA!F818</f>
        <v>2024-09-09</v>
      </c>
      <c r="G822" s="2" t="str">
        <f aca="false">RAW_DATA!G818</f>
        <v>Bagmati</v>
      </c>
      <c r="H822" s="4" t="n">
        <f aca="false">RAW_DATA!H818</f>
        <v>14000.44</v>
      </c>
      <c r="I822" s="5" t="n">
        <f aca="false">RAW_DATA!I818</f>
        <v>10</v>
      </c>
      <c r="J822" s="2" t="str">
        <f aca="false">RAW_DATA!J818</f>
        <v>No</v>
      </c>
      <c r="K822" s="15" t="n">
        <f aca="false">IF(AND(F822&lt;&gt;"",E822&lt;&gt;""),DATEVALUE(F822)-DATEVALUE(E822),"")</f>
        <v>11</v>
      </c>
      <c r="L822" s="4" t="n">
        <f aca="false">H822*(1-I822/100)</f>
        <v>12600.396</v>
      </c>
      <c r="M822" s="4" t="n">
        <f aca="false">H822*CALCULATIONS!$B$2</f>
        <v>8400.264</v>
      </c>
      <c r="N822" s="4" t="n">
        <f aca="false">IF(J822="Yes",H822*CALCULATIONS!$B$3,0)</f>
        <v>0</v>
      </c>
      <c r="O822" s="4" t="n">
        <f aca="false">L822-M822-N822</f>
        <v>4200.132</v>
      </c>
      <c r="P822" s="16" t="n">
        <f aca="false">IF(L822&gt;0,O822/L822,"")</f>
        <v>0.333333333333333</v>
      </c>
    </row>
    <row r="823" customFormat="false" ht="15" hidden="false" customHeight="false" outlineLevel="0" collapsed="false">
      <c r="A823" s="2" t="str">
        <f aca="false">RAW_DATA!A819</f>
        <v>ORD-100818</v>
      </c>
      <c r="B823" s="2" t="str">
        <f aca="false">RAW_DATA!B819</f>
        <v>CUST-1673</v>
      </c>
      <c r="C823" s="2" t="str">
        <f aca="false">RAW_DATA!C819</f>
        <v>Men</v>
      </c>
      <c r="D823" s="2" t="str">
        <f aca="false">RAW_DATA!D819</f>
        <v>MEN-CHINO-001</v>
      </c>
      <c r="E823" s="14" t="str">
        <f aca="false">RAW_DATA!E819</f>
        <v>2024-12-09</v>
      </c>
      <c r="F823" s="14" t="str">
        <f aca="false">RAW_DATA!F819</f>
        <v>2024-12-14</v>
      </c>
      <c r="G823" s="2" t="str">
        <f aca="false">RAW_DATA!G819</f>
        <v>Gandaki</v>
      </c>
      <c r="H823" s="4" t="n">
        <f aca="false">RAW_DATA!H819</f>
        <v>14674.1</v>
      </c>
      <c r="I823" s="5" t="n">
        <f aca="false">RAW_DATA!I819</f>
        <v>10</v>
      </c>
      <c r="J823" s="2" t="str">
        <f aca="false">RAW_DATA!J819</f>
        <v>No</v>
      </c>
      <c r="K823" s="15" t="n">
        <f aca="false">IF(AND(F823&lt;&gt;"",E823&lt;&gt;""),DATEVALUE(F823)-DATEVALUE(E823),"")</f>
        <v>5</v>
      </c>
      <c r="L823" s="4" t="n">
        <f aca="false">H823*(1-I823/100)</f>
        <v>13206.69</v>
      </c>
      <c r="M823" s="4" t="n">
        <f aca="false">H823*CALCULATIONS!$B$2</f>
        <v>8804.46</v>
      </c>
      <c r="N823" s="4" t="n">
        <f aca="false">IF(J823="Yes",H823*CALCULATIONS!$B$3,0)</f>
        <v>0</v>
      </c>
      <c r="O823" s="4" t="n">
        <f aca="false">L823-M823-N823</f>
        <v>4402.23</v>
      </c>
      <c r="P823" s="16" t="n">
        <f aca="false">IF(L823&gt;0,O823/L823,"")</f>
        <v>0.333333333333333</v>
      </c>
    </row>
    <row r="824" customFormat="false" ht="15" hidden="false" customHeight="false" outlineLevel="0" collapsed="false">
      <c r="A824" s="2" t="str">
        <f aca="false">RAW_DATA!A820</f>
        <v>ORD-100819</v>
      </c>
      <c r="B824" s="2" t="str">
        <f aca="false">RAW_DATA!B820</f>
        <v>CUST-9690</v>
      </c>
      <c r="C824" s="2" t="str">
        <f aca="false">RAW_DATA!C820</f>
        <v>Women</v>
      </c>
      <c r="D824" s="2" t="str">
        <f aca="false">RAW_DATA!D820</f>
        <v>WOM-JEANS-001</v>
      </c>
      <c r="E824" s="14" t="str">
        <f aca="false">RAW_DATA!E820</f>
        <v>2024-08-27</v>
      </c>
      <c r="F824" s="14" t="str">
        <f aca="false">RAW_DATA!F820</f>
        <v>2024-08-30</v>
      </c>
      <c r="G824" s="2" t="str">
        <f aca="false">RAW_DATA!G820</f>
        <v>Bagmati</v>
      </c>
      <c r="H824" s="4" t="n">
        <f aca="false">RAW_DATA!H820</f>
        <v>13989.74</v>
      </c>
      <c r="I824" s="5" t="n">
        <f aca="false">RAW_DATA!I820</f>
        <v>15</v>
      </c>
      <c r="J824" s="2" t="str">
        <f aca="false">RAW_DATA!J820</f>
        <v>No</v>
      </c>
      <c r="K824" s="15" t="n">
        <f aca="false">IF(AND(F824&lt;&gt;"",E824&lt;&gt;""),DATEVALUE(F824)-DATEVALUE(E824),"")</f>
        <v>3</v>
      </c>
      <c r="L824" s="4" t="n">
        <f aca="false">H824*(1-I824/100)</f>
        <v>11891.279</v>
      </c>
      <c r="M824" s="4" t="n">
        <f aca="false">H824*CALCULATIONS!$B$2</f>
        <v>8393.844</v>
      </c>
      <c r="N824" s="4" t="n">
        <f aca="false">IF(J824="Yes",H824*CALCULATIONS!$B$3,0)</f>
        <v>0</v>
      </c>
      <c r="O824" s="4" t="n">
        <f aca="false">L824-M824-N824</f>
        <v>3497.435</v>
      </c>
      <c r="P824" s="16" t="n">
        <f aca="false">IF(L824&gt;0,O824/L824,"")</f>
        <v>0.294117647058824</v>
      </c>
    </row>
    <row r="825" customFormat="false" ht="15" hidden="false" customHeight="false" outlineLevel="0" collapsed="false">
      <c r="A825" s="2" t="str">
        <f aca="false">RAW_DATA!A821</f>
        <v>ORD-100820</v>
      </c>
      <c r="B825" s="2" t="str">
        <f aca="false">RAW_DATA!B821</f>
        <v>CUST-6907</v>
      </c>
      <c r="C825" s="2" t="str">
        <f aca="false">RAW_DATA!C821</f>
        <v>Women</v>
      </c>
      <c r="D825" s="2" t="str">
        <f aca="false">RAW_DATA!D821</f>
        <v>WOM-JEANS-001</v>
      </c>
      <c r="E825" s="14" t="str">
        <f aca="false">RAW_DATA!E821</f>
        <v>2024-09-12</v>
      </c>
      <c r="F825" s="14" t="str">
        <f aca="false">RAW_DATA!F821</f>
        <v>2024-09-22</v>
      </c>
      <c r="G825" s="2" t="str">
        <f aca="false">RAW_DATA!G821</f>
        <v>Bagmati</v>
      </c>
      <c r="H825" s="4" t="n">
        <f aca="false">RAW_DATA!H821</f>
        <v>14688.49</v>
      </c>
      <c r="I825" s="5" t="n">
        <f aca="false">RAW_DATA!I821</f>
        <v>0</v>
      </c>
      <c r="J825" s="2" t="str">
        <f aca="false">RAW_DATA!J821</f>
        <v>No</v>
      </c>
      <c r="K825" s="15" t="n">
        <f aca="false">IF(AND(F825&lt;&gt;"",E825&lt;&gt;""),DATEVALUE(F825)-DATEVALUE(E825),"")</f>
        <v>10</v>
      </c>
      <c r="L825" s="4" t="n">
        <f aca="false">H825*(1-I825/100)</f>
        <v>14688.49</v>
      </c>
      <c r="M825" s="4" t="n">
        <f aca="false">H825*CALCULATIONS!$B$2</f>
        <v>8813.094</v>
      </c>
      <c r="N825" s="4" t="n">
        <f aca="false">IF(J825="Yes",H825*CALCULATIONS!$B$3,0)</f>
        <v>0</v>
      </c>
      <c r="O825" s="4" t="n">
        <f aca="false">L825-M825-N825</f>
        <v>5875.396</v>
      </c>
      <c r="P825" s="16" t="n">
        <f aca="false">IF(L825&gt;0,O825/L825,"")</f>
        <v>0.4</v>
      </c>
    </row>
    <row r="826" customFormat="false" ht="15" hidden="false" customHeight="false" outlineLevel="0" collapsed="false">
      <c r="A826" s="2" t="str">
        <f aca="false">RAW_DATA!A822</f>
        <v>ORD-100821</v>
      </c>
      <c r="B826" s="2" t="str">
        <f aca="false">RAW_DATA!B822</f>
        <v>CUST-3703</v>
      </c>
      <c r="C826" s="2" t="str">
        <f aca="false">RAW_DATA!C822</f>
        <v>Kids</v>
      </c>
      <c r="D826" s="2" t="str">
        <f aca="false">RAW_DATA!D822</f>
        <v>KID-JACKET-001</v>
      </c>
      <c r="E826" s="14" t="str">
        <f aca="false">RAW_DATA!E822</f>
        <v>2024-05-15</v>
      </c>
      <c r="F826" s="14" t="str">
        <f aca="false">RAW_DATA!F822</f>
        <v>2024-05-21</v>
      </c>
      <c r="G826" s="2" t="str">
        <f aca="false">RAW_DATA!G822</f>
        <v>Sudurpashchim</v>
      </c>
      <c r="H826" s="4" t="n">
        <f aca="false">RAW_DATA!H822</f>
        <v>9387.51</v>
      </c>
      <c r="I826" s="5" t="n">
        <f aca="false">RAW_DATA!I822</f>
        <v>10</v>
      </c>
      <c r="J826" s="2" t="str">
        <f aca="false">RAW_DATA!J822</f>
        <v>No</v>
      </c>
      <c r="K826" s="15" t="n">
        <f aca="false">IF(AND(F826&lt;&gt;"",E826&lt;&gt;""),DATEVALUE(F826)-DATEVALUE(E826),"")</f>
        <v>6</v>
      </c>
      <c r="L826" s="4" t="n">
        <f aca="false">H826*(1-I826/100)</f>
        <v>8448.759</v>
      </c>
      <c r="M826" s="4" t="n">
        <f aca="false">H826*CALCULATIONS!$B$2</f>
        <v>5632.506</v>
      </c>
      <c r="N826" s="4" t="n">
        <f aca="false">IF(J826="Yes",H826*CALCULATIONS!$B$3,0)</f>
        <v>0</v>
      </c>
      <c r="O826" s="4" t="n">
        <f aca="false">L826-M826-N826</f>
        <v>2816.253</v>
      </c>
      <c r="P826" s="16" t="n">
        <f aca="false">IF(L826&gt;0,O826/L826,"")</f>
        <v>0.333333333333333</v>
      </c>
    </row>
    <row r="827" customFormat="false" ht="15" hidden="false" customHeight="false" outlineLevel="0" collapsed="false">
      <c r="A827" s="2" t="str">
        <f aca="false">RAW_DATA!A823</f>
        <v>ORD-100822</v>
      </c>
      <c r="B827" s="2" t="str">
        <f aca="false">RAW_DATA!B823</f>
        <v>CUST-4095</v>
      </c>
      <c r="C827" s="2" t="str">
        <f aca="false">RAW_DATA!C823</f>
        <v>Men</v>
      </c>
      <c r="D827" s="2" t="str">
        <f aca="false">RAW_DATA!D823</f>
        <v>MEN-TSHIRT-001</v>
      </c>
      <c r="E827" s="14" t="str">
        <f aca="false">RAW_DATA!E823</f>
        <v>2024-12-02</v>
      </c>
      <c r="F827" s="14" t="str">
        <f aca="false">RAW_DATA!F823</f>
        <v>2024-12-09</v>
      </c>
      <c r="G827" s="2" t="str">
        <f aca="false">RAW_DATA!G823</f>
        <v>Lumbini</v>
      </c>
      <c r="H827" s="4" t="n">
        <f aca="false">RAW_DATA!H823</f>
        <v>8557.28</v>
      </c>
      <c r="I827" s="5" t="n">
        <f aca="false">RAW_DATA!I823</f>
        <v>5</v>
      </c>
      <c r="J827" s="2" t="str">
        <f aca="false">RAW_DATA!J823</f>
        <v>No</v>
      </c>
      <c r="K827" s="15" t="n">
        <f aca="false">IF(AND(F827&lt;&gt;"",E827&lt;&gt;""),DATEVALUE(F827)-DATEVALUE(E827),"")</f>
        <v>7</v>
      </c>
      <c r="L827" s="4" t="n">
        <f aca="false">H827*(1-I827/100)</f>
        <v>8129.416</v>
      </c>
      <c r="M827" s="4" t="n">
        <f aca="false">H827*CALCULATIONS!$B$2</f>
        <v>5134.368</v>
      </c>
      <c r="N827" s="4" t="n">
        <f aca="false">IF(J827="Yes",H827*CALCULATIONS!$B$3,0)</f>
        <v>0</v>
      </c>
      <c r="O827" s="4" t="n">
        <f aca="false">L827-M827-N827</f>
        <v>2995.048</v>
      </c>
      <c r="P827" s="16" t="n">
        <f aca="false">IF(L827&gt;0,O827/L827,"")</f>
        <v>0.368421052631579</v>
      </c>
    </row>
    <row r="828" customFormat="false" ht="15" hidden="false" customHeight="false" outlineLevel="0" collapsed="false">
      <c r="A828" s="2" t="str">
        <f aca="false">RAW_DATA!A824</f>
        <v>ORD-100823</v>
      </c>
      <c r="B828" s="2" t="str">
        <f aca="false">RAW_DATA!B824</f>
        <v>CUST-9108</v>
      </c>
      <c r="C828" s="2" t="str">
        <f aca="false">RAW_DATA!C824</f>
        <v>Men</v>
      </c>
      <c r="D828" s="2" t="str">
        <f aca="false">RAW_DATA!D824</f>
        <v>MEN-JEANS-002</v>
      </c>
      <c r="E828" s="14" t="str">
        <f aca="false">RAW_DATA!E824</f>
        <v>2024-12-27</v>
      </c>
      <c r="F828" s="14" t="str">
        <f aca="false">RAW_DATA!F824</f>
        <v>2025-01-01</v>
      </c>
      <c r="G828" s="2" t="str">
        <f aca="false">RAW_DATA!G824</f>
        <v>Bagmati</v>
      </c>
      <c r="H828" s="4" t="n">
        <f aca="false">RAW_DATA!H824</f>
        <v>4273.25</v>
      </c>
      <c r="I828" s="5" t="n">
        <f aca="false">RAW_DATA!I824</f>
        <v>15</v>
      </c>
      <c r="J828" s="2" t="str">
        <f aca="false">RAW_DATA!J824</f>
        <v>Yes</v>
      </c>
      <c r="K828" s="15" t="n">
        <f aca="false">IF(AND(F828&lt;&gt;"",E828&lt;&gt;""),DATEVALUE(F828)-DATEVALUE(E828),"")</f>
        <v>5</v>
      </c>
      <c r="L828" s="4" t="n">
        <f aca="false">H828*(1-I828/100)</f>
        <v>3632.2625</v>
      </c>
      <c r="M828" s="4" t="n">
        <f aca="false">H828*CALCULATIONS!$B$2</f>
        <v>2563.95</v>
      </c>
      <c r="N828" s="4" t="n">
        <f aca="false">IF(J828="Yes",H828*CALCULATIONS!$B$3,0)</f>
        <v>854.65</v>
      </c>
      <c r="O828" s="4" t="n">
        <f aca="false">L828-M828-N828</f>
        <v>213.6625</v>
      </c>
      <c r="P828" s="16" t="n">
        <f aca="false">IF(L828&gt;0,O828/L828,"")</f>
        <v>0.0588235294117647</v>
      </c>
    </row>
    <row r="829" customFormat="false" ht="15" hidden="false" customHeight="false" outlineLevel="0" collapsed="false">
      <c r="A829" s="2" t="str">
        <f aca="false">RAW_DATA!A825</f>
        <v>ORD-100824</v>
      </c>
      <c r="B829" s="2" t="str">
        <f aca="false">RAW_DATA!B825</f>
        <v>CUST-3425</v>
      </c>
      <c r="C829" s="2" t="str">
        <f aca="false">RAW_DATA!C825</f>
        <v>Men</v>
      </c>
      <c r="D829" s="2" t="str">
        <f aca="false">RAW_DATA!D825</f>
        <v>MEN-SUIT-001</v>
      </c>
      <c r="E829" s="14" t="str">
        <f aca="false">RAW_DATA!E825</f>
        <v>2024-09-09</v>
      </c>
      <c r="F829" s="14" t="str">
        <f aca="false">RAW_DATA!F825</f>
        <v>2024-09-11</v>
      </c>
      <c r="G829" s="2" t="str">
        <f aca="false">RAW_DATA!G825</f>
        <v>Sudurpashchim</v>
      </c>
      <c r="H829" s="4" t="n">
        <f aca="false">RAW_DATA!H825</f>
        <v>7535.39</v>
      </c>
      <c r="I829" s="5" t="n">
        <f aca="false">RAW_DATA!I825</f>
        <v>20</v>
      </c>
      <c r="J829" s="2" t="str">
        <f aca="false">RAW_DATA!J825</f>
        <v>No</v>
      </c>
      <c r="K829" s="15" t="n">
        <f aca="false">IF(AND(F829&lt;&gt;"",E829&lt;&gt;""),DATEVALUE(F829)-DATEVALUE(E829),"")</f>
        <v>2</v>
      </c>
      <c r="L829" s="4" t="n">
        <f aca="false">H829*(1-I829/100)</f>
        <v>6028.312</v>
      </c>
      <c r="M829" s="4" t="n">
        <f aca="false">H829*CALCULATIONS!$B$2</f>
        <v>4521.234</v>
      </c>
      <c r="N829" s="4" t="n">
        <f aca="false">IF(J829="Yes",H829*CALCULATIONS!$B$3,0)</f>
        <v>0</v>
      </c>
      <c r="O829" s="4" t="n">
        <f aca="false">L829-M829-N829</f>
        <v>1507.078</v>
      </c>
      <c r="P829" s="16" t="n">
        <f aca="false">IF(L829&gt;0,O829/L829,"")</f>
        <v>0.25</v>
      </c>
    </row>
    <row r="830" customFormat="false" ht="15" hidden="false" customHeight="false" outlineLevel="0" collapsed="false">
      <c r="A830" s="2" t="str">
        <f aca="false">RAW_DATA!A826</f>
        <v>ORD-100825</v>
      </c>
      <c r="B830" s="2" t="str">
        <f aca="false">RAW_DATA!B826</f>
        <v>CUST-4479</v>
      </c>
      <c r="C830" s="2" t="str">
        <f aca="false">RAW_DATA!C826</f>
        <v>Men</v>
      </c>
      <c r="D830" s="2" t="str">
        <f aca="false">RAW_DATA!D826</f>
        <v>MEN-SHIRT-002</v>
      </c>
      <c r="E830" s="14" t="str">
        <f aca="false">RAW_DATA!E826</f>
        <v>2024-03-27</v>
      </c>
      <c r="F830" s="14" t="str">
        <f aca="false">RAW_DATA!F826</f>
        <v>2024-04-04</v>
      </c>
      <c r="G830" s="2" t="str">
        <f aca="false">RAW_DATA!G826</f>
        <v>Bagmati</v>
      </c>
      <c r="H830" s="4" t="n">
        <f aca="false">RAW_DATA!H826</f>
        <v>3119.5</v>
      </c>
      <c r="I830" s="5" t="n">
        <f aca="false">RAW_DATA!I826</f>
        <v>10</v>
      </c>
      <c r="J830" s="2" t="str">
        <f aca="false">RAW_DATA!J826</f>
        <v>No</v>
      </c>
      <c r="K830" s="15" t="n">
        <f aca="false">IF(AND(F830&lt;&gt;"",E830&lt;&gt;""),DATEVALUE(F830)-DATEVALUE(E830),"")</f>
        <v>8</v>
      </c>
      <c r="L830" s="4" t="n">
        <f aca="false">H830*(1-I830/100)</f>
        <v>2807.55</v>
      </c>
      <c r="M830" s="4" t="n">
        <f aca="false">H830*CALCULATIONS!$B$2</f>
        <v>1871.7</v>
      </c>
      <c r="N830" s="4" t="n">
        <f aca="false">IF(J830="Yes",H830*CALCULATIONS!$B$3,0)</f>
        <v>0</v>
      </c>
      <c r="O830" s="4" t="n">
        <f aca="false">L830-M830-N830</f>
        <v>935.85</v>
      </c>
      <c r="P830" s="16" t="n">
        <f aca="false">IF(L830&gt;0,O830/L830,"")</f>
        <v>0.333333333333333</v>
      </c>
    </row>
    <row r="831" customFormat="false" ht="15" hidden="false" customHeight="false" outlineLevel="0" collapsed="false">
      <c r="A831" s="2" t="str">
        <f aca="false">RAW_DATA!A827</f>
        <v>ORD-100826</v>
      </c>
      <c r="B831" s="2" t="str">
        <f aca="false">RAW_DATA!B827</f>
        <v>CUST-2545</v>
      </c>
      <c r="C831" s="2" t="str">
        <f aca="false">RAW_DATA!C827</f>
        <v>Women</v>
      </c>
      <c r="D831" s="2" t="str">
        <f aca="false">RAW_DATA!D827</f>
        <v>WOM-KURTA-001</v>
      </c>
      <c r="E831" s="14" t="str">
        <f aca="false">RAW_DATA!E827</f>
        <v>2024-02-09</v>
      </c>
      <c r="F831" s="14" t="str">
        <f aca="false">RAW_DATA!F827</f>
        <v>2024-02-13</v>
      </c>
      <c r="G831" s="2" t="str">
        <f aca="false">RAW_DATA!G827</f>
        <v>Gandaki</v>
      </c>
      <c r="H831" s="4" t="n">
        <f aca="false">RAW_DATA!H827</f>
        <v>3118.25</v>
      </c>
      <c r="I831" s="5" t="n">
        <f aca="false">RAW_DATA!I827</f>
        <v>20</v>
      </c>
      <c r="J831" s="2" t="str">
        <f aca="false">RAW_DATA!J827</f>
        <v>No</v>
      </c>
      <c r="K831" s="15" t="n">
        <f aca="false">IF(AND(F831&lt;&gt;"",E831&lt;&gt;""),DATEVALUE(F831)-DATEVALUE(E831),"")</f>
        <v>4</v>
      </c>
      <c r="L831" s="4" t="n">
        <f aca="false">H831*(1-I831/100)</f>
        <v>2494.6</v>
      </c>
      <c r="M831" s="4" t="n">
        <f aca="false">H831*CALCULATIONS!$B$2</f>
        <v>1870.95</v>
      </c>
      <c r="N831" s="4" t="n">
        <f aca="false">IF(J831="Yes",H831*CALCULATIONS!$B$3,0)</f>
        <v>0</v>
      </c>
      <c r="O831" s="4" t="n">
        <f aca="false">L831-M831-N831</f>
        <v>623.650000000001</v>
      </c>
      <c r="P831" s="16" t="n">
        <f aca="false">IF(L831&gt;0,O831/L831,"")</f>
        <v>0.25</v>
      </c>
    </row>
    <row r="832" customFormat="false" ht="15" hidden="false" customHeight="false" outlineLevel="0" collapsed="false">
      <c r="A832" s="2" t="str">
        <f aca="false">RAW_DATA!A828</f>
        <v>ORD-100827</v>
      </c>
      <c r="B832" s="2" t="str">
        <f aca="false">RAW_DATA!B828</f>
        <v>CUST-6300</v>
      </c>
      <c r="C832" s="2" t="str">
        <f aca="false">RAW_DATA!C828</f>
        <v>Kids</v>
      </c>
      <c r="D832" s="2" t="str">
        <f aca="false">RAW_DATA!D828</f>
        <v>KID-TSHIRT-001</v>
      </c>
      <c r="E832" s="14" t="str">
        <f aca="false">RAW_DATA!E828</f>
        <v>2024-07-10</v>
      </c>
      <c r="F832" s="14" t="str">
        <f aca="false">RAW_DATA!F828</f>
        <v>2024-07-16</v>
      </c>
      <c r="G832" s="2" t="str">
        <f aca="false">RAW_DATA!G828</f>
        <v>Bagmati</v>
      </c>
      <c r="H832" s="4" t="n">
        <f aca="false">RAW_DATA!H828</f>
        <v>2268.87</v>
      </c>
      <c r="I832" s="5" t="n">
        <f aca="false">RAW_DATA!I828</f>
        <v>25</v>
      </c>
      <c r="J832" s="2" t="str">
        <f aca="false">RAW_DATA!J828</f>
        <v>No</v>
      </c>
      <c r="K832" s="15" t="n">
        <f aca="false">IF(AND(F832&lt;&gt;"",E832&lt;&gt;""),DATEVALUE(F832)-DATEVALUE(E832),"")</f>
        <v>6</v>
      </c>
      <c r="L832" s="4" t="n">
        <f aca="false">H832*(1-I832/100)</f>
        <v>1701.6525</v>
      </c>
      <c r="M832" s="4" t="n">
        <f aca="false">H832*CALCULATIONS!$B$2</f>
        <v>1361.322</v>
      </c>
      <c r="N832" s="4" t="n">
        <f aca="false">IF(J832="Yes",H832*CALCULATIONS!$B$3,0)</f>
        <v>0</v>
      </c>
      <c r="O832" s="4" t="n">
        <f aca="false">L832-M832-N832</f>
        <v>340.3305</v>
      </c>
      <c r="P832" s="16" t="n">
        <f aca="false">IF(L832&gt;0,O832/L832,"")</f>
        <v>0.2</v>
      </c>
    </row>
    <row r="833" customFormat="false" ht="15" hidden="false" customHeight="false" outlineLevel="0" collapsed="false">
      <c r="A833" s="2" t="str">
        <f aca="false">RAW_DATA!A829</f>
        <v>ORD-100828</v>
      </c>
      <c r="B833" s="2" t="str">
        <f aca="false">RAW_DATA!B829</f>
        <v>CUST-1095</v>
      </c>
      <c r="C833" s="2" t="str">
        <f aca="false">RAW_DATA!C829</f>
        <v>Men</v>
      </c>
      <c r="D833" s="2" t="str">
        <f aca="false">RAW_DATA!D829</f>
        <v>MEN-SHIRT-002</v>
      </c>
      <c r="E833" s="14" t="str">
        <f aca="false">RAW_DATA!E829</f>
        <v>2024-08-20</v>
      </c>
      <c r="F833" s="14" t="str">
        <f aca="false">RAW_DATA!F829</f>
        <v>2024-08-27</v>
      </c>
      <c r="G833" s="2" t="str">
        <f aca="false">RAW_DATA!G829</f>
        <v>Madhesh</v>
      </c>
      <c r="H833" s="4" t="n">
        <f aca="false">RAW_DATA!H829</f>
        <v>10063.32</v>
      </c>
      <c r="I833" s="5" t="n">
        <f aca="false">RAW_DATA!I829</f>
        <v>25</v>
      </c>
      <c r="J833" s="2" t="str">
        <f aca="false">RAW_DATA!J829</f>
        <v>No</v>
      </c>
      <c r="K833" s="15" t="n">
        <f aca="false">IF(AND(F833&lt;&gt;"",E833&lt;&gt;""),DATEVALUE(F833)-DATEVALUE(E833),"")</f>
        <v>7</v>
      </c>
      <c r="L833" s="4" t="n">
        <f aca="false">H833*(1-I833/100)</f>
        <v>7547.49</v>
      </c>
      <c r="M833" s="4" t="n">
        <f aca="false">H833*CALCULATIONS!$B$2</f>
        <v>6037.992</v>
      </c>
      <c r="N833" s="4" t="n">
        <f aca="false">IF(J833="Yes",H833*CALCULATIONS!$B$3,0)</f>
        <v>0</v>
      </c>
      <c r="O833" s="4" t="n">
        <f aca="false">L833-M833-N833</f>
        <v>1509.498</v>
      </c>
      <c r="P833" s="16" t="n">
        <f aca="false">IF(L833&gt;0,O833/L833,"")</f>
        <v>0.2</v>
      </c>
    </row>
    <row r="834" customFormat="false" ht="15" hidden="false" customHeight="false" outlineLevel="0" collapsed="false">
      <c r="A834" s="2" t="str">
        <f aca="false">RAW_DATA!A830</f>
        <v>ORD-100829</v>
      </c>
      <c r="B834" s="2" t="str">
        <f aca="false">RAW_DATA!B830</f>
        <v>CUST-5635</v>
      </c>
      <c r="C834" s="2" t="str">
        <f aca="false">RAW_DATA!C830</f>
        <v>Men</v>
      </c>
      <c r="D834" s="2" t="str">
        <f aca="false">RAW_DATA!D830</f>
        <v>MEN-SHIRT-001</v>
      </c>
      <c r="E834" s="14" t="str">
        <f aca="false">RAW_DATA!E830</f>
        <v>2024-10-18</v>
      </c>
      <c r="F834" s="14" t="str">
        <f aca="false">RAW_DATA!F830</f>
        <v>2024-10-20</v>
      </c>
      <c r="G834" s="2" t="str">
        <f aca="false">RAW_DATA!G830</f>
        <v>Lumbini</v>
      </c>
      <c r="H834" s="4" t="n">
        <f aca="false">RAW_DATA!H830</f>
        <v>5211.27</v>
      </c>
      <c r="I834" s="5" t="n">
        <f aca="false">RAW_DATA!I830</f>
        <v>15</v>
      </c>
      <c r="J834" s="2" t="str">
        <f aca="false">RAW_DATA!J830</f>
        <v>No</v>
      </c>
      <c r="K834" s="15" t="n">
        <f aca="false">IF(AND(F834&lt;&gt;"",E834&lt;&gt;""),DATEVALUE(F834)-DATEVALUE(E834),"")</f>
        <v>2</v>
      </c>
      <c r="L834" s="4" t="n">
        <f aca="false">H834*(1-I834/100)</f>
        <v>4429.5795</v>
      </c>
      <c r="M834" s="4" t="n">
        <f aca="false">H834*CALCULATIONS!$B$2</f>
        <v>3126.762</v>
      </c>
      <c r="N834" s="4" t="n">
        <f aca="false">IF(J834="Yes",H834*CALCULATIONS!$B$3,0)</f>
        <v>0</v>
      </c>
      <c r="O834" s="4" t="n">
        <f aca="false">L834-M834-N834</f>
        <v>1302.8175</v>
      </c>
      <c r="P834" s="16" t="n">
        <f aca="false">IF(L834&gt;0,O834/L834,"")</f>
        <v>0.294117647058824</v>
      </c>
    </row>
    <row r="835" customFormat="false" ht="15" hidden="false" customHeight="false" outlineLevel="0" collapsed="false">
      <c r="A835" s="2" t="str">
        <f aca="false">RAW_DATA!A831</f>
        <v>ORD-100830</v>
      </c>
      <c r="B835" s="2" t="str">
        <f aca="false">RAW_DATA!B831</f>
        <v>CUST-4933</v>
      </c>
      <c r="C835" s="2" t="str">
        <f aca="false">RAW_DATA!C831</f>
        <v>Men</v>
      </c>
      <c r="D835" s="2" t="str">
        <f aca="false">RAW_DATA!D831</f>
        <v>MEN-SHIRT-001</v>
      </c>
      <c r="E835" s="14" t="str">
        <f aca="false">RAW_DATA!E831</f>
        <v>2024-07-14</v>
      </c>
      <c r="F835" s="14" t="str">
        <f aca="false">RAW_DATA!F831</f>
        <v>2024-07-16</v>
      </c>
      <c r="G835" s="2" t="str">
        <f aca="false">RAW_DATA!G831</f>
        <v>Lumbini</v>
      </c>
      <c r="H835" s="4" t="n">
        <f aca="false">RAW_DATA!H831</f>
        <v>14302.55</v>
      </c>
      <c r="I835" s="5" t="n">
        <f aca="false">RAW_DATA!I831</f>
        <v>20</v>
      </c>
      <c r="J835" s="2" t="str">
        <f aca="false">RAW_DATA!J831</f>
        <v>No</v>
      </c>
      <c r="K835" s="15" t="n">
        <f aca="false">IF(AND(F835&lt;&gt;"",E835&lt;&gt;""),DATEVALUE(F835)-DATEVALUE(E835),"")</f>
        <v>2</v>
      </c>
      <c r="L835" s="4" t="n">
        <f aca="false">H835*(1-I835/100)</f>
        <v>11442.04</v>
      </c>
      <c r="M835" s="4" t="n">
        <f aca="false">H835*CALCULATIONS!$B$2</f>
        <v>8581.53</v>
      </c>
      <c r="N835" s="4" t="n">
        <f aca="false">IF(J835="Yes",H835*CALCULATIONS!$B$3,0)</f>
        <v>0</v>
      </c>
      <c r="O835" s="4" t="n">
        <f aca="false">L835-M835-N835</f>
        <v>2860.51</v>
      </c>
      <c r="P835" s="16" t="n">
        <f aca="false">IF(L835&gt;0,O835/L835,"")</f>
        <v>0.25</v>
      </c>
    </row>
    <row r="836" customFormat="false" ht="15" hidden="false" customHeight="false" outlineLevel="0" collapsed="false">
      <c r="A836" s="2" t="str">
        <f aca="false">RAW_DATA!A832</f>
        <v>ORD-100831</v>
      </c>
      <c r="B836" s="2" t="str">
        <f aca="false">RAW_DATA!B832</f>
        <v>CUST-3525</v>
      </c>
      <c r="C836" s="2" t="str">
        <f aca="false">RAW_DATA!C832</f>
        <v>Kids</v>
      </c>
      <c r="D836" s="2" t="str">
        <f aca="false">RAW_DATA!D832</f>
        <v>KID-SHORTS-001</v>
      </c>
      <c r="E836" s="14" t="str">
        <f aca="false">RAW_DATA!E832</f>
        <v>2024-07-17</v>
      </c>
      <c r="F836" s="14" t="str">
        <f aca="false">RAW_DATA!F832</f>
        <v>2024-07-25</v>
      </c>
      <c r="G836" s="2" t="str">
        <f aca="false">RAW_DATA!G832</f>
        <v>Bagmati</v>
      </c>
      <c r="H836" s="4" t="n">
        <f aca="false">RAW_DATA!H832</f>
        <v>3519.23</v>
      </c>
      <c r="I836" s="5" t="n">
        <f aca="false">RAW_DATA!I832</f>
        <v>30</v>
      </c>
      <c r="J836" s="2" t="str">
        <f aca="false">RAW_DATA!J832</f>
        <v>No</v>
      </c>
      <c r="K836" s="15" t="n">
        <f aca="false">IF(AND(F836&lt;&gt;"",E836&lt;&gt;""),DATEVALUE(F836)-DATEVALUE(E836),"")</f>
        <v>8</v>
      </c>
      <c r="L836" s="4" t="n">
        <f aca="false">H836*(1-I836/100)</f>
        <v>2463.461</v>
      </c>
      <c r="M836" s="4" t="n">
        <f aca="false">H836*CALCULATIONS!$B$2</f>
        <v>2111.538</v>
      </c>
      <c r="N836" s="4" t="n">
        <f aca="false">IF(J836="Yes",H836*CALCULATIONS!$B$3,0)</f>
        <v>0</v>
      </c>
      <c r="O836" s="4" t="n">
        <f aca="false">L836-M836-N836</f>
        <v>351.923</v>
      </c>
      <c r="P836" s="16" t="n">
        <f aca="false">IF(L836&gt;0,O836/L836,"")</f>
        <v>0.142857142857143</v>
      </c>
    </row>
    <row r="837" customFormat="false" ht="15" hidden="false" customHeight="false" outlineLevel="0" collapsed="false">
      <c r="A837" s="2" t="str">
        <f aca="false">RAW_DATA!A833</f>
        <v>ORD-100832</v>
      </c>
      <c r="B837" s="2" t="str">
        <f aca="false">RAW_DATA!B833</f>
        <v>CUST-6882</v>
      </c>
      <c r="C837" s="2" t="str">
        <f aca="false">RAW_DATA!C833</f>
        <v>Men</v>
      </c>
      <c r="D837" s="2" t="str">
        <f aca="false">RAW_DATA!D833</f>
        <v>MEN-TSHIRT-001</v>
      </c>
      <c r="E837" s="14" t="str">
        <f aca="false">RAW_DATA!E833</f>
        <v>2024-06-07</v>
      </c>
      <c r="F837" s="14" t="str">
        <f aca="false">RAW_DATA!F833</f>
        <v>2024-06-18</v>
      </c>
      <c r="G837" s="2" t="str">
        <f aca="false">RAW_DATA!G833</f>
        <v>Karnali</v>
      </c>
      <c r="H837" s="4" t="n">
        <f aca="false">RAW_DATA!H833</f>
        <v>12192.12</v>
      </c>
      <c r="I837" s="5" t="n">
        <f aca="false">RAW_DATA!I833</f>
        <v>25</v>
      </c>
      <c r="J837" s="2" t="str">
        <f aca="false">RAW_DATA!J833</f>
        <v>No</v>
      </c>
      <c r="K837" s="15" t="n">
        <f aca="false">IF(AND(F837&lt;&gt;"",E837&lt;&gt;""),DATEVALUE(F837)-DATEVALUE(E837),"")</f>
        <v>11</v>
      </c>
      <c r="L837" s="4" t="n">
        <f aca="false">H837*(1-I837/100)</f>
        <v>9144.09</v>
      </c>
      <c r="M837" s="4" t="n">
        <f aca="false">H837*CALCULATIONS!$B$2</f>
        <v>7315.272</v>
      </c>
      <c r="N837" s="4" t="n">
        <f aca="false">IF(J837="Yes",H837*CALCULATIONS!$B$3,0)</f>
        <v>0</v>
      </c>
      <c r="O837" s="4" t="n">
        <f aca="false">L837-M837-N837</f>
        <v>1828.818</v>
      </c>
      <c r="P837" s="16" t="n">
        <f aca="false">IF(L837&gt;0,O837/L837,"")</f>
        <v>0.2</v>
      </c>
    </row>
    <row r="838" customFormat="false" ht="15" hidden="false" customHeight="false" outlineLevel="0" collapsed="false">
      <c r="A838" s="2" t="str">
        <f aca="false">RAW_DATA!A834</f>
        <v>ORD-100833</v>
      </c>
      <c r="B838" s="2" t="str">
        <f aca="false">RAW_DATA!B834</f>
        <v>CUST-7931</v>
      </c>
      <c r="C838" s="2" t="str">
        <f aca="false">RAW_DATA!C834</f>
        <v>Women</v>
      </c>
      <c r="D838" s="2" t="str">
        <f aca="false">RAW_DATA!D834</f>
        <v>WOM-BLOUSE-001</v>
      </c>
      <c r="E838" s="14" t="str">
        <f aca="false">RAW_DATA!E834</f>
        <v>2024-07-17</v>
      </c>
      <c r="F838" s="14" t="str">
        <f aca="false">RAW_DATA!F834</f>
        <v>2024-07-22</v>
      </c>
      <c r="G838" s="2" t="str">
        <f aca="false">RAW_DATA!G834</f>
        <v>Gandaki</v>
      </c>
      <c r="H838" s="4" t="n">
        <f aca="false">RAW_DATA!H834</f>
        <v>6958.92</v>
      </c>
      <c r="I838" s="5" t="n">
        <f aca="false">RAW_DATA!I834</f>
        <v>15</v>
      </c>
      <c r="J838" s="2" t="str">
        <f aca="false">RAW_DATA!J834</f>
        <v>No</v>
      </c>
      <c r="K838" s="15" t="n">
        <f aca="false">IF(AND(F838&lt;&gt;"",E838&lt;&gt;""),DATEVALUE(F838)-DATEVALUE(E838),"")</f>
        <v>5</v>
      </c>
      <c r="L838" s="4" t="n">
        <f aca="false">H838*(1-I838/100)</f>
        <v>5915.082</v>
      </c>
      <c r="M838" s="4" t="n">
        <f aca="false">H838*CALCULATIONS!$B$2</f>
        <v>4175.352</v>
      </c>
      <c r="N838" s="4" t="n">
        <f aca="false">IF(J838="Yes",H838*CALCULATIONS!$B$3,0)</f>
        <v>0</v>
      </c>
      <c r="O838" s="4" t="n">
        <f aca="false">L838-M838-N838</f>
        <v>1739.73</v>
      </c>
      <c r="P838" s="16" t="n">
        <f aca="false">IF(L838&gt;0,O838/L838,"")</f>
        <v>0.294117647058824</v>
      </c>
    </row>
    <row r="839" customFormat="false" ht="15" hidden="false" customHeight="false" outlineLevel="0" collapsed="false">
      <c r="A839" s="2" t="str">
        <f aca="false">RAW_DATA!A835</f>
        <v>ORD-100834</v>
      </c>
      <c r="B839" s="2" t="str">
        <f aca="false">RAW_DATA!B835</f>
        <v>CUST-6599</v>
      </c>
      <c r="C839" s="2" t="str">
        <f aca="false">RAW_DATA!C835</f>
        <v>Men</v>
      </c>
      <c r="D839" s="2" t="str">
        <f aca="false">RAW_DATA!D835</f>
        <v>MEN-POLO-001</v>
      </c>
      <c r="E839" s="14" t="str">
        <f aca="false">RAW_DATA!E835</f>
        <v>2024-11-18</v>
      </c>
      <c r="F839" s="14" t="str">
        <f aca="false">RAW_DATA!F835</f>
        <v>2024-11-23</v>
      </c>
      <c r="G839" s="2" t="str">
        <f aca="false">RAW_DATA!G835</f>
        <v>Karnali</v>
      </c>
      <c r="H839" s="4" t="n">
        <f aca="false">RAW_DATA!H835</f>
        <v>3202.16</v>
      </c>
      <c r="I839" s="5" t="n">
        <f aca="false">RAW_DATA!I835</f>
        <v>20</v>
      </c>
      <c r="J839" s="2" t="str">
        <f aca="false">RAW_DATA!J835</f>
        <v>Yes</v>
      </c>
      <c r="K839" s="15" t="n">
        <f aca="false">IF(AND(F839&lt;&gt;"",E839&lt;&gt;""),DATEVALUE(F839)-DATEVALUE(E839),"")</f>
        <v>5</v>
      </c>
      <c r="L839" s="4" t="n">
        <f aca="false">H839*(1-I839/100)</f>
        <v>2561.728</v>
      </c>
      <c r="M839" s="4" t="n">
        <f aca="false">H839*CALCULATIONS!$B$2</f>
        <v>1921.296</v>
      </c>
      <c r="N839" s="4" t="n">
        <f aca="false">IF(J839="Yes",H839*CALCULATIONS!$B$3,0)</f>
        <v>640.432</v>
      </c>
      <c r="O839" s="4" t="n">
        <f aca="false">L839-M839-N839</f>
        <v>0</v>
      </c>
      <c r="P839" s="16" t="n">
        <f aca="false">IF(L839&gt;0,O839/L839,"")</f>
        <v>0</v>
      </c>
    </row>
    <row r="840" customFormat="false" ht="15" hidden="false" customHeight="false" outlineLevel="0" collapsed="false">
      <c r="A840" s="2" t="str">
        <f aca="false">RAW_DATA!A836</f>
        <v>ORD-100835</v>
      </c>
      <c r="B840" s="2" t="str">
        <f aca="false">RAW_DATA!B836</f>
        <v>CUST-2375</v>
      </c>
      <c r="C840" s="2" t="str">
        <f aca="false">RAW_DATA!C836</f>
        <v>Kids</v>
      </c>
      <c r="D840" s="2" t="str">
        <f aca="false">RAW_DATA!D836</f>
        <v>KID-DRESS-001</v>
      </c>
      <c r="E840" s="14" t="str">
        <f aca="false">RAW_DATA!E836</f>
        <v>2024-09-10</v>
      </c>
      <c r="F840" s="14" t="str">
        <f aca="false">RAW_DATA!F836</f>
        <v>2024-09-16</v>
      </c>
      <c r="G840" s="2" t="str">
        <f aca="false">RAW_DATA!G836</f>
        <v>Gandaki</v>
      </c>
      <c r="H840" s="4" t="n">
        <f aca="false">RAW_DATA!H836</f>
        <v>2748.51</v>
      </c>
      <c r="I840" s="5" t="n">
        <f aca="false">RAW_DATA!I836</f>
        <v>25</v>
      </c>
      <c r="J840" s="2" t="str">
        <f aca="false">RAW_DATA!J836</f>
        <v>No</v>
      </c>
      <c r="K840" s="15" t="n">
        <f aca="false">IF(AND(F840&lt;&gt;"",E840&lt;&gt;""),DATEVALUE(F840)-DATEVALUE(E840),"")</f>
        <v>6</v>
      </c>
      <c r="L840" s="4" t="n">
        <f aca="false">H840*(1-I840/100)</f>
        <v>2061.3825</v>
      </c>
      <c r="M840" s="4" t="n">
        <f aca="false">H840*CALCULATIONS!$B$2</f>
        <v>1649.106</v>
      </c>
      <c r="N840" s="4" t="n">
        <f aca="false">IF(J840="Yes",H840*CALCULATIONS!$B$3,0)</f>
        <v>0</v>
      </c>
      <c r="O840" s="4" t="n">
        <f aca="false">L840-M840-N840</f>
        <v>412.2765</v>
      </c>
      <c r="P840" s="16" t="n">
        <f aca="false">IF(L840&gt;0,O840/L840,"")</f>
        <v>0.2</v>
      </c>
    </row>
    <row r="841" customFormat="false" ht="15" hidden="false" customHeight="false" outlineLevel="0" collapsed="false">
      <c r="A841" s="2" t="str">
        <f aca="false">RAW_DATA!A837</f>
        <v>ORD-100836</v>
      </c>
      <c r="B841" s="2" t="str">
        <f aca="false">RAW_DATA!B837</f>
        <v>CUST-5921</v>
      </c>
      <c r="C841" s="2" t="str">
        <f aca="false">RAW_DATA!C837</f>
        <v>Men</v>
      </c>
      <c r="D841" s="2" t="str">
        <f aca="false">RAW_DATA!D837</f>
        <v>MEN-POLO-001</v>
      </c>
      <c r="E841" s="14" t="str">
        <f aca="false">RAW_DATA!E837</f>
        <v>2024-03-17</v>
      </c>
      <c r="F841" s="14" t="str">
        <f aca="false">RAW_DATA!F837</f>
        <v>2024-04-01</v>
      </c>
      <c r="G841" s="2" t="str">
        <f aca="false">RAW_DATA!G837</f>
        <v>Bagmati</v>
      </c>
      <c r="H841" s="4" t="n">
        <f aca="false">RAW_DATA!H837</f>
        <v>7425.36</v>
      </c>
      <c r="I841" s="5" t="n">
        <f aca="false">RAW_DATA!I837</f>
        <v>30</v>
      </c>
      <c r="J841" s="2" t="str">
        <f aca="false">RAW_DATA!J837</f>
        <v>No</v>
      </c>
      <c r="K841" s="15" t="n">
        <f aca="false">IF(AND(F841&lt;&gt;"",E841&lt;&gt;""),DATEVALUE(F841)-DATEVALUE(E841),"")</f>
        <v>15</v>
      </c>
      <c r="L841" s="4" t="n">
        <f aca="false">H841*(1-I841/100)</f>
        <v>5197.752</v>
      </c>
      <c r="M841" s="4" t="n">
        <f aca="false">H841*CALCULATIONS!$B$2</f>
        <v>4455.216</v>
      </c>
      <c r="N841" s="4" t="n">
        <f aca="false">IF(J841="Yes",H841*CALCULATIONS!$B$3,0)</f>
        <v>0</v>
      </c>
      <c r="O841" s="4" t="n">
        <f aca="false">L841-M841-N841</f>
        <v>742.536</v>
      </c>
      <c r="P841" s="16" t="n">
        <f aca="false">IF(L841&gt;0,O841/L841,"")</f>
        <v>0.142857142857143</v>
      </c>
    </row>
    <row r="842" customFormat="false" ht="15" hidden="false" customHeight="false" outlineLevel="0" collapsed="false">
      <c r="A842" s="2" t="str">
        <f aca="false">RAW_DATA!A838</f>
        <v>ORD-100837</v>
      </c>
      <c r="B842" s="2" t="str">
        <f aca="false">RAW_DATA!B838</f>
        <v>CUST-9366</v>
      </c>
      <c r="C842" s="2" t="str">
        <f aca="false">RAW_DATA!C838</f>
        <v>Kids</v>
      </c>
      <c r="D842" s="2" t="str">
        <f aca="false">RAW_DATA!D838</f>
        <v>KID-ONESIE-001</v>
      </c>
      <c r="E842" s="14" t="str">
        <f aca="false">RAW_DATA!E838</f>
        <v>2024-02-09</v>
      </c>
      <c r="F842" s="14" t="str">
        <f aca="false">RAW_DATA!F838</f>
        <v>2024-02-20</v>
      </c>
      <c r="G842" s="2" t="str">
        <f aca="false">RAW_DATA!G838</f>
        <v>Madhesh</v>
      </c>
      <c r="H842" s="4" t="n">
        <f aca="false">RAW_DATA!H838</f>
        <v>1192.06</v>
      </c>
      <c r="I842" s="5" t="n">
        <f aca="false">RAW_DATA!I838</f>
        <v>20</v>
      </c>
      <c r="J842" s="2" t="str">
        <f aca="false">RAW_DATA!J838</f>
        <v>No</v>
      </c>
      <c r="K842" s="15" t="n">
        <f aca="false">IF(AND(F842&lt;&gt;"",E842&lt;&gt;""),DATEVALUE(F842)-DATEVALUE(E842),"")</f>
        <v>11</v>
      </c>
      <c r="L842" s="4" t="n">
        <f aca="false">H842*(1-I842/100)</f>
        <v>953.648</v>
      </c>
      <c r="M842" s="4" t="n">
        <f aca="false">H842*CALCULATIONS!$B$2</f>
        <v>715.236</v>
      </c>
      <c r="N842" s="4" t="n">
        <f aca="false">IF(J842="Yes",H842*CALCULATIONS!$B$3,0)</f>
        <v>0</v>
      </c>
      <c r="O842" s="4" t="n">
        <f aca="false">L842-M842-N842</f>
        <v>238.412</v>
      </c>
      <c r="P842" s="16" t="n">
        <f aca="false">IF(L842&gt;0,O842/L842,"")</f>
        <v>0.25</v>
      </c>
    </row>
    <row r="843" customFormat="false" ht="15" hidden="false" customHeight="false" outlineLevel="0" collapsed="false">
      <c r="A843" s="2" t="str">
        <f aca="false">RAW_DATA!A839</f>
        <v>ORD-100838</v>
      </c>
      <c r="B843" s="2" t="str">
        <f aca="false">RAW_DATA!B839</f>
        <v>CUST-9248</v>
      </c>
      <c r="C843" s="2" t="str">
        <f aca="false">RAW_DATA!C839</f>
        <v>Women</v>
      </c>
      <c r="D843" s="2" t="str">
        <f aca="false">RAW_DATA!D839</f>
        <v>WOM-SAREE-001</v>
      </c>
      <c r="E843" s="14" t="str">
        <f aca="false">RAW_DATA!E839</f>
        <v>2024-05-09</v>
      </c>
      <c r="F843" s="14" t="str">
        <f aca="false">RAW_DATA!F839</f>
        <v>2024-05-14</v>
      </c>
      <c r="G843" s="2" t="str">
        <f aca="false">RAW_DATA!G839</f>
        <v>Madhesh</v>
      </c>
      <c r="H843" s="4" t="n">
        <f aca="false">RAW_DATA!H839</f>
        <v>8742.93</v>
      </c>
      <c r="I843" s="5" t="n">
        <f aca="false">RAW_DATA!I839</f>
        <v>25</v>
      </c>
      <c r="J843" s="2" t="str">
        <f aca="false">RAW_DATA!J839</f>
        <v>No</v>
      </c>
      <c r="K843" s="15" t="n">
        <f aca="false">IF(AND(F843&lt;&gt;"",E843&lt;&gt;""),DATEVALUE(F843)-DATEVALUE(E843),"")</f>
        <v>5</v>
      </c>
      <c r="L843" s="4" t="n">
        <f aca="false">H843*(1-I843/100)</f>
        <v>6557.1975</v>
      </c>
      <c r="M843" s="4" t="n">
        <f aca="false">H843*CALCULATIONS!$B$2</f>
        <v>5245.758</v>
      </c>
      <c r="N843" s="4" t="n">
        <f aca="false">IF(J843="Yes",H843*CALCULATIONS!$B$3,0)</f>
        <v>0</v>
      </c>
      <c r="O843" s="4" t="n">
        <f aca="false">L843-M843-N843</f>
        <v>1311.4395</v>
      </c>
      <c r="P843" s="16" t="n">
        <f aca="false">IF(L843&gt;0,O843/L843,"")</f>
        <v>0.2</v>
      </c>
    </row>
    <row r="844" customFormat="false" ht="15" hidden="false" customHeight="false" outlineLevel="0" collapsed="false">
      <c r="A844" s="2" t="str">
        <f aca="false">RAW_DATA!A840</f>
        <v>ORD-100839</v>
      </c>
      <c r="B844" s="2" t="str">
        <f aca="false">RAW_DATA!B840</f>
        <v>CUST-5876</v>
      </c>
      <c r="C844" s="2" t="str">
        <f aca="false">RAW_DATA!C840</f>
        <v>Men</v>
      </c>
      <c r="D844" s="2" t="str">
        <f aca="false">RAW_DATA!D840</f>
        <v>MEN-TSHIRT-001</v>
      </c>
      <c r="E844" s="14" t="str">
        <f aca="false">RAW_DATA!E840</f>
        <v>2024-01-24</v>
      </c>
      <c r="F844" s="14" t="str">
        <f aca="false">RAW_DATA!F840</f>
        <v>2024-01-26</v>
      </c>
      <c r="G844" s="2" t="str">
        <f aca="false">RAW_DATA!G840</f>
        <v>Bagmati</v>
      </c>
      <c r="H844" s="4" t="n">
        <f aca="false">RAW_DATA!H840</f>
        <v>12722.19</v>
      </c>
      <c r="I844" s="5" t="n">
        <f aca="false">RAW_DATA!I840</f>
        <v>5</v>
      </c>
      <c r="J844" s="2" t="str">
        <f aca="false">RAW_DATA!J840</f>
        <v>No</v>
      </c>
      <c r="K844" s="15" t="n">
        <f aca="false">IF(AND(F844&lt;&gt;"",E844&lt;&gt;""),DATEVALUE(F844)-DATEVALUE(E844),"")</f>
        <v>2</v>
      </c>
      <c r="L844" s="4" t="n">
        <f aca="false">H844*(1-I844/100)</f>
        <v>12086.0805</v>
      </c>
      <c r="M844" s="4" t="n">
        <f aca="false">H844*CALCULATIONS!$B$2</f>
        <v>7633.314</v>
      </c>
      <c r="N844" s="4" t="n">
        <f aca="false">IF(J844="Yes",H844*CALCULATIONS!$B$3,0)</f>
        <v>0</v>
      </c>
      <c r="O844" s="4" t="n">
        <f aca="false">L844-M844-N844</f>
        <v>4452.7665</v>
      </c>
      <c r="P844" s="16" t="n">
        <f aca="false">IF(L844&gt;0,O844/L844,"")</f>
        <v>0.368421052631579</v>
      </c>
    </row>
    <row r="845" customFormat="false" ht="15" hidden="false" customHeight="false" outlineLevel="0" collapsed="false">
      <c r="A845" s="2" t="str">
        <f aca="false">RAW_DATA!A841</f>
        <v>ORD-100840</v>
      </c>
      <c r="B845" s="2" t="str">
        <f aca="false">RAW_DATA!B841</f>
        <v>CUST-4066</v>
      </c>
      <c r="C845" s="2" t="str">
        <f aca="false">RAW_DATA!C841</f>
        <v>Men</v>
      </c>
      <c r="D845" s="2" t="str">
        <f aca="false">RAW_DATA!D841</f>
        <v>MEN-TSHIRT-001</v>
      </c>
      <c r="E845" s="14" t="str">
        <f aca="false">RAW_DATA!E841</f>
        <v>2024-05-15</v>
      </c>
      <c r="F845" s="14" t="str">
        <f aca="false">RAW_DATA!F841</f>
        <v>2024-05-19</v>
      </c>
      <c r="G845" s="2" t="str">
        <f aca="false">RAW_DATA!G841</f>
        <v>Lumbini</v>
      </c>
      <c r="H845" s="4" t="n">
        <f aca="false">RAW_DATA!H841</f>
        <v>9545.25</v>
      </c>
      <c r="I845" s="5" t="n">
        <f aca="false">RAW_DATA!I841</f>
        <v>15</v>
      </c>
      <c r="J845" s="2" t="str">
        <f aca="false">RAW_DATA!J841</f>
        <v>No</v>
      </c>
      <c r="K845" s="15" t="n">
        <f aca="false">IF(AND(F845&lt;&gt;"",E845&lt;&gt;""),DATEVALUE(F845)-DATEVALUE(E845),"")</f>
        <v>4</v>
      </c>
      <c r="L845" s="4" t="n">
        <f aca="false">H845*(1-I845/100)</f>
        <v>8113.4625</v>
      </c>
      <c r="M845" s="4" t="n">
        <f aca="false">H845*CALCULATIONS!$B$2</f>
        <v>5727.15</v>
      </c>
      <c r="N845" s="4" t="n">
        <f aca="false">IF(J845="Yes",H845*CALCULATIONS!$B$3,0)</f>
        <v>0</v>
      </c>
      <c r="O845" s="4" t="n">
        <f aca="false">L845-M845-N845</f>
        <v>2386.3125</v>
      </c>
      <c r="P845" s="16" t="n">
        <f aca="false">IF(L845&gt;0,O845/L845,"")</f>
        <v>0.294117647058824</v>
      </c>
    </row>
    <row r="846" customFormat="false" ht="15" hidden="false" customHeight="false" outlineLevel="0" collapsed="false">
      <c r="A846" s="2" t="str">
        <f aca="false">RAW_DATA!A842</f>
        <v>ORD-100841</v>
      </c>
      <c r="B846" s="2" t="str">
        <f aca="false">RAW_DATA!B842</f>
        <v>CUST-1095</v>
      </c>
      <c r="C846" s="2" t="str">
        <f aca="false">RAW_DATA!C842</f>
        <v>Men</v>
      </c>
      <c r="D846" s="2" t="str">
        <f aca="false">RAW_DATA!D842</f>
        <v>MEN-SHIRT-002</v>
      </c>
      <c r="E846" s="14" t="str">
        <f aca="false">RAW_DATA!E842</f>
        <v>2024-12-10</v>
      </c>
      <c r="F846" s="14" t="str">
        <f aca="false">RAW_DATA!F842</f>
        <v>2024-12-12</v>
      </c>
      <c r="G846" s="2" t="str">
        <f aca="false">RAW_DATA!G842</f>
        <v>Lumbini</v>
      </c>
      <c r="H846" s="4" t="n">
        <f aca="false">RAW_DATA!H842</f>
        <v>4260.11</v>
      </c>
      <c r="I846" s="5" t="n">
        <f aca="false">RAW_DATA!I842</f>
        <v>20</v>
      </c>
      <c r="J846" s="2" t="str">
        <f aca="false">RAW_DATA!J842</f>
        <v>No</v>
      </c>
      <c r="K846" s="15" t="n">
        <f aca="false">IF(AND(F846&lt;&gt;"",E846&lt;&gt;""),DATEVALUE(F846)-DATEVALUE(E846),"")</f>
        <v>2</v>
      </c>
      <c r="L846" s="4" t="n">
        <f aca="false">H846*(1-I846/100)</f>
        <v>3408.088</v>
      </c>
      <c r="M846" s="4" t="n">
        <f aca="false">H846*CALCULATIONS!$B$2</f>
        <v>2556.066</v>
      </c>
      <c r="N846" s="4" t="n">
        <f aca="false">IF(J846="Yes",H846*CALCULATIONS!$B$3,0)</f>
        <v>0</v>
      </c>
      <c r="O846" s="4" t="n">
        <f aca="false">L846-M846-N846</f>
        <v>852.022</v>
      </c>
      <c r="P846" s="16" t="n">
        <f aca="false">IF(L846&gt;0,O846/L846,"")</f>
        <v>0.25</v>
      </c>
    </row>
    <row r="847" customFormat="false" ht="15" hidden="false" customHeight="false" outlineLevel="0" collapsed="false">
      <c r="A847" s="2" t="str">
        <f aca="false">RAW_DATA!A843</f>
        <v>ORD-100842</v>
      </c>
      <c r="B847" s="2" t="str">
        <f aca="false">RAW_DATA!B843</f>
        <v>CUST-8974</v>
      </c>
      <c r="C847" s="2" t="str">
        <f aca="false">RAW_DATA!C843</f>
        <v>Men</v>
      </c>
      <c r="D847" s="2" t="str">
        <f aca="false">RAW_DATA!D843</f>
        <v>MEN-SHIRT-001</v>
      </c>
      <c r="E847" s="14" t="str">
        <f aca="false">RAW_DATA!E843</f>
        <v>2024-07-26</v>
      </c>
      <c r="F847" s="14" t="str">
        <f aca="false">RAW_DATA!F843</f>
        <v>2024-08-05</v>
      </c>
      <c r="G847" s="2" t="str">
        <f aca="false">RAW_DATA!G843</f>
        <v>Bagmati</v>
      </c>
      <c r="H847" s="4" t="n">
        <f aca="false">RAW_DATA!H843</f>
        <v>7172.36</v>
      </c>
      <c r="I847" s="5" t="n">
        <f aca="false">RAW_DATA!I843</f>
        <v>15</v>
      </c>
      <c r="J847" s="2" t="str">
        <f aca="false">RAW_DATA!J843</f>
        <v>No</v>
      </c>
      <c r="K847" s="15" t="n">
        <f aca="false">IF(AND(F847&lt;&gt;"",E847&lt;&gt;""),DATEVALUE(F847)-DATEVALUE(E847),"")</f>
        <v>10</v>
      </c>
      <c r="L847" s="4" t="n">
        <f aca="false">H847*(1-I847/100)</f>
        <v>6096.506</v>
      </c>
      <c r="M847" s="4" t="n">
        <f aca="false">H847*CALCULATIONS!$B$2</f>
        <v>4303.416</v>
      </c>
      <c r="N847" s="4" t="n">
        <f aca="false">IF(J847="Yes",H847*CALCULATIONS!$B$3,0)</f>
        <v>0</v>
      </c>
      <c r="O847" s="4" t="n">
        <f aca="false">L847-M847-N847</f>
        <v>1793.09</v>
      </c>
      <c r="P847" s="16" t="n">
        <f aca="false">IF(L847&gt;0,O847/L847,"")</f>
        <v>0.294117647058824</v>
      </c>
    </row>
    <row r="848" customFormat="false" ht="15" hidden="false" customHeight="false" outlineLevel="0" collapsed="false">
      <c r="A848" s="2" t="str">
        <f aca="false">RAW_DATA!A844</f>
        <v>ORD-100843</v>
      </c>
      <c r="B848" s="2" t="str">
        <f aca="false">RAW_DATA!B844</f>
        <v>CUST-3049</v>
      </c>
      <c r="C848" s="2" t="str">
        <f aca="false">RAW_DATA!C844</f>
        <v>Men</v>
      </c>
      <c r="D848" s="2" t="str">
        <f aca="false">RAW_DATA!D844</f>
        <v>MEN-KURTA-001</v>
      </c>
      <c r="E848" s="14" t="str">
        <f aca="false">RAW_DATA!E844</f>
        <v>2024-12-11</v>
      </c>
      <c r="F848" s="14" t="str">
        <f aca="false">RAW_DATA!F844</f>
        <v>2024-12-16</v>
      </c>
      <c r="G848" s="2" t="str">
        <f aca="false">RAW_DATA!G844</f>
        <v>Madhesh</v>
      </c>
      <c r="H848" s="4" t="n">
        <f aca="false">RAW_DATA!H844</f>
        <v>14465.55</v>
      </c>
      <c r="I848" s="5" t="n">
        <f aca="false">RAW_DATA!I844</f>
        <v>25</v>
      </c>
      <c r="J848" s="2" t="str">
        <f aca="false">RAW_DATA!J844</f>
        <v>No</v>
      </c>
      <c r="K848" s="15" t="n">
        <f aca="false">IF(AND(F848&lt;&gt;"",E848&lt;&gt;""),DATEVALUE(F848)-DATEVALUE(E848),"")</f>
        <v>5</v>
      </c>
      <c r="L848" s="4" t="n">
        <f aca="false">H848*(1-I848/100)</f>
        <v>10849.1625</v>
      </c>
      <c r="M848" s="4" t="n">
        <f aca="false">H848*CALCULATIONS!$B$2</f>
        <v>8679.33</v>
      </c>
      <c r="N848" s="4" t="n">
        <f aca="false">IF(J848="Yes",H848*CALCULATIONS!$B$3,0)</f>
        <v>0</v>
      </c>
      <c r="O848" s="4" t="n">
        <f aca="false">L848-M848-N848</f>
        <v>2169.8325</v>
      </c>
      <c r="P848" s="16" t="n">
        <f aca="false">IF(L848&gt;0,O848/L848,"")</f>
        <v>0.2</v>
      </c>
    </row>
    <row r="849" customFormat="false" ht="15" hidden="false" customHeight="false" outlineLevel="0" collapsed="false">
      <c r="A849" s="2" t="str">
        <f aca="false">RAW_DATA!A845</f>
        <v>ORD-100844</v>
      </c>
      <c r="B849" s="2" t="str">
        <f aca="false">RAW_DATA!B845</f>
        <v>CUST-3378</v>
      </c>
      <c r="C849" s="2" t="str">
        <f aca="false">RAW_DATA!C845</f>
        <v>Men</v>
      </c>
      <c r="D849" s="2" t="str">
        <f aca="false">RAW_DATA!D845</f>
        <v>MEN-JEANS-002</v>
      </c>
      <c r="E849" s="14" t="str">
        <f aca="false">RAW_DATA!E845</f>
        <v>2024-04-06</v>
      </c>
      <c r="F849" s="14" t="str">
        <f aca="false">RAW_DATA!F845</f>
        <v>2024-04-16</v>
      </c>
      <c r="G849" s="2" t="str">
        <f aca="false">RAW_DATA!G845</f>
        <v>Bagmati</v>
      </c>
      <c r="H849" s="4" t="n">
        <f aca="false">RAW_DATA!H845</f>
        <v>10592.47</v>
      </c>
      <c r="I849" s="5" t="n">
        <f aca="false">RAW_DATA!I845</f>
        <v>0</v>
      </c>
      <c r="J849" s="2" t="str">
        <f aca="false">RAW_DATA!J845</f>
        <v>No</v>
      </c>
      <c r="K849" s="15" t="n">
        <f aca="false">IF(AND(F849&lt;&gt;"",E849&lt;&gt;""),DATEVALUE(F849)-DATEVALUE(E849),"")</f>
        <v>10</v>
      </c>
      <c r="L849" s="4" t="n">
        <f aca="false">H849*(1-I849/100)</f>
        <v>10592.47</v>
      </c>
      <c r="M849" s="4" t="n">
        <f aca="false">H849*CALCULATIONS!$B$2</f>
        <v>6355.482</v>
      </c>
      <c r="N849" s="4" t="n">
        <f aca="false">IF(J849="Yes",H849*CALCULATIONS!$B$3,0)</f>
        <v>0</v>
      </c>
      <c r="O849" s="4" t="n">
        <f aca="false">L849-M849-N849</f>
        <v>4236.988</v>
      </c>
      <c r="P849" s="16" t="n">
        <f aca="false">IF(L849&gt;0,O849/L849,"")</f>
        <v>0.4</v>
      </c>
    </row>
    <row r="850" customFormat="false" ht="15" hidden="false" customHeight="false" outlineLevel="0" collapsed="false">
      <c r="A850" s="2" t="str">
        <f aca="false">RAW_DATA!A846</f>
        <v>ORD-100845</v>
      </c>
      <c r="B850" s="2" t="str">
        <f aca="false">RAW_DATA!B846</f>
        <v>CUST-3427</v>
      </c>
      <c r="C850" s="2" t="str">
        <f aca="false">RAW_DATA!C846</f>
        <v>Women</v>
      </c>
      <c r="D850" s="2" t="str">
        <f aca="false">RAW_DATA!D846</f>
        <v>WOM-LEHENGA-001</v>
      </c>
      <c r="E850" s="14" t="str">
        <f aca="false">RAW_DATA!E846</f>
        <v>2024-04-07</v>
      </c>
      <c r="F850" s="14" t="str">
        <f aca="false">RAW_DATA!F846</f>
        <v>2024-04-09</v>
      </c>
      <c r="G850" s="2" t="str">
        <f aca="false">RAW_DATA!G846</f>
        <v>Karnali</v>
      </c>
      <c r="H850" s="4" t="n">
        <f aca="false">RAW_DATA!H846</f>
        <v>11955.17</v>
      </c>
      <c r="I850" s="5" t="n">
        <f aca="false">RAW_DATA!I846</f>
        <v>30</v>
      </c>
      <c r="J850" s="2" t="str">
        <f aca="false">RAW_DATA!J846</f>
        <v>No</v>
      </c>
      <c r="K850" s="15" t="n">
        <f aca="false">IF(AND(F850&lt;&gt;"",E850&lt;&gt;""),DATEVALUE(F850)-DATEVALUE(E850),"")</f>
        <v>2</v>
      </c>
      <c r="L850" s="4" t="n">
        <f aca="false">H850*(1-I850/100)</f>
        <v>8368.619</v>
      </c>
      <c r="M850" s="4" t="n">
        <f aca="false">H850*CALCULATIONS!$B$2</f>
        <v>7173.102</v>
      </c>
      <c r="N850" s="4" t="n">
        <f aca="false">IF(J850="Yes",H850*CALCULATIONS!$B$3,0)</f>
        <v>0</v>
      </c>
      <c r="O850" s="4" t="n">
        <f aca="false">L850-M850-N850</f>
        <v>1195.517</v>
      </c>
      <c r="P850" s="16" t="n">
        <f aca="false">IF(L850&gt;0,O850/L850,"")</f>
        <v>0.142857142857143</v>
      </c>
    </row>
    <row r="851" customFormat="false" ht="15" hidden="false" customHeight="false" outlineLevel="0" collapsed="false">
      <c r="A851" s="2" t="str">
        <f aca="false">RAW_DATA!A847</f>
        <v>ORD-100846</v>
      </c>
      <c r="B851" s="2" t="str">
        <f aca="false">RAW_DATA!B847</f>
        <v>CUST-8364</v>
      </c>
      <c r="C851" s="2" t="str">
        <f aca="false">RAW_DATA!C847</f>
        <v>Women</v>
      </c>
      <c r="D851" s="2" t="str">
        <f aca="false">RAW_DATA!D847</f>
        <v>WOM-KURTA-001</v>
      </c>
      <c r="E851" s="14" t="str">
        <f aca="false">RAW_DATA!E847</f>
        <v>2024-08-15</v>
      </c>
      <c r="F851" s="14" t="str">
        <f aca="false">RAW_DATA!F847</f>
        <v>2024-08-29</v>
      </c>
      <c r="G851" s="2" t="str">
        <f aca="false">RAW_DATA!G847</f>
        <v>Bagmati</v>
      </c>
      <c r="H851" s="4" t="n">
        <f aca="false">RAW_DATA!H847</f>
        <v>11212.33</v>
      </c>
      <c r="I851" s="5" t="n">
        <f aca="false">RAW_DATA!I847</f>
        <v>5</v>
      </c>
      <c r="J851" s="2" t="str">
        <f aca="false">RAW_DATA!J847</f>
        <v>No</v>
      </c>
      <c r="K851" s="15" t="n">
        <f aca="false">IF(AND(F851&lt;&gt;"",E851&lt;&gt;""),DATEVALUE(F851)-DATEVALUE(E851),"")</f>
        <v>14</v>
      </c>
      <c r="L851" s="4" t="n">
        <f aca="false">H851*(1-I851/100)</f>
        <v>10651.7135</v>
      </c>
      <c r="M851" s="4" t="n">
        <f aca="false">H851*CALCULATIONS!$B$2</f>
        <v>6727.398</v>
      </c>
      <c r="N851" s="4" t="n">
        <f aca="false">IF(J851="Yes",H851*CALCULATIONS!$B$3,0)</f>
        <v>0</v>
      </c>
      <c r="O851" s="4" t="n">
        <f aca="false">L851-M851-N851</f>
        <v>3924.3155</v>
      </c>
      <c r="P851" s="16" t="n">
        <f aca="false">IF(L851&gt;0,O851/L851,"")</f>
        <v>0.368421052631579</v>
      </c>
    </row>
    <row r="852" customFormat="false" ht="15" hidden="false" customHeight="false" outlineLevel="0" collapsed="false">
      <c r="A852" s="2" t="str">
        <f aca="false">RAW_DATA!A848</f>
        <v>ORD-100847</v>
      </c>
      <c r="B852" s="2" t="str">
        <f aca="false">RAW_DATA!B848</f>
        <v>CUST-8074</v>
      </c>
      <c r="C852" s="2" t="str">
        <f aca="false">RAW_DATA!C848</f>
        <v>Women</v>
      </c>
      <c r="D852" s="2" t="str">
        <f aca="false">RAW_DATA!D848</f>
        <v>WOM-TOP-001</v>
      </c>
      <c r="E852" s="14" t="str">
        <f aca="false">RAW_DATA!E848</f>
        <v>2024-01-27</v>
      </c>
      <c r="F852" s="14" t="str">
        <f aca="false">RAW_DATA!F848</f>
        <v>2024-01-31</v>
      </c>
      <c r="G852" s="2" t="str">
        <f aca="false">RAW_DATA!G848</f>
        <v>Bagmati</v>
      </c>
      <c r="H852" s="4" t="n">
        <f aca="false">RAW_DATA!H848</f>
        <v>12590.66</v>
      </c>
      <c r="I852" s="5" t="n">
        <f aca="false">RAW_DATA!I848</f>
        <v>30</v>
      </c>
      <c r="J852" s="2" t="str">
        <f aca="false">RAW_DATA!J848</f>
        <v>Yes</v>
      </c>
      <c r="K852" s="15" t="n">
        <f aca="false">IF(AND(F852&lt;&gt;"",E852&lt;&gt;""),DATEVALUE(F852)-DATEVALUE(E852),"")</f>
        <v>4</v>
      </c>
      <c r="L852" s="4" t="n">
        <f aca="false">H852*(1-I852/100)</f>
        <v>8813.462</v>
      </c>
      <c r="M852" s="4" t="n">
        <f aca="false">H852*CALCULATIONS!$B$2</f>
        <v>7554.396</v>
      </c>
      <c r="N852" s="4" t="n">
        <f aca="false">IF(J852="Yes",H852*CALCULATIONS!$B$3,0)</f>
        <v>2518.132</v>
      </c>
      <c r="O852" s="4" t="n">
        <f aca="false">L852-M852-N852</f>
        <v>-1259.066</v>
      </c>
      <c r="P852" s="16" t="n">
        <f aca="false">IF(L852&gt;0,O852/L852,"")</f>
        <v>-0.142857142857143</v>
      </c>
    </row>
    <row r="853" customFormat="false" ht="15" hidden="false" customHeight="false" outlineLevel="0" collapsed="false">
      <c r="A853" s="2" t="str">
        <f aca="false">RAW_DATA!A849</f>
        <v>ORD-100848</v>
      </c>
      <c r="B853" s="2" t="str">
        <f aca="false">RAW_DATA!B849</f>
        <v>CUST-9410</v>
      </c>
      <c r="C853" s="2" t="str">
        <f aca="false">RAW_DATA!C849</f>
        <v>Kids</v>
      </c>
      <c r="D853" s="2" t="str">
        <f aca="false">RAW_DATA!D849</f>
        <v>KID-HOODIE-001</v>
      </c>
      <c r="E853" s="14" t="str">
        <f aca="false">RAW_DATA!E849</f>
        <v>2024-05-28</v>
      </c>
      <c r="F853" s="14" t="str">
        <f aca="false">RAW_DATA!F849</f>
        <v>2024-05-29</v>
      </c>
      <c r="G853" s="2" t="str">
        <f aca="false">RAW_DATA!G849</f>
        <v>Lumbini</v>
      </c>
      <c r="H853" s="4" t="n">
        <f aca="false">RAW_DATA!H849</f>
        <v>11100.64</v>
      </c>
      <c r="I853" s="5" t="n">
        <f aca="false">RAW_DATA!I849</f>
        <v>20</v>
      </c>
      <c r="J853" s="2" t="str">
        <f aca="false">RAW_DATA!J849</f>
        <v>No</v>
      </c>
      <c r="K853" s="15" t="n">
        <f aca="false">IF(AND(F853&lt;&gt;"",E853&lt;&gt;""),DATEVALUE(F853)-DATEVALUE(E853),"")</f>
        <v>1</v>
      </c>
      <c r="L853" s="4" t="n">
        <f aca="false">H853*(1-I853/100)</f>
        <v>8880.512</v>
      </c>
      <c r="M853" s="4" t="n">
        <f aca="false">H853*CALCULATIONS!$B$2</f>
        <v>6660.384</v>
      </c>
      <c r="N853" s="4" t="n">
        <f aca="false">IF(J853="Yes",H853*CALCULATIONS!$B$3,0)</f>
        <v>0</v>
      </c>
      <c r="O853" s="4" t="n">
        <f aca="false">L853-M853-N853</f>
        <v>2220.128</v>
      </c>
      <c r="P853" s="16" t="n">
        <f aca="false">IF(L853&gt;0,O853/L853,"")</f>
        <v>0.25</v>
      </c>
    </row>
    <row r="854" customFormat="false" ht="15" hidden="false" customHeight="false" outlineLevel="0" collapsed="false">
      <c r="A854" s="2" t="str">
        <f aca="false">RAW_DATA!A850</f>
        <v>ORD-100849</v>
      </c>
      <c r="B854" s="2" t="str">
        <f aca="false">RAW_DATA!B850</f>
        <v>CUST-7914</v>
      </c>
      <c r="C854" s="2" t="str">
        <f aca="false">RAW_DATA!C850</f>
        <v>Women</v>
      </c>
      <c r="D854" s="2" t="str">
        <f aca="false">RAW_DATA!D850</f>
        <v>WOM-SCARF-001</v>
      </c>
      <c r="E854" s="14" t="str">
        <f aca="false">RAW_DATA!E850</f>
        <v>2024-04-28</v>
      </c>
      <c r="F854" s="14" t="str">
        <f aca="false">RAW_DATA!F850</f>
        <v>2024-05-06</v>
      </c>
      <c r="G854" s="2" t="str">
        <f aca="false">RAW_DATA!G850</f>
        <v>Sudurpashchim</v>
      </c>
      <c r="H854" s="4" t="n">
        <f aca="false">RAW_DATA!H850</f>
        <v>13080.7</v>
      </c>
      <c r="I854" s="5" t="n">
        <f aca="false">RAW_DATA!I850</f>
        <v>30</v>
      </c>
      <c r="J854" s="2" t="str">
        <f aca="false">RAW_DATA!J850</f>
        <v>No</v>
      </c>
      <c r="K854" s="15" t="n">
        <f aca="false">IF(AND(F854&lt;&gt;"",E854&lt;&gt;""),DATEVALUE(F854)-DATEVALUE(E854),"")</f>
        <v>8</v>
      </c>
      <c r="L854" s="4" t="n">
        <f aca="false">H854*(1-I854/100)</f>
        <v>9156.49</v>
      </c>
      <c r="M854" s="4" t="n">
        <f aca="false">H854*CALCULATIONS!$B$2</f>
        <v>7848.42</v>
      </c>
      <c r="N854" s="4" t="n">
        <f aca="false">IF(J854="Yes",H854*CALCULATIONS!$B$3,0)</f>
        <v>0</v>
      </c>
      <c r="O854" s="4" t="n">
        <f aca="false">L854-M854-N854</f>
        <v>1308.07</v>
      </c>
      <c r="P854" s="16" t="n">
        <f aca="false">IF(L854&gt;0,O854/L854,"")</f>
        <v>0.142857142857143</v>
      </c>
    </row>
    <row r="855" customFormat="false" ht="15" hidden="false" customHeight="false" outlineLevel="0" collapsed="false">
      <c r="A855" s="2" t="str">
        <f aca="false">RAW_DATA!A851</f>
        <v>ORD-100850</v>
      </c>
      <c r="B855" s="2" t="str">
        <f aca="false">RAW_DATA!B851</f>
        <v>CUST-6681</v>
      </c>
      <c r="C855" s="2" t="str">
        <f aca="false">RAW_DATA!C851</f>
        <v>Women</v>
      </c>
      <c r="D855" s="2" t="str">
        <f aca="false">RAW_DATA!D851</f>
        <v>WOM-CARDIGAN-001</v>
      </c>
      <c r="E855" s="14" t="str">
        <f aca="false">RAW_DATA!E851</f>
        <v>2024-08-30</v>
      </c>
      <c r="F855" s="14" t="str">
        <f aca="false">RAW_DATA!F851</f>
        <v>2024-09-01</v>
      </c>
      <c r="G855" s="2" t="str">
        <f aca="false">RAW_DATA!G851</f>
        <v>Bagmati</v>
      </c>
      <c r="H855" s="4" t="n">
        <f aca="false">RAW_DATA!H851</f>
        <v>6548.49</v>
      </c>
      <c r="I855" s="5" t="n">
        <f aca="false">RAW_DATA!I851</f>
        <v>25</v>
      </c>
      <c r="J855" s="2" t="str">
        <f aca="false">RAW_DATA!J851</f>
        <v>No</v>
      </c>
      <c r="K855" s="15" t="n">
        <f aca="false">IF(AND(F855&lt;&gt;"",E855&lt;&gt;""),DATEVALUE(F855)-DATEVALUE(E855),"")</f>
        <v>2</v>
      </c>
      <c r="L855" s="4" t="n">
        <f aca="false">H855*(1-I855/100)</f>
        <v>4911.3675</v>
      </c>
      <c r="M855" s="4" t="n">
        <f aca="false">H855*CALCULATIONS!$B$2</f>
        <v>3929.094</v>
      </c>
      <c r="N855" s="4" t="n">
        <f aca="false">IF(J855="Yes",H855*CALCULATIONS!$B$3,0)</f>
        <v>0</v>
      </c>
      <c r="O855" s="4" t="n">
        <f aca="false">L855-M855-N855</f>
        <v>982.273500000001</v>
      </c>
      <c r="P855" s="16" t="n">
        <f aca="false">IF(L855&gt;0,O855/L855,"")</f>
        <v>0.2</v>
      </c>
    </row>
    <row r="856" customFormat="false" ht="15" hidden="false" customHeight="false" outlineLevel="0" collapsed="false">
      <c r="A856" s="2" t="str">
        <f aca="false">RAW_DATA!A852</f>
        <v>ORD-100851</v>
      </c>
      <c r="B856" s="2" t="str">
        <f aca="false">RAW_DATA!B852</f>
        <v>CUST-4599</v>
      </c>
      <c r="C856" s="2" t="str">
        <f aca="false">RAW_DATA!C852</f>
        <v>Women</v>
      </c>
      <c r="D856" s="2" t="str">
        <f aca="false">RAW_DATA!D852</f>
        <v>WOM-LEHENGA-001</v>
      </c>
      <c r="E856" s="14" t="str">
        <f aca="false">RAW_DATA!E852</f>
        <v>2024-08-28</v>
      </c>
      <c r="F856" s="14" t="str">
        <f aca="false">RAW_DATA!F852</f>
        <v>2024-09-01</v>
      </c>
      <c r="G856" s="2" t="str">
        <f aca="false">RAW_DATA!G852</f>
        <v>Bagmati</v>
      </c>
      <c r="H856" s="4" t="n">
        <f aca="false">RAW_DATA!H852</f>
        <v>11030.03</v>
      </c>
      <c r="I856" s="5" t="n">
        <f aca="false">RAW_DATA!I852</f>
        <v>10</v>
      </c>
      <c r="J856" s="2" t="str">
        <f aca="false">RAW_DATA!J852</f>
        <v>No</v>
      </c>
      <c r="K856" s="15" t="n">
        <f aca="false">IF(AND(F856&lt;&gt;"",E856&lt;&gt;""),DATEVALUE(F856)-DATEVALUE(E856),"")</f>
        <v>4</v>
      </c>
      <c r="L856" s="4" t="n">
        <f aca="false">H856*(1-I856/100)</f>
        <v>9927.027</v>
      </c>
      <c r="M856" s="4" t="n">
        <f aca="false">H856*CALCULATIONS!$B$2</f>
        <v>6618.018</v>
      </c>
      <c r="N856" s="4" t="n">
        <f aca="false">IF(J856="Yes",H856*CALCULATIONS!$B$3,0)</f>
        <v>0</v>
      </c>
      <c r="O856" s="4" t="n">
        <f aca="false">L856-M856-N856</f>
        <v>3309.009</v>
      </c>
      <c r="P856" s="16" t="n">
        <f aca="false">IF(L856&gt;0,O856/L856,"")</f>
        <v>0.333333333333333</v>
      </c>
    </row>
    <row r="857" customFormat="false" ht="15" hidden="false" customHeight="false" outlineLevel="0" collapsed="false">
      <c r="A857" s="2" t="str">
        <f aca="false">RAW_DATA!A853</f>
        <v>ORD-100852</v>
      </c>
      <c r="B857" s="2" t="str">
        <f aca="false">RAW_DATA!B853</f>
        <v>CUST-7395</v>
      </c>
      <c r="C857" s="2" t="str">
        <f aca="false">RAW_DATA!C853</f>
        <v>Women</v>
      </c>
      <c r="D857" s="2" t="str">
        <f aca="false">RAW_DATA!D853</f>
        <v>WOM-BLOUSE-001</v>
      </c>
      <c r="E857" s="14" t="str">
        <f aca="false">RAW_DATA!E853</f>
        <v>2024-12-02</v>
      </c>
      <c r="F857" s="14" t="str">
        <f aca="false">RAW_DATA!F853</f>
        <v>2024-12-07</v>
      </c>
      <c r="G857" s="2" t="str">
        <f aca="false">RAW_DATA!G853</f>
        <v>Sudurpashchim</v>
      </c>
      <c r="H857" s="4" t="n">
        <f aca="false">RAW_DATA!H853</f>
        <v>12715.77</v>
      </c>
      <c r="I857" s="5" t="n">
        <f aca="false">RAW_DATA!I853</f>
        <v>30</v>
      </c>
      <c r="J857" s="2" t="str">
        <f aca="false">RAW_DATA!J853</f>
        <v>No</v>
      </c>
      <c r="K857" s="15" t="n">
        <f aca="false">IF(AND(F857&lt;&gt;"",E857&lt;&gt;""),DATEVALUE(F857)-DATEVALUE(E857),"")</f>
        <v>5</v>
      </c>
      <c r="L857" s="4" t="n">
        <f aca="false">H857*(1-I857/100)</f>
        <v>8901.039</v>
      </c>
      <c r="M857" s="4" t="n">
        <f aca="false">H857*CALCULATIONS!$B$2</f>
        <v>7629.462</v>
      </c>
      <c r="N857" s="4" t="n">
        <f aca="false">IF(J857="Yes",H857*CALCULATIONS!$B$3,0)</f>
        <v>0</v>
      </c>
      <c r="O857" s="4" t="n">
        <f aca="false">L857-M857-N857</f>
        <v>1271.577</v>
      </c>
      <c r="P857" s="16" t="n">
        <f aca="false">IF(L857&gt;0,O857/L857,"")</f>
        <v>0.142857142857143</v>
      </c>
    </row>
    <row r="858" customFormat="false" ht="15" hidden="false" customHeight="false" outlineLevel="0" collapsed="false">
      <c r="A858" s="2" t="str">
        <f aca="false">RAW_DATA!A854</f>
        <v>ORD-100853</v>
      </c>
      <c r="B858" s="2" t="str">
        <f aca="false">RAW_DATA!B854</f>
        <v>CUST-2412</v>
      </c>
      <c r="C858" s="2" t="str">
        <f aca="false">RAW_DATA!C854</f>
        <v>Kids</v>
      </c>
      <c r="D858" s="2" t="str">
        <f aca="false">RAW_DATA!D854</f>
        <v>KID-UNIFORM-001</v>
      </c>
      <c r="E858" s="14" t="str">
        <f aca="false">RAW_DATA!E854</f>
        <v>2024-03-23</v>
      </c>
      <c r="F858" s="14" t="str">
        <f aca="false">RAW_DATA!F854</f>
        <v>2024-03-30</v>
      </c>
      <c r="G858" s="2" t="str">
        <f aca="false">RAW_DATA!G854</f>
        <v>Lumbini</v>
      </c>
      <c r="H858" s="4" t="n">
        <f aca="false">RAW_DATA!H854</f>
        <v>14578.65</v>
      </c>
      <c r="I858" s="5" t="n">
        <f aca="false">RAW_DATA!I854</f>
        <v>30</v>
      </c>
      <c r="J858" s="2" t="str">
        <f aca="false">RAW_DATA!J854</f>
        <v>No</v>
      </c>
      <c r="K858" s="15" t="n">
        <f aca="false">IF(AND(F858&lt;&gt;"",E858&lt;&gt;""),DATEVALUE(F858)-DATEVALUE(E858),"")</f>
        <v>7</v>
      </c>
      <c r="L858" s="4" t="n">
        <f aca="false">H858*(1-I858/100)</f>
        <v>10205.055</v>
      </c>
      <c r="M858" s="4" t="n">
        <f aca="false">H858*CALCULATIONS!$B$2</f>
        <v>8747.19</v>
      </c>
      <c r="N858" s="4" t="n">
        <f aca="false">IF(J858="Yes",H858*CALCULATIONS!$B$3,0)</f>
        <v>0</v>
      </c>
      <c r="O858" s="4" t="n">
        <f aca="false">L858-M858-N858</f>
        <v>1457.865</v>
      </c>
      <c r="P858" s="16" t="n">
        <f aca="false">IF(L858&gt;0,O858/L858,"")</f>
        <v>0.142857142857143</v>
      </c>
    </row>
    <row r="859" customFormat="false" ht="15" hidden="false" customHeight="false" outlineLevel="0" collapsed="false">
      <c r="A859" s="2" t="str">
        <f aca="false">RAW_DATA!A855</f>
        <v>ORD-100854</v>
      </c>
      <c r="B859" s="2" t="str">
        <f aca="false">RAW_DATA!B855</f>
        <v>CUST-9089</v>
      </c>
      <c r="C859" s="2" t="str">
        <f aca="false">RAW_DATA!C855</f>
        <v>Women</v>
      </c>
      <c r="D859" s="2" t="str">
        <f aca="false">RAW_DATA!D855</f>
        <v>WOM-DRESS-001</v>
      </c>
      <c r="E859" s="14" t="str">
        <f aca="false">RAW_DATA!E855</f>
        <v>2024-02-21</v>
      </c>
      <c r="F859" s="14" t="str">
        <f aca="false">RAW_DATA!F855</f>
        <v>2024-03-01</v>
      </c>
      <c r="G859" s="2" t="str">
        <f aca="false">RAW_DATA!G855</f>
        <v>Bagmati</v>
      </c>
      <c r="H859" s="4" t="n">
        <f aca="false">RAW_DATA!H855</f>
        <v>9283.36</v>
      </c>
      <c r="I859" s="5" t="n">
        <f aca="false">RAW_DATA!I855</f>
        <v>5</v>
      </c>
      <c r="J859" s="2" t="str">
        <f aca="false">RAW_DATA!J855</f>
        <v>No</v>
      </c>
      <c r="K859" s="15" t="n">
        <f aca="false">IF(AND(F859&lt;&gt;"",E859&lt;&gt;""),DATEVALUE(F859)-DATEVALUE(E859),"")</f>
        <v>9</v>
      </c>
      <c r="L859" s="4" t="n">
        <f aca="false">H859*(1-I859/100)</f>
        <v>8819.192</v>
      </c>
      <c r="M859" s="4" t="n">
        <f aca="false">H859*CALCULATIONS!$B$2</f>
        <v>5570.016</v>
      </c>
      <c r="N859" s="4" t="n">
        <f aca="false">IF(J859="Yes",H859*CALCULATIONS!$B$3,0)</f>
        <v>0</v>
      </c>
      <c r="O859" s="4" t="n">
        <f aca="false">L859-M859-N859</f>
        <v>3249.176</v>
      </c>
      <c r="P859" s="16" t="n">
        <f aca="false">IF(L859&gt;0,O859/L859,"")</f>
        <v>0.368421052631579</v>
      </c>
    </row>
    <row r="860" customFormat="false" ht="15" hidden="false" customHeight="false" outlineLevel="0" collapsed="false">
      <c r="A860" s="2" t="str">
        <f aca="false">RAW_DATA!A856</f>
        <v>ORD-100855</v>
      </c>
      <c r="B860" s="2" t="str">
        <f aca="false">RAW_DATA!B856</f>
        <v>CUST-9248</v>
      </c>
      <c r="C860" s="2" t="str">
        <f aca="false">RAW_DATA!C856</f>
        <v>Men</v>
      </c>
      <c r="D860" s="2" t="str">
        <f aca="false">RAW_DATA!D856</f>
        <v>MEN-JEANS-002</v>
      </c>
      <c r="E860" s="14" t="str">
        <f aca="false">RAW_DATA!E856</f>
        <v>2024-05-13</v>
      </c>
      <c r="F860" s="14" t="str">
        <f aca="false">RAW_DATA!F856</f>
        <v>2024-05-18</v>
      </c>
      <c r="G860" s="2" t="str">
        <f aca="false">RAW_DATA!G856</f>
        <v>Gandaki</v>
      </c>
      <c r="H860" s="4" t="n">
        <f aca="false">RAW_DATA!H856</f>
        <v>5702.41</v>
      </c>
      <c r="I860" s="5" t="n">
        <f aca="false">RAW_DATA!I856</f>
        <v>0</v>
      </c>
      <c r="J860" s="2" t="str">
        <f aca="false">RAW_DATA!J856</f>
        <v>Yes</v>
      </c>
      <c r="K860" s="15" t="n">
        <f aca="false">IF(AND(F860&lt;&gt;"",E860&lt;&gt;""),DATEVALUE(F860)-DATEVALUE(E860),"")</f>
        <v>5</v>
      </c>
      <c r="L860" s="4" t="n">
        <f aca="false">H860*(1-I860/100)</f>
        <v>5702.41</v>
      </c>
      <c r="M860" s="4" t="n">
        <f aca="false">H860*CALCULATIONS!$B$2</f>
        <v>3421.446</v>
      </c>
      <c r="N860" s="4" t="n">
        <f aca="false">IF(J860="Yes",H860*CALCULATIONS!$B$3,0)</f>
        <v>1140.482</v>
      </c>
      <c r="O860" s="4" t="n">
        <f aca="false">L860-M860-N860</f>
        <v>1140.482</v>
      </c>
      <c r="P860" s="16" t="n">
        <f aca="false">IF(L860&gt;0,O860/L860,"")</f>
        <v>0.2</v>
      </c>
    </row>
    <row r="861" customFormat="false" ht="15" hidden="false" customHeight="false" outlineLevel="0" collapsed="false">
      <c r="A861" s="2" t="str">
        <f aca="false">RAW_DATA!A857</f>
        <v>ORD-100856</v>
      </c>
      <c r="B861" s="2" t="str">
        <f aca="false">RAW_DATA!B857</f>
        <v>CUST-6575</v>
      </c>
      <c r="C861" s="2" t="str">
        <f aca="false">RAW_DATA!C857</f>
        <v>Men</v>
      </c>
      <c r="D861" s="2" t="str">
        <f aca="false">RAW_DATA!D857</f>
        <v>MEN-SHIRT-002</v>
      </c>
      <c r="E861" s="14" t="str">
        <f aca="false">RAW_DATA!E857</f>
        <v>2024-03-02</v>
      </c>
      <c r="F861" s="14" t="str">
        <f aca="false">RAW_DATA!F857</f>
        <v>2024-03-08</v>
      </c>
      <c r="G861" s="2" t="str">
        <f aca="false">RAW_DATA!G857</f>
        <v>Madhesh</v>
      </c>
      <c r="H861" s="4" t="n">
        <f aca="false">RAW_DATA!H857</f>
        <v>9454.66</v>
      </c>
      <c r="I861" s="5" t="n">
        <f aca="false">RAW_DATA!I857</f>
        <v>0</v>
      </c>
      <c r="J861" s="2" t="str">
        <f aca="false">RAW_DATA!J857</f>
        <v>No</v>
      </c>
      <c r="K861" s="15" t="n">
        <f aca="false">IF(AND(F861&lt;&gt;"",E861&lt;&gt;""),DATEVALUE(F861)-DATEVALUE(E861),"")</f>
        <v>6</v>
      </c>
      <c r="L861" s="4" t="n">
        <f aca="false">H861*(1-I861/100)</f>
        <v>9454.66</v>
      </c>
      <c r="M861" s="4" t="n">
        <f aca="false">H861*CALCULATIONS!$B$2</f>
        <v>5672.796</v>
      </c>
      <c r="N861" s="4" t="n">
        <f aca="false">IF(J861="Yes",H861*CALCULATIONS!$B$3,0)</f>
        <v>0</v>
      </c>
      <c r="O861" s="4" t="n">
        <f aca="false">L861-M861-N861</f>
        <v>3781.864</v>
      </c>
      <c r="P861" s="16" t="n">
        <f aca="false">IF(L861&gt;0,O861/L861,"")</f>
        <v>0.4</v>
      </c>
    </row>
    <row r="862" customFormat="false" ht="15" hidden="false" customHeight="false" outlineLevel="0" collapsed="false">
      <c r="A862" s="2" t="str">
        <f aca="false">RAW_DATA!A858</f>
        <v>ORD-100857</v>
      </c>
      <c r="B862" s="2" t="str">
        <f aca="false">RAW_DATA!B858</f>
        <v>CUST-2706</v>
      </c>
      <c r="C862" s="2" t="str">
        <f aca="false">RAW_DATA!C858</f>
        <v>Women</v>
      </c>
      <c r="D862" s="2" t="str">
        <f aca="false">RAW_DATA!D858</f>
        <v>WOM-KURTA-001</v>
      </c>
      <c r="E862" s="14" t="str">
        <f aca="false">RAW_DATA!E858</f>
        <v>2024-03-18</v>
      </c>
      <c r="F862" s="14" t="str">
        <f aca="false">RAW_DATA!F858</f>
        <v>2024-03-28</v>
      </c>
      <c r="G862" s="2" t="str">
        <f aca="false">RAW_DATA!G858</f>
        <v>Lumbini</v>
      </c>
      <c r="H862" s="4" t="n">
        <f aca="false">RAW_DATA!H858</f>
        <v>4378.62</v>
      </c>
      <c r="I862" s="5" t="n">
        <f aca="false">RAW_DATA!I858</f>
        <v>20</v>
      </c>
      <c r="J862" s="2" t="str">
        <f aca="false">RAW_DATA!J858</f>
        <v>No</v>
      </c>
      <c r="K862" s="15" t="n">
        <f aca="false">IF(AND(F862&lt;&gt;"",E862&lt;&gt;""),DATEVALUE(F862)-DATEVALUE(E862),"")</f>
        <v>10</v>
      </c>
      <c r="L862" s="4" t="n">
        <f aca="false">H862*(1-I862/100)</f>
        <v>3502.896</v>
      </c>
      <c r="M862" s="4" t="n">
        <f aca="false">H862*CALCULATIONS!$B$2</f>
        <v>2627.172</v>
      </c>
      <c r="N862" s="4" t="n">
        <f aca="false">IF(J862="Yes",H862*CALCULATIONS!$B$3,0)</f>
        <v>0</v>
      </c>
      <c r="O862" s="4" t="n">
        <f aca="false">L862-M862-N862</f>
        <v>875.724</v>
      </c>
      <c r="P862" s="16" t="n">
        <f aca="false">IF(L862&gt;0,O862/L862,"")</f>
        <v>0.25</v>
      </c>
    </row>
    <row r="863" customFormat="false" ht="15" hidden="false" customHeight="false" outlineLevel="0" collapsed="false">
      <c r="A863" s="2" t="str">
        <f aca="false">RAW_DATA!A859</f>
        <v>ORD-100858</v>
      </c>
      <c r="B863" s="2" t="str">
        <f aca="false">RAW_DATA!B859</f>
        <v>CUST-2669</v>
      </c>
      <c r="C863" s="2" t="str">
        <f aca="false">RAW_DATA!C859</f>
        <v>Women</v>
      </c>
      <c r="D863" s="2" t="str">
        <f aca="false">RAW_DATA!D859</f>
        <v>WOM-SUIT-001</v>
      </c>
      <c r="E863" s="14" t="str">
        <f aca="false">RAW_DATA!E859</f>
        <v>2024-02-24</v>
      </c>
      <c r="F863" s="14" t="str">
        <f aca="false">RAW_DATA!F859</f>
        <v>2024-03-03</v>
      </c>
      <c r="G863" s="2" t="str">
        <f aca="false">RAW_DATA!G859</f>
        <v>Lumbini</v>
      </c>
      <c r="H863" s="4" t="n">
        <f aca="false">RAW_DATA!H859</f>
        <v>11458.58</v>
      </c>
      <c r="I863" s="5" t="n">
        <f aca="false">RAW_DATA!I859</f>
        <v>30</v>
      </c>
      <c r="J863" s="2" t="str">
        <f aca="false">RAW_DATA!J859</f>
        <v>No</v>
      </c>
      <c r="K863" s="15" t="n">
        <f aca="false">IF(AND(F863&lt;&gt;"",E863&lt;&gt;""),DATEVALUE(F863)-DATEVALUE(E863),"")</f>
        <v>8</v>
      </c>
      <c r="L863" s="4" t="n">
        <f aca="false">H863*(1-I863/100)</f>
        <v>8021.006</v>
      </c>
      <c r="M863" s="4" t="n">
        <f aca="false">H863*CALCULATIONS!$B$2</f>
        <v>6875.148</v>
      </c>
      <c r="N863" s="4" t="n">
        <f aca="false">IF(J863="Yes",H863*CALCULATIONS!$B$3,0)</f>
        <v>0</v>
      </c>
      <c r="O863" s="4" t="n">
        <f aca="false">L863-M863-N863</f>
        <v>1145.858</v>
      </c>
      <c r="P863" s="16" t="n">
        <f aca="false">IF(L863&gt;0,O863/L863,"")</f>
        <v>0.142857142857143</v>
      </c>
    </row>
    <row r="864" customFormat="false" ht="15" hidden="false" customHeight="false" outlineLevel="0" collapsed="false">
      <c r="A864" s="2" t="str">
        <f aca="false">RAW_DATA!A860</f>
        <v>ORD-100859</v>
      </c>
      <c r="B864" s="2" t="str">
        <f aca="false">RAW_DATA!B860</f>
        <v>CUST-5786</v>
      </c>
      <c r="C864" s="2" t="str">
        <f aca="false">RAW_DATA!C860</f>
        <v>Kids</v>
      </c>
      <c r="D864" s="2" t="str">
        <f aca="false">RAW_DATA!D860</f>
        <v>KID-TSHIRT-001</v>
      </c>
      <c r="E864" s="14" t="str">
        <f aca="false">RAW_DATA!E860</f>
        <v>2024-04-15</v>
      </c>
      <c r="F864" s="14" t="str">
        <f aca="false">RAW_DATA!F860</f>
        <v>2024-04-26</v>
      </c>
      <c r="G864" s="2" t="str">
        <f aca="false">RAW_DATA!G860</f>
        <v>Gandaki</v>
      </c>
      <c r="H864" s="4" t="n">
        <f aca="false">RAW_DATA!H860</f>
        <v>9633.93</v>
      </c>
      <c r="I864" s="5" t="n">
        <f aca="false">RAW_DATA!I860</f>
        <v>5</v>
      </c>
      <c r="J864" s="2" t="str">
        <f aca="false">RAW_DATA!J860</f>
        <v>Yes</v>
      </c>
      <c r="K864" s="15" t="n">
        <f aca="false">IF(AND(F864&lt;&gt;"",E864&lt;&gt;""),DATEVALUE(F864)-DATEVALUE(E864),"")</f>
        <v>11</v>
      </c>
      <c r="L864" s="4" t="n">
        <f aca="false">H864*(1-I864/100)</f>
        <v>9152.2335</v>
      </c>
      <c r="M864" s="4" t="n">
        <f aca="false">H864*CALCULATIONS!$B$2</f>
        <v>5780.358</v>
      </c>
      <c r="N864" s="4" t="n">
        <f aca="false">IF(J864="Yes",H864*CALCULATIONS!$B$3,0)</f>
        <v>1926.786</v>
      </c>
      <c r="O864" s="4" t="n">
        <f aca="false">L864-M864-N864</f>
        <v>1445.0895</v>
      </c>
      <c r="P864" s="16" t="n">
        <f aca="false">IF(L864&gt;0,O864/L864,"")</f>
        <v>0.157894736842105</v>
      </c>
    </row>
    <row r="865" customFormat="false" ht="15" hidden="false" customHeight="false" outlineLevel="0" collapsed="false">
      <c r="A865" s="2" t="str">
        <f aca="false">RAW_DATA!A861</f>
        <v>ORD-100860</v>
      </c>
      <c r="B865" s="2" t="str">
        <f aca="false">RAW_DATA!B861</f>
        <v>CUST-3014</v>
      </c>
      <c r="C865" s="2" t="str">
        <f aca="false">RAW_DATA!C861</f>
        <v>Women</v>
      </c>
      <c r="D865" s="2" t="str">
        <f aca="false">RAW_DATA!D861</f>
        <v>WOM-CARDIGAN-001</v>
      </c>
      <c r="E865" s="14" t="str">
        <f aca="false">RAW_DATA!E861</f>
        <v>2024-11-27</v>
      </c>
      <c r="F865" s="14" t="str">
        <f aca="false">RAW_DATA!F861</f>
        <v>2024-12-02</v>
      </c>
      <c r="G865" s="2" t="str">
        <f aca="false">RAW_DATA!G861</f>
        <v>Madhesh</v>
      </c>
      <c r="H865" s="4" t="n">
        <f aca="false">RAW_DATA!H861</f>
        <v>1939.77</v>
      </c>
      <c r="I865" s="5" t="n">
        <f aca="false">RAW_DATA!I861</f>
        <v>30</v>
      </c>
      <c r="J865" s="2" t="str">
        <f aca="false">RAW_DATA!J861</f>
        <v>No</v>
      </c>
      <c r="K865" s="15" t="n">
        <f aca="false">IF(AND(F865&lt;&gt;"",E865&lt;&gt;""),DATEVALUE(F865)-DATEVALUE(E865),"")</f>
        <v>5</v>
      </c>
      <c r="L865" s="4" t="n">
        <f aca="false">H865*(1-I865/100)</f>
        <v>1357.839</v>
      </c>
      <c r="M865" s="4" t="n">
        <f aca="false">H865*CALCULATIONS!$B$2</f>
        <v>1163.862</v>
      </c>
      <c r="N865" s="4" t="n">
        <f aca="false">IF(J865="Yes",H865*CALCULATIONS!$B$3,0)</f>
        <v>0</v>
      </c>
      <c r="O865" s="4" t="n">
        <f aca="false">L865-M865-N865</f>
        <v>193.977</v>
      </c>
      <c r="P865" s="16" t="n">
        <f aca="false">IF(L865&gt;0,O865/L865,"")</f>
        <v>0.142857142857143</v>
      </c>
    </row>
    <row r="866" customFormat="false" ht="15" hidden="false" customHeight="false" outlineLevel="0" collapsed="false">
      <c r="A866" s="2" t="str">
        <f aca="false">RAW_DATA!A862</f>
        <v>ORD-100861</v>
      </c>
      <c r="B866" s="2" t="str">
        <f aca="false">RAW_DATA!B862</f>
        <v>CUST-5698</v>
      </c>
      <c r="C866" s="2" t="str">
        <f aca="false">RAW_DATA!C862</f>
        <v>Kids</v>
      </c>
      <c r="D866" s="2" t="str">
        <f aca="false">RAW_DATA!D862</f>
        <v>KID-HOODIE-001</v>
      </c>
      <c r="E866" s="14" t="str">
        <f aca="false">RAW_DATA!E862</f>
        <v>2024-05-05</v>
      </c>
      <c r="F866" s="14" t="str">
        <f aca="false">RAW_DATA!F862</f>
        <v>2024-05-14</v>
      </c>
      <c r="G866" s="2" t="str">
        <f aca="false">RAW_DATA!G862</f>
        <v>Sudurpashchim</v>
      </c>
      <c r="H866" s="4" t="n">
        <f aca="false">RAW_DATA!H862</f>
        <v>11650.98</v>
      </c>
      <c r="I866" s="5" t="n">
        <f aca="false">RAW_DATA!I862</f>
        <v>30</v>
      </c>
      <c r="J866" s="2" t="str">
        <f aca="false">RAW_DATA!J862</f>
        <v>No</v>
      </c>
      <c r="K866" s="15" t="n">
        <f aca="false">IF(AND(F866&lt;&gt;"",E866&lt;&gt;""),DATEVALUE(F866)-DATEVALUE(E866),"")</f>
        <v>9</v>
      </c>
      <c r="L866" s="4" t="n">
        <f aca="false">H866*(1-I866/100)</f>
        <v>8155.686</v>
      </c>
      <c r="M866" s="4" t="n">
        <f aca="false">H866*CALCULATIONS!$B$2</f>
        <v>6990.588</v>
      </c>
      <c r="N866" s="4" t="n">
        <f aca="false">IF(J866="Yes",H866*CALCULATIONS!$B$3,0)</f>
        <v>0</v>
      </c>
      <c r="O866" s="4" t="n">
        <f aca="false">L866-M866-N866</f>
        <v>1165.098</v>
      </c>
      <c r="P866" s="16" t="n">
        <f aca="false">IF(L866&gt;0,O866/L866,"")</f>
        <v>0.142857142857143</v>
      </c>
    </row>
    <row r="867" customFormat="false" ht="15" hidden="false" customHeight="false" outlineLevel="0" collapsed="false">
      <c r="A867" s="2" t="str">
        <f aca="false">RAW_DATA!A863</f>
        <v>ORD-100862</v>
      </c>
      <c r="B867" s="2" t="str">
        <f aca="false">RAW_DATA!B863</f>
        <v>CUST-9677</v>
      </c>
      <c r="C867" s="2" t="str">
        <f aca="false">RAW_DATA!C863</f>
        <v>Women</v>
      </c>
      <c r="D867" s="2" t="str">
        <f aca="false">RAW_DATA!D863</f>
        <v>WOM-SAREE-001</v>
      </c>
      <c r="E867" s="14" t="str">
        <f aca="false">RAW_DATA!E863</f>
        <v>2024-07-03</v>
      </c>
      <c r="F867" s="14" t="str">
        <f aca="false">RAW_DATA!F863</f>
        <v>2024-07-10</v>
      </c>
      <c r="G867" s="2" t="str">
        <f aca="false">RAW_DATA!G863</f>
        <v>Bagmati</v>
      </c>
      <c r="H867" s="4" t="n">
        <f aca="false">RAW_DATA!H863</f>
        <v>11445.26</v>
      </c>
      <c r="I867" s="5" t="n">
        <f aca="false">RAW_DATA!I863</f>
        <v>25</v>
      </c>
      <c r="J867" s="2" t="str">
        <f aca="false">RAW_DATA!J863</f>
        <v>No</v>
      </c>
      <c r="K867" s="15" t="n">
        <f aca="false">IF(AND(F867&lt;&gt;"",E867&lt;&gt;""),DATEVALUE(F867)-DATEVALUE(E867),"")</f>
        <v>7</v>
      </c>
      <c r="L867" s="4" t="n">
        <f aca="false">H867*(1-I867/100)</f>
        <v>8583.945</v>
      </c>
      <c r="M867" s="4" t="n">
        <f aca="false">H867*CALCULATIONS!$B$2</f>
        <v>6867.156</v>
      </c>
      <c r="N867" s="4" t="n">
        <f aca="false">IF(J867="Yes",H867*CALCULATIONS!$B$3,0)</f>
        <v>0</v>
      </c>
      <c r="O867" s="4" t="n">
        <f aca="false">L867-M867-N867</f>
        <v>1716.789</v>
      </c>
      <c r="P867" s="16" t="n">
        <f aca="false">IF(L867&gt;0,O867/L867,"")</f>
        <v>0.2</v>
      </c>
    </row>
    <row r="868" customFormat="false" ht="15" hidden="false" customHeight="false" outlineLevel="0" collapsed="false">
      <c r="A868" s="2" t="str">
        <f aca="false">RAW_DATA!A864</f>
        <v>ORD-100863</v>
      </c>
      <c r="B868" s="2" t="str">
        <f aca="false">RAW_DATA!B864</f>
        <v>CUST-9456</v>
      </c>
      <c r="C868" s="2" t="str">
        <f aca="false">RAW_DATA!C864</f>
        <v>Women</v>
      </c>
      <c r="D868" s="2" t="str">
        <f aca="false">RAW_DATA!D864</f>
        <v>WOM-TOP-001</v>
      </c>
      <c r="E868" s="14" t="str">
        <f aca="false">RAW_DATA!E864</f>
        <v>2024-07-28</v>
      </c>
      <c r="F868" s="14" t="str">
        <f aca="false">RAW_DATA!F864</f>
        <v>2024-08-08</v>
      </c>
      <c r="G868" s="2" t="str">
        <f aca="false">RAW_DATA!G864</f>
        <v>Bagmati</v>
      </c>
      <c r="H868" s="4" t="n">
        <f aca="false">RAW_DATA!H864</f>
        <v>6494.44</v>
      </c>
      <c r="I868" s="5" t="n">
        <f aca="false">RAW_DATA!I864</f>
        <v>15</v>
      </c>
      <c r="J868" s="2" t="str">
        <f aca="false">RAW_DATA!J864</f>
        <v>No</v>
      </c>
      <c r="K868" s="15" t="n">
        <f aca="false">IF(AND(F868&lt;&gt;"",E868&lt;&gt;""),DATEVALUE(F868)-DATEVALUE(E868),"")</f>
        <v>11</v>
      </c>
      <c r="L868" s="4" t="n">
        <f aca="false">H868*(1-I868/100)</f>
        <v>5520.274</v>
      </c>
      <c r="M868" s="4" t="n">
        <f aca="false">H868*CALCULATIONS!$B$2</f>
        <v>3896.664</v>
      </c>
      <c r="N868" s="4" t="n">
        <f aca="false">IF(J868="Yes",H868*CALCULATIONS!$B$3,0)</f>
        <v>0</v>
      </c>
      <c r="O868" s="4" t="n">
        <f aca="false">L868-M868-N868</f>
        <v>1623.61</v>
      </c>
      <c r="P868" s="16" t="n">
        <f aca="false">IF(L868&gt;0,O868/L868,"")</f>
        <v>0.294117647058824</v>
      </c>
    </row>
    <row r="869" customFormat="false" ht="15" hidden="false" customHeight="false" outlineLevel="0" collapsed="false">
      <c r="A869" s="2" t="str">
        <f aca="false">RAW_DATA!A865</f>
        <v>ORD-100864</v>
      </c>
      <c r="B869" s="2" t="str">
        <f aca="false">RAW_DATA!B865</f>
        <v>CUST-2140</v>
      </c>
      <c r="C869" s="2" t="str">
        <f aca="false">RAW_DATA!C865</f>
        <v>Women</v>
      </c>
      <c r="D869" s="2" t="str">
        <f aca="false">RAW_DATA!D865</f>
        <v>WOM-BLOUSE-001</v>
      </c>
      <c r="E869" s="14" t="str">
        <f aca="false">RAW_DATA!E865</f>
        <v>2024-01-06</v>
      </c>
      <c r="F869" s="14" t="str">
        <f aca="false">RAW_DATA!F865</f>
        <v>2024-01-14</v>
      </c>
      <c r="G869" s="2" t="str">
        <f aca="false">RAW_DATA!G865</f>
        <v>Sudurpashchim</v>
      </c>
      <c r="H869" s="4" t="n">
        <f aca="false">RAW_DATA!H865</f>
        <v>2610.97</v>
      </c>
      <c r="I869" s="5" t="n">
        <f aca="false">RAW_DATA!I865</f>
        <v>15</v>
      </c>
      <c r="J869" s="2" t="str">
        <f aca="false">RAW_DATA!J865</f>
        <v>No</v>
      </c>
      <c r="K869" s="15" t="n">
        <f aca="false">IF(AND(F869&lt;&gt;"",E869&lt;&gt;""),DATEVALUE(F869)-DATEVALUE(E869),"")</f>
        <v>8</v>
      </c>
      <c r="L869" s="4" t="n">
        <f aca="false">H869*(1-I869/100)</f>
        <v>2219.3245</v>
      </c>
      <c r="M869" s="4" t="n">
        <f aca="false">H869*CALCULATIONS!$B$2</f>
        <v>1566.582</v>
      </c>
      <c r="N869" s="4" t="n">
        <f aca="false">IF(J869="Yes",H869*CALCULATIONS!$B$3,0)</f>
        <v>0</v>
      </c>
      <c r="O869" s="4" t="n">
        <f aca="false">L869-M869-N869</f>
        <v>652.7425</v>
      </c>
      <c r="P869" s="16" t="n">
        <f aca="false">IF(L869&gt;0,O869/L869,"")</f>
        <v>0.294117647058824</v>
      </c>
    </row>
    <row r="870" customFormat="false" ht="15" hidden="false" customHeight="false" outlineLevel="0" collapsed="false">
      <c r="A870" s="2" t="str">
        <f aca="false">RAW_DATA!A866</f>
        <v>ORD-100865</v>
      </c>
      <c r="B870" s="2" t="str">
        <f aca="false">RAW_DATA!B866</f>
        <v>CUST-3473</v>
      </c>
      <c r="C870" s="2" t="str">
        <f aca="false">RAW_DATA!C866</f>
        <v>Men</v>
      </c>
      <c r="D870" s="2" t="str">
        <f aca="false">RAW_DATA!D866</f>
        <v>MEN-SUIT-001</v>
      </c>
      <c r="E870" s="14" t="str">
        <f aca="false">RAW_DATA!E866</f>
        <v>2024-02-01</v>
      </c>
      <c r="F870" s="14" t="str">
        <f aca="false">RAW_DATA!F866</f>
        <v>2024-02-06</v>
      </c>
      <c r="G870" s="2" t="str">
        <f aca="false">RAW_DATA!G866</f>
        <v>Madhesh</v>
      </c>
      <c r="H870" s="4" t="n">
        <f aca="false">RAW_DATA!H866</f>
        <v>2882.71</v>
      </c>
      <c r="I870" s="5" t="n">
        <f aca="false">RAW_DATA!I866</f>
        <v>30</v>
      </c>
      <c r="J870" s="2" t="str">
        <f aca="false">RAW_DATA!J866</f>
        <v>Yes</v>
      </c>
      <c r="K870" s="15" t="n">
        <f aca="false">IF(AND(F870&lt;&gt;"",E870&lt;&gt;""),DATEVALUE(F870)-DATEVALUE(E870),"")</f>
        <v>5</v>
      </c>
      <c r="L870" s="4" t="n">
        <f aca="false">H870*(1-I870/100)</f>
        <v>2017.897</v>
      </c>
      <c r="M870" s="4" t="n">
        <f aca="false">H870*CALCULATIONS!$B$2</f>
        <v>1729.626</v>
      </c>
      <c r="N870" s="4" t="n">
        <f aca="false">IF(J870="Yes",H870*CALCULATIONS!$B$3,0)</f>
        <v>576.542</v>
      </c>
      <c r="O870" s="4" t="n">
        <f aca="false">L870-M870-N870</f>
        <v>-288.271</v>
      </c>
      <c r="P870" s="16" t="n">
        <f aca="false">IF(L870&gt;0,O870/L870,"")</f>
        <v>-0.142857142857143</v>
      </c>
    </row>
    <row r="871" customFormat="false" ht="15" hidden="false" customHeight="false" outlineLevel="0" collapsed="false">
      <c r="A871" s="2" t="str">
        <f aca="false">RAW_DATA!A867</f>
        <v>ORD-100866</v>
      </c>
      <c r="B871" s="2" t="str">
        <f aca="false">RAW_DATA!B867</f>
        <v>CUST-5986</v>
      </c>
      <c r="C871" s="2" t="str">
        <f aca="false">RAW_DATA!C867</f>
        <v>Kids</v>
      </c>
      <c r="D871" s="2" t="str">
        <f aca="false">RAW_DATA!D867</f>
        <v>KID-TSHIRT-001</v>
      </c>
      <c r="E871" s="14" t="str">
        <f aca="false">RAW_DATA!E867</f>
        <v>2024-09-23</v>
      </c>
      <c r="F871" s="14" t="str">
        <f aca="false">RAW_DATA!F867</f>
        <v>2024-10-07</v>
      </c>
      <c r="G871" s="2" t="str">
        <f aca="false">RAW_DATA!G867</f>
        <v>Sudurpashchim</v>
      </c>
      <c r="H871" s="4" t="n">
        <f aca="false">RAW_DATA!H867</f>
        <v>12086.53</v>
      </c>
      <c r="I871" s="5" t="n">
        <f aca="false">RAW_DATA!I867</f>
        <v>25</v>
      </c>
      <c r="J871" s="2" t="str">
        <f aca="false">RAW_DATA!J867</f>
        <v>No</v>
      </c>
      <c r="K871" s="15" t="n">
        <f aca="false">IF(AND(F871&lt;&gt;"",E871&lt;&gt;""),DATEVALUE(F871)-DATEVALUE(E871),"")</f>
        <v>14</v>
      </c>
      <c r="L871" s="4" t="n">
        <f aca="false">H871*(1-I871/100)</f>
        <v>9064.8975</v>
      </c>
      <c r="M871" s="4" t="n">
        <f aca="false">H871*CALCULATIONS!$B$2</f>
        <v>7251.918</v>
      </c>
      <c r="N871" s="4" t="n">
        <f aca="false">IF(J871="Yes",H871*CALCULATIONS!$B$3,0)</f>
        <v>0</v>
      </c>
      <c r="O871" s="4" t="n">
        <f aca="false">L871-M871-N871</f>
        <v>1812.9795</v>
      </c>
      <c r="P871" s="16" t="n">
        <f aca="false">IF(L871&gt;0,O871/L871,"")</f>
        <v>0.2</v>
      </c>
    </row>
    <row r="872" customFormat="false" ht="15" hidden="false" customHeight="false" outlineLevel="0" collapsed="false">
      <c r="A872" s="2" t="str">
        <f aca="false">RAW_DATA!A868</f>
        <v>ORD-100867</v>
      </c>
      <c r="B872" s="2" t="str">
        <f aca="false">RAW_DATA!B868</f>
        <v>CUST-7618</v>
      </c>
      <c r="C872" s="2" t="str">
        <f aca="false">RAW_DATA!C868</f>
        <v>Women</v>
      </c>
      <c r="D872" s="2" t="str">
        <f aca="false">RAW_DATA!D868</f>
        <v>WOM-BLOUSE-001</v>
      </c>
      <c r="E872" s="14" t="str">
        <f aca="false">RAW_DATA!E868</f>
        <v>2024-09-27</v>
      </c>
      <c r="F872" s="14" t="str">
        <f aca="false">RAW_DATA!F868</f>
        <v>2024-10-04</v>
      </c>
      <c r="G872" s="2" t="str">
        <f aca="false">RAW_DATA!G868</f>
        <v>Sudurpashchim</v>
      </c>
      <c r="H872" s="4" t="n">
        <f aca="false">RAW_DATA!H868</f>
        <v>12491.55</v>
      </c>
      <c r="I872" s="5" t="n">
        <f aca="false">RAW_DATA!I868</f>
        <v>0</v>
      </c>
      <c r="J872" s="2" t="str">
        <f aca="false">RAW_DATA!J868</f>
        <v>Yes</v>
      </c>
      <c r="K872" s="15" t="n">
        <f aca="false">IF(AND(F872&lt;&gt;"",E872&lt;&gt;""),DATEVALUE(F872)-DATEVALUE(E872),"")</f>
        <v>7</v>
      </c>
      <c r="L872" s="4" t="n">
        <f aca="false">H872*(1-I872/100)</f>
        <v>12491.55</v>
      </c>
      <c r="M872" s="4" t="n">
        <f aca="false">H872*CALCULATIONS!$B$2</f>
        <v>7494.93</v>
      </c>
      <c r="N872" s="4" t="n">
        <f aca="false">IF(J872="Yes",H872*CALCULATIONS!$B$3,0)</f>
        <v>2498.31</v>
      </c>
      <c r="O872" s="4" t="n">
        <f aca="false">L872-M872-N872</f>
        <v>2498.31</v>
      </c>
      <c r="P872" s="16" t="n">
        <f aca="false">IF(L872&gt;0,O872/L872,"")</f>
        <v>0.2</v>
      </c>
    </row>
    <row r="873" customFormat="false" ht="15" hidden="false" customHeight="false" outlineLevel="0" collapsed="false">
      <c r="A873" s="2" t="str">
        <f aca="false">RAW_DATA!A869</f>
        <v>ORD-100868</v>
      </c>
      <c r="B873" s="2" t="str">
        <f aca="false">RAW_DATA!B869</f>
        <v>CUST-7627</v>
      </c>
      <c r="C873" s="2" t="str">
        <f aca="false">RAW_DATA!C869</f>
        <v>Women</v>
      </c>
      <c r="D873" s="2" t="str">
        <f aca="false">RAW_DATA!D869</f>
        <v>WOM-TOP-001</v>
      </c>
      <c r="E873" s="14" t="str">
        <f aca="false">RAW_DATA!E869</f>
        <v>2024-11-29</v>
      </c>
      <c r="F873" s="14" t="str">
        <f aca="false">RAW_DATA!F869</f>
        <v>2024-12-04</v>
      </c>
      <c r="G873" s="2" t="str">
        <f aca="false">RAW_DATA!G869</f>
        <v>Karnali</v>
      </c>
      <c r="H873" s="4" t="n">
        <f aca="false">RAW_DATA!H869</f>
        <v>11930.95</v>
      </c>
      <c r="I873" s="5" t="n">
        <f aca="false">RAW_DATA!I869</f>
        <v>20</v>
      </c>
      <c r="J873" s="2" t="str">
        <f aca="false">RAW_DATA!J869</f>
        <v>No</v>
      </c>
      <c r="K873" s="15" t="n">
        <f aca="false">IF(AND(F873&lt;&gt;"",E873&lt;&gt;""),DATEVALUE(F873)-DATEVALUE(E873),"")</f>
        <v>5</v>
      </c>
      <c r="L873" s="4" t="n">
        <f aca="false">H873*(1-I873/100)</f>
        <v>9544.76</v>
      </c>
      <c r="M873" s="4" t="n">
        <f aca="false">H873*CALCULATIONS!$B$2</f>
        <v>7158.57</v>
      </c>
      <c r="N873" s="4" t="n">
        <f aca="false">IF(J873="Yes",H873*CALCULATIONS!$B$3,0)</f>
        <v>0</v>
      </c>
      <c r="O873" s="4" t="n">
        <f aca="false">L873-M873-N873</f>
        <v>2386.19</v>
      </c>
      <c r="P873" s="16" t="n">
        <f aca="false">IF(L873&gt;0,O873/L873,"")</f>
        <v>0.25</v>
      </c>
    </row>
    <row r="874" customFormat="false" ht="15" hidden="false" customHeight="false" outlineLevel="0" collapsed="false">
      <c r="A874" s="2" t="str">
        <f aca="false">RAW_DATA!A870</f>
        <v>ORD-100869</v>
      </c>
      <c r="B874" s="2" t="str">
        <f aca="false">RAW_DATA!B870</f>
        <v>CUST-4501</v>
      </c>
      <c r="C874" s="2" t="str">
        <f aca="false">RAW_DATA!C870</f>
        <v>Women</v>
      </c>
      <c r="D874" s="2" t="str">
        <f aca="false">RAW_DATA!D870</f>
        <v>WOM-JEANS-001</v>
      </c>
      <c r="E874" s="14" t="str">
        <f aca="false">RAW_DATA!E870</f>
        <v>2024-03-05</v>
      </c>
      <c r="F874" s="14" t="str">
        <f aca="false">RAW_DATA!F870</f>
        <v>2024-03-11</v>
      </c>
      <c r="G874" s="2" t="str">
        <f aca="false">RAW_DATA!G870</f>
        <v>Bagmati</v>
      </c>
      <c r="H874" s="4" t="n">
        <f aca="false">RAW_DATA!H870</f>
        <v>5350.15</v>
      </c>
      <c r="I874" s="5" t="n">
        <f aca="false">RAW_DATA!I870</f>
        <v>20</v>
      </c>
      <c r="J874" s="2" t="str">
        <f aca="false">RAW_DATA!J870</f>
        <v>No</v>
      </c>
      <c r="K874" s="15" t="n">
        <f aca="false">IF(AND(F874&lt;&gt;"",E874&lt;&gt;""),DATEVALUE(F874)-DATEVALUE(E874),"")</f>
        <v>6</v>
      </c>
      <c r="L874" s="4" t="n">
        <f aca="false">H874*(1-I874/100)</f>
        <v>4280.12</v>
      </c>
      <c r="M874" s="4" t="n">
        <f aca="false">H874*CALCULATIONS!$B$2</f>
        <v>3210.09</v>
      </c>
      <c r="N874" s="4" t="n">
        <f aca="false">IF(J874="Yes",H874*CALCULATIONS!$B$3,0)</f>
        <v>0</v>
      </c>
      <c r="O874" s="4" t="n">
        <f aca="false">L874-M874-N874</f>
        <v>1070.03</v>
      </c>
      <c r="P874" s="16" t="n">
        <f aca="false">IF(L874&gt;0,O874/L874,"")</f>
        <v>0.25</v>
      </c>
    </row>
    <row r="875" customFormat="false" ht="15" hidden="false" customHeight="false" outlineLevel="0" collapsed="false">
      <c r="A875" s="2" t="str">
        <f aca="false">RAW_DATA!A871</f>
        <v>ORD-100870</v>
      </c>
      <c r="B875" s="2" t="str">
        <f aca="false">RAW_DATA!B871</f>
        <v>CUST-9846</v>
      </c>
      <c r="C875" s="2" t="str">
        <f aca="false">RAW_DATA!C871</f>
        <v>Men</v>
      </c>
      <c r="D875" s="2" t="str">
        <f aca="false">RAW_DATA!D871</f>
        <v>MEN-CHINO-001</v>
      </c>
      <c r="E875" s="14" t="str">
        <f aca="false">RAW_DATA!E871</f>
        <v>2024-03-22</v>
      </c>
      <c r="F875" s="14" t="str">
        <f aca="false">RAW_DATA!F871</f>
        <v>2024-03-23</v>
      </c>
      <c r="G875" s="2" t="str">
        <f aca="false">RAW_DATA!G871</f>
        <v>Madhesh</v>
      </c>
      <c r="H875" s="4" t="n">
        <f aca="false">RAW_DATA!H871</f>
        <v>11477.17</v>
      </c>
      <c r="I875" s="5" t="n">
        <f aca="false">RAW_DATA!I871</f>
        <v>10</v>
      </c>
      <c r="J875" s="2" t="str">
        <f aca="false">RAW_DATA!J871</f>
        <v>No</v>
      </c>
      <c r="K875" s="15" t="n">
        <f aca="false">IF(AND(F875&lt;&gt;"",E875&lt;&gt;""),DATEVALUE(F875)-DATEVALUE(E875),"")</f>
        <v>1</v>
      </c>
      <c r="L875" s="4" t="n">
        <f aca="false">H875*(1-I875/100)</f>
        <v>10329.453</v>
      </c>
      <c r="M875" s="4" t="n">
        <f aca="false">H875*CALCULATIONS!$B$2</f>
        <v>6886.302</v>
      </c>
      <c r="N875" s="4" t="n">
        <f aca="false">IF(J875="Yes",H875*CALCULATIONS!$B$3,0)</f>
        <v>0</v>
      </c>
      <c r="O875" s="4" t="n">
        <f aca="false">L875-M875-N875</f>
        <v>3443.151</v>
      </c>
      <c r="P875" s="16" t="n">
        <f aca="false">IF(L875&gt;0,O875/L875,"")</f>
        <v>0.333333333333333</v>
      </c>
    </row>
    <row r="876" customFormat="false" ht="15" hidden="false" customHeight="false" outlineLevel="0" collapsed="false">
      <c r="A876" s="2" t="str">
        <f aca="false">RAW_DATA!A872</f>
        <v>ORD-100871</v>
      </c>
      <c r="B876" s="2" t="str">
        <f aca="false">RAW_DATA!B872</f>
        <v>CUST-7110</v>
      </c>
      <c r="C876" s="2" t="str">
        <f aca="false">RAW_DATA!C872</f>
        <v>Women</v>
      </c>
      <c r="D876" s="2" t="str">
        <f aca="false">RAW_DATA!D872</f>
        <v>WOM-TOP-001</v>
      </c>
      <c r="E876" s="14" t="str">
        <f aca="false">RAW_DATA!E872</f>
        <v>2024-09-15</v>
      </c>
      <c r="F876" s="14" t="str">
        <f aca="false">RAW_DATA!F872</f>
        <v>2024-09-17</v>
      </c>
      <c r="G876" s="2" t="str">
        <f aca="false">RAW_DATA!G872</f>
        <v>Karnali</v>
      </c>
      <c r="H876" s="4" t="n">
        <f aca="false">RAW_DATA!H872</f>
        <v>11034.38</v>
      </c>
      <c r="I876" s="5" t="n">
        <f aca="false">RAW_DATA!I872</f>
        <v>10</v>
      </c>
      <c r="J876" s="2" t="str">
        <f aca="false">RAW_DATA!J872</f>
        <v>Yes</v>
      </c>
      <c r="K876" s="15" t="n">
        <f aca="false">IF(AND(F876&lt;&gt;"",E876&lt;&gt;""),DATEVALUE(F876)-DATEVALUE(E876),"")</f>
        <v>2</v>
      </c>
      <c r="L876" s="4" t="n">
        <f aca="false">H876*(1-I876/100)</f>
        <v>9930.942</v>
      </c>
      <c r="M876" s="4" t="n">
        <f aca="false">H876*CALCULATIONS!$B$2</f>
        <v>6620.628</v>
      </c>
      <c r="N876" s="4" t="n">
        <f aca="false">IF(J876="Yes",H876*CALCULATIONS!$B$3,0)</f>
        <v>2206.876</v>
      </c>
      <c r="O876" s="4" t="n">
        <f aca="false">L876-M876-N876</f>
        <v>1103.438</v>
      </c>
      <c r="P876" s="16" t="n">
        <f aca="false">IF(L876&gt;0,O876/L876,"")</f>
        <v>0.111111111111111</v>
      </c>
    </row>
    <row r="877" customFormat="false" ht="15" hidden="false" customHeight="false" outlineLevel="0" collapsed="false">
      <c r="A877" s="2" t="str">
        <f aca="false">RAW_DATA!A873</f>
        <v>ORD-100872</v>
      </c>
      <c r="B877" s="2" t="str">
        <f aca="false">RAW_DATA!B873</f>
        <v>CUST-1085</v>
      </c>
      <c r="C877" s="2" t="str">
        <f aca="false">RAW_DATA!C873</f>
        <v>Men</v>
      </c>
      <c r="D877" s="2" t="str">
        <f aca="false">RAW_DATA!D873</f>
        <v>MEN-CHINO-001</v>
      </c>
      <c r="E877" s="14" t="str">
        <f aca="false">RAW_DATA!E873</f>
        <v>2024-03-04</v>
      </c>
      <c r="F877" s="14" t="str">
        <f aca="false">RAW_DATA!F873</f>
        <v>2024-03-09</v>
      </c>
      <c r="G877" s="2" t="str">
        <f aca="false">RAW_DATA!G873</f>
        <v>Madhesh</v>
      </c>
      <c r="H877" s="4" t="n">
        <f aca="false">RAW_DATA!H873</f>
        <v>11470.12</v>
      </c>
      <c r="I877" s="5" t="n">
        <f aca="false">RAW_DATA!I873</f>
        <v>0</v>
      </c>
      <c r="J877" s="2" t="str">
        <f aca="false">RAW_DATA!J873</f>
        <v>No</v>
      </c>
      <c r="K877" s="15" t="n">
        <f aca="false">IF(AND(F877&lt;&gt;"",E877&lt;&gt;""),DATEVALUE(F877)-DATEVALUE(E877),"")</f>
        <v>5</v>
      </c>
      <c r="L877" s="4" t="n">
        <f aca="false">H877*(1-I877/100)</f>
        <v>11470.12</v>
      </c>
      <c r="M877" s="4" t="n">
        <f aca="false">H877*CALCULATIONS!$B$2</f>
        <v>6882.072</v>
      </c>
      <c r="N877" s="4" t="n">
        <f aca="false">IF(J877="Yes",H877*CALCULATIONS!$B$3,0)</f>
        <v>0</v>
      </c>
      <c r="O877" s="4" t="n">
        <f aca="false">L877-M877-N877</f>
        <v>4588.048</v>
      </c>
      <c r="P877" s="16" t="n">
        <f aca="false">IF(L877&gt;0,O877/L877,"")</f>
        <v>0.4</v>
      </c>
    </row>
    <row r="878" customFormat="false" ht="15" hidden="false" customHeight="false" outlineLevel="0" collapsed="false">
      <c r="A878" s="2" t="str">
        <f aca="false">RAW_DATA!A874</f>
        <v>ORD-100873</v>
      </c>
      <c r="B878" s="2" t="str">
        <f aca="false">RAW_DATA!B874</f>
        <v>CUST-4831</v>
      </c>
      <c r="C878" s="2" t="str">
        <f aca="false">RAW_DATA!C874</f>
        <v>Women</v>
      </c>
      <c r="D878" s="2" t="str">
        <f aca="false">RAW_DATA!D874</f>
        <v>WOM-TOP-001</v>
      </c>
      <c r="E878" s="14" t="str">
        <f aca="false">RAW_DATA!E874</f>
        <v>2024-11-17</v>
      </c>
      <c r="F878" s="14" t="str">
        <f aca="false">RAW_DATA!F874</f>
        <v>2024-11-24</v>
      </c>
      <c r="G878" s="2" t="str">
        <f aca="false">RAW_DATA!G874</f>
        <v>Karnali</v>
      </c>
      <c r="H878" s="4" t="n">
        <f aca="false">RAW_DATA!H874</f>
        <v>8701.16</v>
      </c>
      <c r="I878" s="5" t="n">
        <f aca="false">RAW_DATA!I874</f>
        <v>20</v>
      </c>
      <c r="J878" s="2" t="str">
        <f aca="false">RAW_DATA!J874</f>
        <v>No</v>
      </c>
      <c r="K878" s="15" t="n">
        <f aca="false">IF(AND(F878&lt;&gt;"",E878&lt;&gt;""),DATEVALUE(F878)-DATEVALUE(E878),"")</f>
        <v>7</v>
      </c>
      <c r="L878" s="4" t="n">
        <f aca="false">H878*(1-I878/100)</f>
        <v>6960.928</v>
      </c>
      <c r="M878" s="4" t="n">
        <f aca="false">H878*CALCULATIONS!$B$2</f>
        <v>5220.696</v>
      </c>
      <c r="N878" s="4" t="n">
        <f aca="false">IF(J878="Yes",H878*CALCULATIONS!$B$3,0)</f>
        <v>0</v>
      </c>
      <c r="O878" s="4" t="n">
        <f aca="false">L878-M878-N878</f>
        <v>1740.232</v>
      </c>
      <c r="P878" s="16" t="n">
        <f aca="false">IF(L878&gt;0,O878/L878,"")</f>
        <v>0.25</v>
      </c>
    </row>
    <row r="879" customFormat="false" ht="15" hidden="false" customHeight="false" outlineLevel="0" collapsed="false">
      <c r="A879" s="2" t="str">
        <f aca="false">RAW_DATA!A875</f>
        <v>ORD-100874</v>
      </c>
      <c r="B879" s="2" t="str">
        <f aca="false">RAW_DATA!B875</f>
        <v>CUST-5057</v>
      </c>
      <c r="C879" s="2" t="str">
        <f aca="false">RAW_DATA!C875</f>
        <v>Men</v>
      </c>
      <c r="D879" s="2" t="str">
        <f aca="false">RAW_DATA!D875</f>
        <v>MEN-JACKET-001</v>
      </c>
      <c r="E879" s="14" t="str">
        <f aca="false">RAW_DATA!E875</f>
        <v>2024-12-10</v>
      </c>
      <c r="F879" s="14" t="str">
        <f aca="false">RAW_DATA!F875</f>
        <v>2024-12-13</v>
      </c>
      <c r="G879" s="2" t="str">
        <f aca="false">RAW_DATA!G875</f>
        <v>Lumbini</v>
      </c>
      <c r="H879" s="4" t="n">
        <f aca="false">RAW_DATA!H875</f>
        <v>10865.39</v>
      </c>
      <c r="I879" s="5" t="n">
        <f aca="false">RAW_DATA!I875</f>
        <v>30</v>
      </c>
      <c r="J879" s="2" t="str">
        <f aca="false">RAW_DATA!J875</f>
        <v>No</v>
      </c>
      <c r="K879" s="15" t="n">
        <f aca="false">IF(AND(F879&lt;&gt;"",E879&lt;&gt;""),DATEVALUE(F879)-DATEVALUE(E879),"")</f>
        <v>3</v>
      </c>
      <c r="L879" s="4" t="n">
        <f aca="false">H879*(1-I879/100)</f>
        <v>7605.773</v>
      </c>
      <c r="M879" s="4" t="n">
        <f aca="false">H879*CALCULATIONS!$B$2</f>
        <v>6519.234</v>
      </c>
      <c r="N879" s="4" t="n">
        <f aca="false">IF(J879="Yes",H879*CALCULATIONS!$B$3,0)</f>
        <v>0</v>
      </c>
      <c r="O879" s="4" t="n">
        <f aca="false">L879-M879-N879</f>
        <v>1086.539</v>
      </c>
      <c r="P879" s="16" t="n">
        <f aca="false">IF(L879&gt;0,O879/L879,"")</f>
        <v>0.142857142857143</v>
      </c>
    </row>
    <row r="880" customFormat="false" ht="15" hidden="false" customHeight="false" outlineLevel="0" collapsed="false">
      <c r="A880" s="2" t="str">
        <f aca="false">RAW_DATA!A876</f>
        <v>ORD-100875</v>
      </c>
      <c r="B880" s="2" t="str">
        <f aca="false">RAW_DATA!B876</f>
        <v>CUST-7751</v>
      </c>
      <c r="C880" s="2" t="str">
        <f aca="false">RAW_DATA!C876</f>
        <v>Men</v>
      </c>
      <c r="D880" s="2" t="str">
        <f aca="false">RAW_DATA!D876</f>
        <v>MEN-CHINO-001</v>
      </c>
      <c r="E880" s="14" t="str">
        <f aca="false">RAW_DATA!E876</f>
        <v>2024-08-20</v>
      </c>
      <c r="F880" s="14" t="str">
        <f aca="false">RAW_DATA!F876</f>
        <v>2024-08-22</v>
      </c>
      <c r="G880" s="2" t="str">
        <f aca="false">RAW_DATA!G876</f>
        <v>Gandaki</v>
      </c>
      <c r="H880" s="4" t="n">
        <f aca="false">RAW_DATA!H876</f>
        <v>11788.97</v>
      </c>
      <c r="I880" s="5" t="n">
        <f aca="false">RAW_DATA!I876</f>
        <v>30</v>
      </c>
      <c r="J880" s="2" t="str">
        <f aca="false">RAW_DATA!J876</f>
        <v>No</v>
      </c>
      <c r="K880" s="15" t="n">
        <f aca="false">IF(AND(F880&lt;&gt;"",E880&lt;&gt;""),DATEVALUE(F880)-DATEVALUE(E880),"")</f>
        <v>2</v>
      </c>
      <c r="L880" s="4" t="n">
        <f aca="false">H880*(1-I880/100)</f>
        <v>8252.279</v>
      </c>
      <c r="M880" s="4" t="n">
        <f aca="false">H880*CALCULATIONS!$B$2</f>
        <v>7073.382</v>
      </c>
      <c r="N880" s="4" t="n">
        <f aca="false">IF(J880="Yes",H880*CALCULATIONS!$B$3,0)</f>
        <v>0</v>
      </c>
      <c r="O880" s="4" t="n">
        <f aca="false">L880-M880-N880</f>
        <v>1178.897</v>
      </c>
      <c r="P880" s="16" t="n">
        <f aca="false">IF(L880&gt;0,O880/L880,"")</f>
        <v>0.142857142857143</v>
      </c>
    </row>
    <row r="881" customFormat="false" ht="15" hidden="false" customHeight="false" outlineLevel="0" collapsed="false">
      <c r="A881" s="2" t="str">
        <f aca="false">RAW_DATA!A877</f>
        <v>ORD-100876</v>
      </c>
      <c r="B881" s="2" t="str">
        <f aca="false">RAW_DATA!B877</f>
        <v>CUST-7598</v>
      </c>
      <c r="C881" s="2" t="str">
        <f aca="false">RAW_DATA!C877</f>
        <v>Men</v>
      </c>
      <c r="D881" s="2" t="str">
        <f aca="false">RAW_DATA!D877</f>
        <v>MEN-SHIRT-001</v>
      </c>
      <c r="E881" s="14" t="str">
        <f aca="false">RAW_DATA!E877</f>
        <v>2024-08-16</v>
      </c>
      <c r="F881" s="14" t="str">
        <f aca="false">RAW_DATA!F877</f>
        <v>2024-08-18</v>
      </c>
      <c r="G881" s="2" t="str">
        <f aca="false">RAW_DATA!G877</f>
        <v>Madhesh</v>
      </c>
      <c r="H881" s="4" t="n">
        <f aca="false">RAW_DATA!H877</f>
        <v>7405.67</v>
      </c>
      <c r="I881" s="5" t="n">
        <f aca="false">RAW_DATA!I877</f>
        <v>5</v>
      </c>
      <c r="J881" s="2" t="str">
        <f aca="false">RAW_DATA!J877</f>
        <v>No</v>
      </c>
      <c r="K881" s="15" t="n">
        <f aca="false">IF(AND(F881&lt;&gt;"",E881&lt;&gt;""),DATEVALUE(F881)-DATEVALUE(E881),"")</f>
        <v>2</v>
      </c>
      <c r="L881" s="4" t="n">
        <f aca="false">H881*(1-I881/100)</f>
        <v>7035.3865</v>
      </c>
      <c r="M881" s="4" t="n">
        <f aca="false">H881*CALCULATIONS!$B$2</f>
        <v>4443.402</v>
      </c>
      <c r="N881" s="4" t="n">
        <f aca="false">IF(J881="Yes",H881*CALCULATIONS!$B$3,0)</f>
        <v>0</v>
      </c>
      <c r="O881" s="4" t="n">
        <f aca="false">L881-M881-N881</f>
        <v>2591.9845</v>
      </c>
      <c r="P881" s="16" t="n">
        <f aca="false">IF(L881&gt;0,O881/L881,"")</f>
        <v>0.368421052631579</v>
      </c>
    </row>
    <row r="882" customFormat="false" ht="15" hidden="false" customHeight="false" outlineLevel="0" collapsed="false">
      <c r="A882" s="2" t="str">
        <f aca="false">RAW_DATA!A878</f>
        <v>ORD-100877</v>
      </c>
      <c r="B882" s="2" t="str">
        <f aca="false">RAW_DATA!B878</f>
        <v>CUST-9020</v>
      </c>
      <c r="C882" s="2" t="str">
        <f aca="false">RAW_DATA!C878</f>
        <v>Women</v>
      </c>
      <c r="D882" s="2" t="str">
        <f aca="false">RAW_DATA!D878</f>
        <v>WOM-CARDIGAN-001</v>
      </c>
      <c r="E882" s="14" t="str">
        <f aca="false">RAW_DATA!E878</f>
        <v>2024-09-12</v>
      </c>
      <c r="F882" s="14" t="str">
        <f aca="false">RAW_DATA!F878</f>
        <v>2024-09-19</v>
      </c>
      <c r="G882" s="2" t="str">
        <f aca="false">RAW_DATA!G878</f>
        <v>Lumbini</v>
      </c>
      <c r="H882" s="4" t="n">
        <f aca="false">RAW_DATA!H878</f>
        <v>4323.56</v>
      </c>
      <c r="I882" s="5" t="n">
        <f aca="false">RAW_DATA!I878</f>
        <v>30</v>
      </c>
      <c r="J882" s="2" t="str">
        <f aca="false">RAW_DATA!J878</f>
        <v>No</v>
      </c>
      <c r="K882" s="15" t="n">
        <f aca="false">IF(AND(F882&lt;&gt;"",E882&lt;&gt;""),DATEVALUE(F882)-DATEVALUE(E882),"")</f>
        <v>7</v>
      </c>
      <c r="L882" s="4" t="n">
        <f aca="false">H882*(1-I882/100)</f>
        <v>3026.492</v>
      </c>
      <c r="M882" s="4" t="n">
        <f aca="false">H882*CALCULATIONS!$B$2</f>
        <v>2594.136</v>
      </c>
      <c r="N882" s="4" t="n">
        <f aca="false">IF(J882="Yes",H882*CALCULATIONS!$B$3,0)</f>
        <v>0</v>
      </c>
      <c r="O882" s="4" t="n">
        <f aca="false">L882-M882-N882</f>
        <v>432.356</v>
      </c>
      <c r="P882" s="16" t="n">
        <f aca="false">IF(L882&gt;0,O882/L882,"")</f>
        <v>0.142857142857143</v>
      </c>
    </row>
    <row r="883" customFormat="false" ht="15" hidden="false" customHeight="false" outlineLevel="0" collapsed="false">
      <c r="A883" s="2" t="str">
        <f aca="false">RAW_DATA!A879</f>
        <v>ORD-100878</v>
      </c>
      <c r="B883" s="2" t="str">
        <f aca="false">RAW_DATA!B879</f>
        <v>CUST-9408</v>
      </c>
      <c r="C883" s="2" t="str">
        <f aca="false">RAW_DATA!C879</f>
        <v>Women</v>
      </c>
      <c r="D883" s="2" t="str">
        <f aca="false">RAW_DATA!D879</f>
        <v>WOM-LEHENGA-001</v>
      </c>
      <c r="E883" s="14" t="str">
        <f aca="false">RAW_DATA!E879</f>
        <v>2024-09-05</v>
      </c>
      <c r="F883" s="14" t="str">
        <f aca="false">RAW_DATA!F879</f>
        <v>2024-09-13</v>
      </c>
      <c r="G883" s="2" t="str">
        <f aca="false">RAW_DATA!G879</f>
        <v>Karnali</v>
      </c>
      <c r="H883" s="4" t="n">
        <f aca="false">RAW_DATA!H879</f>
        <v>7833.9</v>
      </c>
      <c r="I883" s="5" t="n">
        <f aca="false">RAW_DATA!I879</f>
        <v>5</v>
      </c>
      <c r="J883" s="2" t="str">
        <f aca="false">RAW_DATA!J879</f>
        <v>Yes</v>
      </c>
      <c r="K883" s="15" t="n">
        <f aca="false">IF(AND(F883&lt;&gt;"",E883&lt;&gt;""),DATEVALUE(F883)-DATEVALUE(E883),"")</f>
        <v>8</v>
      </c>
      <c r="L883" s="4" t="n">
        <f aca="false">H883*(1-I883/100)</f>
        <v>7442.205</v>
      </c>
      <c r="M883" s="4" t="n">
        <f aca="false">H883*CALCULATIONS!$B$2</f>
        <v>4700.34</v>
      </c>
      <c r="N883" s="4" t="n">
        <f aca="false">IF(J883="Yes",H883*CALCULATIONS!$B$3,0)</f>
        <v>1566.78</v>
      </c>
      <c r="O883" s="4" t="n">
        <f aca="false">L883-M883-N883</f>
        <v>1175.085</v>
      </c>
      <c r="P883" s="16" t="n">
        <f aca="false">IF(L883&gt;0,O883/L883,"")</f>
        <v>0.157894736842105</v>
      </c>
    </row>
    <row r="884" customFormat="false" ht="15" hidden="false" customHeight="false" outlineLevel="0" collapsed="false">
      <c r="A884" s="2" t="str">
        <f aca="false">RAW_DATA!A880</f>
        <v>ORD-100879</v>
      </c>
      <c r="B884" s="2" t="str">
        <f aca="false">RAW_DATA!B880</f>
        <v>CUST-2945</v>
      </c>
      <c r="C884" s="2" t="str">
        <f aca="false">RAW_DATA!C880</f>
        <v>Kids</v>
      </c>
      <c r="D884" s="2" t="str">
        <f aca="false">RAW_DATA!D880</f>
        <v>KID-FROCK-001</v>
      </c>
      <c r="E884" s="14" t="str">
        <f aca="false">RAW_DATA!E880</f>
        <v>2024-03-21</v>
      </c>
      <c r="F884" s="14" t="str">
        <f aca="false">RAW_DATA!F880</f>
        <v>2024-04-03</v>
      </c>
      <c r="G884" s="2" t="str">
        <f aca="false">RAW_DATA!G880</f>
        <v>Lumbini</v>
      </c>
      <c r="H884" s="4" t="n">
        <f aca="false">RAW_DATA!H880</f>
        <v>7363.66</v>
      </c>
      <c r="I884" s="5" t="n">
        <f aca="false">RAW_DATA!I880</f>
        <v>15</v>
      </c>
      <c r="J884" s="2" t="str">
        <f aca="false">RAW_DATA!J880</f>
        <v>No</v>
      </c>
      <c r="K884" s="15" t="n">
        <f aca="false">IF(AND(F884&lt;&gt;"",E884&lt;&gt;""),DATEVALUE(F884)-DATEVALUE(E884),"")</f>
        <v>13</v>
      </c>
      <c r="L884" s="4" t="n">
        <f aca="false">H884*(1-I884/100)</f>
        <v>6259.111</v>
      </c>
      <c r="M884" s="4" t="n">
        <f aca="false">H884*CALCULATIONS!$B$2</f>
        <v>4418.196</v>
      </c>
      <c r="N884" s="4" t="n">
        <f aca="false">IF(J884="Yes",H884*CALCULATIONS!$B$3,0)</f>
        <v>0</v>
      </c>
      <c r="O884" s="4" t="n">
        <f aca="false">L884-M884-N884</f>
        <v>1840.915</v>
      </c>
      <c r="P884" s="16" t="n">
        <f aca="false">IF(L884&gt;0,O884/L884,"")</f>
        <v>0.294117647058824</v>
      </c>
    </row>
    <row r="885" customFormat="false" ht="15" hidden="false" customHeight="false" outlineLevel="0" collapsed="false">
      <c r="A885" s="2" t="str">
        <f aca="false">RAW_DATA!A881</f>
        <v>ORD-100880</v>
      </c>
      <c r="B885" s="2" t="str">
        <f aca="false">RAW_DATA!B881</f>
        <v>CUST-5995</v>
      </c>
      <c r="C885" s="2" t="str">
        <f aca="false">RAW_DATA!C881</f>
        <v>Women</v>
      </c>
      <c r="D885" s="2" t="str">
        <f aca="false">RAW_DATA!D881</f>
        <v>WOM-LEHENGA-001</v>
      </c>
      <c r="E885" s="14" t="str">
        <f aca="false">RAW_DATA!E881</f>
        <v>2024-01-21</v>
      </c>
      <c r="F885" s="14" t="str">
        <f aca="false">RAW_DATA!F881</f>
        <v>2024-01-27</v>
      </c>
      <c r="G885" s="2" t="str">
        <f aca="false">RAW_DATA!G881</f>
        <v>Bagmati</v>
      </c>
      <c r="H885" s="4" t="n">
        <f aca="false">RAW_DATA!H881</f>
        <v>8790.59</v>
      </c>
      <c r="I885" s="5" t="n">
        <f aca="false">RAW_DATA!I881</f>
        <v>10</v>
      </c>
      <c r="J885" s="2" t="str">
        <f aca="false">RAW_DATA!J881</f>
        <v>Yes</v>
      </c>
      <c r="K885" s="15" t="n">
        <f aca="false">IF(AND(F885&lt;&gt;"",E885&lt;&gt;""),DATEVALUE(F885)-DATEVALUE(E885),"")</f>
        <v>6</v>
      </c>
      <c r="L885" s="4" t="n">
        <f aca="false">H885*(1-I885/100)</f>
        <v>7911.531</v>
      </c>
      <c r="M885" s="4" t="n">
        <f aca="false">H885*CALCULATIONS!$B$2</f>
        <v>5274.354</v>
      </c>
      <c r="N885" s="4" t="n">
        <f aca="false">IF(J885="Yes",H885*CALCULATIONS!$B$3,0)</f>
        <v>1758.118</v>
      </c>
      <c r="O885" s="4" t="n">
        <f aca="false">L885-M885-N885</f>
        <v>879.059</v>
      </c>
      <c r="P885" s="16" t="n">
        <f aca="false">IF(L885&gt;0,O885/L885,"")</f>
        <v>0.111111111111111</v>
      </c>
    </row>
    <row r="886" customFormat="false" ht="15" hidden="false" customHeight="false" outlineLevel="0" collapsed="false">
      <c r="A886" s="2" t="str">
        <f aca="false">RAW_DATA!A882</f>
        <v>ORD-100881</v>
      </c>
      <c r="B886" s="2" t="str">
        <f aca="false">RAW_DATA!B882</f>
        <v>CUST-5999</v>
      </c>
      <c r="C886" s="2" t="str">
        <f aca="false">RAW_DATA!C882</f>
        <v>Kids</v>
      </c>
      <c r="D886" s="2" t="str">
        <f aca="false">RAW_DATA!D882</f>
        <v>KID-JACKET-001</v>
      </c>
      <c r="E886" s="14" t="str">
        <f aca="false">RAW_DATA!E882</f>
        <v>2024-03-13</v>
      </c>
      <c r="F886" s="14" t="str">
        <f aca="false">RAW_DATA!F882</f>
        <v>2024-03-21</v>
      </c>
      <c r="G886" s="2" t="str">
        <f aca="false">RAW_DATA!G882</f>
        <v>Bagmati</v>
      </c>
      <c r="H886" s="4" t="n">
        <f aca="false">RAW_DATA!H882</f>
        <v>11972.45</v>
      </c>
      <c r="I886" s="5" t="n">
        <f aca="false">RAW_DATA!I882</f>
        <v>0</v>
      </c>
      <c r="J886" s="2" t="str">
        <f aca="false">RAW_DATA!J882</f>
        <v>No</v>
      </c>
      <c r="K886" s="15" t="n">
        <f aca="false">IF(AND(F886&lt;&gt;"",E886&lt;&gt;""),DATEVALUE(F886)-DATEVALUE(E886),"")</f>
        <v>8</v>
      </c>
      <c r="L886" s="4" t="n">
        <f aca="false">H886*(1-I886/100)</f>
        <v>11972.45</v>
      </c>
      <c r="M886" s="4" t="n">
        <f aca="false">H886*CALCULATIONS!$B$2</f>
        <v>7183.47</v>
      </c>
      <c r="N886" s="4" t="n">
        <f aca="false">IF(J886="Yes",H886*CALCULATIONS!$B$3,0)</f>
        <v>0</v>
      </c>
      <c r="O886" s="4" t="n">
        <f aca="false">L886-M886-N886</f>
        <v>4788.98</v>
      </c>
      <c r="P886" s="16" t="n">
        <f aca="false">IF(L886&gt;0,O886/L886,"")</f>
        <v>0.4</v>
      </c>
    </row>
    <row r="887" customFormat="false" ht="15" hidden="false" customHeight="false" outlineLevel="0" collapsed="false">
      <c r="A887" s="2" t="str">
        <f aca="false">RAW_DATA!A883</f>
        <v>ORD-100882</v>
      </c>
      <c r="B887" s="2" t="str">
        <f aca="false">RAW_DATA!B883</f>
        <v>CUST-1732</v>
      </c>
      <c r="C887" s="2" t="str">
        <f aca="false">RAW_DATA!C883</f>
        <v>Kids</v>
      </c>
      <c r="D887" s="2" t="str">
        <f aca="false">RAW_DATA!D883</f>
        <v>KID-DRESS-001</v>
      </c>
      <c r="E887" s="14" t="str">
        <f aca="false">RAW_DATA!E883</f>
        <v>2024-03-03</v>
      </c>
      <c r="F887" s="14" t="str">
        <f aca="false">RAW_DATA!F883</f>
        <v>2024-03-09</v>
      </c>
      <c r="G887" s="2" t="str">
        <f aca="false">RAW_DATA!G883</f>
        <v>Bagmati</v>
      </c>
      <c r="H887" s="4" t="n">
        <f aca="false">RAW_DATA!H883</f>
        <v>7587.51</v>
      </c>
      <c r="I887" s="5" t="n">
        <f aca="false">RAW_DATA!I883</f>
        <v>25</v>
      </c>
      <c r="J887" s="2" t="str">
        <f aca="false">RAW_DATA!J883</f>
        <v>Yes</v>
      </c>
      <c r="K887" s="15" t="n">
        <f aca="false">IF(AND(F887&lt;&gt;"",E887&lt;&gt;""),DATEVALUE(F887)-DATEVALUE(E887),"")</f>
        <v>6</v>
      </c>
      <c r="L887" s="4" t="n">
        <f aca="false">H887*(1-I887/100)</f>
        <v>5690.6325</v>
      </c>
      <c r="M887" s="4" t="n">
        <f aca="false">H887*CALCULATIONS!$B$2</f>
        <v>4552.506</v>
      </c>
      <c r="N887" s="4" t="n">
        <f aca="false">IF(J887="Yes",H887*CALCULATIONS!$B$3,0)</f>
        <v>1517.502</v>
      </c>
      <c r="O887" s="4" t="n">
        <f aca="false">L887-M887-N887</f>
        <v>-379.375500000001</v>
      </c>
      <c r="P887" s="16" t="n">
        <f aca="false">IF(L887&gt;0,O887/L887,"")</f>
        <v>-0.0666666666666668</v>
      </c>
    </row>
    <row r="888" customFormat="false" ht="15" hidden="false" customHeight="false" outlineLevel="0" collapsed="false">
      <c r="A888" s="2" t="str">
        <f aca="false">RAW_DATA!A884</f>
        <v>ORD-100883</v>
      </c>
      <c r="B888" s="2" t="str">
        <f aca="false">RAW_DATA!B884</f>
        <v>CUST-3175</v>
      </c>
      <c r="C888" s="2" t="str">
        <f aca="false">RAW_DATA!C884</f>
        <v>Women</v>
      </c>
      <c r="D888" s="2" t="str">
        <f aca="false">RAW_DATA!D884</f>
        <v>WOM-SCARF-001</v>
      </c>
      <c r="E888" s="14" t="str">
        <f aca="false">RAW_DATA!E884</f>
        <v>2024-07-12</v>
      </c>
      <c r="F888" s="14" t="str">
        <f aca="false">RAW_DATA!F884</f>
        <v>2024-07-17</v>
      </c>
      <c r="G888" s="2" t="str">
        <f aca="false">RAW_DATA!G884</f>
        <v>Madhesh</v>
      </c>
      <c r="H888" s="4" t="n">
        <f aca="false">RAW_DATA!H884</f>
        <v>13554.17</v>
      </c>
      <c r="I888" s="5" t="n">
        <f aca="false">RAW_DATA!I884</f>
        <v>15</v>
      </c>
      <c r="J888" s="2" t="str">
        <f aca="false">RAW_DATA!J884</f>
        <v>No</v>
      </c>
      <c r="K888" s="15" t="n">
        <f aca="false">IF(AND(F888&lt;&gt;"",E888&lt;&gt;""),DATEVALUE(F888)-DATEVALUE(E888),"")</f>
        <v>5</v>
      </c>
      <c r="L888" s="4" t="n">
        <f aca="false">H888*(1-I888/100)</f>
        <v>11521.0445</v>
      </c>
      <c r="M888" s="4" t="n">
        <f aca="false">H888*CALCULATIONS!$B$2</f>
        <v>8132.502</v>
      </c>
      <c r="N888" s="4" t="n">
        <f aca="false">IF(J888="Yes",H888*CALCULATIONS!$B$3,0)</f>
        <v>0</v>
      </c>
      <c r="O888" s="4" t="n">
        <f aca="false">L888-M888-N888</f>
        <v>3388.5425</v>
      </c>
      <c r="P888" s="16" t="n">
        <f aca="false">IF(L888&gt;0,O888/L888,"")</f>
        <v>0.294117647058824</v>
      </c>
    </row>
    <row r="889" customFormat="false" ht="15" hidden="false" customHeight="false" outlineLevel="0" collapsed="false">
      <c r="A889" s="2" t="str">
        <f aca="false">RAW_DATA!A885</f>
        <v>ORD-100884</v>
      </c>
      <c r="B889" s="2" t="str">
        <f aca="false">RAW_DATA!B885</f>
        <v>CUST-2463</v>
      </c>
      <c r="C889" s="2" t="str">
        <f aca="false">RAW_DATA!C885</f>
        <v>Women</v>
      </c>
      <c r="D889" s="2" t="str">
        <f aca="false">RAW_DATA!D885</f>
        <v>WOM-CARDIGAN-001</v>
      </c>
      <c r="E889" s="14" t="str">
        <f aca="false">RAW_DATA!E885</f>
        <v>2024-08-17</v>
      </c>
      <c r="F889" s="14" t="str">
        <f aca="false">RAW_DATA!F885</f>
        <v>2024-08-20</v>
      </c>
      <c r="G889" s="2" t="str">
        <f aca="false">RAW_DATA!G885</f>
        <v>Gandaki</v>
      </c>
      <c r="H889" s="4" t="n">
        <f aca="false">RAW_DATA!H885</f>
        <v>7023.98</v>
      </c>
      <c r="I889" s="5" t="n">
        <f aca="false">RAW_DATA!I885</f>
        <v>30</v>
      </c>
      <c r="J889" s="2" t="str">
        <f aca="false">RAW_DATA!J885</f>
        <v>No</v>
      </c>
      <c r="K889" s="15" t="n">
        <f aca="false">IF(AND(F889&lt;&gt;"",E889&lt;&gt;""),DATEVALUE(F889)-DATEVALUE(E889),"")</f>
        <v>3</v>
      </c>
      <c r="L889" s="4" t="n">
        <f aca="false">H889*(1-I889/100)</f>
        <v>4916.786</v>
      </c>
      <c r="M889" s="4" t="n">
        <f aca="false">H889*CALCULATIONS!$B$2</f>
        <v>4214.388</v>
      </c>
      <c r="N889" s="4" t="n">
        <f aca="false">IF(J889="Yes",H889*CALCULATIONS!$B$3,0)</f>
        <v>0</v>
      </c>
      <c r="O889" s="4" t="n">
        <f aca="false">L889-M889-N889</f>
        <v>702.397999999999</v>
      </c>
      <c r="P889" s="16" t="n">
        <f aca="false">IF(L889&gt;0,O889/L889,"")</f>
        <v>0.142857142857143</v>
      </c>
    </row>
    <row r="890" customFormat="false" ht="15" hidden="false" customHeight="false" outlineLevel="0" collapsed="false">
      <c r="A890" s="2" t="str">
        <f aca="false">RAW_DATA!A886</f>
        <v>ORD-100885</v>
      </c>
      <c r="B890" s="2" t="str">
        <f aca="false">RAW_DATA!B886</f>
        <v>CUST-8259</v>
      </c>
      <c r="C890" s="2" t="str">
        <f aca="false">RAW_DATA!C886</f>
        <v>Women</v>
      </c>
      <c r="D890" s="2" t="str">
        <f aca="false">RAW_DATA!D886</f>
        <v>WOM-SCARF-001</v>
      </c>
      <c r="E890" s="14" t="str">
        <f aca="false">RAW_DATA!E886</f>
        <v>2024-06-22</v>
      </c>
      <c r="F890" s="14" t="str">
        <f aca="false">RAW_DATA!F886</f>
        <v>2024-06-28</v>
      </c>
      <c r="G890" s="2" t="str">
        <f aca="false">RAW_DATA!G886</f>
        <v>Madhesh</v>
      </c>
      <c r="H890" s="4" t="n">
        <f aca="false">RAW_DATA!H886</f>
        <v>13553.54</v>
      </c>
      <c r="I890" s="5" t="n">
        <f aca="false">RAW_DATA!I886</f>
        <v>5</v>
      </c>
      <c r="J890" s="2" t="str">
        <f aca="false">RAW_DATA!J886</f>
        <v>No</v>
      </c>
      <c r="K890" s="15" t="n">
        <f aca="false">IF(AND(F890&lt;&gt;"",E890&lt;&gt;""),DATEVALUE(F890)-DATEVALUE(E890),"")</f>
        <v>6</v>
      </c>
      <c r="L890" s="4" t="n">
        <f aca="false">H890*(1-I890/100)</f>
        <v>12875.863</v>
      </c>
      <c r="M890" s="4" t="n">
        <f aca="false">H890*CALCULATIONS!$B$2</f>
        <v>8132.124</v>
      </c>
      <c r="N890" s="4" t="n">
        <f aca="false">IF(J890="Yes",H890*CALCULATIONS!$B$3,0)</f>
        <v>0</v>
      </c>
      <c r="O890" s="4" t="n">
        <f aca="false">L890-M890-N890</f>
        <v>4743.739</v>
      </c>
      <c r="P890" s="16" t="n">
        <f aca="false">IF(L890&gt;0,O890/L890,"")</f>
        <v>0.368421052631579</v>
      </c>
    </row>
    <row r="891" customFormat="false" ht="15" hidden="false" customHeight="false" outlineLevel="0" collapsed="false">
      <c r="A891" s="2" t="str">
        <f aca="false">RAW_DATA!A887</f>
        <v>ORD-100886</v>
      </c>
      <c r="B891" s="2" t="str">
        <f aca="false">RAW_DATA!B887</f>
        <v>CUST-3028</v>
      </c>
      <c r="C891" s="2" t="str">
        <f aca="false">RAW_DATA!C887</f>
        <v>Women</v>
      </c>
      <c r="D891" s="2" t="str">
        <f aca="false">RAW_DATA!D887</f>
        <v>WOM-SAREE-001</v>
      </c>
      <c r="E891" s="14" t="str">
        <f aca="false">RAW_DATA!E887</f>
        <v>2024-11-18</v>
      </c>
      <c r="F891" s="14" t="str">
        <f aca="false">RAW_DATA!F887</f>
        <v>2024-11-27</v>
      </c>
      <c r="G891" s="2" t="str">
        <f aca="false">RAW_DATA!G887</f>
        <v>Karnali</v>
      </c>
      <c r="H891" s="4" t="n">
        <f aca="false">RAW_DATA!H887</f>
        <v>859.66</v>
      </c>
      <c r="I891" s="5" t="n">
        <f aca="false">RAW_DATA!I887</f>
        <v>25</v>
      </c>
      <c r="J891" s="2" t="str">
        <f aca="false">RAW_DATA!J887</f>
        <v>No</v>
      </c>
      <c r="K891" s="15" t="n">
        <f aca="false">IF(AND(F891&lt;&gt;"",E891&lt;&gt;""),DATEVALUE(F891)-DATEVALUE(E891),"")</f>
        <v>9</v>
      </c>
      <c r="L891" s="4" t="n">
        <f aca="false">H891*(1-I891/100)</f>
        <v>644.745</v>
      </c>
      <c r="M891" s="4" t="n">
        <f aca="false">H891*CALCULATIONS!$B$2</f>
        <v>515.796</v>
      </c>
      <c r="N891" s="4" t="n">
        <f aca="false">IF(J891="Yes",H891*CALCULATIONS!$B$3,0)</f>
        <v>0</v>
      </c>
      <c r="O891" s="4" t="n">
        <f aca="false">L891-M891-N891</f>
        <v>128.949</v>
      </c>
      <c r="P891" s="16" t="n">
        <f aca="false">IF(L891&gt;0,O891/L891,"")</f>
        <v>0.2</v>
      </c>
    </row>
    <row r="892" customFormat="false" ht="15" hidden="false" customHeight="false" outlineLevel="0" collapsed="false">
      <c r="A892" s="2" t="str">
        <f aca="false">RAW_DATA!A888</f>
        <v>ORD-100887</v>
      </c>
      <c r="B892" s="2" t="str">
        <f aca="false">RAW_DATA!B888</f>
        <v>CUST-8796</v>
      </c>
      <c r="C892" s="2" t="str">
        <f aca="false">RAW_DATA!C888</f>
        <v>Women</v>
      </c>
      <c r="D892" s="2" t="str">
        <f aca="false">RAW_DATA!D888</f>
        <v>WOM-SAREE-001</v>
      </c>
      <c r="E892" s="14" t="str">
        <f aca="false">RAW_DATA!E888</f>
        <v>2024-01-28</v>
      </c>
      <c r="F892" s="14" t="str">
        <f aca="false">RAW_DATA!F888</f>
        <v>2024-02-10</v>
      </c>
      <c r="G892" s="2" t="str">
        <f aca="false">RAW_DATA!G888</f>
        <v>Bagmati</v>
      </c>
      <c r="H892" s="4" t="n">
        <f aca="false">RAW_DATA!H888</f>
        <v>8356.6</v>
      </c>
      <c r="I892" s="5" t="n">
        <f aca="false">RAW_DATA!I888</f>
        <v>20</v>
      </c>
      <c r="J892" s="2" t="str">
        <f aca="false">RAW_DATA!J888</f>
        <v>No</v>
      </c>
      <c r="K892" s="15" t="n">
        <f aca="false">IF(AND(F892&lt;&gt;"",E892&lt;&gt;""),DATEVALUE(F892)-DATEVALUE(E892),"")</f>
        <v>13</v>
      </c>
      <c r="L892" s="4" t="n">
        <f aca="false">H892*(1-I892/100)</f>
        <v>6685.28</v>
      </c>
      <c r="M892" s="4" t="n">
        <f aca="false">H892*CALCULATIONS!$B$2</f>
        <v>5013.96</v>
      </c>
      <c r="N892" s="4" t="n">
        <f aca="false">IF(J892="Yes",H892*CALCULATIONS!$B$3,0)</f>
        <v>0</v>
      </c>
      <c r="O892" s="4" t="n">
        <f aca="false">L892-M892-N892</f>
        <v>1671.32</v>
      </c>
      <c r="P892" s="16" t="n">
        <f aca="false">IF(L892&gt;0,O892/L892,"")</f>
        <v>0.25</v>
      </c>
    </row>
    <row r="893" customFormat="false" ht="15" hidden="false" customHeight="false" outlineLevel="0" collapsed="false">
      <c r="A893" s="2" t="str">
        <f aca="false">RAW_DATA!A889</f>
        <v>ORD-100888</v>
      </c>
      <c r="B893" s="2" t="str">
        <f aca="false">RAW_DATA!B889</f>
        <v>CUST-8278</v>
      </c>
      <c r="C893" s="2" t="str">
        <f aca="false">RAW_DATA!C889</f>
        <v>Women</v>
      </c>
      <c r="D893" s="2" t="str">
        <f aca="false">RAW_DATA!D889</f>
        <v>WOM-KURTA-001</v>
      </c>
      <c r="E893" s="14" t="str">
        <f aca="false">RAW_DATA!E889</f>
        <v>2024-01-10</v>
      </c>
      <c r="F893" s="14" t="str">
        <f aca="false">RAW_DATA!F889</f>
        <v>2024-01-14</v>
      </c>
      <c r="G893" s="2" t="str">
        <f aca="false">RAW_DATA!G889</f>
        <v>Bagmati</v>
      </c>
      <c r="H893" s="4" t="n">
        <f aca="false">RAW_DATA!H889</f>
        <v>3106.28</v>
      </c>
      <c r="I893" s="5" t="n">
        <f aca="false">RAW_DATA!I889</f>
        <v>20</v>
      </c>
      <c r="J893" s="2" t="str">
        <f aca="false">RAW_DATA!J889</f>
        <v>No</v>
      </c>
      <c r="K893" s="15" t="n">
        <f aca="false">IF(AND(F893&lt;&gt;"",E893&lt;&gt;""),DATEVALUE(F893)-DATEVALUE(E893),"")</f>
        <v>4</v>
      </c>
      <c r="L893" s="4" t="n">
        <f aca="false">H893*(1-I893/100)</f>
        <v>2485.024</v>
      </c>
      <c r="M893" s="4" t="n">
        <f aca="false">H893*CALCULATIONS!$B$2</f>
        <v>1863.768</v>
      </c>
      <c r="N893" s="4" t="n">
        <f aca="false">IF(J893="Yes",H893*CALCULATIONS!$B$3,0)</f>
        <v>0</v>
      </c>
      <c r="O893" s="4" t="n">
        <f aca="false">L893-M893-N893</f>
        <v>621.256</v>
      </c>
      <c r="P893" s="16" t="n">
        <f aca="false">IF(L893&gt;0,O893/L893,"")</f>
        <v>0.25</v>
      </c>
    </row>
    <row r="894" customFormat="false" ht="15" hidden="false" customHeight="false" outlineLevel="0" collapsed="false">
      <c r="A894" s="2" t="str">
        <f aca="false">RAW_DATA!A890</f>
        <v>ORD-100889</v>
      </c>
      <c r="B894" s="2" t="str">
        <f aca="false">RAW_DATA!B890</f>
        <v>CUST-8160</v>
      </c>
      <c r="C894" s="2" t="str">
        <f aca="false">RAW_DATA!C890</f>
        <v>Men</v>
      </c>
      <c r="D894" s="2" t="str">
        <f aca="false">RAW_DATA!D890</f>
        <v>MEN-CHINO-001</v>
      </c>
      <c r="E894" s="14" t="str">
        <f aca="false">RAW_DATA!E890</f>
        <v>2024-09-08</v>
      </c>
      <c r="F894" s="14" t="str">
        <f aca="false">RAW_DATA!F890</f>
        <v>2024-09-18</v>
      </c>
      <c r="G894" s="2" t="str">
        <f aca="false">RAW_DATA!G890</f>
        <v>Gandaki</v>
      </c>
      <c r="H894" s="4" t="n">
        <f aca="false">RAW_DATA!H890</f>
        <v>9038.95</v>
      </c>
      <c r="I894" s="5" t="n">
        <f aca="false">RAW_DATA!I890</f>
        <v>15</v>
      </c>
      <c r="J894" s="2" t="str">
        <f aca="false">RAW_DATA!J890</f>
        <v>Yes</v>
      </c>
      <c r="K894" s="15" t="n">
        <f aca="false">IF(AND(F894&lt;&gt;"",E894&lt;&gt;""),DATEVALUE(F894)-DATEVALUE(E894),"")</f>
        <v>10</v>
      </c>
      <c r="L894" s="4" t="n">
        <f aca="false">H894*(1-I894/100)</f>
        <v>7683.1075</v>
      </c>
      <c r="M894" s="4" t="n">
        <f aca="false">H894*CALCULATIONS!$B$2</f>
        <v>5423.37</v>
      </c>
      <c r="N894" s="4" t="n">
        <f aca="false">IF(J894="Yes",H894*CALCULATIONS!$B$3,0)</f>
        <v>1807.79</v>
      </c>
      <c r="O894" s="4" t="n">
        <f aca="false">L894-M894-N894</f>
        <v>451.9475</v>
      </c>
      <c r="P894" s="16" t="n">
        <f aca="false">IF(L894&gt;0,O894/L894,"")</f>
        <v>0.0588235294117647</v>
      </c>
    </row>
    <row r="895" customFormat="false" ht="15" hidden="false" customHeight="false" outlineLevel="0" collapsed="false">
      <c r="A895" s="2" t="str">
        <f aca="false">RAW_DATA!A891</f>
        <v>ORD-100890</v>
      </c>
      <c r="B895" s="2" t="str">
        <f aca="false">RAW_DATA!B891</f>
        <v>CUST-3755</v>
      </c>
      <c r="C895" s="2" t="str">
        <f aca="false">RAW_DATA!C891</f>
        <v>Men</v>
      </c>
      <c r="D895" s="2" t="str">
        <f aca="false">RAW_DATA!D891</f>
        <v>MEN-SHIRT-001</v>
      </c>
      <c r="E895" s="14" t="str">
        <f aca="false">RAW_DATA!E891</f>
        <v>2024-02-16</v>
      </c>
      <c r="F895" s="14" t="str">
        <f aca="false">RAW_DATA!F891</f>
        <v>2024-02-18</v>
      </c>
      <c r="G895" s="2" t="str">
        <f aca="false">RAW_DATA!G891</f>
        <v>Karnali</v>
      </c>
      <c r="H895" s="4" t="n">
        <f aca="false">RAW_DATA!H891</f>
        <v>6039.16</v>
      </c>
      <c r="I895" s="5" t="n">
        <f aca="false">RAW_DATA!I891</f>
        <v>10</v>
      </c>
      <c r="J895" s="2" t="str">
        <f aca="false">RAW_DATA!J891</f>
        <v>Yes</v>
      </c>
      <c r="K895" s="15" t="n">
        <f aca="false">IF(AND(F895&lt;&gt;"",E895&lt;&gt;""),DATEVALUE(F895)-DATEVALUE(E895),"")</f>
        <v>2</v>
      </c>
      <c r="L895" s="4" t="n">
        <f aca="false">H895*(1-I895/100)</f>
        <v>5435.244</v>
      </c>
      <c r="M895" s="4" t="n">
        <f aca="false">H895*CALCULATIONS!$B$2</f>
        <v>3623.496</v>
      </c>
      <c r="N895" s="4" t="n">
        <f aca="false">IF(J895="Yes",H895*CALCULATIONS!$B$3,0)</f>
        <v>1207.832</v>
      </c>
      <c r="O895" s="4" t="n">
        <f aca="false">L895-M895-N895</f>
        <v>603.916</v>
      </c>
      <c r="P895" s="16" t="n">
        <f aca="false">IF(L895&gt;0,O895/L895,"")</f>
        <v>0.111111111111111</v>
      </c>
    </row>
    <row r="896" customFormat="false" ht="15" hidden="false" customHeight="false" outlineLevel="0" collapsed="false">
      <c r="A896" s="2" t="str">
        <f aca="false">RAW_DATA!A892</f>
        <v>ORD-100891</v>
      </c>
      <c r="B896" s="2" t="str">
        <f aca="false">RAW_DATA!B892</f>
        <v>CUST-6329</v>
      </c>
      <c r="C896" s="2" t="str">
        <f aca="false">RAW_DATA!C892</f>
        <v>Men</v>
      </c>
      <c r="D896" s="2" t="str">
        <f aca="false">RAW_DATA!D892</f>
        <v>MEN-JEANS-001</v>
      </c>
      <c r="E896" s="14" t="str">
        <f aca="false">RAW_DATA!E892</f>
        <v>2024-07-27</v>
      </c>
      <c r="F896" s="14" t="str">
        <f aca="false">RAW_DATA!F892</f>
        <v>2024-08-03</v>
      </c>
      <c r="G896" s="2" t="str">
        <f aca="false">RAW_DATA!G892</f>
        <v>Bagmati</v>
      </c>
      <c r="H896" s="4" t="n">
        <f aca="false">RAW_DATA!H892</f>
        <v>2736.3</v>
      </c>
      <c r="I896" s="5" t="n">
        <f aca="false">RAW_DATA!I892</f>
        <v>0</v>
      </c>
      <c r="J896" s="2" t="str">
        <f aca="false">RAW_DATA!J892</f>
        <v>Yes</v>
      </c>
      <c r="K896" s="15" t="n">
        <f aca="false">IF(AND(F896&lt;&gt;"",E896&lt;&gt;""),DATEVALUE(F896)-DATEVALUE(E896),"")</f>
        <v>7</v>
      </c>
      <c r="L896" s="4" t="n">
        <f aca="false">H896*(1-I896/100)</f>
        <v>2736.3</v>
      </c>
      <c r="M896" s="4" t="n">
        <f aca="false">H896*CALCULATIONS!$B$2</f>
        <v>1641.78</v>
      </c>
      <c r="N896" s="4" t="n">
        <f aca="false">IF(J896="Yes",H896*CALCULATIONS!$B$3,0)</f>
        <v>547.26</v>
      </c>
      <c r="O896" s="4" t="n">
        <f aca="false">L896-M896-N896</f>
        <v>547.26</v>
      </c>
      <c r="P896" s="16" t="n">
        <f aca="false">IF(L896&gt;0,O896/L896,"")</f>
        <v>0.2</v>
      </c>
    </row>
    <row r="897" customFormat="false" ht="15" hidden="false" customHeight="false" outlineLevel="0" collapsed="false">
      <c r="A897" s="2" t="str">
        <f aca="false">RAW_DATA!A893</f>
        <v>ORD-100892</v>
      </c>
      <c r="B897" s="2" t="str">
        <f aca="false">RAW_DATA!B893</f>
        <v>CUST-2981</v>
      </c>
      <c r="C897" s="2" t="str">
        <f aca="false">RAW_DATA!C893</f>
        <v>Men</v>
      </c>
      <c r="D897" s="2" t="str">
        <f aca="false">RAW_DATA!D893</f>
        <v>MEN-SHIRT-001</v>
      </c>
      <c r="E897" s="14" t="str">
        <f aca="false">RAW_DATA!E893</f>
        <v>2024-07-30</v>
      </c>
      <c r="F897" s="14" t="str">
        <f aca="false">RAW_DATA!F893</f>
        <v>2024-08-10</v>
      </c>
      <c r="G897" s="2" t="str">
        <f aca="false">RAW_DATA!G893</f>
        <v>Bagmati</v>
      </c>
      <c r="H897" s="4" t="n">
        <f aca="false">RAW_DATA!H893</f>
        <v>5140.6</v>
      </c>
      <c r="I897" s="5" t="n">
        <f aca="false">RAW_DATA!I893</f>
        <v>0</v>
      </c>
      <c r="J897" s="2" t="str">
        <f aca="false">RAW_DATA!J893</f>
        <v>No</v>
      </c>
      <c r="K897" s="15" t="n">
        <f aca="false">IF(AND(F897&lt;&gt;"",E897&lt;&gt;""),DATEVALUE(F897)-DATEVALUE(E897),"")</f>
        <v>11</v>
      </c>
      <c r="L897" s="4" t="n">
        <f aca="false">H897*(1-I897/100)</f>
        <v>5140.6</v>
      </c>
      <c r="M897" s="4" t="n">
        <f aca="false">H897*CALCULATIONS!$B$2</f>
        <v>3084.36</v>
      </c>
      <c r="N897" s="4" t="n">
        <f aca="false">IF(J897="Yes",H897*CALCULATIONS!$B$3,0)</f>
        <v>0</v>
      </c>
      <c r="O897" s="4" t="n">
        <f aca="false">L897-M897-N897</f>
        <v>2056.24</v>
      </c>
      <c r="P897" s="16" t="n">
        <f aca="false">IF(L897&gt;0,O897/L897,"")</f>
        <v>0.4</v>
      </c>
    </row>
    <row r="898" customFormat="false" ht="15" hidden="false" customHeight="false" outlineLevel="0" collapsed="false">
      <c r="A898" s="2" t="str">
        <f aca="false">RAW_DATA!A894</f>
        <v>ORD-100893</v>
      </c>
      <c r="B898" s="2" t="str">
        <f aca="false">RAW_DATA!B894</f>
        <v>CUST-2885</v>
      </c>
      <c r="C898" s="2" t="str">
        <f aca="false">RAW_DATA!C894</f>
        <v>Men</v>
      </c>
      <c r="D898" s="2" t="str">
        <f aca="false">RAW_DATA!D894</f>
        <v>MEN-JEANS-002</v>
      </c>
      <c r="E898" s="14" t="str">
        <f aca="false">RAW_DATA!E894</f>
        <v>2024-09-17</v>
      </c>
      <c r="F898" s="14" t="str">
        <f aca="false">RAW_DATA!F894</f>
        <v>2024-09-25</v>
      </c>
      <c r="G898" s="2" t="str">
        <f aca="false">RAW_DATA!G894</f>
        <v>Lumbini</v>
      </c>
      <c r="H898" s="4" t="n">
        <f aca="false">RAW_DATA!H894</f>
        <v>3929.12</v>
      </c>
      <c r="I898" s="5" t="n">
        <f aca="false">RAW_DATA!I894</f>
        <v>20</v>
      </c>
      <c r="J898" s="2" t="str">
        <f aca="false">RAW_DATA!J894</f>
        <v>No</v>
      </c>
      <c r="K898" s="15" t="n">
        <f aca="false">IF(AND(F898&lt;&gt;"",E898&lt;&gt;""),DATEVALUE(F898)-DATEVALUE(E898),"")</f>
        <v>8</v>
      </c>
      <c r="L898" s="4" t="n">
        <f aca="false">H898*(1-I898/100)</f>
        <v>3143.296</v>
      </c>
      <c r="M898" s="4" t="n">
        <f aca="false">H898*CALCULATIONS!$B$2</f>
        <v>2357.472</v>
      </c>
      <c r="N898" s="4" t="n">
        <f aca="false">IF(J898="Yes",H898*CALCULATIONS!$B$3,0)</f>
        <v>0</v>
      </c>
      <c r="O898" s="4" t="n">
        <f aca="false">L898-M898-N898</f>
        <v>785.824000000001</v>
      </c>
      <c r="P898" s="16" t="n">
        <f aca="false">IF(L898&gt;0,O898/L898,"")</f>
        <v>0.25</v>
      </c>
    </row>
    <row r="899" customFormat="false" ht="15" hidden="false" customHeight="false" outlineLevel="0" collapsed="false">
      <c r="A899" s="2" t="str">
        <f aca="false">RAW_DATA!A895</f>
        <v>ORD-100894</v>
      </c>
      <c r="B899" s="2" t="str">
        <f aca="false">RAW_DATA!B895</f>
        <v>CUST-1305</v>
      </c>
      <c r="C899" s="2" t="str">
        <f aca="false">RAW_DATA!C895</f>
        <v>Men</v>
      </c>
      <c r="D899" s="2" t="str">
        <f aca="false">RAW_DATA!D895</f>
        <v>MEN-SUIT-001</v>
      </c>
      <c r="E899" s="14" t="str">
        <f aca="false">RAW_DATA!E895</f>
        <v>2024-01-15</v>
      </c>
      <c r="F899" s="14" t="str">
        <f aca="false">RAW_DATA!F895</f>
        <v>2024-01-20</v>
      </c>
      <c r="G899" s="2" t="str">
        <f aca="false">RAW_DATA!G895</f>
        <v>Madhesh</v>
      </c>
      <c r="H899" s="4" t="n">
        <f aca="false">RAW_DATA!H895</f>
        <v>1449.14</v>
      </c>
      <c r="I899" s="5" t="n">
        <f aca="false">RAW_DATA!I895</f>
        <v>15</v>
      </c>
      <c r="J899" s="2" t="str">
        <f aca="false">RAW_DATA!J895</f>
        <v>No</v>
      </c>
      <c r="K899" s="15" t="n">
        <f aca="false">IF(AND(F899&lt;&gt;"",E899&lt;&gt;""),DATEVALUE(F899)-DATEVALUE(E899),"")</f>
        <v>5</v>
      </c>
      <c r="L899" s="4" t="n">
        <f aca="false">H899*(1-I899/100)</f>
        <v>1231.769</v>
      </c>
      <c r="M899" s="4" t="n">
        <f aca="false">H899*CALCULATIONS!$B$2</f>
        <v>869.484</v>
      </c>
      <c r="N899" s="4" t="n">
        <f aca="false">IF(J899="Yes",H899*CALCULATIONS!$B$3,0)</f>
        <v>0</v>
      </c>
      <c r="O899" s="4" t="n">
        <f aca="false">L899-M899-N899</f>
        <v>362.285</v>
      </c>
      <c r="P899" s="16" t="n">
        <f aca="false">IF(L899&gt;0,O899/L899,"")</f>
        <v>0.294117647058824</v>
      </c>
    </row>
    <row r="900" customFormat="false" ht="15" hidden="false" customHeight="false" outlineLevel="0" collapsed="false">
      <c r="A900" s="2" t="str">
        <f aca="false">RAW_DATA!A896</f>
        <v>ORD-100895</v>
      </c>
      <c r="B900" s="2" t="str">
        <f aca="false">RAW_DATA!B896</f>
        <v>CUST-7664</v>
      </c>
      <c r="C900" s="2" t="str">
        <f aca="false">RAW_DATA!C896</f>
        <v>Men</v>
      </c>
      <c r="D900" s="2" t="str">
        <f aca="false">RAW_DATA!D896</f>
        <v>MEN-KURTA-001</v>
      </c>
      <c r="E900" s="14" t="str">
        <f aca="false">RAW_DATA!E896</f>
        <v>2024-11-29</v>
      </c>
      <c r="F900" s="14" t="str">
        <f aca="false">RAW_DATA!F896</f>
        <v>2024-12-07</v>
      </c>
      <c r="G900" s="2" t="str">
        <f aca="false">RAW_DATA!G896</f>
        <v>Lumbini</v>
      </c>
      <c r="H900" s="4" t="n">
        <f aca="false">RAW_DATA!H896</f>
        <v>11563.19</v>
      </c>
      <c r="I900" s="5" t="n">
        <f aca="false">RAW_DATA!I896</f>
        <v>5</v>
      </c>
      <c r="J900" s="2" t="str">
        <f aca="false">RAW_DATA!J896</f>
        <v>No</v>
      </c>
      <c r="K900" s="15" t="n">
        <f aca="false">IF(AND(F900&lt;&gt;"",E900&lt;&gt;""),DATEVALUE(F900)-DATEVALUE(E900),"")</f>
        <v>8</v>
      </c>
      <c r="L900" s="4" t="n">
        <f aca="false">H900*(1-I900/100)</f>
        <v>10985.0305</v>
      </c>
      <c r="M900" s="4" t="n">
        <f aca="false">H900*CALCULATIONS!$B$2</f>
        <v>6937.914</v>
      </c>
      <c r="N900" s="4" t="n">
        <f aca="false">IF(J900="Yes",H900*CALCULATIONS!$B$3,0)</f>
        <v>0</v>
      </c>
      <c r="O900" s="4" t="n">
        <f aca="false">L900-M900-N900</f>
        <v>4047.1165</v>
      </c>
      <c r="P900" s="16" t="n">
        <f aca="false">IF(L900&gt;0,O900/L900,"")</f>
        <v>0.368421052631579</v>
      </c>
    </row>
    <row r="901" customFormat="false" ht="15" hidden="false" customHeight="false" outlineLevel="0" collapsed="false">
      <c r="A901" s="2" t="str">
        <f aca="false">RAW_DATA!A897</f>
        <v>ORD-100896</v>
      </c>
      <c r="B901" s="2" t="str">
        <f aca="false">RAW_DATA!B897</f>
        <v>CUST-7942</v>
      </c>
      <c r="C901" s="2" t="str">
        <f aca="false">RAW_DATA!C897</f>
        <v>Women</v>
      </c>
      <c r="D901" s="2" t="str">
        <f aca="false">RAW_DATA!D897</f>
        <v>WOM-CARDIGAN-001</v>
      </c>
      <c r="E901" s="14" t="str">
        <f aca="false">RAW_DATA!E897</f>
        <v>2024-03-27</v>
      </c>
      <c r="F901" s="14" t="str">
        <f aca="false">RAW_DATA!F897</f>
        <v>2024-04-04</v>
      </c>
      <c r="G901" s="2" t="str">
        <f aca="false">RAW_DATA!G897</f>
        <v>Bagmati</v>
      </c>
      <c r="H901" s="4" t="n">
        <f aca="false">RAW_DATA!H897</f>
        <v>5912.93</v>
      </c>
      <c r="I901" s="5" t="n">
        <f aca="false">RAW_DATA!I897</f>
        <v>5</v>
      </c>
      <c r="J901" s="2" t="str">
        <f aca="false">RAW_DATA!J897</f>
        <v>No</v>
      </c>
      <c r="K901" s="15" t="n">
        <f aca="false">IF(AND(F901&lt;&gt;"",E901&lt;&gt;""),DATEVALUE(F901)-DATEVALUE(E901),"")</f>
        <v>8</v>
      </c>
      <c r="L901" s="4" t="n">
        <f aca="false">H901*(1-I901/100)</f>
        <v>5617.2835</v>
      </c>
      <c r="M901" s="4" t="n">
        <f aca="false">H901*CALCULATIONS!$B$2</f>
        <v>3547.758</v>
      </c>
      <c r="N901" s="4" t="n">
        <f aca="false">IF(J901="Yes",H901*CALCULATIONS!$B$3,0)</f>
        <v>0</v>
      </c>
      <c r="O901" s="4" t="n">
        <f aca="false">L901-M901-N901</f>
        <v>2069.5255</v>
      </c>
      <c r="P901" s="16" t="n">
        <f aca="false">IF(L901&gt;0,O901/L901,"")</f>
        <v>0.368421052631579</v>
      </c>
    </row>
    <row r="902" customFormat="false" ht="15" hidden="false" customHeight="false" outlineLevel="0" collapsed="false">
      <c r="A902" s="2" t="str">
        <f aca="false">RAW_DATA!A898</f>
        <v>ORD-100897</v>
      </c>
      <c r="B902" s="2" t="str">
        <f aca="false">RAW_DATA!B898</f>
        <v>CUST-1008</v>
      </c>
      <c r="C902" s="2" t="str">
        <f aca="false">RAW_DATA!C898</f>
        <v>Kids</v>
      </c>
      <c r="D902" s="2" t="str">
        <f aca="false">RAW_DATA!D898</f>
        <v>KID-ONESIE-001</v>
      </c>
      <c r="E902" s="14" t="str">
        <f aca="false">RAW_DATA!E898</f>
        <v>2024-11-13</v>
      </c>
      <c r="F902" s="14" t="str">
        <f aca="false">RAW_DATA!F898</f>
        <v>2024-11-17</v>
      </c>
      <c r="G902" s="2" t="str">
        <f aca="false">RAW_DATA!G898</f>
        <v>Madhesh</v>
      </c>
      <c r="H902" s="4" t="n">
        <f aca="false">RAW_DATA!H898</f>
        <v>12283.33</v>
      </c>
      <c r="I902" s="5" t="n">
        <f aca="false">RAW_DATA!I898</f>
        <v>0</v>
      </c>
      <c r="J902" s="2" t="str">
        <f aca="false">RAW_DATA!J898</f>
        <v>No</v>
      </c>
      <c r="K902" s="15" t="n">
        <f aca="false">IF(AND(F902&lt;&gt;"",E902&lt;&gt;""),DATEVALUE(F902)-DATEVALUE(E902),"")</f>
        <v>4</v>
      </c>
      <c r="L902" s="4" t="n">
        <f aca="false">H902*(1-I902/100)</f>
        <v>12283.33</v>
      </c>
      <c r="M902" s="4" t="n">
        <f aca="false">H902*CALCULATIONS!$B$2</f>
        <v>7369.998</v>
      </c>
      <c r="N902" s="4" t="n">
        <f aca="false">IF(J902="Yes",H902*CALCULATIONS!$B$3,0)</f>
        <v>0</v>
      </c>
      <c r="O902" s="4" t="n">
        <f aca="false">L902-M902-N902</f>
        <v>4913.332</v>
      </c>
      <c r="P902" s="16" t="n">
        <f aca="false">IF(L902&gt;0,O902/L902,"")</f>
        <v>0.4</v>
      </c>
    </row>
    <row r="903" customFormat="false" ht="15" hidden="false" customHeight="false" outlineLevel="0" collapsed="false">
      <c r="A903" s="2" t="str">
        <f aca="false">RAW_DATA!A899</f>
        <v>ORD-100898</v>
      </c>
      <c r="B903" s="2" t="str">
        <f aca="false">RAW_DATA!B899</f>
        <v>CUST-4485</v>
      </c>
      <c r="C903" s="2" t="str">
        <f aca="false">RAW_DATA!C899</f>
        <v>Men</v>
      </c>
      <c r="D903" s="2" t="str">
        <f aca="false">RAW_DATA!D899</f>
        <v>MEN-TSHIRT-001</v>
      </c>
      <c r="E903" s="14" t="str">
        <f aca="false">RAW_DATA!E899</f>
        <v>2024-07-13</v>
      </c>
      <c r="F903" s="14" t="str">
        <f aca="false">RAW_DATA!F899</f>
        <v>2024-07-28</v>
      </c>
      <c r="G903" s="2" t="str">
        <f aca="false">RAW_DATA!G899</f>
        <v>Bagmati</v>
      </c>
      <c r="H903" s="4" t="n">
        <f aca="false">RAW_DATA!H899</f>
        <v>12672.57</v>
      </c>
      <c r="I903" s="5" t="n">
        <f aca="false">RAW_DATA!I899</f>
        <v>10</v>
      </c>
      <c r="J903" s="2" t="str">
        <f aca="false">RAW_DATA!J899</f>
        <v>No</v>
      </c>
      <c r="K903" s="15" t="n">
        <f aca="false">IF(AND(F903&lt;&gt;"",E903&lt;&gt;""),DATEVALUE(F903)-DATEVALUE(E903),"")</f>
        <v>15</v>
      </c>
      <c r="L903" s="4" t="n">
        <f aca="false">H903*(1-I903/100)</f>
        <v>11405.313</v>
      </c>
      <c r="M903" s="4" t="n">
        <f aca="false">H903*CALCULATIONS!$B$2</f>
        <v>7603.542</v>
      </c>
      <c r="N903" s="4" t="n">
        <f aca="false">IF(J903="Yes",H903*CALCULATIONS!$B$3,0)</f>
        <v>0</v>
      </c>
      <c r="O903" s="4" t="n">
        <f aca="false">L903-M903-N903</f>
        <v>3801.771</v>
      </c>
      <c r="P903" s="16" t="n">
        <f aca="false">IF(L903&gt;0,O903/L903,"")</f>
        <v>0.333333333333333</v>
      </c>
    </row>
    <row r="904" customFormat="false" ht="15" hidden="false" customHeight="false" outlineLevel="0" collapsed="false">
      <c r="A904" s="2" t="str">
        <f aca="false">RAW_DATA!A900</f>
        <v>ORD-100899</v>
      </c>
      <c r="B904" s="2" t="str">
        <f aca="false">RAW_DATA!B900</f>
        <v>CUST-3014</v>
      </c>
      <c r="C904" s="2" t="str">
        <f aca="false">RAW_DATA!C900</f>
        <v>Women</v>
      </c>
      <c r="D904" s="2" t="str">
        <f aca="false">RAW_DATA!D900</f>
        <v>WOM-CARDIGAN-001</v>
      </c>
      <c r="E904" s="14" t="str">
        <f aca="false">RAW_DATA!E900</f>
        <v>2024-10-15</v>
      </c>
      <c r="F904" s="14" t="str">
        <f aca="false">RAW_DATA!F900</f>
        <v>2024-10-17</v>
      </c>
      <c r="G904" s="2" t="str">
        <f aca="false">RAW_DATA!G900</f>
        <v>Bagmati</v>
      </c>
      <c r="H904" s="4" t="n">
        <f aca="false">RAW_DATA!H900</f>
        <v>11218.15</v>
      </c>
      <c r="I904" s="5" t="n">
        <f aca="false">RAW_DATA!I900</f>
        <v>5</v>
      </c>
      <c r="J904" s="2" t="str">
        <f aca="false">RAW_DATA!J900</f>
        <v>Yes</v>
      </c>
      <c r="K904" s="15" t="n">
        <f aca="false">IF(AND(F904&lt;&gt;"",E904&lt;&gt;""),DATEVALUE(F904)-DATEVALUE(E904),"")</f>
        <v>2</v>
      </c>
      <c r="L904" s="4" t="n">
        <f aca="false">H904*(1-I904/100)</f>
        <v>10657.2425</v>
      </c>
      <c r="M904" s="4" t="n">
        <f aca="false">H904*CALCULATIONS!$B$2</f>
        <v>6730.89</v>
      </c>
      <c r="N904" s="4" t="n">
        <f aca="false">IF(J904="Yes",H904*CALCULATIONS!$B$3,0)</f>
        <v>2243.63</v>
      </c>
      <c r="O904" s="4" t="n">
        <f aca="false">L904-M904-N904</f>
        <v>1682.7225</v>
      </c>
      <c r="P904" s="16" t="n">
        <f aca="false">IF(L904&gt;0,O904/L904,"")</f>
        <v>0.157894736842105</v>
      </c>
    </row>
    <row r="905" customFormat="false" ht="15" hidden="false" customHeight="false" outlineLevel="0" collapsed="false">
      <c r="A905" s="2" t="str">
        <f aca="false">RAW_DATA!A901</f>
        <v>ORD-100900</v>
      </c>
      <c r="B905" s="2" t="str">
        <f aca="false">RAW_DATA!B901</f>
        <v>CUST-6613</v>
      </c>
      <c r="C905" s="2" t="str">
        <f aca="false">RAW_DATA!C901</f>
        <v>Kids</v>
      </c>
      <c r="D905" s="2" t="str">
        <f aca="false">RAW_DATA!D901</f>
        <v>KID-ONESIE-001</v>
      </c>
      <c r="E905" s="14" t="str">
        <f aca="false">RAW_DATA!E901</f>
        <v>2024-09-15</v>
      </c>
      <c r="F905" s="14" t="str">
        <f aca="false">RAW_DATA!F901</f>
        <v>2024-09-28</v>
      </c>
      <c r="G905" s="2" t="str">
        <f aca="false">RAW_DATA!G901</f>
        <v>Sudurpashchim</v>
      </c>
      <c r="H905" s="4" t="n">
        <f aca="false">RAW_DATA!H901</f>
        <v>3557.33</v>
      </c>
      <c r="I905" s="5" t="n">
        <f aca="false">RAW_DATA!I901</f>
        <v>15</v>
      </c>
      <c r="J905" s="2" t="str">
        <f aca="false">RAW_DATA!J901</f>
        <v>No</v>
      </c>
      <c r="K905" s="15" t="n">
        <f aca="false">IF(AND(F905&lt;&gt;"",E905&lt;&gt;""),DATEVALUE(F905)-DATEVALUE(E905),"")</f>
        <v>13</v>
      </c>
      <c r="L905" s="4" t="n">
        <f aca="false">H905*(1-I905/100)</f>
        <v>3023.7305</v>
      </c>
      <c r="M905" s="4" t="n">
        <f aca="false">H905*CALCULATIONS!$B$2</f>
        <v>2134.398</v>
      </c>
      <c r="N905" s="4" t="n">
        <f aca="false">IF(J905="Yes",H905*CALCULATIONS!$B$3,0)</f>
        <v>0</v>
      </c>
      <c r="O905" s="4" t="n">
        <f aca="false">L905-M905-N905</f>
        <v>889.3325</v>
      </c>
      <c r="P905" s="16" t="n">
        <f aca="false">IF(L905&gt;0,O905/L905,"")</f>
        <v>0.294117647058824</v>
      </c>
    </row>
    <row r="906" customFormat="false" ht="15" hidden="false" customHeight="false" outlineLevel="0" collapsed="false">
      <c r="A906" s="2" t="str">
        <f aca="false">RAW_DATA!A902</f>
        <v>ORD-100901</v>
      </c>
      <c r="B906" s="2" t="str">
        <f aca="false">RAW_DATA!B902</f>
        <v>CUST-6381</v>
      </c>
      <c r="C906" s="2" t="str">
        <f aca="false">RAW_DATA!C902</f>
        <v>Women</v>
      </c>
      <c r="D906" s="2" t="str">
        <f aca="false">RAW_DATA!D902</f>
        <v>WOM-SUIT-001</v>
      </c>
      <c r="E906" s="14" t="str">
        <f aca="false">RAW_DATA!E902</f>
        <v>2024-06-23</v>
      </c>
      <c r="F906" s="14" t="str">
        <f aca="false">RAW_DATA!F902</f>
        <v>2024-06-26</v>
      </c>
      <c r="G906" s="2" t="str">
        <f aca="false">RAW_DATA!G902</f>
        <v>Bagmati</v>
      </c>
      <c r="H906" s="4" t="n">
        <f aca="false">RAW_DATA!H902</f>
        <v>14753.82</v>
      </c>
      <c r="I906" s="5" t="n">
        <f aca="false">RAW_DATA!I902</f>
        <v>25</v>
      </c>
      <c r="J906" s="2" t="str">
        <f aca="false">RAW_DATA!J902</f>
        <v>No</v>
      </c>
      <c r="K906" s="15" t="n">
        <f aca="false">IF(AND(F906&lt;&gt;"",E906&lt;&gt;""),DATEVALUE(F906)-DATEVALUE(E906),"")</f>
        <v>3</v>
      </c>
      <c r="L906" s="4" t="n">
        <f aca="false">H906*(1-I906/100)</f>
        <v>11065.365</v>
      </c>
      <c r="M906" s="4" t="n">
        <f aca="false">H906*CALCULATIONS!$B$2</f>
        <v>8852.292</v>
      </c>
      <c r="N906" s="4" t="n">
        <f aca="false">IF(J906="Yes",H906*CALCULATIONS!$B$3,0)</f>
        <v>0</v>
      </c>
      <c r="O906" s="4" t="n">
        <f aca="false">L906-M906-N906</f>
        <v>2213.073</v>
      </c>
      <c r="P906" s="16" t="n">
        <f aca="false">IF(L906&gt;0,O906/L906,"")</f>
        <v>0.2</v>
      </c>
    </row>
    <row r="907" customFormat="false" ht="15" hidden="false" customHeight="false" outlineLevel="0" collapsed="false">
      <c r="A907" s="2" t="str">
        <f aca="false">RAW_DATA!A903</f>
        <v>ORD-100902</v>
      </c>
      <c r="B907" s="2" t="str">
        <f aca="false">RAW_DATA!B903</f>
        <v>CUST-7769</v>
      </c>
      <c r="C907" s="2" t="str">
        <f aca="false">RAW_DATA!C903</f>
        <v>Men</v>
      </c>
      <c r="D907" s="2" t="str">
        <f aca="false">RAW_DATA!D903</f>
        <v>MEN-JEANS-001</v>
      </c>
      <c r="E907" s="14" t="str">
        <f aca="false">RAW_DATA!E903</f>
        <v>2024-01-03</v>
      </c>
      <c r="F907" s="14" t="str">
        <f aca="false">RAW_DATA!F903</f>
        <v>2024-01-14</v>
      </c>
      <c r="G907" s="2" t="str">
        <f aca="false">RAW_DATA!G903</f>
        <v>Gandaki</v>
      </c>
      <c r="H907" s="4" t="n">
        <f aca="false">RAW_DATA!H903</f>
        <v>9327.41</v>
      </c>
      <c r="I907" s="5" t="n">
        <f aca="false">RAW_DATA!I903</f>
        <v>0</v>
      </c>
      <c r="J907" s="2" t="str">
        <f aca="false">RAW_DATA!J903</f>
        <v>No</v>
      </c>
      <c r="K907" s="15" t="n">
        <f aca="false">IF(AND(F907&lt;&gt;"",E907&lt;&gt;""),DATEVALUE(F907)-DATEVALUE(E907),"")</f>
        <v>11</v>
      </c>
      <c r="L907" s="4" t="n">
        <f aca="false">H907*(1-I907/100)</f>
        <v>9327.41</v>
      </c>
      <c r="M907" s="4" t="n">
        <f aca="false">H907*CALCULATIONS!$B$2</f>
        <v>5596.446</v>
      </c>
      <c r="N907" s="4" t="n">
        <f aca="false">IF(J907="Yes",H907*CALCULATIONS!$B$3,0)</f>
        <v>0</v>
      </c>
      <c r="O907" s="4" t="n">
        <f aca="false">L907-M907-N907</f>
        <v>3730.964</v>
      </c>
      <c r="P907" s="16" t="n">
        <f aca="false">IF(L907&gt;0,O907/L907,"")</f>
        <v>0.4</v>
      </c>
    </row>
    <row r="908" customFormat="false" ht="15" hidden="false" customHeight="false" outlineLevel="0" collapsed="false">
      <c r="A908" s="2" t="str">
        <f aca="false">RAW_DATA!A904</f>
        <v>ORD-100903</v>
      </c>
      <c r="B908" s="2" t="str">
        <f aca="false">RAW_DATA!B904</f>
        <v>CUST-8293</v>
      </c>
      <c r="C908" s="2" t="str">
        <f aca="false">RAW_DATA!C904</f>
        <v>Women</v>
      </c>
      <c r="D908" s="2" t="str">
        <f aca="false">RAW_DATA!D904</f>
        <v>WOM-SUIT-001</v>
      </c>
      <c r="E908" s="14" t="str">
        <f aca="false">RAW_DATA!E904</f>
        <v>2024-11-28</v>
      </c>
      <c r="F908" s="14" t="str">
        <f aca="false">RAW_DATA!F904</f>
        <v>2024-12-05</v>
      </c>
      <c r="G908" s="2" t="str">
        <f aca="false">RAW_DATA!G904</f>
        <v>Lumbini</v>
      </c>
      <c r="H908" s="4" t="n">
        <f aca="false">RAW_DATA!H904</f>
        <v>1676.66</v>
      </c>
      <c r="I908" s="5" t="n">
        <f aca="false">RAW_DATA!I904</f>
        <v>20</v>
      </c>
      <c r="J908" s="2" t="str">
        <f aca="false">RAW_DATA!J904</f>
        <v>No</v>
      </c>
      <c r="K908" s="15" t="n">
        <f aca="false">IF(AND(F908&lt;&gt;"",E908&lt;&gt;""),DATEVALUE(F908)-DATEVALUE(E908),"")</f>
        <v>7</v>
      </c>
      <c r="L908" s="4" t="n">
        <f aca="false">H908*(1-I908/100)</f>
        <v>1341.328</v>
      </c>
      <c r="M908" s="4" t="n">
        <f aca="false">H908*CALCULATIONS!$B$2</f>
        <v>1005.996</v>
      </c>
      <c r="N908" s="4" t="n">
        <f aca="false">IF(J908="Yes",H908*CALCULATIONS!$B$3,0)</f>
        <v>0</v>
      </c>
      <c r="O908" s="4" t="n">
        <f aca="false">L908-M908-N908</f>
        <v>335.332</v>
      </c>
      <c r="P908" s="16" t="n">
        <f aca="false">IF(L908&gt;0,O908/L908,"")</f>
        <v>0.25</v>
      </c>
    </row>
    <row r="909" customFormat="false" ht="15" hidden="false" customHeight="false" outlineLevel="0" collapsed="false">
      <c r="A909" s="2" t="str">
        <f aca="false">RAW_DATA!A905</f>
        <v>ORD-100904</v>
      </c>
      <c r="B909" s="2" t="str">
        <f aca="false">RAW_DATA!B905</f>
        <v>CUST-1138</v>
      </c>
      <c r="C909" s="2" t="str">
        <f aca="false">RAW_DATA!C905</f>
        <v>Women</v>
      </c>
      <c r="D909" s="2" t="str">
        <f aca="false">RAW_DATA!D905</f>
        <v>WOM-BLOUSE-001</v>
      </c>
      <c r="E909" s="14" t="str">
        <f aca="false">RAW_DATA!E905</f>
        <v>2024-07-02</v>
      </c>
      <c r="F909" s="14" t="str">
        <f aca="false">RAW_DATA!F905</f>
        <v>2024-07-07</v>
      </c>
      <c r="G909" s="2" t="str">
        <f aca="false">RAW_DATA!G905</f>
        <v>Sudurpashchim</v>
      </c>
      <c r="H909" s="4" t="n">
        <f aca="false">RAW_DATA!H905</f>
        <v>12498.27</v>
      </c>
      <c r="I909" s="5" t="n">
        <f aca="false">RAW_DATA!I905</f>
        <v>15</v>
      </c>
      <c r="J909" s="2" t="str">
        <f aca="false">RAW_DATA!J905</f>
        <v>No</v>
      </c>
      <c r="K909" s="15" t="n">
        <f aca="false">IF(AND(F909&lt;&gt;"",E909&lt;&gt;""),DATEVALUE(F909)-DATEVALUE(E909),"")</f>
        <v>5</v>
      </c>
      <c r="L909" s="4" t="n">
        <f aca="false">H909*(1-I909/100)</f>
        <v>10623.5295</v>
      </c>
      <c r="M909" s="4" t="n">
        <f aca="false">H909*CALCULATIONS!$B$2</f>
        <v>7498.962</v>
      </c>
      <c r="N909" s="4" t="n">
        <f aca="false">IF(J909="Yes",H909*CALCULATIONS!$B$3,0)</f>
        <v>0</v>
      </c>
      <c r="O909" s="4" t="n">
        <f aca="false">L909-M909-N909</f>
        <v>3124.5675</v>
      </c>
      <c r="P909" s="16" t="n">
        <f aca="false">IF(L909&gt;0,O909/L909,"")</f>
        <v>0.294117647058824</v>
      </c>
    </row>
    <row r="910" customFormat="false" ht="15" hidden="false" customHeight="false" outlineLevel="0" collapsed="false">
      <c r="A910" s="2" t="str">
        <f aca="false">RAW_DATA!A906</f>
        <v>ORD-100905</v>
      </c>
      <c r="B910" s="2" t="str">
        <f aca="false">RAW_DATA!B906</f>
        <v>CUST-6862</v>
      </c>
      <c r="C910" s="2" t="str">
        <f aca="false">RAW_DATA!C906</f>
        <v>Men</v>
      </c>
      <c r="D910" s="2" t="str">
        <f aca="false">RAW_DATA!D906</f>
        <v>MEN-SUIT-001</v>
      </c>
      <c r="E910" s="14" t="str">
        <f aca="false">RAW_DATA!E906</f>
        <v>2024-01-11</v>
      </c>
      <c r="F910" s="14" t="str">
        <f aca="false">RAW_DATA!F906</f>
        <v>2024-01-19</v>
      </c>
      <c r="G910" s="2" t="str">
        <f aca="false">RAW_DATA!G906</f>
        <v>Sudurpashchim</v>
      </c>
      <c r="H910" s="4" t="n">
        <f aca="false">RAW_DATA!H906</f>
        <v>635.77</v>
      </c>
      <c r="I910" s="5" t="n">
        <f aca="false">RAW_DATA!I906</f>
        <v>15</v>
      </c>
      <c r="J910" s="2" t="str">
        <f aca="false">RAW_DATA!J906</f>
        <v>No</v>
      </c>
      <c r="K910" s="15" t="n">
        <f aca="false">IF(AND(F910&lt;&gt;"",E910&lt;&gt;""),DATEVALUE(F910)-DATEVALUE(E910),"")</f>
        <v>8</v>
      </c>
      <c r="L910" s="4" t="n">
        <f aca="false">H910*(1-I910/100)</f>
        <v>540.4045</v>
      </c>
      <c r="M910" s="4" t="n">
        <f aca="false">H910*CALCULATIONS!$B$2</f>
        <v>381.462</v>
      </c>
      <c r="N910" s="4" t="n">
        <f aca="false">IF(J910="Yes",H910*CALCULATIONS!$B$3,0)</f>
        <v>0</v>
      </c>
      <c r="O910" s="4" t="n">
        <f aca="false">L910-M910-N910</f>
        <v>158.9425</v>
      </c>
      <c r="P910" s="16" t="n">
        <f aca="false">IF(L910&gt;0,O910/L910,"")</f>
        <v>0.294117647058824</v>
      </c>
    </row>
    <row r="911" customFormat="false" ht="15" hidden="false" customHeight="false" outlineLevel="0" collapsed="false">
      <c r="A911" s="2" t="str">
        <f aca="false">RAW_DATA!A907</f>
        <v>ORD-100906</v>
      </c>
      <c r="B911" s="2" t="str">
        <f aca="false">RAW_DATA!B907</f>
        <v>CUST-1602</v>
      </c>
      <c r="C911" s="2" t="str">
        <f aca="false">RAW_DATA!C907</f>
        <v>Men</v>
      </c>
      <c r="D911" s="2" t="str">
        <f aca="false">RAW_DATA!D907</f>
        <v>MEN-KURTA-001</v>
      </c>
      <c r="E911" s="14" t="str">
        <f aca="false">RAW_DATA!E907</f>
        <v>2024-04-29</v>
      </c>
      <c r="F911" s="14" t="str">
        <f aca="false">RAW_DATA!F907</f>
        <v>2024-05-14</v>
      </c>
      <c r="G911" s="2" t="str">
        <f aca="false">RAW_DATA!G907</f>
        <v>Gandaki</v>
      </c>
      <c r="H911" s="4" t="n">
        <f aca="false">RAW_DATA!H907</f>
        <v>10908.24</v>
      </c>
      <c r="I911" s="5" t="n">
        <f aca="false">RAW_DATA!I907</f>
        <v>30</v>
      </c>
      <c r="J911" s="2" t="str">
        <f aca="false">RAW_DATA!J907</f>
        <v>No</v>
      </c>
      <c r="K911" s="15" t="n">
        <f aca="false">IF(AND(F911&lt;&gt;"",E911&lt;&gt;""),DATEVALUE(F911)-DATEVALUE(E911),"")</f>
        <v>15</v>
      </c>
      <c r="L911" s="4" t="n">
        <f aca="false">H911*(1-I911/100)</f>
        <v>7635.768</v>
      </c>
      <c r="M911" s="4" t="n">
        <f aca="false">H911*CALCULATIONS!$B$2</f>
        <v>6544.944</v>
      </c>
      <c r="N911" s="4" t="n">
        <f aca="false">IF(J911="Yes",H911*CALCULATIONS!$B$3,0)</f>
        <v>0</v>
      </c>
      <c r="O911" s="4" t="n">
        <f aca="false">L911-M911-N911</f>
        <v>1090.824</v>
      </c>
      <c r="P911" s="16" t="n">
        <f aca="false">IF(L911&gt;0,O911/L911,"")</f>
        <v>0.142857142857143</v>
      </c>
    </row>
    <row r="912" customFormat="false" ht="15" hidden="false" customHeight="false" outlineLevel="0" collapsed="false">
      <c r="A912" s="2" t="str">
        <f aca="false">RAW_DATA!A908</f>
        <v>ORD-100907</v>
      </c>
      <c r="B912" s="2" t="str">
        <f aca="false">RAW_DATA!B908</f>
        <v>CUST-9197</v>
      </c>
      <c r="C912" s="2" t="str">
        <f aca="false">RAW_DATA!C908</f>
        <v>Men</v>
      </c>
      <c r="D912" s="2" t="str">
        <f aca="false">RAW_DATA!D908</f>
        <v>MEN-KURTA-001</v>
      </c>
      <c r="E912" s="14" t="str">
        <f aca="false">RAW_DATA!E908</f>
        <v>2024-11-22</v>
      </c>
      <c r="F912" s="14" t="str">
        <f aca="false">RAW_DATA!F908</f>
        <v>2024-11-27</v>
      </c>
      <c r="G912" s="2" t="str">
        <f aca="false">RAW_DATA!G908</f>
        <v>Bagmati</v>
      </c>
      <c r="H912" s="4" t="n">
        <f aca="false">RAW_DATA!H908</f>
        <v>14771.82</v>
      </c>
      <c r="I912" s="5" t="n">
        <f aca="false">RAW_DATA!I908</f>
        <v>5</v>
      </c>
      <c r="J912" s="2" t="str">
        <f aca="false">RAW_DATA!J908</f>
        <v>No</v>
      </c>
      <c r="K912" s="15" t="n">
        <f aca="false">IF(AND(F912&lt;&gt;"",E912&lt;&gt;""),DATEVALUE(F912)-DATEVALUE(E912),"")</f>
        <v>5</v>
      </c>
      <c r="L912" s="4" t="n">
        <f aca="false">H912*(1-I912/100)</f>
        <v>14033.229</v>
      </c>
      <c r="M912" s="4" t="n">
        <f aca="false">H912*CALCULATIONS!$B$2</f>
        <v>8863.092</v>
      </c>
      <c r="N912" s="4" t="n">
        <f aca="false">IF(J912="Yes",H912*CALCULATIONS!$B$3,0)</f>
        <v>0</v>
      </c>
      <c r="O912" s="4" t="n">
        <f aca="false">L912-M912-N912</f>
        <v>5170.137</v>
      </c>
      <c r="P912" s="16" t="n">
        <f aca="false">IF(L912&gt;0,O912/L912,"")</f>
        <v>0.368421052631579</v>
      </c>
    </row>
    <row r="913" customFormat="false" ht="15" hidden="false" customHeight="false" outlineLevel="0" collapsed="false">
      <c r="A913" s="2" t="str">
        <f aca="false">RAW_DATA!A909</f>
        <v>ORD-100908</v>
      </c>
      <c r="B913" s="2" t="str">
        <f aca="false">RAW_DATA!B909</f>
        <v>CUST-3101</v>
      </c>
      <c r="C913" s="2" t="str">
        <f aca="false">RAW_DATA!C909</f>
        <v>Women</v>
      </c>
      <c r="D913" s="2" t="str">
        <f aca="false">RAW_DATA!D909</f>
        <v>WOM-CARDIGAN-001</v>
      </c>
      <c r="E913" s="14" t="str">
        <f aca="false">RAW_DATA!E909</f>
        <v>2024-12-15</v>
      </c>
      <c r="F913" s="14" t="str">
        <f aca="false">RAW_DATA!F909</f>
        <v>2024-12-21</v>
      </c>
      <c r="G913" s="2" t="str">
        <f aca="false">RAW_DATA!G909</f>
        <v>Bagmati</v>
      </c>
      <c r="H913" s="4" t="n">
        <f aca="false">RAW_DATA!H909</f>
        <v>8702.75</v>
      </c>
      <c r="I913" s="5" t="n">
        <f aca="false">RAW_DATA!I909</f>
        <v>25</v>
      </c>
      <c r="J913" s="2" t="str">
        <f aca="false">RAW_DATA!J909</f>
        <v>Yes</v>
      </c>
      <c r="K913" s="15" t="n">
        <f aca="false">IF(AND(F913&lt;&gt;"",E913&lt;&gt;""),DATEVALUE(F913)-DATEVALUE(E913),"")</f>
        <v>6</v>
      </c>
      <c r="L913" s="4" t="n">
        <f aca="false">H913*(1-I913/100)</f>
        <v>6527.0625</v>
      </c>
      <c r="M913" s="4" t="n">
        <f aca="false">H913*CALCULATIONS!$B$2</f>
        <v>5221.65</v>
      </c>
      <c r="N913" s="4" t="n">
        <f aca="false">IF(J913="Yes",H913*CALCULATIONS!$B$3,0)</f>
        <v>1740.55</v>
      </c>
      <c r="O913" s="4" t="n">
        <f aca="false">L913-M913-N913</f>
        <v>-435.1375</v>
      </c>
      <c r="P913" s="16" t="n">
        <f aca="false">IF(L913&gt;0,O913/L913,"")</f>
        <v>-0.0666666666666666</v>
      </c>
    </row>
    <row r="914" customFormat="false" ht="15" hidden="false" customHeight="false" outlineLevel="0" collapsed="false">
      <c r="A914" s="2" t="str">
        <f aca="false">RAW_DATA!A910</f>
        <v>ORD-100909</v>
      </c>
      <c r="B914" s="2" t="str">
        <f aca="false">RAW_DATA!B910</f>
        <v>CUST-1378</v>
      </c>
      <c r="C914" s="2" t="str">
        <f aca="false">RAW_DATA!C910</f>
        <v>Women</v>
      </c>
      <c r="D914" s="2" t="str">
        <f aca="false">RAW_DATA!D910</f>
        <v>WOM-DRESS-001</v>
      </c>
      <c r="E914" s="14" t="str">
        <f aca="false">RAW_DATA!E910</f>
        <v>2024-09-24</v>
      </c>
      <c r="F914" s="14" t="str">
        <f aca="false">RAW_DATA!F910</f>
        <v>2024-10-02</v>
      </c>
      <c r="G914" s="2" t="str">
        <f aca="false">RAW_DATA!G910</f>
        <v>Bagmati</v>
      </c>
      <c r="H914" s="4" t="n">
        <f aca="false">RAW_DATA!H910</f>
        <v>12904.44</v>
      </c>
      <c r="I914" s="5" t="n">
        <f aca="false">RAW_DATA!I910</f>
        <v>20</v>
      </c>
      <c r="J914" s="2" t="str">
        <f aca="false">RAW_DATA!J910</f>
        <v>No</v>
      </c>
      <c r="K914" s="15" t="n">
        <f aca="false">IF(AND(F914&lt;&gt;"",E914&lt;&gt;""),DATEVALUE(F914)-DATEVALUE(E914),"")</f>
        <v>8</v>
      </c>
      <c r="L914" s="4" t="n">
        <f aca="false">H914*(1-I914/100)</f>
        <v>10323.552</v>
      </c>
      <c r="M914" s="4" t="n">
        <f aca="false">H914*CALCULATIONS!$B$2</f>
        <v>7742.664</v>
      </c>
      <c r="N914" s="4" t="n">
        <f aca="false">IF(J914="Yes",H914*CALCULATIONS!$B$3,0)</f>
        <v>0</v>
      </c>
      <c r="O914" s="4" t="n">
        <f aca="false">L914-M914-N914</f>
        <v>2580.888</v>
      </c>
      <c r="P914" s="16" t="n">
        <f aca="false">IF(L914&gt;0,O914/L914,"")</f>
        <v>0.25</v>
      </c>
    </row>
    <row r="915" customFormat="false" ht="15" hidden="false" customHeight="false" outlineLevel="0" collapsed="false">
      <c r="A915" s="2" t="str">
        <f aca="false">RAW_DATA!A911</f>
        <v>ORD-100910</v>
      </c>
      <c r="B915" s="2" t="str">
        <f aca="false">RAW_DATA!B911</f>
        <v>CUST-1849</v>
      </c>
      <c r="C915" s="2" t="str">
        <f aca="false">RAW_DATA!C911</f>
        <v>Kids</v>
      </c>
      <c r="D915" s="2" t="str">
        <f aca="false">RAW_DATA!D911</f>
        <v>KID-ONESIE-001</v>
      </c>
      <c r="E915" s="14" t="str">
        <f aca="false">RAW_DATA!E911</f>
        <v>2024-08-20</v>
      </c>
      <c r="F915" s="14" t="str">
        <f aca="false">RAW_DATA!F911</f>
        <v>2024-08-21</v>
      </c>
      <c r="G915" s="2" t="str">
        <f aca="false">RAW_DATA!G911</f>
        <v>Gandaki</v>
      </c>
      <c r="H915" s="4" t="n">
        <f aca="false">RAW_DATA!H911</f>
        <v>8621.68</v>
      </c>
      <c r="I915" s="5" t="n">
        <f aca="false">RAW_DATA!I911</f>
        <v>25</v>
      </c>
      <c r="J915" s="2" t="str">
        <f aca="false">RAW_DATA!J911</f>
        <v>No</v>
      </c>
      <c r="K915" s="15" t="n">
        <f aca="false">IF(AND(F915&lt;&gt;"",E915&lt;&gt;""),DATEVALUE(F915)-DATEVALUE(E915),"")</f>
        <v>1</v>
      </c>
      <c r="L915" s="4" t="n">
        <f aca="false">H915*(1-I915/100)</f>
        <v>6466.26</v>
      </c>
      <c r="M915" s="4" t="n">
        <f aca="false">H915*CALCULATIONS!$B$2</f>
        <v>5173.008</v>
      </c>
      <c r="N915" s="4" t="n">
        <f aca="false">IF(J915="Yes",H915*CALCULATIONS!$B$3,0)</f>
        <v>0</v>
      </c>
      <c r="O915" s="4" t="n">
        <f aca="false">L915-M915-N915</f>
        <v>1293.252</v>
      </c>
      <c r="P915" s="16" t="n">
        <f aca="false">IF(L915&gt;0,O915/L915,"")</f>
        <v>0.2</v>
      </c>
    </row>
    <row r="916" customFormat="false" ht="15" hidden="false" customHeight="false" outlineLevel="0" collapsed="false">
      <c r="A916" s="2" t="str">
        <f aca="false">RAW_DATA!A912</f>
        <v>ORD-100911</v>
      </c>
      <c r="B916" s="2" t="str">
        <f aca="false">RAW_DATA!B912</f>
        <v>CUST-9474</v>
      </c>
      <c r="C916" s="2" t="str">
        <f aca="false">RAW_DATA!C912</f>
        <v>Kids</v>
      </c>
      <c r="D916" s="2" t="str">
        <f aca="false">RAW_DATA!D912</f>
        <v>KID-UNIFORM-001</v>
      </c>
      <c r="E916" s="14" t="str">
        <f aca="false">RAW_DATA!E912</f>
        <v>2024-12-14</v>
      </c>
      <c r="F916" s="14" t="str">
        <f aca="false">RAW_DATA!F912</f>
        <v>2024-12-20</v>
      </c>
      <c r="G916" s="2" t="str">
        <f aca="false">RAW_DATA!G912</f>
        <v>Madhesh</v>
      </c>
      <c r="H916" s="4" t="n">
        <f aca="false">RAW_DATA!H912</f>
        <v>4473.52</v>
      </c>
      <c r="I916" s="5" t="n">
        <f aca="false">RAW_DATA!I912</f>
        <v>15</v>
      </c>
      <c r="J916" s="2" t="str">
        <f aca="false">RAW_DATA!J912</f>
        <v>No</v>
      </c>
      <c r="K916" s="15" t="n">
        <f aca="false">IF(AND(F916&lt;&gt;"",E916&lt;&gt;""),DATEVALUE(F916)-DATEVALUE(E916),"")</f>
        <v>6</v>
      </c>
      <c r="L916" s="4" t="n">
        <f aca="false">H916*(1-I916/100)</f>
        <v>3802.492</v>
      </c>
      <c r="M916" s="4" t="n">
        <f aca="false">H916*CALCULATIONS!$B$2</f>
        <v>2684.112</v>
      </c>
      <c r="N916" s="4" t="n">
        <f aca="false">IF(J916="Yes",H916*CALCULATIONS!$B$3,0)</f>
        <v>0</v>
      </c>
      <c r="O916" s="4" t="n">
        <f aca="false">L916-M916-N916</f>
        <v>1118.38</v>
      </c>
      <c r="P916" s="16" t="n">
        <f aca="false">IF(L916&gt;0,O916/L916,"")</f>
        <v>0.294117647058824</v>
      </c>
    </row>
    <row r="917" customFormat="false" ht="15" hidden="false" customHeight="false" outlineLevel="0" collapsed="false">
      <c r="A917" s="2" t="str">
        <f aca="false">RAW_DATA!A913</f>
        <v>ORD-100912</v>
      </c>
      <c r="B917" s="2" t="str">
        <f aca="false">RAW_DATA!B913</f>
        <v>CUST-2340</v>
      </c>
      <c r="C917" s="2" t="str">
        <f aca="false">RAW_DATA!C913</f>
        <v>Women</v>
      </c>
      <c r="D917" s="2" t="str">
        <f aca="false">RAW_DATA!D913</f>
        <v>WOM-TOP-001</v>
      </c>
      <c r="E917" s="14" t="str">
        <f aca="false">RAW_DATA!E913</f>
        <v>2024-06-10</v>
      </c>
      <c r="F917" s="14" t="str">
        <f aca="false">RAW_DATA!F913</f>
        <v>2024-06-11</v>
      </c>
      <c r="G917" s="2" t="str">
        <f aca="false">RAW_DATA!G913</f>
        <v>Bagmati</v>
      </c>
      <c r="H917" s="4" t="n">
        <f aca="false">RAW_DATA!H913</f>
        <v>8219.95</v>
      </c>
      <c r="I917" s="5" t="n">
        <f aca="false">RAW_DATA!I913</f>
        <v>15</v>
      </c>
      <c r="J917" s="2" t="str">
        <f aca="false">RAW_DATA!J913</f>
        <v>No</v>
      </c>
      <c r="K917" s="15" t="n">
        <f aca="false">IF(AND(F917&lt;&gt;"",E917&lt;&gt;""),DATEVALUE(F917)-DATEVALUE(E917),"")</f>
        <v>1</v>
      </c>
      <c r="L917" s="4" t="n">
        <f aca="false">H917*(1-I917/100)</f>
        <v>6986.9575</v>
      </c>
      <c r="M917" s="4" t="n">
        <f aca="false">H917*CALCULATIONS!$B$2</f>
        <v>4931.97</v>
      </c>
      <c r="N917" s="4" t="n">
        <f aca="false">IF(J917="Yes",H917*CALCULATIONS!$B$3,0)</f>
        <v>0</v>
      </c>
      <c r="O917" s="4" t="n">
        <f aca="false">L917-M917-N917</f>
        <v>2054.9875</v>
      </c>
      <c r="P917" s="16" t="n">
        <f aca="false">IF(L917&gt;0,O917/L917,"")</f>
        <v>0.294117647058824</v>
      </c>
    </row>
    <row r="918" customFormat="false" ht="15" hidden="false" customHeight="false" outlineLevel="0" collapsed="false">
      <c r="A918" s="2" t="str">
        <f aca="false">RAW_DATA!A914</f>
        <v>ORD-100913</v>
      </c>
      <c r="B918" s="2" t="str">
        <f aca="false">RAW_DATA!B914</f>
        <v>CUST-4225</v>
      </c>
      <c r="C918" s="2" t="str">
        <f aca="false">RAW_DATA!C914</f>
        <v>Kids</v>
      </c>
      <c r="D918" s="2" t="str">
        <f aca="false">RAW_DATA!D914</f>
        <v>KID-TSHIRT-001</v>
      </c>
      <c r="E918" s="14" t="str">
        <f aca="false">RAW_DATA!E914</f>
        <v>2024-08-04</v>
      </c>
      <c r="F918" s="14" t="str">
        <f aca="false">RAW_DATA!F914</f>
        <v>2024-08-17</v>
      </c>
      <c r="G918" s="2" t="str">
        <f aca="false">RAW_DATA!G914</f>
        <v>Sudurpashchim</v>
      </c>
      <c r="H918" s="4" t="n">
        <f aca="false">RAW_DATA!H914</f>
        <v>14682.39</v>
      </c>
      <c r="I918" s="5" t="n">
        <f aca="false">RAW_DATA!I914</f>
        <v>5</v>
      </c>
      <c r="J918" s="2" t="str">
        <f aca="false">RAW_DATA!J914</f>
        <v>No</v>
      </c>
      <c r="K918" s="15" t="n">
        <f aca="false">IF(AND(F918&lt;&gt;"",E918&lt;&gt;""),DATEVALUE(F918)-DATEVALUE(E918),"")</f>
        <v>13</v>
      </c>
      <c r="L918" s="4" t="n">
        <f aca="false">H918*(1-I918/100)</f>
        <v>13948.2705</v>
      </c>
      <c r="M918" s="4" t="n">
        <f aca="false">H918*CALCULATIONS!$B$2</f>
        <v>8809.434</v>
      </c>
      <c r="N918" s="4" t="n">
        <f aca="false">IF(J918="Yes",H918*CALCULATIONS!$B$3,0)</f>
        <v>0</v>
      </c>
      <c r="O918" s="4" t="n">
        <f aca="false">L918-M918-N918</f>
        <v>5138.8365</v>
      </c>
      <c r="P918" s="16" t="n">
        <f aca="false">IF(L918&gt;0,O918/L918,"")</f>
        <v>0.368421052631579</v>
      </c>
    </row>
    <row r="919" customFormat="false" ht="15" hidden="false" customHeight="false" outlineLevel="0" collapsed="false">
      <c r="A919" s="2" t="str">
        <f aca="false">RAW_DATA!A915</f>
        <v>ORD-100914</v>
      </c>
      <c r="B919" s="2" t="str">
        <f aca="false">RAW_DATA!B915</f>
        <v>CUST-6477</v>
      </c>
      <c r="C919" s="2" t="str">
        <f aca="false">RAW_DATA!C915</f>
        <v>Men</v>
      </c>
      <c r="D919" s="2" t="str">
        <f aca="false">RAW_DATA!D915</f>
        <v>MEN-JACKET-001</v>
      </c>
      <c r="E919" s="14" t="str">
        <f aca="false">RAW_DATA!E915</f>
        <v>2024-09-02</v>
      </c>
      <c r="F919" s="14" t="str">
        <f aca="false">RAW_DATA!F915</f>
        <v>2024-09-07</v>
      </c>
      <c r="G919" s="2" t="str">
        <f aca="false">RAW_DATA!G915</f>
        <v>Bagmati</v>
      </c>
      <c r="H919" s="4" t="n">
        <f aca="false">RAW_DATA!H915</f>
        <v>1902.53</v>
      </c>
      <c r="I919" s="5" t="n">
        <f aca="false">RAW_DATA!I915</f>
        <v>25</v>
      </c>
      <c r="J919" s="2" t="str">
        <f aca="false">RAW_DATA!J915</f>
        <v>Yes</v>
      </c>
      <c r="K919" s="15" t="n">
        <f aca="false">IF(AND(F919&lt;&gt;"",E919&lt;&gt;""),DATEVALUE(F919)-DATEVALUE(E919),"")</f>
        <v>5</v>
      </c>
      <c r="L919" s="4" t="n">
        <f aca="false">H919*(1-I919/100)</f>
        <v>1426.8975</v>
      </c>
      <c r="M919" s="4" t="n">
        <f aca="false">H919*CALCULATIONS!$B$2</f>
        <v>1141.518</v>
      </c>
      <c r="N919" s="4" t="n">
        <f aca="false">IF(J919="Yes",H919*CALCULATIONS!$B$3,0)</f>
        <v>380.506</v>
      </c>
      <c r="O919" s="4" t="n">
        <f aca="false">L919-M919-N919</f>
        <v>-95.1265</v>
      </c>
      <c r="P919" s="16" t="n">
        <f aca="false">IF(L919&gt;0,O919/L919,"")</f>
        <v>-0.0666666666666667</v>
      </c>
    </row>
    <row r="920" customFormat="false" ht="15" hidden="false" customHeight="false" outlineLevel="0" collapsed="false">
      <c r="A920" s="2" t="str">
        <f aca="false">RAW_DATA!A916</f>
        <v>ORD-100915</v>
      </c>
      <c r="B920" s="2" t="str">
        <f aca="false">RAW_DATA!B916</f>
        <v>CUST-4878</v>
      </c>
      <c r="C920" s="2" t="str">
        <f aca="false">RAW_DATA!C916</f>
        <v>Kids</v>
      </c>
      <c r="D920" s="2" t="str">
        <f aca="false">RAW_DATA!D916</f>
        <v>KID-DRESS-001</v>
      </c>
      <c r="E920" s="14" t="str">
        <f aca="false">RAW_DATA!E916</f>
        <v>2024-01-28</v>
      </c>
      <c r="F920" s="14" t="str">
        <f aca="false">RAW_DATA!F916</f>
        <v>2024-02-06</v>
      </c>
      <c r="G920" s="2" t="str">
        <f aca="false">RAW_DATA!G916</f>
        <v>Bagmati</v>
      </c>
      <c r="H920" s="4" t="n">
        <f aca="false">RAW_DATA!H916</f>
        <v>14402.64</v>
      </c>
      <c r="I920" s="5" t="n">
        <f aca="false">RAW_DATA!I916</f>
        <v>5</v>
      </c>
      <c r="J920" s="2" t="str">
        <f aca="false">RAW_DATA!J916</f>
        <v>No</v>
      </c>
      <c r="K920" s="15" t="n">
        <f aca="false">IF(AND(F920&lt;&gt;"",E920&lt;&gt;""),DATEVALUE(F920)-DATEVALUE(E920),"")</f>
        <v>9</v>
      </c>
      <c r="L920" s="4" t="n">
        <f aca="false">H920*(1-I920/100)</f>
        <v>13682.508</v>
      </c>
      <c r="M920" s="4" t="n">
        <f aca="false">H920*CALCULATIONS!$B$2</f>
        <v>8641.584</v>
      </c>
      <c r="N920" s="4" t="n">
        <f aca="false">IF(J920="Yes",H920*CALCULATIONS!$B$3,0)</f>
        <v>0</v>
      </c>
      <c r="O920" s="4" t="n">
        <f aca="false">L920-M920-N920</f>
        <v>5040.924</v>
      </c>
      <c r="P920" s="16" t="n">
        <f aca="false">IF(L920&gt;0,O920/L920,"")</f>
        <v>0.368421052631579</v>
      </c>
    </row>
    <row r="921" customFormat="false" ht="15" hidden="false" customHeight="false" outlineLevel="0" collapsed="false">
      <c r="A921" s="2" t="str">
        <f aca="false">RAW_DATA!A917</f>
        <v>ORD-100916</v>
      </c>
      <c r="B921" s="2" t="str">
        <f aca="false">RAW_DATA!B917</f>
        <v>CUST-1994</v>
      </c>
      <c r="C921" s="2" t="str">
        <f aca="false">RAW_DATA!C917</f>
        <v>Kids</v>
      </c>
      <c r="D921" s="2" t="str">
        <f aca="false">RAW_DATA!D917</f>
        <v>KID-KURTA-001</v>
      </c>
      <c r="E921" s="14" t="str">
        <f aca="false">RAW_DATA!E917</f>
        <v>2024-08-16</v>
      </c>
      <c r="F921" s="14" t="str">
        <f aca="false">RAW_DATA!F917</f>
        <v>2024-08-22</v>
      </c>
      <c r="G921" s="2" t="str">
        <f aca="false">RAW_DATA!G917</f>
        <v>Gandaki</v>
      </c>
      <c r="H921" s="4" t="n">
        <f aca="false">RAW_DATA!H917</f>
        <v>1887.23</v>
      </c>
      <c r="I921" s="5" t="n">
        <f aca="false">RAW_DATA!I917</f>
        <v>30</v>
      </c>
      <c r="J921" s="2" t="str">
        <f aca="false">RAW_DATA!J917</f>
        <v>Yes</v>
      </c>
      <c r="K921" s="15" t="n">
        <f aca="false">IF(AND(F921&lt;&gt;"",E921&lt;&gt;""),DATEVALUE(F921)-DATEVALUE(E921),"")</f>
        <v>6</v>
      </c>
      <c r="L921" s="4" t="n">
        <f aca="false">H921*(1-I921/100)</f>
        <v>1321.061</v>
      </c>
      <c r="M921" s="4" t="n">
        <f aca="false">H921*CALCULATIONS!$B$2</f>
        <v>1132.338</v>
      </c>
      <c r="N921" s="4" t="n">
        <f aca="false">IF(J921="Yes",H921*CALCULATIONS!$B$3,0)</f>
        <v>377.446</v>
      </c>
      <c r="O921" s="4" t="n">
        <f aca="false">L921-M921-N921</f>
        <v>-188.723</v>
      </c>
      <c r="P921" s="16" t="n">
        <f aca="false">IF(L921&gt;0,O921/L921,"")</f>
        <v>-0.142857142857143</v>
      </c>
    </row>
    <row r="922" customFormat="false" ht="15" hidden="false" customHeight="false" outlineLevel="0" collapsed="false">
      <c r="A922" s="2" t="str">
        <f aca="false">RAW_DATA!A918</f>
        <v>ORD-100917</v>
      </c>
      <c r="B922" s="2" t="str">
        <f aca="false">RAW_DATA!B918</f>
        <v>CUST-1897</v>
      </c>
      <c r="C922" s="2" t="str">
        <f aca="false">RAW_DATA!C918</f>
        <v>Kids</v>
      </c>
      <c r="D922" s="2" t="str">
        <f aca="false">RAW_DATA!D918</f>
        <v>KID-SHORTS-001</v>
      </c>
      <c r="E922" s="14" t="str">
        <f aca="false">RAW_DATA!E918</f>
        <v>2024-03-06</v>
      </c>
      <c r="F922" s="14" t="str">
        <f aca="false">RAW_DATA!F918</f>
        <v>2024-03-08</v>
      </c>
      <c r="G922" s="2" t="str">
        <f aca="false">RAW_DATA!G918</f>
        <v>Madhesh</v>
      </c>
      <c r="H922" s="4" t="n">
        <f aca="false">RAW_DATA!H918</f>
        <v>10553.77</v>
      </c>
      <c r="I922" s="5" t="n">
        <f aca="false">RAW_DATA!I918</f>
        <v>30</v>
      </c>
      <c r="J922" s="2" t="str">
        <f aca="false">RAW_DATA!J918</f>
        <v>No</v>
      </c>
      <c r="K922" s="15" t="n">
        <f aca="false">IF(AND(F922&lt;&gt;"",E922&lt;&gt;""),DATEVALUE(F922)-DATEVALUE(E922),"")</f>
        <v>2</v>
      </c>
      <c r="L922" s="4" t="n">
        <f aca="false">H922*(1-I922/100)</f>
        <v>7387.639</v>
      </c>
      <c r="M922" s="4" t="n">
        <f aca="false">H922*CALCULATIONS!$B$2</f>
        <v>6332.262</v>
      </c>
      <c r="N922" s="4" t="n">
        <f aca="false">IF(J922="Yes",H922*CALCULATIONS!$B$3,0)</f>
        <v>0</v>
      </c>
      <c r="O922" s="4" t="n">
        <f aca="false">L922-M922-N922</f>
        <v>1055.377</v>
      </c>
      <c r="P922" s="16" t="n">
        <f aca="false">IF(L922&gt;0,O922/L922,"")</f>
        <v>0.142857142857143</v>
      </c>
    </row>
    <row r="923" customFormat="false" ht="15" hidden="false" customHeight="false" outlineLevel="0" collapsed="false">
      <c r="A923" s="2" t="str">
        <f aca="false">RAW_DATA!A919</f>
        <v>ORD-100918</v>
      </c>
      <c r="B923" s="2" t="str">
        <f aca="false">RAW_DATA!B919</f>
        <v>CUST-2570</v>
      </c>
      <c r="C923" s="2" t="str">
        <f aca="false">RAW_DATA!C919</f>
        <v>Men</v>
      </c>
      <c r="D923" s="2" t="str">
        <f aca="false">RAW_DATA!D919</f>
        <v>MEN-POLO-001</v>
      </c>
      <c r="E923" s="14" t="str">
        <f aca="false">RAW_DATA!E919</f>
        <v>2024-01-27</v>
      </c>
      <c r="F923" s="14" t="str">
        <f aca="false">RAW_DATA!F919</f>
        <v>2024-01-31</v>
      </c>
      <c r="G923" s="2" t="str">
        <f aca="false">RAW_DATA!G919</f>
        <v>Bagmati</v>
      </c>
      <c r="H923" s="4" t="n">
        <f aca="false">RAW_DATA!H919</f>
        <v>1308.95</v>
      </c>
      <c r="I923" s="5" t="n">
        <f aca="false">RAW_DATA!I919</f>
        <v>25</v>
      </c>
      <c r="J923" s="2" t="str">
        <f aca="false">RAW_DATA!J919</f>
        <v>No</v>
      </c>
      <c r="K923" s="15" t="n">
        <f aca="false">IF(AND(F923&lt;&gt;"",E923&lt;&gt;""),DATEVALUE(F923)-DATEVALUE(E923),"")</f>
        <v>4</v>
      </c>
      <c r="L923" s="4" t="n">
        <f aca="false">H923*(1-I923/100)</f>
        <v>981.7125</v>
      </c>
      <c r="M923" s="4" t="n">
        <f aca="false">H923*CALCULATIONS!$B$2</f>
        <v>785.37</v>
      </c>
      <c r="N923" s="4" t="n">
        <f aca="false">IF(J923="Yes",H923*CALCULATIONS!$B$3,0)</f>
        <v>0</v>
      </c>
      <c r="O923" s="4" t="n">
        <f aca="false">L923-M923-N923</f>
        <v>196.3425</v>
      </c>
      <c r="P923" s="16" t="n">
        <f aca="false">IF(L923&gt;0,O923/L923,"")</f>
        <v>0.2</v>
      </c>
    </row>
    <row r="924" customFormat="false" ht="15" hidden="false" customHeight="false" outlineLevel="0" collapsed="false">
      <c r="A924" s="2" t="str">
        <f aca="false">RAW_DATA!A920</f>
        <v>ORD-100919</v>
      </c>
      <c r="B924" s="2" t="str">
        <f aca="false">RAW_DATA!B920</f>
        <v>CUST-8014</v>
      </c>
      <c r="C924" s="2" t="str">
        <f aca="false">RAW_DATA!C920</f>
        <v>Women</v>
      </c>
      <c r="D924" s="2" t="str">
        <f aca="false">RAW_DATA!D920</f>
        <v>WOM-LEHENGA-001</v>
      </c>
      <c r="E924" s="14" t="str">
        <f aca="false">RAW_DATA!E920</f>
        <v>2024-11-15</v>
      </c>
      <c r="F924" s="14" t="str">
        <f aca="false">RAW_DATA!F920</f>
        <v>2024-11-16</v>
      </c>
      <c r="G924" s="2" t="str">
        <f aca="false">RAW_DATA!G920</f>
        <v>Bagmati</v>
      </c>
      <c r="H924" s="4" t="n">
        <f aca="false">RAW_DATA!H920</f>
        <v>11918.38</v>
      </c>
      <c r="I924" s="5" t="n">
        <f aca="false">RAW_DATA!I920</f>
        <v>20</v>
      </c>
      <c r="J924" s="2" t="str">
        <f aca="false">RAW_DATA!J920</f>
        <v>No</v>
      </c>
      <c r="K924" s="15" t="n">
        <f aca="false">IF(AND(F924&lt;&gt;"",E924&lt;&gt;""),DATEVALUE(F924)-DATEVALUE(E924),"")</f>
        <v>1</v>
      </c>
      <c r="L924" s="4" t="n">
        <f aca="false">H924*(1-I924/100)</f>
        <v>9534.704</v>
      </c>
      <c r="M924" s="4" t="n">
        <f aca="false">H924*CALCULATIONS!$B$2</f>
        <v>7151.028</v>
      </c>
      <c r="N924" s="4" t="n">
        <f aca="false">IF(J924="Yes",H924*CALCULATIONS!$B$3,0)</f>
        <v>0</v>
      </c>
      <c r="O924" s="4" t="n">
        <f aca="false">L924-M924-N924</f>
        <v>2383.676</v>
      </c>
      <c r="P924" s="16" t="n">
        <f aca="false">IF(L924&gt;0,O924/L924,"")</f>
        <v>0.25</v>
      </c>
    </row>
    <row r="925" customFormat="false" ht="15" hidden="false" customHeight="false" outlineLevel="0" collapsed="false">
      <c r="A925" s="2" t="str">
        <f aca="false">RAW_DATA!A921</f>
        <v>ORD-100920</v>
      </c>
      <c r="B925" s="2" t="str">
        <f aca="false">RAW_DATA!B921</f>
        <v>CUST-4153</v>
      </c>
      <c r="C925" s="2" t="str">
        <f aca="false">RAW_DATA!C921</f>
        <v>Kids</v>
      </c>
      <c r="D925" s="2" t="str">
        <f aca="false">RAW_DATA!D921</f>
        <v>KID-KURTA-001</v>
      </c>
      <c r="E925" s="14" t="str">
        <f aca="false">RAW_DATA!E921</f>
        <v>2024-01-14</v>
      </c>
      <c r="F925" s="14" t="str">
        <f aca="false">RAW_DATA!F921</f>
        <v>2024-01-19</v>
      </c>
      <c r="G925" s="2" t="str">
        <f aca="false">RAW_DATA!G921</f>
        <v>Bagmati</v>
      </c>
      <c r="H925" s="4" t="n">
        <f aca="false">RAW_DATA!H921</f>
        <v>14094.98</v>
      </c>
      <c r="I925" s="5" t="n">
        <f aca="false">RAW_DATA!I921</f>
        <v>25</v>
      </c>
      <c r="J925" s="2" t="str">
        <f aca="false">RAW_DATA!J921</f>
        <v>No</v>
      </c>
      <c r="K925" s="15" t="n">
        <f aca="false">IF(AND(F925&lt;&gt;"",E925&lt;&gt;""),DATEVALUE(F925)-DATEVALUE(E925),"")</f>
        <v>5</v>
      </c>
      <c r="L925" s="4" t="n">
        <f aca="false">H925*(1-I925/100)</f>
        <v>10571.235</v>
      </c>
      <c r="M925" s="4" t="n">
        <f aca="false">H925*CALCULATIONS!$B$2</f>
        <v>8456.988</v>
      </c>
      <c r="N925" s="4" t="n">
        <f aca="false">IF(J925="Yes",H925*CALCULATIONS!$B$3,0)</f>
        <v>0</v>
      </c>
      <c r="O925" s="4" t="n">
        <f aca="false">L925-M925-N925</f>
        <v>2114.247</v>
      </c>
      <c r="P925" s="16" t="n">
        <f aca="false">IF(L925&gt;0,O925/L925,"")</f>
        <v>0.2</v>
      </c>
    </row>
    <row r="926" customFormat="false" ht="15" hidden="false" customHeight="false" outlineLevel="0" collapsed="false">
      <c r="A926" s="2" t="str">
        <f aca="false">RAW_DATA!A922</f>
        <v>ORD-100921</v>
      </c>
      <c r="B926" s="2" t="str">
        <f aca="false">RAW_DATA!B922</f>
        <v>CUST-9337</v>
      </c>
      <c r="C926" s="2" t="str">
        <f aca="false">RAW_DATA!C922</f>
        <v>Men</v>
      </c>
      <c r="D926" s="2" t="str">
        <f aca="false">RAW_DATA!D922</f>
        <v>MEN-SHIRT-001</v>
      </c>
      <c r="E926" s="14" t="str">
        <f aca="false">RAW_DATA!E922</f>
        <v>2024-04-09</v>
      </c>
      <c r="F926" s="14" t="str">
        <f aca="false">RAW_DATA!F922</f>
        <v>2024-04-20</v>
      </c>
      <c r="G926" s="2" t="str">
        <f aca="false">RAW_DATA!G922</f>
        <v>Gandaki</v>
      </c>
      <c r="H926" s="4" t="n">
        <f aca="false">RAW_DATA!H922</f>
        <v>9096.85</v>
      </c>
      <c r="I926" s="5" t="n">
        <f aca="false">RAW_DATA!I922</f>
        <v>0</v>
      </c>
      <c r="J926" s="2" t="str">
        <f aca="false">RAW_DATA!J922</f>
        <v>Yes</v>
      </c>
      <c r="K926" s="15" t="n">
        <f aca="false">IF(AND(F926&lt;&gt;"",E926&lt;&gt;""),DATEVALUE(F926)-DATEVALUE(E926),"")</f>
        <v>11</v>
      </c>
      <c r="L926" s="4" t="n">
        <f aca="false">H926*(1-I926/100)</f>
        <v>9096.85</v>
      </c>
      <c r="M926" s="4" t="n">
        <f aca="false">H926*CALCULATIONS!$B$2</f>
        <v>5458.11</v>
      </c>
      <c r="N926" s="4" t="n">
        <f aca="false">IF(J926="Yes",H926*CALCULATIONS!$B$3,0)</f>
        <v>1819.37</v>
      </c>
      <c r="O926" s="4" t="n">
        <f aca="false">L926-M926-N926</f>
        <v>1819.37</v>
      </c>
      <c r="P926" s="16" t="n">
        <f aca="false">IF(L926&gt;0,O926/L926,"")</f>
        <v>0.2</v>
      </c>
    </row>
    <row r="927" customFormat="false" ht="15" hidden="false" customHeight="false" outlineLevel="0" collapsed="false">
      <c r="A927" s="2" t="str">
        <f aca="false">RAW_DATA!A923</f>
        <v>ORD-100922</v>
      </c>
      <c r="B927" s="2" t="str">
        <f aca="false">RAW_DATA!B923</f>
        <v>CUST-3091</v>
      </c>
      <c r="C927" s="2" t="str">
        <f aca="false">RAW_DATA!C923</f>
        <v>Men</v>
      </c>
      <c r="D927" s="2" t="str">
        <f aca="false">RAW_DATA!D923</f>
        <v>MEN-POLO-001</v>
      </c>
      <c r="E927" s="14" t="str">
        <f aca="false">RAW_DATA!E923</f>
        <v>2024-05-04</v>
      </c>
      <c r="F927" s="14" t="str">
        <f aca="false">RAW_DATA!F923</f>
        <v>2024-05-07</v>
      </c>
      <c r="G927" s="2" t="str">
        <f aca="false">RAW_DATA!G923</f>
        <v>Madhesh</v>
      </c>
      <c r="H927" s="4" t="n">
        <f aca="false">RAW_DATA!H923</f>
        <v>6947.05</v>
      </c>
      <c r="I927" s="5" t="n">
        <f aca="false">RAW_DATA!I923</f>
        <v>20</v>
      </c>
      <c r="J927" s="2" t="str">
        <f aca="false">RAW_DATA!J923</f>
        <v>Yes</v>
      </c>
      <c r="K927" s="15" t="n">
        <f aca="false">IF(AND(F927&lt;&gt;"",E927&lt;&gt;""),DATEVALUE(F927)-DATEVALUE(E927),"")</f>
        <v>3</v>
      </c>
      <c r="L927" s="4" t="n">
        <f aca="false">H927*(1-I927/100)</f>
        <v>5557.64</v>
      </c>
      <c r="M927" s="4" t="n">
        <f aca="false">H927*CALCULATIONS!$B$2</f>
        <v>4168.23</v>
      </c>
      <c r="N927" s="4" t="n">
        <f aca="false">IF(J927="Yes",H927*CALCULATIONS!$B$3,0)</f>
        <v>1389.41</v>
      </c>
      <c r="O927" s="4" t="n">
        <f aca="false">L927-M927-N927</f>
        <v>0</v>
      </c>
      <c r="P927" s="16" t="n">
        <f aca="false">IF(L927&gt;0,O927/L927,"")</f>
        <v>0</v>
      </c>
    </row>
    <row r="928" customFormat="false" ht="15" hidden="false" customHeight="false" outlineLevel="0" collapsed="false">
      <c r="A928" s="2" t="str">
        <f aca="false">RAW_DATA!A924</f>
        <v>ORD-100923</v>
      </c>
      <c r="B928" s="2" t="str">
        <f aca="false">RAW_DATA!B924</f>
        <v>CUST-3385</v>
      </c>
      <c r="C928" s="2" t="str">
        <f aca="false">RAW_DATA!C924</f>
        <v>Men</v>
      </c>
      <c r="D928" s="2" t="str">
        <f aca="false">RAW_DATA!D924</f>
        <v>MEN-POLO-001</v>
      </c>
      <c r="E928" s="14" t="str">
        <f aca="false">RAW_DATA!E924</f>
        <v>2024-06-08</v>
      </c>
      <c r="F928" s="14" t="str">
        <f aca="false">RAW_DATA!F924</f>
        <v>2024-06-14</v>
      </c>
      <c r="G928" s="2" t="str">
        <f aca="false">RAW_DATA!G924</f>
        <v>Gandaki</v>
      </c>
      <c r="H928" s="4" t="n">
        <f aca="false">RAW_DATA!H924</f>
        <v>11438.42</v>
      </c>
      <c r="I928" s="5" t="n">
        <f aca="false">RAW_DATA!I924</f>
        <v>25</v>
      </c>
      <c r="J928" s="2" t="str">
        <f aca="false">RAW_DATA!J924</f>
        <v>No</v>
      </c>
      <c r="K928" s="15" t="n">
        <f aca="false">IF(AND(F928&lt;&gt;"",E928&lt;&gt;""),DATEVALUE(F928)-DATEVALUE(E928),"")</f>
        <v>6</v>
      </c>
      <c r="L928" s="4" t="n">
        <f aca="false">H928*(1-I928/100)</f>
        <v>8578.815</v>
      </c>
      <c r="M928" s="4" t="n">
        <f aca="false">H928*CALCULATIONS!$B$2</f>
        <v>6863.052</v>
      </c>
      <c r="N928" s="4" t="n">
        <f aca="false">IF(J928="Yes",H928*CALCULATIONS!$B$3,0)</f>
        <v>0</v>
      </c>
      <c r="O928" s="4" t="n">
        <f aca="false">L928-M928-N928</f>
        <v>1715.763</v>
      </c>
      <c r="P928" s="16" t="n">
        <f aca="false">IF(L928&gt;0,O928/L928,"")</f>
        <v>0.2</v>
      </c>
    </row>
    <row r="929" customFormat="false" ht="15" hidden="false" customHeight="false" outlineLevel="0" collapsed="false">
      <c r="A929" s="2" t="str">
        <f aca="false">RAW_DATA!A925</f>
        <v>ORD-100924</v>
      </c>
      <c r="B929" s="2" t="str">
        <f aca="false">RAW_DATA!B925</f>
        <v>CUST-3369</v>
      </c>
      <c r="C929" s="2" t="str">
        <f aca="false">RAW_DATA!C925</f>
        <v>Men</v>
      </c>
      <c r="D929" s="2" t="str">
        <f aca="false">RAW_DATA!D925</f>
        <v>MEN-JACKET-001</v>
      </c>
      <c r="E929" s="14" t="str">
        <f aca="false">RAW_DATA!E925</f>
        <v>2024-01-05</v>
      </c>
      <c r="F929" s="14" t="str">
        <f aca="false">RAW_DATA!F925</f>
        <v>2024-01-11</v>
      </c>
      <c r="G929" s="2" t="str">
        <f aca="false">RAW_DATA!G925</f>
        <v>Gandaki</v>
      </c>
      <c r="H929" s="4" t="n">
        <f aca="false">RAW_DATA!H925</f>
        <v>5848.03</v>
      </c>
      <c r="I929" s="5" t="n">
        <f aca="false">RAW_DATA!I925</f>
        <v>10</v>
      </c>
      <c r="J929" s="2" t="str">
        <f aca="false">RAW_DATA!J925</f>
        <v>No</v>
      </c>
      <c r="K929" s="15" t="n">
        <f aca="false">IF(AND(F929&lt;&gt;"",E929&lt;&gt;""),DATEVALUE(F929)-DATEVALUE(E929),"")</f>
        <v>6</v>
      </c>
      <c r="L929" s="4" t="n">
        <f aca="false">H929*(1-I929/100)</f>
        <v>5263.227</v>
      </c>
      <c r="M929" s="4" t="n">
        <f aca="false">H929*CALCULATIONS!$B$2</f>
        <v>3508.818</v>
      </c>
      <c r="N929" s="4" t="n">
        <f aca="false">IF(J929="Yes",H929*CALCULATIONS!$B$3,0)</f>
        <v>0</v>
      </c>
      <c r="O929" s="4" t="n">
        <f aca="false">L929-M929-N929</f>
        <v>1754.409</v>
      </c>
      <c r="P929" s="16" t="n">
        <f aca="false">IF(L929&gt;0,O929/L929,"")</f>
        <v>0.333333333333333</v>
      </c>
    </row>
    <row r="930" customFormat="false" ht="15" hidden="false" customHeight="false" outlineLevel="0" collapsed="false">
      <c r="A930" s="2" t="str">
        <f aca="false">RAW_DATA!A926</f>
        <v>ORD-100925</v>
      </c>
      <c r="B930" s="2" t="str">
        <f aca="false">RAW_DATA!B926</f>
        <v>CUST-4297</v>
      </c>
      <c r="C930" s="2" t="str">
        <f aca="false">RAW_DATA!C926</f>
        <v>Men</v>
      </c>
      <c r="D930" s="2" t="str">
        <f aca="false">RAW_DATA!D926</f>
        <v>MEN-CHINO-001</v>
      </c>
      <c r="E930" s="14" t="str">
        <f aca="false">RAW_DATA!E926</f>
        <v>2024-08-04</v>
      </c>
      <c r="F930" s="14" t="str">
        <f aca="false">RAW_DATA!F926</f>
        <v>2024-08-08</v>
      </c>
      <c r="G930" s="2" t="str">
        <f aca="false">RAW_DATA!G926</f>
        <v>Karnali</v>
      </c>
      <c r="H930" s="4" t="n">
        <f aca="false">RAW_DATA!H926</f>
        <v>12951.18</v>
      </c>
      <c r="I930" s="5" t="n">
        <f aca="false">RAW_DATA!I926</f>
        <v>20</v>
      </c>
      <c r="J930" s="2" t="str">
        <f aca="false">RAW_DATA!J926</f>
        <v>No</v>
      </c>
      <c r="K930" s="15" t="n">
        <f aca="false">IF(AND(F930&lt;&gt;"",E930&lt;&gt;""),DATEVALUE(F930)-DATEVALUE(E930),"")</f>
        <v>4</v>
      </c>
      <c r="L930" s="4" t="n">
        <f aca="false">H930*(1-I930/100)</f>
        <v>10360.944</v>
      </c>
      <c r="M930" s="4" t="n">
        <f aca="false">H930*CALCULATIONS!$B$2</f>
        <v>7770.708</v>
      </c>
      <c r="N930" s="4" t="n">
        <f aca="false">IF(J930="Yes",H930*CALCULATIONS!$B$3,0)</f>
        <v>0</v>
      </c>
      <c r="O930" s="4" t="n">
        <f aca="false">L930-M930-N930</f>
        <v>2590.236</v>
      </c>
      <c r="P930" s="16" t="n">
        <f aca="false">IF(L930&gt;0,O930/L930,"")</f>
        <v>0.25</v>
      </c>
    </row>
    <row r="931" customFormat="false" ht="15" hidden="false" customHeight="false" outlineLevel="0" collapsed="false">
      <c r="A931" s="2" t="str">
        <f aca="false">RAW_DATA!A927</f>
        <v>ORD-100926</v>
      </c>
      <c r="B931" s="2" t="str">
        <f aca="false">RAW_DATA!B927</f>
        <v>CUST-6499</v>
      </c>
      <c r="C931" s="2" t="str">
        <f aca="false">RAW_DATA!C927</f>
        <v>Women</v>
      </c>
      <c r="D931" s="2" t="str">
        <f aca="false">RAW_DATA!D927</f>
        <v>WOM-BLOUSE-001</v>
      </c>
      <c r="E931" s="14" t="str">
        <f aca="false">RAW_DATA!E927</f>
        <v>2024-08-27</v>
      </c>
      <c r="F931" s="14" t="str">
        <f aca="false">RAW_DATA!F927</f>
        <v>2024-09-02</v>
      </c>
      <c r="G931" s="2" t="str">
        <f aca="false">RAW_DATA!G927</f>
        <v>Bagmati</v>
      </c>
      <c r="H931" s="4" t="n">
        <f aca="false">RAW_DATA!H927</f>
        <v>10574.33</v>
      </c>
      <c r="I931" s="5" t="n">
        <f aca="false">RAW_DATA!I927</f>
        <v>15</v>
      </c>
      <c r="J931" s="2" t="str">
        <f aca="false">RAW_DATA!J927</f>
        <v>No</v>
      </c>
      <c r="K931" s="15" t="n">
        <f aca="false">IF(AND(F931&lt;&gt;"",E931&lt;&gt;""),DATEVALUE(F931)-DATEVALUE(E931),"")</f>
        <v>6</v>
      </c>
      <c r="L931" s="4" t="n">
        <f aca="false">H931*(1-I931/100)</f>
        <v>8988.1805</v>
      </c>
      <c r="M931" s="4" t="n">
        <f aca="false">H931*CALCULATIONS!$B$2</f>
        <v>6344.598</v>
      </c>
      <c r="N931" s="4" t="n">
        <f aca="false">IF(J931="Yes",H931*CALCULATIONS!$B$3,0)</f>
        <v>0</v>
      </c>
      <c r="O931" s="4" t="n">
        <f aca="false">L931-M931-N931</f>
        <v>2643.5825</v>
      </c>
      <c r="P931" s="16" t="n">
        <f aca="false">IF(L931&gt;0,O931/L931,"")</f>
        <v>0.294117647058824</v>
      </c>
    </row>
    <row r="932" customFormat="false" ht="15" hidden="false" customHeight="false" outlineLevel="0" collapsed="false">
      <c r="A932" s="2" t="str">
        <f aca="false">RAW_DATA!A928</f>
        <v>ORD-100927</v>
      </c>
      <c r="B932" s="2" t="str">
        <f aca="false">RAW_DATA!B928</f>
        <v>CUST-4654</v>
      </c>
      <c r="C932" s="2" t="str">
        <f aca="false">RAW_DATA!C928</f>
        <v>Women</v>
      </c>
      <c r="D932" s="2" t="str">
        <f aca="false">RAW_DATA!D928</f>
        <v>WOM-LEHENGA-001</v>
      </c>
      <c r="E932" s="14" t="str">
        <f aca="false">RAW_DATA!E928</f>
        <v>2024-01-22</v>
      </c>
      <c r="F932" s="14" t="str">
        <f aca="false">RAW_DATA!F928</f>
        <v>2024-01-28</v>
      </c>
      <c r="G932" s="2" t="str">
        <f aca="false">RAW_DATA!G928</f>
        <v>Madhesh</v>
      </c>
      <c r="H932" s="4" t="n">
        <f aca="false">RAW_DATA!H928</f>
        <v>7087.38</v>
      </c>
      <c r="I932" s="5" t="n">
        <f aca="false">RAW_DATA!I928</f>
        <v>0</v>
      </c>
      <c r="J932" s="2" t="str">
        <f aca="false">RAW_DATA!J928</f>
        <v>No</v>
      </c>
      <c r="K932" s="15" t="n">
        <f aca="false">IF(AND(F932&lt;&gt;"",E932&lt;&gt;""),DATEVALUE(F932)-DATEVALUE(E932),"")</f>
        <v>6</v>
      </c>
      <c r="L932" s="4" t="n">
        <f aca="false">H932*(1-I932/100)</f>
        <v>7087.38</v>
      </c>
      <c r="M932" s="4" t="n">
        <f aca="false">H932*CALCULATIONS!$B$2</f>
        <v>4252.428</v>
      </c>
      <c r="N932" s="4" t="n">
        <f aca="false">IF(J932="Yes",H932*CALCULATIONS!$B$3,0)</f>
        <v>0</v>
      </c>
      <c r="O932" s="4" t="n">
        <f aca="false">L932-M932-N932</f>
        <v>2834.952</v>
      </c>
      <c r="P932" s="16" t="n">
        <f aca="false">IF(L932&gt;0,O932/L932,"")</f>
        <v>0.4</v>
      </c>
    </row>
    <row r="933" customFormat="false" ht="15" hidden="false" customHeight="false" outlineLevel="0" collapsed="false">
      <c r="A933" s="2" t="str">
        <f aca="false">RAW_DATA!A929</f>
        <v>ORD-100928</v>
      </c>
      <c r="B933" s="2" t="str">
        <f aca="false">RAW_DATA!B929</f>
        <v>CUST-7558</v>
      </c>
      <c r="C933" s="2" t="str">
        <f aca="false">RAW_DATA!C929</f>
        <v>Women</v>
      </c>
      <c r="D933" s="2" t="str">
        <f aca="false">RAW_DATA!D929</f>
        <v>WOM-SUIT-001</v>
      </c>
      <c r="E933" s="14" t="str">
        <f aca="false">RAW_DATA!E929</f>
        <v>2024-06-18</v>
      </c>
      <c r="F933" s="14" t="str">
        <f aca="false">RAW_DATA!F929</f>
        <v>2024-06-27</v>
      </c>
      <c r="G933" s="2" t="str">
        <f aca="false">RAW_DATA!G929</f>
        <v>Gandaki</v>
      </c>
      <c r="H933" s="4" t="n">
        <f aca="false">RAW_DATA!H929</f>
        <v>7470.82</v>
      </c>
      <c r="I933" s="5" t="n">
        <f aca="false">RAW_DATA!I929</f>
        <v>5</v>
      </c>
      <c r="J933" s="2" t="str">
        <f aca="false">RAW_DATA!J929</f>
        <v>No</v>
      </c>
      <c r="K933" s="15" t="n">
        <f aca="false">IF(AND(F933&lt;&gt;"",E933&lt;&gt;""),DATEVALUE(F933)-DATEVALUE(E933),"")</f>
        <v>9</v>
      </c>
      <c r="L933" s="4" t="n">
        <f aca="false">H933*(1-I933/100)</f>
        <v>7097.279</v>
      </c>
      <c r="M933" s="4" t="n">
        <f aca="false">H933*CALCULATIONS!$B$2</f>
        <v>4482.492</v>
      </c>
      <c r="N933" s="4" t="n">
        <f aca="false">IF(J933="Yes",H933*CALCULATIONS!$B$3,0)</f>
        <v>0</v>
      </c>
      <c r="O933" s="4" t="n">
        <f aca="false">L933-M933-N933</f>
        <v>2614.787</v>
      </c>
      <c r="P933" s="16" t="n">
        <f aca="false">IF(L933&gt;0,O933/L933,"")</f>
        <v>0.368421052631579</v>
      </c>
    </row>
    <row r="934" customFormat="false" ht="15" hidden="false" customHeight="false" outlineLevel="0" collapsed="false">
      <c r="A934" s="2" t="str">
        <f aca="false">RAW_DATA!A930</f>
        <v>ORD-100929</v>
      </c>
      <c r="B934" s="2" t="str">
        <f aca="false">RAW_DATA!B930</f>
        <v>CUST-4185</v>
      </c>
      <c r="C934" s="2" t="str">
        <f aca="false">RAW_DATA!C930</f>
        <v>Men</v>
      </c>
      <c r="D934" s="2" t="str">
        <f aca="false">RAW_DATA!D930</f>
        <v>MEN-SHIRT-001</v>
      </c>
      <c r="E934" s="14" t="str">
        <f aca="false">RAW_DATA!E930</f>
        <v>2024-10-11</v>
      </c>
      <c r="F934" s="14" t="str">
        <f aca="false">RAW_DATA!F930</f>
        <v>2024-10-13</v>
      </c>
      <c r="G934" s="2" t="str">
        <f aca="false">RAW_DATA!G930</f>
        <v>Madhesh</v>
      </c>
      <c r="H934" s="4" t="n">
        <f aca="false">RAW_DATA!H930</f>
        <v>5689.36</v>
      </c>
      <c r="I934" s="5" t="n">
        <f aca="false">RAW_DATA!I930</f>
        <v>0</v>
      </c>
      <c r="J934" s="2" t="str">
        <f aca="false">RAW_DATA!J930</f>
        <v>No</v>
      </c>
      <c r="K934" s="15" t="n">
        <f aca="false">IF(AND(F934&lt;&gt;"",E934&lt;&gt;""),DATEVALUE(F934)-DATEVALUE(E934),"")</f>
        <v>2</v>
      </c>
      <c r="L934" s="4" t="n">
        <f aca="false">H934*(1-I934/100)</f>
        <v>5689.36</v>
      </c>
      <c r="M934" s="4" t="n">
        <f aca="false">H934*CALCULATIONS!$B$2</f>
        <v>3413.616</v>
      </c>
      <c r="N934" s="4" t="n">
        <f aca="false">IF(J934="Yes",H934*CALCULATIONS!$B$3,0)</f>
        <v>0</v>
      </c>
      <c r="O934" s="4" t="n">
        <f aca="false">L934-M934-N934</f>
        <v>2275.744</v>
      </c>
      <c r="P934" s="16" t="n">
        <f aca="false">IF(L934&gt;0,O934/L934,"")</f>
        <v>0.4</v>
      </c>
    </row>
    <row r="935" customFormat="false" ht="15" hidden="false" customHeight="false" outlineLevel="0" collapsed="false">
      <c r="A935" s="2" t="str">
        <f aca="false">RAW_DATA!A931</f>
        <v>ORD-100930</v>
      </c>
      <c r="B935" s="2" t="str">
        <f aca="false">RAW_DATA!B931</f>
        <v>CUST-3855</v>
      </c>
      <c r="C935" s="2" t="str">
        <f aca="false">RAW_DATA!C931</f>
        <v>Women</v>
      </c>
      <c r="D935" s="2" t="str">
        <f aca="false">RAW_DATA!D931</f>
        <v>WOM-BLOUSE-001</v>
      </c>
      <c r="E935" s="14" t="str">
        <f aca="false">RAW_DATA!E931</f>
        <v>2024-05-25</v>
      </c>
      <c r="F935" s="14" t="str">
        <f aca="false">RAW_DATA!F931</f>
        <v>2024-05-28</v>
      </c>
      <c r="G935" s="2" t="str">
        <f aca="false">RAW_DATA!G931</f>
        <v>Bagmati</v>
      </c>
      <c r="H935" s="4" t="n">
        <f aca="false">RAW_DATA!H931</f>
        <v>3387.28</v>
      </c>
      <c r="I935" s="5" t="n">
        <f aca="false">RAW_DATA!I931</f>
        <v>0</v>
      </c>
      <c r="J935" s="2" t="str">
        <f aca="false">RAW_DATA!J931</f>
        <v>No</v>
      </c>
      <c r="K935" s="15" t="n">
        <f aca="false">IF(AND(F935&lt;&gt;"",E935&lt;&gt;""),DATEVALUE(F935)-DATEVALUE(E935),"")</f>
        <v>3</v>
      </c>
      <c r="L935" s="4" t="n">
        <f aca="false">H935*(1-I935/100)</f>
        <v>3387.28</v>
      </c>
      <c r="M935" s="4" t="n">
        <f aca="false">H935*CALCULATIONS!$B$2</f>
        <v>2032.368</v>
      </c>
      <c r="N935" s="4" t="n">
        <f aca="false">IF(J935="Yes",H935*CALCULATIONS!$B$3,0)</f>
        <v>0</v>
      </c>
      <c r="O935" s="4" t="n">
        <f aca="false">L935-M935-N935</f>
        <v>1354.912</v>
      </c>
      <c r="P935" s="16" t="n">
        <f aca="false">IF(L935&gt;0,O935/L935,"")</f>
        <v>0.4</v>
      </c>
    </row>
    <row r="936" customFormat="false" ht="15" hidden="false" customHeight="false" outlineLevel="0" collapsed="false">
      <c r="A936" s="2" t="str">
        <f aca="false">RAW_DATA!A932</f>
        <v>ORD-100931</v>
      </c>
      <c r="B936" s="2" t="str">
        <f aca="false">RAW_DATA!B932</f>
        <v>CUST-3248</v>
      </c>
      <c r="C936" s="2" t="str">
        <f aca="false">RAW_DATA!C932</f>
        <v>Men</v>
      </c>
      <c r="D936" s="2" t="str">
        <f aca="false">RAW_DATA!D932</f>
        <v>MEN-CHINO-001</v>
      </c>
      <c r="E936" s="14" t="str">
        <f aca="false">RAW_DATA!E932</f>
        <v>2024-05-14</v>
      </c>
      <c r="F936" s="14" t="str">
        <f aca="false">RAW_DATA!F932</f>
        <v>2024-05-25</v>
      </c>
      <c r="G936" s="2" t="str">
        <f aca="false">RAW_DATA!G932</f>
        <v>Bagmati</v>
      </c>
      <c r="H936" s="4" t="n">
        <f aca="false">RAW_DATA!H932</f>
        <v>811.63</v>
      </c>
      <c r="I936" s="5" t="n">
        <f aca="false">RAW_DATA!I932</f>
        <v>5</v>
      </c>
      <c r="J936" s="2" t="str">
        <f aca="false">RAW_DATA!J932</f>
        <v>Yes</v>
      </c>
      <c r="K936" s="15" t="n">
        <f aca="false">IF(AND(F936&lt;&gt;"",E936&lt;&gt;""),DATEVALUE(F936)-DATEVALUE(E936),"")</f>
        <v>11</v>
      </c>
      <c r="L936" s="4" t="n">
        <f aca="false">H936*(1-I936/100)</f>
        <v>771.0485</v>
      </c>
      <c r="M936" s="4" t="n">
        <f aca="false">H936*CALCULATIONS!$B$2</f>
        <v>486.978</v>
      </c>
      <c r="N936" s="4" t="n">
        <f aca="false">IF(J936="Yes",H936*CALCULATIONS!$B$3,0)</f>
        <v>162.326</v>
      </c>
      <c r="O936" s="4" t="n">
        <f aca="false">L936-M936-N936</f>
        <v>121.7445</v>
      </c>
      <c r="P936" s="16" t="n">
        <f aca="false">IF(L936&gt;0,O936/L936,"")</f>
        <v>0.157894736842105</v>
      </c>
    </row>
    <row r="937" customFormat="false" ht="15" hidden="false" customHeight="false" outlineLevel="0" collapsed="false">
      <c r="A937" s="2" t="str">
        <f aca="false">RAW_DATA!A933</f>
        <v>ORD-100932</v>
      </c>
      <c r="B937" s="2" t="str">
        <f aca="false">RAW_DATA!B933</f>
        <v>CUST-3807</v>
      </c>
      <c r="C937" s="2" t="str">
        <f aca="false">RAW_DATA!C933</f>
        <v>Men</v>
      </c>
      <c r="D937" s="2" t="str">
        <f aca="false">RAW_DATA!D933</f>
        <v>MEN-SHIRT-002</v>
      </c>
      <c r="E937" s="14" t="str">
        <f aca="false">RAW_DATA!E933</f>
        <v>2024-05-02</v>
      </c>
      <c r="F937" s="14" t="str">
        <f aca="false">RAW_DATA!F933</f>
        <v>2024-05-07</v>
      </c>
      <c r="G937" s="2" t="str">
        <f aca="false">RAW_DATA!G933</f>
        <v>Madhesh</v>
      </c>
      <c r="H937" s="4" t="n">
        <f aca="false">RAW_DATA!H933</f>
        <v>4923.55</v>
      </c>
      <c r="I937" s="5" t="n">
        <f aca="false">RAW_DATA!I933</f>
        <v>5</v>
      </c>
      <c r="J937" s="2" t="str">
        <f aca="false">RAW_DATA!J933</f>
        <v>No</v>
      </c>
      <c r="K937" s="15" t="n">
        <f aca="false">IF(AND(F937&lt;&gt;"",E937&lt;&gt;""),DATEVALUE(F937)-DATEVALUE(E937),"")</f>
        <v>5</v>
      </c>
      <c r="L937" s="4" t="n">
        <f aca="false">H937*(1-I937/100)</f>
        <v>4677.3725</v>
      </c>
      <c r="M937" s="4" t="n">
        <f aca="false">H937*CALCULATIONS!$B$2</f>
        <v>2954.13</v>
      </c>
      <c r="N937" s="4" t="n">
        <f aca="false">IF(J937="Yes",H937*CALCULATIONS!$B$3,0)</f>
        <v>0</v>
      </c>
      <c r="O937" s="4" t="n">
        <f aca="false">L937-M937-N937</f>
        <v>1723.2425</v>
      </c>
      <c r="P937" s="16" t="n">
        <f aca="false">IF(L937&gt;0,O937/L937,"")</f>
        <v>0.368421052631579</v>
      </c>
    </row>
    <row r="938" customFormat="false" ht="15" hidden="false" customHeight="false" outlineLevel="0" collapsed="false">
      <c r="A938" s="2" t="str">
        <f aca="false">RAW_DATA!A934</f>
        <v>ORD-100933</v>
      </c>
      <c r="B938" s="2" t="str">
        <f aca="false">RAW_DATA!B934</f>
        <v>CUST-4107</v>
      </c>
      <c r="C938" s="2" t="str">
        <f aca="false">RAW_DATA!C934</f>
        <v>Kids</v>
      </c>
      <c r="D938" s="2" t="str">
        <f aca="false">RAW_DATA!D934</f>
        <v>KID-KURTA-001</v>
      </c>
      <c r="E938" s="14" t="str">
        <f aca="false">RAW_DATA!E934</f>
        <v>2024-03-14</v>
      </c>
      <c r="F938" s="14" t="str">
        <f aca="false">RAW_DATA!F934</f>
        <v>2024-03-24</v>
      </c>
      <c r="G938" s="2" t="str">
        <f aca="false">RAW_DATA!G934</f>
        <v>Karnali</v>
      </c>
      <c r="H938" s="4" t="n">
        <f aca="false">RAW_DATA!H934</f>
        <v>1447.97</v>
      </c>
      <c r="I938" s="5" t="n">
        <f aca="false">RAW_DATA!I934</f>
        <v>25</v>
      </c>
      <c r="J938" s="2" t="str">
        <f aca="false">RAW_DATA!J934</f>
        <v>Yes</v>
      </c>
      <c r="K938" s="15" t="n">
        <f aca="false">IF(AND(F938&lt;&gt;"",E938&lt;&gt;""),DATEVALUE(F938)-DATEVALUE(E938),"")</f>
        <v>10</v>
      </c>
      <c r="L938" s="4" t="n">
        <f aca="false">H938*(1-I938/100)</f>
        <v>1085.9775</v>
      </c>
      <c r="M938" s="4" t="n">
        <f aca="false">H938*CALCULATIONS!$B$2</f>
        <v>868.782</v>
      </c>
      <c r="N938" s="4" t="n">
        <f aca="false">IF(J938="Yes",H938*CALCULATIONS!$B$3,0)</f>
        <v>289.594</v>
      </c>
      <c r="O938" s="4" t="n">
        <f aca="false">L938-M938-N938</f>
        <v>-72.3985000000001</v>
      </c>
      <c r="P938" s="16" t="n">
        <f aca="false">IF(L938&gt;0,O938/L938,"")</f>
        <v>-0.0666666666666667</v>
      </c>
    </row>
    <row r="939" customFormat="false" ht="15" hidden="false" customHeight="false" outlineLevel="0" collapsed="false">
      <c r="A939" s="2" t="str">
        <f aca="false">RAW_DATA!A935</f>
        <v>ORD-100934</v>
      </c>
      <c r="B939" s="2" t="str">
        <f aca="false">RAW_DATA!B935</f>
        <v>CUST-4098</v>
      </c>
      <c r="C939" s="2" t="str">
        <f aca="false">RAW_DATA!C935</f>
        <v>Men</v>
      </c>
      <c r="D939" s="2" t="str">
        <f aca="false">RAW_DATA!D935</f>
        <v>MEN-POLO-001</v>
      </c>
      <c r="E939" s="14" t="str">
        <f aca="false">RAW_DATA!E935</f>
        <v>2024-11-21</v>
      </c>
      <c r="F939" s="14" t="str">
        <f aca="false">RAW_DATA!F935</f>
        <v>2024-11-25</v>
      </c>
      <c r="G939" s="2" t="str">
        <f aca="false">RAW_DATA!G935</f>
        <v>Lumbini</v>
      </c>
      <c r="H939" s="4" t="n">
        <f aca="false">RAW_DATA!H935</f>
        <v>9193.46</v>
      </c>
      <c r="I939" s="5" t="n">
        <f aca="false">RAW_DATA!I935</f>
        <v>10</v>
      </c>
      <c r="J939" s="2" t="str">
        <f aca="false">RAW_DATA!J935</f>
        <v>Yes</v>
      </c>
      <c r="K939" s="15" t="n">
        <f aca="false">IF(AND(F939&lt;&gt;"",E939&lt;&gt;""),DATEVALUE(F939)-DATEVALUE(E939),"")</f>
        <v>4</v>
      </c>
      <c r="L939" s="4" t="n">
        <f aca="false">H939*(1-I939/100)</f>
        <v>8274.114</v>
      </c>
      <c r="M939" s="4" t="n">
        <f aca="false">H939*CALCULATIONS!$B$2</f>
        <v>5516.076</v>
      </c>
      <c r="N939" s="4" t="n">
        <f aca="false">IF(J939="Yes",H939*CALCULATIONS!$B$3,0)</f>
        <v>1838.692</v>
      </c>
      <c r="O939" s="4" t="n">
        <f aca="false">L939-M939-N939</f>
        <v>919.346000000001</v>
      </c>
      <c r="P939" s="16" t="n">
        <f aca="false">IF(L939&gt;0,O939/L939,"")</f>
        <v>0.111111111111111</v>
      </c>
    </row>
    <row r="940" customFormat="false" ht="15" hidden="false" customHeight="false" outlineLevel="0" collapsed="false">
      <c r="A940" s="2" t="str">
        <f aca="false">RAW_DATA!A936</f>
        <v>ORD-100935</v>
      </c>
      <c r="B940" s="2" t="str">
        <f aca="false">RAW_DATA!B936</f>
        <v>CUST-9327</v>
      </c>
      <c r="C940" s="2" t="str">
        <f aca="false">RAW_DATA!C936</f>
        <v>Kids</v>
      </c>
      <c r="D940" s="2" t="str">
        <f aca="false">RAW_DATA!D936</f>
        <v>KID-JACKET-001</v>
      </c>
      <c r="E940" s="14" t="str">
        <f aca="false">RAW_DATA!E936</f>
        <v>2024-11-18</v>
      </c>
      <c r="F940" s="14" t="str">
        <f aca="false">RAW_DATA!F936</f>
        <v>2024-11-27</v>
      </c>
      <c r="G940" s="2" t="str">
        <f aca="false">RAW_DATA!G936</f>
        <v>Lumbini</v>
      </c>
      <c r="H940" s="4" t="n">
        <f aca="false">RAW_DATA!H936</f>
        <v>4083.99</v>
      </c>
      <c r="I940" s="5" t="n">
        <f aca="false">RAW_DATA!I936</f>
        <v>10</v>
      </c>
      <c r="J940" s="2" t="str">
        <f aca="false">RAW_DATA!J936</f>
        <v>No</v>
      </c>
      <c r="K940" s="15" t="n">
        <f aca="false">IF(AND(F940&lt;&gt;"",E940&lt;&gt;""),DATEVALUE(F940)-DATEVALUE(E940),"")</f>
        <v>9</v>
      </c>
      <c r="L940" s="4" t="n">
        <f aca="false">H940*(1-I940/100)</f>
        <v>3675.591</v>
      </c>
      <c r="M940" s="4" t="n">
        <f aca="false">H940*CALCULATIONS!$B$2</f>
        <v>2450.394</v>
      </c>
      <c r="N940" s="4" t="n">
        <f aca="false">IF(J940="Yes",H940*CALCULATIONS!$B$3,0)</f>
        <v>0</v>
      </c>
      <c r="O940" s="4" t="n">
        <f aca="false">L940-M940-N940</f>
        <v>1225.197</v>
      </c>
      <c r="P940" s="16" t="n">
        <f aca="false">IF(L940&gt;0,O940/L940,"")</f>
        <v>0.333333333333333</v>
      </c>
    </row>
    <row r="941" customFormat="false" ht="15" hidden="false" customHeight="false" outlineLevel="0" collapsed="false">
      <c r="A941" s="2" t="str">
        <f aca="false">RAW_DATA!A937</f>
        <v>ORD-100936</v>
      </c>
      <c r="B941" s="2" t="str">
        <f aca="false">RAW_DATA!B937</f>
        <v>CUST-7358</v>
      </c>
      <c r="C941" s="2" t="str">
        <f aca="false">RAW_DATA!C937</f>
        <v>Kids</v>
      </c>
      <c r="D941" s="2" t="str">
        <f aca="false">RAW_DATA!D937</f>
        <v>KID-HOODIE-001</v>
      </c>
      <c r="E941" s="14" t="str">
        <f aca="false">RAW_DATA!E937</f>
        <v>2024-12-05</v>
      </c>
      <c r="F941" s="14" t="str">
        <f aca="false">RAW_DATA!F937</f>
        <v>2024-12-12</v>
      </c>
      <c r="G941" s="2" t="str">
        <f aca="false">RAW_DATA!G937</f>
        <v>Bagmati</v>
      </c>
      <c r="H941" s="4" t="n">
        <f aca="false">RAW_DATA!H937</f>
        <v>11877.65</v>
      </c>
      <c r="I941" s="5" t="n">
        <f aca="false">RAW_DATA!I937</f>
        <v>0</v>
      </c>
      <c r="J941" s="2" t="str">
        <f aca="false">RAW_DATA!J937</f>
        <v>Yes</v>
      </c>
      <c r="K941" s="15" t="n">
        <f aca="false">IF(AND(F941&lt;&gt;"",E941&lt;&gt;""),DATEVALUE(F941)-DATEVALUE(E941),"")</f>
        <v>7</v>
      </c>
      <c r="L941" s="4" t="n">
        <f aca="false">H941*(1-I941/100)</f>
        <v>11877.65</v>
      </c>
      <c r="M941" s="4" t="n">
        <f aca="false">H941*CALCULATIONS!$B$2</f>
        <v>7126.59</v>
      </c>
      <c r="N941" s="4" t="n">
        <f aca="false">IF(J941="Yes",H941*CALCULATIONS!$B$3,0)</f>
        <v>2375.53</v>
      </c>
      <c r="O941" s="4" t="n">
        <f aca="false">L941-M941-N941</f>
        <v>2375.53</v>
      </c>
      <c r="P941" s="16" t="n">
        <f aca="false">IF(L941&gt;0,O941/L941,"")</f>
        <v>0.2</v>
      </c>
    </row>
    <row r="942" customFormat="false" ht="15" hidden="false" customHeight="false" outlineLevel="0" collapsed="false">
      <c r="A942" s="2" t="str">
        <f aca="false">RAW_DATA!A938</f>
        <v>ORD-100937</v>
      </c>
      <c r="B942" s="2" t="str">
        <f aca="false">RAW_DATA!B938</f>
        <v>CUST-8918</v>
      </c>
      <c r="C942" s="2" t="str">
        <f aca="false">RAW_DATA!C938</f>
        <v>Women</v>
      </c>
      <c r="D942" s="2" t="str">
        <f aca="false">RAW_DATA!D938</f>
        <v>WOM-CARDIGAN-001</v>
      </c>
      <c r="E942" s="14" t="str">
        <f aca="false">RAW_DATA!E938</f>
        <v>2024-06-13</v>
      </c>
      <c r="F942" s="14" t="str">
        <f aca="false">RAW_DATA!F938</f>
        <v>2024-06-21</v>
      </c>
      <c r="G942" s="2" t="str">
        <f aca="false">RAW_DATA!G938</f>
        <v>Madhesh</v>
      </c>
      <c r="H942" s="4" t="n">
        <f aca="false">RAW_DATA!H938</f>
        <v>7231.88</v>
      </c>
      <c r="I942" s="5" t="n">
        <f aca="false">RAW_DATA!I938</f>
        <v>20</v>
      </c>
      <c r="J942" s="2" t="str">
        <f aca="false">RAW_DATA!J938</f>
        <v>No</v>
      </c>
      <c r="K942" s="15" t="n">
        <f aca="false">IF(AND(F942&lt;&gt;"",E942&lt;&gt;""),DATEVALUE(F942)-DATEVALUE(E942),"")</f>
        <v>8</v>
      </c>
      <c r="L942" s="4" t="n">
        <f aca="false">H942*(1-I942/100)</f>
        <v>5785.504</v>
      </c>
      <c r="M942" s="4" t="n">
        <f aca="false">H942*CALCULATIONS!$B$2</f>
        <v>4339.128</v>
      </c>
      <c r="N942" s="4" t="n">
        <f aca="false">IF(J942="Yes",H942*CALCULATIONS!$B$3,0)</f>
        <v>0</v>
      </c>
      <c r="O942" s="4" t="n">
        <f aca="false">L942-M942-N942</f>
        <v>1446.376</v>
      </c>
      <c r="P942" s="16" t="n">
        <f aca="false">IF(L942&gt;0,O942/L942,"")</f>
        <v>0.25</v>
      </c>
    </row>
    <row r="943" customFormat="false" ht="15" hidden="false" customHeight="false" outlineLevel="0" collapsed="false">
      <c r="A943" s="2" t="str">
        <f aca="false">RAW_DATA!A939</f>
        <v>ORD-100938</v>
      </c>
      <c r="B943" s="2" t="str">
        <f aca="false">RAW_DATA!B939</f>
        <v>CUST-4325</v>
      </c>
      <c r="C943" s="2" t="str">
        <f aca="false">RAW_DATA!C939</f>
        <v>Women</v>
      </c>
      <c r="D943" s="2" t="str">
        <f aca="false">RAW_DATA!D939</f>
        <v>WOM-SUIT-001</v>
      </c>
      <c r="E943" s="14" t="str">
        <f aca="false">RAW_DATA!E939</f>
        <v>2024-10-25</v>
      </c>
      <c r="F943" s="14" t="str">
        <f aca="false">RAW_DATA!F939</f>
        <v>2024-11-01</v>
      </c>
      <c r="G943" s="2" t="str">
        <f aca="false">RAW_DATA!G939</f>
        <v>Madhesh</v>
      </c>
      <c r="H943" s="4" t="n">
        <f aca="false">RAW_DATA!H939</f>
        <v>6313.72</v>
      </c>
      <c r="I943" s="5" t="n">
        <f aca="false">RAW_DATA!I939</f>
        <v>20</v>
      </c>
      <c r="J943" s="2" t="str">
        <f aca="false">RAW_DATA!J939</f>
        <v>No</v>
      </c>
      <c r="K943" s="15" t="n">
        <f aca="false">IF(AND(F943&lt;&gt;"",E943&lt;&gt;""),DATEVALUE(F943)-DATEVALUE(E943),"")</f>
        <v>7</v>
      </c>
      <c r="L943" s="4" t="n">
        <f aca="false">H943*(1-I943/100)</f>
        <v>5050.976</v>
      </c>
      <c r="M943" s="4" t="n">
        <f aca="false">H943*CALCULATIONS!$B$2</f>
        <v>3788.232</v>
      </c>
      <c r="N943" s="4" t="n">
        <f aca="false">IF(J943="Yes",H943*CALCULATIONS!$B$3,0)</f>
        <v>0</v>
      </c>
      <c r="O943" s="4" t="n">
        <f aca="false">L943-M943-N943</f>
        <v>1262.744</v>
      </c>
      <c r="P943" s="16" t="n">
        <f aca="false">IF(L943&gt;0,O943/L943,"")</f>
        <v>0.25</v>
      </c>
    </row>
    <row r="944" customFormat="false" ht="15" hidden="false" customHeight="false" outlineLevel="0" collapsed="false">
      <c r="A944" s="2" t="str">
        <f aca="false">RAW_DATA!A940</f>
        <v>ORD-100939</v>
      </c>
      <c r="B944" s="2" t="str">
        <f aca="false">RAW_DATA!B940</f>
        <v>CUST-7129</v>
      </c>
      <c r="C944" s="2" t="str">
        <f aca="false">RAW_DATA!C940</f>
        <v>Women</v>
      </c>
      <c r="D944" s="2" t="str">
        <f aca="false">RAW_DATA!D940</f>
        <v>WOM-TOP-001</v>
      </c>
      <c r="E944" s="14" t="str">
        <f aca="false">RAW_DATA!E940</f>
        <v>2024-07-12</v>
      </c>
      <c r="F944" s="14" t="str">
        <f aca="false">RAW_DATA!F940</f>
        <v>2024-07-18</v>
      </c>
      <c r="G944" s="2" t="str">
        <f aca="false">RAW_DATA!G940</f>
        <v>Madhesh</v>
      </c>
      <c r="H944" s="4" t="n">
        <f aca="false">RAW_DATA!H940</f>
        <v>6662.83</v>
      </c>
      <c r="I944" s="5" t="n">
        <f aca="false">RAW_DATA!I940</f>
        <v>10</v>
      </c>
      <c r="J944" s="2" t="str">
        <f aca="false">RAW_DATA!J940</f>
        <v>No</v>
      </c>
      <c r="K944" s="15" t="n">
        <f aca="false">IF(AND(F944&lt;&gt;"",E944&lt;&gt;""),DATEVALUE(F944)-DATEVALUE(E944),"")</f>
        <v>6</v>
      </c>
      <c r="L944" s="4" t="n">
        <f aca="false">H944*(1-I944/100)</f>
        <v>5996.547</v>
      </c>
      <c r="M944" s="4" t="n">
        <f aca="false">H944*CALCULATIONS!$B$2</f>
        <v>3997.698</v>
      </c>
      <c r="N944" s="4" t="n">
        <f aca="false">IF(J944="Yes",H944*CALCULATIONS!$B$3,0)</f>
        <v>0</v>
      </c>
      <c r="O944" s="4" t="n">
        <f aca="false">L944-M944-N944</f>
        <v>1998.849</v>
      </c>
      <c r="P944" s="16" t="n">
        <f aca="false">IF(L944&gt;0,O944/L944,"")</f>
        <v>0.333333333333333</v>
      </c>
    </row>
    <row r="945" customFormat="false" ht="15" hidden="false" customHeight="false" outlineLevel="0" collapsed="false">
      <c r="A945" s="2" t="str">
        <f aca="false">RAW_DATA!A941</f>
        <v>ORD-100940</v>
      </c>
      <c r="B945" s="2" t="str">
        <f aca="false">RAW_DATA!B941</f>
        <v>CUST-8622</v>
      </c>
      <c r="C945" s="2" t="str">
        <f aca="false">RAW_DATA!C941</f>
        <v>Men</v>
      </c>
      <c r="D945" s="2" t="str">
        <f aca="false">RAW_DATA!D941</f>
        <v>MEN-SHIRT-002</v>
      </c>
      <c r="E945" s="14" t="str">
        <f aca="false">RAW_DATA!E941</f>
        <v>2024-09-22</v>
      </c>
      <c r="F945" s="14" t="str">
        <f aca="false">RAW_DATA!F941</f>
        <v>2024-09-27</v>
      </c>
      <c r="G945" s="2" t="str">
        <f aca="false">RAW_DATA!G941</f>
        <v>Bagmati</v>
      </c>
      <c r="H945" s="4" t="n">
        <f aca="false">RAW_DATA!H941</f>
        <v>4778.2</v>
      </c>
      <c r="I945" s="5" t="n">
        <f aca="false">RAW_DATA!I941</f>
        <v>0</v>
      </c>
      <c r="J945" s="2" t="str">
        <f aca="false">RAW_DATA!J941</f>
        <v>No</v>
      </c>
      <c r="K945" s="15" t="n">
        <f aca="false">IF(AND(F945&lt;&gt;"",E945&lt;&gt;""),DATEVALUE(F945)-DATEVALUE(E945),"")</f>
        <v>5</v>
      </c>
      <c r="L945" s="4" t="n">
        <f aca="false">H945*(1-I945/100)</f>
        <v>4778.2</v>
      </c>
      <c r="M945" s="4" t="n">
        <f aca="false">H945*CALCULATIONS!$B$2</f>
        <v>2866.92</v>
      </c>
      <c r="N945" s="4" t="n">
        <f aca="false">IF(J945="Yes",H945*CALCULATIONS!$B$3,0)</f>
        <v>0</v>
      </c>
      <c r="O945" s="4" t="n">
        <f aca="false">L945-M945-N945</f>
        <v>1911.28</v>
      </c>
      <c r="P945" s="16" t="n">
        <f aca="false">IF(L945&gt;0,O945/L945,"")</f>
        <v>0.4</v>
      </c>
    </row>
    <row r="946" customFormat="false" ht="15" hidden="false" customHeight="false" outlineLevel="0" collapsed="false">
      <c r="A946" s="2" t="str">
        <f aca="false">RAW_DATA!A942</f>
        <v>ORD-100941</v>
      </c>
      <c r="B946" s="2" t="str">
        <f aca="false">RAW_DATA!B942</f>
        <v>CUST-7264</v>
      </c>
      <c r="C946" s="2" t="str">
        <f aca="false">RAW_DATA!C942</f>
        <v>Women</v>
      </c>
      <c r="D946" s="2" t="str">
        <f aca="false">RAW_DATA!D942</f>
        <v>WOM-BLOUSE-001</v>
      </c>
      <c r="E946" s="14" t="str">
        <f aca="false">RAW_DATA!E942</f>
        <v>2024-07-07</v>
      </c>
      <c r="F946" s="14" t="str">
        <f aca="false">RAW_DATA!F942</f>
        <v>2024-07-16</v>
      </c>
      <c r="G946" s="2" t="str">
        <f aca="false">RAW_DATA!G942</f>
        <v>Madhesh</v>
      </c>
      <c r="H946" s="4" t="n">
        <f aca="false">RAW_DATA!H942</f>
        <v>6771.33</v>
      </c>
      <c r="I946" s="5" t="n">
        <f aca="false">RAW_DATA!I942</f>
        <v>15</v>
      </c>
      <c r="J946" s="2" t="str">
        <f aca="false">RAW_DATA!J942</f>
        <v>No</v>
      </c>
      <c r="K946" s="15" t="n">
        <f aca="false">IF(AND(F946&lt;&gt;"",E946&lt;&gt;""),DATEVALUE(F946)-DATEVALUE(E946),"")</f>
        <v>9</v>
      </c>
      <c r="L946" s="4" t="n">
        <f aca="false">H946*(1-I946/100)</f>
        <v>5755.6305</v>
      </c>
      <c r="M946" s="4" t="n">
        <f aca="false">H946*CALCULATIONS!$B$2</f>
        <v>4062.798</v>
      </c>
      <c r="N946" s="4" t="n">
        <f aca="false">IF(J946="Yes",H946*CALCULATIONS!$B$3,0)</f>
        <v>0</v>
      </c>
      <c r="O946" s="4" t="n">
        <f aca="false">L946-M946-N946</f>
        <v>1692.8325</v>
      </c>
      <c r="P946" s="16" t="n">
        <f aca="false">IF(L946&gt;0,O946/L946,"")</f>
        <v>0.294117647058824</v>
      </c>
    </row>
    <row r="947" customFormat="false" ht="15" hidden="false" customHeight="false" outlineLevel="0" collapsed="false">
      <c r="A947" s="2" t="str">
        <f aca="false">RAW_DATA!A943</f>
        <v>ORD-100942</v>
      </c>
      <c r="B947" s="2" t="str">
        <f aca="false">RAW_DATA!B943</f>
        <v>CUST-9956</v>
      </c>
      <c r="C947" s="2" t="str">
        <f aca="false">RAW_DATA!C943</f>
        <v>Men</v>
      </c>
      <c r="D947" s="2" t="str">
        <f aca="false">RAW_DATA!D943</f>
        <v>MEN-TSHIRT-001</v>
      </c>
      <c r="E947" s="14" t="str">
        <f aca="false">RAW_DATA!E943</f>
        <v>2024-02-12</v>
      </c>
      <c r="F947" s="14" t="str">
        <f aca="false">RAW_DATA!F943</f>
        <v>2024-02-16</v>
      </c>
      <c r="G947" s="2" t="str">
        <f aca="false">RAW_DATA!G943</f>
        <v>Bagmati</v>
      </c>
      <c r="H947" s="4" t="n">
        <f aca="false">RAW_DATA!H943</f>
        <v>1600.38</v>
      </c>
      <c r="I947" s="5" t="n">
        <f aca="false">RAW_DATA!I943</f>
        <v>25</v>
      </c>
      <c r="J947" s="2" t="str">
        <f aca="false">RAW_DATA!J943</f>
        <v>No</v>
      </c>
      <c r="K947" s="15" t="n">
        <f aca="false">IF(AND(F947&lt;&gt;"",E947&lt;&gt;""),DATEVALUE(F947)-DATEVALUE(E947),"")</f>
        <v>4</v>
      </c>
      <c r="L947" s="4" t="n">
        <f aca="false">H947*(1-I947/100)</f>
        <v>1200.285</v>
      </c>
      <c r="M947" s="4" t="n">
        <f aca="false">H947*CALCULATIONS!$B$2</f>
        <v>960.228</v>
      </c>
      <c r="N947" s="4" t="n">
        <f aca="false">IF(J947="Yes",H947*CALCULATIONS!$B$3,0)</f>
        <v>0</v>
      </c>
      <c r="O947" s="4" t="n">
        <f aca="false">L947-M947-N947</f>
        <v>240.057</v>
      </c>
      <c r="P947" s="16" t="n">
        <f aca="false">IF(L947&gt;0,O947/L947,"")</f>
        <v>0.2</v>
      </c>
    </row>
    <row r="948" customFormat="false" ht="15" hidden="false" customHeight="false" outlineLevel="0" collapsed="false">
      <c r="A948" s="2" t="str">
        <f aca="false">RAW_DATA!A944</f>
        <v>ORD-100943</v>
      </c>
      <c r="B948" s="2" t="str">
        <f aca="false">RAW_DATA!B944</f>
        <v>CUST-4221</v>
      </c>
      <c r="C948" s="2" t="str">
        <f aca="false">RAW_DATA!C944</f>
        <v>Women</v>
      </c>
      <c r="D948" s="2" t="str">
        <f aca="false">RAW_DATA!D944</f>
        <v>WOM-JEANS-001</v>
      </c>
      <c r="E948" s="14" t="str">
        <f aca="false">RAW_DATA!E944</f>
        <v>2024-07-03</v>
      </c>
      <c r="F948" s="14" t="str">
        <f aca="false">RAW_DATA!F944</f>
        <v>2024-07-04</v>
      </c>
      <c r="G948" s="2" t="str">
        <f aca="false">RAW_DATA!G944</f>
        <v>Sudurpashchim</v>
      </c>
      <c r="H948" s="4" t="n">
        <f aca="false">RAW_DATA!H944</f>
        <v>2219.52</v>
      </c>
      <c r="I948" s="5" t="n">
        <f aca="false">RAW_DATA!I944</f>
        <v>0</v>
      </c>
      <c r="J948" s="2" t="str">
        <f aca="false">RAW_DATA!J944</f>
        <v>No</v>
      </c>
      <c r="K948" s="15" t="n">
        <f aca="false">IF(AND(F948&lt;&gt;"",E948&lt;&gt;""),DATEVALUE(F948)-DATEVALUE(E948),"")</f>
        <v>1</v>
      </c>
      <c r="L948" s="4" t="n">
        <f aca="false">H948*(1-I948/100)</f>
        <v>2219.52</v>
      </c>
      <c r="M948" s="4" t="n">
        <f aca="false">H948*CALCULATIONS!$B$2</f>
        <v>1331.712</v>
      </c>
      <c r="N948" s="4" t="n">
        <f aca="false">IF(J948="Yes",H948*CALCULATIONS!$B$3,0)</f>
        <v>0</v>
      </c>
      <c r="O948" s="4" t="n">
        <f aca="false">L948-M948-N948</f>
        <v>887.808</v>
      </c>
      <c r="P948" s="16" t="n">
        <f aca="false">IF(L948&gt;0,O948/L948,"")</f>
        <v>0.4</v>
      </c>
    </row>
    <row r="949" customFormat="false" ht="15" hidden="false" customHeight="false" outlineLevel="0" collapsed="false">
      <c r="A949" s="2" t="str">
        <f aca="false">RAW_DATA!A945</f>
        <v>ORD-100944</v>
      </c>
      <c r="B949" s="2" t="str">
        <f aca="false">RAW_DATA!B945</f>
        <v>CUST-3258</v>
      </c>
      <c r="C949" s="2" t="str">
        <f aca="false">RAW_DATA!C945</f>
        <v>Women</v>
      </c>
      <c r="D949" s="2" t="str">
        <f aca="false">RAW_DATA!D945</f>
        <v>WOM-JEANS-001</v>
      </c>
      <c r="E949" s="14" t="str">
        <f aca="false">RAW_DATA!E945</f>
        <v>2024-05-20</v>
      </c>
      <c r="F949" s="14" t="str">
        <f aca="false">RAW_DATA!F945</f>
        <v>2024-05-23</v>
      </c>
      <c r="G949" s="2" t="str">
        <f aca="false">RAW_DATA!G945</f>
        <v>Madhesh</v>
      </c>
      <c r="H949" s="4" t="n">
        <f aca="false">RAW_DATA!H945</f>
        <v>11643</v>
      </c>
      <c r="I949" s="5" t="n">
        <f aca="false">RAW_DATA!I945</f>
        <v>30</v>
      </c>
      <c r="J949" s="2" t="str">
        <f aca="false">RAW_DATA!J945</f>
        <v>No</v>
      </c>
      <c r="K949" s="15" t="n">
        <f aca="false">IF(AND(F949&lt;&gt;"",E949&lt;&gt;""),DATEVALUE(F949)-DATEVALUE(E949),"")</f>
        <v>3</v>
      </c>
      <c r="L949" s="4" t="n">
        <f aca="false">H949*(1-I949/100)</f>
        <v>8150.1</v>
      </c>
      <c r="M949" s="4" t="n">
        <f aca="false">H949*CALCULATIONS!$B$2</f>
        <v>6985.8</v>
      </c>
      <c r="N949" s="4" t="n">
        <f aca="false">IF(J949="Yes",H949*CALCULATIONS!$B$3,0)</f>
        <v>0</v>
      </c>
      <c r="O949" s="4" t="n">
        <f aca="false">L949-M949-N949</f>
        <v>1164.3</v>
      </c>
      <c r="P949" s="16" t="n">
        <f aca="false">IF(L949&gt;0,O949/L949,"")</f>
        <v>0.142857142857143</v>
      </c>
    </row>
    <row r="950" customFormat="false" ht="15" hidden="false" customHeight="false" outlineLevel="0" collapsed="false">
      <c r="A950" s="2" t="str">
        <f aca="false">RAW_DATA!A946</f>
        <v>ORD-100945</v>
      </c>
      <c r="B950" s="2" t="str">
        <f aca="false">RAW_DATA!B946</f>
        <v>CUST-7616</v>
      </c>
      <c r="C950" s="2" t="str">
        <f aca="false">RAW_DATA!C946</f>
        <v>Kids</v>
      </c>
      <c r="D950" s="2" t="str">
        <f aca="false">RAW_DATA!D946</f>
        <v>KID-ONESIE-001</v>
      </c>
      <c r="E950" s="14" t="str">
        <f aca="false">RAW_DATA!E946</f>
        <v>2024-05-24</v>
      </c>
      <c r="F950" s="14" t="str">
        <f aca="false">RAW_DATA!F946</f>
        <v>2024-06-02</v>
      </c>
      <c r="G950" s="2" t="str">
        <f aca="false">RAW_DATA!G946</f>
        <v>Sudurpashchim</v>
      </c>
      <c r="H950" s="4" t="n">
        <f aca="false">RAW_DATA!H946</f>
        <v>11666.1</v>
      </c>
      <c r="I950" s="5" t="n">
        <f aca="false">RAW_DATA!I946</f>
        <v>0</v>
      </c>
      <c r="J950" s="2" t="str">
        <f aca="false">RAW_DATA!J946</f>
        <v>No</v>
      </c>
      <c r="K950" s="15" t="n">
        <f aca="false">IF(AND(F950&lt;&gt;"",E950&lt;&gt;""),DATEVALUE(F950)-DATEVALUE(E950),"")</f>
        <v>9</v>
      </c>
      <c r="L950" s="4" t="n">
        <f aca="false">H950*(1-I950/100)</f>
        <v>11666.1</v>
      </c>
      <c r="M950" s="4" t="n">
        <f aca="false">H950*CALCULATIONS!$B$2</f>
        <v>6999.66</v>
      </c>
      <c r="N950" s="4" t="n">
        <f aca="false">IF(J950="Yes",H950*CALCULATIONS!$B$3,0)</f>
        <v>0</v>
      </c>
      <c r="O950" s="4" t="n">
        <f aca="false">L950-M950-N950</f>
        <v>4666.44</v>
      </c>
      <c r="P950" s="16" t="n">
        <f aca="false">IF(L950&gt;0,O950/L950,"")</f>
        <v>0.4</v>
      </c>
    </row>
    <row r="951" customFormat="false" ht="15" hidden="false" customHeight="false" outlineLevel="0" collapsed="false">
      <c r="A951" s="2" t="str">
        <f aca="false">RAW_DATA!A947</f>
        <v>ORD-100946</v>
      </c>
      <c r="B951" s="2" t="str">
        <f aca="false">RAW_DATA!B947</f>
        <v>CUST-7512</v>
      </c>
      <c r="C951" s="2" t="str">
        <f aca="false">RAW_DATA!C947</f>
        <v>Kids</v>
      </c>
      <c r="D951" s="2" t="str">
        <f aca="false">RAW_DATA!D947</f>
        <v>KID-KURTA-001</v>
      </c>
      <c r="E951" s="14" t="str">
        <f aca="false">RAW_DATA!E947</f>
        <v>2024-09-19</v>
      </c>
      <c r="F951" s="14" t="str">
        <f aca="false">RAW_DATA!F947</f>
        <v>2024-10-04</v>
      </c>
      <c r="G951" s="2" t="str">
        <f aca="false">RAW_DATA!G947</f>
        <v>Lumbini</v>
      </c>
      <c r="H951" s="4" t="n">
        <f aca="false">RAW_DATA!H947</f>
        <v>7344.06</v>
      </c>
      <c r="I951" s="5" t="n">
        <f aca="false">RAW_DATA!I947</f>
        <v>0</v>
      </c>
      <c r="J951" s="2" t="str">
        <f aca="false">RAW_DATA!J947</f>
        <v>No</v>
      </c>
      <c r="K951" s="15" t="n">
        <f aca="false">IF(AND(F951&lt;&gt;"",E951&lt;&gt;""),DATEVALUE(F951)-DATEVALUE(E951),"")</f>
        <v>15</v>
      </c>
      <c r="L951" s="4" t="n">
        <f aca="false">H951*(1-I951/100)</f>
        <v>7344.06</v>
      </c>
      <c r="M951" s="4" t="n">
        <f aca="false">H951*CALCULATIONS!$B$2</f>
        <v>4406.436</v>
      </c>
      <c r="N951" s="4" t="n">
        <f aca="false">IF(J951="Yes",H951*CALCULATIONS!$B$3,0)</f>
        <v>0</v>
      </c>
      <c r="O951" s="4" t="n">
        <f aca="false">L951-M951-N951</f>
        <v>2937.624</v>
      </c>
      <c r="P951" s="16" t="n">
        <f aca="false">IF(L951&gt;0,O951/L951,"")</f>
        <v>0.4</v>
      </c>
    </row>
    <row r="952" customFormat="false" ht="15" hidden="false" customHeight="false" outlineLevel="0" collapsed="false">
      <c r="A952" s="2" t="str">
        <f aca="false">RAW_DATA!A948</f>
        <v>ORD-100947</v>
      </c>
      <c r="B952" s="2" t="str">
        <f aca="false">RAW_DATA!B948</f>
        <v>CUST-8559</v>
      </c>
      <c r="C952" s="2" t="str">
        <f aca="false">RAW_DATA!C948</f>
        <v>Men</v>
      </c>
      <c r="D952" s="2" t="str">
        <f aca="false">RAW_DATA!D948</f>
        <v>MEN-JEANS-002</v>
      </c>
      <c r="E952" s="14" t="str">
        <f aca="false">RAW_DATA!E948</f>
        <v>2024-10-09</v>
      </c>
      <c r="F952" s="14" t="str">
        <f aca="false">RAW_DATA!F948</f>
        <v>2024-10-17</v>
      </c>
      <c r="G952" s="2" t="str">
        <f aca="false">RAW_DATA!G948</f>
        <v>Madhesh</v>
      </c>
      <c r="H952" s="4" t="n">
        <f aca="false">RAW_DATA!H948</f>
        <v>9011.55</v>
      </c>
      <c r="I952" s="5" t="n">
        <f aca="false">RAW_DATA!I948</f>
        <v>20</v>
      </c>
      <c r="J952" s="2" t="str">
        <f aca="false">RAW_DATA!J948</f>
        <v>No</v>
      </c>
      <c r="K952" s="15" t="n">
        <f aca="false">IF(AND(F952&lt;&gt;"",E952&lt;&gt;""),DATEVALUE(F952)-DATEVALUE(E952),"")</f>
        <v>8</v>
      </c>
      <c r="L952" s="4" t="n">
        <f aca="false">H952*(1-I952/100)</f>
        <v>7209.24</v>
      </c>
      <c r="M952" s="4" t="n">
        <f aca="false">H952*CALCULATIONS!$B$2</f>
        <v>5406.93</v>
      </c>
      <c r="N952" s="4" t="n">
        <f aca="false">IF(J952="Yes",H952*CALCULATIONS!$B$3,0)</f>
        <v>0</v>
      </c>
      <c r="O952" s="4" t="n">
        <f aca="false">L952-M952-N952</f>
        <v>1802.31</v>
      </c>
      <c r="P952" s="16" t="n">
        <f aca="false">IF(L952&gt;0,O952/L952,"")</f>
        <v>0.25</v>
      </c>
    </row>
    <row r="953" customFormat="false" ht="15" hidden="false" customHeight="false" outlineLevel="0" collapsed="false">
      <c r="A953" s="2" t="str">
        <f aca="false">RAW_DATA!A949</f>
        <v>ORD-100948</v>
      </c>
      <c r="B953" s="2" t="str">
        <f aca="false">RAW_DATA!B949</f>
        <v>CUST-1493</v>
      </c>
      <c r="C953" s="2" t="str">
        <f aca="false">RAW_DATA!C949</f>
        <v>Men</v>
      </c>
      <c r="D953" s="2" t="str">
        <f aca="false">RAW_DATA!D949</f>
        <v>MEN-SHIRT-002</v>
      </c>
      <c r="E953" s="14" t="str">
        <f aca="false">RAW_DATA!E949</f>
        <v>2024-12-23</v>
      </c>
      <c r="F953" s="14" t="str">
        <f aca="false">RAW_DATA!F949</f>
        <v>2024-12-28</v>
      </c>
      <c r="G953" s="2" t="str">
        <f aca="false">RAW_DATA!G949</f>
        <v>Madhesh</v>
      </c>
      <c r="H953" s="4" t="n">
        <f aca="false">RAW_DATA!H949</f>
        <v>6717.5</v>
      </c>
      <c r="I953" s="5" t="n">
        <f aca="false">RAW_DATA!I949</f>
        <v>5</v>
      </c>
      <c r="J953" s="2" t="str">
        <f aca="false">RAW_DATA!J949</f>
        <v>No</v>
      </c>
      <c r="K953" s="15" t="n">
        <f aca="false">IF(AND(F953&lt;&gt;"",E953&lt;&gt;""),DATEVALUE(F953)-DATEVALUE(E953),"")</f>
        <v>5</v>
      </c>
      <c r="L953" s="4" t="n">
        <f aca="false">H953*(1-I953/100)</f>
        <v>6381.625</v>
      </c>
      <c r="M953" s="4" t="n">
        <f aca="false">H953*CALCULATIONS!$B$2</f>
        <v>4030.5</v>
      </c>
      <c r="N953" s="4" t="n">
        <f aca="false">IF(J953="Yes",H953*CALCULATIONS!$B$3,0)</f>
        <v>0</v>
      </c>
      <c r="O953" s="4" t="n">
        <f aca="false">L953-M953-N953</f>
        <v>2351.125</v>
      </c>
      <c r="P953" s="16" t="n">
        <f aca="false">IF(L953&gt;0,O953/L953,"")</f>
        <v>0.368421052631579</v>
      </c>
    </row>
    <row r="954" customFormat="false" ht="15" hidden="false" customHeight="false" outlineLevel="0" collapsed="false">
      <c r="A954" s="2" t="str">
        <f aca="false">RAW_DATA!A950</f>
        <v>ORD-100949</v>
      </c>
      <c r="B954" s="2" t="str">
        <f aca="false">RAW_DATA!B950</f>
        <v>CUST-6810</v>
      </c>
      <c r="C954" s="2" t="str">
        <f aca="false">RAW_DATA!C950</f>
        <v>Men</v>
      </c>
      <c r="D954" s="2" t="str">
        <f aca="false">RAW_DATA!D950</f>
        <v>MEN-KURTA-001</v>
      </c>
      <c r="E954" s="14" t="str">
        <f aca="false">RAW_DATA!E950</f>
        <v>2024-01-05</v>
      </c>
      <c r="F954" s="14" t="str">
        <f aca="false">RAW_DATA!F950</f>
        <v>2024-01-11</v>
      </c>
      <c r="G954" s="2" t="str">
        <f aca="false">RAW_DATA!G950</f>
        <v>Karnali</v>
      </c>
      <c r="H954" s="4" t="n">
        <f aca="false">RAW_DATA!H950</f>
        <v>14178.63</v>
      </c>
      <c r="I954" s="5" t="n">
        <f aca="false">RAW_DATA!I950</f>
        <v>10</v>
      </c>
      <c r="J954" s="2" t="str">
        <f aca="false">RAW_DATA!J950</f>
        <v>No</v>
      </c>
      <c r="K954" s="15" t="n">
        <f aca="false">IF(AND(F954&lt;&gt;"",E954&lt;&gt;""),DATEVALUE(F954)-DATEVALUE(E954),"")</f>
        <v>6</v>
      </c>
      <c r="L954" s="4" t="n">
        <f aca="false">H954*(1-I954/100)</f>
        <v>12760.767</v>
      </c>
      <c r="M954" s="4" t="n">
        <f aca="false">H954*CALCULATIONS!$B$2</f>
        <v>8507.178</v>
      </c>
      <c r="N954" s="4" t="n">
        <f aca="false">IF(J954="Yes",H954*CALCULATIONS!$B$3,0)</f>
        <v>0</v>
      </c>
      <c r="O954" s="4" t="n">
        <f aca="false">L954-M954-N954</f>
        <v>4253.589</v>
      </c>
      <c r="P954" s="16" t="n">
        <f aca="false">IF(L954&gt;0,O954/L954,"")</f>
        <v>0.333333333333333</v>
      </c>
    </row>
    <row r="955" customFormat="false" ht="15" hidden="false" customHeight="false" outlineLevel="0" collapsed="false">
      <c r="A955" s="2" t="str">
        <f aca="false">RAW_DATA!A951</f>
        <v>ORD-100950</v>
      </c>
      <c r="B955" s="2" t="str">
        <f aca="false">RAW_DATA!B951</f>
        <v>CUST-1380</v>
      </c>
      <c r="C955" s="2" t="str">
        <f aca="false">RAW_DATA!C951</f>
        <v>Men</v>
      </c>
      <c r="D955" s="2" t="str">
        <f aca="false">RAW_DATA!D951</f>
        <v>MEN-POLO-001</v>
      </c>
      <c r="E955" s="14" t="str">
        <f aca="false">RAW_DATA!E951</f>
        <v>2024-12-19</v>
      </c>
      <c r="F955" s="14" t="str">
        <f aca="false">RAW_DATA!F951</f>
        <v>2024-12-25</v>
      </c>
      <c r="G955" s="2" t="str">
        <f aca="false">RAW_DATA!G951</f>
        <v>Madhesh</v>
      </c>
      <c r="H955" s="4" t="n">
        <f aca="false">RAW_DATA!H951</f>
        <v>6348.85</v>
      </c>
      <c r="I955" s="5" t="n">
        <f aca="false">RAW_DATA!I951</f>
        <v>30</v>
      </c>
      <c r="J955" s="2" t="str">
        <f aca="false">RAW_DATA!J951</f>
        <v>No</v>
      </c>
      <c r="K955" s="15" t="n">
        <f aca="false">IF(AND(F955&lt;&gt;"",E955&lt;&gt;""),DATEVALUE(F955)-DATEVALUE(E955),"")</f>
        <v>6</v>
      </c>
      <c r="L955" s="4" t="n">
        <f aca="false">H955*(1-I955/100)</f>
        <v>4444.195</v>
      </c>
      <c r="M955" s="4" t="n">
        <f aca="false">H955*CALCULATIONS!$B$2</f>
        <v>3809.31</v>
      </c>
      <c r="N955" s="4" t="n">
        <f aca="false">IF(J955="Yes",H955*CALCULATIONS!$B$3,0)</f>
        <v>0</v>
      </c>
      <c r="O955" s="4" t="n">
        <f aca="false">L955-M955-N955</f>
        <v>634.885</v>
      </c>
      <c r="P955" s="16" t="n">
        <f aca="false">IF(L955&gt;0,O955/L955,"")</f>
        <v>0.142857142857143</v>
      </c>
    </row>
    <row r="956" customFormat="false" ht="15" hidden="false" customHeight="false" outlineLevel="0" collapsed="false">
      <c r="A956" s="2" t="str">
        <f aca="false">RAW_DATA!A952</f>
        <v>ORD-100951</v>
      </c>
      <c r="B956" s="2" t="str">
        <f aca="false">RAW_DATA!B952</f>
        <v>CUST-7404</v>
      </c>
      <c r="C956" s="2" t="str">
        <f aca="false">RAW_DATA!C952</f>
        <v>Women</v>
      </c>
      <c r="D956" s="2" t="str">
        <f aca="false">RAW_DATA!D952</f>
        <v>WOM-KURTA-001</v>
      </c>
      <c r="E956" s="14" t="str">
        <f aca="false">RAW_DATA!E952</f>
        <v>2024-06-18</v>
      </c>
      <c r="F956" s="14" t="str">
        <f aca="false">RAW_DATA!F952</f>
        <v>2024-06-24</v>
      </c>
      <c r="G956" s="2" t="str">
        <f aca="false">RAW_DATA!G952</f>
        <v>Sudurpashchim</v>
      </c>
      <c r="H956" s="4" t="n">
        <f aca="false">RAW_DATA!H952</f>
        <v>14670.03</v>
      </c>
      <c r="I956" s="5" t="n">
        <f aca="false">RAW_DATA!I952</f>
        <v>5</v>
      </c>
      <c r="J956" s="2" t="str">
        <f aca="false">RAW_DATA!J952</f>
        <v>No</v>
      </c>
      <c r="K956" s="15" t="n">
        <f aca="false">IF(AND(F956&lt;&gt;"",E956&lt;&gt;""),DATEVALUE(F956)-DATEVALUE(E956),"")</f>
        <v>6</v>
      </c>
      <c r="L956" s="4" t="n">
        <f aca="false">H956*(1-I956/100)</f>
        <v>13936.5285</v>
      </c>
      <c r="M956" s="4" t="n">
        <f aca="false">H956*CALCULATIONS!$B$2</f>
        <v>8802.018</v>
      </c>
      <c r="N956" s="4" t="n">
        <f aca="false">IF(J956="Yes",H956*CALCULATIONS!$B$3,0)</f>
        <v>0</v>
      </c>
      <c r="O956" s="4" t="n">
        <f aca="false">L956-M956-N956</f>
        <v>5134.5105</v>
      </c>
      <c r="P956" s="16" t="n">
        <f aca="false">IF(L956&gt;0,O956/L956,"")</f>
        <v>0.368421052631579</v>
      </c>
    </row>
    <row r="957" customFormat="false" ht="15" hidden="false" customHeight="false" outlineLevel="0" collapsed="false">
      <c r="A957" s="2" t="str">
        <f aca="false">RAW_DATA!A953</f>
        <v>ORD-100952</v>
      </c>
      <c r="B957" s="2" t="str">
        <f aca="false">RAW_DATA!B953</f>
        <v>CUST-8397</v>
      </c>
      <c r="C957" s="2" t="str">
        <f aca="false">RAW_DATA!C953</f>
        <v>Kids</v>
      </c>
      <c r="D957" s="2" t="str">
        <f aca="false">RAW_DATA!D953</f>
        <v>KID-DRESS-001</v>
      </c>
      <c r="E957" s="14" t="str">
        <f aca="false">RAW_DATA!E953</f>
        <v>2024-04-06</v>
      </c>
      <c r="F957" s="14" t="str">
        <f aca="false">RAW_DATA!F953</f>
        <v>2024-04-11</v>
      </c>
      <c r="G957" s="2" t="str">
        <f aca="false">RAW_DATA!G953</f>
        <v>Sudurpashchim</v>
      </c>
      <c r="H957" s="4" t="n">
        <f aca="false">RAW_DATA!H953</f>
        <v>8250.11</v>
      </c>
      <c r="I957" s="5" t="n">
        <f aca="false">RAW_DATA!I953</f>
        <v>0</v>
      </c>
      <c r="J957" s="2" t="str">
        <f aca="false">RAW_DATA!J953</f>
        <v>No</v>
      </c>
      <c r="K957" s="15" t="n">
        <f aca="false">IF(AND(F957&lt;&gt;"",E957&lt;&gt;""),DATEVALUE(F957)-DATEVALUE(E957),"")</f>
        <v>5</v>
      </c>
      <c r="L957" s="4" t="n">
        <f aca="false">H957*(1-I957/100)</f>
        <v>8250.11</v>
      </c>
      <c r="M957" s="4" t="n">
        <f aca="false">H957*CALCULATIONS!$B$2</f>
        <v>4950.066</v>
      </c>
      <c r="N957" s="4" t="n">
        <f aca="false">IF(J957="Yes",H957*CALCULATIONS!$B$3,0)</f>
        <v>0</v>
      </c>
      <c r="O957" s="4" t="n">
        <f aca="false">L957-M957-N957</f>
        <v>3300.044</v>
      </c>
      <c r="P957" s="16" t="n">
        <f aca="false">IF(L957&gt;0,O957/L957,"")</f>
        <v>0.4</v>
      </c>
    </row>
    <row r="958" customFormat="false" ht="15" hidden="false" customHeight="false" outlineLevel="0" collapsed="false">
      <c r="A958" s="2" t="str">
        <f aca="false">RAW_DATA!A954</f>
        <v>ORD-100953</v>
      </c>
      <c r="B958" s="2" t="str">
        <f aca="false">RAW_DATA!B954</f>
        <v>CUST-9005</v>
      </c>
      <c r="C958" s="2" t="str">
        <f aca="false">RAW_DATA!C954</f>
        <v>Women</v>
      </c>
      <c r="D958" s="2" t="str">
        <f aca="false">RAW_DATA!D954</f>
        <v>WOM-JEANS-001</v>
      </c>
      <c r="E958" s="14" t="str">
        <f aca="false">RAW_DATA!E954</f>
        <v>2024-03-31</v>
      </c>
      <c r="F958" s="14" t="str">
        <f aca="false">RAW_DATA!F954</f>
        <v>2024-04-01</v>
      </c>
      <c r="G958" s="2" t="str">
        <f aca="false">RAW_DATA!G954</f>
        <v>Bagmati</v>
      </c>
      <c r="H958" s="4" t="n">
        <f aca="false">RAW_DATA!H954</f>
        <v>10285.84</v>
      </c>
      <c r="I958" s="5" t="n">
        <f aca="false">RAW_DATA!I954</f>
        <v>0</v>
      </c>
      <c r="J958" s="2" t="str">
        <f aca="false">RAW_DATA!J954</f>
        <v>No</v>
      </c>
      <c r="K958" s="15" t="n">
        <f aca="false">IF(AND(F958&lt;&gt;"",E958&lt;&gt;""),DATEVALUE(F958)-DATEVALUE(E958),"")</f>
        <v>1</v>
      </c>
      <c r="L958" s="4" t="n">
        <f aca="false">H958*(1-I958/100)</f>
        <v>10285.84</v>
      </c>
      <c r="M958" s="4" t="n">
        <f aca="false">H958*CALCULATIONS!$B$2</f>
        <v>6171.504</v>
      </c>
      <c r="N958" s="4" t="n">
        <f aca="false">IF(J958="Yes",H958*CALCULATIONS!$B$3,0)</f>
        <v>0</v>
      </c>
      <c r="O958" s="4" t="n">
        <f aca="false">L958-M958-N958</f>
        <v>4114.336</v>
      </c>
      <c r="P958" s="16" t="n">
        <f aca="false">IF(L958&gt;0,O958/L958,"")</f>
        <v>0.4</v>
      </c>
    </row>
    <row r="959" customFormat="false" ht="15" hidden="false" customHeight="false" outlineLevel="0" collapsed="false">
      <c r="A959" s="2" t="str">
        <f aca="false">RAW_DATA!A955</f>
        <v>ORD-100954</v>
      </c>
      <c r="B959" s="2" t="str">
        <f aca="false">RAW_DATA!B955</f>
        <v>CUST-8449</v>
      </c>
      <c r="C959" s="2" t="str">
        <f aca="false">RAW_DATA!C955</f>
        <v>Men</v>
      </c>
      <c r="D959" s="2" t="str">
        <f aca="false">RAW_DATA!D955</f>
        <v>MEN-JEANS-002</v>
      </c>
      <c r="E959" s="14" t="str">
        <f aca="false">RAW_DATA!E955</f>
        <v>2024-04-29</v>
      </c>
      <c r="F959" s="14" t="str">
        <f aca="false">RAW_DATA!F955</f>
        <v>2024-05-03</v>
      </c>
      <c r="G959" s="2" t="str">
        <f aca="false">RAW_DATA!G955</f>
        <v>Bagmati</v>
      </c>
      <c r="H959" s="4" t="n">
        <f aca="false">RAW_DATA!H955</f>
        <v>4615.36</v>
      </c>
      <c r="I959" s="5" t="n">
        <f aca="false">RAW_DATA!I955</f>
        <v>15</v>
      </c>
      <c r="J959" s="2" t="str">
        <f aca="false">RAW_DATA!J955</f>
        <v>No</v>
      </c>
      <c r="K959" s="15" t="n">
        <f aca="false">IF(AND(F959&lt;&gt;"",E959&lt;&gt;""),DATEVALUE(F959)-DATEVALUE(E959),"")</f>
        <v>4</v>
      </c>
      <c r="L959" s="4" t="n">
        <f aca="false">H959*(1-I959/100)</f>
        <v>3923.056</v>
      </c>
      <c r="M959" s="4" t="n">
        <f aca="false">H959*CALCULATIONS!$B$2</f>
        <v>2769.216</v>
      </c>
      <c r="N959" s="4" t="n">
        <f aca="false">IF(J959="Yes",H959*CALCULATIONS!$B$3,0)</f>
        <v>0</v>
      </c>
      <c r="O959" s="4" t="n">
        <f aca="false">L959-M959-N959</f>
        <v>1153.84</v>
      </c>
      <c r="P959" s="16" t="n">
        <f aca="false">IF(L959&gt;0,O959/L959,"")</f>
        <v>0.294117647058824</v>
      </c>
    </row>
    <row r="960" customFormat="false" ht="15" hidden="false" customHeight="false" outlineLevel="0" collapsed="false">
      <c r="A960" s="2" t="str">
        <f aca="false">RAW_DATA!A956</f>
        <v>ORD-100955</v>
      </c>
      <c r="B960" s="2" t="str">
        <f aca="false">RAW_DATA!B956</f>
        <v>CUST-3115</v>
      </c>
      <c r="C960" s="2" t="str">
        <f aca="false">RAW_DATA!C956</f>
        <v>Men</v>
      </c>
      <c r="D960" s="2" t="str">
        <f aca="false">RAW_DATA!D956</f>
        <v>MEN-CHINO-001</v>
      </c>
      <c r="E960" s="14" t="str">
        <f aca="false">RAW_DATA!E956</f>
        <v>2024-07-29</v>
      </c>
      <c r="F960" s="14" t="str">
        <f aca="false">RAW_DATA!F956</f>
        <v>2024-08-03</v>
      </c>
      <c r="G960" s="2" t="str">
        <f aca="false">RAW_DATA!G956</f>
        <v>Bagmati</v>
      </c>
      <c r="H960" s="4" t="n">
        <f aca="false">RAW_DATA!H956</f>
        <v>12965.76</v>
      </c>
      <c r="I960" s="5" t="n">
        <f aca="false">RAW_DATA!I956</f>
        <v>10</v>
      </c>
      <c r="J960" s="2" t="str">
        <f aca="false">RAW_DATA!J956</f>
        <v>No</v>
      </c>
      <c r="K960" s="15" t="n">
        <f aca="false">IF(AND(F960&lt;&gt;"",E960&lt;&gt;""),DATEVALUE(F960)-DATEVALUE(E960),"")</f>
        <v>5</v>
      </c>
      <c r="L960" s="4" t="n">
        <f aca="false">H960*(1-I960/100)</f>
        <v>11669.184</v>
      </c>
      <c r="M960" s="4" t="n">
        <f aca="false">H960*CALCULATIONS!$B$2</f>
        <v>7779.456</v>
      </c>
      <c r="N960" s="4" t="n">
        <f aca="false">IF(J960="Yes",H960*CALCULATIONS!$B$3,0)</f>
        <v>0</v>
      </c>
      <c r="O960" s="4" t="n">
        <f aca="false">L960-M960-N960</f>
        <v>3889.728</v>
      </c>
      <c r="P960" s="16" t="n">
        <f aca="false">IF(L960&gt;0,O960/L960,"")</f>
        <v>0.333333333333333</v>
      </c>
    </row>
    <row r="961" customFormat="false" ht="15" hidden="false" customHeight="false" outlineLevel="0" collapsed="false">
      <c r="A961" s="2" t="str">
        <f aca="false">RAW_DATA!A957</f>
        <v>ORD-100956</v>
      </c>
      <c r="B961" s="2" t="str">
        <f aca="false">RAW_DATA!B957</f>
        <v>CUST-8081</v>
      </c>
      <c r="C961" s="2" t="str">
        <f aca="false">RAW_DATA!C957</f>
        <v>Women</v>
      </c>
      <c r="D961" s="2" t="str">
        <f aca="false">RAW_DATA!D957</f>
        <v>WOM-SUIT-001</v>
      </c>
      <c r="E961" s="14" t="str">
        <f aca="false">RAW_DATA!E957</f>
        <v>2024-04-15</v>
      </c>
      <c r="F961" s="14" t="str">
        <f aca="false">RAW_DATA!F957</f>
        <v>2024-04-17</v>
      </c>
      <c r="G961" s="2" t="str">
        <f aca="false">RAW_DATA!G957</f>
        <v>Lumbini</v>
      </c>
      <c r="H961" s="4" t="n">
        <f aca="false">RAW_DATA!H957</f>
        <v>14348.9</v>
      </c>
      <c r="I961" s="5" t="n">
        <f aca="false">RAW_DATA!I957</f>
        <v>15</v>
      </c>
      <c r="J961" s="2" t="str">
        <f aca="false">RAW_DATA!J957</f>
        <v>No</v>
      </c>
      <c r="K961" s="15" t="n">
        <f aca="false">IF(AND(F961&lt;&gt;"",E961&lt;&gt;""),DATEVALUE(F961)-DATEVALUE(E961),"")</f>
        <v>2</v>
      </c>
      <c r="L961" s="4" t="n">
        <f aca="false">H961*(1-I961/100)</f>
        <v>12196.565</v>
      </c>
      <c r="M961" s="4" t="n">
        <f aca="false">H961*CALCULATIONS!$B$2</f>
        <v>8609.34</v>
      </c>
      <c r="N961" s="4" t="n">
        <f aca="false">IF(J961="Yes",H961*CALCULATIONS!$B$3,0)</f>
        <v>0</v>
      </c>
      <c r="O961" s="4" t="n">
        <f aca="false">L961-M961-N961</f>
        <v>3587.225</v>
      </c>
      <c r="P961" s="16" t="n">
        <f aca="false">IF(L961&gt;0,O961/L961,"")</f>
        <v>0.294117647058823</v>
      </c>
    </row>
    <row r="962" customFormat="false" ht="15" hidden="false" customHeight="false" outlineLevel="0" collapsed="false">
      <c r="A962" s="2" t="str">
        <f aca="false">RAW_DATA!A958</f>
        <v>ORD-100957</v>
      </c>
      <c r="B962" s="2" t="str">
        <f aca="false">RAW_DATA!B958</f>
        <v>CUST-8519</v>
      </c>
      <c r="C962" s="2" t="str">
        <f aca="false">RAW_DATA!C958</f>
        <v>Kids</v>
      </c>
      <c r="D962" s="2" t="str">
        <f aca="false">RAW_DATA!D958</f>
        <v>KID-HOODIE-001</v>
      </c>
      <c r="E962" s="14" t="str">
        <f aca="false">RAW_DATA!E958</f>
        <v>2024-10-27</v>
      </c>
      <c r="F962" s="14" t="str">
        <f aca="false">RAW_DATA!F958</f>
        <v>2024-10-30</v>
      </c>
      <c r="G962" s="2" t="str">
        <f aca="false">RAW_DATA!G958</f>
        <v>Bagmati</v>
      </c>
      <c r="H962" s="4" t="n">
        <f aca="false">RAW_DATA!H958</f>
        <v>14117.74</v>
      </c>
      <c r="I962" s="5" t="n">
        <f aca="false">RAW_DATA!I958</f>
        <v>20</v>
      </c>
      <c r="J962" s="2" t="str">
        <f aca="false">RAW_DATA!J958</f>
        <v>No</v>
      </c>
      <c r="K962" s="15" t="n">
        <f aca="false">IF(AND(F962&lt;&gt;"",E962&lt;&gt;""),DATEVALUE(F962)-DATEVALUE(E962),"")</f>
        <v>3</v>
      </c>
      <c r="L962" s="4" t="n">
        <f aca="false">H962*(1-I962/100)</f>
        <v>11294.192</v>
      </c>
      <c r="M962" s="4" t="n">
        <f aca="false">H962*CALCULATIONS!$B$2</f>
        <v>8470.644</v>
      </c>
      <c r="N962" s="4" t="n">
        <f aca="false">IF(J962="Yes",H962*CALCULATIONS!$B$3,0)</f>
        <v>0</v>
      </c>
      <c r="O962" s="4" t="n">
        <f aca="false">L962-M962-N962</f>
        <v>2823.548</v>
      </c>
      <c r="P962" s="16" t="n">
        <f aca="false">IF(L962&gt;0,O962/L962,"")</f>
        <v>0.25</v>
      </c>
    </row>
    <row r="963" customFormat="false" ht="15" hidden="false" customHeight="false" outlineLevel="0" collapsed="false">
      <c r="A963" s="2" t="str">
        <f aca="false">RAW_DATA!A959</f>
        <v>ORD-100958</v>
      </c>
      <c r="B963" s="2" t="str">
        <f aca="false">RAW_DATA!B959</f>
        <v>CUST-6388</v>
      </c>
      <c r="C963" s="2" t="str">
        <f aca="false">RAW_DATA!C959</f>
        <v>Men</v>
      </c>
      <c r="D963" s="2" t="str">
        <f aca="false">RAW_DATA!D959</f>
        <v>MEN-SHIRT-001</v>
      </c>
      <c r="E963" s="14" t="str">
        <f aca="false">RAW_DATA!E959</f>
        <v>2024-07-23</v>
      </c>
      <c r="F963" s="14" t="str">
        <f aca="false">RAW_DATA!F959</f>
        <v>2024-07-29</v>
      </c>
      <c r="G963" s="2" t="str">
        <f aca="false">RAW_DATA!G959</f>
        <v>Sudurpashchim</v>
      </c>
      <c r="H963" s="4" t="n">
        <f aca="false">RAW_DATA!H959</f>
        <v>1427.57</v>
      </c>
      <c r="I963" s="5" t="n">
        <f aca="false">RAW_DATA!I959</f>
        <v>15</v>
      </c>
      <c r="J963" s="2" t="str">
        <f aca="false">RAW_DATA!J959</f>
        <v>No</v>
      </c>
      <c r="K963" s="15" t="n">
        <f aca="false">IF(AND(F963&lt;&gt;"",E963&lt;&gt;""),DATEVALUE(F963)-DATEVALUE(E963),"")</f>
        <v>6</v>
      </c>
      <c r="L963" s="4" t="n">
        <f aca="false">H963*(1-I963/100)</f>
        <v>1213.4345</v>
      </c>
      <c r="M963" s="4" t="n">
        <f aca="false">H963*CALCULATIONS!$B$2</f>
        <v>856.542</v>
      </c>
      <c r="N963" s="4" t="n">
        <f aca="false">IF(J963="Yes",H963*CALCULATIONS!$B$3,0)</f>
        <v>0</v>
      </c>
      <c r="O963" s="4" t="n">
        <f aca="false">L963-M963-N963</f>
        <v>356.8925</v>
      </c>
      <c r="P963" s="16" t="n">
        <f aca="false">IF(L963&gt;0,O963/L963,"")</f>
        <v>0.294117647058824</v>
      </c>
    </row>
    <row r="964" customFormat="false" ht="15" hidden="false" customHeight="false" outlineLevel="0" collapsed="false">
      <c r="A964" s="2" t="str">
        <f aca="false">RAW_DATA!A960</f>
        <v>ORD-100959</v>
      </c>
      <c r="B964" s="2" t="str">
        <f aca="false">RAW_DATA!B960</f>
        <v>CUST-8476</v>
      </c>
      <c r="C964" s="2" t="str">
        <f aca="false">RAW_DATA!C960</f>
        <v>Kids</v>
      </c>
      <c r="D964" s="2" t="str">
        <f aca="false">RAW_DATA!D960</f>
        <v>KID-HOODIE-001</v>
      </c>
      <c r="E964" s="14" t="str">
        <f aca="false">RAW_DATA!E960</f>
        <v>2024-02-16</v>
      </c>
      <c r="F964" s="14" t="str">
        <f aca="false">RAW_DATA!F960</f>
        <v>2024-02-20</v>
      </c>
      <c r="G964" s="2" t="str">
        <f aca="false">RAW_DATA!G960</f>
        <v>Madhesh</v>
      </c>
      <c r="H964" s="4" t="n">
        <f aca="false">RAW_DATA!H960</f>
        <v>1066.73</v>
      </c>
      <c r="I964" s="5" t="n">
        <f aca="false">RAW_DATA!I960</f>
        <v>20</v>
      </c>
      <c r="J964" s="2" t="str">
        <f aca="false">RAW_DATA!J960</f>
        <v>No</v>
      </c>
      <c r="K964" s="15" t="n">
        <f aca="false">IF(AND(F964&lt;&gt;"",E964&lt;&gt;""),DATEVALUE(F964)-DATEVALUE(E964),"")</f>
        <v>4</v>
      </c>
      <c r="L964" s="4" t="n">
        <f aca="false">H964*(1-I964/100)</f>
        <v>853.384</v>
      </c>
      <c r="M964" s="4" t="n">
        <f aca="false">H964*CALCULATIONS!$B$2</f>
        <v>640.038</v>
      </c>
      <c r="N964" s="4" t="n">
        <f aca="false">IF(J964="Yes",H964*CALCULATIONS!$B$3,0)</f>
        <v>0</v>
      </c>
      <c r="O964" s="4" t="n">
        <f aca="false">L964-M964-N964</f>
        <v>213.346</v>
      </c>
      <c r="P964" s="16" t="n">
        <f aca="false">IF(L964&gt;0,O964/L964,"")</f>
        <v>0.25</v>
      </c>
    </row>
    <row r="965" customFormat="false" ht="15" hidden="false" customHeight="false" outlineLevel="0" collapsed="false">
      <c r="A965" s="2" t="str">
        <f aca="false">RAW_DATA!A961</f>
        <v>ORD-100960</v>
      </c>
      <c r="B965" s="2" t="str">
        <f aca="false">RAW_DATA!B961</f>
        <v>CUST-8079</v>
      </c>
      <c r="C965" s="2" t="str">
        <f aca="false">RAW_DATA!C961</f>
        <v>Men</v>
      </c>
      <c r="D965" s="2" t="str">
        <f aca="false">RAW_DATA!D961</f>
        <v>MEN-JACKET-001</v>
      </c>
      <c r="E965" s="14" t="str">
        <f aca="false">RAW_DATA!E961</f>
        <v>2024-03-30</v>
      </c>
      <c r="F965" s="14" t="str">
        <f aca="false">RAW_DATA!F961</f>
        <v>2024-04-04</v>
      </c>
      <c r="G965" s="2" t="str">
        <f aca="false">RAW_DATA!G961</f>
        <v>Madhesh</v>
      </c>
      <c r="H965" s="4" t="n">
        <f aca="false">RAW_DATA!H961</f>
        <v>12244.78</v>
      </c>
      <c r="I965" s="5" t="n">
        <f aca="false">RAW_DATA!I961</f>
        <v>30</v>
      </c>
      <c r="J965" s="2" t="str">
        <f aca="false">RAW_DATA!J961</f>
        <v>Yes</v>
      </c>
      <c r="K965" s="15" t="n">
        <f aca="false">IF(AND(F965&lt;&gt;"",E965&lt;&gt;""),DATEVALUE(F965)-DATEVALUE(E965),"")</f>
        <v>5</v>
      </c>
      <c r="L965" s="4" t="n">
        <f aca="false">H965*(1-I965/100)</f>
        <v>8571.346</v>
      </c>
      <c r="M965" s="4" t="n">
        <f aca="false">H965*CALCULATIONS!$B$2</f>
        <v>7346.868</v>
      </c>
      <c r="N965" s="4" t="n">
        <f aca="false">IF(J965="Yes",H965*CALCULATIONS!$B$3,0)</f>
        <v>2448.956</v>
      </c>
      <c r="O965" s="4" t="n">
        <f aca="false">L965-M965-N965</f>
        <v>-1224.478</v>
      </c>
      <c r="P965" s="16" t="n">
        <f aca="false">IF(L965&gt;0,O965/L965,"")</f>
        <v>-0.142857142857143</v>
      </c>
    </row>
    <row r="966" customFormat="false" ht="15" hidden="false" customHeight="false" outlineLevel="0" collapsed="false">
      <c r="A966" s="2" t="str">
        <f aca="false">RAW_DATA!A962</f>
        <v>ORD-100961</v>
      </c>
      <c r="B966" s="2" t="str">
        <f aca="false">RAW_DATA!B962</f>
        <v>CUST-5485</v>
      </c>
      <c r="C966" s="2" t="str">
        <f aca="false">RAW_DATA!C962</f>
        <v>Women</v>
      </c>
      <c r="D966" s="2" t="str">
        <f aca="false">RAW_DATA!D962</f>
        <v>WOM-DRESS-001</v>
      </c>
      <c r="E966" s="14" t="str">
        <f aca="false">RAW_DATA!E962</f>
        <v>2024-01-23</v>
      </c>
      <c r="F966" s="14" t="str">
        <f aca="false">RAW_DATA!F962</f>
        <v>2024-01-27</v>
      </c>
      <c r="G966" s="2" t="str">
        <f aca="false">RAW_DATA!G962</f>
        <v>Lumbini</v>
      </c>
      <c r="H966" s="4" t="n">
        <f aca="false">RAW_DATA!H962</f>
        <v>6206.49</v>
      </c>
      <c r="I966" s="5" t="n">
        <f aca="false">RAW_DATA!I962</f>
        <v>0</v>
      </c>
      <c r="J966" s="2" t="str">
        <f aca="false">RAW_DATA!J962</f>
        <v>No</v>
      </c>
      <c r="K966" s="15" t="n">
        <f aca="false">IF(AND(F966&lt;&gt;"",E966&lt;&gt;""),DATEVALUE(F966)-DATEVALUE(E966),"")</f>
        <v>4</v>
      </c>
      <c r="L966" s="4" t="n">
        <f aca="false">H966*(1-I966/100)</f>
        <v>6206.49</v>
      </c>
      <c r="M966" s="4" t="n">
        <f aca="false">H966*CALCULATIONS!$B$2</f>
        <v>3723.894</v>
      </c>
      <c r="N966" s="4" t="n">
        <f aca="false">IF(J966="Yes",H966*CALCULATIONS!$B$3,0)</f>
        <v>0</v>
      </c>
      <c r="O966" s="4" t="n">
        <f aca="false">L966-M966-N966</f>
        <v>2482.596</v>
      </c>
      <c r="P966" s="16" t="n">
        <f aca="false">IF(L966&gt;0,O966/L966,"")</f>
        <v>0.4</v>
      </c>
    </row>
    <row r="967" customFormat="false" ht="15" hidden="false" customHeight="false" outlineLevel="0" collapsed="false">
      <c r="A967" s="2" t="str">
        <f aca="false">RAW_DATA!A963</f>
        <v>ORD-100962</v>
      </c>
      <c r="B967" s="2" t="str">
        <f aca="false">RAW_DATA!B963</f>
        <v>CUST-2986</v>
      </c>
      <c r="C967" s="2" t="str">
        <f aca="false">RAW_DATA!C963</f>
        <v>Kids</v>
      </c>
      <c r="D967" s="2" t="str">
        <f aca="false">RAW_DATA!D963</f>
        <v>KID-ONESIE-001</v>
      </c>
      <c r="E967" s="14" t="str">
        <f aca="false">RAW_DATA!E963</f>
        <v>2024-04-21</v>
      </c>
      <c r="F967" s="14" t="str">
        <f aca="false">RAW_DATA!F963</f>
        <v>2024-05-02</v>
      </c>
      <c r="G967" s="2" t="str">
        <f aca="false">RAW_DATA!G963</f>
        <v>Bagmati</v>
      </c>
      <c r="H967" s="4" t="n">
        <f aca="false">RAW_DATA!H963</f>
        <v>10621.64</v>
      </c>
      <c r="I967" s="5" t="n">
        <f aca="false">RAW_DATA!I963</f>
        <v>0</v>
      </c>
      <c r="J967" s="2" t="str">
        <f aca="false">RAW_DATA!J963</f>
        <v>No</v>
      </c>
      <c r="K967" s="15" t="n">
        <f aca="false">IF(AND(F967&lt;&gt;"",E967&lt;&gt;""),DATEVALUE(F967)-DATEVALUE(E967),"")</f>
        <v>11</v>
      </c>
      <c r="L967" s="4" t="n">
        <f aca="false">H967*(1-I967/100)</f>
        <v>10621.64</v>
      </c>
      <c r="M967" s="4" t="n">
        <f aca="false">H967*CALCULATIONS!$B$2</f>
        <v>6372.984</v>
      </c>
      <c r="N967" s="4" t="n">
        <f aca="false">IF(J967="Yes",H967*CALCULATIONS!$B$3,0)</f>
        <v>0</v>
      </c>
      <c r="O967" s="4" t="n">
        <f aca="false">L967-M967-N967</f>
        <v>4248.656</v>
      </c>
      <c r="P967" s="16" t="n">
        <f aca="false">IF(L967&gt;0,O967/L967,"")</f>
        <v>0.4</v>
      </c>
    </row>
    <row r="968" customFormat="false" ht="15" hidden="false" customHeight="false" outlineLevel="0" collapsed="false">
      <c r="A968" s="2" t="str">
        <f aca="false">RAW_DATA!A964</f>
        <v>ORD-100963</v>
      </c>
      <c r="B968" s="2" t="str">
        <f aca="false">RAW_DATA!B964</f>
        <v>CUST-4397</v>
      </c>
      <c r="C968" s="2" t="str">
        <f aca="false">RAW_DATA!C964</f>
        <v>Kids</v>
      </c>
      <c r="D968" s="2" t="str">
        <f aca="false">RAW_DATA!D964</f>
        <v>KID-FROCK-001</v>
      </c>
      <c r="E968" s="14" t="str">
        <f aca="false">RAW_DATA!E964</f>
        <v>2024-06-15</v>
      </c>
      <c r="F968" s="14" t="str">
        <f aca="false">RAW_DATA!F964</f>
        <v>2024-06-20</v>
      </c>
      <c r="G968" s="2" t="str">
        <f aca="false">RAW_DATA!G964</f>
        <v>Lumbini</v>
      </c>
      <c r="H968" s="4" t="n">
        <f aca="false">RAW_DATA!H964</f>
        <v>11614.82</v>
      </c>
      <c r="I968" s="5" t="n">
        <f aca="false">RAW_DATA!I964</f>
        <v>20</v>
      </c>
      <c r="J968" s="2" t="str">
        <f aca="false">RAW_DATA!J964</f>
        <v>Yes</v>
      </c>
      <c r="K968" s="15" t="n">
        <f aca="false">IF(AND(F968&lt;&gt;"",E968&lt;&gt;""),DATEVALUE(F968)-DATEVALUE(E968),"")</f>
        <v>5</v>
      </c>
      <c r="L968" s="4" t="n">
        <f aca="false">H968*(1-I968/100)</f>
        <v>9291.856</v>
      </c>
      <c r="M968" s="4" t="n">
        <f aca="false">H968*CALCULATIONS!$B$2</f>
        <v>6968.892</v>
      </c>
      <c r="N968" s="4" t="n">
        <f aca="false">IF(J968="Yes",H968*CALCULATIONS!$B$3,0)</f>
        <v>2322.964</v>
      </c>
      <c r="O968" s="4" t="n">
        <f aca="false">L968-M968-N968</f>
        <v>0</v>
      </c>
      <c r="P968" s="16" t="n">
        <f aca="false">IF(L968&gt;0,O968/L968,"")</f>
        <v>0</v>
      </c>
    </row>
    <row r="969" customFormat="false" ht="15" hidden="false" customHeight="false" outlineLevel="0" collapsed="false">
      <c r="A969" s="2" t="str">
        <f aca="false">RAW_DATA!A965</f>
        <v>ORD-100964</v>
      </c>
      <c r="B969" s="2" t="str">
        <f aca="false">RAW_DATA!B965</f>
        <v>CUST-4185</v>
      </c>
      <c r="C969" s="2" t="str">
        <f aca="false">RAW_DATA!C965</f>
        <v>Women</v>
      </c>
      <c r="D969" s="2" t="str">
        <f aca="false">RAW_DATA!D965</f>
        <v>WOM-SUIT-001</v>
      </c>
      <c r="E969" s="14" t="str">
        <f aca="false">RAW_DATA!E965</f>
        <v>2024-08-24</v>
      </c>
      <c r="F969" s="14" t="str">
        <f aca="false">RAW_DATA!F965</f>
        <v>2024-08-29</v>
      </c>
      <c r="G969" s="2" t="str">
        <f aca="false">RAW_DATA!G965</f>
        <v>Bagmati</v>
      </c>
      <c r="H969" s="4" t="n">
        <f aca="false">RAW_DATA!H965</f>
        <v>10570.04</v>
      </c>
      <c r="I969" s="5" t="n">
        <f aca="false">RAW_DATA!I965</f>
        <v>25</v>
      </c>
      <c r="J969" s="2" t="str">
        <f aca="false">RAW_DATA!J965</f>
        <v>No</v>
      </c>
      <c r="K969" s="15" t="n">
        <f aca="false">IF(AND(F969&lt;&gt;"",E969&lt;&gt;""),DATEVALUE(F969)-DATEVALUE(E969),"")</f>
        <v>5</v>
      </c>
      <c r="L969" s="4" t="n">
        <f aca="false">H969*(1-I969/100)</f>
        <v>7927.53</v>
      </c>
      <c r="M969" s="4" t="n">
        <f aca="false">H969*CALCULATIONS!$B$2</f>
        <v>6342.024</v>
      </c>
      <c r="N969" s="4" t="n">
        <f aca="false">IF(J969="Yes",H969*CALCULATIONS!$B$3,0)</f>
        <v>0</v>
      </c>
      <c r="O969" s="4" t="n">
        <f aca="false">L969-M969-N969</f>
        <v>1585.506</v>
      </c>
      <c r="P969" s="16" t="n">
        <f aca="false">IF(L969&gt;0,O969/L969,"")</f>
        <v>0.2</v>
      </c>
    </row>
    <row r="970" customFormat="false" ht="15" hidden="false" customHeight="false" outlineLevel="0" collapsed="false">
      <c r="A970" s="2" t="str">
        <f aca="false">RAW_DATA!A966</f>
        <v>ORD-100965</v>
      </c>
      <c r="B970" s="2" t="str">
        <f aca="false">RAW_DATA!B966</f>
        <v>CUST-8558</v>
      </c>
      <c r="C970" s="2" t="str">
        <f aca="false">RAW_DATA!C966</f>
        <v>Men</v>
      </c>
      <c r="D970" s="2" t="str">
        <f aca="false">RAW_DATA!D966</f>
        <v>MEN-SHIRT-001</v>
      </c>
      <c r="E970" s="14" t="str">
        <f aca="false">RAW_DATA!E966</f>
        <v>2024-06-16</v>
      </c>
      <c r="F970" s="14" t="str">
        <f aca="false">RAW_DATA!F966</f>
        <v>2024-06-23</v>
      </c>
      <c r="G970" s="2" t="str">
        <f aca="false">RAW_DATA!G966</f>
        <v>Bagmati</v>
      </c>
      <c r="H970" s="4" t="n">
        <f aca="false">RAW_DATA!H966</f>
        <v>13798.49</v>
      </c>
      <c r="I970" s="5" t="n">
        <f aca="false">RAW_DATA!I966</f>
        <v>25</v>
      </c>
      <c r="J970" s="2" t="str">
        <f aca="false">RAW_DATA!J966</f>
        <v>No</v>
      </c>
      <c r="K970" s="15" t="n">
        <f aca="false">IF(AND(F970&lt;&gt;"",E970&lt;&gt;""),DATEVALUE(F970)-DATEVALUE(E970),"")</f>
        <v>7</v>
      </c>
      <c r="L970" s="4" t="n">
        <f aca="false">H970*(1-I970/100)</f>
        <v>10348.8675</v>
      </c>
      <c r="M970" s="4" t="n">
        <f aca="false">H970*CALCULATIONS!$B$2</f>
        <v>8279.094</v>
      </c>
      <c r="N970" s="4" t="n">
        <f aca="false">IF(J970="Yes",H970*CALCULATIONS!$B$3,0)</f>
        <v>0</v>
      </c>
      <c r="O970" s="4" t="n">
        <f aca="false">L970-M970-N970</f>
        <v>2069.7735</v>
      </c>
      <c r="P970" s="16" t="n">
        <f aca="false">IF(L970&gt;0,O970/L970,"")</f>
        <v>0.2</v>
      </c>
    </row>
    <row r="971" customFormat="false" ht="15" hidden="false" customHeight="false" outlineLevel="0" collapsed="false">
      <c r="A971" s="2" t="str">
        <f aca="false">RAW_DATA!A967</f>
        <v>ORD-100966</v>
      </c>
      <c r="B971" s="2" t="str">
        <f aca="false">RAW_DATA!B967</f>
        <v>CUST-3643</v>
      </c>
      <c r="C971" s="2" t="str">
        <f aca="false">RAW_DATA!C967</f>
        <v>Men</v>
      </c>
      <c r="D971" s="2" t="str">
        <f aca="false">RAW_DATA!D967</f>
        <v>MEN-CHINO-001</v>
      </c>
      <c r="E971" s="14" t="str">
        <f aca="false">RAW_DATA!E967</f>
        <v>2024-03-12</v>
      </c>
      <c r="F971" s="14" t="str">
        <f aca="false">RAW_DATA!F967</f>
        <v>2024-03-17</v>
      </c>
      <c r="G971" s="2" t="str">
        <f aca="false">RAW_DATA!G967</f>
        <v>Lumbini</v>
      </c>
      <c r="H971" s="4" t="n">
        <f aca="false">RAW_DATA!H967</f>
        <v>14275.27</v>
      </c>
      <c r="I971" s="5" t="n">
        <f aca="false">RAW_DATA!I967</f>
        <v>25</v>
      </c>
      <c r="J971" s="2" t="str">
        <f aca="false">RAW_DATA!J967</f>
        <v>No</v>
      </c>
      <c r="K971" s="15" t="n">
        <f aca="false">IF(AND(F971&lt;&gt;"",E971&lt;&gt;""),DATEVALUE(F971)-DATEVALUE(E971),"")</f>
        <v>5</v>
      </c>
      <c r="L971" s="4" t="n">
        <f aca="false">H971*(1-I971/100)</f>
        <v>10706.4525</v>
      </c>
      <c r="M971" s="4" t="n">
        <f aca="false">H971*CALCULATIONS!$B$2</f>
        <v>8565.162</v>
      </c>
      <c r="N971" s="4" t="n">
        <f aca="false">IF(J971="Yes",H971*CALCULATIONS!$B$3,0)</f>
        <v>0</v>
      </c>
      <c r="O971" s="4" t="n">
        <f aca="false">L971-M971-N971</f>
        <v>2141.2905</v>
      </c>
      <c r="P971" s="16" t="n">
        <f aca="false">IF(L971&gt;0,O971/L971,"")</f>
        <v>0.2</v>
      </c>
    </row>
    <row r="972" customFormat="false" ht="15" hidden="false" customHeight="false" outlineLevel="0" collapsed="false">
      <c r="A972" s="2" t="str">
        <f aca="false">RAW_DATA!A968</f>
        <v>ORD-100967</v>
      </c>
      <c r="B972" s="2" t="str">
        <f aca="false">RAW_DATA!B968</f>
        <v>CUST-1183</v>
      </c>
      <c r="C972" s="2" t="str">
        <f aca="false">RAW_DATA!C968</f>
        <v>Men</v>
      </c>
      <c r="D972" s="2" t="str">
        <f aca="false">RAW_DATA!D968</f>
        <v>MEN-SHIRT-001</v>
      </c>
      <c r="E972" s="14" t="str">
        <f aca="false">RAW_DATA!E968</f>
        <v>2024-09-30</v>
      </c>
      <c r="F972" s="14" t="str">
        <f aca="false">RAW_DATA!F968</f>
        <v>2024-10-08</v>
      </c>
      <c r="G972" s="2" t="str">
        <f aca="false">RAW_DATA!G968</f>
        <v>Gandaki</v>
      </c>
      <c r="H972" s="4" t="n">
        <f aca="false">RAW_DATA!H968</f>
        <v>4765.1</v>
      </c>
      <c r="I972" s="5" t="n">
        <f aca="false">RAW_DATA!I968</f>
        <v>5</v>
      </c>
      <c r="J972" s="2" t="str">
        <f aca="false">RAW_DATA!J968</f>
        <v>Yes</v>
      </c>
      <c r="K972" s="15" t="n">
        <f aca="false">IF(AND(F972&lt;&gt;"",E972&lt;&gt;""),DATEVALUE(F972)-DATEVALUE(E972),"")</f>
        <v>8</v>
      </c>
      <c r="L972" s="4" t="n">
        <f aca="false">H972*(1-I972/100)</f>
        <v>4526.845</v>
      </c>
      <c r="M972" s="4" t="n">
        <f aca="false">H972*CALCULATIONS!$B$2</f>
        <v>2859.06</v>
      </c>
      <c r="N972" s="4" t="n">
        <f aca="false">IF(J972="Yes",H972*CALCULATIONS!$B$3,0)</f>
        <v>953.02</v>
      </c>
      <c r="O972" s="4" t="n">
        <f aca="false">L972-M972-N972</f>
        <v>714.765</v>
      </c>
      <c r="P972" s="16" t="n">
        <f aca="false">IF(L972&gt;0,O972/L972,"")</f>
        <v>0.157894736842105</v>
      </c>
    </row>
    <row r="973" customFormat="false" ht="15" hidden="false" customHeight="false" outlineLevel="0" collapsed="false">
      <c r="A973" s="2" t="str">
        <f aca="false">RAW_DATA!A969</f>
        <v>ORD-100968</v>
      </c>
      <c r="B973" s="2" t="str">
        <f aca="false">RAW_DATA!B969</f>
        <v>CUST-8242</v>
      </c>
      <c r="C973" s="2" t="str">
        <f aca="false">RAW_DATA!C969</f>
        <v>Women</v>
      </c>
      <c r="D973" s="2" t="str">
        <f aca="false">RAW_DATA!D969</f>
        <v>WOM-DRESS-001</v>
      </c>
      <c r="E973" s="14" t="str">
        <f aca="false">RAW_DATA!E969</f>
        <v>2024-01-18</v>
      </c>
      <c r="F973" s="14" t="str">
        <f aca="false">RAW_DATA!F969</f>
        <v>2024-01-29</v>
      </c>
      <c r="G973" s="2" t="str">
        <f aca="false">RAW_DATA!G969</f>
        <v>Madhesh</v>
      </c>
      <c r="H973" s="4" t="n">
        <f aca="false">RAW_DATA!H969</f>
        <v>3641.75</v>
      </c>
      <c r="I973" s="5" t="n">
        <f aca="false">RAW_DATA!I969</f>
        <v>5</v>
      </c>
      <c r="J973" s="2" t="str">
        <f aca="false">RAW_DATA!J969</f>
        <v>No</v>
      </c>
      <c r="K973" s="15" t="n">
        <f aca="false">IF(AND(F973&lt;&gt;"",E973&lt;&gt;""),DATEVALUE(F973)-DATEVALUE(E973),"")</f>
        <v>11</v>
      </c>
      <c r="L973" s="4" t="n">
        <f aca="false">H973*(1-I973/100)</f>
        <v>3459.6625</v>
      </c>
      <c r="M973" s="4" t="n">
        <f aca="false">H973*CALCULATIONS!$B$2</f>
        <v>2185.05</v>
      </c>
      <c r="N973" s="4" t="n">
        <f aca="false">IF(J973="Yes",H973*CALCULATIONS!$B$3,0)</f>
        <v>0</v>
      </c>
      <c r="O973" s="4" t="n">
        <f aca="false">L973-M973-N973</f>
        <v>1274.6125</v>
      </c>
      <c r="P973" s="16" t="n">
        <f aca="false">IF(L973&gt;0,O973/L973,"")</f>
        <v>0.368421052631579</v>
      </c>
    </row>
    <row r="974" customFormat="false" ht="15" hidden="false" customHeight="false" outlineLevel="0" collapsed="false">
      <c r="A974" s="2" t="str">
        <f aca="false">RAW_DATA!A970</f>
        <v>ORD-100969</v>
      </c>
      <c r="B974" s="2" t="str">
        <f aca="false">RAW_DATA!B970</f>
        <v>CUST-1858</v>
      </c>
      <c r="C974" s="2" t="str">
        <f aca="false">RAW_DATA!C970</f>
        <v>Women</v>
      </c>
      <c r="D974" s="2" t="str">
        <f aca="false">RAW_DATA!D970</f>
        <v>WOM-CARDIGAN-001</v>
      </c>
      <c r="E974" s="14" t="str">
        <f aca="false">RAW_DATA!E970</f>
        <v>2024-02-22</v>
      </c>
      <c r="F974" s="14" t="str">
        <f aca="false">RAW_DATA!F970</f>
        <v>2024-02-27</v>
      </c>
      <c r="G974" s="2" t="str">
        <f aca="false">RAW_DATA!G970</f>
        <v>Gandaki</v>
      </c>
      <c r="H974" s="4" t="n">
        <f aca="false">RAW_DATA!H970</f>
        <v>10070.59</v>
      </c>
      <c r="I974" s="5" t="n">
        <f aca="false">RAW_DATA!I970</f>
        <v>25</v>
      </c>
      <c r="J974" s="2" t="str">
        <f aca="false">RAW_DATA!J970</f>
        <v>No</v>
      </c>
      <c r="K974" s="15" t="n">
        <f aca="false">IF(AND(F974&lt;&gt;"",E974&lt;&gt;""),DATEVALUE(F974)-DATEVALUE(E974),"")</f>
        <v>5</v>
      </c>
      <c r="L974" s="4" t="n">
        <f aca="false">H974*(1-I974/100)</f>
        <v>7552.9425</v>
      </c>
      <c r="M974" s="4" t="n">
        <f aca="false">H974*CALCULATIONS!$B$2</f>
        <v>6042.354</v>
      </c>
      <c r="N974" s="4" t="n">
        <f aca="false">IF(J974="Yes",H974*CALCULATIONS!$B$3,0)</f>
        <v>0</v>
      </c>
      <c r="O974" s="4" t="n">
        <f aca="false">L974-M974-N974</f>
        <v>1510.5885</v>
      </c>
      <c r="P974" s="16" t="n">
        <f aca="false">IF(L974&gt;0,O974/L974,"")</f>
        <v>0.2</v>
      </c>
    </row>
    <row r="975" customFormat="false" ht="15" hidden="false" customHeight="false" outlineLevel="0" collapsed="false">
      <c r="A975" s="2" t="str">
        <f aca="false">RAW_DATA!A971</f>
        <v>ORD-100970</v>
      </c>
      <c r="B975" s="2" t="str">
        <f aca="false">RAW_DATA!B971</f>
        <v>CUST-2497</v>
      </c>
      <c r="C975" s="2" t="str">
        <f aca="false">RAW_DATA!C971</f>
        <v>Women</v>
      </c>
      <c r="D975" s="2" t="str">
        <f aca="false">RAW_DATA!D971</f>
        <v>WOM-KURTA-001</v>
      </c>
      <c r="E975" s="14" t="str">
        <f aca="false">RAW_DATA!E971</f>
        <v>2024-05-07</v>
      </c>
      <c r="F975" s="14" t="str">
        <f aca="false">RAW_DATA!F971</f>
        <v>2024-05-12</v>
      </c>
      <c r="G975" s="2" t="str">
        <f aca="false">RAW_DATA!G971</f>
        <v>Lumbini</v>
      </c>
      <c r="H975" s="4" t="n">
        <f aca="false">RAW_DATA!H971</f>
        <v>3425.2</v>
      </c>
      <c r="I975" s="5" t="n">
        <f aca="false">RAW_DATA!I971</f>
        <v>30</v>
      </c>
      <c r="J975" s="2" t="str">
        <f aca="false">RAW_DATA!J971</f>
        <v>No</v>
      </c>
      <c r="K975" s="15" t="n">
        <f aca="false">IF(AND(F975&lt;&gt;"",E975&lt;&gt;""),DATEVALUE(F975)-DATEVALUE(E975),"")</f>
        <v>5</v>
      </c>
      <c r="L975" s="4" t="n">
        <f aca="false">H975*(1-I975/100)</f>
        <v>2397.64</v>
      </c>
      <c r="M975" s="4" t="n">
        <f aca="false">H975*CALCULATIONS!$B$2</f>
        <v>2055.12</v>
      </c>
      <c r="N975" s="4" t="n">
        <f aca="false">IF(J975="Yes",H975*CALCULATIONS!$B$3,0)</f>
        <v>0</v>
      </c>
      <c r="O975" s="4" t="n">
        <f aca="false">L975-M975-N975</f>
        <v>342.52</v>
      </c>
      <c r="P975" s="16" t="n">
        <f aca="false">IF(L975&gt;0,O975/L975,"")</f>
        <v>0.142857142857143</v>
      </c>
    </row>
    <row r="976" customFormat="false" ht="15" hidden="false" customHeight="false" outlineLevel="0" collapsed="false">
      <c r="A976" s="2" t="str">
        <f aca="false">RAW_DATA!A972</f>
        <v>ORD-100971</v>
      </c>
      <c r="B976" s="2" t="str">
        <f aca="false">RAW_DATA!B972</f>
        <v>CUST-2582</v>
      </c>
      <c r="C976" s="2" t="str">
        <f aca="false">RAW_DATA!C972</f>
        <v>Men</v>
      </c>
      <c r="D976" s="2" t="str">
        <f aca="false">RAW_DATA!D972</f>
        <v>MEN-SHIRT-001</v>
      </c>
      <c r="E976" s="14" t="str">
        <f aca="false">RAW_DATA!E972</f>
        <v>2024-12-14</v>
      </c>
      <c r="F976" s="14" t="str">
        <f aca="false">RAW_DATA!F972</f>
        <v>2024-12-21</v>
      </c>
      <c r="G976" s="2" t="str">
        <f aca="false">RAW_DATA!G972</f>
        <v>Sudurpashchim</v>
      </c>
      <c r="H976" s="4" t="n">
        <f aca="false">RAW_DATA!H972</f>
        <v>12397.63</v>
      </c>
      <c r="I976" s="5" t="n">
        <f aca="false">RAW_DATA!I972</f>
        <v>10</v>
      </c>
      <c r="J976" s="2" t="str">
        <f aca="false">RAW_DATA!J972</f>
        <v>No</v>
      </c>
      <c r="K976" s="15" t="n">
        <f aca="false">IF(AND(F976&lt;&gt;"",E976&lt;&gt;""),DATEVALUE(F976)-DATEVALUE(E976),"")</f>
        <v>7</v>
      </c>
      <c r="L976" s="4" t="n">
        <f aca="false">H976*(1-I976/100)</f>
        <v>11157.867</v>
      </c>
      <c r="M976" s="4" t="n">
        <f aca="false">H976*CALCULATIONS!$B$2</f>
        <v>7438.578</v>
      </c>
      <c r="N976" s="4" t="n">
        <f aca="false">IF(J976="Yes",H976*CALCULATIONS!$B$3,0)</f>
        <v>0</v>
      </c>
      <c r="O976" s="4" t="n">
        <f aca="false">L976-M976-N976</f>
        <v>3719.289</v>
      </c>
      <c r="P976" s="16" t="n">
        <f aca="false">IF(L976&gt;0,O976/L976,"")</f>
        <v>0.333333333333333</v>
      </c>
    </row>
    <row r="977" customFormat="false" ht="15" hidden="false" customHeight="false" outlineLevel="0" collapsed="false">
      <c r="A977" s="2" t="str">
        <f aca="false">RAW_DATA!A973</f>
        <v>ORD-100972</v>
      </c>
      <c r="B977" s="2" t="str">
        <f aca="false">RAW_DATA!B973</f>
        <v>CUST-4105</v>
      </c>
      <c r="C977" s="2" t="str">
        <f aca="false">RAW_DATA!C973</f>
        <v>Women</v>
      </c>
      <c r="D977" s="2" t="str">
        <f aca="false">RAW_DATA!D973</f>
        <v>WOM-DRESS-001</v>
      </c>
      <c r="E977" s="14" t="str">
        <f aca="false">RAW_DATA!E973</f>
        <v>2024-02-25</v>
      </c>
      <c r="F977" s="14" t="str">
        <f aca="false">RAW_DATA!F973</f>
        <v>2024-03-05</v>
      </c>
      <c r="G977" s="2" t="str">
        <f aca="false">RAW_DATA!G973</f>
        <v>Lumbini</v>
      </c>
      <c r="H977" s="4" t="n">
        <f aca="false">RAW_DATA!H973</f>
        <v>6527.36</v>
      </c>
      <c r="I977" s="5" t="n">
        <f aca="false">RAW_DATA!I973</f>
        <v>0</v>
      </c>
      <c r="J977" s="2" t="str">
        <f aca="false">RAW_DATA!J973</f>
        <v>No</v>
      </c>
      <c r="K977" s="15" t="n">
        <f aca="false">IF(AND(F977&lt;&gt;"",E977&lt;&gt;""),DATEVALUE(F977)-DATEVALUE(E977),"")</f>
        <v>9</v>
      </c>
      <c r="L977" s="4" t="n">
        <f aca="false">H977*(1-I977/100)</f>
        <v>6527.36</v>
      </c>
      <c r="M977" s="4" t="n">
        <f aca="false">H977*CALCULATIONS!$B$2</f>
        <v>3916.416</v>
      </c>
      <c r="N977" s="4" t="n">
        <f aca="false">IF(J977="Yes",H977*CALCULATIONS!$B$3,0)</f>
        <v>0</v>
      </c>
      <c r="O977" s="4" t="n">
        <f aca="false">L977-M977-N977</f>
        <v>2610.944</v>
      </c>
      <c r="P977" s="16" t="n">
        <f aca="false">IF(L977&gt;0,O977/L977,"")</f>
        <v>0.4</v>
      </c>
    </row>
    <row r="978" customFormat="false" ht="15" hidden="false" customHeight="false" outlineLevel="0" collapsed="false">
      <c r="A978" s="2" t="str">
        <f aca="false">RAW_DATA!A974</f>
        <v>ORD-100973</v>
      </c>
      <c r="B978" s="2" t="str">
        <f aca="false">RAW_DATA!B974</f>
        <v>CUST-1245</v>
      </c>
      <c r="C978" s="2" t="str">
        <f aca="false">RAW_DATA!C974</f>
        <v>Women</v>
      </c>
      <c r="D978" s="2" t="str">
        <f aca="false">RAW_DATA!D974</f>
        <v>WOM-CARDIGAN-001</v>
      </c>
      <c r="E978" s="14" t="str">
        <f aca="false">RAW_DATA!E974</f>
        <v>2024-04-19</v>
      </c>
      <c r="F978" s="14" t="str">
        <f aca="false">RAW_DATA!F974</f>
        <v>2024-04-21</v>
      </c>
      <c r="G978" s="2" t="str">
        <f aca="false">RAW_DATA!G974</f>
        <v>Madhesh</v>
      </c>
      <c r="H978" s="4" t="n">
        <f aca="false">RAW_DATA!H974</f>
        <v>2251.66</v>
      </c>
      <c r="I978" s="5" t="n">
        <f aca="false">RAW_DATA!I974</f>
        <v>15</v>
      </c>
      <c r="J978" s="2" t="str">
        <f aca="false">RAW_DATA!J974</f>
        <v>No</v>
      </c>
      <c r="K978" s="15" t="n">
        <f aca="false">IF(AND(F978&lt;&gt;"",E978&lt;&gt;""),DATEVALUE(F978)-DATEVALUE(E978),"")</f>
        <v>2</v>
      </c>
      <c r="L978" s="4" t="n">
        <f aca="false">H978*(1-I978/100)</f>
        <v>1913.911</v>
      </c>
      <c r="M978" s="4" t="n">
        <f aca="false">H978*CALCULATIONS!$B$2</f>
        <v>1350.996</v>
      </c>
      <c r="N978" s="4" t="n">
        <f aca="false">IF(J978="Yes",H978*CALCULATIONS!$B$3,0)</f>
        <v>0</v>
      </c>
      <c r="O978" s="4" t="n">
        <f aca="false">L978-M978-N978</f>
        <v>562.915</v>
      </c>
      <c r="P978" s="16" t="n">
        <f aca="false">IF(L978&gt;0,O978/L978,"")</f>
        <v>0.294117647058824</v>
      </c>
    </row>
    <row r="979" customFormat="false" ht="15" hidden="false" customHeight="false" outlineLevel="0" collapsed="false">
      <c r="A979" s="2" t="str">
        <f aca="false">RAW_DATA!A975</f>
        <v>ORD-100974</v>
      </c>
      <c r="B979" s="2" t="str">
        <f aca="false">RAW_DATA!B975</f>
        <v>CUST-7045</v>
      </c>
      <c r="C979" s="2" t="str">
        <f aca="false">RAW_DATA!C975</f>
        <v>Women</v>
      </c>
      <c r="D979" s="2" t="str">
        <f aca="false">RAW_DATA!D975</f>
        <v>WOM-BLOUSE-001</v>
      </c>
      <c r="E979" s="14" t="str">
        <f aca="false">RAW_DATA!E975</f>
        <v>2024-02-03</v>
      </c>
      <c r="F979" s="14" t="str">
        <f aca="false">RAW_DATA!F975</f>
        <v>2024-02-10</v>
      </c>
      <c r="G979" s="2" t="str">
        <f aca="false">RAW_DATA!G975</f>
        <v>Bagmati</v>
      </c>
      <c r="H979" s="4" t="n">
        <f aca="false">RAW_DATA!H975</f>
        <v>7152.25</v>
      </c>
      <c r="I979" s="5" t="n">
        <f aca="false">RAW_DATA!I975</f>
        <v>5</v>
      </c>
      <c r="J979" s="2" t="str">
        <f aca="false">RAW_DATA!J975</f>
        <v>No</v>
      </c>
      <c r="K979" s="15" t="n">
        <f aca="false">IF(AND(F979&lt;&gt;"",E979&lt;&gt;""),DATEVALUE(F979)-DATEVALUE(E979),"")</f>
        <v>7</v>
      </c>
      <c r="L979" s="4" t="n">
        <f aca="false">H979*(1-I979/100)</f>
        <v>6794.6375</v>
      </c>
      <c r="M979" s="4" t="n">
        <f aca="false">H979*CALCULATIONS!$B$2</f>
        <v>4291.35</v>
      </c>
      <c r="N979" s="4" t="n">
        <f aca="false">IF(J979="Yes",H979*CALCULATIONS!$B$3,0)</f>
        <v>0</v>
      </c>
      <c r="O979" s="4" t="n">
        <f aca="false">L979-M979-N979</f>
        <v>2503.2875</v>
      </c>
      <c r="P979" s="16" t="n">
        <f aca="false">IF(L979&gt;0,O979/L979,"")</f>
        <v>0.368421052631579</v>
      </c>
    </row>
    <row r="980" customFormat="false" ht="15" hidden="false" customHeight="false" outlineLevel="0" collapsed="false">
      <c r="A980" s="2" t="str">
        <f aca="false">RAW_DATA!A976</f>
        <v>ORD-100975</v>
      </c>
      <c r="B980" s="2" t="str">
        <f aca="false">RAW_DATA!B976</f>
        <v>CUST-3809</v>
      </c>
      <c r="C980" s="2" t="str">
        <f aca="false">RAW_DATA!C976</f>
        <v>Men</v>
      </c>
      <c r="D980" s="2" t="str">
        <f aca="false">RAW_DATA!D976</f>
        <v>MEN-JEANS-002</v>
      </c>
      <c r="E980" s="14" t="str">
        <f aca="false">RAW_DATA!E976</f>
        <v>2024-02-22</v>
      </c>
      <c r="F980" s="14" t="str">
        <f aca="false">RAW_DATA!F976</f>
        <v>2024-03-01</v>
      </c>
      <c r="G980" s="2" t="str">
        <f aca="false">RAW_DATA!G976</f>
        <v>Madhesh</v>
      </c>
      <c r="H980" s="4" t="n">
        <f aca="false">RAW_DATA!H976</f>
        <v>9183.6</v>
      </c>
      <c r="I980" s="5" t="n">
        <f aca="false">RAW_DATA!I976</f>
        <v>30</v>
      </c>
      <c r="J980" s="2" t="str">
        <f aca="false">RAW_DATA!J976</f>
        <v>No</v>
      </c>
      <c r="K980" s="15" t="n">
        <f aca="false">IF(AND(F980&lt;&gt;"",E980&lt;&gt;""),DATEVALUE(F980)-DATEVALUE(E980),"")</f>
        <v>8</v>
      </c>
      <c r="L980" s="4" t="n">
        <f aca="false">H980*(1-I980/100)</f>
        <v>6428.52</v>
      </c>
      <c r="M980" s="4" t="n">
        <f aca="false">H980*CALCULATIONS!$B$2</f>
        <v>5510.16</v>
      </c>
      <c r="N980" s="4" t="n">
        <f aca="false">IF(J980="Yes",H980*CALCULATIONS!$B$3,0)</f>
        <v>0</v>
      </c>
      <c r="O980" s="4" t="n">
        <f aca="false">L980-M980-N980</f>
        <v>918.36</v>
      </c>
      <c r="P980" s="16" t="n">
        <f aca="false">IF(L980&gt;0,O980/L980,"")</f>
        <v>0.142857142857143</v>
      </c>
    </row>
    <row r="981" customFormat="false" ht="15" hidden="false" customHeight="false" outlineLevel="0" collapsed="false">
      <c r="A981" s="2" t="str">
        <f aca="false">RAW_DATA!A977</f>
        <v>ORD-100976</v>
      </c>
      <c r="B981" s="2" t="str">
        <f aca="false">RAW_DATA!B977</f>
        <v>CUST-3177</v>
      </c>
      <c r="C981" s="2" t="str">
        <f aca="false">RAW_DATA!C977</f>
        <v>Men</v>
      </c>
      <c r="D981" s="2" t="str">
        <f aca="false">RAW_DATA!D977</f>
        <v>MEN-SHIRT-002</v>
      </c>
      <c r="E981" s="14" t="str">
        <f aca="false">RAW_DATA!E977</f>
        <v>2024-12-13</v>
      </c>
      <c r="F981" s="14" t="str">
        <f aca="false">RAW_DATA!F977</f>
        <v>2024-12-25</v>
      </c>
      <c r="G981" s="2" t="str">
        <f aca="false">RAW_DATA!G977</f>
        <v>Gandaki</v>
      </c>
      <c r="H981" s="4" t="n">
        <f aca="false">RAW_DATA!H977</f>
        <v>10596.57</v>
      </c>
      <c r="I981" s="5" t="n">
        <f aca="false">RAW_DATA!I977</f>
        <v>25</v>
      </c>
      <c r="J981" s="2" t="str">
        <f aca="false">RAW_DATA!J977</f>
        <v>No</v>
      </c>
      <c r="K981" s="15" t="n">
        <f aca="false">IF(AND(F981&lt;&gt;"",E981&lt;&gt;""),DATEVALUE(F981)-DATEVALUE(E981),"")</f>
        <v>12</v>
      </c>
      <c r="L981" s="4" t="n">
        <f aca="false">H981*(1-I981/100)</f>
        <v>7947.4275</v>
      </c>
      <c r="M981" s="4" t="n">
        <f aca="false">H981*CALCULATIONS!$B$2</f>
        <v>6357.942</v>
      </c>
      <c r="N981" s="4" t="n">
        <f aca="false">IF(J981="Yes",H981*CALCULATIONS!$B$3,0)</f>
        <v>0</v>
      </c>
      <c r="O981" s="4" t="n">
        <f aca="false">L981-M981-N981</f>
        <v>1589.4855</v>
      </c>
      <c r="P981" s="16" t="n">
        <f aca="false">IF(L981&gt;0,O981/L981,"")</f>
        <v>0.2</v>
      </c>
    </row>
    <row r="982" customFormat="false" ht="15" hidden="false" customHeight="false" outlineLevel="0" collapsed="false">
      <c r="A982" s="2" t="str">
        <f aca="false">RAW_DATA!A978</f>
        <v>ORD-100977</v>
      </c>
      <c r="B982" s="2" t="str">
        <f aca="false">RAW_DATA!B978</f>
        <v>CUST-8354</v>
      </c>
      <c r="C982" s="2" t="str">
        <f aca="false">RAW_DATA!C978</f>
        <v>Men</v>
      </c>
      <c r="D982" s="2" t="str">
        <f aca="false">RAW_DATA!D978</f>
        <v>MEN-SUIT-001</v>
      </c>
      <c r="E982" s="14" t="str">
        <f aca="false">RAW_DATA!E978</f>
        <v>2024-06-20</v>
      </c>
      <c r="F982" s="14" t="str">
        <f aca="false">RAW_DATA!F978</f>
        <v>2024-06-21</v>
      </c>
      <c r="G982" s="2" t="str">
        <f aca="false">RAW_DATA!G978</f>
        <v>Sudurpashchim</v>
      </c>
      <c r="H982" s="4" t="n">
        <f aca="false">RAW_DATA!H978</f>
        <v>7490.89</v>
      </c>
      <c r="I982" s="5" t="n">
        <f aca="false">RAW_DATA!I978</f>
        <v>25</v>
      </c>
      <c r="J982" s="2" t="str">
        <f aca="false">RAW_DATA!J978</f>
        <v>No</v>
      </c>
      <c r="K982" s="15" t="n">
        <f aca="false">IF(AND(F982&lt;&gt;"",E982&lt;&gt;""),DATEVALUE(F982)-DATEVALUE(E982),"")</f>
        <v>1</v>
      </c>
      <c r="L982" s="4" t="n">
        <f aca="false">H982*(1-I982/100)</f>
        <v>5618.1675</v>
      </c>
      <c r="M982" s="4" t="n">
        <f aca="false">H982*CALCULATIONS!$B$2</f>
        <v>4494.534</v>
      </c>
      <c r="N982" s="4" t="n">
        <f aca="false">IF(J982="Yes",H982*CALCULATIONS!$B$3,0)</f>
        <v>0</v>
      </c>
      <c r="O982" s="4" t="n">
        <f aca="false">L982-M982-N982</f>
        <v>1123.6335</v>
      </c>
      <c r="P982" s="16" t="n">
        <f aca="false">IF(L982&gt;0,O982/L982,"")</f>
        <v>0.2</v>
      </c>
    </row>
    <row r="983" customFormat="false" ht="15" hidden="false" customHeight="false" outlineLevel="0" collapsed="false">
      <c r="A983" s="2" t="str">
        <f aca="false">RAW_DATA!A979</f>
        <v>ORD-100978</v>
      </c>
      <c r="B983" s="2" t="str">
        <f aca="false">RAW_DATA!B979</f>
        <v>CUST-3032</v>
      </c>
      <c r="C983" s="2" t="str">
        <f aca="false">RAW_DATA!C979</f>
        <v>Men</v>
      </c>
      <c r="D983" s="2" t="str">
        <f aca="false">RAW_DATA!D979</f>
        <v>MEN-JEANS-002</v>
      </c>
      <c r="E983" s="14" t="str">
        <f aca="false">RAW_DATA!E979</f>
        <v>2024-04-29</v>
      </c>
      <c r="F983" s="14" t="str">
        <f aca="false">RAW_DATA!F979</f>
        <v>2024-04-30</v>
      </c>
      <c r="G983" s="2" t="str">
        <f aca="false">RAW_DATA!G979</f>
        <v>Gandaki</v>
      </c>
      <c r="H983" s="4" t="n">
        <f aca="false">RAW_DATA!H979</f>
        <v>14831.52</v>
      </c>
      <c r="I983" s="5" t="n">
        <f aca="false">RAW_DATA!I979</f>
        <v>25</v>
      </c>
      <c r="J983" s="2" t="str">
        <f aca="false">RAW_DATA!J979</f>
        <v>No</v>
      </c>
      <c r="K983" s="15" t="n">
        <f aca="false">IF(AND(F983&lt;&gt;"",E983&lt;&gt;""),DATEVALUE(F983)-DATEVALUE(E983),"")</f>
        <v>1</v>
      </c>
      <c r="L983" s="4" t="n">
        <f aca="false">H983*(1-I983/100)</f>
        <v>11123.64</v>
      </c>
      <c r="M983" s="4" t="n">
        <f aca="false">H983*CALCULATIONS!$B$2</f>
        <v>8898.912</v>
      </c>
      <c r="N983" s="4" t="n">
        <f aca="false">IF(J983="Yes",H983*CALCULATIONS!$B$3,0)</f>
        <v>0</v>
      </c>
      <c r="O983" s="4" t="n">
        <f aca="false">L983-M983-N983</f>
        <v>2224.728</v>
      </c>
      <c r="P983" s="16" t="n">
        <f aca="false">IF(L983&gt;0,O983/L983,"")</f>
        <v>0.2</v>
      </c>
    </row>
    <row r="984" customFormat="false" ht="15" hidden="false" customHeight="false" outlineLevel="0" collapsed="false">
      <c r="A984" s="2" t="str">
        <f aca="false">RAW_DATA!A980</f>
        <v>ORD-100979</v>
      </c>
      <c r="B984" s="2" t="str">
        <f aca="false">RAW_DATA!B980</f>
        <v>CUST-3484</v>
      </c>
      <c r="C984" s="2" t="str">
        <f aca="false">RAW_DATA!C980</f>
        <v>Men</v>
      </c>
      <c r="D984" s="2" t="str">
        <f aca="false">RAW_DATA!D980</f>
        <v>MEN-POLO-001</v>
      </c>
      <c r="E984" s="14" t="str">
        <f aca="false">RAW_DATA!E980</f>
        <v>2024-03-11</v>
      </c>
      <c r="F984" s="14" t="str">
        <f aca="false">RAW_DATA!F980</f>
        <v>2024-03-16</v>
      </c>
      <c r="G984" s="2" t="str">
        <f aca="false">RAW_DATA!G980</f>
        <v>Lumbini</v>
      </c>
      <c r="H984" s="4" t="n">
        <f aca="false">RAW_DATA!H980</f>
        <v>1651.15</v>
      </c>
      <c r="I984" s="5" t="n">
        <f aca="false">RAW_DATA!I980</f>
        <v>20</v>
      </c>
      <c r="J984" s="2" t="str">
        <f aca="false">RAW_DATA!J980</f>
        <v>No</v>
      </c>
      <c r="K984" s="15" t="n">
        <f aca="false">IF(AND(F984&lt;&gt;"",E984&lt;&gt;""),DATEVALUE(F984)-DATEVALUE(E984),"")</f>
        <v>5</v>
      </c>
      <c r="L984" s="4" t="n">
        <f aca="false">H984*(1-I984/100)</f>
        <v>1320.92</v>
      </c>
      <c r="M984" s="4" t="n">
        <f aca="false">H984*CALCULATIONS!$B$2</f>
        <v>990.69</v>
      </c>
      <c r="N984" s="4" t="n">
        <f aca="false">IF(J984="Yes",H984*CALCULATIONS!$B$3,0)</f>
        <v>0</v>
      </c>
      <c r="O984" s="4" t="n">
        <f aca="false">L984-M984-N984</f>
        <v>330.23</v>
      </c>
      <c r="P984" s="16" t="n">
        <f aca="false">IF(L984&gt;0,O984/L984,"")</f>
        <v>0.25</v>
      </c>
    </row>
    <row r="985" customFormat="false" ht="15" hidden="false" customHeight="false" outlineLevel="0" collapsed="false">
      <c r="A985" s="2" t="str">
        <f aca="false">RAW_DATA!A981</f>
        <v>ORD-100980</v>
      </c>
      <c r="B985" s="2" t="str">
        <f aca="false">RAW_DATA!B981</f>
        <v>CUST-5556</v>
      </c>
      <c r="C985" s="2" t="str">
        <f aca="false">RAW_DATA!C981</f>
        <v>Men</v>
      </c>
      <c r="D985" s="2" t="str">
        <f aca="false">RAW_DATA!D981</f>
        <v>MEN-SHIRT-001</v>
      </c>
      <c r="E985" s="14" t="str">
        <f aca="false">RAW_DATA!E981</f>
        <v>2024-08-15</v>
      </c>
      <c r="F985" s="14" t="str">
        <f aca="false">RAW_DATA!F981</f>
        <v>2024-08-23</v>
      </c>
      <c r="G985" s="2" t="str">
        <f aca="false">RAW_DATA!G981</f>
        <v>Bagmati</v>
      </c>
      <c r="H985" s="4" t="n">
        <f aca="false">RAW_DATA!H981</f>
        <v>9172.09</v>
      </c>
      <c r="I985" s="5" t="n">
        <f aca="false">RAW_DATA!I981</f>
        <v>25</v>
      </c>
      <c r="J985" s="2" t="str">
        <f aca="false">RAW_DATA!J981</f>
        <v>No</v>
      </c>
      <c r="K985" s="15" t="n">
        <f aca="false">IF(AND(F985&lt;&gt;"",E985&lt;&gt;""),DATEVALUE(F985)-DATEVALUE(E985),"")</f>
        <v>8</v>
      </c>
      <c r="L985" s="4" t="n">
        <f aca="false">H985*(1-I985/100)</f>
        <v>6879.0675</v>
      </c>
      <c r="M985" s="4" t="n">
        <f aca="false">H985*CALCULATIONS!$B$2</f>
        <v>5503.254</v>
      </c>
      <c r="N985" s="4" t="n">
        <f aca="false">IF(J985="Yes",H985*CALCULATIONS!$B$3,0)</f>
        <v>0</v>
      </c>
      <c r="O985" s="4" t="n">
        <f aca="false">L985-M985-N985</f>
        <v>1375.8135</v>
      </c>
      <c r="P985" s="16" t="n">
        <f aca="false">IF(L985&gt;0,O985/L985,"")</f>
        <v>0.2</v>
      </c>
    </row>
    <row r="986" customFormat="false" ht="15" hidden="false" customHeight="false" outlineLevel="0" collapsed="false">
      <c r="A986" s="2" t="str">
        <f aca="false">RAW_DATA!A982</f>
        <v>ORD-100981</v>
      </c>
      <c r="B986" s="2" t="str">
        <f aca="false">RAW_DATA!B982</f>
        <v>CUST-6427</v>
      </c>
      <c r="C986" s="2" t="str">
        <f aca="false">RAW_DATA!C982</f>
        <v>Men</v>
      </c>
      <c r="D986" s="2" t="str">
        <f aca="false">RAW_DATA!D982</f>
        <v>MEN-SHIRT-001</v>
      </c>
      <c r="E986" s="14" t="str">
        <f aca="false">RAW_DATA!E982</f>
        <v>2024-05-27</v>
      </c>
      <c r="F986" s="14" t="str">
        <f aca="false">RAW_DATA!F982</f>
        <v>2024-06-04</v>
      </c>
      <c r="G986" s="2" t="str">
        <f aca="false">RAW_DATA!G982</f>
        <v>Gandaki</v>
      </c>
      <c r="H986" s="4" t="n">
        <f aca="false">RAW_DATA!H982</f>
        <v>9896.67</v>
      </c>
      <c r="I986" s="5" t="n">
        <f aca="false">RAW_DATA!I982</f>
        <v>15</v>
      </c>
      <c r="J986" s="2" t="str">
        <f aca="false">RAW_DATA!J982</f>
        <v>No</v>
      </c>
      <c r="K986" s="15" t="n">
        <f aca="false">IF(AND(F986&lt;&gt;"",E986&lt;&gt;""),DATEVALUE(F986)-DATEVALUE(E986),"")</f>
        <v>8</v>
      </c>
      <c r="L986" s="4" t="n">
        <f aca="false">H986*(1-I986/100)</f>
        <v>8412.1695</v>
      </c>
      <c r="M986" s="4" t="n">
        <f aca="false">H986*CALCULATIONS!$B$2</f>
        <v>5938.002</v>
      </c>
      <c r="N986" s="4" t="n">
        <f aca="false">IF(J986="Yes",H986*CALCULATIONS!$B$3,0)</f>
        <v>0</v>
      </c>
      <c r="O986" s="4" t="n">
        <f aca="false">L986-M986-N986</f>
        <v>2474.1675</v>
      </c>
      <c r="P986" s="16" t="n">
        <f aca="false">IF(L986&gt;0,O986/L986,"")</f>
        <v>0.294117647058824</v>
      </c>
    </row>
    <row r="987" customFormat="false" ht="15" hidden="false" customHeight="false" outlineLevel="0" collapsed="false">
      <c r="A987" s="2" t="str">
        <f aca="false">RAW_DATA!A983</f>
        <v>ORD-100982</v>
      </c>
      <c r="B987" s="2" t="str">
        <f aca="false">RAW_DATA!B983</f>
        <v>CUST-7250</v>
      </c>
      <c r="C987" s="2" t="str">
        <f aca="false">RAW_DATA!C983</f>
        <v>Men</v>
      </c>
      <c r="D987" s="2" t="str">
        <f aca="false">RAW_DATA!D983</f>
        <v>MEN-JEANS-002</v>
      </c>
      <c r="E987" s="14" t="str">
        <f aca="false">RAW_DATA!E983</f>
        <v>2024-12-17</v>
      </c>
      <c r="F987" s="14" t="str">
        <f aca="false">RAW_DATA!F983</f>
        <v>2024-12-24</v>
      </c>
      <c r="G987" s="2" t="str">
        <f aca="false">RAW_DATA!G983</f>
        <v>Gandaki</v>
      </c>
      <c r="H987" s="4" t="n">
        <f aca="false">RAW_DATA!H983</f>
        <v>14831.46</v>
      </c>
      <c r="I987" s="5" t="n">
        <f aca="false">RAW_DATA!I983</f>
        <v>25</v>
      </c>
      <c r="J987" s="2" t="str">
        <f aca="false">RAW_DATA!J983</f>
        <v>No</v>
      </c>
      <c r="K987" s="15" t="n">
        <f aca="false">IF(AND(F987&lt;&gt;"",E987&lt;&gt;""),DATEVALUE(F987)-DATEVALUE(E987),"")</f>
        <v>7</v>
      </c>
      <c r="L987" s="4" t="n">
        <f aca="false">H987*(1-I987/100)</f>
        <v>11123.595</v>
      </c>
      <c r="M987" s="4" t="n">
        <f aca="false">H987*CALCULATIONS!$B$2</f>
        <v>8898.876</v>
      </c>
      <c r="N987" s="4" t="n">
        <f aca="false">IF(J987="Yes",H987*CALCULATIONS!$B$3,0)</f>
        <v>0</v>
      </c>
      <c r="O987" s="4" t="n">
        <f aca="false">L987-M987-N987</f>
        <v>2224.719</v>
      </c>
      <c r="P987" s="16" t="n">
        <f aca="false">IF(L987&gt;0,O987/L987,"")</f>
        <v>0.2</v>
      </c>
    </row>
    <row r="988" customFormat="false" ht="15" hidden="false" customHeight="false" outlineLevel="0" collapsed="false">
      <c r="A988" s="2" t="str">
        <f aca="false">RAW_DATA!A984</f>
        <v>ORD-100983</v>
      </c>
      <c r="B988" s="2" t="str">
        <f aca="false">RAW_DATA!B984</f>
        <v>CUST-3318</v>
      </c>
      <c r="C988" s="2" t="str">
        <f aca="false">RAW_DATA!C984</f>
        <v>Women</v>
      </c>
      <c r="D988" s="2" t="str">
        <f aca="false">RAW_DATA!D984</f>
        <v>WOM-DRESS-001</v>
      </c>
      <c r="E988" s="14" t="str">
        <f aca="false">RAW_DATA!E984</f>
        <v>2024-09-08</v>
      </c>
      <c r="F988" s="14" t="str">
        <f aca="false">RAW_DATA!F984</f>
        <v>2024-09-10</v>
      </c>
      <c r="G988" s="2" t="str">
        <f aca="false">RAW_DATA!G984</f>
        <v>Madhesh</v>
      </c>
      <c r="H988" s="4" t="n">
        <f aca="false">RAW_DATA!H984</f>
        <v>1436.94</v>
      </c>
      <c r="I988" s="5" t="n">
        <f aca="false">RAW_DATA!I984</f>
        <v>0</v>
      </c>
      <c r="J988" s="2" t="str">
        <f aca="false">RAW_DATA!J984</f>
        <v>No</v>
      </c>
      <c r="K988" s="15" t="n">
        <f aca="false">IF(AND(F988&lt;&gt;"",E988&lt;&gt;""),DATEVALUE(F988)-DATEVALUE(E988),"")</f>
        <v>2</v>
      </c>
      <c r="L988" s="4" t="n">
        <f aca="false">H988*(1-I988/100)</f>
        <v>1436.94</v>
      </c>
      <c r="M988" s="4" t="n">
        <f aca="false">H988*CALCULATIONS!$B$2</f>
        <v>862.164</v>
      </c>
      <c r="N988" s="4" t="n">
        <f aca="false">IF(J988="Yes",H988*CALCULATIONS!$B$3,0)</f>
        <v>0</v>
      </c>
      <c r="O988" s="4" t="n">
        <f aca="false">L988-M988-N988</f>
        <v>574.776</v>
      </c>
      <c r="P988" s="16" t="n">
        <f aca="false">IF(L988&gt;0,O988/L988,"")</f>
        <v>0.4</v>
      </c>
    </row>
    <row r="989" customFormat="false" ht="15" hidden="false" customHeight="false" outlineLevel="0" collapsed="false">
      <c r="A989" s="2" t="str">
        <f aca="false">RAW_DATA!A985</f>
        <v>ORD-100984</v>
      </c>
      <c r="B989" s="2" t="str">
        <f aca="false">RAW_DATA!B985</f>
        <v>CUST-8652</v>
      </c>
      <c r="C989" s="2" t="str">
        <f aca="false">RAW_DATA!C985</f>
        <v>Kids</v>
      </c>
      <c r="D989" s="2" t="str">
        <f aca="false">RAW_DATA!D985</f>
        <v>KID-JEANS-001</v>
      </c>
      <c r="E989" s="14" t="str">
        <f aca="false">RAW_DATA!E985</f>
        <v>2024-04-14</v>
      </c>
      <c r="F989" s="14" t="str">
        <f aca="false">RAW_DATA!F985</f>
        <v>2024-04-18</v>
      </c>
      <c r="G989" s="2" t="str">
        <f aca="false">RAW_DATA!G985</f>
        <v>Bagmati</v>
      </c>
      <c r="H989" s="4" t="n">
        <f aca="false">RAW_DATA!H985</f>
        <v>8458.28</v>
      </c>
      <c r="I989" s="5" t="n">
        <f aca="false">RAW_DATA!I985</f>
        <v>20</v>
      </c>
      <c r="J989" s="2" t="str">
        <f aca="false">RAW_DATA!J985</f>
        <v>Yes</v>
      </c>
      <c r="K989" s="15" t="n">
        <f aca="false">IF(AND(F989&lt;&gt;"",E989&lt;&gt;""),DATEVALUE(F989)-DATEVALUE(E989),"")</f>
        <v>4</v>
      </c>
      <c r="L989" s="4" t="n">
        <f aca="false">H989*(1-I989/100)</f>
        <v>6766.624</v>
      </c>
      <c r="M989" s="4" t="n">
        <f aca="false">H989*CALCULATIONS!$B$2</f>
        <v>5074.968</v>
      </c>
      <c r="N989" s="4" t="n">
        <f aca="false">IF(J989="Yes",H989*CALCULATIONS!$B$3,0)</f>
        <v>1691.656</v>
      </c>
      <c r="O989" s="4" t="n">
        <f aca="false">L989-M989-N989</f>
        <v>0</v>
      </c>
      <c r="P989" s="16" t="n">
        <f aca="false">IF(L989&gt;0,O989/L989,"")</f>
        <v>0</v>
      </c>
    </row>
    <row r="990" customFormat="false" ht="15" hidden="false" customHeight="false" outlineLevel="0" collapsed="false">
      <c r="A990" s="2" t="str">
        <f aca="false">RAW_DATA!A986</f>
        <v>ORD-100985</v>
      </c>
      <c r="B990" s="2" t="str">
        <f aca="false">RAW_DATA!B986</f>
        <v>CUST-4299</v>
      </c>
      <c r="C990" s="2" t="str">
        <f aca="false">RAW_DATA!C986</f>
        <v>Men</v>
      </c>
      <c r="D990" s="2" t="str">
        <f aca="false">RAW_DATA!D986</f>
        <v>MEN-JEANS-002</v>
      </c>
      <c r="E990" s="14" t="str">
        <f aca="false">RAW_DATA!E986</f>
        <v>2024-06-04</v>
      </c>
      <c r="F990" s="14" t="str">
        <f aca="false">RAW_DATA!F986</f>
        <v>2024-06-08</v>
      </c>
      <c r="G990" s="2" t="str">
        <f aca="false">RAW_DATA!G986</f>
        <v>Bagmati</v>
      </c>
      <c r="H990" s="4" t="n">
        <f aca="false">RAW_DATA!H986</f>
        <v>9284.84</v>
      </c>
      <c r="I990" s="5" t="n">
        <f aca="false">RAW_DATA!I986</f>
        <v>5</v>
      </c>
      <c r="J990" s="2" t="str">
        <f aca="false">RAW_DATA!J986</f>
        <v>No</v>
      </c>
      <c r="K990" s="15" t="n">
        <f aca="false">IF(AND(F990&lt;&gt;"",E990&lt;&gt;""),DATEVALUE(F990)-DATEVALUE(E990),"")</f>
        <v>4</v>
      </c>
      <c r="L990" s="4" t="n">
        <f aca="false">H990*(1-I990/100)</f>
        <v>8820.598</v>
      </c>
      <c r="M990" s="4" t="n">
        <f aca="false">H990*CALCULATIONS!$B$2</f>
        <v>5570.904</v>
      </c>
      <c r="N990" s="4" t="n">
        <f aca="false">IF(J990="Yes",H990*CALCULATIONS!$B$3,0)</f>
        <v>0</v>
      </c>
      <c r="O990" s="4" t="n">
        <f aca="false">L990-M990-N990</f>
        <v>3249.694</v>
      </c>
      <c r="P990" s="16" t="n">
        <f aca="false">IF(L990&gt;0,O990/L990,"")</f>
        <v>0.368421052631579</v>
      </c>
    </row>
    <row r="991" customFormat="false" ht="15" hidden="false" customHeight="false" outlineLevel="0" collapsed="false">
      <c r="A991" s="2" t="str">
        <f aca="false">RAW_DATA!A987</f>
        <v>ORD-100986</v>
      </c>
      <c r="B991" s="2" t="str">
        <f aca="false">RAW_DATA!B987</f>
        <v>CUST-8101</v>
      </c>
      <c r="C991" s="2" t="str">
        <f aca="false">RAW_DATA!C987</f>
        <v>Men</v>
      </c>
      <c r="D991" s="2" t="str">
        <f aca="false">RAW_DATA!D987</f>
        <v>MEN-TSHIRT-001</v>
      </c>
      <c r="E991" s="14" t="str">
        <f aca="false">RAW_DATA!E987</f>
        <v>2024-03-26</v>
      </c>
      <c r="F991" s="14" t="str">
        <f aca="false">RAW_DATA!F987</f>
        <v>2024-03-31</v>
      </c>
      <c r="G991" s="2" t="str">
        <f aca="false">RAW_DATA!G987</f>
        <v>Bagmati</v>
      </c>
      <c r="H991" s="4" t="n">
        <f aca="false">RAW_DATA!H987</f>
        <v>6274.54</v>
      </c>
      <c r="I991" s="5" t="n">
        <f aca="false">RAW_DATA!I987</f>
        <v>10</v>
      </c>
      <c r="J991" s="2" t="str">
        <f aca="false">RAW_DATA!J987</f>
        <v>No</v>
      </c>
      <c r="K991" s="15" t="n">
        <f aca="false">IF(AND(F991&lt;&gt;"",E991&lt;&gt;""),DATEVALUE(F991)-DATEVALUE(E991),"")</f>
        <v>5</v>
      </c>
      <c r="L991" s="4" t="n">
        <f aca="false">H991*(1-I991/100)</f>
        <v>5647.086</v>
      </c>
      <c r="M991" s="4" t="n">
        <f aca="false">H991*CALCULATIONS!$B$2</f>
        <v>3764.724</v>
      </c>
      <c r="N991" s="4" t="n">
        <f aca="false">IF(J991="Yes",H991*CALCULATIONS!$B$3,0)</f>
        <v>0</v>
      </c>
      <c r="O991" s="4" t="n">
        <f aca="false">L991-M991-N991</f>
        <v>1882.362</v>
      </c>
      <c r="P991" s="16" t="n">
        <f aca="false">IF(L991&gt;0,O991/L991,"")</f>
        <v>0.333333333333333</v>
      </c>
    </row>
    <row r="992" customFormat="false" ht="15" hidden="false" customHeight="false" outlineLevel="0" collapsed="false">
      <c r="A992" s="2" t="str">
        <f aca="false">RAW_DATA!A988</f>
        <v>ORD-100987</v>
      </c>
      <c r="B992" s="2" t="str">
        <f aca="false">RAW_DATA!B988</f>
        <v>CUST-9801</v>
      </c>
      <c r="C992" s="2" t="str">
        <f aca="false">RAW_DATA!C988</f>
        <v>Women</v>
      </c>
      <c r="D992" s="2" t="str">
        <f aca="false">RAW_DATA!D988</f>
        <v>WOM-SUIT-001</v>
      </c>
      <c r="E992" s="14" t="str">
        <f aca="false">RAW_DATA!E988</f>
        <v>2024-02-12</v>
      </c>
      <c r="F992" s="14" t="str">
        <f aca="false">RAW_DATA!F988</f>
        <v>2024-02-20</v>
      </c>
      <c r="G992" s="2" t="str">
        <f aca="false">RAW_DATA!G988</f>
        <v>Bagmati</v>
      </c>
      <c r="H992" s="4" t="n">
        <f aca="false">RAW_DATA!H988</f>
        <v>6697.26</v>
      </c>
      <c r="I992" s="5" t="n">
        <f aca="false">RAW_DATA!I988</f>
        <v>15</v>
      </c>
      <c r="J992" s="2" t="str">
        <f aca="false">RAW_DATA!J988</f>
        <v>No</v>
      </c>
      <c r="K992" s="15" t="n">
        <f aca="false">IF(AND(F992&lt;&gt;"",E992&lt;&gt;""),DATEVALUE(F992)-DATEVALUE(E992),"")</f>
        <v>8</v>
      </c>
      <c r="L992" s="4" t="n">
        <f aca="false">H992*(1-I992/100)</f>
        <v>5692.671</v>
      </c>
      <c r="M992" s="4" t="n">
        <f aca="false">H992*CALCULATIONS!$B$2</f>
        <v>4018.356</v>
      </c>
      <c r="N992" s="4" t="n">
        <f aca="false">IF(J992="Yes",H992*CALCULATIONS!$B$3,0)</f>
        <v>0</v>
      </c>
      <c r="O992" s="4" t="n">
        <f aca="false">L992-M992-N992</f>
        <v>1674.315</v>
      </c>
      <c r="P992" s="16" t="n">
        <f aca="false">IF(L992&gt;0,O992/L992,"")</f>
        <v>0.294117647058824</v>
      </c>
    </row>
    <row r="993" customFormat="false" ht="15" hidden="false" customHeight="false" outlineLevel="0" collapsed="false">
      <c r="A993" s="2" t="str">
        <f aca="false">RAW_DATA!A989</f>
        <v>ORD-100988</v>
      </c>
      <c r="B993" s="2" t="str">
        <f aca="false">RAW_DATA!B989</f>
        <v>CUST-2178</v>
      </c>
      <c r="C993" s="2" t="str">
        <f aca="false">RAW_DATA!C989</f>
        <v>Men</v>
      </c>
      <c r="D993" s="2" t="str">
        <f aca="false">RAW_DATA!D989</f>
        <v>MEN-JEANS-001</v>
      </c>
      <c r="E993" s="14" t="str">
        <f aca="false">RAW_DATA!E989</f>
        <v>2024-05-25</v>
      </c>
      <c r="F993" s="14" t="str">
        <f aca="false">RAW_DATA!F989</f>
        <v>2024-05-30</v>
      </c>
      <c r="G993" s="2" t="str">
        <f aca="false">RAW_DATA!G989</f>
        <v>Bagmati</v>
      </c>
      <c r="H993" s="4" t="n">
        <f aca="false">RAW_DATA!H989</f>
        <v>4934.79</v>
      </c>
      <c r="I993" s="5" t="n">
        <f aca="false">RAW_DATA!I989</f>
        <v>15</v>
      </c>
      <c r="J993" s="2" t="str">
        <f aca="false">RAW_DATA!J989</f>
        <v>No</v>
      </c>
      <c r="K993" s="15" t="n">
        <f aca="false">IF(AND(F993&lt;&gt;"",E993&lt;&gt;""),DATEVALUE(F993)-DATEVALUE(E993),"")</f>
        <v>5</v>
      </c>
      <c r="L993" s="4" t="n">
        <f aca="false">H993*(1-I993/100)</f>
        <v>4194.5715</v>
      </c>
      <c r="M993" s="4" t="n">
        <f aca="false">H993*CALCULATIONS!$B$2</f>
        <v>2960.874</v>
      </c>
      <c r="N993" s="4" t="n">
        <f aca="false">IF(J993="Yes",H993*CALCULATIONS!$B$3,0)</f>
        <v>0</v>
      </c>
      <c r="O993" s="4" t="n">
        <f aca="false">L993-M993-N993</f>
        <v>1233.6975</v>
      </c>
      <c r="P993" s="16" t="n">
        <f aca="false">IF(L993&gt;0,O993/L993,"")</f>
        <v>0.294117647058824</v>
      </c>
    </row>
    <row r="994" customFormat="false" ht="15" hidden="false" customHeight="false" outlineLevel="0" collapsed="false">
      <c r="A994" s="2" t="str">
        <f aca="false">RAW_DATA!A990</f>
        <v>ORD-100989</v>
      </c>
      <c r="B994" s="2" t="str">
        <f aca="false">RAW_DATA!B990</f>
        <v>CUST-7628</v>
      </c>
      <c r="C994" s="2" t="str">
        <f aca="false">RAW_DATA!C990</f>
        <v>Men</v>
      </c>
      <c r="D994" s="2" t="str">
        <f aca="false">RAW_DATA!D990</f>
        <v>MEN-TSHIRT-001</v>
      </c>
      <c r="E994" s="14" t="str">
        <f aca="false">RAW_DATA!E990</f>
        <v>2024-09-13</v>
      </c>
      <c r="F994" s="14" t="str">
        <f aca="false">RAW_DATA!F990</f>
        <v>2024-09-21</v>
      </c>
      <c r="G994" s="2" t="str">
        <f aca="false">RAW_DATA!G990</f>
        <v>Bagmati</v>
      </c>
      <c r="H994" s="4" t="n">
        <f aca="false">RAW_DATA!H990</f>
        <v>560.62</v>
      </c>
      <c r="I994" s="5" t="n">
        <f aca="false">RAW_DATA!I990</f>
        <v>5</v>
      </c>
      <c r="J994" s="2" t="str">
        <f aca="false">RAW_DATA!J990</f>
        <v>No</v>
      </c>
      <c r="K994" s="15" t="n">
        <f aca="false">IF(AND(F994&lt;&gt;"",E994&lt;&gt;""),DATEVALUE(F994)-DATEVALUE(E994),"")</f>
        <v>8</v>
      </c>
      <c r="L994" s="4" t="n">
        <f aca="false">H994*(1-I994/100)</f>
        <v>532.589</v>
      </c>
      <c r="M994" s="4" t="n">
        <f aca="false">H994*CALCULATIONS!$B$2</f>
        <v>336.372</v>
      </c>
      <c r="N994" s="4" t="n">
        <f aca="false">IF(J994="Yes",H994*CALCULATIONS!$B$3,0)</f>
        <v>0</v>
      </c>
      <c r="O994" s="4" t="n">
        <f aca="false">L994-M994-N994</f>
        <v>196.217</v>
      </c>
      <c r="P994" s="16" t="n">
        <f aca="false">IF(L994&gt;0,O994/L994,"")</f>
        <v>0.368421052631579</v>
      </c>
    </row>
    <row r="995" customFormat="false" ht="15" hidden="false" customHeight="false" outlineLevel="0" collapsed="false">
      <c r="A995" s="2" t="str">
        <f aca="false">RAW_DATA!A991</f>
        <v>ORD-100990</v>
      </c>
      <c r="B995" s="2" t="str">
        <f aca="false">RAW_DATA!B991</f>
        <v>CUST-7697</v>
      </c>
      <c r="C995" s="2" t="str">
        <f aca="false">RAW_DATA!C991</f>
        <v>Kids</v>
      </c>
      <c r="D995" s="2" t="str">
        <f aca="false">RAW_DATA!D991</f>
        <v>KID-SHORTS-001</v>
      </c>
      <c r="E995" s="14" t="str">
        <f aca="false">RAW_DATA!E991</f>
        <v>2024-06-06</v>
      </c>
      <c r="F995" s="14" t="str">
        <f aca="false">RAW_DATA!F991</f>
        <v>2024-06-13</v>
      </c>
      <c r="G995" s="2" t="str">
        <f aca="false">RAW_DATA!G991</f>
        <v>Sudurpashchim</v>
      </c>
      <c r="H995" s="4" t="n">
        <f aca="false">RAW_DATA!H991</f>
        <v>6068.54</v>
      </c>
      <c r="I995" s="5" t="n">
        <f aca="false">RAW_DATA!I991</f>
        <v>10</v>
      </c>
      <c r="J995" s="2" t="str">
        <f aca="false">RAW_DATA!J991</f>
        <v>No</v>
      </c>
      <c r="K995" s="15" t="n">
        <f aca="false">IF(AND(F995&lt;&gt;"",E995&lt;&gt;""),DATEVALUE(F995)-DATEVALUE(E995),"")</f>
        <v>7</v>
      </c>
      <c r="L995" s="4" t="n">
        <f aca="false">H995*(1-I995/100)</f>
        <v>5461.686</v>
      </c>
      <c r="M995" s="4" t="n">
        <f aca="false">H995*CALCULATIONS!$B$2</f>
        <v>3641.124</v>
      </c>
      <c r="N995" s="4" t="n">
        <f aca="false">IF(J995="Yes",H995*CALCULATIONS!$B$3,0)</f>
        <v>0</v>
      </c>
      <c r="O995" s="4" t="n">
        <f aca="false">L995-M995-N995</f>
        <v>1820.562</v>
      </c>
      <c r="P995" s="16" t="n">
        <f aca="false">IF(L995&gt;0,O995/L995,"")</f>
        <v>0.333333333333333</v>
      </c>
    </row>
    <row r="996" customFormat="false" ht="15" hidden="false" customHeight="false" outlineLevel="0" collapsed="false">
      <c r="A996" s="2" t="str">
        <f aca="false">RAW_DATA!A992</f>
        <v>ORD-100991</v>
      </c>
      <c r="B996" s="2" t="str">
        <f aca="false">RAW_DATA!B992</f>
        <v>CUST-6711</v>
      </c>
      <c r="C996" s="2" t="str">
        <f aca="false">RAW_DATA!C992</f>
        <v>Kids</v>
      </c>
      <c r="D996" s="2" t="str">
        <f aca="false">RAW_DATA!D992</f>
        <v>KID-FROCK-001</v>
      </c>
      <c r="E996" s="14" t="str">
        <f aca="false">RAW_DATA!E992</f>
        <v>2024-08-11</v>
      </c>
      <c r="F996" s="14" t="str">
        <f aca="false">RAW_DATA!F992</f>
        <v>2024-08-24</v>
      </c>
      <c r="G996" s="2" t="str">
        <f aca="false">RAW_DATA!G992</f>
        <v>Madhesh</v>
      </c>
      <c r="H996" s="4" t="n">
        <f aca="false">RAW_DATA!H992</f>
        <v>2854.25</v>
      </c>
      <c r="I996" s="5" t="n">
        <f aca="false">RAW_DATA!I992</f>
        <v>20</v>
      </c>
      <c r="J996" s="2" t="str">
        <f aca="false">RAW_DATA!J992</f>
        <v>No</v>
      </c>
      <c r="K996" s="15" t="n">
        <f aca="false">IF(AND(F996&lt;&gt;"",E996&lt;&gt;""),DATEVALUE(F996)-DATEVALUE(E996),"")</f>
        <v>13</v>
      </c>
      <c r="L996" s="4" t="n">
        <f aca="false">H996*(1-I996/100)</f>
        <v>2283.4</v>
      </c>
      <c r="M996" s="4" t="n">
        <f aca="false">H996*CALCULATIONS!$B$2</f>
        <v>1712.55</v>
      </c>
      <c r="N996" s="4" t="n">
        <f aca="false">IF(J996="Yes",H996*CALCULATIONS!$B$3,0)</f>
        <v>0</v>
      </c>
      <c r="O996" s="4" t="n">
        <f aca="false">L996-M996-N996</f>
        <v>570.85</v>
      </c>
      <c r="P996" s="16" t="n">
        <f aca="false">IF(L996&gt;0,O996/L996,"")</f>
        <v>0.25</v>
      </c>
    </row>
    <row r="997" customFormat="false" ht="15" hidden="false" customHeight="false" outlineLevel="0" collapsed="false">
      <c r="A997" s="2" t="str">
        <f aca="false">RAW_DATA!A993</f>
        <v>ORD-100992</v>
      </c>
      <c r="B997" s="2" t="str">
        <f aca="false">RAW_DATA!B993</f>
        <v>CUST-5043</v>
      </c>
      <c r="C997" s="2" t="str">
        <f aca="false">RAW_DATA!C993</f>
        <v>Women</v>
      </c>
      <c r="D997" s="2" t="str">
        <f aca="false">RAW_DATA!D993</f>
        <v>WOM-SUIT-001</v>
      </c>
      <c r="E997" s="14" t="str">
        <f aca="false">RAW_DATA!E993</f>
        <v>2024-11-29</v>
      </c>
      <c r="F997" s="14" t="str">
        <f aca="false">RAW_DATA!F993</f>
        <v>2024-12-04</v>
      </c>
      <c r="G997" s="2" t="str">
        <f aca="false">RAW_DATA!G993</f>
        <v>Gandaki</v>
      </c>
      <c r="H997" s="4" t="n">
        <f aca="false">RAW_DATA!H993</f>
        <v>10598.6</v>
      </c>
      <c r="I997" s="5" t="n">
        <f aca="false">RAW_DATA!I993</f>
        <v>10</v>
      </c>
      <c r="J997" s="2" t="str">
        <f aca="false">RAW_DATA!J993</f>
        <v>No</v>
      </c>
      <c r="K997" s="15" t="n">
        <f aca="false">IF(AND(F997&lt;&gt;"",E997&lt;&gt;""),DATEVALUE(F997)-DATEVALUE(E997),"")</f>
        <v>5</v>
      </c>
      <c r="L997" s="4" t="n">
        <f aca="false">H997*(1-I997/100)</f>
        <v>9538.74</v>
      </c>
      <c r="M997" s="4" t="n">
        <f aca="false">H997*CALCULATIONS!$B$2</f>
        <v>6359.16</v>
      </c>
      <c r="N997" s="4" t="n">
        <f aca="false">IF(J997="Yes",H997*CALCULATIONS!$B$3,0)</f>
        <v>0</v>
      </c>
      <c r="O997" s="4" t="n">
        <f aca="false">L997-M997-N997</f>
        <v>3179.58</v>
      </c>
      <c r="P997" s="16" t="n">
        <f aca="false">IF(L997&gt;0,O997/L997,"")</f>
        <v>0.333333333333333</v>
      </c>
    </row>
    <row r="998" customFormat="false" ht="15" hidden="false" customHeight="false" outlineLevel="0" collapsed="false">
      <c r="A998" s="2" t="str">
        <f aca="false">RAW_DATA!A994</f>
        <v>ORD-100993</v>
      </c>
      <c r="B998" s="2" t="str">
        <f aca="false">RAW_DATA!B994</f>
        <v>CUST-3422</v>
      </c>
      <c r="C998" s="2" t="str">
        <f aca="false">RAW_DATA!C994</f>
        <v>Men</v>
      </c>
      <c r="D998" s="2" t="str">
        <f aca="false">RAW_DATA!D994</f>
        <v>MEN-SHIRT-001</v>
      </c>
      <c r="E998" s="14" t="str">
        <f aca="false">RAW_DATA!E994</f>
        <v>2024-12-12</v>
      </c>
      <c r="F998" s="14" t="str">
        <f aca="false">RAW_DATA!F994</f>
        <v>2024-12-13</v>
      </c>
      <c r="G998" s="2" t="str">
        <f aca="false">RAW_DATA!G994</f>
        <v>Sudurpashchim</v>
      </c>
      <c r="H998" s="4" t="n">
        <f aca="false">RAW_DATA!H994</f>
        <v>9648.81</v>
      </c>
      <c r="I998" s="5" t="n">
        <f aca="false">RAW_DATA!I994</f>
        <v>10</v>
      </c>
      <c r="J998" s="2" t="str">
        <f aca="false">RAW_DATA!J994</f>
        <v>No</v>
      </c>
      <c r="K998" s="15" t="n">
        <f aca="false">IF(AND(F998&lt;&gt;"",E998&lt;&gt;""),DATEVALUE(F998)-DATEVALUE(E998),"")</f>
        <v>1</v>
      </c>
      <c r="L998" s="4" t="n">
        <f aca="false">H998*(1-I998/100)</f>
        <v>8683.929</v>
      </c>
      <c r="M998" s="4" t="n">
        <f aca="false">H998*CALCULATIONS!$B$2</f>
        <v>5789.286</v>
      </c>
      <c r="N998" s="4" t="n">
        <f aca="false">IF(J998="Yes",H998*CALCULATIONS!$B$3,0)</f>
        <v>0</v>
      </c>
      <c r="O998" s="4" t="n">
        <f aca="false">L998-M998-N998</f>
        <v>2894.643</v>
      </c>
      <c r="P998" s="16" t="n">
        <f aca="false">IF(L998&gt;0,O998/L998,"")</f>
        <v>0.333333333333333</v>
      </c>
    </row>
    <row r="999" customFormat="false" ht="15" hidden="false" customHeight="false" outlineLevel="0" collapsed="false">
      <c r="A999" s="2" t="str">
        <f aca="false">RAW_DATA!A995</f>
        <v>ORD-100994</v>
      </c>
      <c r="B999" s="2" t="str">
        <f aca="false">RAW_DATA!B995</f>
        <v>CUST-3644</v>
      </c>
      <c r="C999" s="2" t="str">
        <f aca="false">RAW_DATA!C995</f>
        <v>Men</v>
      </c>
      <c r="D999" s="2" t="str">
        <f aca="false">RAW_DATA!D995</f>
        <v>MEN-TSHIRT-001</v>
      </c>
      <c r="E999" s="14" t="str">
        <f aca="false">RAW_DATA!E995</f>
        <v>2024-11-04</v>
      </c>
      <c r="F999" s="14" t="str">
        <f aca="false">RAW_DATA!F995</f>
        <v>2024-11-10</v>
      </c>
      <c r="G999" s="2" t="str">
        <f aca="false">RAW_DATA!G995</f>
        <v>Sudurpashchim</v>
      </c>
      <c r="H999" s="4" t="n">
        <f aca="false">RAW_DATA!H995</f>
        <v>4187.18</v>
      </c>
      <c r="I999" s="5" t="n">
        <f aca="false">RAW_DATA!I995</f>
        <v>5</v>
      </c>
      <c r="J999" s="2" t="str">
        <f aca="false">RAW_DATA!J995</f>
        <v>No</v>
      </c>
      <c r="K999" s="15" t="n">
        <f aca="false">IF(AND(F999&lt;&gt;"",E999&lt;&gt;""),DATEVALUE(F999)-DATEVALUE(E999),"")</f>
        <v>6</v>
      </c>
      <c r="L999" s="4" t="n">
        <f aca="false">H999*(1-I999/100)</f>
        <v>3977.821</v>
      </c>
      <c r="M999" s="4" t="n">
        <f aca="false">H999*CALCULATIONS!$B$2</f>
        <v>2512.308</v>
      </c>
      <c r="N999" s="4" t="n">
        <f aca="false">IF(J999="Yes",H999*CALCULATIONS!$B$3,0)</f>
        <v>0</v>
      </c>
      <c r="O999" s="4" t="n">
        <f aca="false">L999-M999-N999</f>
        <v>1465.513</v>
      </c>
      <c r="P999" s="16" t="n">
        <f aca="false">IF(L999&gt;0,O999/L999,"")</f>
        <v>0.368421052631579</v>
      </c>
    </row>
    <row r="1000" customFormat="false" ht="15" hidden="false" customHeight="false" outlineLevel="0" collapsed="false">
      <c r="A1000" s="2" t="str">
        <f aca="false">RAW_DATA!A996</f>
        <v>ORD-100995</v>
      </c>
      <c r="B1000" s="2" t="str">
        <f aca="false">RAW_DATA!B996</f>
        <v>CUST-4093</v>
      </c>
      <c r="C1000" s="2" t="str">
        <f aca="false">RAW_DATA!C996</f>
        <v>Men</v>
      </c>
      <c r="D1000" s="2" t="str">
        <f aca="false">RAW_DATA!D996</f>
        <v>MEN-SHIRT-002</v>
      </c>
      <c r="E1000" s="14" t="str">
        <f aca="false">RAW_DATA!E996</f>
        <v>2024-10-27</v>
      </c>
      <c r="F1000" s="14" t="str">
        <f aca="false">RAW_DATA!F996</f>
        <v>2024-11-10</v>
      </c>
      <c r="G1000" s="2" t="str">
        <f aca="false">RAW_DATA!G996</f>
        <v>Gandaki</v>
      </c>
      <c r="H1000" s="4" t="n">
        <f aca="false">RAW_DATA!H996</f>
        <v>6266.17</v>
      </c>
      <c r="I1000" s="5" t="n">
        <f aca="false">RAW_DATA!I996</f>
        <v>15</v>
      </c>
      <c r="J1000" s="2" t="str">
        <f aca="false">RAW_DATA!J996</f>
        <v>Yes</v>
      </c>
      <c r="K1000" s="15" t="n">
        <f aca="false">IF(AND(F1000&lt;&gt;"",E1000&lt;&gt;""),DATEVALUE(F1000)-DATEVALUE(E1000),"")</f>
        <v>14</v>
      </c>
      <c r="L1000" s="4" t="n">
        <f aca="false">H1000*(1-I1000/100)</f>
        <v>5326.2445</v>
      </c>
      <c r="M1000" s="4" t="n">
        <f aca="false">H1000*CALCULATIONS!$B$2</f>
        <v>3759.702</v>
      </c>
      <c r="N1000" s="4" t="n">
        <f aca="false">IF(J1000="Yes",H1000*CALCULATIONS!$B$3,0)</f>
        <v>1253.234</v>
      </c>
      <c r="O1000" s="4" t="n">
        <f aca="false">L1000-M1000-N1000</f>
        <v>313.3085</v>
      </c>
      <c r="P1000" s="16" t="n">
        <f aca="false">IF(L1000&gt;0,O1000/L1000,"")</f>
        <v>0.0588235294117647</v>
      </c>
    </row>
    <row r="1001" customFormat="false" ht="15" hidden="false" customHeight="false" outlineLevel="0" collapsed="false">
      <c r="A1001" s="2" t="str">
        <f aca="false">RAW_DATA!A997</f>
        <v>ORD-100996</v>
      </c>
      <c r="B1001" s="2" t="str">
        <f aca="false">RAW_DATA!B997</f>
        <v>CUST-7271</v>
      </c>
      <c r="C1001" s="2" t="str">
        <f aca="false">RAW_DATA!C997</f>
        <v>Kids</v>
      </c>
      <c r="D1001" s="2" t="str">
        <f aca="false">RAW_DATA!D997</f>
        <v>KID-JEANS-001</v>
      </c>
      <c r="E1001" s="14" t="str">
        <f aca="false">RAW_DATA!E997</f>
        <v>2024-09-13</v>
      </c>
      <c r="F1001" s="14" t="str">
        <f aca="false">RAW_DATA!F997</f>
        <v>2024-09-27</v>
      </c>
      <c r="G1001" s="2" t="str">
        <f aca="false">RAW_DATA!G997</f>
        <v>Karnali</v>
      </c>
      <c r="H1001" s="4" t="n">
        <f aca="false">RAW_DATA!H997</f>
        <v>10531.63</v>
      </c>
      <c r="I1001" s="5" t="n">
        <f aca="false">RAW_DATA!I997</f>
        <v>10</v>
      </c>
      <c r="J1001" s="2" t="str">
        <f aca="false">RAW_DATA!J997</f>
        <v>No</v>
      </c>
      <c r="K1001" s="15" t="n">
        <f aca="false">IF(AND(F1001&lt;&gt;"",E1001&lt;&gt;""),DATEVALUE(F1001)-DATEVALUE(E1001),"")</f>
        <v>14</v>
      </c>
      <c r="L1001" s="4" t="n">
        <f aca="false">H1001*(1-I1001/100)</f>
        <v>9478.467</v>
      </c>
      <c r="M1001" s="4" t="n">
        <f aca="false">H1001*CALCULATIONS!$B$2</f>
        <v>6318.978</v>
      </c>
      <c r="N1001" s="4" t="n">
        <f aca="false">IF(J1001="Yes",H1001*CALCULATIONS!$B$3,0)</f>
        <v>0</v>
      </c>
      <c r="O1001" s="4" t="n">
        <f aca="false">L1001-M1001-N1001</f>
        <v>3159.489</v>
      </c>
      <c r="P1001" s="16" t="n">
        <f aca="false">IF(L1001&gt;0,O1001/L1001,"")</f>
        <v>0.333333333333333</v>
      </c>
    </row>
    <row r="1002" customFormat="false" ht="15" hidden="false" customHeight="false" outlineLevel="0" collapsed="false">
      <c r="A1002" s="2" t="str">
        <f aca="false">RAW_DATA!A998</f>
        <v>ORD-100997</v>
      </c>
      <c r="B1002" s="2" t="str">
        <f aca="false">RAW_DATA!B998</f>
        <v>CUST-6642</v>
      </c>
      <c r="C1002" s="2" t="str">
        <f aca="false">RAW_DATA!C998</f>
        <v>Women</v>
      </c>
      <c r="D1002" s="2" t="str">
        <f aca="false">RAW_DATA!D998</f>
        <v>WOM-LEHENGA-001</v>
      </c>
      <c r="E1002" s="14" t="str">
        <f aca="false">RAW_DATA!E998</f>
        <v>2024-02-25</v>
      </c>
      <c r="F1002" s="14" t="str">
        <f aca="false">RAW_DATA!F998</f>
        <v>2024-03-03</v>
      </c>
      <c r="G1002" s="2" t="str">
        <f aca="false">RAW_DATA!G998</f>
        <v>Lumbini</v>
      </c>
      <c r="H1002" s="4" t="n">
        <f aca="false">RAW_DATA!H998</f>
        <v>13106.56</v>
      </c>
      <c r="I1002" s="5" t="n">
        <f aca="false">RAW_DATA!I998</f>
        <v>25</v>
      </c>
      <c r="J1002" s="2" t="str">
        <f aca="false">RAW_DATA!J998</f>
        <v>No</v>
      </c>
      <c r="K1002" s="15" t="n">
        <f aca="false">IF(AND(F1002&lt;&gt;"",E1002&lt;&gt;""),DATEVALUE(F1002)-DATEVALUE(E1002),"")</f>
        <v>7</v>
      </c>
      <c r="L1002" s="4" t="n">
        <f aca="false">H1002*(1-I1002/100)</f>
        <v>9829.92</v>
      </c>
      <c r="M1002" s="4" t="n">
        <f aca="false">H1002*CALCULATIONS!$B$2</f>
        <v>7863.936</v>
      </c>
      <c r="N1002" s="4" t="n">
        <f aca="false">IF(J1002="Yes",H1002*CALCULATIONS!$B$3,0)</f>
        <v>0</v>
      </c>
      <c r="O1002" s="4" t="n">
        <f aca="false">L1002-M1002-N1002</f>
        <v>1965.984</v>
      </c>
      <c r="P1002" s="16" t="n">
        <f aca="false">IF(L1002&gt;0,O1002/L1002,"")</f>
        <v>0.2</v>
      </c>
    </row>
    <row r="1003" customFormat="false" ht="15" hidden="false" customHeight="false" outlineLevel="0" collapsed="false">
      <c r="A1003" s="2" t="str">
        <f aca="false">RAW_DATA!A999</f>
        <v>ORD-100998</v>
      </c>
      <c r="B1003" s="2" t="str">
        <f aca="false">RAW_DATA!B999</f>
        <v>CUST-9056</v>
      </c>
      <c r="C1003" s="2" t="str">
        <f aca="false">RAW_DATA!C999</f>
        <v>Kids</v>
      </c>
      <c r="D1003" s="2" t="str">
        <f aca="false">RAW_DATA!D999</f>
        <v>KID-JACKET-001</v>
      </c>
      <c r="E1003" s="14" t="str">
        <f aca="false">RAW_DATA!E999</f>
        <v>2024-06-06</v>
      </c>
      <c r="F1003" s="14" t="str">
        <f aca="false">RAW_DATA!F999</f>
        <v>2024-06-07</v>
      </c>
      <c r="G1003" s="2" t="str">
        <f aca="false">RAW_DATA!G999</f>
        <v>Lumbini</v>
      </c>
      <c r="H1003" s="4" t="n">
        <f aca="false">RAW_DATA!H999</f>
        <v>6270.57</v>
      </c>
      <c r="I1003" s="5" t="n">
        <f aca="false">RAW_DATA!I999</f>
        <v>25</v>
      </c>
      <c r="J1003" s="2" t="str">
        <f aca="false">RAW_DATA!J999</f>
        <v>Yes</v>
      </c>
      <c r="K1003" s="15" t="n">
        <f aca="false">IF(AND(F1003&lt;&gt;"",E1003&lt;&gt;""),DATEVALUE(F1003)-DATEVALUE(E1003),"")</f>
        <v>1</v>
      </c>
      <c r="L1003" s="4" t="n">
        <f aca="false">H1003*(1-I1003/100)</f>
        <v>4702.9275</v>
      </c>
      <c r="M1003" s="4" t="n">
        <f aca="false">H1003*CALCULATIONS!$B$2</f>
        <v>3762.342</v>
      </c>
      <c r="N1003" s="4" t="n">
        <f aca="false">IF(J1003="Yes",H1003*CALCULATIONS!$B$3,0)</f>
        <v>1254.114</v>
      </c>
      <c r="O1003" s="4" t="n">
        <f aca="false">L1003-M1003-N1003</f>
        <v>-313.5285</v>
      </c>
      <c r="P1003" s="16" t="n">
        <f aca="false">IF(L1003&gt;0,O1003/L1003,"")</f>
        <v>-0.0666666666666667</v>
      </c>
    </row>
    <row r="1004" customFormat="false" ht="15" hidden="false" customHeight="false" outlineLevel="0" collapsed="false">
      <c r="A1004" s="2" t="str">
        <f aca="false">RAW_DATA!A1000</f>
        <v>ORD-100999</v>
      </c>
      <c r="B1004" s="2" t="str">
        <f aca="false">RAW_DATA!B1000</f>
        <v>CUST-3890</v>
      </c>
      <c r="C1004" s="2" t="str">
        <f aca="false">RAW_DATA!C1000</f>
        <v>Men</v>
      </c>
      <c r="D1004" s="2" t="str">
        <f aca="false">RAW_DATA!D1000</f>
        <v>MEN-SHIRT-002</v>
      </c>
      <c r="E1004" s="14" t="str">
        <f aca="false">RAW_DATA!E1000</f>
        <v>2024-12-01</v>
      </c>
      <c r="F1004" s="14" t="str">
        <f aca="false">RAW_DATA!F1000</f>
        <v>2024-12-05</v>
      </c>
      <c r="G1004" s="2" t="str">
        <f aca="false">RAW_DATA!G1000</f>
        <v>Lumbini</v>
      </c>
      <c r="H1004" s="4" t="n">
        <f aca="false">RAW_DATA!H1000</f>
        <v>8111.95</v>
      </c>
      <c r="I1004" s="5" t="n">
        <f aca="false">RAW_DATA!I1000</f>
        <v>15</v>
      </c>
      <c r="J1004" s="2" t="str">
        <f aca="false">RAW_DATA!J1000</f>
        <v>No</v>
      </c>
      <c r="K1004" s="15" t="n">
        <f aca="false">IF(AND(F1004&lt;&gt;"",E1004&lt;&gt;""),DATEVALUE(F1004)-DATEVALUE(E1004),"")</f>
        <v>4</v>
      </c>
      <c r="L1004" s="4" t="n">
        <f aca="false">H1004*(1-I1004/100)</f>
        <v>6895.1575</v>
      </c>
      <c r="M1004" s="4" t="n">
        <f aca="false">H1004*CALCULATIONS!$B$2</f>
        <v>4867.17</v>
      </c>
      <c r="N1004" s="4" t="n">
        <f aca="false">IF(J1004="Yes",H1004*CALCULATIONS!$B$3,0)</f>
        <v>0</v>
      </c>
      <c r="O1004" s="4" t="n">
        <f aca="false">L1004-M1004-N1004</f>
        <v>2027.9875</v>
      </c>
      <c r="P1004" s="16" t="n">
        <f aca="false">IF(L1004&gt;0,O1004/L1004,"")</f>
        <v>0.294117647058823</v>
      </c>
    </row>
    <row r="1005" customFormat="false" ht="15" hidden="false" customHeight="false" outlineLevel="0" collapsed="false">
      <c r="A1005" s="2" t="str">
        <f aca="false">RAW_DATA!A1001</f>
        <v>ORD-101000</v>
      </c>
      <c r="B1005" s="2" t="str">
        <f aca="false">RAW_DATA!B1001</f>
        <v>CUST-4041</v>
      </c>
      <c r="C1005" s="2" t="str">
        <f aca="false">RAW_DATA!C1001</f>
        <v>Men</v>
      </c>
      <c r="D1005" s="2" t="str">
        <f aca="false">RAW_DATA!D1001</f>
        <v>MEN-JEANS-001</v>
      </c>
      <c r="E1005" s="14" t="str">
        <f aca="false">RAW_DATA!E1001</f>
        <v>2024-02-26</v>
      </c>
      <c r="F1005" s="14" t="str">
        <f aca="false">RAW_DATA!F1001</f>
        <v>2024-03-02</v>
      </c>
      <c r="G1005" s="2" t="str">
        <f aca="false">RAW_DATA!G1001</f>
        <v>Bagmati</v>
      </c>
      <c r="H1005" s="4" t="n">
        <f aca="false">RAW_DATA!H1001</f>
        <v>7787.9</v>
      </c>
      <c r="I1005" s="5" t="n">
        <f aca="false">RAW_DATA!I1001</f>
        <v>5</v>
      </c>
      <c r="J1005" s="2" t="str">
        <f aca="false">RAW_DATA!J1001</f>
        <v>No</v>
      </c>
      <c r="K1005" s="15" t="n">
        <f aca="false">IF(AND(F1005&lt;&gt;"",E1005&lt;&gt;""),DATEVALUE(F1005)-DATEVALUE(E1005),"")</f>
        <v>5</v>
      </c>
      <c r="L1005" s="4" t="n">
        <f aca="false">H1005*(1-I1005/100)</f>
        <v>7398.505</v>
      </c>
      <c r="M1005" s="4" t="n">
        <f aca="false">H1005*CALCULATIONS!$B$2</f>
        <v>4672.74</v>
      </c>
      <c r="N1005" s="4" t="n">
        <f aca="false">IF(J1005="Yes",H1005*CALCULATIONS!$B$3,0)</f>
        <v>0</v>
      </c>
      <c r="O1005" s="4" t="n">
        <f aca="false">L1005-M1005-N1005</f>
        <v>2725.765</v>
      </c>
      <c r="P1005" s="16" t="n">
        <f aca="false">IF(L1005&gt;0,O1005/L1005,"")</f>
        <v>0.368421052631579</v>
      </c>
    </row>
    <row r="1006" customFormat="false" ht="15" hidden="false" customHeight="false" outlineLevel="0" collapsed="false">
      <c r="A1006" s="2" t="str">
        <f aca="false">RAW_DATA!A1002</f>
        <v>ORD-101001</v>
      </c>
      <c r="B1006" s="2" t="str">
        <f aca="false">RAW_DATA!B1002</f>
        <v>CUST-2789</v>
      </c>
      <c r="C1006" s="2" t="str">
        <f aca="false">RAW_DATA!C1002</f>
        <v>Men</v>
      </c>
      <c r="D1006" s="2" t="str">
        <f aca="false">RAW_DATA!D1002</f>
        <v>MEN-JEANS-001</v>
      </c>
      <c r="E1006" s="14" t="str">
        <f aca="false">RAW_DATA!E1002</f>
        <v>2024-07-28</v>
      </c>
      <c r="F1006" s="14" t="str">
        <f aca="false">RAW_DATA!F1002</f>
        <v>2024-08-02</v>
      </c>
      <c r="G1006" s="2" t="str">
        <f aca="false">RAW_DATA!G1002</f>
        <v>Karnali</v>
      </c>
      <c r="H1006" s="4" t="n">
        <f aca="false">RAW_DATA!H1002</f>
        <v>4260.6</v>
      </c>
      <c r="I1006" s="5" t="n">
        <f aca="false">RAW_DATA!I1002</f>
        <v>5</v>
      </c>
      <c r="J1006" s="2" t="str">
        <f aca="false">RAW_DATA!J1002</f>
        <v>No</v>
      </c>
      <c r="K1006" s="15" t="n">
        <f aca="false">IF(AND(F1006&lt;&gt;"",E1006&lt;&gt;""),DATEVALUE(F1006)-DATEVALUE(E1006),"")</f>
        <v>5</v>
      </c>
      <c r="L1006" s="4" t="n">
        <f aca="false">H1006*(1-I1006/100)</f>
        <v>4047.57</v>
      </c>
      <c r="M1006" s="4" t="n">
        <f aca="false">H1006*CALCULATIONS!$B$2</f>
        <v>2556.36</v>
      </c>
      <c r="N1006" s="4" t="n">
        <f aca="false">IF(J1006="Yes",H1006*CALCULATIONS!$B$3,0)</f>
        <v>0</v>
      </c>
      <c r="O1006" s="4" t="n">
        <f aca="false">L1006-M1006-N1006</f>
        <v>1491.21</v>
      </c>
      <c r="P1006" s="16" t="n">
        <f aca="false">IF(L1006&gt;0,O1006/L1006,"")</f>
        <v>0.368421052631579</v>
      </c>
    </row>
    <row r="1007" customFormat="false" ht="15" hidden="false" customHeight="false" outlineLevel="0" collapsed="false">
      <c r="A1007" s="2" t="str">
        <f aca="false">RAW_DATA!A1003</f>
        <v>ORD-101002</v>
      </c>
      <c r="B1007" s="2" t="str">
        <f aca="false">RAW_DATA!B1003</f>
        <v>CUST-4846</v>
      </c>
      <c r="C1007" s="2" t="str">
        <f aca="false">RAW_DATA!C1003</f>
        <v>Kids</v>
      </c>
      <c r="D1007" s="2" t="str">
        <f aca="false">RAW_DATA!D1003</f>
        <v>KID-JEANS-001</v>
      </c>
      <c r="E1007" s="14" t="str">
        <f aca="false">RAW_DATA!E1003</f>
        <v>2024-05-21</v>
      </c>
      <c r="F1007" s="14" t="str">
        <f aca="false">RAW_DATA!F1003</f>
        <v>2024-05-23</v>
      </c>
      <c r="G1007" s="2" t="str">
        <f aca="false">RAW_DATA!G1003</f>
        <v>Bagmati</v>
      </c>
      <c r="H1007" s="4" t="n">
        <f aca="false">RAW_DATA!H1003</f>
        <v>5977.06</v>
      </c>
      <c r="I1007" s="5" t="n">
        <f aca="false">RAW_DATA!I1003</f>
        <v>0</v>
      </c>
      <c r="J1007" s="2" t="str">
        <f aca="false">RAW_DATA!J1003</f>
        <v>Yes</v>
      </c>
      <c r="K1007" s="15" t="n">
        <f aca="false">IF(AND(F1007&lt;&gt;"",E1007&lt;&gt;""),DATEVALUE(F1007)-DATEVALUE(E1007),"")</f>
        <v>2</v>
      </c>
      <c r="L1007" s="4" t="n">
        <f aca="false">H1007*(1-I1007/100)</f>
        <v>5977.06</v>
      </c>
      <c r="M1007" s="4" t="n">
        <f aca="false">H1007*CALCULATIONS!$B$2</f>
        <v>3586.236</v>
      </c>
      <c r="N1007" s="4" t="n">
        <f aca="false">IF(J1007="Yes",H1007*CALCULATIONS!$B$3,0)</f>
        <v>1195.412</v>
      </c>
      <c r="O1007" s="4" t="n">
        <f aca="false">L1007-M1007-N1007</f>
        <v>1195.412</v>
      </c>
      <c r="P1007" s="16" t="n">
        <f aca="false">IF(L1007&gt;0,O1007/L1007,"")</f>
        <v>0.2</v>
      </c>
    </row>
    <row r="1008" customFormat="false" ht="15" hidden="false" customHeight="false" outlineLevel="0" collapsed="false">
      <c r="A1008" s="2" t="str">
        <f aca="false">RAW_DATA!A1004</f>
        <v>ORD-101003</v>
      </c>
      <c r="B1008" s="2" t="str">
        <f aca="false">RAW_DATA!B1004</f>
        <v>CUST-1685</v>
      </c>
      <c r="C1008" s="2" t="str">
        <f aca="false">RAW_DATA!C1004</f>
        <v>Women</v>
      </c>
      <c r="D1008" s="2" t="str">
        <f aca="false">RAW_DATA!D1004</f>
        <v>WOM-SAREE-001</v>
      </c>
      <c r="E1008" s="14" t="str">
        <f aca="false">RAW_DATA!E1004</f>
        <v>2024-01-04</v>
      </c>
      <c r="F1008" s="14" t="str">
        <f aca="false">RAW_DATA!F1004</f>
        <v>2024-01-11</v>
      </c>
      <c r="G1008" s="2" t="str">
        <f aca="false">RAW_DATA!G1004</f>
        <v>Bagmati</v>
      </c>
      <c r="H1008" s="4" t="n">
        <f aca="false">RAW_DATA!H1004</f>
        <v>11401.08</v>
      </c>
      <c r="I1008" s="5" t="n">
        <f aca="false">RAW_DATA!I1004</f>
        <v>10</v>
      </c>
      <c r="J1008" s="2" t="str">
        <f aca="false">RAW_DATA!J1004</f>
        <v>No</v>
      </c>
      <c r="K1008" s="15" t="n">
        <f aca="false">IF(AND(F1008&lt;&gt;"",E1008&lt;&gt;""),DATEVALUE(F1008)-DATEVALUE(E1008),"")</f>
        <v>7</v>
      </c>
      <c r="L1008" s="4" t="n">
        <f aca="false">H1008*(1-I1008/100)</f>
        <v>10260.972</v>
      </c>
      <c r="M1008" s="4" t="n">
        <f aca="false">H1008*CALCULATIONS!$B$2</f>
        <v>6840.648</v>
      </c>
      <c r="N1008" s="4" t="n">
        <f aca="false">IF(J1008="Yes",H1008*CALCULATIONS!$B$3,0)</f>
        <v>0</v>
      </c>
      <c r="O1008" s="4" t="n">
        <f aca="false">L1008-M1008-N1008</f>
        <v>3420.324</v>
      </c>
      <c r="P1008" s="16" t="n">
        <f aca="false">IF(L1008&gt;0,O1008/L1008,"")</f>
        <v>0.333333333333333</v>
      </c>
    </row>
    <row r="1009" customFormat="false" ht="15" hidden="false" customHeight="false" outlineLevel="0" collapsed="false">
      <c r="A1009" s="2" t="str">
        <f aca="false">RAW_DATA!A1005</f>
        <v>ORD-101004</v>
      </c>
      <c r="B1009" s="2" t="str">
        <f aca="false">RAW_DATA!B1005</f>
        <v>CUST-6521</v>
      </c>
      <c r="C1009" s="2" t="str">
        <f aca="false">RAW_DATA!C1005</f>
        <v>Men</v>
      </c>
      <c r="D1009" s="2" t="str">
        <f aca="false">RAW_DATA!D1005</f>
        <v>MEN-CHINO-001</v>
      </c>
      <c r="E1009" s="14" t="str">
        <f aca="false">RAW_DATA!E1005</f>
        <v>2024-05-16</v>
      </c>
      <c r="F1009" s="14" t="str">
        <f aca="false">RAW_DATA!F1005</f>
        <v>2024-05-28</v>
      </c>
      <c r="G1009" s="2" t="str">
        <f aca="false">RAW_DATA!G1005</f>
        <v>Lumbini</v>
      </c>
      <c r="H1009" s="4" t="n">
        <f aca="false">RAW_DATA!H1005</f>
        <v>9243.28</v>
      </c>
      <c r="I1009" s="5" t="n">
        <f aca="false">RAW_DATA!I1005</f>
        <v>15</v>
      </c>
      <c r="J1009" s="2" t="str">
        <f aca="false">RAW_DATA!J1005</f>
        <v>No</v>
      </c>
      <c r="K1009" s="15" t="n">
        <f aca="false">IF(AND(F1009&lt;&gt;"",E1009&lt;&gt;""),DATEVALUE(F1009)-DATEVALUE(E1009),"")</f>
        <v>12</v>
      </c>
      <c r="L1009" s="4" t="n">
        <f aca="false">H1009*(1-I1009/100)</f>
        <v>7856.788</v>
      </c>
      <c r="M1009" s="4" t="n">
        <f aca="false">H1009*CALCULATIONS!$B$2</f>
        <v>5545.968</v>
      </c>
      <c r="N1009" s="4" t="n">
        <f aca="false">IF(J1009="Yes",H1009*CALCULATIONS!$B$3,0)</f>
        <v>0</v>
      </c>
      <c r="O1009" s="4" t="n">
        <f aca="false">L1009-M1009-N1009</f>
        <v>2310.82</v>
      </c>
      <c r="P1009" s="16" t="n">
        <f aca="false">IF(L1009&gt;0,O1009/L1009,"")</f>
        <v>0.294117647058824</v>
      </c>
    </row>
    <row r="1010" customFormat="false" ht="15" hidden="false" customHeight="false" outlineLevel="0" collapsed="false">
      <c r="A1010" s="2" t="str">
        <f aca="false">RAW_DATA!A1006</f>
        <v>ORD-101005</v>
      </c>
      <c r="B1010" s="2" t="str">
        <f aca="false">RAW_DATA!B1006</f>
        <v>CUST-7200</v>
      </c>
      <c r="C1010" s="2" t="str">
        <f aca="false">RAW_DATA!C1006</f>
        <v>Women</v>
      </c>
      <c r="D1010" s="2" t="str">
        <f aca="false">RAW_DATA!D1006</f>
        <v>WOM-BLOUSE-001</v>
      </c>
      <c r="E1010" s="14" t="str">
        <f aca="false">RAW_DATA!E1006</f>
        <v>2024-05-02</v>
      </c>
      <c r="F1010" s="14" t="str">
        <f aca="false">RAW_DATA!F1006</f>
        <v>2024-05-15</v>
      </c>
      <c r="G1010" s="2" t="str">
        <f aca="false">RAW_DATA!G1006</f>
        <v>Madhesh</v>
      </c>
      <c r="H1010" s="4" t="n">
        <f aca="false">RAW_DATA!H1006</f>
        <v>14991.95</v>
      </c>
      <c r="I1010" s="5" t="n">
        <f aca="false">RAW_DATA!I1006</f>
        <v>10</v>
      </c>
      <c r="J1010" s="2" t="str">
        <f aca="false">RAW_DATA!J1006</f>
        <v>No</v>
      </c>
      <c r="K1010" s="15" t="n">
        <f aca="false">IF(AND(F1010&lt;&gt;"",E1010&lt;&gt;""),DATEVALUE(F1010)-DATEVALUE(E1010),"")</f>
        <v>13</v>
      </c>
      <c r="L1010" s="4" t="n">
        <f aca="false">H1010*(1-I1010/100)</f>
        <v>13492.755</v>
      </c>
      <c r="M1010" s="4" t="n">
        <f aca="false">H1010*CALCULATIONS!$B$2</f>
        <v>8995.17</v>
      </c>
      <c r="N1010" s="4" t="n">
        <f aca="false">IF(J1010="Yes",H1010*CALCULATIONS!$B$3,0)</f>
        <v>0</v>
      </c>
      <c r="O1010" s="4" t="n">
        <f aca="false">L1010-M1010-N1010</f>
        <v>4497.585</v>
      </c>
      <c r="P1010" s="16" t="n">
        <f aca="false">IF(L1010&gt;0,O1010/L1010,"")</f>
        <v>0.333333333333333</v>
      </c>
    </row>
    <row r="1011" customFormat="false" ht="15" hidden="false" customHeight="false" outlineLevel="0" collapsed="false">
      <c r="A1011" s="2" t="str">
        <f aca="false">RAW_DATA!A1007</f>
        <v>ORD-101006</v>
      </c>
      <c r="B1011" s="2" t="str">
        <f aca="false">RAW_DATA!B1007</f>
        <v>CUST-3275</v>
      </c>
      <c r="C1011" s="2" t="str">
        <f aca="false">RAW_DATA!C1007</f>
        <v>Women</v>
      </c>
      <c r="D1011" s="2" t="str">
        <f aca="false">RAW_DATA!D1007</f>
        <v>WOM-BLOUSE-001</v>
      </c>
      <c r="E1011" s="14" t="str">
        <f aca="false">RAW_DATA!E1007</f>
        <v>2024-08-21</v>
      </c>
      <c r="F1011" s="14" t="str">
        <f aca="false">RAW_DATA!F1007</f>
        <v>2024-08-31</v>
      </c>
      <c r="G1011" s="2" t="str">
        <f aca="false">RAW_DATA!G1007</f>
        <v>Karnali</v>
      </c>
      <c r="H1011" s="4" t="n">
        <f aca="false">RAW_DATA!H1007</f>
        <v>1952.57</v>
      </c>
      <c r="I1011" s="5" t="n">
        <f aca="false">RAW_DATA!I1007</f>
        <v>30</v>
      </c>
      <c r="J1011" s="2" t="str">
        <f aca="false">RAW_DATA!J1007</f>
        <v>No</v>
      </c>
      <c r="K1011" s="15" t="n">
        <f aca="false">IF(AND(F1011&lt;&gt;"",E1011&lt;&gt;""),DATEVALUE(F1011)-DATEVALUE(E1011),"")</f>
        <v>10</v>
      </c>
      <c r="L1011" s="4" t="n">
        <f aca="false">H1011*(1-I1011/100)</f>
        <v>1366.799</v>
      </c>
      <c r="M1011" s="4" t="n">
        <f aca="false">H1011*CALCULATIONS!$B$2</f>
        <v>1171.542</v>
      </c>
      <c r="N1011" s="4" t="n">
        <f aca="false">IF(J1011="Yes",H1011*CALCULATIONS!$B$3,0)</f>
        <v>0</v>
      </c>
      <c r="O1011" s="4" t="n">
        <f aca="false">L1011-M1011-N1011</f>
        <v>195.257</v>
      </c>
      <c r="P1011" s="16" t="n">
        <f aca="false">IF(L1011&gt;0,O1011/L1011,"")</f>
        <v>0.142857142857143</v>
      </c>
    </row>
    <row r="1012" customFormat="false" ht="15" hidden="false" customHeight="false" outlineLevel="0" collapsed="false">
      <c r="A1012" s="2" t="str">
        <f aca="false">RAW_DATA!A1008</f>
        <v>ORD-101007</v>
      </c>
      <c r="B1012" s="2" t="str">
        <f aca="false">RAW_DATA!B1008</f>
        <v>CUST-8785</v>
      </c>
      <c r="C1012" s="2" t="str">
        <f aca="false">RAW_DATA!C1008</f>
        <v>Men</v>
      </c>
      <c r="D1012" s="2" t="str">
        <f aca="false">RAW_DATA!D1008</f>
        <v>MEN-SHIRT-002</v>
      </c>
      <c r="E1012" s="14" t="str">
        <f aca="false">RAW_DATA!E1008</f>
        <v>2024-05-07</v>
      </c>
      <c r="F1012" s="14" t="str">
        <f aca="false">RAW_DATA!F1008</f>
        <v>2024-05-12</v>
      </c>
      <c r="G1012" s="2" t="str">
        <f aca="false">RAW_DATA!G1008</f>
        <v>Karnali</v>
      </c>
      <c r="H1012" s="4" t="n">
        <f aca="false">RAW_DATA!H1008</f>
        <v>14290.4</v>
      </c>
      <c r="I1012" s="5" t="n">
        <f aca="false">RAW_DATA!I1008</f>
        <v>10</v>
      </c>
      <c r="J1012" s="2" t="str">
        <f aca="false">RAW_DATA!J1008</f>
        <v>No</v>
      </c>
      <c r="K1012" s="15" t="n">
        <f aca="false">IF(AND(F1012&lt;&gt;"",E1012&lt;&gt;""),DATEVALUE(F1012)-DATEVALUE(E1012),"")</f>
        <v>5</v>
      </c>
      <c r="L1012" s="4" t="n">
        <f aca="false">H1012*(1-I1012/100)</f>
        <v>12861.36</v>
      </c>
      <c r="M1012" s="4" t="n">
        <f aca="false">H1012*CALCULATIONS!$B$2</f>
        <v>8574.24</v>
      </c>
      <c r="N1012" s="4" t="n">
        <f aca="false">IF(J1012="Yes",H1012*CALCULATIONS!$B$3,0)</f>
        <v>0</v>
      </c>
      <c r="O1012" s="4" t="n">
        <f aca="false">L1012-M1012-N1012</f>
        <v>4287.12</v>
      </c>
      <c r="P1012" s="16" t="n">
        <f aca="false">IF(L1012&gt;0,O1012/L1012,"")</f>
        <v>0.333333333333333</v>
      </c>
    </row>
    <row r="1013" customFormat="false" ht="15" hidden="false" customHeight="false" outlineLevel="0" collapsed="false">
      <c r="A1013" s="2" t="str">
        <f aca="false">RAW_DATA!A1009</f>
        <v>ORD-101008</v>
      </c>
      <c r="B1013" s="2" t="str">
        <f aca="false">RAW_DATA!B1009</f>
        <v>CUST-1749</v>
      </c>
      <c r="C1013" s="2" t="str">
        <f aca="false">RAW_DATA!C1009</f>
        <v>Women</v>
      </c>
      <c r="D1013" s="2" t="str">
        <f aca="false">RAW_DATA!D1009</f>
        <v>WOM-TOP-001</v>
      </c>
      <c r="E1013" s="14" t="str">
        <f aca="false">RAW_DATA!E1009</f>
        <v>2024-06-13</v>
      </c>
      <c r="F1013" s="14" t="str">
        <f aca="false">RAW_DATA!F1009</f>
        <v>2024-06-14</v>
      </c>
      <c r="G1013" s="2" t="str">
        <f aca="false">RAW_DATA!G1009</f>
        <v>Bagmati</v>
      </c>
      <c r="H1013" s="4" t="n">
        <f aca="false">RAW_DATA!H1009</f>
        <v>14384.43</v>
      </c>
      <c r="I1013" s="5" t="n">
        <f aca="false">RAW_DATA!I1009</f>
        <v>25</v>
      </c>
      <c r="J1013" s="2" t="str">
        <f aca="false">RAW_DATA!J1009</f>
        <v>No</v>
      </c>
      <c r="K1013" s="15" t="n">
        <f aca="false">IF(AND(F1013&lt;&gt;"",E1013&lt;&gt;""),DATEVALUE(F1013)-DATEVALUE(E1013),"")</f>
        <v>1</v>
      </c>
      <c r="L1013" s="4" t="n">
        <f aca="false">H1013*(1-I1013/100)</f>
        <v>10788.3225</v>
      </c>
      <c r="M1013" s="4" t="n">
        <f aca="false">H1013*CALCULATIONS!$B$2</f>
        <v>8630.658</v>
      </c>
      <c r="N1013" s="4" t="n">
        <f aca="false">IF(J1013="Yes",H1013*CALCULATIONS!$B$3,0)</f>
        <v>0</v>
      </c>
      <c r="O1013" s="4" t="n">
        <f aca="false">L1013-M1013-N1013</f>
        <v>2157.6645</v>
      </c>
      <c r="P1013" s="16" t="n">
        <f aca="false">IF(L1013&gt;0,O1013/L1013,"")</f>
        <v>0.2</v>
      </c>
    </row>
    <row r="1014" customFormat="false" ht="15" hidden="false" customHeight="false" outlineLevel="0" collapsed="false">
      <c r="A1014" s="2" t="str">
        <f aca="false">RAW_DATA!A1010</f>
        <v>ORD-101009</v>
      </c>
      <c r="B1014" s="2" t="str">
        <f aca="false">RAW_DATA!B1010</f>
        <v>CUST-6707</v>
      </c>
      <c r="C1014" s="2" t="str">
        <f aca="false">RAW_DATA!C1010</f>
        <v>Kids</v>
      </c>
      <c r="D1014" s="2" t="str">
        <f aca="false">RAW_DATA!D1010</f>
        <v>KID-UNIFORM-001</v>
      </c>
      <c r="E1014" s="14" t="str">
        <f aca="false">RAW_DATA!E1010</f>
        <v>2024-07-23</v>
      </c>
      <c r="F1014" s="14" t="str">
        <f aca="false">RAW_DATA!F1010</f>
        <v>2024-07-31</v>
      </c>
      <c r="G1014" s="2" t="str">
        <f aca="false">RAW_DATA!G1010</f>
        <v>Lumbini</v>
      </c>
      <c r="H1014" s="4" t="n">
        <f aca="false">RAW_DATA!H1010</f>
        <v>9298.06</v>
      </c>
      <c r="I1014" s="5" t="n">
        <f aca="false">RAW_DATA!I1010</f>
        <v>5</v>
      </c>
      <c r="J1014" s="2" t="str">
        <f aca="false">RAW_DATA!J1010</f>
        <v>No</v>
      </c>
      <c r="K1014" s="15" t="n">
        <f aca="false">IF(AND(F1014&lt;&gt;"",E1014&lt;&gt;""),DATEVALUE(F1014)-DATEVALUE(E1014),"")</f>
        <v>8</v>
      </c>
      <c r="L1014" s="4" t="n">
        <f aca="false">H1014*(1-I1014/100)</f>
        <v>8833.157</v>
      </c>
      <c r="M1014" s="4" t="n">
        <f aca="false">H1014*CALCULATIONS!$B$2</f>
        <v>5578.836</v>
      </c>
      <c r="N1014" s="4" t="n">
        <f aca="false">IF(J1014="Yes",H1014*CALCULATIONS!$B$3,0)</f>
        <v>0</v>
      </c>
      <c r="O1014" s="4" t="n">
        <f aca="false">L1014-M1014-N1014</f>
        <v>3254.321</v>
      </c>
      <c r="P1014" s="16" t="n">
        <f aca="false">IF(L1014&gt;0,O1014/L1014,"")</f>
        <v>0.368421052631579</v>
      </c>
    </row>
    <row r="1015" customFormat="false" ht="15" hidden="false" customHeight="false" outlineLevel="0" collapsed="false">
      <c r="A1015" s="2" t="str">
        <f aca="false">RAW_DATA!A1011</f>
        <v>ORD-101010</v>
      </c>
      <c r="B1015" s="2" t="str">
        <f aca="false">RAW_DATA!B1011</f>
        <v>CUST-4196</v>
      </c>
      <c r="C1015" s="2" t="str">
        <f aca="false">RAW_DATA!C1011</f>
        <v>Women</v>
      </c>
      <c r="D1015" s="2" t="str">
        <f aca="false">RAW_DATA!D1011</f>
        <v>WOM-SUIT-001</v>
      </c>
      <c r="E1015" s="14" t="str">
        <f aca="false">RAW_DATA!E1011</f>
        <v>2024-02-21</v>
      </c>
      <c r="F1015" s="14" t="str">
        <f aca="false">RAW_DATA!F1011</f>
        <v>2024-02-29</v>
      </c>
      <c r="G1015" s="2" t="str">
        <f aca="false">RAW_DATA!G1011</f>
        <v>Sudurpashchim</v>
      </c>
      <c r="H1015" s="4" t="n">
        <f aca="false">RAW_DATA!H1011</f>
        <v>10642.75</v>
      </c>
      <c r="I1015" s="5" t="n">
        <f aca="false">RAW_DATA!I1011</f>
        <v>30</v>
      </c>
      <c r="J1015" s="2" t="str">
        <f aca="false">RAW_DATA!J1011</f>
        <v>No</v>
      </c>
      <c r="K1015" s="15" t="n">
        <f aca="false">IF(AND(F1015&lt;&gt;"",E1015&lt;&gt;""),DATEVALUE(F1015)-DATEVALUE(E1015),"")</f>
        <v>8</v>
      </c>
      <c r="L1015" s="4" t="n">
        <f aca="false">H1015*(1-I1015/100)</f>
        <v>7449.925</v>
      </c>
      <c r="M1015" s="4" t="n">
        <f aca="false">H1015*CALCULATIONS!$B$2</f>
        <v>6385.65</v>
      </c>
      <c r="N1015" s="4" t="n">
        <f aca="false">IF(J1015="Yes",H1015*CALCULATIONS!$B$3,0)</f>
        <v>0</v>
      </c>
      <c r="O1015" s="4" t="n">
        <f aca="false">L1015-M1015-N1015</f>
        <v>1064.275</v>
      </c>
      <c r="P1015" s="16" t="n">
        <f aca="false">IF(L1015&gt;0,O1015/L1015,"")</f>
        <v>0.142857142857143</v>
      </c>
    </row>
    <row r="1016" customFormat="false" ht="15" hidden="false" customHeight="false" outlineLevel="0" collapsed="false">
      <c r="A1016" s="2" t="str">
        <f aca="false">RAW_DATA!A1012</f>
        <v>ORD-101011</v>
      </c>
      <c r="B1016" s="2" t="str">
        <f aca="false">RAW_DATA!B1012</f>
        <v>CUST-2426</v>
      </c>
      <c r="C1016" s="2" t="str">
        <f aca="false">RAW_DATA!C1012</f>
        <v>Women</v>
      </c>
      <c r="D1016" s="2" t="str">
        <f aca="false">RAW_DATA!D1012</f>
        <v>WOM-CARDIGAN-001</v>
      </c>
      <c r="E1016" s="14" t="str">
        <f aca="false">RAW_DATA!E1012</f>
        <v>2024-09-15</v>
      </c>
      <c r="F1016" s="14" t="str">
        <f aca="false">RAW_DATA!F1012</f>
        <v>2024-09-16</v>
      </c>
      <c r="G1016" s="2" t="str">
        <f aca="false">RAW_DATA!G1012</f>
        <v>Karnali</v>
      </c>
      <c r="H1016" s="4" t="n">
        <f aca="false">RAW_DATA!H1012</f>
        <v>12923.64</v>
      </c>
      <c r="I1016" s="5" t="n">
        <f aca="false">RAW_DATA!I1012</f>
        <v>30</v>
      </c>
      <c r="J1016" s="2" t="str">
        <f aca="false">RAW_DATA!J1012</f>
        <v>No</v>
      </c>
      <c r="K1016" s="15" t="n">
        <f aca="false">IF(AND(F1016&lt;&gt;"",E1016&lt;&gt;""),DATEVALUE(F1016)-DATEVALUE(E1016),"")</f>
        <v>1</v>
      </c>
      <c r="L1016" s="4" t="n">
        <f aca="false">H1016*(1-I1016/100)</f>
        <v>9046.548</v>
      </c>
      <c r="M1016" s="4" t="n">
        <f aca="false">H1016*CALCULATIONS!$B$2</f>
        <v>7754.184</v>
      </c>
      <c r="N1016" s="4" t="n">
        <f aca="false">IF(J1016="Yes",H1016*CALCULATIONS!$B$3,0)</f>
        <v>0</v>
      </c>
      <c r="O1016" s="4" t="n">
        <f aca="false">L1016-M1016-N1016</f>
        <v>1292.364</v>
      </c>
      <c r="P1016" s="16" t="n">
        <f aca="false">IF(L1016&gt;0,O1016/L1016,"")</f>
        <v>0.142857142857143</v>
      </c>
    </row>
    <row r="1017" customFormat="false" ht="15" hidden="false" customHeight="false" outlineLevel="0" collapsed="false">
      <c r="A1017" s="2" t="str">
        <f aca="false">RAW_DATA!A1013</f>
        <v>ORD-101012</v>
      </c>
      <c r="B1017" s="2" t="str">
        <f aca="false">RAW_DATA!B1013</f>
        <v>CUST-9858</v>
      </c>
      <c r="C1017" s="2" t="str">
        <f aca="false">RAW_DATA!C1013</f>
        <v>Men</v>
      </c>
      <c r="D1017" s="2" t="str">
        <f aca="false">RAW_DATA!D1013</f>
        <v>MEN-CHINO-001</v>
      </c>
      <c r="E1017" s="14" t="str">
        <f aca="false">RAW_DATA!E1013</f>
        <v>2024-08-16</v>
      </c>
      <c r="F1017" s="14" t="str">
        <f aca="false">RAW_DATA!F1013</f>
        <v>2024-08-29</v>
      </c>
      <c r="G1017" s="2" t="str">
        <f aca="false">RAW_DATA!G1013</f>
        <v>Sudurpashchim</v>
      </c>
      <c r="H1017" s="4" t="n">
        <f aca="false">RAW_DATA!H1013</f>
        <v>2936.77</v>
      </c>
      <c r="I1017" s="5" t="n">
        <f aca="false">RAW_DATA!I1013</f>
        <v>15</v>
      </c>
      <c r="J1017" s="2" t="str">
        <f aca="false">RAW_DATA!J1013</f>
        <v>No</v>
      </c>
      <c r="K1017" s="15" t="n">
        <f aca="false">IF(AND(F1017&lt;&gt;"",E1017&lt;&gt;""),DATEVALUE(F1017)-DATEVALUE(E1017),"")</f>
        <v>13</v>
      </c>
      <c r="L1017" s="4" t="n">
        <f aca="false">H1017*(1-I1017/100)</f>
        <v>2496.2545</v>
      </c>
      <c r="M1017" s="4" t="n">
        <f aca="false">H1017*CALCULATIONS!$B$2</f>
        <v>1762.062</v>
      </c>
      <c r="N1017" s="4" t="n">
        <f aca="false">IF(J1017="Yes",H1017*CALCULATIONS!$B$3,0)</f>
        <v>0</v>
      </c>
      <c r="O1017" s="4" t="n">
        <f aca="false">L1017-M1017-N1017</f>
        <v>734.1925</v>
      </c>
      <c r="P1017" s="16" t="n">
        <f aca="false">IF(L1017&gt;0,O1017/L1017,"")</f>
        <v>0.294117647058824</v>
      </c>
    </row>
    <row r="1018" customFormat="false" ht="15" hidden="false" customHeight="false" outlineLevel="0" collapsed="false">
      <c r="A1018" s="2" t="str">
        <f aca="false">RAW_DATA!A1014</f>
        <v>ORD-101013</v>
      </c>
      <c r="B1018" s="2" t="str">
        <f aca="false">RAW_DATA!B1014</f>
        <v>CUST-3625</v>
      </c>
      <c r="C1018" s="2" t="str">
        <f aca="false">RAW_DATA!C1014</f>
        <v>Men</v>
      </c>
      <c r="D1018" s="2" t="str">
        <f aca="false">RAW_DATA!D1014</f>
        <v>MEN-JEANS-002</v>
      </c>
      <c r="E1018" s="14" t="str">
        <f aca="false">RAW_DATA!E1014</f>
        <v>2024-02-24</v>
      </c>
      <c r="F1018" s="14" t="str">
        <f aca="false">RAW_DATA!F1014</f>
        <v>2024-02-29</v>
      </c>
      <c r="G1018" s="2" t="str">
        <f aca="false">RAW_DATA!G1014</f>
        <v>Bagmati</v>
      </c>
      <c r="H1018" s="4" t="n">
        <f aca="false">RAW_DATA!H1014</f>
        <v>10648.68</v>
      </c>
      <c r="I1018" s="5" t="n">
        <f aca="false">RAW_DATA!I1014</f>
        <v>25</v>
      </c>
      <c r="J1018" s="2" t="str">
        <f aca="false">RAW_DATA!J1014</f>
        <v>No</v>
      </c>
      <c r="K1018" s="15" t="n">
        <f aca="false">IF(AND(F1018&lt;&gt;"",E1018&lt;&gt;""),DATEVALUE(F1018)-DATEVALUE(E1018),"")</f>
        <v>5</v>
      </c>
      <c r="L1018" s="4" t="n">
        <f aca="false">H1018*(1-I1018/100)</f>
        <v>7986.51</v>
      </c>
      <c r="M1018" s="4" t="n">
        <f aca="false">H1018*CALCULATIONS!$B$2</f>
        <v>6389.208</v>
      </c>
      <c r="N1018" s="4" t="n">
        <f aca="false">IF(J1018="Yes",H1018*CALCULATIONS!$B$3,0)</f>
        <v>0</v>
      </c>
      <c r="O1018" s="4" t="n">
        <f aca="false">L1018-M1018-N1018</f>
        <v>1597.302</v>
      </c>
      <c r="P1018" s="16" t="n">
        <f aca="false">IF(L1018&gt;0,O1018/L1018,"")</f>
        <v>0.2</v>
      </c>
    </row>
    <row r="1019" customFormat="false" ht="15" hidden="false" customHeight="false" outlineLevel="0" collapsed="false">
      <c r="A1019" s="2" t="str">
        <f aca="false">RAW_DATA!A1015</f>
        <v>ORD-101014</v>
      </c>
      <c r="B1019" s="2" t="str">
        <f aca="false">RAW_DATA!B1015</f>
        <v>CUST-3016</v>
      </c>
      <c r="C1019" s="2" t="str">
        <f aca="false">RAW_DATA!C1015</f>
        <v>Kids</v>
      </c>
      <c r="D1019" s="2" t="str">
        <f aca="false">RAW_DATA!D1015</f>
        <v>KID-UNIFORM-001</v>
      </c>
      <c r="E1019" s="14" t="str">
        <f aca="false">RAW_DATA!E1015</f>
        <v>2024-05-11</v>
      </c>
      <c r="F1019" s="14" t="str">
        <f aca="false">RAW_DATA!F1015</f>
        <v>2024-05-18</v>
      </c>
      <c r="G1019" s="2" t="str">
        <f aca="false">RAW_DATA!G1015</f>
        <v>Sudurpashchim</v>
      </c>
      <c r="H1019" s="4" t="n">
        <f aca="false">RAW_DATA!H1015</f>
        <v>4565.19</v>
      </c>
      <c r="I1019" s="5" t="n">
        <f aca="false">RAW_DATA!I1015</f>
        <v>30</v>
      </c>
      <c r="J1019" s="2" t="str">
        <f aca="false">RAW_DATA!J1015</f>
        <v>No</v>
      </c>
      <c r="K1019" s="15" t="n">
        <f aca="false">IF(AND(F1019&lt;&gt;"",E1019&lt;&gt;""),DATEVALUE(F1019)-DATEVALUE(E1019),"")</f>
        <v>7</v>
      </c>
      <c r="L1019" s="4" t="n">
        <f aca="false">H1019*(1-I1019/100)</f>
        <v>3195.633</v>
      </c>
      <c r="M1019" s="4" t="n">
        <f aca="false">H1019*CALCULATIONS!$B$2</f>
        <v>2739.114</v>
      </c>
      <c r="N1019" s="4" t="n">
        <f aca="false">IF(J1019="Yes",H1019*CALCULATIONS!$B$3,0)</f>
        <v>0</v>
      </c>
      <c r="O1019" s="4" t="n">
        <f aca="false">L1019-M1019-N1019</f>
        <v>456.519</v>
      </c>
      <c r="P1019" s="16" t="n">
        <f aca="false">IF(L1019&gt;0,O1019/L1019,"")</f>
        <v>0.142857142857143</v>
      </c>
    </row>
    <row r="1020" customFormat="false" ht="15" hidden="false" customHeight="false" outlineLevel="0" collapsed="false">
      <c r="A1020" s="2" t="str">
        <f aca="false">RAW_DATA!A1016</f>
        <v>ORD-101015</v>
      </c>
      <c r="B1020" s="2" t="str">
        <f aca="false">RAW_DATA!B1016</f>
        <v>CUST-2059</v>
      </c>
      <c r="C1020" s="2" t="str">
        <f aca="false">RAW_DATA!C1016</f>
        <v>Women</v>
      </c>
      <c r="D1020" s="2" t="str">
        <f aca="false">RAW_DATA!D1016</f>
        <v>WOM-CARDIGAN-001</v>
      </c>
      <c r="E1020" s="14" t="str">
        <f aca="false">RAW_DATA!E1016</f>
        <v>2024-12-20</v>
      </c>
      <c r="F1020" s="14" t="str">
        <f aca="false">RAW_DATA!F1016</f>
        <v>2024-12-24</v>
      </c>
      <c r="G1020" s="2" t="str">
        <f aca="false">RAW_DATA!G1016</f>
        <v>Gandaki</v>
      </c>
      <c r="H1020" s="4" t="n">
        <f aca="false">RAW_DATA!H1016</f>
        <v>1811.41</v>
      </c>
      <c r="I1020" s="5" t="n">
        <f aca="false">RAW_DATA!I1016</f>
        <v>15</v>
      </c>
      <c r="J1020" s="2" t="str">
        <f aca="false">RAW_DATA!J1016</f>
        <v>No</v>
      </c>
      <c r="K1020" s="15" t="n">
        <f aca="false">IF(AND(F1020&lt;&gt;"",E1020&lt;&gt;""),DATEVALUE(F1020)-DATEVALUE(E1020),"")</f>
        <v>4</v>
      </c>
      <c r="L1020" s="4" t="n">
        <f aca="false">H1020*(1-I1020/100)</f>
        <v>1539.6985</v>
      </c>
      <c r="M1020" s="4" t="n">
        <f aca="false">H1020*CALCULATIONS!$B$2</f>
        <v>1086.846</v>
      </c>
      <c r="N1020" s="4" t="n">
        <f aca="false">IF(J1020="Yes",H1020*CALCULATIONS!$B$3,0)</f>
        <v>0</v>
      </c>
      <c r="O1020" s="4" t="n">
        <f aca="false">L1020-M1020-N1020</f>
        <v>452.8525</v>
      </c>
      <c r="P1020" s="16" t="n">
        <f aca="false">IF(L1020&gt;0,O1020/L1020,"")</f>
        <v>0.294117647058824</v>
      </c>
    </row>
    <row r="1021" customFormat="false" ht="15" hidden="false" customHeight="false" outlineLevel="0" collapsed="false">
      <c r="A1021" s="2" t="str">
        <f aca="false">RAW_DATA!A1017</f>
        <v>ORD-101016</v>
      </c>
      <c r="B1021" s="2" t="str">
        <f aca="false">RAW_DATA!B1017</f>
        <v>CUST-8159</v>
      </c>
      <c r="C1021" s="2" t="str">
        <f aca="false">RAW_DATA!C1017</f>
        <v>Women</v>
      </c>
      <c r="D1021" s="2" t="str">
        <f aca="false">RAW_DATA!D1017</f>
        <v>WOM-LEHENGA-001</v>
      </c>
      <c r="E1021" s="14" t="str">
        <f aca="false">RAW_DATA!E1017</f>
        <v>2024-07-14</v>
      </c>
      <c r="F1021" s="14" t="str">
        <f aca="false">RAW_DATA!F1017</f>
        <v>2024-07-21</v>
      </c>
      <c r="G1021" s="2" t="str">
        <f aca="false">RAW_DATA!G1017</f>
        <v>Sudurpashchim</v>
      </c>
      <c r="H1021" s="4" t="n">
        <f aca="false">RAW_DATA!H1017</f>
        <v>11172.04</v>
      </c>
      <c r="I1021" s="5" t="n">
        <f aca="false">RAW_DATA!I1017</f>
        <v>25</v>
      </c>
      <c r="J1021" s="2" t="str">
        <f aca="false">RAW_DATA!J1017</f>
        <v>No</v>
      </c>
      <c r="K1021" s="15" t="n">
        <f aca="false">IF(AND(F1021&lt;&gt;"",E1021&lt;&gt;""),DATEVALUE(F1021)-DATEVALUE(E1021),"")</f>
        <v>7</v>
      </c>
      <c r="L1021" s="4" t="n">
        <f aca="false">H1021*(1-I1021/100)</f>
        <v>8379.03</v>
      </c>
      <c r="M1021" s="4" t="n">
        <f aca="false">H1021*CALCULATIONS!$B$2</f>
        <v>6703.224</v>
      </c>
      <c r="N1021" s="4" t="n">
        <f aca="false">IF(J1021="Yes",H1021*CALCULATIONS!$B$3,0)</f>
        <v>0</v>
      </c>
      <c r="O1021" s="4" t="n">
        <f aca="false">L1021-M1021-N1021</f>
        <v>1675.806</v>
      </c>
      <c r="P1021" s="16" t="n">
        <f aca="false">IF(L1021&gt;0,O1021/L1021,"")</f>
        <v>0.2</v>
      </c>
    </row>
    <row r="1022" customFormat="false" ht="15" hidden="false" customHeight="false" outlineLevel="0" collapsed="false">
      <c r="A1022" s="2" t="str">
        <f aca="false">RAW_DATA!A1018</f>
        <v>ORD-101017</v>
      </c>
      <c r="B1022" s="2" t="str">
        <f aca="false">RAW_DATA!B1018</f>
        <v>CUST-4082</v>
      </c>
      <c r="C1022" s="2" t="str">
        <f aca="false">RAW_DATA!C1018</f>
        <v>Kids</v>
      </c>
      <c r="D1022" s="2" t="str">
        <f aca="false">RAW_DATA!D1018</f>
        <v>KID-DRESS-001</v>
      </c>
      <c r="E1022" s="14" t="str">
        <f aca="false">RAW_DATA!E1018</f>
        <v>2024-02-15</v>
      </c>
      <c r="F1022" s="14" t="str">
        <f aca="false">RAW_DATA!F1018</f>
        <v>2024-02-19</v>
      </c>
      <c r="G1022" s="2" t="str">
        <f aca="false">RAW_DATA!G1018</f>
        <v>Bagmati</v>
      </c>
      <c r="H1022" s="4" t="n">
        <f aca="false">RAW_DATA!H1018</f>
        <v>1771.36</v>
      </c>
      <c r="I1022" s="5" t="n">
        <f aca="false">RAW_DATA!I1018</f>
        <v>10</v>
      </c>
      <c r="J1022" s="2" t="str">
        <f aca="false">RAW_DATA!J1018</f>
        <v>No</v>
      </c>
      <c r="K1022" s="15" t="n">
        <f aca="false">IF(AND(F1022&lt;&gt;"",E1022&lt;&gt;""),DATEVALUE(F1022)-DATEVALUE(E1022),"")</f>
        <v>4</v>
      </c>
      <c r="L1022" s="4" t="n">
        <f aca="false">H1022*(1-I1022/100)</f>
        <v>1594.224</v>
      </c>
      <c r="M1022" s="4" t="n">
        <f aca="false">H1022*CALCULATIONS!$B$2</f>
        <v>1062.816</v>
      </c>
      <c r="N1022" s="4" t="n">
        <f aca="false">IF(J1022="Yes",H1022*CALCULATIONS!$B$3,0)</f>
        <v>0</v>
      </c>
      <c r="O1022" s="4" t="n">
        <f aca="false">L1022-M1022-N1022</f>
        <v>531.408</v>
      </c>
      <c r="P1022" s="16" t="n">
        <f aca="false">IF(L1022&gt;0,O1022/L1022,"")</f>
        <v>0.333333333333333</v>
      </c>
    </row>
    <row r="1023" customFormat="false" ht="15" hidden="false" customHeight="false" outlineLevel="0" collapsed="false">
      <c r="A1023" s="2" t="str">
        <f aca="false">RAW_DATA!A1019</f>
        <v>ORD-101018</v>
      </c>
      <c r="B1023" s="2" t="str">
        <f aca="false">RAW_DATA!B1019</f>
        <v>CUST-2013</v>
      </c>
      <c r="C1023" s="2" t="str">
        <f aca="false">RAW_DATA!C1019</f>
        <v>Women</v>
      </c>
      <c r="D1023" s="2" t="str">
        <f aca="false">RAW_DATA!D1019</f>
        <v>WOM-SAREE-001</v>
      </c>
      <c r="E1023" s="14" t="str">
        <f aca="false">RAW_DATA!E1019</f>
        <v>2024-07-13</v>
      </c>
      <c r="F1023" s="14" t="str">
        <f aca="false">RAW_DATA!F1019</f>
        <v>2024-07-19</v>
      </c>
      <c r="G1023" s="2" t="str">
        <f aca="false">RAW_DATA!G1019</f>
        <v>Gandaki</v>
      </c>
      <c r="H1023" s="4" t="n">
        <f aca="false">RAW_DATA!H1019</f>
        <v>12873.29</v>
      </c>
      <c r="I1023" s="5" t="n">
        <f aca="false">RAW_DATA!I1019</f>
        <v>5</v>
      </c>
      <c r="J1023" s="2" t="str">
        <f aca="false">RAW_DATA!J1019</f>
        <v>Yes</v>
      </c>
      <c r="K1023" s="15" t="n">
        <f aca="false">IF(AND(F1023&lt;&gt;"",E1023&lt;&gt;""),DATEVALUE(F1023)-DATEVALUE(E1023),"")</f>
        <v>6</v>
      </c>
      <c r="L1023" s="4" t="n">
        <f aca="false">H1023*(1-I1023/100)</f>
        <v>12229.6255</v>
      </c>
      <c r="M1023" s="4" t="n">
        <f aca="false">H1023*CALCULATIONS!$B$2</f>
        <v>7723.974</v>
      </c>
      <c r="N1023" s="4" t="n">
        <f aca="false">IF(J1023="Yes",H1023*CALCULATIONS!$B$3,0)</f>
        <v>2574.658</v>
      </c>
      <c r="O1023" s="4" t="n">
        <f aca="false">L1023-M1023-N1023</f>
        <v>1930.9935</v>
      </c>
      <c r="P1023" s="16" t="n">
        <f aca="false">IF(L1023&gt;0,O1023/L1023,"")</f>
        <v>0.157894736842105</v>
      </c>
    </row>
    <row r="1024" customFormat="false" ht="15" hidden="false" customHeight="false" outlineLevel="0" collapsed="false">
      <c r="A1024" s="2" t="str">
        <f aca="false">RAW_DATA!A1020</f>
        <v>ORD-101019</v>
      </c>
      <c r="B1024" s="2" t="str">
        <f aca="false">RAW_DATA!B1020</f>
        <v>CUST-3069</v>
      </c>
      <c r="C1024" s="2" t="str">
        <f aca="false">RAW_DATA!C1020</f>
        <v>Women</v>
      </c>
      <c r="D1024" s="2" t="str">
        <f aca="false">RAW_DATA!D1020</f>
        <v>WOM-TOP-001</v>
      </c>
      <c r="E1024" s="14" t="str">
        <f aca="false">RAW_DATA!E1020</f>
        <v>2024-07-05</v>
      </c>
      <c r="F1024" s="14" t="str">
        <f aca="false">RAW_DATA!F1020</f>
        <v>2024-07-14</v>
      </c>
      <c r="G1024" s="2" t="str">
        <f aca="false">RAW_DATA!G1020</f>
        <v>Karnali</v>
      </c>
      <c r="H1024" s="4" t="n">
        <f aca="false">RAW_DATA!H1020</f>
        <v>5134.82</v>
      </c>
      <c r="I1024" s="5" t="n">
        <f aca="false">RAW_DATA!I1020</f>
        <v>15</v>
      </c>
      <c r="J1024" s="2" t="str">
        <f aca="false">RAW_DATA!J1020</f>
        <v>No</v>
      </c>
      <c r="K1024" s="15" t="n">
        <f aca="false">IF(AND(F1024&lt;&gt;"",E1024&lt;&gt;""),DATEVALUE(F1024)-DATEVALUE(E1024),"")</f>
        <v>9</v>
      </c>
      <c r="L1024" s="4" t="n">
        <f aca="false">H1024*(1-I1024/100)</f>
        <v>4364.597</v>
      </c>
      <c r="M1024" s="4" t="n">
        <f aca="false">H1024*CALCULATIONS!$B$2</f>
        <v>3080.892</v>
      </c>
      <c r="N1024" s="4" t="n">
        <f aca="false">IF(J1024="Yes",H1024*CALCULATIONS!$B$3,0)</f>
        <v>0</v>
      </c>
      <c r="O1024" s="4" t="n">
        <f aca="false">L1024-M1024-N1024</f>
        <v>1283.705</v>
      </c>
      <c r="P1024" s="16" t="n">
        <f aca="false">IF(L1024&gt;0,O1024/L1024,"")</f>
        <v>0.294117647058824</v>
      </c>
    </row>
    <row r="1025" customFormat="false" ht="15" hidden="false" customHeight="false" outlineLevel="0" collapsed="false">
      <c r="A1025" s="2" t="str">
        <f aca="false">RAW_DATA!A1021</f>
        <v>ORD-101020</v>
      </c>
      <c r="B1025" s="2" t="str">
        <f aca="false">RAW_DATA!B1021</f>
        <v>CUST-5863</v>
      </c>
      <c r="C1025" s="2" t="str">
        <f aca="false">RAW_DATA!C1021</f>
        <v>Women</v>
      </c>
      <c r="D1025" s="2" t="str">
        <f aca="false">RAW_DATA!D1021</f>
        <v>WOM-SCARF-001</v>
      </c>
      <c r="E1025" s="14" t="str">
        <f aca="false">RAW_DATA!E1021</f>
        <v>2024-10-02</v>
      </c>
      <c r="F1025" s="14" t="str">
        <f aca="false">RAW_DATA!F1021</f>
        <v>2024-10-12</v>
      </c>
      <c r="G1025" s="2" t="str">
        <f aca="false">RAW_DATA!G1021</f>
        <v>Gandaki</v>
      </c>
      <c r="H1025" s="4" t="n">
        <f aca="false">RAW_DATA!H1021</f>
        <v>6232.03</v>
      </c>
      <c r="I1025" s="5" t="n">
        <f aca="false">RAW_DATA!I1021</f>
        <v>0</v>
      </c>
      <c r="J1025" s="2" t="str">
        <f aca="false">RAW_DATA!J1021</f>
        <v>No</v>
      </c>
      <c r="K1025" s="15" t="n">
        <f aca="false">IF(AND(F1025&lt;&gt;"",E1025&lt;&gt;""),DATEVALUE(F1025)-DATEVALUE(E1025),"")</f>
        <v>10</v>
      </c>
      <c r="L1025" s="4" t="n">
        <f aca="false">H1025*(1-I1025/100)</f>
        <v>6232.03</v>
      </c>
      <c r="M1025" s="4" t="n">
        <f aca="false">H1025*CALCULATIONS!$B$2</f>
        <v>3739.218</v>
      </c>
      <c r="N1025" s="4" t="n">
        <f aca="false">IF(J1025="Yes",H1025*CALCULATIONS!$B$3,0)</f>
        <v>0</v>
      </c>
      <c r="O1025" s="4" t="n">
        <f aca="false">L1025-M1025-N1025</f>
        <v>2492.812</v>
      </c>
      <c r="P1025" s="16" t="n">
        <f aca="false">IF(L1025&gt;0,O1025/L1025,"")</f>
        <v>0.4</v>
      </c>
    </row>
    <row r="1026" customFormat="false" ht="15" hidden="false" customHeight="false" outlineLevel="0" collapsed="false">
      <c r="A1026" s="2" t="str">
        <f aca="false">RAW_DATA!A1022</f>
        <v>ORD-101021</v>
      </c>
      <c r="B1026" s="2" t="str">
        <f aca="false">RAW_DATA!B1022</f>
        <v>CUST-1562</v>
      </c>
      <c r="C1026" s="2" t="str">
        <f aca="false">RAW_DATA!C1022</f>
        <v>Kids</v>
      </c>
      <c r="D1026" s="2" t="str">
        <f aca="false">RAW_DATA!D1022</f>
        <v>KID-HOODIE-001</v>
      </c>
      <c r="E1026" s="14" t="str">
        <f aca="false">RAW_DATA!E1022</f>
        <v>2024-03-15</v>
      </c>
      <c r="F1026" s="14" t="str">
        <f aca="false">RAW_DATA!F1022</f>
        <v>2024-03-23</v>
      </c>
      <c r="G1026" s="2" t="str">
        <f aca="false">RAW_DATA!G1022</f>
        <v>Lumbini</v>
      </c>
      <c r="H1026" s="4" t="n">
        <f aca="false">RAW_DATA!H1022</f>
        <v>9221.25</v>
      </c>
      <c r="I1026" s="5" t="n">
        <f aca="false">RAW_DATA!I1022</f>
        <v>5</v>
      </c>
      <c r="J1026" s="2" t="str">
        <f aca="false">RAW_DATA!J1022</f>
        <v>No</v>
      </c>
      <c r="K1026" s="15" t="n">
        <f aca="false">IF(AND(F1026&lt;&gt;"",E1026&lt;&gt;""),DATEVALUE(F1026)-DATEVALUE(E1026),"")</f>
        <v>8</v>
      </c>
      <c r="L1026" s="4" t="n">
        <f aca="false">H1026*(1-I1026/100)</f>
        <v>8760.1875</v>
      </c>
      <c r="M1026" s="4" t="n">
        <f aca="false">H1026*CALCULATIONS!$B$2</f>
        <v>5532.75</v>
      </c>
      <c r="N1026" s="4" t="n">
        <f aca="false">IF(J1026="Yes",H1026*CALCULATIONS!$B$3,0)</f>
        <v>0</v>
      </c>
      <c r="O1026" s="4" t="n">
        <f aca="false">L1026-M1026-N1026</f>
        <v>3227.4375</v>
      </c>
      <c r="P1026" s="16" t="n">
        <f aca="false">IF(L1026&gt;0,O1026/L1026,"")</f>
        <v>0.368421052631579</v>
      </c>
    </row>
    <row r="1027" customFormat="false" ht="15" hidden="false" customHeight="false" outlineLevel="0" collapsed="false">
      <c r="A1027" s="2" t="str">
        <f aca="false">RAW_DATA!A1023</f>
        <v>ORD-101022</v>
      </c>
      <c r="B1027" s="2" t="str">
        <f aca="false">RAW_DATA!B1023</f>
        <v>CUST-4534</v>
      </c>
      <c r="C1027" s="2" t="str">
        <f aca="false">RAW_DATA!C1023</f>
        <v>Women</v>
      </c>
      <c r="D1027" s="2" t="str">
        <f aca="false">RAW_DATA!D1023</f>
        <v>WOM-JEANS-001</v>
      </c>
      <c r="E1027" s="14" t="str">
        <f aca="false">RAW_DATA!E1023</f>
        <v>2024-12-27</v>
      </c>
      <c r="F1027" s="14" t="str">
        <f aca="false">RAW_DATA!F1023</f>
        <v>2025-01-02</v>
      </c>
      <c r="G1027" s="2" t="str">
        <f aca="false">RAW_DATA!G1023</f>
        <v>Gandaki</v>
      </c>
      <c r="H1027" s="4" t="n">
        <f aca="false">RAW_DATA!H1023</f>
        <v>2290.23</v>
      </c>
      <c r="I1027" s="5" t="n">
        <f aca="false">RAW_DATA!I1023</f>
        <v>25</v>
      </c>
      <c r="J1027" s="2" t="str">
        <f aca="false">RAW_DATA!J1023</f>
        <v>No</v>
      </c>
      <c r="K1027" s="15" t="n">
        <f aca="false">IF(AND(F1027&lt;&gt;"",E1027&lt;&gt;""),DATEVALUE(F1027)-DATEVALUE(E1027),"")</f>
        <v>6</v>
      </c>
      <c r="L1027" s="4" t="n">
        <f aca="false">H1027*(1-I1027/100)</f>
        <v>1717.6725</v>
      </c>
      <c r="M1027" s="4" t="n">
        <f aca="false">H1027*CALCULATIONS!$B$2</f>
        <v>1374.138</v>
      </c>
      <c r="N1027" s="4" t="n">
        <f aca="false">IF(J1027="Yes",H1027*CALCULATIONS!$B$3,0)</f>
        <v>0</v>
      </c>
      <c r="O1027" s="4" t="n">
        <f aca="false">L1027-M1027-N1027</f>
        <v>343.5345</v>
      </c>
      <c r="P1027" s="16" t="n">
        <f aca="false">IF(L1027&gt;0,O1027/L1027,"")</f>
        <v>0.2</v>
      </c>
    </row>
    <row r="1028" customFormat="false" ht="15" hidden="false" customHeight="false" outlineLevel="0" collapsed="false">
      <c r="A1028" s="2" t="str">
        <f aca="false">RAW_DATA!A1024</f>
        <v>ORD-101023</v>
      </c>
      <c r="B1028" s="2" t="str">
        <f aca="false">RAW_DATA!B1024</f>
        <v>CUST-4687</v>
      </c>
      <c r="C1028" s="2" t="str">
        <f aca="false">RAW_DATA!C1024</f>
        <v>Women</v>
      </c>
      <c r="D1028" s="2" t="str">
        <f aca="false">RAW_DATA!D1024</f>
        <v>WOM-LEHENGA-001</v>
      </c>
      <c r="E1028" s="14" t="str">
        <f aca="false">RAW_DATA!E1024</f>
        <v>2024-04-17</v>
      </c>
      <c r="F1028" s="14" t="str">
        <f aca="false">RAW_DATA!F1024</f>
        <v>2024-04-26</v>
      </c>
      <c r="G1028" s="2" t="str">
        <f aca="false">RAW_DATA!G1024</f>
        <v>Bagmati</v>
      </c>
      <c r="H1028" s="4" t="n">
        <f aca="false">RAW_DATA!H1024</f>
        <v>5330.6</v>
      </c>
      <c r="I1028" s="5" t="n">
        <f aca="false">RAW_DATA!I1024</f>
        <v>30</v>
      </c>
      <c r="J1028" s="2" t="str">
        <f aca="false">RAW_DATA!J1024</f>
        <v>No</v>
      </c>
      <c r="K1028" s="15" t="n">
        <f aca="false">IF(AND(F1028&lt;&gt;"",E1028&lt;&gt;""),DATEVALUE(F1028)-DATEVALUE(E1028),"")</f>
        <v>9</v>
      </c>
      <c r="L1028" s="4" t="n">
        <f aca="false">H1028*(1-I1028/100)</f>
        <v>3731.42</v>
      </c>
      <c r="M1028" s="4" t="n">
        <f aca="false">H1028*CALCULATIONS!$B$2</f>
        <v>3198.36</v>
      </c>
      <c r="N1028" s="4" t="n">
        <f aca="false">IF(J1028="Yes",H1028*CALCULATIONS!$B$3,0)</f>
        <v>0</v>
      </c>
      <c r="O1028" s="4" t="n">
        <f aca="false">L1028-M1028-N1028</f>
        <v>533.06</v>
      </c>
      <c r="P1028" s="16" t="n">
        <f aca="false">IF(L1028&gt;0,O1028/L1028,"")</f>
        <v>0.142857142857143</v>
      </c>
    </row>
    <row r="1029" customFormat="false" ht="15" hidden="false" customHeight="false" outlineLevel="0" collapsed="false">
      <c r="A1029" s="2" t="str">
        <f aca="false">RAW_DATA!A1025</f>
        <v>ORD-101024</v>
      </c>
      <c r="B1029" s="2" t="str">
        <f aca="false">RAW_DATA!B1025</f>
        <v>CUST-3608</v>
      </c>
      <c r="C1029" s="2" t="str">
        <f aca="false">RAW_DATA!C1025</f>
        <v>Women</v>
      </c>
      <c r="D1029" s="2" t="str">
        <f aca="false">RAW_DATA!D1025</f>
        <v>WOM-KURTA-001</v>
      </c>
      <c r="E1029" s="14" t="str">
        <f aca="false">RAW_DATA!E1025</f>
        <v>2024-09-06</v>
      </c>
      <c r="F1029" s="14" t="str">
        <f aca="false">RAW_DATA!F1025</f>
        <v>2024-09-14</v>
      </c>
      <c r="G1029" s="2" t="str">
        <f aca="false">RAW_DATA!G1025</f>
        <v>Sudurpashchim</v>
      </c>
      <c r="H1029" s="4" t="n">
        <f aca="false">RAW_DATA!H1025</f>
        <v>3095.79</v>
      </c>
      <c r="I1029" s="5" t="n">
        <f aca="false">RAW_DATA!I1025</f>
        <v>30</v>
      </c>
      <c r="J1029" s="2" t="str">
        <f aca="false">RAW_DATA!J1025</f>
        <v>No</v>
      </c>
      <c r="K1029" s="15" t="n">
        <f aca="false">IF(AND(F1029&lt;&gt;"",E1029&lt;&gt;""),DATEVALUE(F1029)-DATEVALUE(E1029),"")</f>
        <v>8</v>
      </c>
      <c r="L1029" s="4" t="n">
        <f aca="false">H1029*(1-I1029/100)</f>
        <v>2167.053</v>
      </c>
      <c r="M1029" s="4" t="n">
        <f aca="false">H1029*CALCULATIONS!$B$2</f>
        <v>1857.474</v>
      </c>
      <c r="N1029" s="4" t="n">
        <f aca="false">IF(J1029="Yes",H1029*CALCULATIONS!$B$3,0)</f>
        <v>0</v>
      </c>
      <c r="O1029" s="4" t="n">
        <f aca="false">L1029-M1029-N1029</f>
        <v>309.579</v>
      </c>
      <c r="P1029" s="16" t="n">
        <f aca="false">IF(L1029&gt;0,O1029/L1029,"")</f>
        <v>0.142857142857143</v>
      </c>
    </row>
    <row r="1030" customFormat="false" ht="15" hidden="false" customHeight="false" outlineLevel="0" collapsed="false">
      <c r="A1030" s="2" t="str">
        <f aca="false">RAW_DATA!A1026</f>
        <v>ORD-101025</v>
      </c>
      <c r="B1030" s="2" t="str">
        <f aca="false">RAW_DATA!B1026</f>
        <v>CUST-9648</v>
      </c>
      <c r="C1030" s="2" t="str">
        <f aca="false">RAW_DATA!C1026</f>
        <v>Kids</v>
      </c>
      <c r="D1030" s="2" t="str">
        <f aca="false">RAW_DATA!D1026</f>
        <v>KID-ONESIE-001</v>
      </c>
      <c r="E1030" s="14" t="str">
        <f aca="false">RAW_DATA!E1026</f>
        <v>2024-06-27</v>
      </c>
      <c r="F1030" s="14" t="str">
        <f aca="false">RAW_DATA!F1026</f>
        <v>2024-07-05</v>
      </c>
      <c r="G1030" s="2" t="str">
        <f aca="false">RAW_DATA!G1026</f>
        <v>Madhesh</v>
      </c>
      <c r="H1030" s="4" t="n">
        <f aca="false">RAW_DATA!H1026</f>
        <v>10329.53</v>
      </c>
      <c r="I1030" s="5" t="n">
        <f aca="false">RAW_DATA!I1026</f>
        <v>15</v>
      </c>
      <c r="J1030" s="2" t="str">
        <f aca="false">RAW_DATA!J1026</f>
        <v>No</v>
      </c>
      <c r="K1030" s="15" t="n">
        <f aca="false">IF(AND(F1030&lt;&gt;"",E1030&lt;&gt;""),DATEVALUE(F1030)-DATEVALUE(E1030),"")</f>
        <v>8</v>
      </c>
      <c r="L1030" s="4" t="n">
        <f aca="false">H1030*(1-I1030/100)</f>
        <v>8780.1005</v>
      </c>
      <c r="M1030" s="4" t="n">
        <f aca="false">H1030*CALCULATIONS!$B$2</f>
        <v>6197.718</v>
      </c>
      <c r="N1030" s="4" t="n">
        <f aca="false">IF(J1030="Yes",H1030*CALCULATIONS!$B$3,0)</f>
        <v>0</v>
      </c>
      <c r="O1030" s="4" t="n">
        <f aca="false">L1030-M1030-N1030</f>
        <v>2582.3825</v>
      </c>
      <c r="P1030" s="16" t="n">
        <f aca="false">IF(L1030&gt;0,O1030/L1030,"")</f>
        <v>0.294117647058824</v>
      </c>
    </row>
    <row r="1031" customFormat="false" ht="15" hidden="false" customHeight="false" outlineLevel="0" collapsed="false">
      <c r="A1031" s="2" t="str">
        <f aca="false">RAW_DATA!A1027</f>
        <v>ORD-101026</v>
      </c>
      <c r="B1031" s="2" t="str">
        <f aca="false">RAW_DATA!B1027</f>
        <v>CUST-1886</v>
      </c>
      <c r="C1031" s="2" t="str">
        <f aca="false">RAW_DATA!C1027</f>
        <v>Women</v>
      </c>
      <c r="D1031" s="2" t="str">
        <f aca="false">RAW_DATA!D1027</f>
        <v>WOM-JEANS-001</v>
      </c>
      <c r="E1031" s="14" t="str">
        <f aca="false">RAW_DATA!E1027</f>
        <v>2024-10-07</v>
      </c>
      <c r="F1031" s="14" t="str">
        <f aca="false">RAW_DATA!F1027</f>
        <v>2024-10-12</v>
      </c>
      <c r="G1031" s="2" t="str">
        <f aca="false">RAW_DATA!G1027</f>
        <v>Lumbini</v>
      </c>
      <c r="H1031" s="4" t="n">
        <f aca="false">RAW_DATA!H1027</f>
        <v>10666.08</v>
      </c>
      <c r="I1031" s="5" t="n">
        <f aca="false">RAW_DATA!I1027</f>
        <v>5</v>
      </c>
      <c r="J1031" s="2" t="str">
        <f aca="false">RAW_DATA!J1027</f>
        <v>Yes</v>
      </c>
      <c r="K1031" s="15" t="n">
        <f aca="false">IF(AND(F1031&lt;&gt;"",E1031&lt;&gt;""),DATEVALUE(F1031)-DATEVALUE(E1031),"")</f>
        <v>5</v>
      </c>
      <c r="L1031" s="4" t="n">
        <f aca="false">H1031*(1-I1031/100)</f>
        <v>10132.776</v>
      </c>
      <c r="M1031" s="4" t="n">
        <f aca="false">H1031*CALCULATIONS!$B$2</f>
        <v>6399.648</v>
      </c>
      <c r="N1031" s="4" t="n">
        <f aca="false">IF(J1031="Yes",H1031*CALCULATIONS!$B$3,0)</f>
        <v>2133.216</v>
      </c>
      <c r="O1031" s="4" t="n">
        <f aca="false">L1031-M1031-N1031</f>
        <v>1599.912</v>
      </c>
      <c r="P1031" s="16" t="n">
        <f aca="false">IF(L1031&gt;0,O1031/L1031,"")</f>
        <v>0.157894736842105</v>
      </c>
    </row>
    <row r="1032" customFormat="false" ht="15" hidden="false" customHeight="false" outlineLevel="0" collapsed="false">
      <c r="A1032" s="2" t="str">
        <f aca="false">RAW_DATA!A1028</f>
        <v>ORD-101027</v>
      </c>
      <c r="B1032" s="2" t="str">
        <f aca="false">RAW_DATA!B1028</f>
        <v>CUST-3372</v>
      </c>
      <c r="C1032" s="2" t="str">
        <f aca="false">RAW_DATA!C1028</f>
        <v>Kids</v>
      </c>
      <c r="D1032" s="2" t="str">
        <f aca="false">RAW_DATA!D1028</f>
        <v>KID-JACKET-001</v>
      </c>
      <c r="E1032" s="14" t="str">
        <f aca="false">RAW_DATA!E1028</f>
        <v>2024-08-14</v>
      </c>
      <c r="F1032" s="14" t="str">
        <f aca="false">RAW_DATA!F1028</f>
        <v>2024-08-21</v>
      </c>
      <c r="G1032" s="2" t="str">
        <f aca="false">RAW_DATA!G1028</f>
        <v>Madhesh</v>
      </c>
      <c r="H1032" s="4" t="n">
        <f aca="false">RAW_DATA!H1028</f>
        <v>8868.78</v>
      </c>
      <c r="I1032" s="5" t="n">
        <f aca="false">RAW_DATA!I1028</f>
        <v>5</v>
      </c>
      <c r="J1032" s="2" t="str">
        <f aca="false">RAW_DATA!J1028</f>
        <v>No</v>
      </c>
      <c r="K1032" s="15" t="n">
        <f aca="false">IF(AND(F1032&lt;&gt;"",E1032&lt;&gt;""),DATEVALUE(F1032)-DATEVALUE(E1032),"")</f>
        <v>7</v>
      </c>
      <c r="L1032" s="4" t="n">
        <f aca="false">H1032*(1-I1032/100)</f>
        <v>8425.341</v>
      </c>
      <c r="M1032" s="4" t="n">
        <f aca="false">H1032*CALCULATIONS!$B$2</f>
        <v>5321.268</v>
      </c>
      <c r="N1032" s="4" t="n">
        <f aca="false">IF(J1032="Yes",H1032*CALCULATIONS!$B$3,0)</f>
        <v>0</v>
      </c>
      <c r="O1032" s="4" t="n">
        <f aca="false">L1032-M1032-N1032</f>
        <v>3104.073</v>
      </c>
      <c r="P1032" s="16" t="n">
        <f aca="false">IF(L1032&gt;0,O1032/L1032,"")</f>
        <v>0.368421052631579</v>
      </c>
    </row>
    <row r="1033" customFormat="false" ht="15" hidden="false" customHeight="false" outlineLevel="0" collapsed="false">
      <c r="A1033" s="2" t="str">
        <f aca="false">RAW_DATA!A1029</f>
        <v>ORD-101028</v>
      </c>
      <c r="B1033" s="2" t="str">
        <f aca="false">RAW_DATA!B1029</f>
        <v>CUST-3418</v>
      </c>
      <c r="C1033" s="2" t="str">
        <f aca="false">RAW_DATA!C1029</f>
        <v>Men</v>
      </c>
      <c r="D1033" s="2" t="str">
        <f aca="false">RAW_DATA!D1029</f>
        <v>MEN-JEANS-002</v>
      </c>
      <c r="E1033" s="14" t="str">
        <f aca="false">RAW_DATA!E1029</f>
        <v>2024-10-21</v>
      </c>
      <c r="F1033" s="14" t="str">
        <f aca="false">RAW_DATA!F1029</f>
        <v>2024-10-23</v>
      </c>
      <c r="G1033" s="2" t="str">
        <f aca="false">RAW_DATA!G1029</f>
        <v>Lumbini</v>
      </c>
      <c r="H1033" s="4" t="n">
        <f aca="false">RAW_DATA!H1029</f>
        <v>5752.27</v>
      </c>
      <c r="I1033" s="5" t="n">
        <f aca="false">RAW_DATA!I1029</f>
        <v>0</v>
      </c>
      <c r="J1033" s="2" t="str">
        <f aca="false">RAW_DATA!J1029</f>
        <v>No</v>
      </c>
      <c r="K1033" s="15" t="n">
        <f aca="false">IF(AND(F1033&lt;&gt;"",E1033&lt;&gt;""),DATEVALUE(F1033)-DATEVALUE(E1033),"")</f>
        <v>2</v>
      </c>
      <c r="L1033" s="4" t="n">
        <f aca="false">H1033*(1-I1033/100)</f>
        <v>5752.27</v>
      </c>
      <c r="M1033" s="4" t="n">
        <f aca="false">H1033*CALCULATIONS!$B$2</f>
        <v>3451.362</v>
      </c>
      <c r="N1033" s="4" t="n">
        <f aca="false">IF(J1033="Yes",H1033*CALCULATIONS!$B$3,0)</f>
        <v>0</v>
      </c>
      <c r="O1033" s="4" t="n">
        <f aca="false">L1033-M1033-N1033</f>
        <v>2300.908</v>
      </c>
      <c r="P1033" s="16" t="n">
        <f aca="false">IF(L1033&gt;0,O1033/L1033,"")</f>
        <v>0.4</v>
      </c>
    </row>
    <row r="1034" customFormat="false" ht="15" hidden="false" customHeight="false" outlineLevel="0" collapsed="false">
      <c r="A1034" s="2" t="str">
        <f aca="false">RAW_DATA!A1030</f>
        <v>ORD-101029</v>
      </c>
      <c r="B1034" s="2" t="str">
        <f aca="false">RAW_DATA!B1030</f>
        <v>CUST-1859</v>
      </c>
      <c r="C1034" s="2" t="str">
        <f aca="false">RAW_DATA!C1030</f>
        <v>Men</v>
      </c>
      <c r="D1034" s="2" t="str">
        <f aca="false">RAW_DATA!D1030</f>
        <v>MEN-POLO-001</v>
      </c>
      <c r="E1034" s="14" t="str">
        <f aca="false">RAW_DATA!E1030</f>
        <v>2024-02-19</v>
      </c>
      <c r="F1034" s="14" t="str">
        <f aca="false">RAW_DATA!F1030</f>
        <v>2024-02-24</v>
      </c>
      <c r="G1034" s="2" t="str">
        <f aca="false">RAW_DATA!G1030</f>
        <v>Lumbini</v>
      </c>
      <c r="H1034" s="4" t="n">
        <f aca="false">RAW_DATA!H1030</f>
        <v>13926.79</v>
      </c>
      <c r="I1034" s="5" t="n">
        <f aca="false">RAW_DATA!I1030</f>
        <v>5</v>
      </c>
      <c r="J1034" s="2" t="str">
        <f aca="false">RAW_DATA!J1030</f>
        <v>No</v>
      </c>
      <c r="K1034" s="15" t="n">
        <f aca="false">IF(AND(F1034&lt;&gt;"",E1034&lt;&gt;""),DATEVALUE(F1034)-DATEVALUE(E1034),"")</f>
        <v>5</v>
      </c>
      <c r="L1034" s="4" t="n">
        <f aca="false">H1034*(1-I1034/100)</f>
        <v>13230.4505</v>
      </c>
      <c r="M1034" s="4" t="n">
        <f aca="false">H1034*CALCULATIONS!$B$2</f>
        <v>8356.074</v>
      </c>
      <c r="N1034" s="4" t="n">
        <f aca="false">IF(J1034="Yes",H1034*CALCULATIONS!$B$3,0)</f>
        <v>0</v>
      </c>
      <c r="O1034" s="4" t="n">
        <f aca="false">L1034-M1034-N1034</f>
        <v>4874.3765</v>
      </c>
      <c r="P1034" s="16" t="n">
        <f aca="false">IF(L1034&gt;0,O1034/L1034,"")</f>
        <v>0.368421052631579</v>
      </c>
    </row>
    <row r="1035" customFormat="false" ht="15" hidden="false" customHeight="false" outlineLevel="0" collapsed="false">
      <c r="A1035" s="2" t="str">
        <f aca="false">RAW_DATA!A1031</f>
        <v>ORD-101030</v>
      </c>
      <c r="B1035" s="2" t="str">
        <f aca="false">RAW_DATA!B1031</f>
        <v>CUST-1556</v>
      </c>
      <c r="C1035" s="2" t="str">
        <f aca="false">RAW_DATA!C1031</f>
        <v>Men</v>
      </c>
      <c r="D1035" s="2" t="str">
        <f aca="false">RAW_DATA!D1031</f>
        <v>MEN-CHINO-001</v>
      </c>
      <c r="E1035" s="14" t="str">
        <f aca="false">RAW_DATA!E1031</f>
        <v>2024-03-17</v>
      </c>
      <c r="F1035" s="14" t="str">
        <f aca="false">RAW_DATA!F1031</f>
        <v>2024-03-24</v>
      </c>
      <c r="G1035" s="2" t="str">
        <f aca="false">RAW_DATA!G1031</f>
        <v>Lumbini</v>
      </c>
      <c r="H1035" s="4" t="n">
        <f aca="false">RAW_DATA!H1031</f>
        <v>6790.41</v>
      </c>
      <c r="I1035" s="5" t="n">
        <f aca="false">RAW_DATA!I1031</f>
        <v>20</v>
      </c>
      <c r="J1035" s="2" t="str">
        <f aca="false">RAW_DATA!J1031</f>
        <v>No</v>
      </c>
      <c r="K1035" s="15" t="n">
        <f aca="false">IF(AND(F1035&lt;&gt;"",E1035&lt;&gt;""),DATEVALUE(F1035)-DATEVALUE(E1035),"")</f>
        <v>7</v>
      </c>
      <c r="L1035" s="4" t="n">
        <f aca="false">H1035*(1-I1035/100)</f>
        <v>5432.328</v>
      </c>
      <c r="M1035" s="4" t="n">
        <f aca="false">H1035*CALCULATIONS!$B$2</f>
        <v>4074.246</v>
      </c>
      <c r="N1035" s="4" t="n">
        <f aca="false">IF(J1035="Yes",H1035*CALCULATIONS!$B$3,0)</f>
        <v>0</v>
      </c>
      <c r="O1035" s="4" t="n">
        <f aca="false">L1035-M1035-N1035</f>
        <v>1358.082</v>
      </c>
      <c r="P1035" s="16" t="n">
        <f aca="false">IF(L1035&gt;0,O1035/L1035,"")</f>
        <v>0.25</v>
      </c>
    </row>
    <row r="1036" customFormat="false" ht="15" hidden="false" customHeight="false" outlineLevel="0" collapsed="false">
      <c r="A1036" s="2" t="str">
        <f aca="false">RAW_DATA!A1032</f>
        <v>ORD-101031</v>
      </c>
      <c r="B1036" s="2" t="str">
        <f aca="false">RAW_DATA!B1032</f>
        <v>CUST-2468</v>
      </c>
      <c r="C1036" s="2" t="str">
        <f aca="false">RAW_DATA!C1032</f>
        <v>Men</v>
      </c>
      <c r="D1036" s="2" t="str">
        <f aca="false">RAW_DATA!D1032</f>
        <v>MEN-POLO-001</v>
      </c>
      <c r="E1036" s="14" t="str">
        <f aca="false">RAW_DATA!E1032</f>
        <v>2024-03-29</v>
      </c>
      <c r="F1036" s="14" t="str">
        <f aca="false">RAW_DATA!F1032</f>
        <v>2024-04-05</v>
      </c>
      <c r="G1036" s="2" t="str">
        <f aca="false">RAW_DATA!G1032</f>
        <v>Madhesh</v>
      </c>
      <c r="H1036" s="4" t="n">
        <f aca="false">RAW_DATA!H1032</f>
        <v>9144.25</v>
      </c>
      <c r="I1036" s="5" t="n">
        <f aca="false">RAW_DATA!I1032</f>
        <v>25</v>
      </c>
      <c r="J1036" s="2" t="str">
        <f aca="false">RAW_DATA!J1032</f>
        <v>No</v>
      </c>
      <c r="K1036" s="15" t="n">
        <f aca="false">IF(AND(F1036&lt;&gt;"",E1036&lt;&gt;""),DATEVALUE(F1036)-DATEVALUE(E1036),"")</f>
        <v>7</v>
      </c>
      <c r="L1036" s="4" t="n">
        <f aca="false">H1036*(1-I1036/100)</f>
        <v>6858.1875</v>
      </c>
      <c r="M1036" s="4" t="n">
        <f aca="false">H1036*CALCULATIONS!$B$2</f>
        <v>5486.55</v>
      </c>
      <c r="N1036" s="4" t="n">
        <f aca="false">IF(J1036="Yes",H1036*CALCULATIONS!$B$3,0)</f>
        <v>0</v>
      </c>
      <c r="O1036" s="4" t="n">
        <f aca="false">L1036-M1036-N1036</f>
        <v>1371.6375</v>
      </c>
      <c r="P1036" s="16" t="n">
        <f aca="false">IF(L1036&gt;0,O1036/L1036,"")</f>
        <v>0.2</v>
      </c>
    </row>
    <row r="1037" customFormat="false" ht="15" hidden="false" customHeight="false" outlineLevel="0" collapsed="false">
      <c r="A1037" s="2" t="str">
        <f aca="false">RAW_DATA!A1033</f>
        <v>ORD-101032</v>
      </c>
      <c r="B1037" s="2" t="str">
        <f aca="false">RAW_DATA!B1033</f>
        <v>CUST-9015</v>
      </c>
      <c r="C1037" s="2" t="str">
        <f aca="false">RAW_DATA!C1033</f>
        <v>Women</v>
      </c>
      <c r="D1037" s="2" t="str">
        <f aca="false">RAW_DATA!D1033</f>
        <v>WOM-LEHENGA-001</v>
      </c>
      <c r="E1037" s="14" t="str">
        <f aca="false">RAW_DATA!E1033</f>
        <v>2024-01-06</v>
      </c>
      <c r="F1037" s="14" t="str">
        <f aca="false">RAW_DATA!F1033</f>
        <v>2024-01-08</v>
      </c>
      <c r="G1037" s="2" t="str">
        <f aca="false">RAW_DATA!G1033</f>
        <v>Bagmati</v>
      </c>
      <c r="H1037" s="4" t="n">
        <f aca="false">RAW_DATA!H1033</f>
        <v>6954.22</v>
      </c>
      <c r="I1037" s="5" t="n">
        <f aca="false">RAW_DATA!I1033</f>
        <v>25</v>
      </c>
      <c r="J1037" s="2" t="str">
        <f aca="false">RAW_DATA!J1033</f>
        <v>Yes</v>
      </c>
      <c r="K1037" s="15" t="n">
        <f aca="false">IF(AND(F1037&lt;&gt;"",E1037&lt;&gt;""),DATEVALUE(F1037)-DATEVALUE(E1037),"")</f>
        <v>2</v>
      </c>
      <c r="L1037" s="4" t="n">
        <f aca="false">H1037*(1-I1037/100)</f>
        <v>5215.665</v>
      </c>
      <c r="M1037" s="4" t="n">
        <f aca="false">H1037*CALCULATIONS!$B$2</f>
        <v>4172.532</v>
      </c>
      <c r="N1037" s="4" t="n">
        <f aca="false">IF(J1037="Yes",H1037*CALCULATIONS!$B$3,0)</f>
        <v>1390.844</v>
      </c>
      <c r="O1037" s="4" t="n">
        <f aca="false">L1037-M1037-N1037</f>
        <v>-347.711</v>
      </c>
      <c r="P1037" s="16" t="n">
        <f aca="false">IF(L1037&gt;0,O1037/L1037,"")</f>
        <v>-0.0666666666666667</v>
      </c>
    </row>
    <row r="1038" customFormat="false" ht="15" hidden="false" customHeight="false" outlineLevel="0" collapsed="false">
      <c r="A1038" s="2" t="str">
        <f aca="false">RAW_DATA!A1034</f>
        <v>ORD-101033</v>
      </c>
      <c r="B1038" s="2" t="str">
        <f aca="false">RAW_DATA!B1034</f>
        <v>CUST-2549</v>
      </c>
      <c r="C1038" s="2" t="str">
        <f aca="false">RAW_DATA!C1034</f>
        <v>Women</v>
      </c>
      <c r="D1038" s="2" t="str">
        <f aca="false">RAW_DATA!D1034</f>
        <v>WOM-CARDIGAN-001</v>
      </c>
      <c r="E1038" s="14" t="str">
        <f aca="false">RAW_DATA!E1034</f>
        <v>2024-10-20</v>
      </c>
      <c r="F1038" s="14" t="str">
        <f aca="false">RAW_DATA!F1034</f>
        <v>2024-10-25</v>
      </c>
      <c r="G1038" s="2" t="str">
        <f aca="false">RAW_DATA!G1034</f>
        <v>Bagmati</v>
      </c>
      <c r="H1038" s="4" t="n">
        <f aca="false">RAW_DATA!H1034</f>
        <v>8808.24</v>
      </c>
      <c r="I1038" s="5" t="n">
        <f aca="false">RAW_DATA!I1034</f>
        <v>20</v>
      </c>
      <c r="J1038" s="2" t="str">
        <f aca="false">RAW_DATA!J1034</f>
        <v>No</v>
      </c>
      <c r="K1038" s="15" t="n">
        <f aca="false">IF(AND(F1038&lt;&gt;"",E1038&lt;&gt;""),DATEVALUE(F1038)-DATEVALUE(E1038),"")</f>
        <v>5</v>
      </c>
      <c r="L1038" s="4" t="n">
        <f aca="false">H1038*(1-I1038/100)</f>
        <v>7046.592</v>
      </c>
      <c r="M1038" s="4" t="n">
        <f aca="false">H1038*CALCULATIONS!$B$2</f>
        <v>5284.944</v>
      </c>
      <c r="N1038" s="4" t="n">
        <f aca="false">IF(J1038="Yes",H1038*CALCULATIONS!$B$3,0)</f>
        <v>0</v>
      </c>
      <c r="O1038" s="4" t="n">
        <f aca="false">L1038-M1038-N1038</f>
        <v>1761.648</v>
      </c>
      <c r="P1038" s="16" t="n">
        <f aca="false">IF(L1038&gt;0,O1038/L1038,"")</f>
        <v>0.25</v>
      </c>
    </row>
    <row r="1039" customFormat="false" ht="15" hidden="false" customHeight="false" outlineLevel="0" collapsed="false">
      <c r="A1039" s="2" t="str">
        <f aca="false">RAW_DATA!A1035</f>
        <v>ORD-101034</v>
      </c>
      <c r="B1039" s="2" t="str">
        <f aca="false">RAW_DATA!B1035</f>
        <v>CUST-2040</v>
      </c>
      <c r="C1039" s="2" t="str">
        <f aca="false">RAW_DATA!C1035</f>
        <v>Women</v>
      </c>
      <c r="D1039" s="2" t="str">
        <f aca="false">RAW_DATA!D1035</f>
        <v>WOM-DRESS-001</v>
      </c>
      <c r="E1039" s="14" t="str">
        <f aca="false">RAW_DATA!E1035</f>
        <v>2024-06-01</v>
      </c>
      <c r="F1039" s="14" t="str">
        <f aca="false">RAW_DATA!F1035</f>
        <v>2024-06-07</v>
      </c>
      <c r="G1039" s="2" t="str">
        <f aca="false">RAW_DATA!G1035</f>
        <v>Madhesh</v>
      </c>
      <c r="H1039" s="4" t="n">
        <f aca="false">RAW_DATA!H1035</f>
        <v>10689.69</v>
      </c>
      <c r="I1039" s="5" t="n">
        <f aca="false">RAW_DATA!I1035</f>
        <v>25</v>
      </c>
      <c r="J1039" s="2" t="str">
        <f aca="false">RAW_DATA!J1035</f>
        <v>Yes</v>
      </c>
      <c r="K1039" s="15" t="n">
        <f aca="false">IF(AND(F1039&lt;&gt;"",E1039&lt;&gt;""),DATEVALUE(F1039)-DATEVALUE(E1039),"")</f>
        <v>6</v>
      </c>
      <c r="L1039" s="4" t="n">
        <f aca="false">H1039*(1-I1039/100)</f>
        <v>8017.2675</v>
      </c>
      <c r="M1039" s="4" t="n">
        <f aca="false">H1039*CALCULATIONS!$B$2</f>
        <v>6413.814</v>
      </c>
      <c r="N1039" s="4" t="n">
        <f aca="false">IF(J1039="Yes",H1039*CALCULATIONS!$B$3,0)</f>
        <v>2137.938</v>
      </c>
      <c r="O1039" s="4" t="n">
        <f aca="false">L1039-M1039-N1039</f>
        <v>-534.484500000001</v>
      </c>
      <c r="P1039" s="16" t="n">
        <f aca="false">IF(L1039&gt;0,O1039/L1039,"")</f>
        <v>-0.0666666666666667</v>
      </c>
    </row>
    <row r="1040" customFormat="false" ht="15" hidden="false" customHeight="false" outlineLevel="0" collapsed="false">
      <c r="A1040" s="2" t="str">
        <f aca="false">RAW_DATA!A1036</f>
        <v>ORD-101035</v>
      </c>
      <c r="B1040" s="2" t="str">
        <f aca="false">RAW_DATA!B1036</f>
        <v>CUST-9684</v>
      </c>
      <c r="C1040" s="2" t="str">
        <f aca="false">RAW_DATA!C1036</f>
        <v>Women</v>
      </c>
      <c r="D1040" s="2" t="str">
        <f aca="false">RAW_DATA!D1036</f>
        <v>WOM-CARDIGAN-001</v>
      </c>
      <c r="E1040" s="14" t="str">
        <f aca="false">RAW_DATA!E1036</f>
        <v>2024-07-20</v>
      </c>
      <c r="F1040" s="14" t="str">
        <f aca="false">RAW_DATA!F1036</f>
        <v>2024-07-26</v>
      </c>
      <c r="G1040" s="2" t="str">
        <f aca="false">RAW_DATA!G1036</f>
        <v>Bagmati</v>
      </c>
      <c r="H1040" s="4" t="n">
        <f aca="false">RAW_DATA!H1036</f>
        <v>10660.76</v>
      </c>
      <c r="I1040" s="5" t="n">
        <f aca="false">RAW_DATA!I1036</f>
        <v>30</v>
      </c>
      <c r="J1040" s="2" t="str">
        <f aca="false">RAW_DATA!J1036</f>
        <v>No</v>
      </c>
      <c r="K1040" s="15" t="n">
        <f aca="false">IF(AND(F1040&lt;&gt;"",E1040&lt;&gt;""),DATEVALUE(F1040)-DATEVALUE(E1040),"")</f>
        <v>6</v>
      </c>
      <c r="L1040" s="4" t="n">
        <f aca="false">H1040*(1-I1040/100)</f>
        <v>7462.532</v>
      </c>
      <c r="M1040" s="4" t="n">
        <f aca="false">H1040*CALCULATIONS!$B$2</f>
        <v>6396.456</v>
      </c>
      <c r="N1040" s="4" t="n">
        <f aca="false">IF(J1040="Yes",H1040*CALCULATIONS!$B$3,0)</f>
        <v>0</v>
      </c>
      <c r="O1040" s="4" t="n">
        <f aca="false">L1040-M1040-N1040</f>
        <v>1066.076</v>
      </c>
      <c r="P1040" s="16" t="n">
        <f aca="false">IF(L1040&gt;0,O1040/L1040,"")</f>
        <v>0.142857142857143</v>
      </c>
    </row>
    <row r="1041" customFormat="false" ht="15" hidden="false" customHeight="false" outlineLevel="0" collapsed="false">
      <c r="A1041" s="2" t="str">
        <f aca="false">RAW_DATA!A1037</f>
        <v>ORD-101036</v>
      </c>
      <c r="B1041" s="2" t="str">
        <f aca="false">RAW_DATA!B1037</f>
        <v>CUST-2922</v>
      </c>
      <c r="C1041" s="2" t="str">
        <f aca="false">RAW_DATA!C1037</f>
        <v>Women</v>
      </c>
      <c r="D1041" s="2" t="str">
        <f aca="false">RAW_DATA!D1037</f>
        <v>WOM-CARDIGAN-001</v>
      </c>
      <c r="E1041" s="14" t="str">
        <f aca="false">RAW_DATA!E1037</f>
        <v>2024-11-29</v>
      </c>
      <c r="F1041" s="14" t="str">
        <f aca="false">RAW_DATA!F1037</f>
        <v>2024-12-01</v>
      </c>
      <c r="G1041" s="2" t="str">
        <f aca="false">RAW_DATA!G1037</f>
        <v>Karnali</v>
      </c>
      <c r="H1041" s="4" t="n">
        <f aca="false">RAW_DATA!H1037</f>
        <v>10849.36</v>
      </c>
      <c r="I1041" s="5" t="n">
        <f aca="false">RAW_DATA!I1037</f>
        <v>20</v>
      </c>
      <c r="J1041" s="2" t="str">
        <f aca="false">RAW_DATA!J1037</f>
        <v>No</v>
      </c>
      <c r="K1041" s="15" t="n">
        <f aca="false">IF(AND(F1041&lt;&gt;"",E1041&lt;&gt;""),DATEVALUE(F1041)-DATEVALUE(E1041),"")</f>
        <v>2</v>
      </c>
      <c r="L1041" s="4" t="n">
        <f aca="false">H1041*(1-I1041/100)</f>
        <v>8679.488</v>
      </c>
      <c r="M1041" s="4" t="n">
        <f aca="false">H1041*CALCULATIONS!$B$2</f>
        <v>6509.616</v>
      </c>
      <c r="N1041" s="4" t="n">
        <f aca="false">IF(J1041="Yes",H1041*CALCULATIONS!$B$3,0)</f>
        <v>0</v>
      </c>
      <c r="O1041" s="4" t="n">
        <f aca="false">L1041-M1041-N1041</f>
        <v>2169.872</v>
      </c>
      <c r="P1041" s="16" t="n">
        <f aca="false">IF(L1041&gt;0,O1041/L1041,"")</f>
        <v>0.25</v>
      </c>
    </row>
    <row r="1042" customFormat="false" ht="15" hidden="false" customHeight="false" outlineLevel="0" collapsed="false">
      <c r="A1042" s="2" t="str">
        <f aca="false">RAW_DATA!A1038</f>
        <v>ORD-101037</v>
      </c>
      <c r="B1042" s="2" t="str">
        <f aca="false">RAW_DATA!B1038</f>
        <v>CUST-4378</v>
      </c>
      <c r="C1042" s="2" t="str">
        <f aca="false">RAW_DATA!C1038</f>
        <v>Men</v>
      </c>
      <c r="D1042" s="2" t="str">
        <f aca="false">RAW_DATA!D1038</f>
        <v>MEN-KURTA-001</v>
      </c>
      <c r="E1042" s="14" t="str">
        <f aca="false">RAW_DATA!E1038</f>
        <v>2024-06-09</v>
      </c>
      <c r="F1042" s="14" t="str">
        <f aca="false">RAW_DATA!F1038</f>
        <v>2024-06-11</v>
      </c>
      <c r="G1042" s="2" t="str">
        <f aca="false">RAW_DATA!G1038</f>
        <v>Lumbini</v>
      </c>
      <c r="H1042" s="4" t="n">
        <f aca="false">RAW_DATA!H1038</f>
        <v>8543.47</v>
      </c>
      <c r="I1042" s="5" t="n">
        <f aca="false">RAW_DATA!I1038</f>
        <v>0</v>
      </c>
      <c r="J1042" s="2" t="str">
        <f aca="false">RAW_DATA!J1038</f>
        <v>Yes</v>
      </c>
      <c r="K1042" s="15" t="n">
        <f aca="false">IF(AND(F1042&lt;&gt;"",E1042&lt;&gt;""),DATEVALUE(F1042)-DATEVALUE(E1042),"")</f>
        <v>2</v>
      </c>
      <c r="L1042" s="4" t="n">
        <f aca="false">H1042*(1-I1042/100)</f>
        <v>8543.47</v>
      </c>
      <c r="M1042" s="4" t="n">
        <f aca="false">H1042*CALCULATIONS!$B$2</f>
        <v>5126.082</v>
      </c>
      <c r="N1042" s="4" t="n">
        <f aca="false">IF(J1042="Yes",H1042*CALCULATIONS!$B$3,0)</f>
        <v>1708.694</v>
      </c>
      <c r="O1042" s="4" t="n">
        <f aca="false">L1042-M1042-N1042</f>
        <v>1708.694</v>
      </c>
      <c r="P1042" s="16" t="n">
        <f aca="false">IF(L1042&gt;0,O1042/L1042,"")</f>
        <v>0.2</v>
      </c>
    </row>
    <row r="1043" customFormat="false" ht="15" hidden="false" customHeight="false" outlineLevel="0" collapsed="false">
      <c r="A1043" s="2" t="str">
        <f aca="false">RAW_DATA!A1039</f>
        <v>ORD-101038</v>
      </c>
      <c r="B1043" s="2" t="str">
        <f aca="false">RAW_DATA!B1039</f>
        <v>CUST-6956</v>
      </c>
      <c r="C1043" s="2" t="str">
        <f aca="false">RAW_DATA!C1039</f>
        <v>Women</v>
      </c>
      <c r="D1043" s="2" t="str">
        <f aca="false">RAW_DATA!D1039</f>
        <v>WOM-SAREE-001</v>
      </c>
      <c r="E1043" s="14" t="str">
        <f aca="false">RAW_DATA!E1039</f>
        <v>2024-02-13</v>
      </c>
      <c r="F1043" s="14" t="str">
        <f aca="false">RAW_DATA!F1039</f>
        <v>2024-02-27</v>
      </c>
      <c r="G1043" s="2" t="str">
        <f aca="false">RAW_DATA!G1039</f>
        <v>Gandaki</v>
      </c>
      <c r="H1043" s="4" t="n">
        <f aca="false">RAW_DATA!H1039</f>
        <v>11419.5</v>
      </c>
      <c r="I1043" s="5" t="n">
        <f aca="false">RAW_DATA!I1039</f>
        <v>30</v>
      </c>
      <c r="J1043" s="2" t="str">
        <f aca="false">RAW_DATA!J1039</f>
        <v>No</v>
      </c>
      <c r="K1043" s="15" t="n">
        <f aca="false">IF(AND(F1043&lt;&gt;"",E1043&lt;&gt;""),DATEVALUE(F1043)-DATEVALUE(E1043),"")</f>
        <v>14</v>
      </c>
      <c r="L1043" s="4" t="n">
        <f aca="false">H1043*(1-I1043/100)</f>
        <v>7993.65</v>
      </c>
      <c r="M1043" s="4" t="n">
        <f aca="false">H1043*CALCULATIONS!$B$2</f>
        <v>6851.7</v>
      </c>
      <c r="N1043" s="4" t="n">
        <f aca="false">IF(J1043="Yes",H1043*CALCULATIONS!$B$3,0)</f>
        <v>0</v>
      </c>
      <c r="O1043" s="4" t="n">
        <f aca="false">L1043-M1043-N1043</f>
        <v>1141.95</v>
      </c>
      <c r="P1043" s="16" t="n">
        <f aca="false">IF(L1043&gt;0,O1043/L1043,"")</f>
        <v>0.142857142857143</v>
      </c>
    </row>
    <row r="1044" customFormat="false" ht="15" hidden="false" customHeight="false" outlineLevel="0" collapsed="false">
      <c r="A1044" s="2" t="str">
        <f aca="false">RAW_DATA!A1040</f>
        <v>ORD-101039</v>
      </c>
      <c r="B1044" s="2" t="str">
        <f aca="false">RAW_DATA!B1040</f>
        <v>CUST-5807</v>
      </c>
      <c r="C1044" s="2" t="str">
        <f aca="false">RAW_DATA!C1040</f>
        <v>Kids</v>
      </c>
      <c r="D1044" s="2" t="str">
        <f aca="false">RAW_DATA!D1040</f>
        <v>KID-JEANS-001</v>
      </c>
      <c r="E1044" s="14" t="str">
        <f aca="false">RAW_DATA!E1040</f>
        <v>2024-06-02</v>
      </c>
      <c r="F1044" s="14" t="str">
        <f aca="false">RAW_DATA!F1040</f>
        <v>2024-06-03</v>
      </c>
      <c r="G1044" s="2" t="str">
        <f aca="false">RAW_DATA!G1040</f>
        <v>Madhesh</v>
      </c>
      <c r="H1044" s="4" t="n">
        <f aca="false">RAW_DATA!H1040</f>
        <v>501.24</v>
      </c>
      <c r="I1044" s="5" t="n">
        <f aca="false">RAW_DATA!I1040</f>
        <v>25</v>
      </c>
      <c r="J1044" s="2" t="str">
        <f aca="false">RAW_DATA!J1040</f>
        <v>No</v>
      </c>
      <c r="K1044" s="15" t="n">
        <f aca="false">IF(AND(F1044&lt;&gt;"",E1044&lt;&gt;""),DATEVALUE(F1044)-DATEVALUE(E1044),"")</f>
        <v>1</v>
      </c>
      <c r="L1044" s="4" t="n">
        <f aca="false">H1044*(1-I1044/100)</f>
        <v>375.93</v>
      </c>
      <c r="M1044" s="4" t="n">
        <f aca="false">H1044*CALCULATIONS!$B$2</f>
        <v>300.744</v>
      </c>
      <c r="N1044" s="4" t="n">
        <f aca="false">IF(J1044="Yes",H1044*CALCULATIONS!$B$3,0)</f>
        <v>0</v>
      </c>
      <c r="O1044" s="4" t="n">
        <f aca="false">L1044-M1044-N1044</f>
        <v>75.186</v>
      </c>
      <c r="P1044" s="16" t="n">
        <f aca="false">IF(L1044&gt;0,O1044/L1044,"")</f>
        <v>0.2</v>
      </c>
    </row>
    <row r="1045" customFormat="false" ht="15" hidden="false" customHeight="false" outlineLevel="0" collapsed="false">
      <c r="A1045" s="2" t="str">
        <f aca="false">RAW_DATA!A1041</f>
        <v>ORD-101040</v>
      </c>
      <c r="B1045" s="2" t="str">
        <f aca="false">RAW_DATA!B1041</f>
        <v>CUST-9818</v>
      </c>
      <c r="C1045" s="2" t="str">
        <f aca="false">RAW_DATA!C1041</f>
        <v>Women</v>
      </c>
      <c r="D1045" s="2" t="str">
        <f aca="false">RAW_DATA!D1041</f>
        <v>WOM-SUIT-001</v>
      </c>
      <c r="E1045" s="14" t="str">
        <f aca="false">RAW_DATA!E1041</f>
        <v>2024-09-24</v>
      </c>
      <c r="F1045" s="14" t="str">
        <f aca="false">RAW_DATA!F1041</f>
        <v>2024-10-05</v>
      </c>
      <c r="G1045" s="2" t="str">
        <f aca="false">RAW_DATA!G1041</f>
        <v>Bagmati</v>
      </c>
      <c r="H1045" s="4" t="n">
        <f aca="false">RAW_DATA!H1041</f>
        <v>10578.97</v>
      </c>
      <c r="I1045" s="5" t="n">
        <f aca="false">RAW_DATA!I1041</f>
        <v>15</v>
      </c>
      <c r="J1045" s="2" t="str">
        <f aca="false">RAW_DATA!J1041</f>
        <v>No</v>
      </c>
      <c r="K1045" s="15" t="n">
        <f aca="false">IF(AND(F1045&lt;&gt;"",E1045&lt;&gt;""),DATEVALUE(F1045)-DATEVALUE(E1045),"")</f>
        <v>11</v>
      </c>
      <c r="L1045" s="4" t="n">
        <f aca="false">H1045*(1-I1045/100)</f>
        <v>8992.1245</v>
      </c>
      <c r="M1045" s="4" t="n">
        <f aca="false">H1045*CALCULATIONS!$B$2</f>
        <v>6347.382</v>
      </c>
      <c r="N1045" s="4" t="n">
        <f aca="false">IF(J1045="Yes",H1045*CALCULATIONS!$B$3,0)</f>
        <v>0</v>
      </c>
      <c r="O1045" s="4" t="n">
        <f aca="false">L1045-M1045-N1045</f>
        <v>2644.7425</v>
      </c>
      <c r="P1045" s="16" t="n">
        <f aca="false">IF(L1045&gt;0,O1045/L1045,"")</f>
        <v>0.294117647058824</v>
      </c>
    </row>
    <row r="1046" customFormat="false" ht="15" hidden="false" customHeight="false" outlineLevel="0" collapsed="false">
      <c r="A1046" s="2" t="str">
        <f aca="false">RAW_DATA!A1042</f>
        <v>ORD-101041</v>
      </c>
      <c r="B1046" s="2" t="str">
        <f aca="false">RAW_DATA!B1042</f>
        <v>CUST-4526</v>
      </c>
      <c r="C1046" s="2" t="str">
        <f aca="false">RAW_DATA!C1042</f>
        <v>Women</v>
      </c>
      <c r="D1046" s="2" t="str">
        <f aca="false">RAW_DATA!D1042</f>
        <v>WOM-SAREE-001</v>
      </c>
      <c r="E1046" s="14" t="str">
        <f aca="false">RAW_DATA!E1042</f>
        <v>2024-04-06</v>
      </c>
      <c r="F1046" s="14" t="str">
        <f aca="false">RAW_DATA!F1042</f>
        <v>2024-04-09</v>
      </c>
      <c r="G1046" s="2" t="str">
        <f aca="false">RAW_DATA!G1042</f>
        <v>Lumbini</v>
      </c>
      <c r="H1046" s="4" t="n">
        <f aca="false">RAW_DATA!H1042</f>
        <v>3937.96</v>
      </c>
      <c r="I1046" s="5" t="n">
        <f aca="false">RAW_DATA!I1042</f>
        <v>0</v>
      </c>
      <c r="J1046" s="2" t="str">
        <f aca="false">RAW_DATA!J1042</f>
        <v>No</v>
      </c>
      <c r="K1046" s="15" t="n">
        <f aca="false">IF(AND(F1046&lt;&gt;"",E1046&lt;&gt;""),DATEVALUE(F1046)-DATEVALUE(E1046),"")</f>
        <v>3</v>
      </c>
      <c r="L1046" s="4" t="n">
        <f aca="false">H1046*(1-I1046/100)</f>
        <v>3937.96</v>
      </c>
      <c r="M1046" s="4" t="n">
        <f aca="false">H1046*CALCULATIONS!$B$2</f>
        <v>2362.776</v>
      </c>
      <c r="N1046" s="4" t="n">
        <f aca="false">IF(J1046="Yes",H1046*CALCULATIONS!$B$3,0)</f>
        <v>0</v>
      </c>
      <c r="O1046" s="4" t="n">
        <f aca="false">L1046-M1046-N1046</f>
        <v>1575.184</v>
      </c>
      <c r="P1046" s="16" t="n">
        <f aca="false">IF(L1046&gt;0,O1046/L1046,"")</f>
        <v>0.4</v>
      </c>
    </row>
    <row r="1047" customFormat="false" ht="15" hidden="false" customHeight="false" outlineLevel="0" collapsed="false">
      <c r="A1047" s="2" t="str">
        <f aca="false">RAW_DATA!A1043</f>
        <v>ORD-101042</v>
      </c>
      <c r="B1047" s="2" t="str">
        <f aca="false">RAW_DATA!B1043</f>
        <v>CUST-5177</v>
      </c>
      <c r="C1047" s="2" t="str">
        <f aca="false">RAW_DATA!C1043</f>
        <v>Kids</v>
      </c>
      <c r="D1047" s="2" t="str">
        <f aca="false">RAW_DATA!D1043</f>
        <v>KID-KURTA-001</v>
      </c>
      <c r="E1047" s="14" t="str">
        <f aca="false">RAW_DATA!E1043</f>
        <v>2024-03-06</v>
      </c>
      <c r="F1047" s="14" t="str">
        <f aca="false">RAW_DATA!F1043</f>
        <v>2024-03-14</v>
      </c>
      <c r="G1047" s="2" t="str">
        <f aca="false">RAW_DATA!G1043</f>
        <v>Gandaki</v>
      </c>
      <c r="H1047" s="4" t="n">
        <f aca="false">RAW_DATA!H1043</f>
        <v>5706.44</v>
      </c>
      <c r="I1047" s="5" t="n">
        <f aca="false">RAW_DATA!I1043</f>
        <v>20</v>
      </c>
      <c r="J1047" s="2" t="str">
        <f aca="false">RAW_DATA!J1043</f>
        <v>No</v>
      </c>
      <c r="K1047" s="15" t="n">
        <f aca="false">IF(AND(F1047&lt;&gt;"",E1047&lt;&gt;""),DATEVALUE(F1047)-DATEVALUE(E1047),"")</f>
        <v>8</v>
      </c>
      <c r="L1047" s="4" t="n">
        <f aca="false">H1047*(1-I1047/100)</f>
        <v>4565.152</v>
      </c>
      <c r="M1047" s="4" t="n">
        <f aca="false">H1047*CALCULATIONS!$B$2</f>
        <v>3423.864</v>
      </c>
      <c r="N1047" s="4" t="n">
        <f aca="false">IF(J1047="Yes",H1047*CALCULATIONS!$B$3,0)</f>
        <v>0</v>
      </c>
      <c r="O1047" s="4" t="n">
        <f aca="false">L1047-M1047-N1047</f>
        <v>1141.288</v>
      </c>
      <c r="P1047" s="16" t="n">
        <f aca="false">IF(L1047&gt;0,O1047/L1047,"")</f>
        <v>0.25</v>
      </c>
    </row>
    <row r="1048" customFormat="false" ht="15" hidden="false" customHeight="false" outlineLevel="0" collapsed="false">
      <c r="A1048" s="2" t="str">
        <f aca="false">RAW_DATA!A1044</f>
        <v>ORD-101043</v>
      </c>
      <c r="B1048" s="2" t="str">
        <f aca="false">RAW_DATA!B1044</f>
        <v>CUST-9780</v>
      </c>
      <c r="C1048" s="2" t="str">
        <f aca="false">RAW_DATA!C1044</f>
        <v>Men</v>
      </c>
      <c r="D1048" s="2" t="str">
        <f aca="false">RAW_DATA!D1044</f>
        <v>MEN-JEANS-001</v>
      </c>
      <c r="E1048" s="14" t="str">
        <f aca="false">RAW_DATA!E1044</f>
        <v>2024-12-12</v>
      </c>
      <c r="F1048" s="14" t="str">
        <f aca="false">RAW_DATA!F1044</f>
        <v>2024-12-17</v>
      </c>
      <c r="G1048" s="2" t="str">
        <f aca="false">RAW_DATA!G1044</f>
        <v>Madhesh</v>
      </c>
      <c r="H1048" s="4" t="n">
        <f aca="false">RAW_DATA!H1044</f>
        <v>14198.74</v>
      </c>
      <c r="I1048" s="5" t="n">
        <f aca="false">RAW_DATA!I1044</f>
        <v>0</v>
      </c>
      <c r="J1048" s="2" t="str">
        <f aca="false">RAW_DATA!J1044</f>
        <v>No</v>
      </c>
      <c r="K1048" s="15" t="n">
        <f aca="false">IF(AND(F1048&lt;&gt;"",E1048&lt;&gt;""),DATEVALUE(F1048)-DATEVALUE(E1048),"")</f>
        <v>5</v>
      </c>
      <c r="L1048" s="4" t="n">
        <f aca="false">H1048*(1-I1048/100)</f>
        <v>14198.74</v>
      </c>
      <c r="M1048" s="4" t="n">
        <f aca="false">H1048*CALCULATIONS!$B$2</f>
        <v>8519.244</v>
      </c>
      <c r="N1048" s="4" t="n">
        <f aca="false">IF(J1048="Yes",H1048*CALCULATIONS!$B$3,0)</f>
        <v>0</v>
      </c>
      <c r="O1048" s="4" t="n">
        <f aca="false">L1048-M1048-N1048</f>
        <v>5679.496</v>
      </c>
      <c r="P1048" s="16" t="n">
        <f aca="false">IF(L1048&gt;0,O1048/L1048,"")</f>
        <v>0.4</v>
      </c>
    </row>
    <row r="1049" customFormat="false" ht="15" hidden="false" customHeight="false" outlineLevel="0" collapsed="false">
      <c r="A1049" s="2" t="str">
        <f aca="false">RAW_DATA!A1045</f>
        <v>ORD-101044</v>
      </c>
      <c r="B1049" s="2" t="str">
        <f aca="false">RAW_DATA!B1045</f>
        <v>CUST-9379</v>
      </c>
      <c r="C1049" s="2" t="str">
        <f aca="false">RAW_DATA!C1045</f>
        <v>Men</v>
      </c>
      <c r="D1049" s="2" t="str">
        <f aca="false">RAW_DATA!D1045</f>
        <v>MEN-JACKET-001</v>
      </c>
      <c r="E1049" s="14" t="str">
        <f aca="false">RAW_DATA!E1045</f>
        <v>2024-12-31</v>
      </c>
      <c r="F1049" s="14" t="str">
        <f aca="false">RAW_DATA!F1045</f>
        <v>2025-01-05</v>
      </c>
      <c r="G1049" s="2" t="str">
        <f aca="false">RAW_DATA!G1045</f>
        <v>Sudurpashchim</v>
      </c>
      <c r="H1049" s="4" t="n">
        <f aca="false">RAW_DATA!H1045</f>
        <v>9860.78</v>
      </c>
      <c r="I1049" s="5" t="n">
        <f aca="false">RAW_DATA!I1045</f>
        <v>25</v>
      </c>
      <c r="J1049" s="2" t="str">
        <f aca="false">RAW_DATA!J1045</f>
        <v>No</v>
      </c>
      <c r="K1049" s="15" t="n">
        <f aca="false">IF(AND(F1049&lt;&gt;"",E1049&lt;&gt;""),DATEVALUE(F1049)-DATEVALUE(E1049),"")</f>
        <v>5</v>
      </c>
      <c r="L1049" s="4" t="n">
        <f aca="false">H1049*(1-I1049/100)</f>
        <v>7395.585</v>
      </c>
      <c r="M1049" s="4" t="n">
        <f aca="false">H1049*CALCULATIONS!$B$2</f>
        <v>5916.468</v>
      </c>
      <c r="N1049" s="4" t="n">
        <f aca="false">IF(J1049="Yes",H1049*CALCULATIONS!$B$3,0)</f>
        <v>0</v>
      </c>
      <c r="O1049" s="4" t="n">
        <f aca="false">L1049-M1049-N1049</f>
        <v>1479.117</v>
      </c>
      <c r="P1049" s="16" t="n">
        <f aca="false">IF(L1049&gt;0,O1049/L1049,"")</f>
        <v>0.2</v>
      </c>
    </row>
    <row r="1050" customFormat="false" ht="15" hidden="false" customHeight="false" outlineLevel="0" collapsed="false">
      <c r="A1050" s="2" t="str">
        <f aca="false">RAW_DATA!A1046</f>
        <v>ORD-101045</v>
      </c>
      <c r="B1050" s="2" t="str">
        <f aca="false">RAW_DATA!B1046</f>
        <v>CUST-5055</v>
      </c>
      <c r="C1050" s="2" t="str">
        <f aca="false">RAW_DATA!C1046</f>
        <v>Women</v>
      </c>
      <c r="D1050" s="2" t="str">
        <f aca="false">RAW_DATA!D1046</f>
        <v>WOM-LEHENGA-001</v>
      </c>
      <c r="E1050" s="14" t="str">
        <f aca="false">RAW_DATA!E1046</f>
        <v>2024-08-10</v>
      </c>
      <c r="F1050" s="14" t="str">
        <f aca="false">RAW_DATA!F1046</f>
        <v>2024-08-15</v>
      </c>
      <c r="G1050" s="2" t="str">
        <f aca="false">RAW_DATA!G1046</f>
        <v>Karnali</v>
      </c>
      <c r="H1050" s="4" t="n">
        <f aca="false">RAW_DATA!H1046</f>
        <v>14890.51</v>
      </c>
      <c r="I1050" s="5" t="n">
        <f aca="false">RAW_DATA!I1046</f>
        <v>10</v>
      </c>
      <c r="J1050" s="2" t="str">
        <f aca="false">RAW_DATA!J1046</f>
        <v>No</v>
      </c>
      <c r="K1050" s="15" t="n">
        <f aca="false">IF(AND(F1050&lt;&gt;"",E1050&lt;&gt;""),DATEVALUE(F1050)-DATEVALUE(E1050),"")</f>
        <v>5</v>
      </c>
      <c r="L1050" s="4" t="n">
        <f aca="false">H1050*(1-I1050/100)</f>
        <v>13401.459</v>
      </c>
      <c r="M1050" s="4" t="n">
        <f aca="false">H1050*CALCULATIONS!$B$2</f>
        <v>8934.306</v>
      </c>
      <c r="N1050" s="4" t="n">
        <f aca="false">IF(J1050="Yes",H1050*CALCULATIONS!$B$3,0)</f>
        <v>0</v>
      </c>
      <c r="O1050" s="4" t="n">
        <f aca="false">L1050-M1050-N1050</f>
        <v>4467.153</v>
      </c>
      <c r="P1050" s="16" t="n">
        <f aca="false">IF(L1050&gt;0,O1050/L1050,"")</f>
        <v>0.333333333333333</v>
      </c>
    </row>
    <row r="1051" customFormat="false" ht="15" hidden="false" customHeight="false" outlineLevel="0" collapsed="false">
      <c r="A1051" s="2" t="str">
        <f aca="false">RAW_DATA!A1047</f>
        <v>ORD-101046</v>
      </c>
      <c r="B1051" s="2" t="str">
        <f aca="false">RAW_DATA!B1047</f>
        <v>CUST-6464</v>
      </c>
      <c r="C1051" s="2" t="str">
        <f aca="false">RAW_DATA!C1047</f>
        <v>Men</v>
      </c>
      <c r="D1051" s="2" t="str">
        <f aca="false">RAW_DATA!D1047</f>
        <v>MEN-SHIRT-002</v>
      </c>
      <c r="E1051" s="14" t="str">
        <f aca="false">RAW_DATA!E1047</f>
        <v>2024-02-03</v>
      </c>
      <c r="F1051" s="14" t="str">
        <f aca="false">RAW_DATA!F1047</f>
        <v>2024-02-07</v>
      </c>
      <c r="G1051" s="2" t="str">
        <f aca="false">RAW_DATA!G1047</f>
        <v>Gandaki</v>
      </c>
      <c r="H1051" s="4" t="n">
        <f aca="false">RAW_DATA!H1047</f>
        <v>8451.35</v>
      </c>
      <c r="I1051" s="5" t="n">
        <f aca="false">RAW_DATA!I1047</f>
        <v>25</v>
      </c>
      <c r="J1051" s="2" t="str">
        <f aca="false">RAW_DATA!J1047</f>
        <v>Yes</v>
      </c>
      <c r="K1051" s="15" t="n">
        <f aca="false">IF(AND(F1051&lt;&gt;"",E1051&lt;&gt;""),DATEVALUE(F1051)-DATEVALUE(E1051),"")</f>
        <v>4</v>
      </c>
      <c r="L1051" s="4" t="n">
        <f aca="false">H1051*(1-I1051/100)</f>
        <v>6338.5125</v>
      </c>
      <c r="M1051" s="4" t="n">
        <f aca="false">H1051*CALCULATIONS!$B$2</f>
        <v>5070.81</v>
      </c>
      <c r="N1051" s="4" t="n">
        <f aca="false">IF(J1051="Yes",H1051*CALCULATIONS!$B$3,0)</f>
        <v>1690.27</v>
      </c>
      <c r="O1051" s="4" t="n">
        <f aca="false">L1051-M1051-N1051</f>
        <v>-422.5675</v>
      </c>
      <c r="P1051" s="16" t="n">
        <f aca="false">IF(L1051&gt;0,O1051/L1051,"")</f>
        <v>-0.0666666666666666</v>
      </c>
    </row>
    <row r="1052" customFormat="false" ht="15" hidden="false" customHeight="false" outlineLevel="0" collapsed="false">
      <c r="A1052" s="2" t="str">
        <f aca="false">RAW_DATA!A1048</f>
        <v>ORD-101047</v>
      </c>
      <c r="B1052" s="2" t="str">
        <f aca="false">RAW_DATA!B1048</f>
        <v>CUST-7203</v>
      </c>
      <c r="C1052" s="2" t="str">
        <f aca="false">RAW_DATA!C1048</f>
        <v>Women</v>
      </c>
      <c r="D1052" s="2" t="str">
        <f aca="false">RAW_DATA!D1048</f>
        <v>WOM-DRESS-001</v>
      </c>
      <c r="E1052" s="14" t="str">
        <f aca="false">RAW_DATA!E1048</f>
        <v>2024-02-20</v>
      </c>
      <c r="F1052" s="14" t="str">
        <f aca="false">RAW_DATA!F1048</f>
        <v>2024-02-25</v>
      </c>
      <c r="G1052" s="2" t="str">
        <f aca="false">RAW_DATA!G1048</f>
        <v>Karnali</v>
      </c>
      <c r="H1052" s="4" t="n">
        <f aca="false">RAW_DATA!H1048</f>
        <v>4467.88</v>
      </c>
      <c r="I1052" s="5" t="n">
        <f aca="false">RAW_DATA!I1048</f>
        <v>5</v>
      </c>
      <c r="J1052" s="2" t="str">
        <f aca="false">RAW_DATA!J1048</f>
        <v>No</v>
      </c>
      <c r="K1052" s="15" t="n">
        <f aca="false">IF(AND(F1052&lt;&gt;"",E1052&lt;&gt;""),DATEVALUE(F1052)-DATEVALUE(E1052),"")</f>
        <v>5</v>
      </c>
      <c r="L1052" s="4" t="n">
        <f aca="false">H1052*(1-I1052/100)</f>
        <v>4244.486</v>
      </c>
      <c r="M1052" s="4" t="n">
        <f aca="false">H1052*CALCULATIONS!$B$2</f>
        <v>2680.728</v>
      </c>
      <c r="N1052" s="4" t="n">
        <f aca="false">IF(J1052="Yes",H1052*CALCULATIONS!$B$3,0)</f>
        <v>0</v>
      </c>
      <c r="O1052" s="4" t="n">
        <f aca="false">L1052-M1052-N1052</f>
        <v>1563.758</v>
      </c>
      <c r="P1052" s="16" t="n">
        <f aca="false">IF(L1052&gt;0,O1052/L1052,"")</f>
        <v>0.368421052631579</v>
      </c>
    </row>
    <row r="1053" customFormat="false" ht="15" hidden="false" customHeight="false" outlineLevel="0" collapsed="false">
      <c r="A1053" s="2" t="str">
        <f aca="false">RAW_DATA!A1049</f>
        <v>ORD-101048</v>
      </c>
      <c r="B1053" s="2" t="str">
        <f aca="false">RAW_DATA!B1049</f>
        <v>CUST-9666</v>
      </c>
      <c r="C1053" s="2" t="str">
        <f aca="false">RAW_DATA!C1049</f>
        <v>Kids</v>
      </c>
      <c r="D1053" s="2" t="str">
        <f aca="false">RAW_DATA!D1049</f>
        <v>KID-FROCK-001</v>
      </c>
      <c r="E1053" s="14" t="str">
        <f aca="false">RAW_DATA!E1049</f>
        <v>2024-10-28</v>
      </c>
      <c r="F1053" s="14" t="str">
        <f aca="false">RAW_DATA!F1049</f>
        <v>2024-11-06</v>
      </c>
      <c r="G1053" s="2" t="str">
        <f aca="false">RAW_DATA!G1049</f>
        <v>Bagmati</v>
      </c>
      <c r="H1053" s="4" t="n">
        <f aca="false">RAW_DATA!H1049</f>
        <v>13194.92</v>
      </c>
      <c r="I1053" s="5" t="n">
        <f aca="false">RAW_DATA!I1049</f>
        <v>25</v>
      </c>
      <c r="J1053" s="2" t="str">
        <f aca="false">RAW_DATA!J1049</f>
        <v>No</v>
      </c>
      <c r="K1053" s="15" t="n">
        <f aca="false">IF(AND(F1053&lt;&gt;"",E1053&lt;&gt;""),DATEVALUE(F1053)-DATEVALUE(E1053),"")</f>
        <v>9</v>
      </c>
      <c r="L1053" s="4" t="n">
        <f aca="false">H1053*(1-I1053/100)</f>
        <v>9896.19</v>
      </c>
      <c r="M1053" s="4" t="n">
        <f aca="false">H1053*CALCULATIONS!$B$2</f>
        <v>7916.952</v>
      </c>
      <c r="N1053" s="4" t="n">
        <f aca="false">IF(J1053="Yes",H1053*CALCULATIONS!$B$3,0)</f>
        <v>0</v>
      </c>
      <c r="O1053" s="4" t="n">
        <f aca="false">L1053-M1053-N1053</f>
        <v>1979.238</v>
      </c>
      <c r="P1053" s="16" t="n">
        <f aca="false">IF(L1053&gt;0,O1053/L1053,"")</f>
        <v>0.2</v>
      </c>
    </row>
    <row r="1054" customFormat="false" ht="15" hidden="false" customHeight="false" outlineLevel="0" collapsed="false">
      <c r="A1054" s="2" t="str">
        <f aca="false">RAW_DATA!A1050</f>
        <v>ORD-101049</v>
      </c>
      <c r="B1054" s="2" t="str">
        <f aca="false">RAW_DATA!B1050</f>
        <v>CUST-7382</v>
      </c>
      <c r="C1054" s="2" t="str">
        <f aca="false">RAW_DATA!C1050</f>
        <v>Men</v>
      </c>
      <c r="D1054" s="2" t="str">
        <f aca="false">RAW_DATA!D1050</f>
        <v>MEN-KURTA-001</v>
      </c>
      <c r="E1054" s="14" t="str">
        <f aca="false">RAW_DATA!E1050</f>
        <v>2024-02-20</v>
      </c>
      <c r="F1054" s="14" t="str">
        <f aca="false">RAW_DATA!F1050</f>
        <v>2024-03-02</v>
      </c>
      <c r="G1054" s="2" t="str">
        <f aca="false">RAW_DATA!G1050</f>
        <v>Karnali</v>
      </c>
      <c r="H1054" s="4" t="n">
        <f aca="false">RAW_DATA!H1050</f>
        <v>4430.28</v>
      </c>
      <c r="I1054" s="5" t="n">
        <f aca="false">RAW_DATA!I1050</f>
        <v>20</v>
      </c>
      <c r="J1054" s="2" t="str">
        <f aca="false">RAW_DATA!J1050</f>
        <v>Yes</v>
      </c>
      <c r="K1054" s="15" t="n">
        <f aca="false">IF(AND(F1054&lt;&gt;"",E1054&lt;&gt;""),DATEVALUE(F1054)-DATEVALUE(E1054),"")</f>
        <v>11</v>
      </c>
      <c r="L1054" s="4" t="n">
        <f aca="false">H1054*(1-I1054/100)</f>
        <v>3544.224</v>
      </c>
      <c r="M1054" s="4" t="n">
        <f aca="false">H1054*CALCULATIONS!$B$2</f>
        <v>2658.168</v>
      </c>
      <c r="N1054" s="4" t="n">
        <f aca="false">IF(J1054="Yes",H1054*CALCULATIONS!$B$3,0)</f>
        <v>886.056</v>
      </c>
      <c r="O1054" s="4" t="n">
        <f aca="false">L1054-M1054-N1054</f>
        <v>0</v>
      </c>
      <c r="P1054" s="16" t="n">
        <f aca="false">IF(L1054&gt;0,O1054/L1054,"")</f>
        <v>0</v>
      </c>
    </row>
    <row r="1055" customFormat="false" ht="15" hidden="false" customHeight="false" outlineLevel="0" collapsed="false">
      <c r="A1055" s="2" t="str">
        <f aca="false">RAW_DATA!A1051</f>
        <v>ORD-101050</v>
      </c>
      <c r="B1055" s="2" t="str">
        <f aca="false">RAW_DATA!B1051</f>
        <v>CUST-9414</v>
      </c>
      <c r="C1055" s="2" t="str">
        <f aca="false">RAW_DATA!C1051</f>
        <v>Men</v>
      </c>
      <c r="D1055" s="2" t="str">
        <f aca="false">RAW_DATA!D1051</f>
        <v>MEN-CHINO-001</v>
      </c>
      <c r="E1055" s="14" t="str">
        <f aca="false">RAW_DATA!E1051</f>
        <v>2024-10-30</v>
      </c>
      <c r="F1055" s="14" t="str">
        <f aca="false">RAW_DATA!F1051</f>
        <v>2024-11-01</v>
      </c>
      <c r="G1055" s="2" t="str">
        <f aca="false">RAW_DATA!G1051</f>
        <v>Gandaki</v>
      </c>
      <c r="H1055" s="4" t="n">
        <f aca="false">RAW_DATA!H1051</f>
        <v>6338.44</v>
      </c>
      <c r="I1055" s="5" t="n">
        <f aca="false">RAW_DATA!I1051</f>
        <v>30</v>
      </c>
      <c r="J1055" s="2" t="str">
        <f aca="false">RAW_DATA!J1051</f>
        <v>Yes</v>
      </c>
      <c r="K1055" s="15" t="n">
        <f aca="false">IF(AND(F1055&lt;&gt;"",E1055&lt;&gt;""),DATEVALUE(F1055)-DATEVALUE(E1055),"")</f>
        <v>2</v>
      </c>
      <c r="L1055" s="4" t="n">
        <f aca="false">H1055*(1-I1055/100)</f>
        <v>4436.908</v>
      </c>
      <c r="M1055" s="4" t="n">
        <f aca="false">H1055*CALCULATIONS!$B$2</f>
        <v>3803.064</v>
      </c>
      <c r="N1055" s="4" t="n">
        <f aca="false">IF(J1055="Yes",H1055*CALCULATIONS!$B$3,0)</f>
        <v>1267.688</v>
      </c>
      <c r="O1055" s="4" t="n">
        <f aca="false">L1055-M1055-N1055</f>
        <v>-633.844</v>
      </c>
      <c r="P1055" s="16" t="n">
        <f aca="false">IF(L1055&gt;0,O1055/L1055,"")</f>
        <v>-0.142857142857143</v>
      </c>
    </row>
    <row r="1056" customFormat="false" ht="15" hidden="false" customHeight="false" outlineLevel="0" collapsed="false">
      <c r="A1056" s="2" t="str">
        <f aca="false">RAW_DATA!A1052</f>
        <v>ORD-101051</v>
      </c>
      <c r="B1056" s="2" t="str">
        <f aca="false">RAW_DATA!B1052</f>
        <v>CUST-7064</v>
      </c>
      <c r="C1056" s="2" t="str">
        <f aca="false">RAW_DATA!C1052</f>
        <v>Women</v>
      </c>
      <c r="D1056" s="2" t="str">
        <f aca="false">RAW_DATA!D1052</f>
        <v>WOM-DRESS-001</v>
      </c>
      <c r="E1056" s="14" t="str">
        <f aca="false">RAW_DATA!E1052</f>
        <v>2024-01-28</v>
      </c>
      <c r="F1056" s="14" t="str">
        <f aca="false">RAW_DATA!F1052</f>
        <v>2024-02-08</v>
      </c>
      <c r="G1056" s="2" t="str">
        <f aca="false">RAW_DATA!G1052</f>
        <v>Bagmati</v>
      </c>
      <c r="H1056" s="4" t="n">
        <f aca="false">RAW_DATA!H1052</f>
        <v>11163.62</v>
      </c>
      <c r="I1056" s="5" t="n">
        <f aca="false">RAW_DATA!I1052</f>
        <v>20</v>
      </c>
      <c r="J1056" s="2" t="str">
        <f aca="false">RAW_DATA!J1052</f>
        <v>No</v>
      </c>
      <c r="K1056" s="15" t="n">
        <f aca="false">IF(AND(F1056&lt;&gt;"",E1056&lt;&gt;""),DATEVALUE(F1056)-DATEVALUE(E1056),"")</f>
        <v>11</v>
      </c>
      <c r="L1056" s="4" t="n">
        <f aca="false">H1056*(1-I1056/100)</f>
        <v>8930.896</v>
      </c>
      <c r="M1056" s="4" t="n">
        <f aca="false">H1056*CALCULATIONS!$B$2</f>
        <v>6698.172</v>
      </c>
      <c r="N1056" s="4" t="n">
        <f aca="false">IF(J1056="Yes",H1056*CALCULATIONS!$B$3,0)</f>
        <v>0</v>
      </c>
      <c r="O1056" s="4" t="n">
        <f aca="false">L1056-M1056-N1056</f>
        <v>2232.724</v>
      </c>
      <c r="P1056" s="16" t="n">
        <f aca="false">IF(L1056&gt;0,O1056/L1056,"")</f>
        <v>0.25</v>
      </c>
    </row>
    <row r="1057" customFormat="false" ht="15" hidden="false" customHeight="false" outlineLevel="0" collapsed="false">
      <c r="A1057" s="2" t="str">
        <f aca="false">RAW_DATA!A1053</f>
        <v>ORD-101052</v>
      </c>
      <c r="B1057" s="2" t="str">
        <f aca="false">RAW_DATA!B1053</f>
        <v>CUST-8678</v>
      </c>
      <c r="C1057" s="2" t="str">
        <f aca="false">RAW_DATA!C1053</f>
        <v>Women</v>
      </c>
      <c r="D1057" s="2" t="str">
        <f aca="false">RAW_DATA!D1053</f>
        <v>WOM-TOP-001</v>
      </c>
      <c r="E1057" s="14" t="str">
        <f aca="false">RAW_DATA!E1053</f>
        <v>2024-04-03</v>
      </c>
      <c r="F1057" s="14" t="str">
        <f aca="false">RAW_DATA!F1053</f>
        <v>2024-04-08</v>
      </c>
      <c r="G1057" s="2" t="str">
        <f aca="false">RAW_DATA!G1053</f>
        <v>Lumbini</v>
      </c>
      <c r="H1057" s="4" t="n">
        <f aca="false">RAW_DATA!H1053</f>
        <v>10748.41</v>
      </c>
      <c r="I1057" s="5" t="n">
        <f aca="false">RAW_DATA!I1053</f>
        <v>15</v>
      </c>
      <c r="J1057" s="2" t="str">
        <f aca="false">RAW_DATA!J1053</f>
        <v>No</v>
      </c>
      <c r="K1057" s="15" t="n">
        <f aca="false">IF(AND(F1057&lt;&gt;"",E1057&lt;&gt;""),DATEVALUE(F1057)-DATEVALUE(E1057),"")</f>
        <v>5</v>
      </c>
      <c r="L1057" s="4" t="n">
        <f aca="false">H1057*(1-I1057/100)</f>
        <v>9136.1485</v>
      </c>
      <c r="M1057" s="4" t="n">
        <f aca="false">H1057*CALCULATIONS!$B$2</f>
        <v>6449.046</v>
      </c>
      <c r="N1057" s="4" t="n">
        <f aca="false">IF(J1057="Yes",H1057*CALCULATIONS!$B$3,0)</f>
        <v>0</v>
      </c>
      <c r="O1057" s="4" t="n">
        <f aca="false">L1057-M1057-N1057</f>
        <v>2687.1025</v>
      </c>
      <c r="P1057" s="16" t="n">
        <f aca="false">IF(L1057&gt;0,O1057/L1057,"")</f>
        <v>0.294117647058824</v>
      </c>
    </row>
    <row r="1058" customFormat="false" ht="15" hidden="false" customHeight="false" outlineLevel="0" collapsed="false">
      <c r="A1058" s="2" t="str">
        <f aca="false">RAW_DATA!A1054</f>
        <v>ORD-101053</v>
      </c>
      <c r="B1058" s="2" t="str">
        <f aca="false">RAW_DATA!B1054</f>
        <v>CUST-6007</v>
      </c>
      <c r="C1058" s="2" t="str">
        <f aca="false">RAW_DATA!C1054</f>
        <v>Women</v>
      </c>
      <c r="D1058" s="2" t="str">
        <f aca="false">RAW_DATA!D1054</f>
        <v>WOM-JEANS-001</v>
      </c>
      <c r="E1058" s="14" t="str">
        <f aca="false">RAW_DATA!E1054</f>
        <v>2024-04-27</v>
      </c>
      <c r="F1058" s="14" t="str">
        <f aca="false">RAW_DATA!F1054</f>
        <v>2024-05-01</v>
      </c>
      <c r="G1058" s="2" t="str">
        <f aca="false">RAW_DATA!G1054</f>
        <v>Sudurpashchim</v>
      </c>
      <c r="H1058" s="4" t="n">
        <f aca="false">RAW_DATA!H1054</f>
        <v>14154.32</v>
      </c>
      <c r="I1058" s="5" t="n">
        <f aca="false">RAW_DATA!I1054</f>
        <v>20</v>
      </c>
      <c r="J1058" s="2" t="str">
        <f aca="false">RAW_DATA!J1054</f>
        <v>No</v>
      </c>
      <c r="K1058" s="15" t="n">
        <f aca="false">IF(AND(F1058&lt;&gt;"",E1058&lt;&gt;""),DATEVALUE(F1058)-DATEVALUE(E1058),"")</f>
        <v>4</v>
      </c>
      <c r="L1058" s="4" t="n">
        <f aca="false">H1058*(1-I1058/100)</f>
        <v>11323.456</v>
      </c>
      <c r="M1058" s="4" t="n">
        <f aca="false">H1058*CALCULATIONS!$B$2</f>
        <v>8492.592</v>
      </c>
      <c r="N1058" s="4" t="n">
        <f aca="false">IF(J1058="Yes",H1058*CALCULATIONS!$B$3,0)</f>
        <v>0</v>
      </c>
      <c r="O1058" s="4" t="n">
        <f aca="false">L1058-M1058-N1058</f>
        <v>2830.864</v>
      </c>
      <c r="P1058" s="16" t="n">
        <f aca="false">IF(L1058&gt;0,O1058/L1058,"")</f>
        <v>0.25</v>
      </c>
    </row>
    <row r="1059" customFormat="false" ht="15" hidden="false" customHeight="false" outlineLevel="0" collapsed="false">
      <c r="A1059" s="2" t="str">
        <f aca="false">RAW_DATA!A1055</f>
        <v>ORD-101054</v>
      </c>
      <c r="B1059" s="2" t="str">
        <f aca="false">RAW_DATA!B1055</f>
        <v>CUST-1940</v>
      </c>
      <c r="C1059" s="2" t="str">
        <f aca="false">RAW_DATA!C1055</f>
        <v>Women</v>
      </c>
      <c r="D1059" s="2" t="str">
        <f aca="false">RAW_DATA!D1055</f>
        <v>WOM-BLOUSE-001</v>
      </c>
      <c r="E1059" s="14" t="str">
        <f aca="false">RAW_DATA!E1055</f>
        <v>2024-05-02</v>
      </c>
      <c r="F1059" s="14" t="str">
        <f aca="false">RAW_DATA!F1055</f>
        <v>2024-05-15</v>
      </c>
      <c r="G1059" s="2" t="str">
        <f aca="false">RAW_DATA!G1055</f>
        <v>Karnali</v>
      </c>
      <c r="H1059" s="4" t="n">
        <f aca="false">RAW_DATA!H1055</f>
        <v>1652.39</v>
      </c>
      <c r="I1059" s="5" t="n">
        <f aca="false">RAW_DATA!I1055</f>
        <v>25</v>
      </c>
      <c r="J1059" s="2" t="str">
        <f aca="false">RAW_DATA!J1055</f>
        <v>Yes</v>
      </c>
      <c r="K1059" s="15" t="n">
        <f aca="false">IF(AND(F1059&lt;&gt;"",E1059&lt;&gt;""),DATEVALUE(F1059)-DATEVALUE(E1059),"")</f>
        <v>13</v>
      </c>
      <c r="L1059" s="4" t="n">
        <f aca="false">H1059*(1-I1059/100)</f>
        <v>1239.2925</v>
      </c>
      <c r="M1059" s="4" t="n">
        <f aca="false">H1059*CALCULATIONS!$B$2</f>
        <v>991.434</v>
      </c>
      <c r="N1059" s="4" t="n">
        <f aca="false">IF(J1059="Yes",H1059*CALCULATIONS!$B$3,0)</f>
        <v>330.478</v>
      </c>
      <c r="O1059" s="4" t="n">
        <f aca="false">L1059-M1059-N1059</f>
        <v>-82.6195</v>
      </c>
      <c r="P1059" s="16" t="n">
        <f aca="false">IF(L1059&gt;0,O1059/L1059,"")</f>
        <v>-0.0666666666666667</v>
      </c>
    </row>
    <row r="1060" customFormat="false" ht="15" hidden="false" customHeight="false" outlineLevel="0" collapsed="false">
      <c r="A1060" s="2" t="str">
        <f aca="false">RAW_DATA!A1056</f>
        <v>ORD-101055</v>
      </c>
      <c r="B1060" s="2" t="str">
        <f aca="false">RAW_DATA!B1056</f>
        <v>CUST-9334</v>
      </c>
      <c r="C1060" s="2" t="str">
        <f aca="false">RAW_DATA!C1056</f>
        <v>Men</v>
      </c>
      <c r="D1060" s="2" t="str">
        <f aca="false">RAW_DATA!D1056</f>
        <v>MEN-JACKET-001</v>
      </c>
      <c r="E1060" s="14" t="str">
        <f aca="false">RAW_DATA!E1056</f>
        <v>2024-01-06</v>
      </c>
      <c r="F1060" s="14" t="str">
        <f aca="false">RAW_DATA!F1056</f>
        <v>2024-01-20</v>
      </c>
      <c r="G1060" s="2" t="str">
        <f aca="false">RAW_DATA!G1056</f>
        <v>Gandaki</v>
      </c>
      <c r="H1060" s="4" t="n">
        <f aca="false">RAW_DATA!H1056</f>
        <v>12221.03</v>
      </c>
      <c r="I1060" s="5" t="n">
        <f aca="false">RAW_DATA!I1056</f>
        <v>15</v>
      </c>
      <c r="J1060" s="2" t="str">
        <f aca="false">RAW_DATA!J1056</f>
        <v>No</v>
      </c>
      <c r="K1060" s="15" t="n">
        <f aca="false">IF(AND(F1060&lt;&gt;"",E1060&lt;&gt;""),DATEVALUE(F1060)-DATEVALUE(E1060),"")</f>
        <v>14</v>
      </c>
      <c r="L1060" s="4" t="n">
        <f aca="false">H1060*(1-I1060/100)</f>
        <v>10387.8755</v>
      </c>
      <c r="M1060" s="4" t="n">
        <f aca="false">H1060*CALCULATIONS!$B$2</f>
        <v>7332.618</v>
      </c>
      <c r="N1060" s="4" t="n">
        <f aca="false">IF(J1060="Yes",H1060*CALCULATIONS!$B$3,0)</f>
        <v>0</v>
      </c>
      <c r="O1060" s="4" t="n">
        <f aca="false">L1060-M1060-N1060</f>
        <v>3055.2575</v>
      </c>
      <c r="P1060" s="16" t="n">
        <f aca="false">IF(L1060&gt;0,O1060/L1060,"")</f>
        <v>0.294117647058824</v>
      </c>
    </row>
    <row r="1061" customFormat="false" ht="15" hidden="false" customHeight="false" outlineLevel="0" collapsed="false">
      <c r="A1061" s="2" t="str">
        <f aca="false">RAW_DATA!A1057</f>
        <v>ORD-101056</v>
      </c>
      <c r="B1061" s="2" t="str">
        <f aca="false">RAW_DATA!B1057</f>
        <v>CUST-7643</v>
      </c>
      <c r="C1061" s="2" t="str">
        <f aca="false">RAW_DATA!C1057</f>
        <v>Kids</v>
      </c>
      <c r="D1061" s="2" t="str">
        <f aca="false">RAW_DATA!D1057</f>
        <v>KID-JEANS-001</v>
      </c>
      <c r="E1061" s="14" t="str">
        <f aca="false">RAW_DATA!E1057</f>
        <v>2024-12-12</v>
      </c>
      <c r="F1061" s="14" t="str">
        <f aca="false">RAW_DATA!F1057</f>
        <v>2024-12-22</v>
      </c>
      <c r="G1061" s="2" t="str">
        <f aca="false">RAW_DATA!G1057</f>
        <v>Madhesh</v>
      </c>
      <c r="H1061" s="4" t="n">
        <f aca="false">RAW_DATA!H1057</f>
        <v>10434.27</v>
      </c>
      <c r="I1061" s="5" t="n">
        <f aca="false">RAW_DATA!I1057</f>
        <v>20</v>
      </c>
      <c r="J1061" s="2" t="str">
        <f aca="false">RAW_DATA!J1057</f>
        <v>No</v>
      </c>
      <c r="K1061" s="15" t="n">
        <f aca="false">IF(AND(F1061&lt;&gt;"",E1061&lt;&gt;""),DATEVALUE(F1061)-DATEVALUE(E1061),"")</f>
        <v>10</v>
      </c>
      <c r="L1061" s="4" t="n">
        <f aca="false">H1061*(1-I1061/100)</f>
        <v>8347.416</v>
      </c>
      <c r="M1061" s="4" t="n">
        <f aca="false">H1061*CALCULATIONS!$B$2</f>
        <v>6260.562</v>
      </c>
      <c r="N1061" s="4" t="n">
        <f aca="false">IF(J1061="Yes",H1061*CALCULATIONS!$B$3,0)</f>
        <v>0</v>
      </c>
      <c r="O1061" s="4" t="n">
        <f aca="false">L1061-M1061-N1061</f>
        <v>2086.854</v>
      </c>
      <c r="P1061" s="16" t="n">
        <f aca="false">IF(L1061&gt;0,O1061/L1061,"")</f>
        <v>0.25</v>
      </c>
    </row>
    <row r="1062" customFormat="false" ht="15" hidden="false" customHeight="false" outlineLevel="0" collapsed="false">
      <c r="A1062" s="2" t="str">
        <f aca="false">RAW_DATA!A1058</f>
        <v>ORD-101057</v>
      </c>
      <c r="B1062" s="2" t="str">
        <f aca="false">RAW_DATA!B1058</f>
        <v>CUST-5001</v>
      </c>
      <c r="C1062" s="2" t="str">
        <f aca="false">RAW_DATA!C1058</f>
        <v>Men</v>
      </c>
      <c r="D1062" s="2" t="str">
        <f aca="false">RAW_DATA!D1058</f>
        <v>MEN-JEANS-002</v>
      </c>
      <c r="E1062" s="14" t="str">
        <f aca="false">RAW_DATA!E1058</f>
        <v>2024-08-05</v>
      </c>
      <c r="F1062" s="14" t="str">
        <f aca="false">RAW_DATA!F1058</f>
        <v>2024-08-12</v>
      </c>
      <c r="G1062" s="2" t="str">
        <f aca="false">RAW_DATA!G1058</f>
        <v>Sudurpashchim</v>
      </c>
      <c r="H1062" s="4" t="n">
        <f aca="false">RAW_DATA!H1058</f>
        <v>605.71</v>
      </c>
      <c r="I1062" s="5" t="n">
        <f aca="false">RAW_DATA!I1058</f>
        <v>25</v>
      </c>
      <c r="J1062" s="2" t="str">
        <f aca="false">RAW_DATA!J1058</f>
        <v>No</v>
      </c>
      <c r="K1062" s="15" t="n">
        <f aca="false">IF(AND(F1062&lt;&gt;"",E1062&lt;&gt;""),DATEVALUE(F1062)-DATEVALUE(E1062),"")</f>
        <v>7</v>
      </c>
      <c r="L1062" s="4" t="n">
        <f aca="false">H1062*(1-I1062/100)</f>
        <v>454.2825</v>
      </c>
      <c r="M1062" s="4" t="n">
        <f aca="false">H1062*CALCULATIONS!$B$2</f>
        <v>363.426</v>
      </c>
      <c r="N1062" s="4" t="n">
        <f aca="false">IF(J1062="Yes",H1062*CALCULATIONS!$B$3,0)</f>
        <v>0</v>
      </c>
      <c r="O1062" s="4" t="n">
        <f aca="false">L1062-M1062-N1062</f>
        <v>90.8565</v>
      </c>
      <c r="P1062" s="16" t="n">
        <f aca="false">IF(L1062&gt;0,O1062/L1062,"")</f>
        <v>0.2</v>
      </c>
    </row>
    <row r="1063" customFormat="false" ht="15" hidden="false" customHeight="false" outlineLevel="0" collapsed="false">
      <c r="A1063" s="2" t="str">
        <f aca="false">RAW_DATA!A1059</f>
        <v>ORD-101058</v>
      </c>
      <c r="B1063" s="2" t="str">
        <f aca="false">RAW_DATA!B1059</f>
        <v>CUST-9577</v>
      </c>
      <c r="C1063" s="2" t="str">
        <f aca="false">RAW_DATA!C1059</f>
        <v>Kids</v>
      </c>
      <c r="D1063" s="2" t="str">
        <f aca="false">RAW_DATA!D1059</f>
        <v>KID-ONESIE-001</v>
      </c>
      <c r="E1063" s="14" t="str">
        <f aca="false">RAW_DATA!E1059</f>
        <v>2024-03-27</v>
      </c>
      <c r="F1063" s="14" t="str">
        <f aca="false">RAW_DATA!F1059</f>
        <v>2024-04-03</v>
      </c>
      <c r="G1063" s="2" t="str">
        <f aca="false">RAW_DATA!G1059</f>
        <v>Lumbini</v>
      </c>
      <c r="H1063" s="4" t="n">
        <f aca="false">RAW_DATA!H1059</f>
        <v>9306.92</v>
      </c>
      <c r="I1063" s="5" t="n">
        <f aca="false">RAW_DATA!I1059</f>
        <v>0</v>
      </c>
      <c r="J1063" s="2" t="str">
        <f aca="false">RAW_DATA!J1059</f>
        <v>No</v>
      </c>
      <c r="K1063" s="15" t="n">
        <f aca="false">IF(AND(F1063&lt;&gt;"",E1063&lt;&gt;""),DATEVALUE(F1063)-DATEVALUE(E1063),"")</f>
        <v>7</v>
      </c>
      <c r="L1063" s="4" t="n">
        <f aca="false">H1063*(1-I1063/100)</f>
        <v>9306.92</v>
      </c>
      <c r="M1063" s="4" t="n">
        <f aca="false">H1063*CALCULATIONS!$B$2</f>
        <v>5584.152</v>
      </c>
      <c r="N1063" s="4" t="n">
        <f aca="false">IF(J1063="Yes",H1063*CALCULATIONS!$B$3,0)</f>
        <v>0</v>
      </c>
      <c r="O1063" s="4" t="n">
        <f aca="false">L1063-M1063-N1063</f>
        <v>3722.768</v>
      </c>
      <c r="P1063" s="16" t="n">
        <f aca="false">IF(L1063&gt;0,O1063/L1063,"")</f>
        <v>0.4</v>
      </c>
    </row>
    <row r="1064" customFormat="false" ht="15" hidden="false" customHeight="false" outlineLevel="0" collapsed="false">
      <c r="A1064" s="2" t="str">
        <f aca="false">RAW_DATA!A1060</f>
        <v>ORD-101059</v>
      </c>
      <c r="B1064" s="2" t="str">
        <f aca="false">RAW_DATA!B1060</f>
        <v>CUST-7211</v>
      </c>
      <c r="C1064" s="2" t="str">
        <f aca="false">RAW_DATA!C1060</f>
        <v>Kids</v>
      </c>
      <c r="D1064" s="2" t="str">
        <f aca="false">RAW_DATA!D1060</f>
        <v>KID-JEANS-001</v>
      </c>
      <c r="E1064" s="14" t="str">
        <f aca="false">RAW_DATA!E1060</f>
        <v>2024-06-29</v>
      </c>
      <c r="F1064" s="14" t="str">
        <f aca="false">RAW_DATA!F1060</f>
        <v>2024-07-12</v>
      </c>
      <c r="G1064" s="2" t="str">
        <f aca="false">RAW_DATA!G1060</f>
        <v>Bagmati</v>
      </c>
      <c r="H1064" s="4" t="n">
        <f aca="false">RAW_DATA!H1060</f>
        <v>2433.12</v>
      </c>
      <c r="I1064" s="5" t="n">
        <f aca="false">RAW_DATA!I1060</f>
        <v>30</v>
      </c>
      <c r="J1064" s="2" t="str">
        <f aca="false">RAW_DATA!J1060</f>
        <v>No</v>
      </c>
      <c r="K1064" s="15" t="n">
        <f aca="false">IF(AND(F1064&lt;&gt;"",E1064&lt;&gt;""),DATEVALUE(F1064)-DATEVALUE(E1064),"")</f>
        <v>13</v>
      </c>
      <c r="L1064" s="4" t="n">
        <f aca="false">H1064*(1-I1064/100)</f>
        <v>1703.184</v>
      </c>
      <c r="M1064" s="4" t="n">
        <f aca="false">H1064*CALCULATIONS!$B$2</f>
        <v>1459.872</v>
      </c>
      <c r="N1064" s="4" t="n">
        <f aca="false">IF(J1064="Yes",H1064*CALCULATIONS!$B$3,0)</f>
        <v>0</v>
      </c>
      <c r="O1064" s="4" t="n">
        <f aca="false">L1064-M1064-N1064</f>
        <v>243.312</v>
      </c>
      <c r="P1064" s="16" t="n">
        <f aca="false">IF(L1064&gt;0,O1064/L1064,"")</f>
        <v>0.142857142857143</v>
      </c>
    </row>
    <row r="1065" customFormat="false" ht="15" hidden="false" customHeight="false" outlineLevel="0" collapsed="false">
      <c r="A1065" s="2" t="str">
        <f aca="false">RAW_DATA!A1061</f>
        <v>ORD-101060</v>
      </c>
      <c r="B1065" s="2" t="str">
        <f aca="false">RAW_DATA!B1061</f>
        <v>CUST-5752</v>
      </c>
      <c r="C1065" s="2" t="str">
        <f aca="false">RAW_DATA!C1061</f>
        <v>Men</v>
      </c>
      <c r="D1065" s="2" t="str">
        <f aca="false">RAW_DATA!D1061</f>
        <v>MEN-SHIRT-002</v>
      </c>
      <c r="E1065" s="14" t="str">
        <f aca="false">RAW_DATA!E1061</f>
        <v>2024-10-03</v>
      </c>
      <c r="F1065" s="14" t="str">
        <f aca="false">RAW_DATA!F1061</f>
        <v>2024-10-13</v>
      </c>
      <c r="G1065" s="2" t="str">
        <f aca="false">RAW_DATA!G1061</f>
        <v>Madhesh</v>
      </c>
      <c r="H1065" s="4" t="n">
        <f aca="false">RAW_DATA!H1061</f>
        <v>4121.6</v>
      </c>
      <c r="I1065" s="5" t="n">
        <f aca="false">RAW_DATA!I1061</f>
        <v>25</v>
      </c>
      <c r="J1065" s="2" t="str">
        <f aca="false">RAW_DATA!J1061</f>
        <v>No</v>
      </c>
      <c r="K1065" s="15" t="n">
        <f aca="false">IF(AND(F1065&lt;&gt;"",E1065&lt;&gt;""),DATEVALUE(F1065)-DATEVALUE(E1065),"")</f>
        <v>10</v>
      </c>
      <c r="L1065" s="4" t="n">
        <f aca="false">H1065*(1-I1065/100)</f>
        <v>3091.2</v>
      </c>
      <c r="M1065" s="4" t="n">
        <f aca="false">H1065*CALCULATIONS!$B$2</f>
        <v>2472.96</v>
      </c>
      <c r="N1065" s="4" t="n">
        <f aca="false">IF(J1065="Yes",H1065*CALCULATIONS!$B$3,0)</f>
        <v>0</v>
      </c>
      <c r="O1065" s="4" t="n">
        <f aca="false">L1065-M1065-N1065</f>
        <v>618.24</v>
      </c>
      <c r="P1065" s="16" t="n">
        <f aca="false">IF(L1065&gt;0,O1065/L1065,"")</f>
        <v>0.2</v>
      </c>
    </row>
    <row r="1066" customFormat="false" ht="15" hidden="false" customHeight="false" outlineLevel="0" collapsed="false">
      <c r="A1066" s="2" t="str">
        <f aca="false">RAW_DATA!A1062</f>
        <v>ORD-101061</v>
      </c>
      <c r="B1066" s="2" t="str">
        <f aca="false">RAW_DATA!B1062</f>
        <v>CUST-9446</v>
      </c>
      <c r="C1066" s="2" t="str">
        <f aca="false">RAW_DATA!C1062</f>
        <v>Men</v>
      </c>
      <c r="D1066" s="2" t="str">
        <f aca="false">RAW_DATA!D1062</f>
        <v>MEN-JACKET-001</v>
      </c>
      <c r="E1066" s="14" t="str">
        <f aca="false">RAW_DATA!E1062</f>
        <v>2024-10-18</v>
      </c>
      <c r="F1066" s="14" t="str">
        <f aca="false">RAW_DATA!F1062</f>
        <v>2024-10-23</v>
      </c>
      <c r="G1066" s="2" t="str">
        <f aca="false">RAW_DATA!G1062</f>
        <v>Bagmati</v>
      </c>
      <c r="H1066" s="4" t="n">
        <f aca="false">RAW_DATA!H1062</f>
        <v>11201.37</v>
      </c>
      <c r="I1066" s="5" t="n">
        <f aca="false">RAW_DATA!I1062</f>
        <v>0</v>
      </c>
      <c r="J1066" s="2" t="str">
        <f aca="false">RAW_DATA!J1062</f>
        <v>No</v>
      </c>
      <c r="K1066" s="15" t="n">
        <f aca="false">IF(AND(F1066&lt;&gt;"",E1066&lt;&gt;""),DATEVALUE(F1066)-DATEVALUE(E1066),"")</f>
        <v>5</v>
      </c>
      <c r="L1066" s="4" t="n">
        <f aca="false">H1066*(1-I1066/100)</f>
        <v>11201.37</v>
      </c>
      <c r="M1066" s="4" t="n">
        <f aca="false">H1066*CALCULATIONS!$B$2</f>
        <v>6720.822</v>
      </c>
      <c r="N1066" s="4" t="n">
        <f aca="false">IF(J1066="Yes",H1066*CALCULATIONS!$B$3,0)</f>
        <v>0</v>
      </c>
      <c r="O1066" s="4" t="n">
        <f aca="false">L1066-M1066-N1066</f>
        <v>4480.548</v>
      </c>
      <c r="P1066" s="16" t="n">
        <f aca="false">IF(L1066&gt;0,O1066/L1066,"")</f>
        <v>0.4</v>
      </c>
    </row>
    <row r="1067" customFormat="false" ht="15" hidden="false" customHeight="false" outlineLevel="0" collapsed="false">
      <c r="A1067" s="2" t="str">
        <f aca="false">RAW_DATA!A1063</f>
        <v>ORD-101062</v>
      </c>
      <c r="B1067" s="2" t="str">
        <f aca="false">RAW_DATA!B1063</f>
        <v>CUST-6382</v>
      </c>
      <c r="C1067" s="2" t="str">
        <f aca="false">RAW_DATA!C1063</f>
        <v>Kids</v>
      </c>
      <c r="D1067" s="2" t="str">
        <f aca="false">RAW_DATA!D1063</f>
        <v>KID-TSHIRT-001</v>
      </c>
      <c r="E1067" s="14" t="str">
        <f aca="false">RAW_DATA!E1063</f>
        <v>2024-01-30</v>
      </c>
      <c r="F1067" s="14" t="str">
        <f aca="false">RAW_DATA!F1063</f>
        <v>2024-02-04</v>
      </c>
      <c r="G1067" s="2" t="str">
        <f aca="false">RAW_DATA!G1063</f>
        <v>Sudurpashchim</v>
      </c>
      <c r="H1067" s="4" t="n">
        <f aca="false">RAW_DATA!H1063</f>
        <v>12801.1</v>
      </c>
      <c r="I1067" s="5" t="n">
        <f aca="false">RAW_DATA!I1063</f>
        <v>20</v>
      </c>
      <c r="J1067" s="2" t="str">
        <f aca="false">RAW_DATA!J1063</f>
        <v>No</v>
      </c>
      <c r="K1067" s="15" t="n">
        <f aca="false">IF(AND(F1067&lt;&gt;"",E1067&lt;&gt;""),DATEVALUE(F1067)-DATEVALUE(E1067),"")</f>
        <v>5</v>
      </c>
      <c r="L1067" s="4" t="n">
        <f aca="false">H1067*(1-I1067/100)</f>
        <v>10240.88</v>
      </c>
      <c r="M1067" s="4" t="n">
        <f aca="false">H1067*CALCULATIONS!$B$2</f>
        <v>7680.66</v>
      </c>
      <c r="N1067" s="4" t="n">
        <f aca="false">IF(J1067="Yes",H1067*CALCULATIONS!$B$3,0)</f>
        <v>0</v>
      </c>
      <c r="O1067" s="4" t="n">
        <f aca="false">L1067-M1067-N1067</f>
        <v>2560.22</v>
      </c>
      <c r="P1067" s="16" t="n">
        <f aca="false">IF(L1067&gt;0,O1067/L1067,"")</f>
        <v>0.25</v>
      </c>
    </row>
    <row r="1068" customFormat="false" ht="15" hidden="false" customHeight="false" outlineLevel="0" collapsed="false">
      <c r="A1068" s="2" t="str">
        <f aca="false">RAW_DATA!A1064</f>
        <v>ORD-101063</v>
      </c>
      <c r="B1068" s="2" t="str">
        <f aca="false">RAW_DATA!B1064</f>
        <v>CUST-4236</v>
      </c>
      <c r="C1068" s="2" t="str">
        <f aca="false">RAW_DATA!C1064</f>
        <v>Men</v>
      </c>
      <c r="D1068" s="2" t="str">
        <f aca="false">RAW_DATA!D1064</f>
        <v>MEN-SHIRT-002</v>
      </c>
      <c r="E1068" s="14" t="str">
        <f aca="false">RAW_DATA!E1064</f>
        <v>2024-06-30</v>
      </c>
      <c r="F1068" s="14" t="str">
        <f aca="false">RAW_DATA!F1064</f>
        <v>2024-07-01</v>
      </c>
      <c r="G1068" s="2" t="str">
        <f aca="false">RAW_DATA!G1064</f>
        <v>Bagmati</v>
      </c>
      <c r="H1068" s="4" t="n">
        <f aca="false">RAW_DATA!H1064</f>
        <v>3199.29</v>
      </c>
      <c r="I1068" s="5" t="n">
        <f aca="false">RAW_DATA!I1064</f>
        <v>25</v>
      </c>
      <c r="J1068" s="2" t="str">
        <f aca="false">RAW_DATA!J1064</f>
        <v>No</v>
      </c>
      <c r="K1068" s="15" t="n">
        <f aca="false">IF(AND(F1068&lt;&gt;"",E1068&lt;&gt;""),DATEVALUE(F1068)-DATEVALUE(E1068),"")</f>
        <v>1</v>
      </c>
      <c r="L1068" s="4" t="n">
        <f aca="false">H1068*(1-I1068/100)</f>
        <v>2399.4675</v>
      </c>
      <c r="M1068" s="4" t="n">
        <f aca="false">H1068*CALCULATIONS!$B$2</f>
        <v>1919.574</v>
      </c>
      <c r="N1068" s="4" t="n">
        <f aca="false">IF(J1068="Yes",H1068*CALCULATIONS!$B$3,0)</f>
        <v>0</v>
      </c>
      <c r="O1068" s="4" t="n">
        <f aca="false">L1068-M1068-N1068</f>
        <v>479.8935</v>
      </c>
      <c r="P1068" s="16" t="n">
        <f aca="false">IF(L1068&gt;0,O1068/L1068,"")</f>
        <v>0.2</v>
      </c>
    </row>
    <row r="1069" customFormat="false" ht="15" hidden="false" customHeight="false" outlineLevel="0" collapsed="false">
      <c r="A1069" s="2" t="str">
        <f aca="false">RAW_DATA!A1065</f>
        <v>ORD-101064</v>
      </c>
      <c r="B1069" s="2" t="str">
        <f aca="false">RAW_DATA!B1065</f>
        <v>CUST-5098</v>
      </c>
      <c r="C1069" s="2" t="str">
        <f aca="false">RAW_DATA!C1065</f>
        <v>Men</v>
      </c>
      <c r="D1069" s="2" t="str">
        <f aca="false">RAW_DATA!D1065</f>
        <v>MEN-CHINO-001</v>
      </c>
      <c r="E1069" s="14" t="str">
        <f aca="false">RAW_DATA!E1065</f>
        <v>2024-09-06</v>
      </c>
      <c r="F1069" s="14" t="str">
        <f aca="false">RAW_DATA!F1065</f>
        <v>2024-09-07</v>
      </c>
      <c r="G1069" s="2" t="str">
        <f aca="false">RAW_DATA!G1065</f>
        <v>Karnali</v>
      </c>
      <c r="H1069" s="4" t="n">
        <f aca="false">RAW_DATA!H1065</f>
        <v>2295.72</v>
      </c>
      <c r="I1069" s="5" t="n">
        <f aca="false">RAW_DATA!I1065</f>
        <v>15</v>
      </c>
      <c r="J1069" s="2" t="str">
        <f aca="false">RAW_DATA!J1065</f>
        <v>No</v>
      </c>
      <c r="K1069" s="15" t="n">
        <f aca="false">IF(AND(F1069&lt;&gt;"",E1069&lt;&gt;""),DATEVALUE(F1069)-DATEVALUE(E1069),"")</f>
        <v>1</v>
      </c>
      <c r="L1069" s="4" t="n">
        <f aca="false">H1069*(1-I1069/100)</f>
        <v>1951.362</v>
      </c>
      <c r="M1069" s="4" t="n">
        <f aca="false">H1069*CALCULATIONS!$B$2</f>
        <v>1377.432</v>
      </c>
      <c r="N1069" s="4" t="n">
        <f aca="false">IF(J1069="Yes",H1069*CALCULATIONS!$B$3,0)</f>
        <v>0</v>
      </c>
      <c r="O1069" s="4" t="n">
        <f aca="false">L1069-M1069-N1069</f>
        <v>573.93</v>
      </c>
      <c r="P1069" s="16" t="n">
        <f aca="false">IF(L1069&gt;0,O1069/L1069,"")</f>
        <v>0.294117647058824</v>
      </c>
    </row>
    <row r="1070" customFormat="false" ht="15" hidden="false" customHeight="false" outlineLevel="0" collapsed="false">
      <c r="A1070" s="2" t="str">
        <f aca="false">RAW_DATA!A1066</f>
        <v>ORD-101065</v>
      </c>
      <c r="B1070" s="2" t="str">
        <f aca="false">RAW_DATA!B1066</f>
        <v>CUST-8185</v>
      </c>
      <c r="C1070" s="2" t="str">
        <f aca="false">RAW_DATA!C1066</f>
        <v>Men</v>
      </c>
      <c r="D1070" s="2" t="str">
        <f aca="false">RAW_DATA!D1066</f>
        <v>MEN-POLO-001</v>
      </c>
      <c r="E1070" s="14" t="str">
        <f aca="false">RAW_DATA!E1066</f>
        <v>2024-04-03</v>
      </c>
      <c r="F1070" s="14" t="str">
        <f aca="false">RAW_DATA!F1066</f>
        <v>2024-04-09</v>
      </c>
      <c r="G1070" s="2" t="str">
        <f aca="false">RAW_DATA!G1066</f>
        <v>Madhesh</v>
      </c>
      <c r="H1070" s="4" t="n">
        <f aca="false">RAW_DATA!H1066</f>
        <v>6710.95</v>
      </c>
      <c r="I1070" s="5" t="n">
        <f aca="false">RAW_DATA!I1066</f>
        <v>10</v>
      </c>
      <c r="J1070" s="2" t="str">
        <f aca="false">RAW_DATA!J1066</f>
        <v>No</v>
      </c>
      <c r="K1070" s="15" t="n">
        <f aca="false">IF(AND(F1070&lt;&gt;"",E1070&lt;&gt;""),DATEVALUE(F1070)-DATEVALUE(E1070),"")</f>
        <v>6</v>
      </c>
      <c r="L1070" s="4" t="n">
        <f aca="false">H1070*(1-I1070/100)</f>
        <v>6039.855</v>
      </c>
      <c r="M1070" s="4" t="n">
        <f aca="false">H1070*CALCULATIONS!$B$2</f>
        <v>4026.57</v>
      </c>
      <c r="N1070" s="4" t="n">
        <f aca="false">IF(J1070="Yes",H1070*CALCULATIONS!$B$3,0)</f>
        <v>0</v>
      </c>
      <c r="O1070" s="4" t="n">
        <f aca="false">L1070-M1070-N1070</f>
        <v>2013.285</v>
      </c>
      <c r="P1070" s="16" t="n">
        <f aca="false">IF(L1070&gt;0,O1070/L1070,"")</f>
        <v>0.333333333333333</v>
      </c>
    </row>
    <row r="1071" customFormat="false" ht="15" hidden="false" customHeight="false" outlineLevel="0" collapsed="false">
      <c r="A1071" s="2" t="str">
        <f aca="false">RAW_DATA!A1067</f>
        <v>ORD-101066</v>
      </c>
      <c r="B1071" s="2" t="str">
        <f aca="false">RAW_DATA!B1067</f>
        <v>CUST-4251</v>
      </c>
      <c r="C1071" s="2" t="str">
        <f aca="false">RAW_DATA!C1067</f>
        <v>Women</v>
      </c>
      <c r="D1071" s="2" t="str">
        <f aca="false">RAW_DATA!D1067</f>
        <v>WOM-SUIT-001</v>
      </c>
      <c r="E1071" s="14" t="str">
        <f aca="false">RAW_DATA!E1067</f>
        <v>2024-01-03</v>
      </c>
      <c r="F1071" s="14" t="str">
        <f aca="false">RAW_DATA!F1067</f>
        <v>2024-01-08</v>
      </c>
      <c r="G1071" s="2" t="str">
        <f aca="false">RAW_DATA!G1067</f>
        <v>Bagmati</v>
      </c>
      <c r="H1071" s="4" t="n">
        <f aca="false">RAW_DATA!H1067</f>
        <v>11332.82</v>
      </c>
      <c r="I1071" s="5" t="n">
        <f aca="false">RAW_DATA!I1067</f>
        <v>10</v>
      </c>
      <c r="J1071" s="2" t="str">
        <f aca="false">RAW_DATA!J1067</f>
        <v>No</v>
      </c>
      <c r="K1071" s="15" t="n">
        <f aca="false">IF(AND(F1071&lt;&gt;"",E1071&lt;&gt;""),DATEVALUE(F1071)-DATEVALUE(E1071),"")</f>
        <v>5</v>
      </c>
      <c r="L1071" s="4" t="n">
        <f aca="false">H1071*(1-I1071/100)</f>
        <v>10199.538</v>
      </c>
      <c r="M1071" s="4" t="n">
        <f aca="false">H1071*CALCULATIONS!$B$2</f>
        <v>6799.692</v>
      </c>
      <c r="N1071" s="4" t="n">
        <f aca="false">IF(J1071="Yes",H1071*CALCULATIONS!$B$3,0)</f>
        <v>0</v>
      </c>
      <c r="O1071" s="4" t="n">
        <f aca="false">L1071-M1071-N1071</f>
        <v>3399.846</v>
      </c>
      <c r="P1071" s="16" t="n">
        <f aca="false">IF(L1071&gt;0,O1071/L1071,"")</f>
        <v>0.333333333333333</v>
      </c>
    </row>
    <row r="1072" customFormat="false" ht="15" hidden="false" customHeight="false" outlineLevel="0" collapsed="false">
      <c r="A1072" s="2" t="str">
        <f aca="false">RAW_DATA!A1068</f>
        <v>ORD-101067</v>
      </c>
      <c r="B1072" s="2" t="str">
        <f aca="false">RAW_DATA!B1068</f>
        <v>CUST-4260</v>
      </c>
      <c r="C1072" s="2" t="str">
        <f aca="false">RAW_DATA!C1068</f>
        <v>Men</v>
      </c>
      <c r="D1072" s="2" t="str">
        <f aca="false">RAW_DATA!D1068</f>
        <v>MEN-JACKET-001</v>
      </c>
      <c r="E1072" s="14" t="str">
        <f aca="false">RAW_DATA!E1068</f>
        <v>2024-06-18</v>
      </c>
      <c r="F1072" s="14" t="str">
        <f aca="false">RAW_DATA!F1068</f>
        <v>2024-06-29</v>
      </c>
      <c r="G1072" s="2" t="str">
        <f aca="false">RAW_DATA!G1068</f>
        <v>Bagmati</v>
      </c>
      <c r="H1072" s="4" t="n">
        <f aca="false">RAW_DATA!H1068</f>
        <v>6605.31</v>
      </c>
      <c r="I1072" s="5" t="n">
        <f aca="false">RAW_DATA!I1068</f>
        <v>15</v>
      </c>
      <c r="J1072" s="2" t="str">
        <f aca="false">RAW_DATA!J1068</f>
        <v>Yes</v>
      </c>
      <c r="K1072" s="15" t="n">
        <f aca="false">IF(AND(F1072&lt;&gt;"",E1072&lt;&gt;""),DATEVALUE(F1072)-DATEVALUE(E1072),"")</f>
        <v>11</v>
      </c>
      <c r="L1072" s="4" t="n">
        <f aca="false">H1072*(1-I1072/100)</f>
        <v>5614.5135</v>
      </c>
      <c r="M1072" s="4" t="n">
        <f aca="false">H1072*CALCULATIONS!$B$2</f>
        <v>3963.186</v>
      </c>
      <c r="N1072" s="4" t="n">
        <f aca="false">IF(J1072="Yes",H1072*CALCULATIONS!$B$3,0)</f>
        <v>1321.062</v>
      </c>
      <c r="O1072" s="4" t="n">
        <f aca="false">L1072-M1072-N1072</f>
        <v>330.2655</v>
      </c>
      <c r="P1072" s="16" t="n">
        <f aca="false">IF(L1072&gt;0,O1072/L1072,"")</f>
        <v>0.0588235294117647</v>
      </c>
    </row>
    <row r="1073" customFormat="false" ht="15" hidden="false" customHeight="false" outlineLevel="0" collapsed="false">
      <c r="A1073" s="2" t="str">
        <f aca="false">RAW_DATA!A1069</f>
        <v>ORD-101068</v>
      </c>
      <c r="B1073" s="2" t="str">
        <f aca="false">RAW_DATA!B1069</f>
        <v>CUST-7551</v>
      </c>
      <c r="C1073" s="2" t="str">
        <f aca="false">RAW_DATA!C1069</f>
        <v>Kids</v>
      </c>
      <c r="D1073" s="2" t="str">
        <f aca="false">RAW_DATA!D1069</f>
        <v>KID-JACKET-001</v>
      </c>
      <c r="E1073" s="14" t="str">
        <f aca="false">RAW_DATA!E1069</f>
        <v>2024-12-15</v>
      </c>
      <c r="F1073" s="14" t="str">
        <f aca="false">RAW_DATA!F1069</f>
        <v>2024-12-23</v>
      </c>
      <c r="G1073" s="2" t="str">
        <f aca="false">RAW_DATA!G1069</f>
        <v>Bagmati</v>
      </c>
      <c r="H1073" s="4" t="n">
        <f aca="false">RAW_DATA!H1069</f>
        <v>8476.79</v>
      </c>
      <c r="I1073" s="5" t="n">
        <f aca="false">RAW_DATA!I1069</f>
        <v>15</v>
      </c>
      <c r="J1073" s="2" t="str">
        <f aca="false">RAW_DATA!J1069</f>
        <v>No</v>
      </c>
      <c r="K1073" s="15" t="n">
        <f aca="false">IF(AND(F1073&lt;&gt;"",E1073&lt;&gt;""),DATEVALUE(F1073)-DATEVALUE(E1073),"")</f>
        <v>8</v>
      </c>
      <c r="L1073" s="4" t="n">
        <f aca="false">H1073*(1-I1073/100)</f>
        <v>7205.2715</v>
      </c>
      <c r="M1073" s="4" t="n">
        <f aca="false">H1073*CALCULATIONS!$B$2</f>
        <v>5086.074</v>
      </c>
      <c r="N1073" s="4" t="n">
        <f aca="false">IF(J1073="Yes",H1073*CALCULATIONS!$B$3,0)</f>
        <v>0</v>
      </c>
      <c r="O1073" s="4" t="n">
        <f aca="false">L1073-M1073-N1073</f>
        <v>2119.1975</v>
      </c>
      <c r="P1073" s="16" t="n">
        <f aca="false">IF(L1073&gt;0,O1073/L1073,"")</f>
        <v>0.294117647058824</v>
      </c>
    </row>
    <row r="1074" customFormat="false" ht="15" hidden="false" customHeight="false" outlineLevel="0" collapsed="false">
      <c r="A1074" s="2" t="str">
        <f aca="false">RAW_DATA!A1070</f>
        <v>ORD-101069</v>
      </c>
      <c r="B1074" s="2" t="str">
        <f aca="false">RAW_DATA!B1070</f>
        <v>CUST-4874</v>
      </c>
      <c r="C1074" s="2" t="str">
        <f aca="false">RAW_DATA!C1070</f>
        <v>Women</v>
      </c>
      <c r="D1074" s="2" t="str">
        <f aca="false">RAW_DATA!D1070</f>
        <v>WOM-LEHENGA-001</v>
      </c>
      <c r="E1074" s="14" t="str">
        <f aca="false">RAW_DATA!E1070</f>
        <v>2024-03-05</v>
      </c>
      <c r="F1074" s="14" t="str">
        <f aca="false">RAW_DATA!F1070</f>
        <v>2024-03-08</v>
      </c>
      <c r="G1074" s="2" t="str">
        <f aca="false">RAW_DATA!G1070</f>
        <v>Bagmati</v>
      </c>
      <c r="H1074" s="4" t="n">
        <f aca="false">RAW_DATA!H1070</f>
        <v>11994.34</v>
      </c>
      <c r="I1074" s="5" t="n">
        <f aca="false">RAW_DATA!I1070</f>
        <v>0</v>
      </c>
      <c r="J1074" s="2" t="str">
        <f aca="false">RAW_DATA!J1070</f>
        <v>No</v>
      </c>
      <c r="K1074" s="15" t="n">
        <f aca="false">IF(AND(F1074&lt;&gt;"",E1074&lt;&gt;""),DATEVALUE(F1074)-DATEVALUE(E1074),"")</f>
        <v>3</v>
      </c>
      <c r="L1074" s="4" t="n">
        <f aca="false">H1074*(1-I1074/100)</f>
        <v>11994.34</v>
      </c>
      <c r="M1074" s="4" t="n">
        <f aca="false">H1074*CALCULATIONS!$B$2</f>
        <v>7196.604</v>
      </c>
      <c r="N1074" s="4" t="n">
        <f aca="false">IF(J1074="Yes",H1074*CALCULATIONS!$B$3,0)</f>
        <v>0</v>
      </c>
      <c r="O1074" s="4" t="n">
        <f aca="false">L1074-M1074-N1074</f>
        <v>4797.736</v>
      </c>
      <c r="P1074" s="16" t="n">
        <f aca="false">IF(L1074&gt;0,O1074/L1074,"")</f>
        <v>0.4</v>
      </c>
    </row>
    <row r="1075" customFormat="false" ht="15" hidden="false" customHeight="false" outlineLevel="0" collapsed="false">
      <c r="A1075" s="2" t="str">
        <f aca="false">RAW_DATA!A1071</f>
        <v>ORD-101070</v>
      </c>
      <c r="B1075" s="2" t="str">
        <f aca="false">RAW_DATA!B1071</f>
        <v>CUST-2353</v>
      </c>
      <c r="C1075" s="2" t="str">
        <f aca="false">RAW_DATA!C1071</f>
        <v>Men</v>
      </c>
      <c r="D1075" s="2" t="str">
        <f aca="false">RAW_DATA!D1071</f>
        <v>MEN-SUIT-001</v>
      </c>
      <c r="E1075" s="14" t="str">
        <f aca="false">RAW_DATA!E1071</f>
        <v>2024-08-10</v>
      </c>
      <c r="F1075" s="14" t="str">
        <f aca="false">RAW_DATA!F1071</f>
        <v>2024-08-15</v>
      </c>
      <c r="G1075" s="2" t="str">
        <f aca="false">RAW_DATA!G1071</f>
        <v>Madhesh</v>
      </c>
      <c r="H1075" s="4" t="n">
        <f aca="false">RAW_DATA!H1071</f>
        <v>11192.76</v>
      </c>
      <c r="I1075" s="5" t="n">
        <f aca="false">RAW_DATA!I1071</f>
        <v>20</v>
      </c>
      <c r="J1075" s="2" t="str">
        <f aca="false">RAW_DATA!J1071</f>
        <v>No</v>
      </c>
      <c r="K1075" s="15" t="n">
        <f aca="false">IF(AND(F1075&lt;&gt;"",E1075&lt;&gt;""),DATEVALUE(F1075)-DATEVALUE(E1075),"")</f>
        <v>5</v>
      </c>
      <c r="L1075" s="4" t="n">
        <f aca="false">H1075*(1-I1075/100)</f>
        <v>8954.208</v>
      </c>
      <c r="M1075" s="4" t="n">
        <f aca="false">H1075*CALCULATIONS!$B$2</f>
        <v>6715.656</v>
      </c>
      <c r="N1075" s="4" t="n">
        <f aca="false">IF(J1075="Yes",H1075*CALCULATIONS!$B$3,0)</f>
        <v>0</v>
      </c>
      <c r="O1075" s="4" t="n">
        <f aca="false">L1075-M1075-N1075</f>
        <v>2238.552</v>
      </c>
      <c r="P1075" s="16" t="n">
        <f aca="false">IF(L1075&gt;0,O1075/L1075,"")</f>
        <v>0.25</v>
      </c>
    </row>
    <row r="1076" customFormat="false" ht="15" hidden="false" customHeight="false" outlineLevel="0" collapsed="false">
      <c r="A1076" s="2" t="str">
        <f aca="false">RAW_DATA!A1072</f>
        <v>ORD-101071</v>
      </c>
      <c r="B1076" s="2" t="str">
        <f aca="false">RAW_DATA!B1072</f>
        <v>CUST-5317</v>
      </c>
      <c r="C1076" s="2" t="str">
        <f aca="false">RAW_DATA!C1072</f>
        <v>Women</v>
      </c>
      <c r="D1076" s="2" t="str">
        <f aca="false">RAW_DATA!D1072</f>
        <v>WOM-TOP-001</v>
      </c>
      <c r="E1076" s="14" t="str">
        <f aca="false">RAW_DATA!E1072</f>
        <v>2024-05-07</v>
      </c>
      <c r="F1076" s="14" t="str">
        <f aca="false">RAW_DATA!F1072</f>
        <v>2024-05-11</v>
      </c>
      <c r="G1076" s="2" t="str">
        <f aca="false">RAW_DATA!G1072</f>
        <v>Gandaki</v>
      </c>
      <c r="H1076" s="4" t="n">
        <f aca="false">RAW_DATA!H1072</f>
        <v>7912.98</v>
      </c>
      <c r="I1076" s="5" t="n">
        <f aca="false">RAW_DATA!I1072</f>
        <v>25</v>
      </c>
      <c r="J1076" s="2" t="str">
        <f aca="false">RAW_DATA!J1072</f>
        <v>Yes</v>
      </c>
      <c r="K1076" s="15" t="n">
        <f aca="false">IF(AND(F1076&lt;&gt;"",E1076&lt;&gt;""),DATEVALUE(F1076)-DATEVALUE(E1076),"")</f>
        <v>4</v>
      </c>
      <c r="L1076" s="4" t="n">
        <f aca="false">H1076*(1-I1076/100)</f>
        <v>5934.735</v>
      </c>
      <c r="M1076" s="4" t="n">
        <f aca="false">H1076*CALCULATIONS!$B$2</f>
        <v>4747.788</v>
      </c>
      <c r="N1076" s="4" t="n">
        <f aca="false">IF(J1076="Yes",H1076*CALCULATIONS!$B$3,0)</f>
        <v>1582.596</v>
      </c>
      <c r="O1076" s="4" t="n">
        <f aca="false">L1076-M1076-N1076</f>
        <v>-395.649</v>
      </c>
      <c r="P1076" s="16" t="n">
        <f aca="false">IF(L1076&gt;0,O1076/L1076,"")</f>
        <v>-0.0666666666666667</v>
      </c>
    </row>
    <row r="1077" customFormat="false" ht="15" hidden="false" customHeight="false" outlineLevel="0" collapsed="false">
      <c r="A1077" s="2" t="str">
        <f aca="false">RAW_DATA!A1073</f>
        <v>ORD-101072</v>
      </c>
      <c r="B1077" s="2" t="str">
        <f aca="false">RAW_DATA!B1073</f>
        <v>CUST-9230</v>
      </c>
      <c r="C1077" s="2" t="str">
        <f aca="false">RAW_DATA!C1073</f>
        <v>Kids</v>
      </c>
      <c r="D1077" s="2" t="str">
        <f aca="false">RAW_DATA!D1073</f>
        <v>KID-DRESS-001</v>
      </c>
      <c r="E1077" s="14" t="str">
        <f aca="false">RAW_DATA!E1073</f>
        <v>2024-12-27</v>
      </c>
      <c r="F1077" s="14" t="str">
        <f aca="false">RAW_DATA!F1073</f>
        <v>2025-01-04</v>
      </c>
      <c r="G1077" s="2" t="str">
        <f aca="false">RAW_DATA!G1073</f>
        <v>Lumbini</v>
      </c>
      <c r="H1077" s="4" t="n">
        <f aca="false">RAW_DATA!H1073</f>
        <v>3376.98</v>
      </c>
      <c r="I1077" s="5" t="n">
        <f aca="false">RAW_DATA!I1073</f>
        <v>15</v>
      </c>
      <c r="J1077" s="2" t="str">
        <f aca="false">RAW_DATA!J1073</f>
        <v>Yes</v>
      </c>
      <c r="K1077" s="15" t="n">
        <f aca="false">IF(AND(F1077&lt;&gt;"",E1077&lt;&gt;""),DATEVALUE(F1077)-DATEVALUE(E1077),"")</f>
        <v>8</v>
      </c>
      <c r="L1077" s="4" t="n">
        <f aca="false">H1077*(1-I1077/100)</f>
        <v>2870.433</v>
      </c>
      <c r="M1077" s="4" t="n">
        <f aca="false">H1077*CALCULATIONS!$B$2</f>
        <v>2026.188</v>
      </c>
      <c r="N1077" s="4" t="n">
        <f aca="false">IF(J1077="Yes",H1077*CALCULATIONS!$B$3,0)</f>
        <v>675.396</v>
      </c>
      <c r="O1077" s="4" t="n">
        <f aca="false">L1077-M1077-N1077</f>
        <v>168.849</v>
      </c>
      <c r="P1077" s="16" t="n">
        <f aca="false">IF(L1077&gt;0,O1077/L1077,"")</f>
        <v>0.0588235294117647</v>
      </c>
    </row>
    <row r="1078" customFormat="false" ht="15" hidden="false" customHeight="false" outlineLevel="0" collapsed="false">
      <c r="A1078" s="2" t="str">
        <f aca="false">RAW_DATA!A1074</f>
        <v>ORD-101073</v>
      </c>
      <c r="B1078" s="2" t="str">
        <f aca="false">RAW_DATA!B1074</f>
        <v>CUST-1628</v>
      </c>
      <c r="C1078" s="2" t="str">
        <f aca="false">RAW_DATA!C1074</f>
        <v>Women</v>
      </c>
      <c r="D1078" s="2" t="str">
        <f aca="false">RAW_DATA!D1074</f>
        <v>WOM-TOP-001</v>
      </c>
      <c r="E1078" s="14" t="str">
        <f aca="false">RAW_DATA!E1074</f>
        <v>2024-03-17</v>
      </c>
      <c r="F1078" s="14" t="str">
        <f aca="false">RAW_DATA!F1074</f>
        <v>2024-03-20</v>
      </c>
      <c r="G1078" s="2" t="str">
        <f aca="false">RAW_DATA!G1074</f>
        <v>Sudurpashchim</v>
      </c>
      <c r="H1078" s="4" t="n">
        <f aca="false">RAW_DATA!H1074</f>
        <v>9619.16</v>
      </c>
      <c r="I1078" s="5" t="n">
        <f aca="false">RAW_DATA!I1074</f>
        <v>20</v>
      </c>
      <c r="J1078" s="2" t="str">
        <f aca="false">RAW_DATA!J1074</f>
        <v>Yes</v>
      </c>
      <c r="K1078" s="15" t="n">
        <f aca="false">IF(AND(F1078&lt;&gt;"",E1078&lt;&gt;""),DATEVALUE(F1078)-DATEVALUE(E1078),"")</f>
        <v>3</v>
      </c>
      <c r="L1078" s="4" t="n">
        <f aca="false">H1078*(1-I1078/100)</f>
        <v>7695.328</v>
      </c>
      <c r="M1078" s="4" t="n">
        <f aca="false">H1078*CALCULATIONS!$B$2</f>
        <v>5771.496</v>
      </c>
      <c r="N1078" s="4" t="n">
        <f aca="false">IF(J1078="Yes",H1078*CALCULATIONS!$B$3,0)</f>
        <v>1923.832</v>
      </c>
      <c r="O1078" s="4" t="n">
        <f aca="false">L1078-M1078-N1078</f>
        <v>0</v>
      </c>
      <c r="P1078" s="16" t="n">
        <f aca="false">IF(L1078&gt;0,O1078/L1078,"")</f>
        <v>0</v>
      </c>
    </row>
    <row r="1079" customFormat="false" ht="15" hidden="false" customHeight="false" outlineLevel="0" collapsed="false">
      <c r="A1079" s="2" t="str">
        <f aca="false">RAW_DATA!A1075</f>
        <v>ORD-101074</v>
      </c>
      <c r="B1079" s="2" t="str">
        <f aca="false">RAW_DATA!B1075</f>
        <v>CUST-7673</v>
      </c>
      <c r="C1079" s="2" t="str">
        <f aca="false">RAW_DATA!C1075</f>
        <v>Men</v>
      </c>
      <c r="D1079" s="2" t="str">
        <f aca="false">RAW_DATA!D1075</f>
        <v>MEN-JEANS-002</v>
      </c>
      <c r="E1079" s="14" t="str">
        <f aca="false">RAW_DATA!E1075</f>
        <v>2024-04-12</v>
      </c>
      <c r="F1079" s="14" t="str">
        <f aca="false">RAW_DATA!F1075</f>
        <v>2024-04-14</v>
      </c>
      <c r="G1079" s="2" t="str">
        <f aca="false">RAW_DATA!G1075</f>
        <v>Sudurpashchim</v>
      </c>
      <c r="H1079" s="4" t="n">
        <f aca="false">RAW_DATA!H1075</f>
        <v>756.09</v>
      </c>
      <c r="I1079" s="5" t="n">
        <f aca="false">RAW_DATA!I1075</f>
        <v>15</v>
      </c>
      <c r="J1079" s="2" t="str">
        <f aca="false">RAW_DATA!J1075</f>
        <v>Yes</v>
      </c>
      <c r="K1079" s="15" t="n">
        <f aca="false">IF(AND(F1079&lt;&gt;"",E1079&lt;&gt;""),DATEVALUE(F1079)-DATEVALUE(E1079),"")</f>
        <v>2</v>
      </c>
      <c r="L1079" s="4" t="n">
        <f aca="false">H1079*(1-I1079/100)</f>
        <v>642.6765</v>
      </c>
      <c r="M1079" s="4" t="n">
        <f aca="false">H1079*CALCULATIONS!$B$2</f>
        <v>453.654</v>
      </c>
      <c r="N1079" s="4" t="n">
        <f aca="false">IF(J1079="Yes",H1079*CALCULATIONS!$B$3,0)</f>
        <v>151.218</v>
      </c>
      <c r="O1079" s="4" t="n">
        <f aca="false">L1079-M1079-N1079</f>
        <v>37.8045</v>
      </c>
      <c r="P1079" s="16" t="n">
        <f aca="false">IF(L1079&gt;0,O1079/L1079,"")</f>
        <v>0.0588235294117647</v>
      </c>
    </row>
    <row r="1080" customFormat="false" ht="15" hidden="false" customHeight="false" outlineLevel="0" collapsed="false">
      <c r="A1080" s="2" t="str">
        <f aca="false">RAW_DATA!A1076</f>
        <v>ORD-101075</v>
      </c>
      <c r="B1080" s="2" t="str">
        <f aca="false">RAW_DATA!B1076</f>
        <v>CUST-2803</v>
      </c>
      <c r="C1080" s="2" t="str">
        <f aca="false">RAW_DATA!C1076</f>
        <v>Women</v>
      </c>
      <c r="D1080" s="2" t="str">
        <f aca="false">RAW_DATA!D1076</f>
        <v>WOM-TOP-001</v>
      </c>
      <c r="E1080" s="14" t="str">
        <f aca="false">RAW_DATA!E1076</f>
        <v>2024-09-18</v>
      </c>
      <c r="F1080" s="14" t="str">
        <f aca="false">RAW_DATA!F1076</f>
        <v>2024-09-23</v>
      </c>
      <c r="G1080" s="2" t="str">
        <f aca="false">RAW_DATA!G1076</f>
        <v>Bagmati</v>
      </c>
      <c r="H1080" s="4" t="n">
        <f aca="false">RAW_DATA!H1076</f>
        <v>7448.33</v>
      </c>
      <c r="I1080" s="5" t="n">
        <f aca="false">RAW_DATA!I1076</f>
        <v>15</v>
      </c>
      <c r="J1080" s="2" t="str">
        <f aca="false">RAW_DATA!J1076</f>
        <v>Yes</v>
      </c>
      <c r="K1080" s="15" t="n">
        <f aca="false">IF(AND(F1080&lt;&gt;"",E1080&lt;&gt;""),DATEVALUE(F1080)-DATEVALUE(E1080),"")</f>
        <v>5</v>
      </c>
      <c r="L1080" s="4" t="n">
        <f aca="false">H1080*(1-I1080/100)</f>
        <v>6331.0805</v>
      </c>
      <c r="M1080" s="4" t="n">
        <f aca="false">H1080*CALCULATIONS!$B$2</f>
        <v>4468.998</v>
      </c>
      <c r="N1080" s="4" t="n">
        <f aca="false">IF(J1080="Yes",H1080*CALCULATIONS!$B$3,0)</f>
        <v>1489.666</v>
      </c>
      <c r="O1080" s="4" t="n">
        <f aca="false">L1080-M1080-N1080</f>
        <v>372.4165</v>
      </c>
      <c r="P1080" s="16" t="n">
        <f aca="false">IF(L1080&gt;0,O1080/L1080,"")</f>
        <v>0.0588235294117648</v>
      </c>
    </row>
    <row r="1081" customFormat="false" ht="15" hidden="false" customHeight="false" outlineLevel="0" collapsed="false">
      <c r="A1081" s="2" t="str">
        <f aca="false">RAW_DATA!A1077</f>
        <v>ORD-101076</v>
      </c>
      <c r="B1081" s="2" t="str">
        <f aca="false">RAW_DATA!B1077</f>
        <v>CUST-1008</v>
      </c>
      <c r="C1081" s="2" t="str">
        <f aca="false">RAW_DATA!C1077</f>
        <v>Men</v>
      </c>
      <c r="D1081" s="2" t="str">
        <f aca="false">RAW_DATA!D1077</f>
        <v>MEN-JACKET-001</v>
      </c>
      <c r="E1081" s="14" t="str">
        <f aca="false">RAW_DATA!E1077</f>
        <v>2024-06-12</v>
      </c>
      <c r="F1081" s="14" t="str">
        <f aca="false">RAW_DATA!F1077</f>
        <v>2024-06-23</v>
      </c>
      <c r="G1081" s="2" t="str">
        <f aca="false">RAW_DATA!G1077</f>
        <v>Sudurpashchim</v>
      </c>
      <c r="H1081" s="4" t="n">
        <f aca="false">RAW_DATA!H1077</f>
        <v>6562.08</v>
      </c>
      <c r="I1081" s="5" t="n">
        <f aca="false">RAW_DATA!I1077</f>
        <v>25</v>
      </c>
      <c r="J1081" s="2" t="str">
        <f aca="false">RAW_DATA!J1077</f>
        <v>No</v>
      </c>
      <c r="K1081" s="15" t="n">
        <f aca="false">IF(AND(F1081&lt;&gt;"",E1081&lt;&gt;""),DATEVALUE(F1081)-DATEVALUE(E1081),"")</f>
        <v>11</v>
      </c>
      <c r="L1081" s="4" t="n">
        <f aca="false">H1081*(1-I1081/100)</f>
        <v>4921.56</v>
      </c>
      <c r="M1081" s="4" t="n">
        <f aca="false">H1081*CALCULATIONS!$B$2</f>
        <v>3937.248</v>
      </c>
      <c r="N1081" s="4" t="n">
        <f aca="false">IF(J1081="Yes",H1081*CALCULATIONS!$B$3,0)</f>
        <v>0</v>
      </c>
      <c r="O1081" s="4" t="n">
        <f aca="false">L1081-M1081-N1081</f>
        <v>984.312</v>
      </c>
      <c r="P1081" s="16" t="n">
        <f aca="false">IF(L1081&gt;0,O1081/L1081,"")</f>
        <v>0.2</v>
      </c>
    </row>
    <row r="1082" customFormat="false" ht="15" hidden="false" customHeight="false" outlineLevel="0" collapsed="false">
      <c r="A1082" s="2" t="str">
        <f aca="false">RAW_DATA!A1078</f>
        <v>ORD-101077</v>
      </c>
      <c r="B1082" s="2" t="str">
        <f aca="false">RAW_DATA!B1078</f>
        <v>CUST-9049</v>
      </c>
      <c r="C1082" s="2" t="str">
        <f aca="false">RAW_DATA!C1078</f>
        <v>Men</v>
      </c>
      <c r="D1082" s="2" t="str">
        <f aca="false">RAW_DATA!D1078</f>
        <v>MEN-SUIT-001</v>
      </c>
      <c r="E1082" s="14" t="str">
        <f aca="false">RAW_DATA!E1078</f>
        <v>2024-11-06</v>
      </c>
      <c r="F1082" s="14" t="str">
        <f aca="false">RAW_DATA!F1078</f>
        <v>2024-11-08</v>
      </c>
      <c r="G1082" s="2" t="str">
        <f aca="false">RAW_DATA!G1078</f>
        <v>Bagmati</v>
      </c>
      <c r="H1082" s="4" t="n">
        <f aca="false">RAW_DATA!H1078</f>
        <v>4562.31</v>
      </c>
      <c r="I1082" s="5" t="n">
        <f aca="false">RAW_DATA!I1078</f>
        <v>15</v>
      </c>
      <c r="J1082" s="2" t="str">
        <f aca="false">RAW_DATA!J1078</f>
        <v>No</v>
      </c>
      <c r="K1082" s="15" t="n">
        <f aca="false">IF(AND(F1082&lt;&gt;"",E1082&lt;&gt;""),DATEVALUE(F1082)-DATEVALUE(E1082),"")</f>
        <v>2</v>
      </c>
      <c r="L1082" s="4" t="n">
        <f aca="false">H1082*(1-I1082/100)</f>
        <v>3877.9635</v>
      </c>
      <c r="M1082" s="4" t="n">
        <f aca="false">H1082*CALCULATIONS!$B$2</f>
        <v>2737.386</v>
      </c>
      <c r="N1082" s="4" t="n">
        <f aca="false">IF(J1082="Yes",H1082*CALCULATIONS!$B$3,0)</f>
        <v>0</v>
      </c>
      <c r="O1082" s="4" t="n">
        <f aca="false">L1082-M1082-N1082</f>
        <v>1140.5775</v>
      </c>
      <c r="P1082" s="16" t="n">
        <f aca="false">IF(L1082&gt;0,O1082/L1082,"")</f>
        <v>0.294117647058824</v>
      </c>
    </row>
    <row r="1083" customFormat="false" ht="15" hidden="false" customHeight="false" outlineLevel="0" collapsed="false">
      <c r="A1083" s="2" t="str">
        <f aca="false">RAW_DATA!A1079</f>
        <v>ORD-101078</v>
      </c>
      <c r="B1083" s="2" t="str">
        <f aca="false">RAW_DATA!B1079</f>
        <v>CUST-6907</v>
      </c>
      <c r="C1083" s="2" t="str">
        <f aca="false">RAW_DATA!C1079</f>
        <v>Men</v>
      </c>
      <c r="D1083" s="2" t="str">
        <f aca="false">RAW_DATA!D1079</f>
        <v>MEN-JACKET-001</v>
      </c>
      <c r="E1083" s="14" t="str">
        <f aca="false">RAW_DATA!E1079</f>
        <v>2024-10-09</v>
      </c>
      <c r="F1083" s="14" t="str">
        <f aca="false">RAW_DATA!F1079</f>
        <v>2024-10-17</v>
      </c>
      <c r="G1083" s="2" t="str">
        <f aca="false">RAW_DATA!G1079</f>
        <v>Bagmati</v>
      </c>
      <c r="H1083" s="4" t="n">
        <f aca="false">RAW_DATA!H1079</f>
        <v>698.09</v>
      </c>
      <c r="I1083" s="5" t="n">
        <f aca="false">RAW_DATA!I1079</f>
        <v>25</v>
      </c>
      <c r="J1083" s="2" t="str">
        <f aca="false">RAW_DATA!J1079</f>
        <v>Yes</v>
      </c>
      <c r="K1083" s="15" t="n">
        <f aca="false">IF(AND(F1083&lt;&gt;"",E1083&lt;&gt;""),DATEVALUE(F1083)-DATEVALUE(E1083),"")</f>
        <v>8</v>
      </c>
      <c r="L1083" s="4" t="n">
        <f aca="false">H1083*(1-I1083/100)</f>
        <v>523.5675</v>
      </c>
      <c r="M1083" s="4" t="n">
        <f aca="false">H1083*CALCULATIONS!$B$2</f>
        <v>418.854</v>
      </c>
      <c r="N1083" s="4" t="n">
        <f aca="false">IF(J1083="Yes",H1083*CALCULATIONS!$B$3,0)</f>
        <v>139.618</v>
      </c>
      <c r="O1083" s="4" t="n">
        <f aca="false">L1083-M1083-N1083</f>
        <v>-34.9045</v>
      </c>
      <c r="P1083" s="16" t="n">
        <f aca="false">IF(L1083&gt;0,O1083/L1083,"")</f>
        <v>-0.0666666666666667</v>
      </c>
    </row>
    <row r="1084" customFormat="false" ht="15" hidden="false" customHeight="false" outlineLevel="0" collapsed="false">
      <c r="A1084" s="2" t="str">
        <f aca="false">RAW_DATA!A1080</f>
        <v>ORD-101079</v>
      </c>
      <c r="B1084" s="2" t="str">
        <f aca="false">RAW_DATA!B1080</f>
        <v>CUST-7292</v>
      </c>
      <c r="C1084" s="2" t="str">
        <f aca="false">RAW_DATA!C1080</f>
        <v>Women</v>
      </c>
      <c r="D1084" s="2" t="str">
        <f aca="false">RAW_DATA!D1080</f>
        <v>WOM-BLOUSE-001</v>
      </c>
      <c r="E1084" s="14" t="str">
        <f aca="false">RAW_DATA!E1080</f>
        <v>2024-07-09</v>
      </c>
      <c r="F1084" s="14" t="str">
        <f aca="false">RAW_DATA!F1080</f>
        <v>2024-07-13</v>
      </c>
      <c r="G1084" s="2" t="str">
        <f aca="false">RAW_DATA!G1080</f>
        <v>Lumbini</v>
      </c>
      <c r="H1084" s="4" t="n">
        <f aca="false">RAW_DATA!H1080</f>
        <v>8168.5</v>
      </c>
      <c r="I1084" s="5" t="n">
        <f aca="false">RAW_DATA!I1080</f>
        <v>20</v>
      </c>
      <c r="J1084" s="2" t="str">
        <f aca="false">RAW_DATA!J1080</f>
        <v>No</v>
      </c>
      <c r="K1084" s="15" t="n">
        <f aca="false">IF(AND(F1084&lt;&gt;"",E1084&lt;&gt;""),DATEVALUE(F1084)-DATEVALUE(E1084),"")</f>
        <v>4</v>
      </c>
      <c r="L1084" s="4" t="n">
        <f aca="false">H1084*(1-I1084/100)</f>
        <v>6534.8</v>
      </c>
      <c r="M1084" s="4" t="n">
        <f aca="false">H1084*CALCULATIONS!$B$2</f>
        <v>4901.1</v>
      </c>
      <c r="N1084" s="4" t="n">
        <f aca="false">IF(J1084="Yes",H1084*CALCULATIONS!$B$3,0)</f>
        <v>0</v>
      </c>
      <c r="O1084" s="4" t="n">
        <f aca="false">L1084-M1084-N1084</f>
        <v>1633.7</v>
      </c>
      <c r="P1084" s="16" t="n">
        <f aca="false">IF(L1084&gt;0,O1084/L1084,"")</f>
        <v>0.25</v>
      </c>
    </row>
    <row r="1085" customFormat="false" ht="15" hidden="false" customHeight="false" outlineLevel="0" collapsed="false">
      <c r="A1085" s="2" t="str">
        <f aca="false">RAW_DATA!A1081</f>
        <v>ORD-101080</v>
      </c>
      <c r="B1085" s="2" t="str">
        <f aca="false">RAW_DATA!B1081</f>
        <v>CUST-4120</v>
      </c>
      <c r="C1085" s="2" t="str">
        <f aca="false">RAW_DATA!C1081</f>
        <v>Men</v>
      </c>
      <c r="D1085" s="2" t="str">
        <f aca="false">RAW_DATA!D1081</f>
        <v>MEN-SHIRT-002</v>
      </c>
      <c r="E1085" s="14" t="str">
        <f aca="false">RAW_DATA!E1081</f>
        <v>2024-01-22</v>
      </c>
      <c r="F1085" s="14" t="str">
        <f aca="false">RAW_DATA!F1081</f>
        <v>2024-01-28</v>
      </c>
      <c r="G1085" s="2" t="str">
        <f aca="false">RAW_DATA!G1081</f>
        <v>Bagmati</v>
      </c>
      <c r="H1085" s="4" t="n">
        <f aca="false">RAW_DATA!H1081</f>
        <v>9226.61</v>
      </c>
      <c r="I1085" s="5" t="n">
        <f aca="false">RAW_DATA!I1081</f>
        <v>25</v>
      </c>
      <c r="J1085" s="2" t="str">
        <f aca="false">RAW_DATA!J1081</f>
        <v>No</v>
      </c>
      <c r="K1085" s="15" t="n">
        <f aca="false">IF(AND(F1085&lt;&gt;"",E1085&lt;&gt;""),DATEVALUE(F1085)-DATEVALUE(E1085),"")</f>
        <v>6</v>
      </c>
      <c r="L1085" s="4" t="n">
        <f aca="false">H1085*(1-I1085/100)</f>
        <v>6919.9575</v>
      </c>
      <c r="M1085" s="4" t="n">
        <f aca="false">H1085*CALCULATIONS!$B$2</f>
        <v>5535.966</v>
      </c>
      <c r="N1085" s="4" t="n">
        <f aca="false">IF(J1085="Yes",H1085*CALCULATIONS!$B$3,0)</f>
        <v>0</v>
      </c>
      <c r="O1085" s="4" t="n">
        <f aca="false">L1085-M1085-N1085</f>
        <v>1383.9915</v>
      </c>
      <c r="P1085" s="16" t="n">
        <f aca="false">IF(L1085&gt;0,O1085/L1085,"")</f>
        <v>0.2</v>
      </c>
    </row>
    <row r="1086" customFormat="false" ht="15" hidden="false" customHeight="false" outlineLevel="0" collapsed="false">
      <c r="A1086" s="2" t="str">
        <f aca="false">RAW_DATA!A1082</f>
        <v>ORD-101081</v>
      </c>
      <c r="B1086" s="2" t="str">
        <f aca="false">RAW_DATA!B1082</f>
        <v>CUST-4309</v>
      </c>
      <c r="C1086" s="2" t="str">
        <f aca="false">RAW_DATA!C1082</f>
        <v>Men</v>
      </c>
      <c r="D1086" s="2" t="str">
        <f aca="false">RAW_DATA!D1082</f>
        <v>MEN-TSHIRT-001</v>
      </c>
      <c r="E1086" s="14" t="str">
        <f aca="false">RAW_DATA!E1082</f>
        <v>2024-11-12</v>
      </c>
      <c r="F1086" s="14" t="str">
        <f aca="false">RAW_DATA!F1082</f>
        <v>2024-11-16</v>
      </c>
      <c r="G1086" s="2" t="str">
        <f aca="false">RAW_DATA!G1082</f>
        <v>Sudurpashchim</v>
      </c>
      <c r="H1086" s="4" t="n">
        <f aca="false">RAW_DATA!H1082</f>
        <v>14156.36</v>
      </c>
      <c r="I1086" s="5" t="n">
        <f aca="false">RAW_DATA!I1082</f>
        <v>0</v>
      </c>
      <c r="J1086" s="2" t="str">
        <f aca="false">RAW_DATA!J1082</f>
        <v>No</v>
      </c>
      <c r="K1086" s="15" t="n">
        <f aca="false">IF(AND(F1086&lt;&gt;"",E1086&lt;&gt;""),DATEVALUE(F1086)-DATEVALUE(E1086),"")</f>
        <v>4</v>
      </c>
      <c r="L1086" s="4" t="n">
        <f aca="false">H1086*(1-I1086/100)</f>
        <v>14156.36</v>
      </c>
      <c r="M1086" s="4" t="n">
        <f aca="false">H1086*CALCULATIONS!$B$2</f>
        <v>8493.816</v>
      </c>
      <c r="N1086" s="4" t="n">
        <f aca="false">IF(J1086="Yes",H1086*CALCULATIONS!$B$3,0)</f>
        <v>0</v>
      </c>
      <c r="O1086" s="4" t="n">
        <f aca="false">L1086-M1086-N1086</f>
        <v>5662.544</v>
      </c>
      <c r="P1086" s="16" t="n">
        <f aca="false">IF(L1086&gt;0,O1086/L1086,"")</f>
        <v>0.4</v>
      </c>
    </row>
    <row r="1087" customFormat="false" ht="15" hidden="false" customHeight="false" outlineLevel="0" collapsed="false">
      <c r="A1087" s="2" t="str">
        <f aca="false">RAW_DATA!A1083</f>
        <v>ORD-101082</v>
      </c>
      <c r="B1087" s="2" t="str">
        <f aca="false">RAW_DATA!B1083</f>
        <v>CUST-6690</v>
      </c>
      <c r="C1087" s="2" t="str">
        <f aca="false">RAW_DATA!C1083</f>
        <v>Women</v>
      </c>
      <c r="D1087" s="2" t="str">
        <f aca="false">RAW_DATA!D1083</f>
        <v>WOM-DRESS-001</v>
      </c>
      <c r="E1087" s="14" t="str">
        <f aca="false">RAW_DATA!E1083</f>
        <v>2024-12-30</v>
      </c>
      <c r="F1087" s="14" t="str">
        <f aca="false">RAW_DATA!F1083</f>
        <v>2025-01-03</v>
      </c>
      <c r="G1087" s="2" t="str">
        <f aca="false">RAW_DATA!G1083</f>
        <v>Bagmati</v>
      </c>
      <c r="H1087" s="4" t="n">
        <f aca="false">RAW_DATA!H1083</f>
        <v>6564.08</v>
      </c>
      <c r="I1087" s="5" t="n">
        <f aca="false">RAW_DATA!I1083</f>
        <v>5</v>
      </c>
      <c r="J1087" s="2" t="str">
        <f aca="false">RAW_DATA!J1083</f>
        <v>No</v>
      </c>
      <c r="K1087" s="15" t="n">
        <f aca="false">IF(AND(F1087&lt;&gt;"",E1087&lt;&gt;""),DATEVALUE(F1087)-DATEVALUE(E1087),"")</f>
        <v>4</v>
      </c>
      <c r="L1087" s="4" t="n">
        <f aca="false">H1087*(1-I1087/100)</f>
        <v>6235.876</v>
      </c>
      <c r="M1087" s="4" t="n">
        <f aca="false">H1087*CALCULATIONS!$B$2</f>
        <v>3938.448</v>
      </c>
      <c r="N1087" s="4" t="n">
        <f aca="false">IF(J1087="Yes",H1087*CALCULATIONS!$B$3,0)</f>
        <v>0</v>
      </c>
      <c r="O1087" s="4" t="n">
        <f aca="false">L1087-M1087-N1087</f>
        <v>2297.428</v>
      </c>
      <c r="P1087" s="16" t="n">
        <f aca="false">IF(L1087&gt;0,O1087/L1087,"")</f>
        <v>0.368421052631579</v>
      </c>
    </row>
    <row r="1088" customFormat="false" ht="15" hidden="false" customHeight="false" outlineLevel="0" collapsed="false">
      <c r="A1088" s="2" t="str">
        <f aca="false">RAW_DATA!A1084</f>
        <v>ORD-101083</v>
      </c>
      <c r="B1088" s="2" t="str">
        <f aca="false">RAW_DATA!B1084</f>
        <v>CUST-9255</v>
      </c>
      <c r="C1088" s="2" t="str">
        <f aca="false">RAW_DATA!C1084</f>
        <v>Kids</v>
      </c>
      <c r="D1088" s="2" t="str">
        <f aca="false">RAW_DATA!D1084</f>
        <v>KID-HOODIE-001</v>
      </c>
      <c r="E1088" s="14" t="str">
        <f aca="false">RAW_DATA!E1084</f>
        <v>2024-02-04</v>
      </c>
      <c r="F1088" s="14" t="str">
        <f aca="false">RAW_DATA!F1084</f>
        <v>2024-02-09</v>
      </c>
      <c r="G1088" s="2" t="str">
        <f aca="false">RAW_DATA!G1084</f>
        <v>Gandaki</v>
      </c>
      <c r="H1088" s="4" t="n">
        <f aca="false">RAW_DATA!H1084</f>
        <v>13707.31</v>
      </c>
      <c r="I1088" s="5" t="n">
        <f aca="false">RAW_DATA!I1084</f>
        <v>0</v>
      </c>
      <c r="J1088" s="2" t="str">
        <f aca="false">RAW_DATA!J1084</f>
        <v>No</v>
      </c>
      <c r="K1088" s="15" t="n">
        <f aca="false">IF(AND(F1088&lt;&gt;"",E1088&lt;&gt;""),DATEVALUE(F1088)-DATEVALUE(E1088),"")</f>
        <v>5</v>
      </c>
      <c r="L1088" s="4" t="n">
        <f aca="false">H1088*(1-I1088/100)</f>
        <v>13707.31</v>
      </c>
      <c r="M1088" s="4" t="n">
        <f aca="false">H1088*CALCULATIONS!$B$2</f>
        <v>8224.386</v>
      </c>
      <c r="N1088" s="4" t="n">
        <f aca="false">IF(J1088="Yes",H1088*CALCULATIONS!$B$3,0)</f>
        <v>0</v>
      </c>
      <c r="O1088" s="4" t="n">
        <f aca="false">L1088-M1088-N1088</f>
        <v>5482.924</v>
      </c>
      <c r="P1088" s="16" t="n">
        <f aca="false">IF(L1088&gt;0,O1088/L1088,"")</f>
        <v>0.4</v>
      </c>
    </row>
    <row r="1089" customFormat="false" ht="15" hidden="false" customHeight="false" outlineLevel="0" collapsed="false">
      <c r="A1089" s="2" t="str">
        <f aca="false">RAW_DATA!A1085</f>
        <v>ORD-101084</v>
      </c>
      <c r="B1089" s="2" t="str">
        <f aca="false">RAW_DATA!B1085</f>
        <v>CUST-4116</v>
      </c>
      <c r="C1089" s="2" t="str">
        <f aca="false">RAW_DATA!C1085</f>
        <v>Women</v>
      </c>
      <c r="D1089" s="2" t="str">
        <f aca="false">RAW_DATA!D1085</f>
        <v>WOM-DRESS-001</v>
      </c>
      <c r="E1089" s="14" t="str">
        <f aca="false">RAW_DATA!E1085</f>
        <v>2024-05-28</v>
      </c>
      <c r="F1089" s="14" t="str">
        <f aca="false">RAW_DATA!F1085</f>
        <v>2024-05-29</v>
      </c>
      <c r="G1089" s="2" t="str">
        <f aca="false">RAW_DATA!G1085</f>
        <v>Gandaki</v>
      </c>
      <c r="H1089" s="4" t="n">
        <f aca="false">RAW_DATA!H1085</f>
        <v>14528.56</v>
      </c>
      <c r="I1089" s="5" t="n">
        <f aca="false">RAW_DATA!I1085</f>
        <v>25</v>
      </c>
      <c r="J1089" s="2" t="str">
        <f aca="false">RAW_DATA!J1085</f>
        <v>No</v>
      </c>
      <c r="K1089" s="15" t="n">
        <f aca="false">IF(AND(F1089&lt;&gt;"",E1089&lt;&gt;""),DATEVALUE(F1089)-DATEVALUE(E1089),"")</f>
        <v>1</v>
      </c>
      <c r="L1089" s="4" t="n">
        <f aca="false">H1089*(1-I1089/100)</f>
        <v>10896.42</v>
      </c>
      <c r="M1089" s="4" t="n">
        <f aca="false">H1089*CALCULATIONS!$B$2</f>
        <v>8717.136</v>
      </c>
      <c r="N1089" s="4" t="n">
        <f aca="false">IF(J1089="Yes",H1089*CALCULATIONS!$B$3,0)</f>
        <v>0</v>
      </c>
      <c r="O1089" s="4" t="n">
        <f aca="false">L1089-M1089-N1089</f>
        <v>2179.284</v>
      </c>
      <c r="P1089" s="16" t="n">
        <f aca="false">IF(L1089&gt;0,O1089/L1089,"")</f>
        <v>0.2</v>
      </c>
    </row>
    <row r="1090" customFormat="false" ht="15" hidden="false" customHeight="false" outlineLevel="0" collapsed="false">
      <c r="A1090" s="2" t="str">
        <f aca="false">RAW_DATA!A1086</f>
        <v>ORD-101085</v>
      </c>
      <c r="B1090" s="2" t="str">
        <f aca="false">RAW_DATA!B1086</f>
        <v>CUST-7293</v>
      </c>
      <c r="C1090" s="2" t="str">
        <f aca="false">RAW_DATA!C1086</f>
        <v>Women</v>
      </c>
      <c r="D1090" s="2" t="str">
        <f aca="false">RAW_DATA!D1086</f>
        <v>WOM-LEHENGA-001</v>
      </c>
      <c r="E1090" s="14" t="str">
        <f aca="false">RAW_DATA!E1086</f>
        <v>2024-02-08</v>
      </c>
      <c r="F1090" s="14" t="str">
        <f aca="false">RAW_DATA!F1086</f>
        <v>2024-02-11</v>
      </c>
      <c r="G1090" s="2" t="str">
        <f aca="false">RAW_DATA!G1086</f>
        <v>Madhesh</v>
      </c>
      <c r="H1090" s="4" t="n">
        <f aca="false">RAW_DATA!H1086</f>
        <v>13118.71</v>
      </c>
      <c r="I1090" s="5" t="n">
        <f aca="false">RAW_DATA!I1086</f>
        <v>20</v>
      </c>
      <c r="J1090" s="2" t="str">
        <f aca="false">RAW_DATA!J1086</f>
        <v>No</v>
      </c>
      <c r="K1090" s="15" t="n">
        <f aca="false">IF(AND(F1090&lt;&gt;"",E1090&lt;&gt;""),DATEVALUE(F1090)-DATEVALUE(E1090),"")</f>
        <v>3</v>
      </c>
      <c r="L1090" s="4" t="n">
        <f aca="false">H1090*(1-I1090/100)</f>
        <v>10494.968</v>
      </c>
      <c r="M1090" s="4" t="n">
        <f aca="false">H1090*CALCULATIONS!$B$2</f>
        <v>7871.226</v>
      </c>
      <c r="N1090" s="4" t="n">
        <f aca="false">IF(J1090="Yes",H1090*CALCULATIONS!$B$3,0)</f>
        <v>0</v>
      </c>
      <c r="O1090" s="4" t="n">
        <f aca="false">L1090-M1090-N1090</f>
        <v>2623.742</v>
      </c>
      <c r="P1090" s="16" t="n">
        <f aca="false">IF(L1090&gt;0,O1090/L1090,"")</f>
        <v>0.25</v>
      </c>
    </row>
    <row r="1091" customFormat="false" ht="15" hidden="false" customHeight="false" outlineLevel="0" collapsed="false">
      <c r="A1091" s="2" t="str">
        <f aca="false">RAW_DATA!A1087</f>
        <v>ORD-101086</v>
      </c>
      <c r="B1091" s="2" t="str">
        <f aca="false">RAW_DATA!B1087</f>
        <v>CUST-1145</v>
      </c>
      <c r="C1091" s="2" t="str">
        <f aca="false">RAW_DATA!C1087</f>
        <v>Women</v>
      </c>
      <c r="D1091" s="2" t="str">
        <f aca="false">RAW_DATA!D1087</f>
        <v>WOM-LEHENGA-001</v>
      </c>
      <c r="E1091" s="14" t="str">
        <f aca="false">RAW_DATA!E1087</f>
        <v>2024-01-02</v>
      </c>
      <c r="F1091" s="14" t="str">
        <f aca="false">RAW_DATA!F1087</f>
        <v>2024-01-05</v>
      </c>
      <c r="G1091" s="2" t="str">
        <f aca="false">RAW_DATA!G1087</f>
        <v>Madhesh</v>
      </c>
      <c r="H1091" s="4" t="n">
        <f aca="false">RAW_DATA!H1087</f>
        <v>3500.41</v>
      </c>
      <c r="I1091" s="5" t="n">
        <f aca="false">RAW_DATA!I1087</f>
        <v>10</v>
      </c>
      <c r="J1091" s="2" t="str">
        <f aca="false">RAW_DATA!J1087</f>
        <v>No</v>
      </c>
      <c r="K1091" s="15" t="n">
        <f aca="false">IF(AND(F1091&lt;&gt;"",E1091&lt;&gt;""),DATEVALUE(F1091)-DATEVALUE(E1091),"")</f>
        <v>3</v>
      </c>
      <c r="L1091" s="4" t="n">
        <f aca="false">H1091*(1-I1091/100)</f>
        <v>3150.369</v>
      </c>
      <c r="M1091" s="4" t="n">
        <f aca="false">H1091*CALCULATIONS!$B$2</f>
        <v>2100.246</v>
      </c>
      <c r="N1091" s="4" t="n">
        <f aca="false">IF(J1091="Yes",H1091*CALCULATIONS!$B$3,0)</f>
        <v>0</v>
      </c>
      <c r="O1091" s="4" t="n">
        <f aca="false">L1091-M1091-N1091</f>
        <v>1050.123</v>
      </c>
      <c r="P1091" s="16" t="n">
        <f aca="false">IF(L1091&gt;0,O1091/L1091,"")</f>
        <v>0.333333333333334</v>
      </c>
    </row>
    <row r="1092" customFormat="false" ht="15" hidden="false" customHeight="false" outlineLevel="0" collapsed="false">
      <c r="A1092" s="2" t="str">
        <f aca="false">RAW_DATA!A1088</f>
        <v>ORD-101087</v>
      </c>
      <c r="B1092" s="2" t="str">
        <f aca="false">RAW_DATA!B1088</f>
        <v>CUST-5399</v>
      </c>
      <c r="C1092" s="2" t="str">
        <f aca="false">RAW_DATA!C1088</f>
        <v>Kids</v>
      </c>
      <c r="D1092" s="2" t="str">
        <f aca="false">RAW_DATA!D1088</f>
        <v>KID-ONESIE-001</v>
      </c>
      <c r="E1092" s="14" t="str">
        <f aca="false">RAW_DATA!E1088</f>
        <v>2024-05-12</v>
      </c>
      <c r="F1092" s="14" t="str">
        <f aca="false">RAW_DATA!F1088</f>
        <v>2024-05-16</v>
      </c>
      <c r="G1092" s="2" t="str">
        <f aca="false">RAW_DATA!G1088</f>
        <v>Madhesh</v>
      </c>
      <c r="H1092" s="4" t="n">
        <f aca="false">RAW_DATA!H1088</f>
        <v>10948.4</v>
      </c>
      <c r="I1092" s="5" t="n">
        <f aca="false">RAW_DATA!I1088</f>
        <v>25</v>
      </c>
      <c r="J1092" s="2" t="str">
        <f aca="false">RAW_DATA!J1088</f>
        <v>No</v>
      </c>
      <c r="K1092" s="15" t="n">
        <f aca="false">IF(AND(F1092&lt;&gt;"",E1092&lt;&gt;""),DATEVALUE(F1092)-DATEVALUE(E1092),"")</f>
        <v>4</v>
      </c>
      <c r="L1092" s="4" t="n">
        <f aca="false">H1092*(1-I1092/100)</f>
        <v>8211.3</v>
      </c>
      <c r="M1092" s="4" t="n">
        <f aca="false">H1092*CALCULATIONS!$B$2</f>
        <v>6569.04</v>
      </c>
      <c r="N1092" s="4" t="n">
        <f aca="false">IF(J1092="Yes",H1092*CALCULATIONS!$B$3,0)</f>
        <v>0</v>
      </c>
      <c r="O1092" s="4" t="n">
        <f aca="false">L1092-M1092-N1092</f>
        <v>1642.26</v>
      </c>
      <c r="P1092" s="16" t="n">
        <f aca="false">IF(L1092&gt;0,O1092/L1092,"")</f>
        <v>0.2</v>
      </c>
    </row>
    <row r="1093" customFormat="false" ht="15" hidden="false" customHeight="false" outlineLevel="0" collapsed="false">
      <c r="A1093" s="2" t="str">
        <f aca="false">RAW_DATA!A1089</f>
        <v>ORD-101088</v>
      </c>
      <c r="B1093" s="2" t="str">
        <f aca="false">RAW_DATA!B1089</f>
        <v>CUST-5550</v>
      </c>
      <c r="C1093" s="2" t="str">
        <f aca="false">RAW_DATA!C1089</f>
        <v>Women</v>
      </c>
      <c r="D1093" s="2" t="str">
        <f aca="false">RAW_DATA!D1089</f>
        <v>WOM-DRESS-001</v>
      </c>
      <c r="E1093" s="14" t="str">
        <f aca="false">RAW_DATA!E1089</f>
        <v>2024-01-21</v>
      </c>
      <c r="F1093" s="14" t="str">
        <f aca="false">RAW_DATA!F1089</f>
        <v>2024-01-28</v>
      </c>
      <c r="G1093" s="2" t="str">
        <f aca="false">RAW_DATA!G1089</f>
        <v>Bagmati</v>
      </c>
      <c r="H1093" s="4" t="n">
        <f aca="false">RAW_DATA!H1089</f>
        <v>3954.14</v>
      </c>
      <c r="I1093" s="5" t="n">
        <f aca="false">RAW_DATA!I1089</f>
        <v>20</v>
      </c>
      <c r="J1093" s="2" t="str">
        <f aca="false">RAW_DATA!J1089</f>
        <v>No</v>
      </c>
      <c r="K1093" s="15" t="n">
        <f aca="false">IF(AND(F1093&lt;&gt;"",E1093&lt;&gt;""),DATEVALUE(F1093)-DATEVALUE(E1093),"")</f>
        <v>7</v>
      </c>
      <c r="L1093" s="4" t="n">
        <f aca="false">H1093*(1-I1093/100)</f>
        <v>3163.312</v>
      </c>
      <c r="M1093" s="4" t="n">
        <f aca="false">H1093*CALCULATIONS!$B$2</f>
        <v>2372.484</v>
      </c>
      <c r="N1093" s="4" t="n">
        <f aca="false">IF(J1093="Yes",H1093*CALCULATIONS!$B$3,0)</f>
        <v>0</v>
      </c>
      <c r="O1093" s="4" t="n">
        <f aca="false">L1093-M1093-N1093</f>
        <v>790.828</v>
      </c>
      <c r="P1093" s="16" t="n">
        <f aca="false">IF(L1093&gt;0,O1093/L1093,"")</f>
        <v>0.25</v>
      </c>
    </row>
    <row r="1094" customFormat="false" ht="15" hidden="false" customHeight="false" outlineLevel="0" collapsed="false">
      <c r="A1094" s="2" t="str">
        <f aca="false">RAW_DATA!A1090</f>
        <v>ORD-101089</v>
      </c>
      <c r="B1094" s="2" t="str">
        <f aca="false">RAW_DATA!B1090</f>
        <v>CUST-2903</v>
      </c>
      <c r="C1094" s="2" t="str">
        <f aca="false">RAW_DATA!C1090</f>
        <v>Kids</v>
      </c>
      <c r="D1094" s="2" t="str">
        <f aca="false">RAW_DATA!D1090</f>
        <v>KID-JACKET-001</v>
      </c>
      <c r="E1094" s="14" t="str">
        <f aca="false">RAW_DATA!E1090</f>
        <v>2024-05-07</v>
      </c>
      <c r="F1094" s="14" t="str">
        <f aca="false">RAW_DATA!F1090</f>
        <v>2024-05-22</v>
      </c>
      <c r="G1094" s="2" t="str">
        <f aca="false">RAW_DATA!G1090</f>
        <v>Karnali</v>
      </c>
      <c r="H1094" s="4" t="n">
        <f aca="false">RAW_DATA!H1090</f>
        <v>9814.99</v>
      </c>
      <c r="I1094" s="5" t="n">
        <f aca="false">RAW_DATA!I1090</f>
        <v>0</v>
      </c>
      <c r="J1094" s="2" t="str">
        <f aca="false">RAW_DATA!J1090</f>
        <v>No</v>
      </c>
      <c r="K1094" s="15" t="n">
        <f aca="false">IF(AND(F1094&lt;&gt;"",E1094&lt;&gt;""),DATEVALUE(F1094)-DATEVALUE(E1094),"")</f>
        <v>15</v>
      </c>
      <c r="L1094" s="4" t="n">
        <f aca="false">H1094*(1-I1094/100)</f>
        <v>9814.99</v>
      </c>
      <c r="M1094" s="4" t="n">
        <f aca="false">H1094*CALCULATIONS!$B$2</f>
        <v>5888.994</v>
      </c>
      <c r="N1094" s="4" t="n">
        <f aca="false">IF(J1094="Yes",H1094*CALCULATIONS!$B$3,0)</f>
        <v>0</v>
      </c>
      <c r="O1094" s="4" t="n">
        <f aca="false">L1094-M1094-N1094</f>
        <v>3925.996</v>
      </c>
      <c r="P1094" s="16" t="n">
        <f aca="false">IF(L1094&gt;0,O1094/L1094,"")</f>
        <v>0.4</v>
      </c>
    </row>
    <row r="1095" customFormat="false" ht="15" hidden="false" customHeight="false" outlineLevel="0" collapsed="false">
      <c r="A1095" s="2" t="str">
        <f aca="false">RAW_DATA!A1091</f>
        <v>ORD-101090</v>
      </c>
      <c r="B1095" s="2" t="str">
        <f aca="false">RAW_DATA!B1091</f>
        <v>CUST-3189</v>
      </c>
      <c r="C1095" s="2" t="str">
        <f aca="false">RAW_DATA!C1091</f>
        <v>Men</v>
      </c>
      <c r="D1095" s="2" t="str">
        <f aca="false">RAW_DATA!D1091</f>
        <v>MEN-SUIT-001</v>
      </c>
      <c r="E1095" s="14" t="str">
        <f aca="false">RAW_DATA!E1091</f>
        <v>2024-12-27</v>
      </c>
      <c r="F1095" s="14" t="str">
        <f aca="false">RAW_DATA!F1091</f>
        <v>2025-01-06</v>
      </c>
      <c r="G1095" s="2" t="str">
        <f aca="false">RAW_DATA!G1091</f>
        <v>Gandaki</v>
      </c>
      <c r="H1095" s="4" t="n">
        <f aca="false">RAW_DATA!H1091</f>
        <v>5206.15</v>
      </c>
      <c r="I1095" s="5" t="n">
        <f aca="false">RAW_DATA!I1091</f>
        <v>10</v>
      </c>
      <c r="J1095" s="2" t="str">
        <f aca="false">RAW_DATA!J1091</f>
        <v>No</v>
      </c>
      <c r="K1095" s="15" t="n">
        <f aca="false">IF(AND(F1095&lt;&gt;"",E1095&lt;&gt;""),DATEVALUE(F1095)-DATEVALUE(E1095),"")</f>
        <v>10</v>
      </c>
      <c r="L1095" s="4" t="n">
        <f aca="false">H1095*(1-I1095/100)</f>
        <v>4685.535</v>
      </c>
      <c r="M1095" s="4" t="n">
        <f aca="false">H1095*CALCULATIONS!$B$2</f>
        <v>3123.69</v>
      </c>
      <c r="N1095" s="4" t="n">
        <f aca="false">IF(J1095="Yes",H1095*CALCULATIONS!$B$3,0)</f>
        <v>0</v>
      </c>
      <c r="O1095" s="4" t="n">
        <f aca="false">L1095-M1095-N1095</f>
        <v>1561.845</v>
      </c>
      <c r="P1095" s="16" t="n">
        <f aca="false">IF(L1095&gt;0,O1095/L1095,"")</f>
        <v>0.333333333333333</v>
      </c>
    </row>
    <row r="1096" customFormat="false" ht="15" hidden="false" customHeight="false" outlineLevel="0" collapsed="false">
      <c r="A1096" s="2" t="str">
        <f aca="false">RAW_DATA!A1092</f>
        <v>ORD-101091</v>
      </c>
      <c r="B1096" s="2" t="str">
        <f aca="false">RAW_DATA!B1092</f>
        <v>CUST-5582</v>
      </c>
      <c r="C1096" s="2" t="str">
        <f aca="false">RAW_DATA!C1092</f>
        <v>Women</v>
      </c>
      <c r="D1096" s="2" t="str">
        <f aca="false">RAW_DATA!D1092</f>
        <v>WOM-SCARF-001</v>
      </c>
      <c r="E1096" s="14" t="str">
        <f aca="false">RAW_DATA!E1092</f>
        <v>2024-01-06</v>
      </c>
      <c r="F1096" s="14" t="str">
        <f aca="false">RAW_DATA!F1092</f>
        <v>2024-01-15</v>
      </c>
      <c r="G1096" s="2" t="str">
        <f aca="false">RAW_DATA!G1092</f>
        <v>Bagmati</v>
      </c>
      <c r="H1096" s="4" t="n">
        <f aca="false">RAW_DATA!H1092</f>
        <v>9576.35</v>
      </c>
      <c r="I1096" s="5" t="n">
        <f aca="false">RAW_DATA!I1092</f>
        <v>0</v>
      </c>
      <c r="J1096" s="2" t="str">
        <f aca="false">RAW_DATA!J1092</f>
        <v>No</v>
      </c>
      <c r="K1096" s="15" t="n">
        <f aca="false">IF(AND(F1096&lt;&gt;"",E1096&lt;&gt;""),DATEVALUE(F1096)-DATEVALUE(E1096),"")</f>
        <v>9</v>
      </c>
      <c r="L1096" s="4" t="n">
        <f aca="false">H1096*(1-I1096/100)</f>
        <v>9576.35</v>
      </c>
      <c r="M1096" s="4" t="n">
        <f aca="false">H1096*CALCULATIONS!$B$2</f>
        <v>5745.81</v>
      </c>
      <c r="N1096" s="4" t="n">
        <f aca="false">IF(J1096="Yes",H1096*CALCULATIONS!$B$3,0)</f>
        <v>0</v>
      </c>
      <c r="O1096" s="4" t="n">
        <f aca="false">L1096-M1096-N1096</f>
        <v>3830.54</v>
      </c>
      <c r="P1096" s="16" t="n">
        <f aca="false">IF(L1096&gt;0,O1096/L1096,"")</f>
        <v>0.4</v>
      </c>
    </row>
    <row r="1097" customFormat="false" ht="15" hidden="false" customHeight="false" outlineLevel="0" collapsed="false">
      <c r="A1097" s="2" t="str">
        <f aca="false">RAW_DATA!A1093</f>
        <v>ORD-101092</v>
      </c>
      <c r="B1097" s="2" t="str">
        <f aca="false">RAW_DATA!B1093</f>
        <v>CUST-7258</v>
      </c>
      <c r="C1097" s="2" t="str">
        <f aca="false">RAW_DATA!C1093</f>
        <v>Men</v>
      </c>
      <c r="D1097" s="2" t="str">
        <f aca="false">RAW_DATA!D1093</f>
        <v>MEN-SHIRT-001</v>
      </c>
      <c r="E1097" s="14" t="str">
        <f aca="false">RAW_DATA!E1093</f>
        <v>2024-10-25</v>
      </c>
      <c r="F1097" s="14" t="str">
        <f aca="false">RAW_DATA!F1093</f>
        <v>2024-10-27</v>
      </c>
      <c r="G1097" s="2" t="str">
        <f aca="false">RAW_DATA!G1093</f>
        <v>Gandaki</v>
      </c>
      <c r="H1097" s="4" t="n">
        <f aca="false">RAW_DATA!H1093</f>
        <v>11783.7</v>
      </c>
      <c r="I1097" s="5" t="n">
        <f aca="false">RAW_DATA!I1093</f>
        <v>30</v>
      </c>
      <c r="J1097" s="2" t="str">
        <f aca="false">RAW_DATA!J1093</f>
        <v>No</v>
      </c>
      <c r="K1097" s="15" t="n">
        <f aca="false">IF(AND(F1097&lt;&gt;"",E1097&lt;&gt;""),DATEVALUE(F1097)-DATEVALUE(E1097),"")</f>
        <v>2</v>
      </c>
      <c r="L1097" s="4" t="n">
        <f aca="false">H1097*(1-I1097/100)</f>
        <v>8248.59</v>
      </c>
      <c r="M1097" s="4" t="n">
        <f aca="false">H1097*CALCULATIONS!$B$2</f>
        <v>7070.22</v>
      </c>
      <c r="N1097" s="4" t="n">
        <f aca="false">IF(J1097="Yes",H1097*CALCULATIONS!$B$3,0)</f>
        <v>0</v>
      </c>
      <c r="O1097" s="4" t="n">
        <f aca="false">L1097-M1097-N1097</f>
        <v>1178.37</v>
      </c>
      <c r="P1097" s="16" t="n">
        <f aca="false">IF(L1097&gt;0,O1097/L1097,"")</f>
        <v>0.142857142857143</v>
      </c>
    </row>
    <row r="1098" customFormat="false" ht="15" hidden="false" customHeight="false" outlineLevel="0" collapsed="false">
      <c r="A1098" s="2" t="str">
        <f aca="false">RAW_DATA!A1094</f>
        <v>ORD-101093</v>
      </c>
      <c r="B1098" s="2" t="str">
        <f aca="false">RAW_DATA!B1094</f>
        <v>CUST-5403</v>
      </c>
      <c r="C1098" s="2" t="str">
        <f aca="false">RAW_DATA!C1094</f>
        <v>Kids</v>
      </c>
      <c r="D1098" s="2" t="str">
        <f aca="false">RAW_DATA!D1094</f>
        <v>KID-JACKET-001</v>
      </c>
      <c r="E1098" s="14" t="str">
        <f aca="false">RAW_DATA!E1094</f>
        <v>2024-04-15</v>
      </c>
      <c r="F1098" s="14" t="str">
        <f aca="false">RAW_DATA!F1094</f>
        <v>2024-04-24</v>
      </c>
      <c r="G1098" s="2" t="str">
        <f aca="false">RAW_DATA!G1094</f>
        <v>Karnali</v>
      </c>
      <c r="H1098" s="4" t="n">
        <f aca="false">RAW_DATA!H1094</f>
        <v>9262.95</v>
      </c>
      <c r="I1098" s="5" t="n">
        <f aca="false">RAW_DATA!I1094</f>
        <v>25</v>
      </c>
      <c r="J1098" s="2" t="str">
        <f aca="false">RAW_DATA!J1094</f>
        <v>No</v>
      </c>
      <c r="K1098" s="15" t="n">
        <f aca="false">IF(AND(F1098&lt;&gt;"",E1098&lt;&gt;""),DATEVALUE(F1098)-DATEVALUE(E1098),"")</f>
        <v>9</v>
      </c>
      <c r="L1098" s="4" t="n">
        <f aca="false">H1098*(1-I1098/100)</f>
        <v>6947.2125</v>
      </c>
      <c r="M1098" s="4" t="n">
        <f aca="false">H1098*CALCULATIONS!$B$2</f>
        <v>5557.77</v>
      </c>
      <c r="N1098" s="4" t="n">
        <f aca="false">IF(J1098="Yes",H1098*CALCULATIONS!$B$3,0)</f>
        <v>0</v>
      </c>
      <c r="O1098" s="4" t="n">
        <f aca="false">L1098-M1098-N1098</f>
        <v>1389.4425</v>
      </c>
      <c r="P1098" s="16" t="n">
        <f aca="false">IF(L1098&gt;0,O1098/L1098,"")</f>
        <v>0.2</v>
      </c>
    </row>
    <row r="1099" customFormat="false" ht="15" hidden="false" customHeight="false" outlineLevel="0" collapsed="false">
      <c r="A1099" s="2" t="str">
        <f aca="false">RAW_DATA!A1095</f>
        <v>ORD-101094</v>
      </c>
      <c r="B1099" s="2" t="str">
        <f aca="false">RAW_DATA!B1095</f>
        <v>CUST-2535</v>
      </c>
      <c r="C1099" s="2" t="str">
        <f aca="false">RAW_DATA!C1095</f>
        <v>Men</v>
      </c>
      <c r="D1099" s="2" t="str">
        <f aca="false">RAW_DATA!D1095</f>
        <v>MEN-POLO-001</v>
      </c>
      <c r="E1099" s="14" t="str">
        <f aca="false">RAW_DATA!E1095</f>
        <v>2024-08-10</v>
      </c>
      <c r="F1099" s="14" t="str">
        <f aca="false">RAW_DATA!F1095</f>
        <v>2024-08-15</v>
      </c>
      <c r="G1099" s="2" t="str">
        <f aca="false">RAW_DATA!G1095</f>
        <v>Bagmati</v>
      </c>
      <c r="H1099" s="4" t="n">
        <f aca="false">RAW_DATA!H1095</f>
        <v>11082.27</v>
      </c>
      <c r="I1099" s="5" t="n">
        <f aca="false">RAW_DATA!I1095</f>
        <v>5</v>
      </c>
      <c r="J1099" s="2" t="str">
        <f aca="false">RAW_DATA!J1095</f>
        <v>No</v>
      </c>
      <c r="K1099" s="15" t="n">
        <f aca="false">IF(AND(F1099&lt;&gt;"",E1099&lt;&gt;""),DATEVALUE(F1099)-DATEVALUE(E1099),"")</f>
        <v>5</v>
      </c>
      <c r="L1099" s="4" t="n">
        <f aca="false">H1099*(1-I1099/100)</f>
        <v>10528.1565</v>
      </c>
      <c r="M1099" s="4" t="n">
        <f aca="false">H1099*CALCULATIONS!$B$2</f>
        <v>6649.362</v>
      </c>
      <c r="N1099" s="4" t="n">
        <f aca="false">IF(J1099="Yes",H1099*CALCULATIONS!$B$3,0)</f>
        <v>0</v>
      </c>
      <c r="O1099" s="4" t="n">
        <f aca="false">L1099-M1099-N1099</f>
        <v>3878.7945</v>
      </c>
      <c r="P1099" s="16" t="n">
        <f aca="false">IF(L1099&gt;0,O1099/L1099,"")</f>
        <v>0.368421052631579</v>
      </c>
    </row>
    <row r="1100" customFormat="false" ht="15" hidden="false" customHeight="false" outlineLevel="0" collapsed="false">
      <c r="A1100" s="2" t="str">
        <f aca="false">RAW_DATA!A1096</f>
        <v>ORD-101095</v>
      </c>
      <c r="B1100" s="2" t="str">
        <f aca="false">RAW_DATA!B1096</f>
        <v>CUST-5621</v>
      </c>
      <c r="C1100" s="2" t="str">
        <f aca="false">RAW_DATA!C1096</f>
        <v>Women</v>
      </c>
      <c r="D1100" s="2" t="str">
        <f aca="false">RAW_DATA!D1096</f>
        <v>WOM-SUIT-001</v>
      </c>
      <c r="E1100" s="14" t="str">
        <f aca="false">RAW_DATA!E1096</f>
        <v>2024-10-18</v>
      </c>
      <c r="F1100" s="14" t="str">
        <f aca="false">RAW_DATA!F1096</f>
        <v>2024-10-24</v>
      </c>
      <c r="G1100" s="2" t="str">
        <f aca="false">RAW_DATA!G1096</f>
        <v>Bagmati</v>
      </c>
      <c r="H1100" s="4" t="n">
        <f aca="false">RAW_DATA!H1096</f>
        <v>3053.6</v>
      </c>
      <c r="I1100" s="5" t="n">
        <f aca="false">RAW_DATA!I1096</f>
        <v>30</v>
      </c>
      <c r="J1100" s="2" t="str">
        <f aca="false">RAW_DATA!J1096</f>
        <v>No</v>
      </c>
      <c r="K1100" s="15" t="n">
        <f aca="false">IF(AND(F1100&lt;&gt;"",E1100&lt;&gt;""),DATEVALUE(F1100)-DATEVALUE(E1100),"")</f>
        <v>6</v>
      </c>
      <c r="L1100" s="4" t="n">
        <f aca="false">H1100*(1-I1100/100)</f>
        <v>2137.52</v>
      </c>
      <c r="M1100" s="4" t="n">
        <f aca="false">H1100*CALCULATIONS!$B$2</f>
        <v>1832.16</v>
      </c>
      <c r="N1100" s="4" t="n">
        <f aca="false">IF(J1100="Yes",H1100*CALCULATIONS!$B$3,0)</f>
        <v>0</v>
      </c>
      <c r="O1100" s="4" t="n">
        <f aca="false">L1100-M1100-N1100</f>
        <v>305.36</v>
      </c>
      <c r="P1100" s="16" t="n">
        <f aca="false">IF(L1100&gt;0,O1100/L1100,"")</f>
        <v>0.142857142857143</v>
      </c>
    </row>
    <row r="1101" customFormat="false" ht="15" hidden="false" customHeight="false" outlineLevel="0" collapsed="false">
      <c r="A1101" s="2" t="str">
        <f aca="false">RAW_DATA!A1097</f>
        <v>ORD-101096</v>
      </c>
      <c r="B1101" s="2" t="str">
        <f aca="false">RAW_DATA!B1097</f>
        <v>CUST-7986</v>
      </c>
      <c r="C1101" s="2" t="str">
        <f aca="false">RAW_DATA!C1097</f>
        <v>Men</v>
      </c>
      <c r="D1101" s="2" t="str">
        <f aca="false">RAW_DATA!D1097</f>
        <v>MEN-JEANS-001</v>
      </c>
      <c r="E1101" s="14" t="str">
        <f aca="false">RAW_DATA!E1097</f>
        <v>2024-11-07</v>
      </c>
      <c r="F1101" s="14" t="str">
        <f aca="false">RAW_DATA!F1097</f>
        <v>2024-11-10</v>
      </c>
      <c r="G1101" s="2" t="str">
        <f aca="false">RAW_DATA!G1097</f>
        <v>Karnali</v>
      </c>
      <c r="H1101" s="4" t="n">
        <f aca="false">RAW_DATA!H1097</f>
        <v>6215.86</v>
      </c>
      <c r="I1101" s="5" t="n">
        <f aca="false">RAW_DATA!I1097</f>
        <v>30</v>
      </c>
      <c r="J1101" s="2" t="str">
        <f aca="false">RAW_DATA!J1097</f>
        <v>Yes</v>
      </c>
      <c r="K1101" s="15" t="n">
        <f aca="false">IF(AND(F1101&lt;&gt;"",E1101&lt;&gt;""),DATEVALUE(F1101)-DATEVALUE(E1101),"")</f>
        <v>3</v>
      </c>
      <c r="L1101" s="4" t="n">
        <f aca="false">H1101*(1-I1101/100)</f>
        <v>4351.102</v>
      </c>
      <c r="M1101" s="4" t="n">
        <f aca="false">H1101*CALCULATIONS!$B$2</f>
        <v>3729.516</v>
      </c>
      <c r="N1101" s="4" t="n">
        <f aca="false">IF(J1101="Yes",H1101*CALCULATIONS!$B$3,0)</f>
        <v>1243.172</v>
      </c>
      <c r="O1101" s="4" t="n">
        <f aca="false">L1101-M1101-N1101</f>
        <v>-621.586</v>
      </c>
      <c r="P1101" s="16" t="n">
        <f aca="false">IF(L1101&gt;0,O1101/L1101,"")</f>
        <v>-0.142857142857143</v>
      </c>
    </row>
    <row r="1102" customFormat="false" ht="15" hidden="false" customHeight="false" outlineLevel="0" collapsed="false">
      <c r="A1102" s="2" t="str">
        <f aca="false">RAW_DATA!A1098</f>
        <v>ORD-101097</v>
      </c>
      <c r="B1102" s="2" t="str">
        <f aca="false">RAW_DATA!B1098</f>
        <v>CUST-1339</v>
      </c>
      <c r="C1102" s="2" t="str">
        <f aca="false">RAW_DATA!C1098</f>
        <v>Men</v>
      </c>
      <c r="D1102" s="2" t="str">
        <f aca="false">RAW_DATA!D1098</f>
        <v>MEN-POLO-001</v>
      </c>
      <c r="E1102" s="14" t="str">
        <f aca="false">RAW_DATA!E1098</f>
        <v>2024-01-07</v>
      </c>
      <c r="F1102" s="14" t="str">
        <f aca="false">RAW_DATA!F1098</f>
        <v>2024-01-13</v>
      </c>
      <c r="G1102" s="2" t="str">
        <f aca="false">RAW_DATA!G1098</f>
        <v>Bagmati</v>
      </c>
      <c r="H1102" s="4" t="n">
        <f aca="false">RAW_DATA!H1098</f>
        <v>2490.72</v>
      </c>
      <c r="I1102" s="5" t="n">
        <f aca="false">RAW_DATA!I1098</f>
        <v>20</v>
      </c>
      <c r="J1102" s="2" t="str">
        <f aca="false">RAW_DATA!J1098</f>
        <v>No</v>
      </c>
      <c r="K1102" s="15" t="n">
        <f aca="false">IF(AND(F1102&lt;&gt;"",E1102&lt;&gt;""),DATEVALUE(F1102)-DATEVALUE(E1102),"")</f>
        <v>6</v>
      </c>
      <c r="L1102" s="4" t="n">
        <f aca="false">H1102*(1-I1102/100)</f>
        <v>1992.576</v>
      </c>
      <c r="M1102" s="4" t="n">
        <f aca="false">H1102*CALCULATIONS!$B$2</f>
        <v>1494.432</v>
      </c>
      <c r="N1102" s="4" t="n">
        <f aca="false">IF(J1102="Yes",H1102*CALCULATIONS!$B$3,0)</f>
        <v>0</v>
      </c>
      <c r="O1102" s="4" t="n">
        <f aca="false">L1102-M1102-N1102</f>
        <v>498.144</v>
      </c>
      <c r="P1102" s="16" t="n">
        <f aca="false">IF(L1102&gt;0,O1102/L1102,"")</f>
        <v>0.25</v>
      </c>
    </row>
    <row r="1103" customFormat="false" ht="15" hidden="false" customHeight="false" outlineLevel="0" collapsed="false">
      <c r="A1103" s="2" t="str">
        <f aca="false">RAW_DATA!A1099</f>
        <v>ORD-101098</v>
      </c>
      <c r="B1103" s="2" t="str">
        <f aca="false">RAW_DATA!B1099</f>
        <v>CUST-3336</v>
      </c>
      <c r="C1103" s="2" t="str">
        <f aca="false">RAW_DATA!C1099</f>
        <v>Men</v>
      </c>
      <c r="D1103" s="2" t="str">
        <f aca="false">RAW_DATA!D1099</f>
        <v>MEN-SHIRT-001</v>
      </c>
      <c r="E1103" s="14" t="str">
        <f aca="false">RAW_DATA!E1099</f>
        <v>2024-03-08</v>
      </c>
      <c r="F1103" s="14" t="str">
        <f aca="false">RAW_DATA!F1099</f>
        <v>2024-03-12</v>
      </c>
      <c r="G1103" s="2" t="str">
        <f aca="false">RAW_DATA!G1099</f>
        <v>Lumbini</v>
      </c>
      <c r="H1103" s="4" t="n">
        <f aca="false">RAW_DATA!H1099</f>
        <v>14052.83</v>
      </c>
      <c r="I1103" s="5" t="n">
        <f aca="false">RAW_DATA!I1099</f>
        <v>25</v>
      </c>
      <c r="J1103" s="2" t="str">
        <f aca="false">RAW_DATA!J1099</f>
        <v>Yes</v>
      </c>
      <c r="K1103" s="15" t="n">
        <f aca="false">IF(AND(F1103&lt;&gt;"",E1103&lt;&gt;""),DATEVALUE(F1103)-DATEVALUE(E1103),"")</f>
        <v>4</v>
      </c>
      <c r="L1103" s="4" t="n">
        <f aca="false">H1103*(1-I1103/100)</f>
        <v>10539.6225</v>
      </c>
      <c r="M1103" s="4" t="n">
        <f aca="false">H1103*CALCULATIONS!$B$2</f>
        <v>8431.698</v>
      </c>
      <c r="N1103" s="4" t="n">
        <f aca="false">IF(J1103="Yes",H1103*CALCULATIONS!$B$3,0)</f>
        <v>2810.566</v>
      </c>
      <c r="O1103" s="4" t="n">
        <f aca="false">L1103-M1103-N1103</f>
        <v>-702.641500000001</v>
      </c>
      <c r="P1103" s="16" t="n">
        <f aca="false">IF(L1103&gt;0,O1103/L1103,"")</f>
        <v>-0.0666666666666668</v>
      </c>
    </row>
    <row r="1104" customFormat="false" ht="15" hidden="false" customHeight="false" outlineLevel="0" collapsed="false">
      <c r="A1104" s="2" t="str">
        <f aca="false">RAW_DATA!A1100</f>
        <v>ORD-101099</v>
      </c>
      <c r="B1104" s="2" t="str">
        <f aca="false">RAW_DATA!B1100</f>
        <v>CUST-2392</v>
      </c>
      <c r="C1104" s="2" t="str">
        <f aca="false">RAW_DATA!C1100</f>
        <v>Kids</v>
      </c>
      <c r="D1104" s="2" t="str">
        <f aca="false">RAW_DATA!D1100</f>
        <v>KID-KURTA-001</v>
      </c>
      <c r="E1104" s="14" t="str">
        <f aca="false">RAW_DATA!E1100</f>
        <v>2024-02-24</v>
      </c>
      <c r="F1104" s="14" t="str">
        <f aca="false">RAW_DATA!F1100</f>
        <v>2024-03-01</v>
      </c>
      <c r="G1104" s="2" t="str">
        <f aca="false">RAW_DATA!G1100</f>
        <v>Bagmati</v>
      </c>
      <c r="H1104" s="4" t="n">
        <f aca="false">RAW_DATA!H1100</f>
        <v>14385.46</v>
      </c>
      <c r="I1104" s="5" t="n">
        <f aca="false">RAW_DATA!I1100</f>
        <v>0</v>
      </c>
      <c r="J1104" s="2" t="str">
        <f aca="false">RAW_DATA!J1100</f>
        <v>No</v>
      </c>
      <c r="K1104" s="15" t="n">
        <f aca="false">IF(AND(F1104&lt;&gt;"",E1104&lt;&gt;""),DATEVALUE(F1104)-DATEVALUE(E1104),"")</f>
        <v>6</v>
      </c>
      <c r="L1104" s="4" t="n">
        <f aca="false">H1104*(1-I1104/100)</f>
        <v>14385.46</v>
      </c>
      <c r="M1104" s="4" t="n">
        <f aca="false">H1104*CALCULATIONS!$B$2</f>
        <v>8631.276</v>
      </c>
      <c r="N1104" s="4" t="n">
        <f aca="false">IF(J1104="Yes",H1104*CALCULATIONS!$B$3,0)</f>
        <v>0</v>
      </c>
      <c r="O1104" s="4" t="n">
        <f aca="false">L1104-M1104-N1104</f>
        <v>5754.184</v>
      </c>
      <c r="P1104" s="16" t="n">
        <f aca="false">IF(L1104&gt;0,O1104/L1104,"")</f>
        <v>0.4</v>
      </c>
    </row>
    <row r="1105" customFormat="false" ht="15" hidden="false" customHeight="false" outlineLevel="0" collapsed="false">
      <c r="A1105" s="2" t="str">
        <f aca="false">RAW_DATA!A1101</f>
        <v>ORD-101100</v>
      </c>
      <c r="B1105" s="2" t="str">
        <f aca="false">RAW_DATA!B1101</f>
        <v>CUST-1915</v>
      </c>
      <c r="C1105" s="2" t="str">
        <f aca="false">RAW_DATA!C1101</f>
        <v>Men</v>
      </c>
      <c r="D1105" s="2" t="str">
        <f aca="false">RAW_DATA!D1101</f>
        <v>MEN-TSHIRT-001</v>
      </c>
      <c r="E1105" s="14" t="str">
        <f aca="false">RAW_DATA!E1101</f>
        <v>2024-06-06</v>
      </c>
      <c r="F1105" s="14" t="str">
        <f aca="false">RAW_DATA!F1101</f>
        <v>2024-06-10</v>
      </c>
      <c r="G1105" s="2" t="str">
        <f aca="false">RAW_DATA!G1101</f>
        <v>Lumbini</v>
      </c>
      <c r="H1105" s="4" t="n">
        <f aca="false">RAW_DATA!H1101</f>
        <v>12324.24</v>
      </c>
      <c r="I1105" s="5" t="n">
        <f aca="false">RAW_DATA!I1101</f>
        <v>15</v>
      </c>
      <c r="J1105" s="2" t="str">
        <f aca="false">RAW_DATA!J1101</f>
        <v>Yes</v>
      </c>
      <c r="K1105" s="15" t="n">
        <f aca="false">IF(AND(F1105&lt;&gt;"",E1105&lt;&gt;""),DATEVALUE(F1105)-DATEVALUE(E1105),"")</f>
        <v>4</v>
      </c>
      <c r="L1105" s="4" t="n">
        <f aca="false">H1105*(1-I1105/100)</f>
        <v>10475.604</v>
      </c>
      <c r="M1105" s="4" t="n">
        <f aca="false">H1105*CALCULATIONS!$B$2</f>
        <v>7394.544</v>
      </c>
      <c r="N1105" s="4" t="n">
        <f aca="false">IF(J1105="Yes",H1105*CALCULATIONS!$B$3,0)</f>
        <v>2464.848</v>
      </c>
      <c r="O1105" s="4" t="n">
        <f aca="false">L1105-M1105-N1105</f>
        <v>616.212</v>
      </c>
      <c r="P1105" s="16" t="n">
        <f aca="false">IF(L1105&gt;0,O1105/L1105,"")</f>
        <v>0.0588235294117647</v>
      </c>
    </row>
    <row r="1106" customFormat="false" ht="15" hidden="false" customHeight="false" outlineLevel="0" collapsed="false">
      <c r="A1106" s="2" t="str">
        <f aca="false">RAW_DATA!A1102</f>
        <v>ORD-101101</v>
      </c>
      <c r="B1106" s="2" t="str">
        <f aca="false">RAW_DATA!B1102</f>
        <v>CUST-9381</v>
      </c>
      <c r="C1106" s="2" t="str">
        <f aca="false">RAW_DATA!C1102</f>
        <v>Women</v>
      </c>
      <c r="D1106" s="2" t="str">
        <f aca="false">RAW_DATA!D1102</f>
        <v>WOM-JEANS-001</v>
      </c>
      <c r="E1106" s="14" t="str">
        <f aca="false">RAW_DATA!E1102</f>
        <v>2024-01-23</v>
      </c>
      <c r="F1106" s="14" t="str">
        <f aca="false">RAW_DATA!F1102</f>
        <v>2024-01-25</v>
      </c>
      <c r="G1106" s="2" t="str">
        <f aca="false">RAW_DATA!G1102</f>
        <v>Gandaki</v>
      </c>
      <c r="H1106" s="4" t="n">
        <f aca="false">RAW_DATA!H1102</f>
        <v>807.51</v>
      </c>
      <c r="I1106" s="5" t="n">
        <f aca="false">RAW_DATA!I1102</f>
        <v>0</v>
      </c>
      <c r="J1106" s="2" t="str">
        <f aca="false">RAW_DATA!J1102</f>
        <v>No</v>
      </c>
      <c r="K1106" s="15" t="n">
        <f aca="false">IF(AND(F1106&lt;&gt;"",E1106&lt;&gt;""),DATEVALUE(F1106)-DATEVALUE(E1106),"")</f>
        <v>2</v>
      </c>
      <c r="L1106" s="4" t="n">
        <f aca="false">H1106*(1-I1106/100)</f>
        <v>807.51</v>
      </c>
      <c r="M1106" s="4" t="n">
        <f aca="false">H1106*CALCULATIONS!$B$2</f>
        <v>484.506</v>
      </c>
      <c r="N1106" s="4" t="n">
        <f aca="false">IF(J1106="Yes",H1106*CALCULATIONS!$B$3,0)</f>
        <v>0</v>
      </c>
      <c r="O1106" s="4" t="n">
        <f aca="false">L1106-M1106-N1106</f>
        <v>323.004</v>
      </c>
      <c r="P1106" s="16" t="n">
        <f aca="false">IF(L1106&gt;0,O1106/L1106,"")</f>
        <v>0.4</v>
      </c>
    </row>
    <row r="1107" customFormat="false" ht="15" hidden="false" customHeight="false" outlineLevel="0" collapsed="false">
      <c r="A1107" s="2" t="str">
        <f aca="false">RAW_DATA!A1103</f>
        <v>ORD-101102</v>
      </c>
      <c r="B1107" s="2" t="str">
        <f aca="false">RAW_DATA!B1103</f>
        <v>CUST-5699</v>
      </c>
      <c r="C1107" s="2" t="str">
        <f aca="false">RAW_DATA!C1103</f>
        <v>Kids</v>
      </c>
      <c r="D1107" s="2" t="str">
        <f aca="false">RAW_DATA!D1103</f>
        <v>KID-SHORTS-001</v>
      </c>
      <c r="E1107" s="14" t="str">
        <f aca="false">RAW_DATA!E1103</f>
        <v>2024-08-06</v>
      </c>
      <c r="F1107" s="14" t="str">
        <f aca="false">RAW_DATA!F1103</f>
        <v>2024-08-11</v>
      </c>
      <c r="G1107" s="2" t="str">
        <f aca="false">RAW_DATA!G1103</f>
        <v>Bagmati</v>
      </c>
      <c r="H1107" s="4" t="n">
        <f aca="false">RAW_DATA!H1103</f>
        <v>848.01</v>
      </c>
      <c r="I1107" s="5" t="n">
        <f aca="false">RAW_DATA!I1103</f>
        <v>5</v>
      </c>
      <c r="J1107" s="2" t="str">
        <f aca="false">RAW_DATA!J1103</f>
        <v>No</v>
      </c>
      <c r="K1107" s="15" t="n">
        <f aca="false">IF(AND(F1107&lt;&gt;"",E1107&lt;&gt;""),DATEVALUE(F1107)-DATEVALUE(E1107),"")</f>
        <v>5</v>
      </c>
      <c r="L1107" s="4" t="n">
        <f aca="false">H1107*(1-I1107/100)</f>
        <v>805.6095</v>
      </c>
      <c r="M1107" s="4" t="n">
        <f aca="false">H1107*CALCULATIONS!$B$2</f>
        <v>508.806</v>
      </c>
      <c r="N1107" s="4" t="n">
        <f aca="false">IF(J1107="Yes",H1107*CALCULATIONS!$B$3,0)</f>
        <v>0</v>
      </c>
      <c r="O1107" s="4" t="n">
        <f aca="false">L1107-M1107-N1107</f>
        <v>296.8035</v>
      </c>
      <c r="P1107" s="16" t="n">
        <f aca="false">IF(L1107&gt;0,O1107/L1107,"")</f>
        <v>0.368421052631579</v>
      </c>
    </row>
    <row r="1108" customFormat="false" ht="15" hidden="false" customHeight="false" outlineLevel="0" collapsed="false">
      <c r="A1108" s="2" t="str">
        <f aca="false">RAW_DATA!A1104</f>
        <v>ORD-101103</v>
      </c>
      <c r="B1108" s="2" t="str">
        <f aca="false">RAW_DATA!B1104</f>
        <v>CUST-4678</v>
      </c>
      <c r="C1108" s="2" t="str">
        <f aca="false">RAW_DATA!C1104</f>
        <v>Men</v>
      </c>
      <c r="D1108" s="2" t="str">
        <f aca="false">RAW_DATA!D1104</f>
        <v>MEN-POLO-001</v>
      </c>
      <c r="E1108" s="14" t="str">
        <f aca="false">RAW_DATA!E1104</f>
        <v>2024-02-27</v>
      </c>
      <c r="F1108" s="14" t="str">
        <f aca="false">RAW_DATA!F1104</f>
        <v>2024-03-04</v>
      </c>
      <c r="G1108" s="2" t="str">
        <f aca="false">RAW_DATA!G1104</f>
        <v>Lumbini</v>
      </c>
      <c r="H1108" s="4" t="n">
        <f aca="false">RAW_DATA!H1104</f>
        <v>12430.38</v>
      </c>
      <c r="I1108" s="5" t="n">
        <f aca="false">RAW_DATA!I1104</f>
        <v>25</v>
      </c>
      <c r="J1108" s="2" t="str">
        <f aca="false">RAW_DATA!J1104</f>
        <v>No</v>
      </c>
      <c r="K1108" s="15" t="n">
        <f aca="false">IF(AND(F1108&lt;&gt;"",E1108&lt;&gt;""),DATEVALUE(F1108)-DATEVALUE(E1108),"")</f>
        <v>6</v>
      </c>
      <c r="L1108" s="4" t="n">
        <f aca="false">H1108*(1-I1108/100)</f>
        <v>9322.785</v>
      </c>
      <c r="M1108" s="4" t="n">
        <f aca="false">H1108*CALCULATIONS!$B$2</f>
        <v>7458.228</v>
      </c>
      <c r="N1108" s="4" t="n">
        <f aca="false">IF(J1108="Yes",H1108*CALCULATIONS!$B$3,0)</f>
        <v>0</v>
      </c>
      <c r="O1108" s="4" t="n">
        <f aca="false">L1108-M1108-N1108</f>
        <v>1864.557</v>
      </c>
      <c r="P1108" s="16" t="n">
        <f aca="false">IF(L1108&gt;0,O1108/L1108,"")</f>
        <v>0.2</v>
      </c>
    </row>
    <row r="1109" customFormat="false" ht="15" hidden="false" customHeight="false" outlineLevel="0" collapsed="false">
      <c r="A1109" s="2" t="str">
        <f aca="false">RAW_DATA!A1105</f>
        <v>ORD-101104</v>
      </c>
      <c r="B1109" s="2" t="str">
        <f aca="false">RAW_DATA!B1105</f>
        <v>CUST-1710</v>
      </c>
      <c r="C1109" s="2" t="str">
        <f aca="false">RAW_DATA!C1105</f>
        <v>Men</v>
      </c>
      <c r="D1109" s="2" t="str">
        <f aca="false">RAW_DATA!D1105</f>
        <v>MEN-JACKET-001</v>
      </c>
      <c r="E1109" s="14" t="str">
        <f aca="false">RAW_DATA!E1105</f>
        <v>2024-07-03</v>
      </c>
      <c r="F1109" s="14" t="str">
        <f aca="false">RAW_DATA!F1105</f>
        <v>2024-07-15</v>
      </c>
      <c r="G1109" s="2" t="str">
        <f aca="false">RAW_DATA!G1105</f>
        <v>Madhesh</v>
      </c>
      <c r="H1109" s="4" t="n">
        <f aca="false">RAW_DATA!H1105</f>
        <v>5339.01</v>
      </c>
      <c r="I1109" s="5" t="n">
        <f aca="false">RAW_DATA!I1105</f>
        <v>20</v>
      </c>
      <c r="J1109" s="2" t="str">
        <f aca="false">RAW_DATA!J1105</f>
        <v>No</v>
      </c>
      <c r="K1109" s="15" t="n">
        <f aca="false">IF(AND(F1109&lt;&gt;"",E1109&lt;&gt;""),DATEVALUE(F1109)-DATEVALUE(E1109),"")</f>
        <v>12</v>
      </c>
      <c r="L1109" s="4" t="n">
        <f aca="false">H1109*(1-I1109/100)</f>
        <v>4271.208</v>
      </c>
      <c r="M1109" s="4" t="n">
        <f aca="false">H1109*CALCULATIONS!$B$2</f>
        <v>3203.406</v>
      </c>
      <c r="N1109" s="4" t="n">
        <f aca="false">IF(J1109="Yes",H1109*CALCULATIONS!$B$3,0)</f>
        <v>0</v>
      </c>
      <c r="O1109" s="4" t="n">
        <f aca="false">L1109-M1109-N1109</f>
        <v>1067.802</v>
      </c>
      <c r="P1109" s="16" t="n">
        <f aca="false">IF(L1109&gt;0,O1109/L1109,"")</f>
        <v>0.25</v>
      </c>
    </row>
    <row r="1110" customFormat="false" ht="15" hidden="false" customHeight="false" outlineLevel="0" collapsed="false">
      <c r="A1110" s="2" t="str">
        <f aca="false">RAW_DATA!A1106</f>
        <v>ORD-101105</v>
      </c>
      <c r="B1110" s="2" t="str">
        <f aca="false">RAW_DATA!B1106</f>
        <v>CUST-5940</v>
      </c>
      <c r="C1110" s="2" t="str">
        <f aca="false">RAW_DATA!C1106</f>
        <v>Women</v>
      </c>
      <c r="D1110" s="2" t="str">
        <f aca="false">RAW_DATA!D1106</f>
        <v>WOM-DRESS-001</v>
      </c>
      <c r="E1110" s="14" t="str">
        <f aca="false">RAW_DATA!E1106</f>
        <v>2024-12-13</v>
      </c>
      <c r="F1110" s="14" t="str">
        <f aca="false">RAW_DATA!F1106</f>
        <v>2024-12-18</v>
      </c>
      <c r="G1110" s="2" t="str">
        <f aca="false">RAW_DATA!G1106</f>
        <v>Madhesh</v>
      </c>
      <c r="H1110" s="4" t="n">
        <f aca="false">RAW_DATA!H1106</f>
        <v>9194.37</v>
      </c>
      <c r="I1110" s="5" t="n">
        <f aca="false">RAW_DATA!I1106</f>
        <v>10</v>
      </c>
      <c r="J1110" s="2" t="str">
        <f aca="false">RAW_DATA!J1106</f>
        <v>No</v>
      </c>
      <c r="K1110" s="15" t="n">
        <f aca="false">IF(AND(F1110&lt;&gt;"",E1110&lt;&gt;""),DATEVALUE(F1110)-DATEVALUE(E1110),"")</f>
        <v>5</v>
      </c>
      <c r="L1110" s="4" t="n">
        <f aca="false">H1110*(1-I1110/100)</f>
        <v>8274.933</v>
      </c>
      <c r="M1110" s="4" t="n">
        <f aca="false">H1110*CALCULATIONS!$B$2</f>
        <v>5516.622</v>
      </c>
      <c r="N1110" s="4" t="n">
        <f aca="false">IF(J1110="Yes",H1110*CALCULATIONS!$B$3,0)</f>
        <v>0</v>
      </c>
      <c r="O1110" s="4" t="n">
        <f aca="false">L1110-M1110-N1110</f>
        <v>2758.311</v>
      </c>
      <c r="P1110" s="16" t="n">
        <f aca="false">IF(L1110&gt;0,O1110/L1110,"")</f>
        <v>0.333333333333333</v>
      </c>
    </row>
    <row r="1111" customFormat="false" ht="15" hidden="false" customHeight="false" outlineLevel="0" collapsed="false">
      <c r="A1111" s="2" t="str">
        <f aca="false">RAW_DATA!A1107</f>
        <v>ORD-101106</v>
      </c>
      <c r="B1111" s="2" t="str">
        <f aca="false">RAW_DATA!B1107</f>
        <v>CUST-2251</v>
      </c>
      <c r="C1111" s="2" t="str">
        <f aca="false">RAW_DATA!C1107</f>
        <v>Women</v>
      </c>
      <c r="D1111" s="2" t="str">
        <f aca="false">RAW_DATA!D1107</f>
        <v>WOM-JEANS-001</v>
      </c>
      <c r="E1111" s="14" t="str">
        <f aca="false">RAW_DATA!E1107</f>
        <v>2024-09-12</v>
      </c>
      <c r="F1111" s="14" t="str">
        <f aca="false">RAW_DATA!F1107</f>
        <v>2024-09-19</v>
      </c>
      <c r="G1111" s="2" t="str">
        <f aca="false">RAW_DATA!G1107</f>
        <v>Madhesh</v>
      </c>
      <c r="H1111" s="4" t="n">
        <f aca="false">RAW_DATA!H1107</f>
        <v>4430.85</v>
      </c>
      <c r="I1111" s="5" t="n">
        <f aca="false">RAW_DATA!I1107</f>
        <v>0</v>
      </c>
      <c r="J1111" s="2" t="str">
        <f aca="false">RAW_DATA!J1107</f>
        <v>No</v>
      </c>
      <c r="K1111" s="15" t="n">
        <f aca="false">IF(AND(F1111&lt;&gt;"",E1111&lt;&gt;""),DATEVALUE(F1111)-DATEVALUE(E1111),"")</f>
        <v>7</v>
      </c>
      <c r="L1111" s="4" t="n">
        <f aca="false">H1111*(1-I1111/100)</f>
        <v>4430.85</v>
      </c>
      <c r="M1111" s="4" t="n">
        <f aca="false">H1111*CALCULATIONS!$B$2</f>
        <v>2658.51</v>
      </c>
      <c r="N1111" s="4" t="n">
        <f aca="false">IF(J1111="Yes",H1111*CALCULATIONS!$B$3,0)</f>
        <v>0</v>
      </c>
      <c r="O1111" s="4" t="n">
        <f aca="false">L1111-M1111-N1111</f>
        <v>1772.34</v>
      </c>
      <c r="P1111" s="16" t="n">
        <f aca="false">IF(L1111&gt;0,O1111/L1111,"")</f>
        <v>0.4</v>
      </c>
    </row>
    <row r="1112" customFormat="false" ht="15" hidden="false" customHeight="false" outlineLevel="0" collapsed="false">
      <c r="A1112" s="2" t="str">
        <f aca="false">RAW_DATA!A1108</f>
        <v>ORD-101107</v>
      </c>
      <c r="B1112" s="2" t="str">
        <f aca="false">RAW_DATA!B1108</f>
        <v>CUST-8838</v>
      </c>
      <c r="C1112" s="2" t="str">
        <f aca="false">RAW_DATA!C1108</f>
        <v>Women</v>
      </c>
      <c r="D1112" s="2" t="str">
        <f aca="false">RAW_DATA!D1108</f>
        <v>WOM-DRESS-001</v>
      </c>
      <c r="E1112" s="14" t="str">
        <f aca="false">RAW_DATA!E1108</f>
        <v>2024-07-18</v>
      </c>
      <c r="F1112" s="14" t="str">
        <f aca="false">RAW_DATA!F1108</f>
        <v>2024-07-23</v>
      </c>
      <c r="G1112" s="2" t="str">
        <f aca="false">RAW_DATA!G1108</f>
        <v>Lumbini</v>
      </c>
      <c r="H1112" s="4" t="n">
        <f aca="false">RAW_DATA!H1108</f>
        <v>5143.71</v>
      </c>
      <c r="I1112" s="5" t="n">
        <f aca="false">RAW_DATA!I1108</f>
        <v>5</v>
      </c>
      <c r="J1112" s="2" t="str">
        <f aca="false">RAW_DATA!J1108</f>
        <v>No</v>
      </c>
      <c r="K1112" s="15" t="n">
        <f aca="false">IF(AND(F1112&lt;&gt;"",E1112&lt;&gt;""),DATEVALUE(F1112)-DATEVALUE(E1112),"")</f>
        <v>5</v>
      </c>
      <c r="L1112" s="4" t="n">
        <f aca="false">H1112*(1-I1112/100)</f>
        <v>4886.5245</v>
      </c>
      <c r="M1112" s="4" t="n">
        <f aca="false">H1112*CALCULATIONS!$B$2</f>
        <v>3086.226</v>
      </c>
      <c r="N1112" s="4" t="n">
        <f aca="false">IF(J1112="Yes",H1112*CALCULATIONS!$B$3,0)</f>
        <v>0</v>
      </c>
      <c r="O1112" s="4" t="n">
        <f aca="false">L1112-M1112-N1112</f>
        <v>1800.2985</v>
      </c>
      <c r="P1112" s="16" t="n">
        <f aca="false">IF(L1112&gt;0,O1112/L1112,"")</f>
        <v>0.368421052631579</v>
      </c>
    </row>
    <row r="1113" customFormat="false" ht="15" hidden="false" customHeight="false" outlineLevel="0" collapsed="false">
      <c r="A1113" s="2" t="str">
        <f aca="false">RAW_DATA!A1109</f>
        <v>ORD-101108</v>
      </c>
      <c r="B1113" s="2" t="str">
        <f aca="false">RAW_DATA!B1109</f>
        <v>CUST-7308</v>
      </c>
      <c r="C1113" s="2" t="str">
        <f aca="false">RAW_DATA!C1109</f>
        <v>Kids</v>
      </c>
      <c r="D1113" s="2" t="str">
        <f aca="false">RAW_DATA!D1109</f>
        <v>KID-FROCK-001</v>
      </c>
      <c r="E1113" s="14" t="str">
        <f aca="false">RAW_DATA!E1109</f>
        <v>2024-02-16</v>
      </c>
      <c r="F1113" s="14" t="str">
        <f aca="false">RAW_DATA!F1109</f>
        <v>2024-02-20</v>
      </c>
      <c r="G1113" s="2" t="str">
        <f aca="false">RAW_DATA!G1109</f>
        <v>Gandaki</v>
      </c>
      <c r="H1113" s="4" t="n">
        <f aca="false">RAW_DATA!H1109</f>
        <v>4537.9</v>
      </c>
      <c r="I1113" s="5" t="n">
        <f aca="false">RAW_DATA!I1109</f>
        <v>25</v>
      </c>
      <c r="J1113" s="2" t="str">
        <f aca="false">RAW_DATA!J1109</f>
        <v>Yes</v>
      </c>
      <c r="K1113" s="15" t="n">
        <f aca="false">IF(AND(F1113&lt;&gt;"",E1113&lt;&gt;""),DATEVALUE(F1113)-DATEVALUE(E1113),"")</f>
        <v>4</v>
      </c>
      <c r="L1113" s="4" t="n">
        <f aca="false">H1113*(1-I1113/100)</f>
        <v>3403.425</v>
      </c>
      <c r="M1113" s="4" t="n">
        <f aca="false">H1113*CALCULATIONS!$B$2</f>
        <v>2722.74</v>
      </c>
      <c r="N1113" s="4" t="n">
        <f aca="false">IF(J1113="Yes",H1113*CALCULATIONS!$B$3,0)</f>
        <v>907.58</v>
      </c>
      <c r="O1113" s="4" t="n">
        <f aca="false">L1113-M1113-N1113</f>
        <v>-226.895</v>
      </c>
      <c r="P1113" s="16" t="n">
        <f aca="false">IF(L1113&gt;0,O1113/L1113,"")</f>
        <v>-0.0666666666666667</v>
      </c>
    </row>
    <row r="1114" customFormat="false" ht="15" hidden="false" customHeight="false" outlineLevel="0" collapsed="false">
      <c r="A1114" s="2" t="str">
        <f aca="false">RAW_DATA!A1110</f>
        <v>ORD-101109</v>
      </c>
      <c r="B1114" s="2" t="str">
        <f aca="false">RAW_DATA!B1110</f>
        <v>CUST-5028</v>
      </c>
      <c r="C1114" s="2" t="str">
        <f aca="false">RAW_DATA!C1110</f>
        <v>Men</v>
      </c>
      <c r="D1114" s="2" t="str">
        <f aca="false">RAW_DATA!D1110</f>
        <v>MEN-TSHIRT-001</v>
      </c>
      <c r="E1114" s="14" t="str">
        <f aca="false">RAW_DATA!E1110</f>
        <v>2024-11-04</v>
      </c>
      <c r="F1114" s="14" t="str">
        <f aca="false">RAW_DATA!F1110</f>
        <v>2024-11-13</v>
      </c>
      <c r="G1114" s="2" t="str">
        <f aca="false">RAW_DATA!G1110</f>
        <v>Madhesh</v>
      </c>
      <c r="H1114" s="4" t="n">
        <f aca="false">RAW_DATA!H1110</f>
        <v>14606.31</v>
      </c>
      <c r="I1114" s="5" t="n">
        <f aca="false">RAW_DATA!I1110</f>
        <v>25</v>
      </c>
      <c r="J1114" s="2" t="str">
        <f aca="false">RAW_DATA!J1110</f>
        <v>No</v>
      </c>
      <c r="K1114" s="15" t="n">
        <f aca="false">IF(AND(F1114&lt;&gt;"",E1114&lt;&gt;""),DATEVALUE(F1114)-DATEVALUE(E1114),"")</f>
        <v>9</v>
      </c>
      <c r="L1114" s="4" t="n">
        <f aca="false">H1114*(1-I1114/100)</f>
        <v>10954.7325</v>
      </c>
      <c r="M1114" s="4" t="n">
        <f aca="false">H1114*CALCULATIONS!$B$2</f>
        <v>8763.786</v>
      </c>
      <c r="N1114" s="4" t="n">
        <f aca="false">IF(J1114="Yes",H1114*CALCULATIONS!$B$3,0)</f>
        <v>0</v>
      </c>
      <c r="O1114" s="4" t="n">
        <f aca="false">L1114-M1114-N1114</f>
        <v>2190.9465</v>
      </c>
      <c r="P1114" s="16" t="n">
        <f aca="false">IF(L1114&gt;0,O1114/L1114,"")</f>
        <v>0.2</v>
      </c>
    </row>
    <row r="1115" customFormat="false" ht="15" hidden="false" customHeight="false" outlineLevel="0" collapsed="false">
      <c r="A1115" s="2" t="str">
        <f aca="false">RAW_DATA!A1111</f>
        <v>ORD-101110</v>
      </c>
      <c r="B1115" s="2" t="str">
        <f aca="false">RAW_DATA!B1111</f>
        <v>CUST-7911</v>
      </c>
      <c r="C1115" s="2" t="str">
        <f aca="false">RAW_DATA!C1111</f>
        <v>Men</v>
      </c>
      <c r="D1115" s="2" t="str">
        <f aca="false">RAW_DATA!D1111</f>
        <v>MEN-CHINO-001</v>
      </c>
      <c r="E1115" s="14" t="str">
        <f aca="false">RAW_DATA!E1111</f>
        <v>2024-10-01</v>
      </c>
      <c r="F1115" s="14" t="str">
        <f aca="false">RAW_DATA!F1111</f>
        <v>2024-10-10</v>
      </c>
      <c r="G1115" s="2" t="str">
        <f aca="false">RAW_DATA!G1111</f>
        <v>Madhesh</v>
      </c>
      <c r="H1115" s="4" t="n">
        <f aca="false">RAW_DATA!H1111</f>
        <v>7642.72</v>
      </c>
      <c r="I1115" s="5" t="n">
        <f aca="false">RAW_DATA!I1111</f>
        <v>20</v>
      </c>
      <c r="J1115" s="2" t="str">
        <f aca="false">RAW_DATA!J1111</f>
        <v>No</v>
      </c>
      <c r="K1115" s="15" t="n">
        <f aca="false">IF(AND(F1115&lt;&gt;"",E1115&lt;&gt;""),DATEVALUE(F1115)-DATEVALUE(E1115),"")</f>
        <v>9</v>
      </c>
      <c r="L1115" s="4" t="n">
        <f aca="false">H1115*(1-I1115/100)</f>
        <v>6114.176</v>
      </c>
      <c r="M1115" s="4" t="n">
        <f aca="false">H1115*CALCULATIONS!$B$2</f>
        <v>4585.632</v>
      </c>
      <c r="N1115" s="4" t="n">
        <f aca="false">IF(J1115="Yes",H1115*CALCULATIONS!$B$3,0)</f>
        <v>0</v>
      </c>
      <c r="O1115" s="4" t="n">
        <f aca="false">L1115-M1115-N1115</f>
        <v>1528.544</v>
      </c>
      <c r="P1115" s="16" t="n">
        <f aca="false">IF(L1115&gt;0,O1115/L1115,"")</f>
        <v>0.25</v>
      </c>
    </row>
    <row r="1116" customFormat="false" ht="15" hidden="false" customHeight="false" outlineLevel="0" collapsed="false">
      <c r="A1116" s="2" t="str">
        <f aca="false">RAW_DATA!A1112</f>
        <v>ORD-101111</v>
      </c>
      <c r="B1116" s="2" t="str">
        <f aca="false">RAW_DATA!B1112</f>
        <v>CUST-8764</v>
      </c>
      <c r="C1116" s="2" t="str">
        <f aca="false">RAW_DATA!C1112</f>
        <v>Women</v>
      </c>
      <c r="D1116" s="2" t="str">
        <f aca="false">RAW_DATA!D1112</f>
        <v>WOM-TOP-001</v>
      </c>
      <c r="E1116" s="14" t="str">
        <f aca="false">RAW_DATA!E1112</f>
        <v>2024-04-14</v>
      </c>
      <c r="F1116" s="14" t="str">
        <f aca="false">RAW_DATA!F1112</f>
        <v>2024-04-29</v>
      </c>
      <c r="G1116" s="2" t="str">
        <f aca="false">RAW_DATA!G1112</f>
        <v>Lumbini</v>
      </c>
      <c r="H1116" s="4" t="n">
        <f aca="false">RAW_DATA!H1112</f>
        <v>5744.79</v>
      </c>
      <c r="I1116" s="5" t="n">
        <f aca="false">RAW_DATA!I1112</f>
        <v>5</v>
      </c>
      <c r="J1116" s="2" t="str">
        <f aca="false">RAW_DATA!J1112</f>
        <v>Yes</v>
      </c>
      <c r="K1116" s="15" t="n">
        <f aca="false">IF(AND(F1116&lt;&gt;"",E1116&lt;&gt;""),DATEVALUE(F1116)-DATEVALUE(E1116),"")</f>
        <v>15</v>
      </c>
      <c r="L1116" s="4" t="n">
        <f aca="false">H1116*(1-I1116/100)</f>
        <v>5457.5505</v>
      </c>
      <c r="M1116" s="4" t="n">
        <f aca="false">H1116*CALCULATIONS!$B$2</f>
        <v>3446.874</v>
      </c>
      <c r="N1116" s="4" t="n">
        <f aca="false">IF(J1116="Yes",H1116*CALCULATIONS!$B$3,0)</f>
        <v>1148.958</v>
      </c>
      <c r="O1116" s="4" t="n">
        <f aca="false">L1116-M1116-N1116</f>
        <v>861.7185</v>
      </c>
      <c r="P1116" s="16" t="n">
        <f aca="false">IF(L1116&gt;0,O1116/L1116,"")</f>
        <v>0.157894736842105</v>
      </c>
    </row>
    <row r="1117" customFormat="false" ht="15" hidden="false" customHeight="false" outlineLevel="0" collapsed="false">
      <c r="A1117" s="2" t="str">
        <f aca="false">RAW_DATA!A1113</f>
        <v>ORD-101112</v>
      </c>
      <c r="B1117" s="2" t="str">
        <f aca="false">RAW_DATA!B1113</f>
        <v>CUST-7898</v>
      </c>
      <c r="C1117" s="2" t="str">
        <f aca="false">RAW_DATA!C1113</f>
        <v>Kids</v>
      </c>
      <c r="D1117" s="2" t="str">
        <f aca="false">RAW_DATA!D1113</f>
        <v>KID-FROCK-001</v>
      </c>
      <c r="E1117" s="14" t="str">
        <f aca="false">RAW_DATA!E1113</f>
        <v>2024-03-12</v>
      </c>
      <c r="F1117" s="14" t="str">
        <f aca="false">RAW_DATA!F1113</f>
        <v>2024-03-16</v>
      </c>
      <c r="G1117" s="2" t="str">
        <f aca="false">RAW_DATA!G1113</f>
        <v>Bagmati</v>
      </c>
      <c r="H1117" s="4" t="n">
        <f aca="false">RAW_DATA!H1113</f>
        <v>5732.45</v>
      </c>
      <c r="I1117" s="5" t="n">
        <f aca="false">RAW_DATA!I1113</f>
        <v>10</v>
      </c>
      <c r="J1117" s="2" t="str">
        <f aca="false">RAW_DATA!J1113</f>
        <v>Yes</v>
      </c>
      <c r="K1117" s="15" t="n">
        <f aca="false">IF(AND(F1117&lt;&gt;"",E1117&lt;&gt;""),DATEVALUE(F1117)-DATEVALUE(E1117),"")</f>
        <v>4</v>
      </c>
      <c r="L1117" s="4" t="n">
        <f aca="false">H1117*(1-I1117/100)</f>
        <v>5159.205</v>
      </c>
      <c r="M1117" s="4" t="n">
        <f aca="false">H1117*CALCULATIONS!$B$2</f>
        <v>3439.47</v>
      </c>
      <c r="N1117" s="4" t="n">
        <f aca="false">IF(J1117="Yes",H1117*CALCULATIONS!$B$3,0)</f>
        <v>1146.49</v>
      </c>
      <c r="O1117" s="4" t="n">
        <f aca="false">L1117-M1117-N1117</f>
        <v>573.245</v>
      </c>
      <c r="P1117" s="16" t="n">
        <f aca="false">IF(L1117&gt;0,O1117/L1117,"")</f>
        <v>0.111111111111111</v>
      </c>
    </row>
    <row r="1118" customFormat="false" ht="15" hidden="false" customHeight="false" outlineLevel="0" collapsed="false">
      <c r="A1118" s="2" t="str">
        <f aca="false">RAW_DATA!A1114</f>
        <v>ORD-101113</v>
      </c>
      <c r="B1118" s="2" t="str">
        <f aca="false">RAW_DATA!B1114</f>
        <v>CUST-1431</v>
      </c>
      <c r="C1118" s="2" t="str">
        <f aca="false">RAW_DATA!C1114</f>
        <v>Men</v>
      </c>
      <c r="D1118" s="2" t="str">
        <f aca="false">RAW_DATA!D1114</f>
        <v>MEN-JEANS-002</v>
      </c>
      <c r="E1118" s="14" t="str">
        <f aca="false">RAW_DATA!E1114</f>
        <v>2024-12-22</v>
      </c>
      <c r="F1118" s="14" t="str">
        <f aca="false">RAW_DATA!F1114</f>
        <v>2024-12-29</v>
      </c>
      <c r="G1118" s="2" t="str">
        <f aca="false">RAW_DATA!G1114</f>
        <v>Bagmati</v>
      </c>
      <c r="H1118" s="4" t="n">
        <f aca="false">RAW_DATA!H1114</f>
        <v>2199.92</v>
      </c>
      <c r="I1118" s="5" t="n">
        <f aca="false">RAW_DATA!I1114</f>
        <v>5</v>
      </c>
      <c r="J1118" s="2" t="str">
        <f aca="false">RAW_DATA!J1114</f>
        <v>No</v>
      </c>
      <c r="K1118" s="15" t="n">
        <f aca="false">IF(AND(F1118&lt;&gt;"",E1118&lt;&gt;""),DATEVALUE(F1118)-DATEVALUE(E1118),"")</f>
        <v>7</v>
      </c>
      <c r="L1118" s="4" t="n">
        <f aca="false">H1118*(1-I1118/100)</f>
        <v>2089.924</v>
      </c>
      <c r="M1118" s="4" t="n">
        <f aca="false">H1118*CALCULATIONS!$B$2</f>
        <v>1319.952</v>
      </c>
      <c r="N1118" s="4" t="n">
        <f aca="false">IF(J1118="Yes",H1118*CALCULATIONS!$B$3,0)</f>
        <v>0</v>
      </c>
      <c r="O1118" s="4" t="n">
        <f aca="false">L1118-M1118-N1118</f>
        <v>769.972</v>
      </c>
      <c r="P1118" s="16" t="n">
        <f aca="false">IF(L1118&gt;0,O1118/L1118,"")</f>
        <v>0.368421052631579</v>
      </c>
    </row>
    <row r="1119" customFormat="false" ht="15" hidden="false" customHeight="false" outlineLevel="0" collapsed="false">
      <c r="A1119" s="2" t="str">
        <f aca="false">RAW_DATA!A1115</f>
        <v>ORD-101114</v>
      </c>
      <c r="B1119" s="2" t="str">
        <f aca="false">RAW_DATA!B1115</f>
        <v>CUST-3591</v>
      </c>
      <c r="C1119" s="2" t="str">
        <f aca="false">RAW_DATA!C1115</f>
        <v>Women</v>
      </c>
      <c r="D1119" s="2" t="str">
        <f aca="false">RAW_DATA!D1115</f>
        <v>WOM-LEHENGA-001</v>
      </c>
      <c r="E1119" s="14" t="str">
        <f aca="false">RAW_DATA!E1115</f>
        <v>2024-10-24</v>
      </c>
      <c r="F1119" s="14" t="str">
        <f aca="false">RAW_DATA!F1115</f>
        <v>2024-10-26</v>
      </c>
      <c r="G1119" s="2" t="str">
        <f aca="false">RAW_DATA!G1115</f>
        <v>Madhesh</v>
      </c>
      <c r="H1119" s="4" t="n">
        <f aca="false">RAW_DATA!H1115</f>
        <v>2037.14</v>
      </c>
      <c r="I1119" s="5" t="n">
        <f aca="false">RAW_DATA!I1115</f>
        <v>25</v>
      </c>
      <c r="J1119" s="2" t="str">
        <f aca="false">RAW_DATA!J1115</f>
        <v>No</v>
      </c>
      <c r="K1119" s="15" t="n">
        <f aca="false">IF(AND(F1119&lt;&gt;"",E1119&lt;&gt;""),DATEVALUE(F1119)-DATEVALUE(E1119),"")</f>
        <v>2</v>
      </c>
      <c r="L1119" s="4" t="n">
        <f aca="false">H1119*(1-I1119/100)</f>
        <v>1527.855</v>
      </c>
      <c r="M1119" s="4" t="n">
        <f aca="false">H1119*CALCULATIONS!$B$2</f>
        <v>1222.284</v>
      </c>
      <c r="N1119" s="4" t="n">
        <f aca="false">IF(J1119="Yes",H1119*CALCULATIONS!$B$3,0)</f>
        <v>0</v>
      </c>
      <c r="O1119" s="4" t="n">
        <f aca="false">L1119-M1119-N1119</f>
        <v>305.571</v>
      </c>
      <c r="P1119" s="16" t="n">
        <f aca="false">IF(L1119&gt;0,O1119/L1119,"")</f>
        <v>0.2</v>
      </c>
    </row>
    <row r="1120" customFormat="false" ht="15" hidden="false" customHeight="false" outlineLevel="0" collapsed="false">
      <c r="A1120" s="2" t="str">
        <f aca="false">RAW_DATA!A1116</f>
        <v>ORD-101115</v>
      </c>
      <c r="B1120" s="2" t="str">
        <f aca="false">RAW_DATA!B1116</f>
        <v>CUST-3988</v>
      </c>
      <c r="C1120" s="2" t="str">
        <f aca="false">RAW_DATA!C1116</f>
        <v>Men</v>
      </c>
      <c r="D1120" s="2" t="str">
        <f aca="false">RAW_DATA!D1116</f>
        <v>MEN-SUIT-001</v>
      </c>
      <c r="E1120" s="14" t="str">
        <f aca="false">RAW_DATA!E1116</f>
        <v>2024-10-18</v>
      </c>
      <c r="F1120" s="14" t="str">
        <f aca="false">RAW_DATA!F1116</f>
        <v>2024-10-27</v>
      </c>
      <c r="G1120" s="2" t="str">
        <f aca="false">RAW_DATA!G1116</f>
        <v>Bagmati</v>
      </c>
      <c r="H1120" s="4" t="n">
        <f aca="false">RAW_DATA!H1116</f>
        <v>1617.45</v>
      </c>
      <c r="I1120" s="5" t="n">
        <f aca="false">RAW_DATA!I1116</f>
        <v>5</v>
      </c>
      <c r="J1120" s="2" t="str">
        <f aca="false">RAW_DATA!J1116</f>
        <v>No</v>
      </c>
      <c r="K1120" s="15" t="n">
        <f aca="false">IF(AND(F1120&lt;&gt;"",E1120&lt;&gt;""),DATEVALUE(F1120)-DATEVALUE(E1120),"")</f>
        <v>9</v>
      </c>
      <c r="L1120" s="4" t="n">
        <f aca="false">H1120*(1-I1120/100)</f>
        <v>1536.5775</v>
      </c>
      <c r="M1120" s="4" t="n">
        <f aca="false">H1120*CALCULATIONS!$B$2</f>
        <v>970.47</v>
      </c>
      <c r="N1120" s="4" t="n">
        <f aca="false">IF(J1120="Yes",H1120*CALCULATIONS!$B$3,0)</f>
        <v>0</v>
      </c>
      <c r="O1120" s="4" t="n">
        <f aca="false">L1120-M1120-N1120</f>
        <v>566.1075</v>
      </c>
      <c r="P1120" s="16" t="n">
        <f aca="false">IF(L1120&gt;0,O1120/L1120,"")</f>
        <v>0.368421052631579</v>
      </c>
    </row>
    <row r="1121" customFormat="false" ht="15" hidden="false" customHeight="false" outlineLevel="0" collapsed="false">
      <c r="A1121" s="2" t="str">
        <f aca="false">RAW_DATA!A1117</f>
        <v>ORD-101116</v>
      </c>
      <c r="B1121" s="2" t="str">
        <f aca="false">RAW_DATA!B1117</f>
        <v>CUST-1216</v>
      </c>
      <c r="C1121" s="2" t="str">
        <f aca="false">RAW_DATA!C1117</f>
        <v>Women</v>
      </c>
      <c r="D1121" s="2" t="str">
        <f aca="false">RAW_DATA!D1117</f>
        <v>WOM-DRESS-001</v>
      </c>
      <c r="E1121" s="14" t="str">
        <f aca="false">RAW_DATA!E1117</f>
        <v>2024-08-28</v>
      </c>
      <c r="F1121" s="14" t="str">
        <f aca="false">RAW_DATA!F1117</f>
        <v>2024-09-02</v>
      </c>
      <c r="G1121" s="2" t="str">
        <f aca="false">RAW_DATA!G1117</f>
        <v>Lumbini</v>
      </c>
      <c r="H1121" s="4" t="n">
        <f aca="false">RAW_DATA!H1117</f>
        <v>14257.1</v>
      </c>
      <c r="I1121" s="5" t="n">
        <f aca="false">RAW_DATA!I1117</f>
        <v>25</v>
      </c>
      <c r="J1121" s="2" t="str">
        <f aca="false">RAW_DATA!J1117</f>
        <v>No</v>
      </c>
      <c r="K1121" s="15" t="n">
        <f aca="false">IF(AND(F1121&lt;&gt;"",E1121&lt;&gt;""),DATEVALUE(F1121)-DATEVALUE(E1121),"")</f>
        <v>5</v>
      </c>
      <c r="L1121" s="4" t="n">
        <f aca="false">H1121*(1-I1121/100)</f>
        <v>10692.825</v>
      </c>
      <c r="M1121" s="4" t="n">
        <f aca="false">H1121*CALCULATIONS!$B$2</f>
        <v>8554.26</v>
      </c>
      <c r="N1121" s="4" t="n">
        <f aca="false">IF(J1121="Yes",H1121*CALCULATIONS!$B$3,0)</f>
        <v>0</v>
      </c>
      <c r="O1121" s="4" t="n">
        <f aca="false">L1121-M1121-N1121</f>
        <v>2138.565</v>
      </c>
      <c r="P1121" s="16" t="n">
        <f aca="false">IF(L1121&gt;0,O1121/L1121,"")</f>
        <v>0.2</v>
      </c>
    </row>
    <row r="1122" customFormat="false" ht="15" hidden="false" customHeight="false" outlineLevel="0" collapsed="false">
      <c r="A1122" s="2" t="str">
        <f aca="false">RAW_DATA!A1118</f>
        <v>ORD-101117</v>
      </c>
      <c r="B1122" s="2" t="str">
        <f aca="false">RAW_DATA!B1118</f>
        <v>CUST-7940</v>
      </c>
      <c r="C1122" s="2" t="str">
        <f aca="false">RAW_DATA!C1118</f>
        <v>Men</v>
      </c>
      <c r="D1122" s="2" t="str">
        <f aca="false">RAW_DATA!D1118</f>
        <v>MEN-JEANS-001</v>
      </c>
      <c r="E1122" s="14" t="str">
        <f aca="false">RAW_DATA!E1118</f>
        <v>2024-03-29</v>
      </c>
      <c r="F1122" s="14" t="str">
        <f aca="false">RAW_DATA!F1118</f>
        <v>2024-04-04</v>
      </c>
      <c r="G1122" s="2" t="str">
        <f aca="false">RAW_DATA!G1118</f>
        <v>Bagmati</v>
      </c>
      <c r="H1122" s="4" t="n">
        <f aca="false">RAW_DATA!H1118</f>
        <v>965.73</v>
      </c>
      <c r="I1122" s="5" t="n">
        <f aca="false">RAW_DATA!I1118</f>
        <v>25</v>
      </c>
      <c r="J1122" s="2" t="str">
        <f aca="false">RAW_DATA!J1118</f>
        <v>Yes</v>
      </c>
      <c r="K1122" s="15" t="n">
        <f aca="false">IF(AND(F1122&lt;&gt;"",E1122&lt;&gt;""),DATEVALUE(F1122)-DATEVALUE(E1122),"")</f>
        <v>6</v>
      </c>
      <c r="L1122" s="4" t="n">
        <f aca="false">H1122*(1-I1122/100)</f>
        <v>724.2975</v>
      </c>
      <c r="M1122" s="4" t="n">
        <f aca="false">H1122*CALCULATIONS!$B$2</f>
        <v>579.438</v>
      </c>
      <c r="N1122" s="4" t="n">
        <f aca="false">IF(J1122="Yes",H1122*CALCULATIONS!$B$3,0)</f>
        <v>193.146</v>
      </c>
      <c r="O1122" s="4" t="n">
        <f aca="false">L1122-M1122-N1122</f>
        <v>-48.2865</v>
      </c>
      <c r="P1122" s="16" t="n">
        <f aca="false">IF(L1122&gt;0,O1122/L1122,"")</f>
        <v>-0.0666666666666667</v>
      </c>
    </row>
    <row r="1123" customFormat="false" ht="15" hidden="false" customHeight="false" outlineLevel="0" collapsed="false">
      <c r="A1123" s="2" t="str">
        <f aca="false">RAW_DATA!A1119</f>
        <v>ORD-101118</v>
      </c>
      <c r="B1123" s="2" t="str">
        <f aca="false">RAW_DATA!B1119</f>
        <v>CUST-7941</v>
      </c>
      <c r="C1123" s="2" t="str">
        <f aca="false">RAW_DATA!C1119</f>
        <v>Women</v>
      </c>
      <c r="D1123" s="2" t="str">
        <f aca="false">RAW_DATA!D1119</f>
        <v>WOM-SUIT-001</v>
      </c>
      <c r="E1123" s="14" t="str">
        <f aca="false">RAW_DATA!E1119</f>
        <v>2024-10-19</v>
      </c>
      <c r="F1123" s="14" t="str">
        <f aca="false">RAW_DATA!F1119</f>
        <v>2024-10-25</v>
      </c>
      <c r="G1123" s="2" t="str">
        <f aca="false">RAW_DATA!G1119</f>
        <v>Gandaki</v>
      </c>
      <c r="H1123" s="4" t="n">
        <f aca="false">RAW_DATA!H1119</f>
        <v>4241.79</v>
      </c>
      <c r="I1123" s="5" t="n">
        <f aca="false">RAW_DATA!I1119</f>
        <v>30</v>
      </c>
      <c r="J1123" s="2" t="str">
        <f aca="false">RAW_DATA!J1119</f>
        <v>No</v>
      </c>
      <c r="K1123" s="15" t="n">
        <f aca="false">IF(AND(F1123&lt;&gt;"",E1123&lt;&gt;""),DATEVALUE(F1123)-DATEVALUE(E1123),"")</f>
        <v>6</v>
      </c>
      <c r="L1123" s="4" t="n">
        <f aca="false">H1123*(1-I1123/100)</f>
        <v>2969.253</v>
      </c>
      <c r="M1123" s="4" t="n">
        <f aca="false">H1123*CALCULATIONS!$B$2</f>
        <v>2545.074</v>
      </c>
      <c r="N1123" s="4" t="n">
        <f aca="false">IF(J1123="Yes",H1123*CALCULATIONS!$B$3,0)</f>
        <v>0</v>
      </c>
      <c r="O1123" s="4" t="n">
        <f aca="false">L1123-M1123-N1123</f>
        <v>424.179</v>
      </c>
      <c r="P1123" s="16" t="n">
        <f aca="false">IF(L1123&gt;0,O1123/L1123,"")</f>
        <v>0.142857142857143</v>
      </c>
    </row>
    <row r="1124" customFormat="false" ht="15" hidden="false" customHeight="false" outlineLevel="0" collapsed="false">
      <c r="A1124" s="2" t="str">
        <f aca="false">RAW_DATA!A1120</f>
        <v>ORD-101119</v>
      </c>
      <c r="B1124" s="2" t="str">
        <f aca="false">RAW_DATA!B1120</f>
        <v>CUST-1917</v>
      </c>
      <c r="C1124" s="2" t="str">
        <f aca="false">RAW_DATA!C1120</f>
        <v>Kids</v>
      </c>
      <c r="D1124" s="2" t="str">
        <f aca="false">RAW_DATA!D1120</f>
        <v>KID-JACKET-001</v>
      </c>
      <c r="E1124" s="14" t="str">
        <f aca="false">RAW_DATA!E1120</f>
        <v>2024-03-05</v>
      </c>
      <c r="F1124" s="14" t="str">
        <f aca="false">RAW_DATA!F1120</f>
        <v>2024-03-13</v>
      </c>
      <c r="G1124" s="2" t="str">
        <f aca="false">RAW_DATA!G1120</f>
        <v>Sudurpashchim</v>
      </c>
      <c r="H1124" s="4" t="n">
        <f aca="false">RAW_DATA!H1120</f>
        <v>5974.62</v>
      </c>
      <c r="I1124" s="5" t="n">
        <f aca="false">RAW_DATA!I1120</f>
        <v>20</v>
      </c>
      <c r="J1124" s="2" t="str">
        <f aca="false">RAW_DATA!J1120</f>
        <v>No</v>
      </c>
      <c r="K1124" s="15" t="n">
        <f aca="false">IF(AND(F1124&lt;&gt;"",E1124&lt;&gt;""),DATEVALUE(F1124)-DATEVALUE(E1124),"")</f>
        <v>8</v>
      </c>
      <c r="L1124" s="4" t="n">
        <f aca="false">H1124*(1-I1124/100)</f>
        <v>4779.696</v>
      </c>
      <c r="M1124" s="4" t="n">
        <f aca="false">H1124*CALCULATIONS!$B$2</f>
        <v>3584.772</v>
      </c>
      <c r="N1124" s="4" t="n">
        <f aca="false">IF(J1124="Yes",H1124*CALCULATIONS!$B$3,0)</f>
        <v>0</v>
      </c>
      <c r="O1124" s="4" t="n">
        <f aca="false">L1124-M1124-N1124</f>
        <v>1194.924</v>
      </c>
      <c r="P1124" s="16" t="n">
        <f aca="false">IF(L1124&gt;0,O1124/L1124,"")</f>
        <v>0.25</v>
      </c>
    </row>
    <row r="1125" customFormat="false" ht="15" hidden="false" customHeight="false" outlineLevel="0" collapsed="false">
      <c r="A1125" s="2" t="str">
        <f aca="false">RAW_DATA!A1121</f>
        <v>ORD-101120</v>
      </c>
      <c r="B1125" s="2" t="str">
        <f aca="false">RAW_DATA!B1121</f>
        <v>CUST-6131</v>
      </c>
      <c r="C1125" s="2" t="str">
        <f aca="false">RAW_DATA!C1121</f>
        <v>Men</v>
      </c>
      <c r="D1125" s="2" t="str">
        <f aca="false">RAW_DATA!D1121</f>
        <v>MEN-JEANS-001</v>
      </c>
      <c r="E1125" s="14" t="str">
        <f aca="false">RAW_DATA!E1121</f>
        <v>2024-02-09</v>
      </c>
      <c r="F1125" s="14" t="str">
        <f aca="false">RAW_DATA!F1121</f>
        <v>2024-02-18</v>
      </c>
      <c r="G1125" s="2" t="str">
        <f aca="false">RAW_DATA!G1121</f>
        <v>Karnali</v>
      </c>
      <c r="H1125" s="4" t="n">
        <f aca="false">RAW_DATA!H1121</f>
        <v>9273.71</v>
      </c>
      <c r="I1125" s="5" t="n">
        <f aca="false">RAW_DATA!I1121</f>
        <v>20</v>
      </c>
      <c r="J1125" s="2" t="str">
        <f aca="false">RAW_DATA!J1121</f>
        <v>No</v>
      </c>
      <c r="K1125" s="15" t="n">
        <f aca="false">IF(AND(F1125&lt;&gt;"",E1125&lt;&gt;""),DATEVALUE(F1125)-DATEVALUE(E1125),"")</f>
        <v>9</v>
      </c>
      <c r="L1125" s="4" t="n">
        <f aca="false">H1125*(1-I1125/100)</f>
        <v>7418.968</v>
      </c>
      <c r="M1125" s="4" t="n">
        <f aca="false">H1125*CALCULATIONS!$B$2</f>
        <v>5564.226</v>
      </c>
      <c r="N1125" s="4" t="n">
        <f aca="false">IF(J1125="Yes",H1125*CALCULATIONS!$B$3,0)</f>
        <v>0</v>
      </c>
      <c r="O1125" s="4" t="n">
        <f aca="false">L1125-M1125-N1125</f>
        <v>1854.742</v>
      </c>
      <c r="P1125" s="16" t="n">
        <f aca="false">IF(L1125&gt;0,O1125/L1125,"")</f>
        <v>0.25</v>
      </c>
    </row>
    <row r="1126" customFormat="false" ht="15" hidden="false" customHeight="false" outlineLevel="0" collapsed="false">
      <c r="A1126" s="2" t="str">
        <f aca="false">RAW_DATA!A1122</f>
        <v>ORD-101121</v>
      </c>
      <c r="B1126" s="2" t="str">
        <f aca="false">RAW_DATA!B1122</f>
        <v>CUST-2776</v>
      </c>
      <c r="C1126" s="2" t="str">
        <f aca="false">RAW_DATA!C1122</f>
        <v>Women</v>
      </c>
      <c r="D1126" s="2" t="str">
        <f aca="false">RAW_DATA!D1122</f>
        <v>WOM-LEHENGA-001</v>
      </c>
      <c r="E1126" s="14" t="str">
        <f aca="false">RAW_DATA!E1122</f>
        <v>2024-07-09</v>
      </c>
      <c r="F1126" s="14" t="str">
        <f aca="false">RAW_DATA!F1122</f>
        <v>2024-07-16</v>
      </c>
      <c r="G1126" s="2" t="str">
        <f aca="false">RAW_DATA!G1122</f>
        <v>Karnali</v>
      </c>
      <c r="H1126" s="4" t="n">
        <f aca="false">RAW_DATA!H1122</f>
        <v>1292.74</v>
      </c>
      <c r="I1126" s="5" t="n">
        <f aca="false">RAW_DATA!I1122</f>
        <v>5</v>
      </c>
      <c r="J1126" s="2" t="str">
        <f aca="false">RAW_DATA!J1122</f>
        <v>No</v>
      </c>
      <c r="K1126" s="15" t="n">
        <f aca="false">IF(AND(F1126&lt;&gt;"",E1126&lt;&gt;""),DATEVALUE(F1126)-DATEVALUE(E1126),"")</f>
        <v>7</v>
      </c>
      <c r="L1126" s="4" t="n">
        <f aca="false">H1126*(1-I1126/100)</f>
        <v>1228.103</v>
      </c>
      <c r="M1126" s="4" t="n">
        <f aca="false">H1126*CALCULATIONS!$B$2</f>
        <v>775.644</v>
      </c>
      <c r="N1126" s="4" t="n">
        <f aca="false">IF(J1126="Yes",H1126*CALCULATIONS!$B$3,0)</f>
        <v>0</v>
      </c>
      <c r="O1126" s="4" t="n">
        <f aca="false">L1126-M1126-N1126</f>
        <v>452.459</v>
      </c>
      <c r="P1126" s="16" t="n">
        <f aca="false">IF(L1126&gt;0,O1126/L1126,"")</f>
        <v>0.368421052631579</v>
      </c>
    </row>
    <row r="1127" customFormat="false" ht="15" hidden="false" customHeight="false" outlineLevel="0" collapsed="false">
      <c r="A1127" s="2" t="str">
        <f aca="false">RAW_DATA!A1123</f>
        <v>ORD-101122</v>
      </c>
      <c r="B1127" s="2" t="str">
        <f aca="false">RAW_DATA!B1123</f>
        <v>CUST-2070</v>
      </c>
      <c r="C1127" s="2" t="str">
        <f aca="false">RAW_DATA!C1123</f>
        <v>Men</v>
      </c>
      <c r="D1127" s="2" t="str">
        <f aca="false">RAW_DATA!D1123</f>
        <v>MEN-SUIT-001</v>
      </c>
      <c r="E1127" s="14" t="str">
        <f aca="false">RAW_DATA!E1123</f>
        <v>2024-05-02</v>
      </c>
      <c r="F1127" s="14" t="str">
        <f aca="false">RAW_DATA!F1123</f>
        <v>2024-05-06</v>
      </c>
      <c r="G1127" s="2" t="str">
        <f aca="false">RAW_DATA!G1123</f>
        <v>Gandaki</v>
      </c>
      <c r="H1127" s="4" t="n">
        <f aca="false">RAW_DATA!H1123</f>
        <v>5364.34</v>
      </c>
      <c r="I1127" s="5" t="n">
        <f aca="false">RAW_DATA!I1123</f>
        <v>30</v>
      </c>
      <c r="J1127" s="2" t="str">
        <f aca="false">RAW_DATA!J1123</f>
        <v>No</v>
      </c>
      <c r="K1127" s="15" t="n">
        <f aca="false">IF(AND(F1127&lt;&gt;"",E1127&lt;&gt;""),DATEVALUE(F1127)-DATEVALUE(E1127),"")</f>
        <v>4</v>
      </c>
      <c r="L1127" s="4" t="n">
        <f aca="false">H1127*(1-I1127/100)</f>
        <v>3755.038</v>
      </c>
      <c r="M1127" s="4" t="n">
        <f aca="false">H1127*CALCULATIONS!$B$2</f>
        <v>3218.604</v>
      </c>
      <c r="N1127" s="4" t="n">
        <f aca="false">IF(J1127="Yes",H1127*CALCULATIONS!$B$3,0)</f>
        <v>0</v>
      </c>
      <c r="O1127" s="4" t="n">
        <f aca="false">L1127-M1127-N1127</f>
        <v>536.434</v>
      </c>
      <c r="P1127" s="16" t="n">
        <f aca="false">IF(L1127&gt;0,O1127/L1127,"")</f>
        <v>0.142857142857143</v>
      </c>
    </row>
    <row r="1128" customFormat="false" ht="15" hidden="false" customHeight="false" outlineLevel="0" collapsed="false">
      <c r="A1128" s="2" t="str">
        <f aca="false">RAW_DATA!A1124</f>
        <v>ORD-101123</v>
      </c>
      <c r="B1128" s="2" t="str">
        <f aca="false">RAW_DATA!B1124</f>
        <v>CUST-5410</v>
      </c>
      <c r="C1128" s="2" t="str">
        <f aca="false">RAW_DATA!C1124</f>
        <v>Men</v>
      </c>
      <c r="D1128" s="2" t="str">
        <f aca="false">RAW_DATA!D1124</f>
        <v>MEN-SHIRT-001</v>
      </c>
      <c r="E1128" s="14" t="str">
        <f aca="false">RAW_DATA!E1124</f>
        <v>2024-04-13</v>
      </c>
      <c r="F1128" s="14" t="str">
        <f aca="false">RAW_DATA!F1124</f>
        <v>2024-04-20</v>
      </c>
      <c r="G1128" s="2" t="str">
        <f aca="false">RAW_DATA!G1124</f>
        <v>Lumbini</v>
      </c>
      <c r="H1128" s="4" t="n">
        <f aca="false">RAW_DATA!H1124</f>
        <v>3222.29</v>
      </c>
      <c r="I1128" s="5" t="n">
        <f aca="false">RAW_DATA!I1124</f>
        <v>10</v>
      </c>
      <c r="J1128" s="2" t="str">
        <f aca="false">RAW_DATA!J1124</f>
        <v>Yes</v>
      </c>
      <c r="K1128" s="15" t="n">
        <f aca="false">IF(AND(F1128&lt;&gt;"",E1128&lt;&gt;""),DATEVALUE(F1128)-DATEVALUE(E1128),"")</f>
        <v>7</v>
      </c>
      <c r="L1128" s="4" t="n">
        <f aca="false">H1128*(1-I1128/100)</f>
        <v>2900.061</v>
      </c>
      <c r="M1128" s="4" t="n">
        <f aca="false">H1128*CALCULATIONS!$B$2</f>
        <v>1933.374</v>
      </c>
      <c r="N1128" s="4" t="n">
        <f aca="false">IF(J1128="Yes",H1128*CALCULATIONS!$B$3,0)</f>
        <v>644.458</v>
      </c>
      <c r="O1128" s="4" t="n">
        <f aca="false">L1128-M1128-N1128</f>
        <v>322.229</v>
      </c>
      <c r="P1128" s="16" t="n">
        <f aca="false">IF(L1128&gt;0,O1128/L1128,"")</f>
        <v>0.111111111111111</v>
      </c>
    </row>
    <row r="1129" customFormat="false" ht="15" hidden="false" customHeight="false" outlineLevel="0" collapsed="false">
      <c r="A1129" s="2" t="str">
        <f aca="false">RAW_DATA!A1125</f>
        <v>ORD-101124</v>
      </c>
      <c r="B1129" s="2" t="str">
        <f aca="false">RAW_DATA!B1125</f>
        <v>CUST-6056</v>
      </c>
      <c r="C1129" s="2" t="str">
        <f aca="false">RAW_DATA!C1125</f>
        <v>Men</v>
      </c>
      <c r="D1129" s="2" t="str">
        <f aca="false">RAW_DATA!D1125</f>
        <v>MEN-KURTA-001</v>
      </c>
      <c r="E1129" s="14" t="str">
        <f aca="false">RAW_DATA!E1125</f>
        <v>2024-09-04</v>
      </c>
      <c r="F1129" s="14" t="str">
        <f aca="false">RAW_DATA!F1125</f>
        <v>2024-09-05</v>
      </c>
      <c r="G1129" s="2" t="str">
        <f aca="false">RAW_DATA!G1125</f>
        <v>Gandaki</v>
      </c>
      <c r="H1129" s="4" t="n">
        <f aca="false">RAW_DATA!H1125</f>
        <v>14804.16</v>
      </c>
      <c r="I1129" s="5" t="n">
        <f aca="false">RAW_DATA!I1125</f>
        <v>20</v>
      </c>
      <c r="J1129" s="2" t="str">
        <f aca="false">RAW_DATA!J1125</f>
        <v>No</v>
      </c>
      <c r="K1129" s="15" t="n">
        <f aca="false">IF(AND(F1129&lt;&gt;"",E1129&lt;&gt;""),DATEVALUE(F1129)-DATEVALUE(E1129),"")</f>
        <v>1</v>
      </c>
      <c r="L1129" s="4" t="n">
        <f aca="false">H1129*(1-I1129/100)</f>
        <v>11843.328</v>
      </c>
      <c r="M1129" s="4" t="n">
        <f aca="false">H1129*CALCULATIONS!$B$2</f>
        <v>8882.496</v>
      </c>
      <c r="N1129" s="4" t="n">
        <f aca="false">IF(J1129="Yes",H1129*CALCULATIONS!$B$3,0)</f>
        <v>0</v>
      </c>
      <c r="O1129" s="4" t="n">
        <f aca="false">L1129-M1129-N1129</f>
        <v>2960.832</v>
      </c>
      <c r="P1129" s="16" t="n">
        <f aca="false">IF(L1129&gt;0,O1129/L1129,"")</f>
        <v>0.25</v>
      </c>
    </row>
    <row r="1130" customFormat="false" ht="15" hidden="false" customHeight="false" outlineLevel="0" collapsed="false">
      <c r="A1130" s="2" t="str">
        <f aca="false">RAW_DATA!A1126</f>
        <v>ORD-101125</v>
      </c>
      <c r="B1130" s="2" t="str">
        <f aca="false">RAW_DATA!B1126</f>
        <v>CUST-3122</v>
      </c>
      <c r="C1130" s="2" t="str">
        <f aca="false">RAW_DATA!C1126</f>
        <v>Men</v>
      </c>
      <c r="D1130" s="2" t="str">
        <f aca="false">RAW_DATA!D1126</f>
        <v>MEN-SUIT-001</v>
      </c>
      <c r="E1130" s="14" t="str">
        <f aca="false">RAW_DATA!E1126</f>
        <v>2024-06-10</v>
      </c>
      <c r="F1130" s="14" t="str">
        <f aca="false">RAW_DATA!F1126</f>
        <v>2024-06-18</v>
      </c>
      <c r="G1130" s="2" t="str">
        <f aca="false">RAW_DATA!G1126</f>
        <v>Lumbini</v>
      </c>
      <c r="H1130" s="4" t="n">
        <f aca="false">RAW_DATA!H1126</f>
        <v>7753.13</v>
      </c>
      <c r="I1130" s="5" t="n">
        <f aca="false">RAW_DATA!I1126</f>
        <v>15</v>
      </c>
      <c r="J1130" s="2" t="str">
        <f aca="false">RAW_DATA!J1126</f>
        <v>No</v>
      </c>
      <c r="K1130" s="15" t="n">
        <f aca="false">IF(AND(F1130&lt;&gt;"",E1130&lt;&gt;""),DATEVALUE(F1130)-DATEVALUE(E1130),"")</f>
        <v>8</v>
      </c>
      <c r="L1130" s="4" t="n">
        <f aca="false">H1130*(1-I1130/100)</f>
        <v>6590.1605</v>
      </c>
      <c r="M1130" s="4" t="n">
        <f aca="false">H1130*CALCULATIONS!$B$2</f>
        <v>4651.878</v>
      </c>
      <c r="N1130" s="4" t="n">
        <f aca="false">IF(J1130="Yes",H1130*CALCULATIONS!$B$3,0)</f>
        <v>0</v>
      </c>
      <c r="O1130" s="4" t="n">
        <f aca="false">L1130-M1130-N1130</f>
        <v>1938.2825</v>
      </c>
      <c r="P1130" s="16" t="n">
        <f aca="false">IF(L1130&gt;0,O1130/L1130,"")</f>
        <v>0.294117647058824</v>
      </c>
    </row>
    <row r="1131" customFormat="false" ht="15" hidden="false" customHeight="false" outlineLevel="0" collapsed="false">
      <c r="A1131" s="2" t="str">
        <f aca="false">RAW_DATA!A1127</f>
        <v>ORD-101126</v>
      </c>
      <c r="B1131" s="2" t="str">
        <f aca="false">RAW_DATA!B1127</f>
        <v>CUST-7260</v>
      </c>
      <c r="C1131" s="2" t="str">
        <f aca="false">RAW_DATA!C1127</f>
        <v>Women</v>
      </c>
      <c r="D1131" s="2" t="str">
        <f aca="false">RAW_DATA!D1127</f>
        <v>WOM-SAREE-001</v>
      </c>
      <c r="E1131" s="14" t="str">
        <f aca="false">RAW_DATA!E1127</f>
        <v>2024-09-14</v>
      </c>
      <c r="F1131" s="14" t="str">
        <f aca="false">RAW_DATA!F1127</f>
        <v>2024-09-23</v>
      </c>
      <c r="G1131" s="2" t="str">
        <f aca="false">RAW_DATA!G1127</f>
        <v>Madhesh</v>
      </c>
      <c r="H1131" s="4" t="n">
        <f aca="false">RAW_DATA!H1127</f>
        <v>7801.89</v>
      </c>
      <c r="I1131" s="5" t="n">
        <f aca="false">RAW_DATA!I1127</f>
        <v>25</v>
      </c>
      <c r="J1131" s="2" t="str">
        <f aca="false">RAW_DATA!J1127</f>
        <v>Yes</v>
      </c>
      <c r="K1131" s="15" t="n">
        <f aca="false">IF(AND(F1131&lt;&gt;"",E1131&lt;&gt;""),DATEVALUE(F1131)-DATEVALUE(E1131),"")</f>
        <v>9</v>
      </c>
      <c r="L1131" s="4" t="n">
        <f aca="false">H1131*(1-I1131/100)</f>
        <v>5851.4175</v>
      </c>
      <c r="M1131" s="4" t="n">
        <f aca="false">H1131*CALCULATIONS!$B$2</f>
        <v>4681.134</v>
      </c>
      <c r="N1131" s="4" t="n">
        <f aca="false">IF(J1131="Yes",H1131*CALCULATIONS!$B$3,0)</f>
        <v>1560.378</v>
      </c>
      <c r="O1131" s="4" t="n">
        <f aca="false">L1131-M1131-N1131</f>
        <v>-390.0945</v>
      </c>
      <c r="P1131" s="16" t="n">
        <f aca="false">IF(L1131&gt;0,O1131/L1131,"")</f>
        <v>-0.0666666666666666</v>
      </c>
    </row>
    <row r="1132" customFormat="false" ht="15" hidden="false" customHeight="false" outlineLevel="0" collapsed="false">
      <c r="A1132" s="2" t="str">
        <f aca="false">RAW_DATA!A1128</f>
        <v>ORD-101127</v>
      </c>
      <c r="B1132" s="2" t="str">
        <f aca="false">RAW_DATA!B1128</f>
        <v>CUST-4794</v>
      </c>
      <c r="C1132" s="2" t="str">
        <f aca="false">RAW_DATA!C1128</f>
        <v>Women</v>
      </c>
      <c r="D1132" s="2" t="str">
        <f aca="false">RAW_DATA!D1128</f>
        <v>WOM-KURTA-001</v>
      </c>
      <c r="E1132" s="14" t="str">
        <f aca="false">RAW_DATA!E1128</f>
        <v>2024-02-10</v>
      </c>
      <c r="F1132" s="14" t="str">
        <f aca="false">RAW_DATA!F1128</f>
        <v>2024-02-20</v>
      </c>
      <c r="G1132" s="2" t="str">
        <f aca="false">RAW_DATA!G1128</f>
        <v>Bagmati</v>
      </c>
      <c r="H1132" s="4" t="n">
        <f aca="false">RAW_DATA!H1128</f>
        <v>10394.42</v>
      </c>
      <c r="I1132" s="5" t="n">
        <f aca="false">RAW_DATA!I1128</f>
        <v>5</v>
      </c>
      <c r="J1132" s="2" t="str">
        <f aca="false">RAW_DATA!J1128</f>
        <v>Yes</v>
      </c>
      <c r="K1132" s="15" t="n">
        <f aca="false">IF(AND(F1132&lt;&gt;"",E1132&lt;&gt;""),DATEVALUE(F1132)-DATEVALUE(E1132),"")</f>
        <v>10</v>
      </c>
      <c r="L1132" s="4" t="n">
        <f aca="false">H1132*(1-I1132/100)</f>
        <v>9874.699</v>
      </c>
      <c r="M1132" s="4" t="n">
        <f aca="false">H1132*CALCULATIONS!$B$2</f>
        <v>6236.652</v>
      </c>
      <c r="N1132" s="4" t="n">
        <f aca="false">IF(J1132="Yes",H1132*CALCULATIONS!$B$3,0)</f>
        <v>2078.884</v>
      </c>
      <c r="O1132" s="4" t="n">
        <f aca="false">L1132-M1132-N1132</f>
        <v>1559.163</v>
      </c>
      <c r="P1132" s="16" t="n">
        <f aca="false">IF(L1132&gt;0,O1132/L1132,"")</f>
        <v>0.157894736842105</v>
      </c>
    </row>
    <row r="1133" customFormat="false" ht="15" hidden="false" customHeight="false" outlineLevel="0" collapsed="false">
      <c r="A1133" s="2" t="str">
        <f aca="false">RAW_DATA!A1129</f>
        <v>ORD-101128</v>
      </c>
      <c r="B1133" s="2" t="str">
        <f aca="false">RAW_DATA!B1129</f>
        <v>CUST-9573</v>
      </c>
      <c r="C1133" s="2" t="str">
        <f aca="false">RAW_DATA!C1129</f>
        <v>Kids</v>
      </c>
      <c r="D1133" s="2" t="str">
        <f aca="false">RAW_DATA!D1129</f>
        <v>KID-JEANS-001</v>
      </c>
      <c r="E1133" s="14" t="str">
        <f aca="false">RAW_DATA!E1129</f>
        <v>2024-09-13</v>
      </c>
      <c r="F1133" s="14" t="str">
        <f aca="false">RAW_DATA!F1129</f>
        <v>2024-09-19</v>
      </c>
      <c r="G1133" s="2" t="str">
        <f aca="false">RAW_DATA!G1129</f>
        <v>Lumbini</v>
      </c>
      <c r="H1133" s="4" t="n">
        <f aca="false">RAW_DATA!H1129</f>
        <v>14904.54</v>
      </c>
      <c r="I1133" s="5" t="n">
        <f aca="false">RAW_DATA!I1129</f>
        <v>5</v>
      </c>
      <c r="J1133" s="2" t="str">
        <f aca="false">RAW_DATA!J1129</f>
        <v>No</v>
      </c>
      <c r="K1133" s="15" t="n">
        <f aca="false">IF(AND(F1133&lt;&gt;"",E1133&lt;&gt;""),DATEVALUE(F1133)-DATEVALUE(E1133),"")</f>
        <v>6</v>
      </c>
      <c r="L1133" s="4" t="n">
        <f aca="false">H1133*(1-I1133/100)</f>
        <v>14159.313</v>
      </c>
      <c r="M1133" s="4" t="n">
        <f aca="false">H1133*CALCULATIONS!$B$2</f>
        <v>8942.724</v>
      </c>
      <c r="N1133" s="4" t="n">
        <f aca="false">IF(J1133="Yes",H1133*CALCULATIONS!$B$3,0)</f>
        <v>0</v>
      </c>
      <c r="O1133" s="4" t="n">
        <f aca="false">L1133-M1133-N1133</f>
        <v>5216.589</v>
      </c>
      <c r="P1133" s="16" t="n">
        <f aca="false">IF(L1133&gt;0,O1133/L1133,"")</f>
        <v>0.368421052631579</v>
      </c>
    </row>
    <row r="1134" customFormat="false" ht="15" hidden="false" customHeight="false" outlineLevel="0" collapsed="false">
      <c r="A1134" s="2" t="str">
        <f aca="false">RAW_DATA!A1130</f>
        <v>ORD-101129</v>
      </c>
      <c r="B1134" s="2" t="str">
        <f aca="false">RAW_DATA!B1130</f>
        <v>CUST-1655</v>
      </c>
      <c r="C1134" s="2" t="str">
        <f aca="false">RAW_DATA!C1130</f>
        <v>Kids</v>
      </c>
      <c r="D1134" s="2" t="str">
        <f aca="false">RAW_DATA!D1130</f>
        <v>KID-UNIFORM-001</v>
      </c>
      <c r="E1134" s="14" t="str">
        <f aca="false">RAW_DATA!E1130</f>
        <v>2024-07-03</v>
      </c>
      <c r="F1134" s="14" t="str">
        <f aca="false">RAW_DATA!F1130</f>
        <v>2024-07-10</v>
      </c>
      <c r="G1134" s="2" t="str">
        <f aca="false">RAW_DATA!G1130</f>
        <v>Madhesh</v>
      </c>
      <c r="H1134" s="4" t="n">
        <f aca="false">RAW_DATA!H1130</f>
        <v>5415.8</v>
      </c>
      <c r="I1134" s="5" t="n">
        <f aca="false">RAW_DATA!I1130</f>
        <v>5</v>
      </c>
      <c r="J1134" s="2" t="str">
        <f aca="false">RAW_DATA!J1130</f>
        <v>No</v>
      </c>
      <c r="K1134" s="15" t="n">
        <f aca="false">IF(AND(F1134&lt;&gt;"",E1134&lt;&gt;""),DATEVALUE(F1134)-DATEVALUE(E1134),"")</f>
        <v>7</v>
      </c>
      <c r="L1134" s="4" t="n">
        <f aca="false">H1134*(1-I1134/100)</f>
        <v>5145.01</v>
      </c>
      <c r="M1134" s="4" t="n">
        <f aca="false">H1134*CALCULATIONS!$B$2</f>
        <v>3249.48</v>
      </c>
      <c r="N1134" s="4" t="n">
        <f aca="false">IF(J1134="Yes",H1134*CALCULATIONS!$B$3,0)</f>
        <v>0</v>
      </c>
      <c r="O1134" s="4" t="n">
        <f aca="false">L1134-M1134-N1134</f>
        <v>1895.53</v>
      </c>
      <c r="P1134" s="16" t="n">
        <f aca="false">IF(L1134&gt;0,O1134/L1134,"")</f>
        <v>0.368421052631579</v>
      </c>
    </row>
    <row r="1135" customFormat="false" ht="15" hidden="false" customHeight="false" outlineLevel="0" collapsed="false">
      <c r="A1135" s="2" t="str">
        <f aca="false">RAW_DATA!A1131</f>
        <v>ORD-101130</v>
      </c>
      <c r="B1135" s="2" t="str">
        <f aca="false">RAW_DATA!B1131</f>
        <v>CUST-2595</v>
      </c>
      <c r="C1135" s="2" t="str">
        <f aca="false">RAW_DATA!C1131</f>
        <v>Kids</v>
      </c>
      <c r="D1135" s="2" t="str">
        <f aca="false">RAW_DATA!D1131</f>
        <v>KID-SHORTS-001</v>
      </c>
      <c r="E1135" s="14" t="str">
        <f aca="false">RAW_DATA!E1131</f>
        <v>2024-03-19</v>
      </c>
      <c r="F1135" s="14" t="str">
        <f aca="false">RAW_DATA!F1131</f>
        <v>2024-03-25</v>
      </c>
      <c r="G1135" s="2" t="str">
        <f aca="false">RAW_DATA!G1131</f>
        <v>Bagmati</v>
      </c>
      <c r="H1135" s="4" t="n">
        <f aca="false">RAW_DATA!H1131</f>
        <v>9299.72</v>
      </c>
      <c r="I1135" s="5" t="n">
        <f aca="false">RAW_DATA!I1131</f>
        <v>20</v>
      </c>
      <c r="J1135" s="2" t="str">
        <f aca="false">RAW_DATA!J1131</f>
        <v>No</v>
      </c>
      <c r="K1135" s="15" t="n">
        <f aca="false">IF(AND(F1135&lt;&gt;"",E1135&lt;&gt;""),DATEVALUE(F1135)-DATEVALUE(E1135),"")</f>
        <v>6</v>
      </c>
      <c r="L1135" s="4" t="n">
        <f aca="false">H1135*(1-I1135/100)</f>
        <v>7439.776</v>
      </c>
      <c r="M1135" s="4" t="n">
        <f aca="false">H1135*CALCULATIONS!$B$2</f>
        <v>5579.832</v>
      </c>
      <c r="N1135" s="4" t="n">
        <f aca="false">IF(J1135="Yes",H1135*CALCULATIONS!$B$3,0)</f>
        <v>0</v>
      </c>
      <c r="O1135" s="4" t="n">
        <f aca="false">L1135-M1135-N1135</f>
        <v>1859.944</v>
      </c>
      <c r="P1135" s="16" t="n">
        <f aca="false">IF(L1135&gt;0,O1135/L1135,"")</f>
        <v>0.25</v>
      </c>
    </row>
    <row r="1136" customFormat="false" ht="15" hidden="false" customHeight="false" outlineLevel="0" collapsed="false">
      <c r="A1136" s="2" t="str">
        <f aca="false">RAW_DATA!A1132</f>
        <v>ORD-101131</v>
      </c>
      <c r="B1136" s="2" t="str">
        <f aca="false">RAW_DATA!B1132</f>
        <v>CUST-3780</v>
      </c>
      <c r="C1136" s="2" t="str">
        <f aca="false">RAW_DATA!C1132</f>
        <v>Kids</v>
      </c>
      <c r="D1136" s="2" t="str">
        <f aca="false">RAW_DATA!D1132</f>
        <v>KID-JEANS-001</v>
      </c>
      <c r="E1136" s="14" t="str">
        <f aca="false">RAW_DATA!E1132</f>
        <v>2024-02-14</v>
      </c>
      <c r="F1136" s="14" t="str">
        <f aca="false">RAW_DATA!F1132</f>
        <v>2024-02-20</v>
      </c>
      <c r="G1136" s="2" t="str">
        <f aca="false">RAW_DATA!G1132</f>
        <v>Lumbini</v>
      </c>
      <c r="H1136" s="4" t="n">
        <f aca="false">RAW_DATA!H1132</f>
        <v>8433.47</v>
      </c>
      <c r="I1136" s="5" t="n">
        <f aca="false">RAW_DATA!I1132</f>
        <v>10</v>
      </c>
      <c r="J1136" s="2" t="str">
        <f aca="false">RAW_DATA!J1132</f>
        <v>No</v>
      </c>
      <c r="K1136" s="15" t="n">
        <f aca="false">IF(AND(F1136&lt;&gt;"",E1136&lt;&gt;""),DATEVALUE(F1136)-DATEVALUE(E1136),"")</f>
        <v>6</v>
      </c>
      <c r="L1136" s="4" t="n">
        <f aca="false">H1136*(1-I1136/100)</f>
        <v>7590.123</v>
      </c>
      <c r="M1136" s="4" t="n">
        <f aca="false">H1136*CALCULATIONS!$B$2</f>
        <v>5060.082</v>
      </c>
      <c r="N1136" s="4" t="n">
        <f aca="false">IF(J1136="Yes",H1136*CALCULATIONS!$B$3,0)</f>
        <v>0</v>
      </c>
      <c r="O1136" s="4" t="n">
        <f aca="false">L1136-M1136-N1136</f>
        <v>2530.041</v>
      </c>
      <c r="P1136" s="16" t="n">
        <f aca="false">IF(L1136&gt;0,O1136/L1136,"")</f>
        <v>0.333333333333333</v>
      </c>
    </row>
    <row r="1137" customFormat="false" ht="15" hidden="false" customHeight="false" outlineLevel="0" collapsed="false">
      <c r="A1137" s="2" t="str">
        <f aca="false">RAW_DATA!A1133</f>
        <v>ORD-101132</v>
      </c>
      <c r="B1137" s="2" t="str">
        <f aca="false">RAW_DATA!B1133</f>
        <v>CUST-8548</v>
      </c>
      <c r="C1137" s="2" t="str">
        <f aca="false">RAW_DATA!C1133</f>
        <v>Kids</v>
      </c>
      <c r="D1137" s="2" t="str">
        <f aca="false">RAW_DATA!D1133</f>
        <v>KID-JEANS-001</v>
      </c>
      <c r="E1137" s="14" t="str">
        <f aca="false">RAW_DATA!E1133</f>
        <v>2024-02-15</v>
      </c>
      <c r="F1137" s="14" t="str">
        <f aca="false">RAW_DATA!F1133</f>
        <v>2024-02-17</v>
      </c>
      <c r="G1137" s="2" t="str">
        <f aca="false">RAW_DATA!G1133</f>
        <v>Bagmati</v>
      </c>
      <c r="H1137" s="4" t="n">
        <f aca="false">RAW_DATA!H1133</f>
        <v>5768.26</v>
      </c>
      <c r="I1137" s="5" t="n">
        <f aca="false">RAW_DATA!I1133</f>
        <v>20</v>
      </c>
      <c r="J1137" s="2" t="str">
        <f aca="false">RAW_DATA!J1133</f>
        <v>No</v>
      </c>
      <c r="K1137" s="15" t="n">
        <f aca="false">IF(AND(F1137&lt;&gt;"",E1137&lt;&gt;""),DATEVALUE(F1137)-DATEVALUE(E1137),"")</f>
        <v>2</v>
      </c>
      <c r="L1137" s="4" t="n">
        <f aca="false">H1137*(1-I1137/100)</f>
        <v>4614.608</v>
      </c>
      <c r="M1137" s="4" t="n">
        <f aca="false">H1137*CALCULATIONS!$B$2</f>
        <v>3460.956</v>
      </c>
      <c r="N1137" s="4" t="n">
        <f aca="false">IF(J1137="Yes",H1137*CALCULATIONS!$B$3,0)</f>
        <v>0</v>
      </c>
      <c r="O1137" s="4" t="n">
        <f aca="false">L1137-M1137-N1137</f>
        <v>1153.652</v>
      </c>
      <c r="P1137" s="16" t="n">
        <f aca="false">IF(L1137&gt;0,O1137/L1137,"")</f>
        <v>0.25</v>
      </c>
    </row>
    <row r="1138" customFormat="false" ht="15" hidden="false" customHeight="false" outlineLevel="0" collapsed="false">
      <c r="A1138" s="2" t="str">
        <f aca="false">RAW_DATA!A1134</f>
        <v>ORD-101133</v>
      </c>
      <c r="B1138" s="2" t="str">
        <f aca="false">RAW_DATA!B1134</f>
        <v>CUST-8999</v>
      </c>
      <c r="C1138" s="2" t="str">
        <f aca="false">RAW_DATA!C1134</f>
        <v>Men</v>
      </c>
      <c r="D1138" s="2" t="str">
        <f aca="false">RAW_DATA!D1134</f>
        <v>MEN-TSHIRT-001</v>
      </c>
      <c r="E1138" s="14" t="str">
        <f aca="false">RAW_DATA!E1134</f>
        <v>2024-11-28</v>
      </c>
      <c r="F1138" s="14" t="str">
        <f aca="false">RAW_DATA!F1134</f>
        <v>2024-12-10</v>
      </c>
      <c r="G1138" s="2" t="str">
        <f aca="false">RAW_DATA!G1134</f>
        <v>Sudurpashchim</v>
      </c>
      <c r="H1138" s="4" t="n">
        <f aca="false">RAW_DATA!H1134</f>
        <v>13211.54</v>
      </c>
      <c r="I1138" s="5" t="n">
        <f aca="false">RAW_DATA!I1134</f>
        <v>30</v>
      </c>
      <c r="J1138" s="2" t="str">
        <f aca="false">RAW_DATA!J1134</f>
        <v>No</v>
      </c>
      <c r="K1138" s="15" t="n">
        <f aca="false">IF(AND(F1138&lt;&gt;"",E1138&lt;&gt;""),DATEVALUE(F1138)-DATEVALUE(E1138),"")</f>
        <v>12</v>
      </c>
      <c r="L1138" s="4" t="n">
        <f aca="false">H1138*(1-I1138/100)</f>
        <v>9248.078</v>
      </c>
      <c r="M1138" s="4" t="n">
        <f aca="false">H1138*CALCULATIONS!$B$2</f>
        <v>7926.924</v>
      </c>
      <c r="N1138" s="4" t="n">
        <f aca="false">IF(J1138="Yes",H1138*CALCULATIONS!$B$3,0)</f>
        <v>0</v>
      </c>
      <c r="O1138" s="4" t="n">
        <f aca="false">L1138-M1138-N1138</f>
        <v>1321.154</v>
      </c>
      <c r="P1138" s="16" t="n">
        <f aca="false">IF(L1138&gt;0,O1138/L1138,"")</f>
        <v>0.142857142857143</v>
      </c>
    </row>
    <row r="1139" customFormat="false" ht="15" hidden="false" customHeight="false" outlineLevel="0" collapsed="false">
      <c r="A1139" s="2" t="str">
        <f aca="false">RAW_DATA!A1135</f>
        <v>ORD-101134</v>
      </c>
      <c r="B1139" s="2" t="str">
        <f aca="false">RAW_DATA!B1135</f>
        <v>CUST-6138</v>
      </c>
      <c r="C1139" s="2" t="str">
        <f aca="false">RAW_DATA!C1135</f>
        <v>Men</v>
      </c>
      <c r="D1139" s="2" t="str">
        <f aca="false">RAW_DATA!D1135</f>
        <v>MEN-JACKET-001</v>
      </c>
      <c r="E1139" s="14" t="str">
        <f aca="false">RAW_DATA!E1135</f>
        <v>2024-12-14</v>
      </c>
      <c r="F1139" s="14" t="str">
        <f aca="false">RAW_DATA!F1135</f>
        <v>2024-12-16</v>
      </c>
      <c r="G1139" s="2" t="str">
        <f aca="false">RAW_DATA!G1135</f>
        <v>Madhesh</v>
      </c>
      <c r="H1139" s="4" t="n">
        <f aca="false">RAW_DATA!H1135</f>
        <v>9485.41</v>
      </c>
      <c r="I1139" s="5" t="n">
        <f aca="false">RAW_DATA!I1135</f>
        <v>30</v>
      </c>
      <c r="J1139" s="2" t="str">
        <f aca="false">RAW_DATA!J1135</f>
        <v>No</v>
      </c>
      <c r="K1139" s="15" t="n">
        <f aca="false">IF(AND(F1139&lt;&gt;"",E1139&lt;&gt;""),DATEVALUE(F1139)-DATEVALUE(E1139),"")</f>
        <v>2</v>
      </c>
      <c r="L1139" s="4" t="n">
        <f aca="false">H1139*(1-I1139/100)</f>
        <v>6639.787</v>
      </c>
      <c r="M1139" s="4" t="n">
        <f aca="false">H1139*CALCULATIONS!$B$2</f>
        <v>5691.246</v>
      </c>
      <c r="N1139" s="4" t="n">
        <f aca="false">IF(J1139="Yes",H1139*CALCULATIONS!$B$3,0)</f>
        <v>0</v>
      </c>
      <c r="O1139" s="4" t="n">
        <f aca="false">L1139-M1139-N1139</f>
        <v>948.540999999999</v>
      </c>
      <c r="P1139" s="16" t="n">
        <f aca="false">IF(L1139&gt;0,O1139/L1139,"")</f>
        <v>0.142857142857143</v>
      </c>
    </row>
    <row r="1140" customFormat="false" ht="15" hidden="false" customHeight="false" outlineLevel="0" collapsed="false">
      <c r="A1140" s="2" t="str">
        <f aca="false">RAW_DATA!A1136</f>
        <v>ORD-101135</v>
      </c>
      <c r="B1140" s="2" t="str">
        <f aca="false">RAW_DATA!B1136</f>
        <v>CUST-1934</v>
      </c>
      <c r="C1140" s="2" t="str">
        <f aca="false">RAW_DATA!C1136</f>
        <v>Men</v>
      </c>
      <c r="D1140" s="2" t="str">
        <f aca="false">RAW_DATA!D1136</f>
        <v>MEN-POLO-001</v>
      </c>
      <c r="E1140" s="14" t="str">
        <f aca="false">RAW_DATA!E1136</f>
        <v>2024-12-15</v>
      </c>
      <c r="F1140" s="14" t="str">
        <f aca="false">RAW_DATA!F1136</f>
        <v>2024-12-16</v>
      </c>
      <c r="G1140" s="2" t="str">
        <f aca="false">RAW_DATA!G1136</f>
        <v>Gandaki</v>
      </c>
      <c r="H1140" s="4" t="n">
        <f aca="false">RAW_DATA!H1136</f>
        <v>13222.43</v>
      </c>
      <c r="I1140" s="5" t="n">
        <f aca="false">RAW_DATA!I1136</f>
        <v>10</v>
      </c>
      <c r="J1140" s="2" t="str">
        <f aca="false">RAW_DATA!J1136</f>
        <v>No</v>
      </c>
      <c r="K1140" s="15" t="n">
        <f aca="false">IF(AND(F1140&lt;&gt;"",E1140&lt;&gt;""),DATEVALUE(F1140)-DATEVALUE(E1140),"")</f>
        <v>1</v>
      </c>
      <c r="L1140" s="4" t="n">
        <f aca="false">H1140*(1-I1140/100)</f>
        <v>11900.187</v>
      </c>
      <c r="M1140" s="4" t="n">
        <f aca="false">H1140*CALCULATIONS!$B$2</f>
        <v>7933.458</v>
      </c>
      <c r="N1140" s="4" t="n">
        <f aca="false">IF(J1140="Yes",H1140*CALCULATIONS!$B$3,0)</f>
        <v>0</v>
      </c>
      <c r="O1140" s="4" t="n">
        <f aca="false">L1140-M1140-N1140</f>
        <v>3966.729</v>
      </c>
      <c r="P1140" s="16" t="n">
        <f aca="false">IF(L1140&gt;0,O1140/L1140,"")</f>
        <v>0.333333333333333</v>
      </c>
    </row>
    <row r="1141" customFormat="false" ht="15" hidden="false" customHeight="false" outlineLevel="0" collapsed="false">
      <c r="A1141" s="2" t="str">
        <f aca="false">RAW_DATA!A1137</f>
        <v>ORD-101136</v>
      </c>
      <c r="B1141" s="2" t="str">
        <f aca="false">RAW_DATA!B1137</f>
        <v>CUST-7541</v>
      </c>
      <c r="C1141" s="2" t="str">
        <f aca="false">RAW_DATA!C1137</f>
        <v>Women</v>
      </c>
      <c r="D1141" s="2" t="str">
        <f aca="false">RAW_DATA!D1137</f>
        <v>WOM-TOP-001</v>
      </c>
      <c r="E1141" s="14" t="str">
        <f aca="false">RAW_DATA!E1137</f>
        <v>2024-02-23</v>
      </c>
      <c r="F1141" s="14" t="str">
        <f aca="false">RAW_DATA!F1137</f>
        <v>2024-02-27</v>
      </c>
      <c r="G1141" s="2" t="str">
        <f aca="false">RAW_DATA!G1137</f>
        <v>Lumbini</v>
      </c>
      <c r="H1141" s="4" t="n">
        <f aca="false">RAW_DATA!H1137</f>
        <v>615.17</v>
      </c>
      <c r="I1141" s="5" t="n">
        <f aca="false">RAW_DATA!I1137</f>
        <v>20</v>
      </c>
      <c r="J1141" s="2" t="str">
        <f aca="false">RAW_DATA!J1137</f>
        <v>Yes</v>
      </c>
      <c r="K1141" s="15" t="n">
        <f aca="false">IF(AND(F1141&lt;&gt;"",E1141&lt;&gt;""),DATEVALUE(F1141)-DATEVALUE(E1141),"")</f>
        <v>4</v>
      </c>
      <c r="L1141" s="4" t="n">
        <f aca="false">H1141*(1-I1141/100)</f>
        <v>492.136</v>
      </c>
      <c r="M1141" s="4" t="n">
        <f aca="false">H1141*CALCULATIONS!$B$2</f>
        <v>369.102</v>
      </c>
      <c r="N1141" s="4" t="n">
        <f aca="false">IF(J1141="Yes",H1141*CALCULATIONS!$B$3,0)</f>
        <v>123.034</v>
      </c>
      <c r="O1141" s="4" t="n">
        <f aca="false">L1141-M1141-N1141</f>
        <v>0</v>
      </c>
      <c r="P1141" s="16" t="n">
        <f aca="false">IF(L1141&gt;0,O1141/L1141,"")</f>
        <v>0</v>
      </c>
    </row>
    <row r="1142" customFormat="false" ht="15" hidden="false" customHeight="false" outlineLevel="0" collapsed="false">
      <c r="A1142" s="2" t="str">
        <f aca="false">RAW_DATA!A1138</f>
        <v>ORD-101137</v>
      </c>
      <c r="B1142" s="2" t="str">
        <f aca="false">RAW_DATA!B1138</f>
        <v>CUST-8616</v>
      </c>
      <c r="C1142" s="2" t="str">
        <f aca="false">RAW_DATA!C1138</f>
        <v>Kids</v>
      </c>
      <c r="D1142" s="2" t="str">
        <f aca="false">RAW_DATA!D1138</f>
        <v>KID-DRESS-001</v>
      </c>
      <c r="E1142" s="14" t="str">
        <f aca="false">RAW_DATA!E1138</f>
        <v>2024-06-27</v>
      </c>
      <c r="F1142" s="14" t="str">
        <f aca="false">RAW_DATA!F1138</f>
        <v>2024-07-02</v>
      </c>
      <c r="G1142" s="2" t="str">
        <f aca="false">RAW_DATA!G1138</f>
        <v>Madhesh</v>
      </c>
      <c r="H1142" s="4" t="n">
        <f aca="false">RAW_DATA!H1138</f>
        <v>10202.68</v>
      </c>
      <c r="I1142" s="5" t="n">
        <f aca="false">RAW_DATA!I1138</f>
        <v>15</v>
      </c>
      <c r="J1142" s="2" t="str">
        <f aca="false">RAW_DATA!J1138</f>
        <v>No</v>
      </c>
      <c r="K1142" s="15" t="n">
        <f aca="false">IF(AND(F1142&lt;&gt;"",E1142&lt;&gt;""),DATEVALUE(F1142)-DATEVALUE(E1142),"")</f>
        <v>5</v>
      </c>
      <c r="L1142" s="4" t="n">
        <f aca="false">H1142*(1-I1142/100)</f>
        <v>8672.278</v>
      </c>
      <c r="M1142" s="4" t="n">
        <f aca="false">H1142*CALCULATIONS!$B$2</f>
        <v>6121.608</v>
      </c>
      <c r="N1142" s="4" t="n">
        <f aca="false">IF(J1142="Yes",H1142*CALCULATIONS!$B$3,0)</f>
        <v>0</v>
      </c>
      <c r="O1142" s="4" t="n">
        <f aca="false">L1142-M1142-N1142</f>
        <v>2550.67</v>
      </c>
      <c r="P1142" s="16" t="n">
        <f aca="false">IF(L1142&gt;0,O1142/L1142,"")</f>
        <v>0.294117647058824</v>
      </c>
    </row>
    <row r="1143" customFormat="false" ht="15" hidden="false" customHeight="false" outlineLevel="0" collapsed="false">
      <c r="A1143" s="2" t="str">
        <f aca="false">RAW_DATA!A1139</f>
        <v>ORD-101138</v>
      </c>
      <c r="B1143" s="2" t="str">
        <f aca="false">RAW_DATA!B1139</f>
        <v>CUST-6610</v>
      </c>
      <c r="C1143" s="2" t="str">
        <f aca="false">RAW_DATA!C1139</f>
        <v>Men</v>
      </c>
      <c r="D1143" s="2" t="str">
        <f aca="false">RAW_DATA!D1139</f>
        <v>MEN-JEANS-001</v>
      </c>
      <c r="E1143" s="14" t="str">
        <f aca="false">RAW_DATA!E1139</f>
        <v>2024-04-12</v>
      </c>
      <c r="F1143" s="14" t="str">
        <f aca="false">RAW_DATA!F1139</f>
        <v>2024-04-17</v>
      </c>
      <c r="G1143" s="2" t="str">
        <f aca="false">RAW_DATA!G1139</f>
        <v>Lumbini</v>
      </c>
      <c r="H1143" s="4" t="n">
        <f aca="false">RAW_DATA!H1139</f>
        <v>11639.14</v>
      </c>
      <c r="I1143" s="5" t="n">
        <f aca="false">RAW_DATA!I1139</f>
        <v>15</v>
      </c>
      <c r="J1143" s="2" t="str">
        <f aca="false">RAW_DATA!J1139</f>
        <v>Yes</v>
      </c>
      <c r="K1143" s="15" t="n">
        <f aca="false">IF(AND(F1143&lt;&gt;"",E1143&lt;&gt;""),DATEVALUE(F1143)-DATEVALUE(E1143),"")</f>
        <v>5</v>
      </c>
      <c r="L1143" s="4" t="n">
        <f aca="false">H1143*(1-I1143/100)</f>
        <v>9893.269</v>
      </c>
      <c r="M1143" s="4" t="n">
        <f aca="false">H1143*CALCULATIONS!$B$2</f>
        <v>6983.484</v>
      </c>
      <c r="N1143" s="4" t="n">
        <f aca="false">IF(J1143="Yes",H1143*CALCULATIONS!$B$3,0)</f>
        <v>2327.828</v>
      </c>
      <c r="O1143" s="4" t="n">
        <f aca="false">L1143-M1143-N1143</f>
        <v>581.956999999999</v>
      </c>
      <c r="P1143" s="16" t="n">
        <f aca="false">IF(L1143&gt;0,O1143/L1143,"")</f>
        <v>0.0588235294117646</v>
      </c>
    </row>
    <row r="1144" customFormat="false" ht="15" hidden="false" customHeight="false" outlineLevel="0" collapsed="false">
      <c r="A1144" s="2" t="str">
        <f aca="false">RAW_DATA!A1140</f>
        <v>ORD-101139</v>
      </c>
      <c r="B1144" s="2" t="str">
        <f aca="false">RAW_DATA!B1140</f>
        <v>CUST-8699</v>
      </c>
      <c r="C1144" s="2" t="str">
        <f aca="false">RAW_DATA!C1140</f>
        <v>Kids</v>
      </c>
      <c r="D1144" s="2" t="str">
        <f aca="false">RAW_DATA!D1140</f>
        <v>KID-HOODIE-001</v>
      </c>
      <c r="E1144" s="14" t="str">
        <f aca="false">RAW_DATA!E1140</f>
        <v>2024-05-22</v>
      </c>
      <c r="F1144" s="14" t="str">
        <f aca="false">RAW_DATA!F1140</f>
        <v>2024-05-27</v>
      </c>
      <c r="G1144" s="2" t="str">
        <f aca="false">RAW_DATA!G1140</f>
        <v>Bagmati</v>
      </c>
      <c r="H1144" s="4" t="n">
        <f aca="false">RAW_DATA!H1140</f>
        <v>7405.18</v>
      </c>
      <c r="I1144" s="5" t="n">
        <f aca="false">RAW_DATA!I1140</f>
        <v>25</v>
      </c>
      <c r="J1144" s="2" t="str">
        <f aca="false">RAW_DATA!J1140</f>
        <v>No</v>
      </c>
      <c r="K1144" s="15" t="n">
        <f aca="false">IF(AND(F1144&lt;&gt;"",E1144&lt;&gt;""),DATEVALUE(F1144)-DATEVALUE(E1144),"")</f>
        <v>5</v>
      </c>
      <c r="L1144" s="4" t="n">
        <f aca="false">H1144*(1-I1144/100)</f>
        <v>5553.885</v>
      </c>
      <c r="M1144" s="4" t="n">
        <f aca="false">H1144*CALCULATIONS!$B$2</f>
        <v>4443.108</v>
      </c>
      <c r="N1144" s="4" t="n">
        <f aca="false">IF(J1144="Yes",H1144*CALCULATIONS!$B$3,0)</f>
        <v>0</v>
      </c>
      <c r="O1144" s="4" t="n">
        <f aca="false">L1144-M1144-N1144</f>
        <v>1110.777</v>
      </c>
      <c r="P1144" s="16" t="n">
        <f aca="false">IF(L1144&gt;0,O1144/L1144,"")</f>
        <v>0.2</v>
      </c>
    </row>
    <row r="1145" customFormat="false" ht="15" hidden="false" customHeight="false" outlineLevel="0" collapsed="false">
      <c r="A1145" s="2" t="str">
        <f aca="false">RAW_DATA!A1141</f>
        <v>ORD-101140</v>
      </c>
      <c r="B1145" s="2" t="str">
        <f aca="false">RAW_DATA!B1141</f>
        <v>CUST-8046</v>
      </c>
      <c r="C1145" s="2" t="str">
        <f aca="false">RAW_DATA!C1141</f>
        <v>Men</v>
      </c>
      <c r="D1145" s="2" t="str">
        <f aca="false">RAW_DATA!D1141</f>
        <v>MEN-JEANS-002</v>
      </c>
      <c r="E1145" s="14" t="str">
        <f aca="false">RAW_DATA!E1141</f>
        <v>2024-07-13</v>
      </c>
      <c r="F1145" s="14" t="str">
        <f aca="false">RAW_DATA!F1141</f>
        <v>2024-07-15</v>
      </c>
      <c r="G1145" s="2" t="str">
        <f aca="false">RAW_DATA!G1141</f>
        <v>Madhesh</v>
      </c>
      <c r="H1145" s="4" t="n">
        <f aca="false">RAW_DATA!H1141</f>
        <v>14823.26</v>
      </c>
      <c r="I1145" s="5" t="n">
        <f aca="false">RAW_DATA!I1141</f>
        <v>0</v>
      </c>
      <c r="J1145" s="2" t="str">
        <f aca="false">RAW_DATA!J1141</f>
        <v>No</v>
      </c>
      <c r="K1145" s="15" t="n">
        <f aca="false">IF(AND(F1145&lt;&gt;"",E1145&lt;&gt;""),DATEVALUE(F1145)-DATEVALUE(E1145),"")</f>
        <v>2</v>
      </c>
      <c r="L1145" s="4" t="n">
        <f aca="false">H1145*(1-I1145/100)</f>
        <v>14823.26</v>
      </c>
      <c r="M1145" s="4" t="n">
        <f aca="false">H1145*CALCULATIONS!$B$2</f>
        <v>8893.956</v>
      </c>
      <c r="N1145" s="4" t="n">
        <f aca="false">IF(J1145="Yes",H1145*CALCULATIONS!$B$3,0)</f>
        <v>0</v>
      </c>
      <c r="O1145" s="4" t="n">
        <f aca="false">L1145-M1145-N1145</f>
        <v>5929.304</v>
      </c>
      <c r="P1145" s="16" t="n">
        <f aca="false">IF(L1145&gt;0,O1145/L1145,"")</f>
        <v>0.4</v>
      </c>
    </row>
    <row r="1146" customFormat="false" ht="15" hidden="false" customHeight="false" outlineLevel="0" collapsed="false">
      <c r="A1146" s="2" t="str">
        <f aca="false">RAW_DATA!A1142</f>
        <v>ORD-101141</v>
      </c>
      <c r="B1146" s="2" t="str">
        <f aca="false">RAW_DATA!B1142</f>
        <v>CUST-3885</v>
      </c>
      <c r="C1146" s="2" t="str">
        <f aca="false">RAW_DATA!C1142</f>
        <v>Kids</v>
      </c>
      <c r="D1146" s="2" t="str">
        <f aca="false">RAW_DATA!D1142</f>
        <v>KID-DRESS-001</v>
      </c>
      <c r="E1146" s="14" t="str">
        <f aca="false">RAW_DATA!E1142</f>
        <v>2024-12-16</v>
      </c>
      <c r="F1146" s="14" t="str">
        <f aca="false">RAW_DATA!F1142</f>
        <v>2024-12-21</v>
      </c>
      <c r="G1146" s="2" t="str">
        <f aca="false">RAW_DATA!G1142</f>
        <v>Bagmati</v>
      </c>
      <c r="H1146" s="4" t="n">
        <f aca="false">RAW_DATA!H1142</f>
        <v>832.67</v>
      </c>
      <c r="I1146" s="5" t="n">
        <f aca="false">RAW_DATA!I1142</f>
        <v>30</v>
      </c>
      <c r="J1146" s="2" t="str">
        <f aca="false">RAW_DATA!J1142</f>
        <v>No</v>
      </c>
      <c r="K1146" s="15" t="n">
        <f aca="false">IF(AND(F1146&lt;&gt;"",E1146&lt;&gt;""),DATEVALUE(F1146)-DATEVALUE(E1146),"")</f>
        <v>5</v>
      </c>
      <c r="L1146" s="4" t="n">
        <f aca="false">H1146*(1-I1146/100)</f>
        <v>582.869</v>
      </c>
      <c r="M1146" s="4" t="n">
        <f aca="false">H1146*CALCULATIONS!$B$2</f>
        <v>499.602</v>
      </c>
      <c r="N1146" s="4" t="n">
        <f aca="false">IF(J1146="Yes",H1146*CALCULATIONS!$B$3,0)</f>
        <v>0</v>
      </c>
      <c r="O1146" s="4" t="n">
        <f aca="false">L1146-M1146-N1146</f>
        <v>83.2669999999999</v>
      </c>
      <c r="P1146" s="16" t="n">
        <f aca="false">IF(L1146&gt;0,O1146/L1146,"")</f>
        <v>0.142857142857143</v>
      </c>
    </row>
    <row r="1147" customFormat="false" ht="15" hidden="false" customHeight="false" outlineLevel="0" collapsed="false">
      <c r="A1147" s="2" t="str">
        <f aca="false">RAW_DATA!A1143</f>
        <v>ORD-101142</v>
      </c>
      <c r="B1147" s="2" t="str">
        <f aca="false">RAW_DATA!B1143</f>
        <v>CUST-4507</v>
      </c>
      <c r="C1147" s="2" t="str">
        <f aca="false">RAW_DATA!C1143</f>
        <v>Men</v>
      </c>
      <c r="D1147" s="2" t="str">
        <f aca="false">RAW_DATA!D1143</f>
        <v>MEN-SHIRT-002</v>
      </c>
      <c r="E1147" s="14" t="str">
        <f aca="false">RAW_DATA!E1143</f>
        <v>2024-12-30</v>
      </c>
      <c r="F1147" s="14" t="str">
        <f aca="false">RAW_DATA!F1143</f>
        <v>2025-01-04</v>
      </c>
      <c r="G1147" s="2" t="str">
        <f aca="false">RAW_DATA!G1143</f>
        <v>Bagmati</v>
      </c>
      <c r="H1147" s="4" t="n">
        <f aca="false">RAW_DATA!H1143</f>
        <v>4825.88</v>
      </c>
      <c r="I1147" s="5" t="n">
        <f aca="false">RAW_DATA!I1143</f>
        <v>0</v>
      </c>
      <c r="J1147" s="2" t="str">
        <f aca="false">RAW_DATA!J1143</f>
        <v>No</v>
      </c>
      <c r="K1147" s="15" t="n">
        <f aca="false">IF(AND(F1147&lt;&gt;"",E1147&lt;&gt;""),DATEVALUE(F1147)-DATEVALUE(E1147),"")</f>
        <v>5</v>
      </c>
      <c r="L1147" s="4" t="n">
        <f aca="false">H1147*(1-I1147/100)</f>
        <v>4825.88</v>
      </c>
      <c r="M1147" s="4" t="n">
        <f aca="false">H1147*CALCULATIONS!$B$2</f>
        <v>2895.528</v>
      </c>
      <c r="N1147" s="4" t="n">
        <f aca="false">IF(J1147="Yes",H1147*CALCULATIONS!$B$3,0)</f>
        <v>0</v>
      </c>
      <c r="O1147" s="4" t="n">
        <f aca="false">L1147-M1147-N1147</f>
        <v>1930.352</v>
      </c>
      <c r="P1147" s="16" t="n">
        <f aca="false">IF(L1147&gt;0,O1147/L1147,"")</f>
        <v>0.4</v>
      </c>
    </row>
    <row r="1148" customFormat="false" ht="15" hidden="false" customHeight="false" outlineLevel="0" collapsed="false">
      <c r="A1148" s="2" t="str">
        <f aca="false">RAW_DATA!A1144</f>
        <v>ORD-101143</v>
      </c>
      <c r="B1148" s="2" t="str">
        <f aca="false">RAW_DATA!B1144</f>
        <v>CUST-3695</v>
      </c>
      <c r="C1148" s="2" t="str">
        <f aca="false">RAW_DATA!C1144</f>
        <v>Women</v>
      </c>
      <c r="D1148" s="2" t="str">
        <f aca="false">RAW_DATA!D1144</f>
        <v>WOM-JEANS-001</v>
      </c>
      <c r="E1148" s="14" t="str">
        <f aca="false">RAW_DATA!E1144</f>
        <v>2024-08-07</v>
      </c>
      <c r="F1148" s="14" t="str">
        <f aca="false">RAW_DATA!F1144</f>
        <v>2024-08-11</v>
      </c>
      <c r="G1148" s="2" t="str">
        <f aca="false">RAW_DATA!G1144</f>
        <v>Bagmati</v>
      </c>
      <c r="H1148" s="4" t="n">
        <f aca="false">RAW_DATA!H1144</f>
        <v>1840.4</v>
      </c>
      <c r="I1148" s="5" t="n">
        <f aca="false">RAW_DATA!I1144</f>
        <v>0</v>
      </c>
      <c r="J1148" s="2" t="str">
        <f aca="false">RAW_DATA!J1144</f>
        <v>No</v>
      </c>
      <c r="K1148" s="15" t="n">
        <f aca="false">IF(AND(F1148&lt;&gt;"",E1148&lt;&gt;""),DATEVALUE(F1148)-DATEVALUE(E1148),"")</f>
        <v>4</v>
      </c>
      <c r="L1148" s="4" t="n">
        <f aca="false">H1148*(1-I1148/100)</f>
        <v>1840.4</v>
      </c>
      <c r="M1148" s="4" t="n">
        <f aca="false">H1148*CALCULATIONS!$B$2</f>
        <v>1104.24</v>
      </c>
      <c r="N1148" s="4" t="n">
        <f aca="false">IF(J1148="Yes",H1148*CALCULATIONS!$B$3,0)</f>
        <v>0</v>
      </c>
      <c r="O1148" s="4" t="n">
        <f aca="false">L1148-M1148-N1148</f>
        <v>736.16</v>
      </c>
      <c r="P1148" s="16" t="n">
        <f aca="false">IF(L1148&gt;0,O1148/L1148,"")</f>
        <v>0.4</v>
      </c>
    </row>
    <row r="1149" customFormat="false" ht="15" hidden="false" customHeight="false" outlineLevel="0" collapsed="false">
      <c r="A1149" s="2" t="str">
        <f aca="false">RAW_DATA!A1145</f>
        <v>ORD-101144</v>
      </c>
      <c r="B1149" s="2" t="str">
        <f aca="false">RAW_DATA!B1145</f>
        <v>CUST-7375</v>
      </c>
      <c r="C1149" s="2" t="str">
        <f aca="false">RAW_DATA!C1145</f>
        <v>Men</v>
      </c>
      <c r="D1149" s="2" t="str">
        <f aca="false">RAW_DATA!D1145</f>
        <v>MEN-POLO-001</v>
      </c>
      <c r="E1149" s="14" t="str">
        <f aca="false">RAW_DATA!E1145</f>
        <v>2024-03-23</v>
      </c>
      <c r="F1149" s="14" t="str">
        <f aca="false">RAW_DATA!F1145</f>
        <v>2024-04-06</v>
      </c>
      <c r="G1149" s="2" t="str">
        <f aca="false">RAW_DATA!G1145</f>
        <v>Madhesh</v>
      </c>
      <c r="H1149" s="4" t="n">
        <f aca="false">RAW_DATA!H1145</f>
        <v>10488.04</v>
      </c>
      <c r="I1149" s="5" t="n">
        <f aca="false">RAW_DATA!I1145</f>
        <v>20</v>
      </c>
      <c r="J1149" s="2" t="str">
        <f aca="false">RAW_DATA!J1145</f>
        <v>No</v>
      </c>
      <c r="K1149" s="15" t="n">
        <f aca="false">IF(AND(F1149&lt;&gt;"",E1149&lt;&gt;""),DATEVALUE(F1149)-DATEVALUE(E1149),"")</f>
        <v>14</v>
      </c>
      <c r="L1149" s="4" t="n">
        <f aca="false">H1149*(1-I1149/100)</f>
        <v>8390.432</v>
      </c>
      <c r="M1149" s="4" t="n">
        <f aca="false">H1149*CALCULATIONS!$B$2</f>
        <v>6292.824</v>
      </c>
      <c r="N1149" s="4" t="n">
        <f aca="false">IF(J1149="Yes",H1149*CALCULATIONS!$B$3,0)</f>
        <v>0</v>
      </c>
      <c r="O1149" s="4" t="n">
        <f aca="false">L1149-M1149-N1149</f>
        <v>2097.608</v>
      </c>
      <c r="P1149" s="16" t="n">
        <f aca="false">IF(L1149&gt;0,O1149/L1149,"")</f>
        <v>0.25</v>
      </c>
    </row>
    <row r="1150" customFormat="false" ht="15" hidden="false" customHeight="false" outlineLevel="0" collapsed="false">
      <c r="A1150" s="2" t="str">
        <f aca="false">RAW_DATA!A1146</f>
        <v>ORD-101145</v>
      </c>
      <c r="B1150" s="2" t="str">
        <f aca="false">RAW_DATA!B1146</f>
        <v>CUST-6185</v>
      </c>
      <c r="C1150" s="2" t="str">
        <f aca="false">RAW_DATA!C1146</f>
        <v>Kids</v>
      </c>
      <c r="D1150" s="2" t="str">
        <f aca="false">RAW_DATA!D1146</f>
        <v>KID-ONESIE-001</v>
      </c>
      <c r="E1150" s="14" t="str">
        <f aca="false">RAW_DATA!E1146</f>
        <v>2024-12-07</v>
      </c>
      <c r="F1150" s="14" t="str">
        <f aca="false">RAW_DATA!F1146</f>
        <v>2024-12-13</v>
      </c>
      <c r="G1150" s="2" t="str">
        <f aca="false">RAW_DATA!G1146</f>
        <v>Lumbini</v>
      </c>
      <c r="H1150" s="4" t="n">
        <f aca="false">RAW_DATA!H1146</f>
        <v>3379.12</v>
      </c>
      <c r="I1150" s="5" t="n">
        <f aca="false">RAW_DATA!I1146</f>
        <v>20</v>
      </c>
      <c r="J1150" s="2" t="str">
        <f aca="false">RAW_DATA!J1146</f>
        <v>Yes</v>
      </c>
      <c r="K1150" s="15" t="n">
        <f aca="false">IF(AND(F1150&lt;&gt;"",E1150&lt;&gt;""),DATEVALUE(F1150)-DATEVALUE(E1150),"")</f>
        <v>6</v>
      </c>
      <c r="L1150" s="4" t="n">
        <f aca="false">H1150*(1-I1150/100)</f>
        <v>2703.296</v>
      </c>
      <c r="M1150" s="4" t="n">
        <f aca="false">H1150*CALCULATIONS!$B$2</f>
        <v>2027.472</v>
      </c>
      <c r="N1150" s="4" t="n">
        <f aca="false">IF(J1150="Yes",H1150*CALCULATIONS!$B$3,0)</f>
        <v>675.824</v>
      </c>
      <c r="O1150" s="4" t="n">
        <f aca="false">L1150-M1150-N1150</f>
        <v>0</v>
      </c>
      <c r="P1150" s="16" t="n">
        <f aca="false">IF(L1150&gt;0,O1150/L1150,"")</f>
        <v>0</v>
      </c>
    </row>
    <row r="1151" customFormat="false" ht="15" hidden="false" customHeight="false" outlineLevel="0" collapsed="false">
      <c r="A1151" s="2" t="str">
        <f aca="false">RAW_DATA!A1147</f>
        <v>ORD-101146</v>
      </c>
      <c r="B1151" s="2" t="str">
        <f aca="false">RAW_DATA!B1147</f>
        <v>CUST-5305</v>
      </c>
      <c r="C1151" s="2" t="str">
        <f aca="false">RAW_DATA!C1147</f>
        <v>Men</v>
      </c>
      <c r="D1151" s="2" t="str">
        <f aca="false">RAW_DATA!D1147</f>
        <v>MEN-TSHIRT-001</v>
      </c>
      <c r="E1151" s="14" t="str">
        <f aca="false">RAW_DATA!E1147</f>
        <v>2024-02-28</v>
      </c>
      <c r="F1151" s="14" t="str">
        <f aca="false">RAW_DATA!F1147</f>
        <v>2024-03-08</v>
      </c>
      <c r="G1151" s="2" t="str">
        <f aca="false">RAW_DATA!G1147</f>
        <v>Sudurpashchim</v>
      </c>
      <c r="H1151" s="4" t="n">
        <f aca="false">RAW_DATA!H1147</f>
        <v>13032.37</v>
      </c>
      <c r="I1151" s="5" t="n">
        <f aca="false">RAW_DATA!I1147</f>
        <v>15</v>
      </c>
      <c r="J1151" s="2" t="str">
        <f aca="false">RAW_DATA!J1147</f>
        <v>No</v>
      </c>
      <c r="K1151" s="15" t="n">
        <f aca="false">IF(AND(F1151&lt;&gt;"",E1151&lt;&gt;""),DATEVALUE(F1151)-DATEVALUE(E1151),"")</f>
        <v>9</v>
      </c>
      <c r="L1151" s="4" t="n">
        <f aca="false">H1151*(1-I1151/100)</f>
        <v>11077.5145</v>
      </c>
      <c r="M1151" s="4" t="n">
        <f aca="false">H1151*CALCULATIONS!$B$2</f>
        <v>7819.422</v>
      </c>
      <c r="N1151" s="4" t="n">
        <f aca="false">IF(J1151="Yes",H1151*CALCULATIONS!$B$3,0)</f>
        <v>0</v>
      </c>
      <c r="O1151" s="4" t="n">
        <f aca="false">L1151-M1151-N1151</f>
        <v>3258.0925</v>
      </c>
      <c r="P1151" s="16" t="n">
        <f aca="false">IF(L1151&gt;0,O1151/L1151,"")</f>
        <v>0.294117647058824</v>
      </c>
    </row>
    <row r="1152" customFormat="false" ht="15" hidden="false" customHeight="false" outlineLevel="0" collapsed="false">
      <c r="A1152" s="2" t="str">
        <f aca="false">RAW_DATA!A1148</f>
        <v>ORD-101147</v>
      </c>
      <c r="B1152" s="2" t="str">
        <f aca="false">RAW_DATA!B1148</f>
        <v>CUST-2596</v>
      </c>
      <c r="C1152" s="2" t="str">
        <f aca="false">RAW_DATA!C1148</f>
        <v>Women</v>
      </c>
      <c r="D1152" s="2" t="str">
        <f aca="false">RAW_DATA!D1148</f>
        <v>WOM-KURTA-001</v>
      </c>
      <c r="E1152" s="14" t="str">
        <f aca="false">RAW_DATA!E1148</f>
        <v>2024-11-20</v>
      </c>
      <c r="F1152" s="14" t="str">
        <f aca="false">RAW_DATA!F1148</f>
        <v>2024-11-25</v>
      </c>
      <c r="G1152" s="2" t="str">
        <f aca="false">RAW_DATA!G1148</f>
        <v>Sudurpashchim</v>
      </c>
      <c r="H1152" s="4" t="n">
        <f aca="false">RAW_DATA!H1148</f>
        <v>12930.37</v>
      </c>
      <c r="I1152" s="5" t="n">
        <f aca="false">RAW_DATA!I1148</f>
        <v>30</v>
      </c>
      <c r="J1152" s="2" t="str">
        <f aca="false">RAW_DATA!J1148</f>
        <v>No</v>
      </c>
      <c r="K1152" s="15" t="n">
        <f aca="false">IF(AND(F1152&lt;&gt;"",E1152&lt;&gt;""),DATEVALUE(F1152)-DATEVALUE(E1152),"")</f>
        <v>5</v>
      </c>
      <c r="L1152" s="4" t="n">
        <f aca="false">H1152*(1-I1152/100)</f>
        <v>9051.259</v>
      </c>
      <c r="M1152" s="4" t="n">
        <f aca="false">H1152*CALCULATIONS!$B$2</f>
        <v>7758.222</v>
      </c>
      <c r="N1152" s="4" t="n">
        <f aca="false">IF(J1152="Yes",H1152*CALCULATIONS!$B$3,0)</f>
        <v>0</v>
      </c>
      <c r="O1152" s="4" t="n">
        <f aca="false">L1152-M1152-N1152</f>
        <v>1293.037</v>
      </c>
      <c r="P1152" s="16" t="n">
        <f aca="false">IF(L1152&gt;0,O1152/L1152,"")</f>
        <v>0.142857142857143</v>
      </c>
    </row>
    <row r="1153" customFormat="false" ht="15" hidden="false" customHeight="false" outlineLevel="0" collapsed="false">
      <c r="A1153" s="2" t="str">
        <f aca="false">RAW_DATA!A1149</f>
        <v>ORD-101148</v>
      </c>
      <c r="B1153" s="2" t="str">
        <f aca="false">RAW_DATA!B1149</f>
        <v>CUST-4131</v>
      </c>
      <c r="C1153" s="2" t="str">
        <f aca="false">RAW_DATA!C1149</f>
        <v>Men</v>
      </c>
      <c r="D1153" s="2" t="str">
        <f aca="false">RAW_DATA!D1149</f>
        <v>MEN-JEANS-002</v>
      </c>
      <c r="E1153" s="14" t="str">
        <f aca="false">RAW_DATA!E1149</f>
        <v>2024-11-03</v>
      </c>
      <c r="F1153" s="14" t="str">
        <f aca="false">RAW_DATA!F1149</f>
        <v>2024-11-08</v>
      </c>
      <c r="G1153" s="2" t="str">
        <f aca="false">RAW_DATA!G1149</f>
        <v>Madhesh</v>
      </c>
      <c r="H1153" s="4" t="n">
        <f aca="false">RAW_DATA!H1149</f>
        <v>11728.57</v>
      </c>
      <c r="I1153" s="5" t="n">
        <f aca="false">RAW_DATA!I1149</f>
        <v>20</v>
      </c>
      <c r="J1153" s="2" t="str">
        <f aca="false">RAW_DATA!J1149</f>
        <v>No</v>
      </c>
      <c r="K1153" s="15" t="n">
        <f aca="false">IF(AND(F1153&lt;&gt;"",E1153&lt;&gt;""),DATEVALUE(F1153)-DATEVALUE(E1153),"")</f>
        <v>5</v>
      </c>
      <c r="L1153" s="4" t="n">
        <f aca="false">H1153*(1-I1153/100)</f>
        <v>9382.856</v>
      </c>
      <c r="M1153" s="4" t="n">
        <f aca="false">H1153*CALCULATIONS!$B$2</f>
        <v>7037.142</v>
      </c>
      <c r="N1153" s="4" t="n">
        <f aca="false">IF(J1153="Yes",H1153*CALCULATIONS!$B$3,0)</f>
        <v>0</v>
      </c>
      <c r="O1153" s="4" t="n">
        <f aca="false">L1153-M1153-N1153</f>
        <v>2345.714</v>
      </c>
      <c r="P1153" s="16" t="n">
        <f aca="false">IF(L1153&gt;0,O1153/L1153,"")</f>
        <v>0.25</v>
      </c>
    </row>
    <row r="1154" customFormat="false" ht="15" hidden="false" customHeight="false" outlineLevel="0" collapsed="false">
      <c r="A1154" s="2" t="str">
        <f aca="false">RAW_DATA!A1150</f>
        <v>ORD-101149</v>
      </c>
      <c r="B1154" s="2" t="str">
        <f aca="false">RAW_DATA!B1150</f>
        <v>CUST-3043</v>
      </c>
      <c r="C1154" s="2" t="str">
        <f aca="false">RAW_DATA!C1150</f>
        <v>Kids</v>
      </c>
      <c r="D1154" s="2" t="str">
        <f aca="false">RAW_DATA!D1150</f>
        <v>KID-KURTA-001</v>
      </c>
      <c r="E1154" s="14" t="str">
        <f aca="false">RAW_DATA!E1150</f>
        <v>2024-01-09</v>
      </c>
      <c r="F1154" s="14" t="str">
        <f aca="false">RAW_DATA!F1150</f>
        <v>2024-01-13</v>
      </c>
      <c r="G1154" s="2" t="str">
        <f aca="false">RAW_DATA!G1150</f>
        <v>Sudurpashchim</v>
      </c>
      <c r="H1154" s="4" t="n">
        <f aca="false">RAW_DATA!H1150</f>
        <v>12299.8</v>
      </c>
      <c r="I1154" s="5" t="n">
        <f aca="false">RAW_DATA!I1150</f>
        <v>10</v>
      </c>
      <c r="J1154" s="2" t="str">
        <f aca="false">RAW_DATA!J1150</f>
        <v>No</v>
      </c>
      <c r="K1154" s="15" t="n">
        <f aca="false">IF(AND(F1154&lt;&gt;"",E1154&lt;&gt;""),DATEVALUE(F1154)-DATEVALUE(E1154),"")</f>
        <v>4</v>
      </c>
      <c r="L1154" s="4" t="n">
        <f aca="false">H1154*(1-I1154/100)</f>
        <v>11069.82</v>
      </c>
      <c r="M1154" s="4" t="n">
        <f aca="false">H1154*CALCULATIONS!$B$2</f>
        <v>7379.88</v>
      </c>
      <c r="N1154" s="4" t="n">
        <f aca="false">IF(J1154="Yes",H1154*CALCULATIONS!$B$3,0)</f>
        <v>0</v>
      </c>
      <c r="O1154" s="4" t="n">
        <f aca="false">L1154-M1154-N1154</f>
        <v>3689.94</v>
      </c>
      <c r="P1154" s="16" t="n">
        <f aca="false">IF(L1154&gt;0,O1154/L1154,"")</f>
        <v>0.333333333333333</v>
      </c>
    </row>
    <row r="1155" customFormat="false" ht="15" hidden="false" customHeight="false" outlineLevel="0" collapsed="false">
      <c r="A1155" s="2" t="str">
        <f aca="false">RAW_DATA!A1151</f>
        <v>ORD-101150</v>
      </c>
      <c r="B1155" s="2" t="str">
        <f aca="false">RAW_DATA!B1151</f>
        <v>CUST-6502</v>
      </c>
      <c r="C1155" s="2" t="str">
        <f aca="false">RAW_DATA!C1151</f>
        <v>Women</v>
      </c>
      <c r="D1155" s="2" t="str">
        <f aca="false">RAW_DATA!D1151</f>
        <v>WOM-SUIT-001</v>
      </c>
      <c r="E1155" s="14" t="str">
        <f aca="false">RAW_DATA!E1151</f>
        <v>2024-10-04</v>
      </c>
      <c r="F1155" s="14" t="str">
        <f aca="false">RAW_DATA!F1151</f>
        <v>2024-10-09</v>
      </c>
      <c r="G1155" s="2" t="str">
        <f aca="false">RAW_DATA!G1151</f>
        <v>Madhesh</v>
      </c>
      <c r="H1155" s="4" t="n">
        <f aca="false">RAW_DATA!H1151</f>
        <v>5607.06</v>
      </c>
      <c r="I1155" s="5" t="n">
        <f aca="false">RAW_DATA!I1151</f>
        <v>10</v>
      </c>
      <c r="J1155" s="2" t="str">
        <f aca="false">RAW_DATA!J1151</f>
        <v>No</v>
      </c>
      <c r="K1155" s="15" t="n">
        <f aca="false">IF(AND(F1155&lt;&gt;"",E1155&lt;&gt;""),DATEVALUE(F1155)-DATEVALUE(E1155),"")</f>
        <v>5</v>
      </c>
      <c r="L1155" s="4" t="n">
        <f aca="false">H1155*(1-I1155/100)</f>
        <v>5046.354</v>
      </c>
      <c r="M1155" s="4" t="n">
        <f aca="false">H1155*CALCULATIONS!$B$2</f>
        <v>3364.236</v>
      </c>
      <c r="N1155" s="4" t="n">
        <f aca="false">IF(J1155="Yes",H1155*CALCULATIONS!$B$3,0)</f>
        <v>0</v>
      </c>
      <c r="O1155" s="4" t="n">
        <f aca="false">L1155-M1155-N1155</f>
        <v>1682.118</v>
      </c>
      <c r="P1155" s="16" t="n">
        <f aca="false">IF(L1155&gt;0,O1155/L1155,"")</f>
        <v>0.333333333333333</v>
      </c>
    </row>
    <row r="1156" customFormat="false" ht="15" hidden="false" customHeight="false" outlineLevel="0" collapsed="false">
      <c r="A1156" s="2" t="str">
        <f aca="false">RAW_DATA!A1152</f>
        <v>ORD-101151</v>
      </c>
      <c r="B1156" s="2" t="str">
        <f aca="false">RAW_DATA!B1152</f>
        <v>CUST-5669</v>
      </c>
      <c r="C1156" s="2" t="str">
        <f aca="false">RAW_DATA!C1152</f>
        <v>Men</v>
      </c>
      <c r="D1156" s="2" t="str">
        <f aca="false">RAW_DATA!D1152</f>
        <v>MEN-JEANS-001</v>
      </c>
      <c r="E1156" s="14" t="str">
        <f aca="false">RAW_DATA!E1152</f>
        <v>2024-10-31</v>
      </c>
      <c r="F1156" s="14" t="str">
        <f aca="false">RAW_DATA!F1152</f>
        <v>2024-11-03</v>
      </c>
      <c r="G1156" s="2" t="str">
        <f aca="false">RAW_DATA!G1152</f>
        <v>Madhesh</v>
      </c>
      <c r="H1156" s="4" t="n">
        <f aca="false">RAW_DATA!H1152</f>
        <v>3064.98</v>
      </c>
      <c r="I1156" s="5" t="n">
        <f aca="false">RAW_DATA!I1152</f>
        <v>10</v>
      </c>
      <c r="J1156" s="2" t="str">
        <f aca="false">RAW_DATA!J1152</f>
        <v>No</v>
      </c>
      <c r="K1156" s="15" t="n">
        <f aca="false">IF(AND(F1156&lt;&gt;"",E1156&lt;&gt;""),DATEVALUE(F1156)-DATEVALUE(E1156),"")</f>
        <v>3</v>
      </c>
      <c r="L1156" s="4" t="n">
        <f aca="false">H1156*(1-I1156/100)</f>
        <v>2758.482</v>
      </c>
      <c r="M1156" s="4" t="n">
        <f aca="false">H1156*CALCULATIONS!$B$2</f>
        <v>1838.988</v>
      </c>
      <c r="N1156" s="4" t="n">
        <f aca="false">IF(J1156="Yes",H1156*CALCULATIONS!$B$3,0)</f>
        <v>0</v>
      </c>
      <c r="O1156" s="4" t="n">
        <f aca="false">L1156-M1156-N1156</f>
        <v>919.494</v>
      </c>
      <c r="P1156" s="16" t="n">
        <f aca="false">IF(L1156&gt;0,O1156/L1156,"")</f>
        <v>0.333333333333333</v>
      </c>
    </row>
    <row r="1157" customFormat="false" ht="15" hidden="false" customHeight="false" outlineLevel="0" collapsed="false">
      <c r="A1157" s="2" t="str">
        <f aca="false">RAW_DATA!A1153</f>
        <v>ORD-101152</v>
      </c>
      <c r="B1157" s="2" t="str">
        <f aca="false">RAW_DATA!B1153</f>
        <v>CUST-2700</v>
      </c>
      <c r="C1157" s="2" t="str">
        <f aca="false">RAW_DATA!C1153</f>
        <v>Kids</v>
      </c>
      <c r="D1157" s="2" t="str">
        <f aca="false">RAW_DATA!D1153</f>
        <v>KID-SHORTS-001</v>
      </c>
      <c r="E1157" s="14" t="str">
        <f aca="false">RAW_DATA!E1153</f>
        <v>2024-02-20</v>
      </c>
      <c r="F1157" s="14" t="str">
        <f aca="false">RAW_DATA!F1153</f>
        <v>2024-03-06</v>
      </c>
      <c r="G1157" s="2" t="str">
        <f aca="false">RAW_DATA!G1153</f>
        <v>Gandaki</v>
      </c>
      <c r="H1157" s="4" t="n">
        <f aca="false">RAW_DATA!H1153</f>
        <v>9495.46</v>
      </c>
      <c r="I1157" s="5" t="n">
        <f aca="false">RAW_DATA!I1153</f>
        <v>25</v>
      </c>
      <c r="J1157" s="2" t="str">
        <f aca="false">RAW_DATA!J1153</f>
        <v>No</v>
      </c>
      <c r="K1157" s="15" t="n">
        <f aca="false">IF(AND(F1157&lt;&gt;"",E1157&lt;&gt;""),DATEVALUE(F1157)-DATEVALUE(E1157),"")</f>
        <v>15</v>
      </c>
      <c r="L1157" s="4" t="n">
        <f aca="false">H1157*(1-I1157/100)</f>
        <v>7121.595</v>
      </c>
      <c r="M1157" s="4" t="n">
        <f aca="false">H1157*CALCULATIONS!$B$2</f>
        <v>5697.276</v>
      </c>
      <c r="N1157" s="4" t="n">
        <f aca="false">IF(J1157="Yes",H1157*CALCULATIONS!$B$3,0)</f>
        <v>0</v>
      </c>
      <c r="O1157" s="4" t="n">
        <f aca="false">L1157-M1157-N1157</f>
        <v>1424.319</v>
      </c>
      <c r="P1157" s="16" t="n">
        <f aca="false">IF(L1157&gt;0,O1157/L1157,"")</f>
        <v>0.2</v>
      </c>
    </row>
    <row r="1158" customFormat="false" ht="15" hidden="false" customHeight="false" outlineLevel="0" collapsed="false">
      <c r="A1158" s="2" t="str">
        <f aca="false">RAW_DATA!A1154</f>
        <v>ORD-101153</v>
      </c>
      <c r="B1158" s="2" t="str">
        <f aca="false">RAW_DATA!B1154</f>
        <v>CUST-8276</v>
      </c>
      <c r="C1158" s="2" t="str">
        <f aca="false">RAW_DATA!C1154</f>
        <v>Men</v>
      </c>
      <c r="D1158" s="2" t="str">
        <f aca="false">RAW_DATA!D1154</f>
        <v>MEN-SHIRT-001</v>
      </c>
      <c r="E1158" s="14" t="str">
        <f aca="false">RAW_DATA!E1154</f>
        <v>2024-11-15</v>
      </c>
      <c r="F1158" s="14" t="str">
        <f aca="false">RAW_DATA!F1154</f>
        <v>2024-11-27</v>
      </c>
      <c r="G1158" s="2" t="str">
        <f aca="false">RAW_DATA!G1154</f>
        <v>Gandaki</v>
      </c>
      <c r="H1158" s="4" t="n">
        <f aca="false">RAW_DATA!H1154</f>
        <v>2003.29</v>
      </c>
      <c r="I1158" s="5" t="n">
        <f aca="false">RAW_DATA!I1154</f>
        <v>15</v>
      </c>
      <c r="J1158" s="2" t="str">
        <f aca="false">RAW_DATA!J1154</f>
        <v>Yes</v>
      </c>
      <c r="K1158" s="15" t="n">
        <f aca="false">IF(AND(F1158&lt;&gt;"",E1158&lt;&gt;""),DATEVALUE(F1158)-DATEVALUE(E1158),"")</f>
        <v>12</v>
      </c>
      <c r="L1158" s="4" t="n">
        <f aca="false">H1158*(1-I1158/100)</f>
        <v>1702.7965</v>
      </c>
      <c r="M1158" s="4" t="n">
        <f aca="false">H1158*CALCULATIONS!$B$2</f>
        <v>1201.974</v>
      </c>
      <c r="N1158" s="4" t="n">
        <f aca="false">IF(J1158="Yes",H1158*CALCULATIONS!$B$3,0)</f>
        <v>400.658</v>
      </c>
      <c r="O1158" s="4" t="n">
        <f aca="false">L1158-M1158-N1158</f>
        <v>100.1645</v>
      </c>
      <c r="P1158" s="16" t="n">
        <f aca="false">IF(L1158&gt;0,O1158/L1158,"")</f>
        <v>0.0588235294117647</v>
      </c>
    </row>
    <row r="1159" customFormat="false" ht="15" hidden="false" customHeight="false" outlineLevel="0" collapsed="false">
      <c r="A1159" s="2" t="str">
        <f aca="false">RAW_DATA!A1155</f>
        <v>ORD-101154</v>
      </c>
      <c r="B1159" s="2" t="str">
        <f aca="false">RAW_DATA!B1155</f>
        <v>CUST-2875</v>
      </c>
      <c r="C1159" s="2" t="str">
        <f aca="false">RAW_DATA!C1155</f>
        <v>Women</v>
      </c>
      <c r="D1159" s="2" t="str">
        <f aca="false">RAW_DATA!D1155</f>
        <v>WOM-KURTA-001</v>
      </c>
      <c r="E1159" s="14" t="str">
        <f aca="false">RAW_DATA!E1155</f>
        <v>2024-04-24</v>
      </c>
      <c r="F1159" s="14" t="str">
        <f aca="false">RAW_DATA!F1155</f>
        <v>2024-05-02</v>
      </c>
      <c r="G1159" s="2" t="str">
        <f aca="false">RAW_DATA!G1155</f>
        <v>Lumbini</v>
      </c>
      <c r="H1159" s="4" t="n">
        <f aca="false">RAW_DATA!H1155</f>
        <v>6599.29</v>
      </c>
      <c r="I1159" s="5" t="n">
        <f aca="false">RAW_DATA!I1155</f>
        <v>30</v>
      </c>
      <c r="J1159" s="2" t="str">
        <f aca="false">RAW_DATA!J1155</f>
        <v>No</v>
      </c>
      <c r="K1159" s="15" t="n">
        <f aca="false">IF(AND(F1159&lt;&gt;"",E1159&lt;&gt;""),DATEVALUE(F1159)-DATEVALUE(E1159),"")</f>
        <v>8</v>
      </c>
      <c r="L1159" s="4" t="n">
        <f aca="false">H1159*(1-I1159/100)</f>
        <v>4619.503</v>
      </c>
      <c r="M1159" s="4" t="n">
        <f aca="false">H1159*CALCULATIONS!$B$2</f>
        <v>3959.574</v>
      </c>
      <c r="N1159" s="4" t="n">
        <f aca="false">IF(J1159="Yes",H1159*CALCULATIONS!$B$3,0)</f>
        <v>0</v>
      </c>
      <c r="O1159" s="4" t="n">
        <f aca="false">L1159-M1159-N1159</f>
        <v>659.929</v>
      </c>
      <c r="P1159" s="16" t="n">
        <f aca="false">IF(L1159&gt;0,O1159/L1159,"")</f>
        <v>0.142857142857143</v>
      </c>
    </row>
    <row r="1160" customFormat="false" ht="15" hidden="false" customHeight="false" outlineLevel="0" collapsed="false">
      <c r="A1160" s="2" t="str">
        <f aca="false">RAW_DATA!A1156</f>
        <v>ORD-101155</v>
      </c>
      <c r="B1160" s="2" t="str">
        <f aca="false">RAW_DATA!B1156</f>
        <v>CUST-7484</v>
      </c>
      <c r="C1160" s="2" t="str">
        <f aca="false">RAW_DATA!C1156</f>
        <v>Men</v>
      </c>
      <c r="D1160" s="2" t="str">
        <f aca="false">RAW_DATA!D1156</f>
        <v>MEN-TSHIRT-001</v>
      </c>
      <c r="E1160" s="14" t="str">
        <f aca="false">RAW_DATA!E1156</f>
        <v>2024-08-25</v>
      </c>
      <c r="F1160" s="14" t="str">
        <f aca="false">RAW_DATA!F1156</f>
        <v>2024-08-30</v>
      </c>
      <c r="G1160" s="2" t="str">
        <f aca="false">RAW_DATA!G1156</f>
        <v>Sudurpashchim</v>
      </c>
      <c r="H1160" s="4" t="n">
        <f aca="false">RAW_DATA!H1156</f>
        <v>14530.43</v>
      </c>
      <c r="I1160" s="5" t="n">
        <f aca="false">RAW_DATA!I1156</f>
        <v>10</v>
      </c>
      <c r="J1160" s="2" t="str">
        <f aca="false">RAW_DATA!J1156</f>
        <v>No</v>
      </c>
      <c r="K1160" s="15" t="n">
        <f aca="false">IF(AND(F1160&lt;&gt;"",E1160&lt;&gt;""),DATEVALUE(F1160)-DATEVALUE(E1160),"")</f>
        <v>5</v>
      </c>
      <c r="L1160" s="4" t="n">
        <f aca="false">H1160*(1-I1160/100)</f>
        <v>13077.387</v>
      </c>
      <c r="M1160" s="4" t="n">
        <f aca="false">H1160*CALCULATIONS!$B$2</f>
        <v>8718.258</v>
      </c>
      <c r="N1160" s="4" t="n">
        <f aca="false">IF(J1160="Yes",H1160*CALCULATIONS!$B$3,0)</f>
        <v>0</v>
      </c>
      <c r="O1160" s="4" t="n">
        <f aca="false">L1160-M1160-N1160</f>
        <v>4359.129</v>
      </c>
      <c r="P1160" s="16" t="n">
        <f aca="false">IF(L1160&gt;0,O1160/L1160,"")</f>
        <v>0.333333333333333</v>
      </c>
    </row>
    <row r="1161" customFormat="false" ht="15" hidden="false" customHeight="false" outlineLevel="0" collapsed="false">
      <c r="A1161" s="2" t="str">
        <f aca="false">RAW_DATA!A1157</f>
        <v>ORD-101156</v>
      </c>
      <c r="B1161" s="2" t="str">
        <f aca="false">RAW_DATA!B1157</f>
        <v>CUST-7794</v>
      </c>
      <c r="C1161" s="2" t="str">
        <f aca="false">RAW_DATA!C1157</f>
        <v>Men</v>
      </c>
      <c r="D1161" s="2" t="str">
        <f aca="false">RAW_DATA!D1157</f>
        <v>MEN-SUIT-001</v>
      </c>
      <c r="E1161" s="14" t="str">
        <f aca="false">RAW_DATA!E1157</f>
        <v>2024-12-03</v>
      </c>
      <c r="F1161" s="14" t="str">
        <f aca="false">RAW_DATA!F1157</f>
        <v>2024-12-07</v>
      </c>
      <c r="G1161" s="2" t="str">
        <f aca="false">RAW_DATA!G1157</f>
        <v>Lumbini</v>
      </c>
      <c r="H1161" s="4" t="n">
        <f aca="false">RAW_DATA!H1157</f>
        <v>4612.26</v>
      </c>
      <c r="I1161" s="5" t="n">
        <f aca="false">RAW_DATA!I1157</f>
        <v>20</v>
      </c>
      <c r="J1161" s="2" t="str">
        <f aca="false">RAW_DATA!J1157</f>
        <v>No</v>
      </c>
      <c r="K1161" s="15" t="n">
        <f aca="false">IF(AND(F1161&lt;&gt;"",E1161&lt;&gt;""),DATEVALUE(F1161)-DATEVALUE(E1161),"")</f>
        <v>4</v>
      </c>
      <c r="L1161" s="4" t="n">
        <f aca="false">H1161*(1-I1161/100)</f>
        <v>3689.808</v>
      </c>
      <c r="M1161" s="4" t="n">
        <f aca="false">H1161*CALCULATIONS!$B$2</f>
        <v>2767.356</v>
      </c>
      <c r="N1161" s="4" t="n">
        <f aca="false">IF(J1161="Yes",H1161*CALCULATIONS!$B$3,0)</f>
        <v>0</v>
      </c>
      <c r="O1161" s="4" t="n">
        <f aca="false">L1161-M1161-N1161</f>
        <v>922.452</v>
      </c>
      <c r="P1161" s="16" t="n">
        <f aca="false">IF(L1161&gt;0,O1161/L1161,"")</f>
        <v>0.25</v>
      </c>
    </row>
    <row r="1162" customFormat="false" ht="15" hidden="false" customHeight="false" outlineLevel="0" collapsed="false">
      <c r="A1162" s="2" t="str">
        <f aca="false">RAW_DATA!A1158</f>
        <v>ORD-101157</v>
      </c>
      <c r="B1162" s="2" t="str">
        <f aca="false">RAW_DATA!B1158</f>
        <v>CUST-9502</v>
      </c>
      <c r="C1162" s="2" t="str">
        <f aca="false">RAW_DATA!C1158</f>
        <v>Women</v>
      </c>
      <c r="D1162" s="2" t="str">
        <f aca="false">RAW_DATA!D1158</f>
        <v>WOM-KURTA-001</v>
      </c>
      <c r="E1162" s="14" t="str">
        <f aca="false">RAW_DATA!E1158</f>
        <v>2024-01-14</v>
      </c>
      <c r="F1162" s="14" t="str">
        <f aca="false">RAW_DATA!F1158</f>
        <v>2024-01-17</v>
      </c>
      <c r="G1162" s="2" t="str">
        <f aca="false">RAW_DATA!G1158</f>
        <v>Sudurpashchim</v>
      </c>
      <c r="H1162" s="4" t="n">
        <f aca="false">RAW_DATA!H1158</f>
        <v>973.78</v>
      </c>
      <c r="I1162" s="5" t="n">
        <f aca="false">RAW_DATA!I1158</f>
        <v>15</v>
      </c>
      <c r="J1162" s="2" t="str">
        <f aca="false">RAW_DATA!J1158</f>
        <v>No</v>
      </c>
      <c r="K1162" s="15" t="n">
        <f aca="false">IF(AND(F1162&lt;&gt;"",E1162&lt;&gt;""),DATEVALUE(F1162)-DATEVALUE(E1162),"")</f>
        <v>3</v>
      </c>
      <c r="L1162" s="4" t="n">
        <f aca="false">H1162*(1-I1162/100)</f>
        <v>827.713</v>
      </c>
      <c r="M1162" s="4" t="n">
        <f aca="false">H1162*CALCULATIONS!$B$2</f>
        <v>584.268</v>
      </c>
      <c r="N1162" s="4" t="n">
        <f aca="false">IF(J1162="Yes",H1162*CALCULATIONS!$B$3,0)</f>
        <v>0</v>
      </c>
      <c r="O1162" s="4" t="n">
        <f aca="false">L1162-M1162-N1162</f>
        <v>243.445</v>
      </c>
      <c r="P1162" s="16" t="n">
        <f aca="false">IF(L1162&gt;0,O1162/L1162,"")</f>
        <v>0.294117647058824</v>
      </c>
    </row>
    <row r="1163" customFormat="false" ht="15" hidden="false" customHeight="false" outlineLevel="0" collapsed="false">
      <c r="A1163" s="2" t="str">
        <f aca="false">RAW_DATA!A1159</f>
        <v>ORD-101158</v>
      </c>
      <c r="B1163" s="2" t="str">
        <f aca="false">RAW_DATA!B1159</f>
        <v>CUST-4156</v>
      </c>
      <c r="C1163" s="2" t="str">
        <f aca="false">RAW_DATA!C1159</f>
        <v>Kids</v>
      </c>
      <c r="D1163" s="2" t="str">
        <f aca="false">RAW_DATA!D1159</f>
        <v>KID-KURTA-001</v>
      </c>
      <c r="E1163" s="14" t="str">
        <f aca="false">RAW_DATA!E1159</f>
        <v>2024-08-08</v>
      </c>
      <c r="F1163" s="14" t="str">
        <f aca="false">RAW_DATA!F1159</f>
        <v>2024-08-12</v>
      </c>
      <c r="G1163" s="2" t="str">
        <f aca="false">RAW_DATA!G1159</f>
        <v>Madhesh</v>
      </c>
      <c r="H1163" s="4" t="n">
        <f aca="false">RAW_DATA!H1159</f>
        <v>14407.83</v>
      </c>
      <c r="I1163" s="5" t="n">
        <f aca="false">RAW_DATA!I1159</f>
        <v>5</v>
      </c>
      <c r="J1163" s="2" t="str">
        <f aca="false">RAW_DATA!J1159</f>
        <v>No</v>
      </c>
      <c r="K1163" s="15" t="n">
        <f aca="false">IF(AND(F1163&lt;&gt;"",E1163&lt;&gt;""),DATEVALUE(F1163)-DATEVALUE(E1163),"")</f>
        <v>4</v>
      </c>
      <c r="L1163" s="4" t="n">
        <f aca="false">H1163*(1-I1163/100)</f>
        <v>13687.4385</v>
      </c>
      <c r="M1163" s="4" t="n">
        <f aca="false">H1163*CALCULATIONS!$B$2</f>
        <v>8644.698</v>
      </c>
      <c r="N1163" s="4" t="n">
        <f aca="false">IF(J1163="Yes",H1163*CALCULATIONS!$B$3,0)</f>
        <v>0</v>
      </c>
      <c r="O1163" s="4" t="n">
        <f aca="false">L1163-M1163-N1163</f>
        <v>5042.7405</v>
      </c>
      <c r="P1163" s="16" t="n">
        <f aca="false">IF(L1163&gt;0,O1163/L1163,"")</f>
        <v>0.368421052631579</v>
      </c>
    </row>
    <row r="1164" customFormat="false" ht="15" hidden="false" customHeight="false" outlineLevel="0" collapsed="false">
      <c r="A1164" s="2" t="str">
        <f aca="false">RAW_DATA!A1160</f>
        <v>ORD-101159</v>
      </c>
      <c r="B1164" s="2" t="str">
        <f aca="false">RAW_DATA!B1160</f>
        <v>CUST-3846</v>
      </c>
      <c r="C1164" s="2" t="str">
        <f aca="false">RAW_DATA!C1160</f>
        <v>Women</v>
      </c>
      <c r="D1164" s="2" t="str">
        <f aca="false">RAW_DATA!D1160</f>
        <v>WOM-LEHENGA-001</v>
      </c>
      <c r="E1164" s="14" t="str">
        <f aca="false">RAW_DATA!E1160</f>
        <v>2024-08-07</v>
      </c>
      <c r="F1164" s="14" t="str">
        <f aca="false">RAW_DATA!F1160</f>
        <v>2024-08-09</v>
      </c>
      <c r="G1164" s="2" t="str">
        <f aca="false">RAW_DATA!G1160</f>
        <v>Karnali</v>
      </c>
      <c r="H1164" s="4" t="n">
        <f aca="false">RAW_DATA!H1160</f>
        <v>14013.14</v>
      </c>
      <c r="I1164" s="5" t="n">
        <f aca="false">RAW_DATA!I1160</f>
        <v>30</v>
      </c>
      <c r="J1164" s="2" t="str">
        <f aca="false">RAW_DATA!J1160</f>
        <v>No</v>
      </c>
      <c r="K1164" s="15" t="n">
        <f aca="false">IF(AND(F1164&lt;&gt;"",E1164&lt;&gt;""),DATEVALUE(F1164)-DATEVALUE(E1164),"")</f>
        <v>2</v>
      </c>
      <c r="L1164" s="4" t="n">
        <f aca="false">H1164*(1-I1164/100)</f>
        <v>9809.198</v>
      </c>
      <c r="M1164" s="4" t="n">
        <f aca="false">H1164*CALCULATIONS!$B$2</f>
        <v>8407.884</v>
      </c>
      <c r="N1164" s="4" t="n">
        <f aca="false">IF(J1164="Yes",H1164*CALCULATIONS!$B$3,0)</f>
        <v>0</v>
      </c>
      <c r="O1164" s="4" t="n">
        <f aca="false">L1164-M1164-N1164</f>
        <v>1401.314</v>
      </c>
      <c r="P1164" s="16" t="n">
        <f aca="false">IF(L1164&gt;0,O1164/L1164,"")</f>
        <v>0.142857142857143</v>
      </c>
    </row>
    <row r="1165" customFormat="false" ht="15" hidden="false" customHeight="false" outlineLevel="0" collapsed="false">
      <c r="A1165" s="2" t="str">
        <f aca="false">RAW_DATA!A1161</f>
        <v>ORD-101160</v>
      </c>
      <c r="B1165" s="2" t="str">
        <f aca="false">RAW_DATA!B1161</f>
        <v>CUST-7422</v>
      </c>
      <c r="C1165" s="2" t="str">
        <f aca="false">RAW_DATA!C1161</f>
        <v>Women</v>
      </c>
      <c r="D1165" s="2" t="str">
        <f aca="false">RAW_DATA!D1161</f>
        <v>WOM-BLOUSE-001</v>
      </c>
      <c r="E1165" s="14" t="str">
        <f aca="false">RAW_DATA!E1161</f>
        <v>2024-12-29</v>
      </c>
      <c r="F1165" s="14" t="str">
        <f aca="false">RAW_DATA!F1161</f>
        <v>2025-01-07</v>
      </c>
      <c r="G1165" s="2" t="str">
        <f aca="false">RAW_DATA!G1161</f>
        <v>Gandaki</v>
      </c>
      <c r="H1165" s="4" t="n">
        <f aca="false">RAW_DATA!H1161</f>
        <v>3849.06</v>
      </c>
      <c r="I1165" s="5" t="n">
        <f aca="false">RAW_DATA!I1161</f>
        <v>15</v>
      </c>
      <c r="J1165" s="2" t="str">
        <f aca="false">RAW_DATA!J1161</f>
        <v>No</v>
      </c>
      <c r="K1165" s="15" t="n">
        <f aca="false">IF(AND(F1165&lt;&gt;"",E1165&lt;&gt;""),DATEVALUE(F1165)-DATEVALUE(E1165),"")</f>
        <v>9</v>
      </c>
      <c r="L1165" s="4" t="n">
        <f aca="false">H1165*(1-I1165/100)</f>
        <v>3271.701</v>
      </c>
      <c r="M1165" s="4" t="n">
        <f aca="false">H1165*CALCULATIONS!$B$2</f>
        <v>2309.436</v>
      </c>
      <c r="N1165" s="4" t="n">
        <f aca="false">IF(J1165="Yes",H1165*CALCULATIONS!$B$3,0)</f>
        <v>0</v>
      </c>
      <c r="O1165" s="4" t="n">
        <f aca="false">L1165-M1165-N1165</f>
        <v>962.265</v>
      </c>
      <c r="P1165" s="16" t="n">
        <f aca="false">IF(L1165&gt;0,O1165/L1165,"")</f>
        <v>0.294117647058824</v>
      </c>
    </row>
    <row r="1166" customFormat="false" ht="15" hidden="false" customHeight="false" outlineLevel="0" collapsed="false">
      <c r="A1166" s="2" t="str">
        <f aca="false">RAW_DATA!A1162</f>
        <v>ORD-101161</v>
      </c>
      <c r="B1166" s="2" t="str">
        <f aca="false">RAW_DATA!B1162</f>
        <v>CUST-1189</v>
      </c>
      <c r="C1166" s="2" t="str">
        <f aca="false">RAW_DATA!C1162</f>
        <v>Kids</v>
      </c>
      <c r="D1166" s="2" t="str">
        <f aca="false">RAW_DATA!D1162</f>
        <v>KID-JACKET-001</v>
      </c>
      <c r="E1166" s="14" t="str">
        <f aca="false">RAW_DATA!E1162</f>
        <v>2024-04-14</v>
      </c>
      <c r="F1166" s="14" t="str">
        <f aca="false">RAW_DATA!F1162</f>
        <v>2024-04-16</v>
      </c>
      <c r="G1166" s="2" t="str">
        <f aca="false">RAW_DATA!G1162</f>
        <v>Karnali</v>
      </c>
      <c r="H1166" s="4" t="n">
        <f aca="false">RAW_DATA!H1162</f>
        <v>14256.15</v>
      </c>
      <c r="I1166" s="5" t="n">
        <f aca="false">RAW_DATA!I1162</f>
        <v>5</v>
      </c>
      <c r="J1166" s="2" t="str">
        <f aca="false">RAW_DATA!J1162</f>
        <v>Yes</v>
      </c>
      <c r="K1166" s="15" t="n">
        <f aca="false">IF(AND(F1166&lt;&gt;"",E1166&lt;&gt;""),DATEVALUE(F1166)-DATEVALUE(E1166),"")</f>
        <v>2</v>
      </c>
      <c r="L1166" s="4" t="n">
        <f aca="false">H1166*(1-I1166/100)</f>
        <v>13543.3425</v>
      </c>
      <c r="M1166" s="4" t="n">
        <f aca="false">H1166*CALCULATIONS!$B$2</f>
        <v>8553.69</v>
      </c>
      <c r="N1166" s="4" t="n">
        <f aca="false">IF(J1166="Yes",H1166*CALCULATIONS!$B$3,0)</f>
        <v>2851.23</v>
      </c>
      <c r="O1166" s="4" t="n">
        <f aca="false">L1166-M1166-N1166</f>
        <v>2138.4225</v>
      </c>
      <c r="P1166" s="16" t="n">
        <f aca="false">IF(L1166&gt;0,O1166/L1166,"")</f>
        <v>0.157894736842105</v>
      </c>
    </row>
    <row r="1167" customFormat="false" ht="15" hidden="false" customHeight="false" outlineLevel="0" collapsed="false">
      <c r="A1167" s="2" t="str">
        <f aca="false">RAW_DATA!A1163</f>
        <v>ORD-101162</v>
      </c>
      <c r="B1167" s="2" t="str">
        <f aca="false">RAW_DATA!B1163</f>
        <v>CUST-3138</v>
      </c>
      <c r="C1167" s="2" t="str">
        <f aca="false">RAW_DATA!C1163</f>
        <v>Women</v>
      </c>
      <c r="D1167" s="2" t="str">
        <f aca="false">RAW_DATA!D1163</f>
        <v>WOM-SCARF-001</v>
      </c>
      <c r="E1167" s="14" t="str">
        <f aca="false">RAW_DATA!E1163</f>
        <v>2024-02-10</v>
      </c>
      <c r="F1167" s="14" t="str">
        <f aca="false">RAW_DATA!F1163</f>
        <v>2024-02-16</v>
      </c>
      <c r="G1167" s="2" t="str">
        <f aca="false">RAW_DATA!G1163</f>
        <v>Bagmati</v>
      </c>
      <c r="H1167" s="4" t="n">
        <f aca="false">RAW_DATA!H1163</f>
        <v>10759.85</v>
      </c>
      <c r="I1167" s="5" t="n">
        <f aca="false">RAW_DATA!I1163</f>
        <v>20</v>
      </c>
      <c r="J1167" s="2" t="str">
        <f aca="false">RAW_DATA!J1163</f>
        <v>Yes</v>
      </c>
      <c r="K1167" s="15" t="n">
        <f aca="false">IF(AND(F1167&lt;&gt;"",E1167&lt;&gt;""),DATEVALUE(F1167)-DATEVALUE(E1167),"")</f>
        <v>6</v>
      </c>
      <c r="L1167" s="4" t="n">
        <f aca="false">H1167*(1-I1167/100)</f>
        <v>8607.88</v>
      </c>
      <c r="M1167" s="4" t="n">
        <f aca="false">H1167*CALCULATIONS!$B$2</f>
        <v>6455.91</v>
      </c>
      <c r="N1167" s="4" t="n">
        <f aca="false">IF(J1167="Yes",H1167*CALCULATIONS!$B$3,0)</f>
        <v>2151.97</v>
      </c>
      <c r="O1167" s="4" t="n">
        <f aca="false">L1167-M1167-N1167</f>
        <v>0</v>
      </c>
      <c r="P1167" s="16" t="n">
        <f aca="false">IF(L1167&gt;0,O1167/L1167,"")</f>
        <v>0</v>
      </c>
    </row>
    <row r="1168" customFormat="false" ht="15" hidden="false" customHeight="false" outlineLevel="0" collapsed="false">
      <c r="A1168" s="2" t="str">
        <f aca="false">RAW_DATA!A1164</f>
        <v>ORD-101163</v>
      </c>
      <c r="B1168" s="2" t="str">
        <f aca="false">RAW_DATA!B1164</f>
        <v>CUST-7194</v>
      </c>
      <c r="C1168" s="2" t="str">
        <f aca="false">RAW_DATA!C1164</f>
        <v>Kids</v>
      </c>
      <c r="D1168" s="2" t="str">
        <f aca="false">RAW_DATA!D1164</f>
        <v>KID-UNIFORM-001</v>
      </c>
      <c r="E1168" s="14" t="str">
        <f aca="false">RAW_DATA!E1164</f>
        <v>2024-06-01</v>
      </c>
      <c r="F1168" s="14" t="str">
        <f aca="false">RAW_DATA!F1164</f>
        <v>2024-06-04</v>
      </c>
      <c r="G1168" s="2" t="str">
        <f aca="false">RAW_DATA!G1164</f>
        <v>Bagmati</v>
      </c>
      <c r="H1168" s="4" t="n">
        <f aca="false">RAW_DATA!H1164</f>
        <v>13519.68</v>
      </c>
      <c r="I1168" s="5" t="n">
        <f aca="false">RAW_DATA!I1164</f>
        <v>25</v>
      </c>
      <c r="J1168" s="2" t="str">
        <f aca="false">RAW_DATA!J1164</f>
        <v>No</v>
      </c>
      <c r="K1168" s="15" t="n">
        <f aca="false">IF(AND(F1168&lt;&gt;"",E1168&lt;&gt;""),DATEVALUE(F1168)-DATEVALUE(E1168),"")</f>
        <v>3</v>
      </c>
      <c r="L1168" s="4" t="n">
        <f aca="false">H1168*(1-I1168/100)</f>
        <v>10139.76</v>
      </c>
      <c r="M1168" s="4" t="n">
        <f aca="false">H1168*CALCULATIONS!$B$2</f>
        <v>8111.808</v>
      </c>
      <c r="N1168" s="4" t="n">
        <f aca="false">IF(J1168="Yes",H1168*CALCULATIONS!$B$3,0)</f>
        <v>0</v>
      </c>
      <c r="O1168" s="4" t="n">
        <f aca="false">L1168-M1168-N1168</f>
        <v>2027.952</v>
      </c>
      <c r="P1168" s="16" t="n">
        <f aca="false">IF(L1168&gt;0,O1168/L1168,"")</f>
        <v>0.2</v>
      </c>
    </row>
    <row r="1169" customFormat="false" ht="15" hidden="false" customHeight="false" outlineLevel="0" collapsed="false">
      <c r="A1169" s="2" t="str">
        <f aca="false">RAW_DATA!A1165</f>
        <v>ORD-101164</v>
      </c>
      <c r="B1169" s="2" t="str">
        <f aca="false">RAW_DATA!B1165</f>
        <v>CUST-2817</v>
      </c>
      <c r="C1169" s="2" t="str">
        <f aca="false">RAW_DATA!C1165</f>
        <v>Women</v>
      </c>
      <c r="D1169" s="2" t="str">
        <f aca="false">RAW_DATA!D1165</f>
        <v>WOM-KURTA-001</v>
      </c>
      <c r="E1169" s="14" t="str">
        <f aca="false">RAW_DATA!E1165</f>
        <v>2024-11-22</v>
      </c>
      <c r="F1169" s="14" t="str">
        <f aca="false">RAW_DATA!F1165</f>
        <v>2024-12-07</v>
      </c>
      <c r="G1169" s="2" t="str">
        <f aca="false">RAW_DATA!G1165</f>
        <v>Bagmati</v>
      </c>
      <c r="H1169" s="4" t="n">
        <f aca="false">RAW_DATA!H1165</f>
        <v>9597.85</v>
      </c>
      <c r="I1169" s="5" t="n">
        <f aca="false">RAW_DATA!I1165</f>
        <v>5</v>
      </c>
      <c r="J1169" s="2" t="str">
        <f aca="false">RAW_DATA!J1165</f>
        <v>No</v>
      </c>
      <c r="K1169" s="15" t="n">
        <f aca="false">IF(AND(F1169&lt;&gt;"",E1169&lt;&gt;""),DATEVALUE(F1169)-DATEVALUE(E1169),"")</f>
        <v>15</v>
      </c>
      <c r="L1169" s="4" t="n">
        <f aca="false">H1169*(1-I1169/100)</f>
        <v>9117.9575</v>
      </c>
      <c r="M1169" s="4" t="n">
        <f aca="false">H1169*CALCULATIONS!$B$2</f>
        <v>5758.71</v>
      </c>
      <c r="N1169" s="4" t="n">
        <f aca="false">IF(J1169="Yes",H1169*CALCULATIONS!$B$3,0)</f>
        <v>0</v>
      </c>
      <c r="O1169" s="4" t="n">
        <f aca="false">L1169-M1169-N1169</f>
        <v>3359.2475</v>
      </c>
      <c r="P1169" s="16" t="n">
        <f aca="false">IF(L1169&gt;0,O1169/L1169,"")</f>
        <v>0.368421052631579</v>
      </c>
    </row>
    <row r="1170" customFormat="false" ht="15" hidden="false" customHeight="false" outlineLevel="0" collapsed="false">
      <c r="A1170" s="2" t="str">
        <f aca="false">RAW_DATA!A1166</f>
        <v>ORD-101165</v>
      </c>
      <c r="B1170" s="2" t="str">
        <f aca="false">RAW_DATA!B1166</f>
        <v>CUST-6921</v>
      </c>
      <c r="C1170" s="2" t="str">
        <f aca="false">RAW_DATA!C1166</f>
        <v>Women</v>
      </c>
      <c r="D1170" s="2" t="str">
        <f aca="false">RAW_DATA!D1166</f>
        <v>WOM-SCARF-001</v>
      </c>
      <c r="E1170" s="14" t="str">
        <f aca="false">RAW_DATA!E1166</f>
        <v>2024-04-02</v>
      </c>
      <c r="F1170" s="14" t="str">
        <f aca="false">RAW_DATA!F1166</f>
        <v>2024-04-04</v>
      </c>
      <c r="G1170" s="2" t="str">
        <f aca="false">RAW_DATA!G1166</f>
        <v>Bagmati</v>
      </c>
      <c r="H1170" s="4" t="n">
        <f aca="false">RAW_DATA!H1166</f>
        <v>4595.71</v>
      </c>
      <c r="I1170" s="5" t="n">
        <f aca="false">RAW_DATA!I1166</f>
        <v>5</v>
      </c>
      <c r="J1170" s="2" t="str">
        <f aca="false">RAW_DATA!J1166</f>
        <v>No</v>
      </c>
      <c r="K1170" s="15" t="n">
        <f aca="false">IF(AND(F1170&lt;&gt;"",E1170&lt;&gt;""),DATEVALUE(F1170)-DATEVALUE(E1170),"")</f>
        <v>2</v>
      </c>
      <c r="L1170" s="4" t="n">
        <f aca="false">H1170*(1-I1170/100)</f>
        <v>4365.9245</v>
      </c>
      <c r="M1170" s="4" t="n">
        <f aca="false">H1170*CALCULATIONS!$B$2</f>
        <v>2757.426</v>
      </c>
      <c r="N1170" s="4" t="n">
        <f aca="false">IF(J1170="Yes",H1170*CALCULATIONS!$B$3,0)</f>
        <v>0</v>
      </c>
      <c r="O1170" s="4" t="n">
        <f aca="false">L1170-M1170-N1170</f>
        <v>1608.4985</v>
      </c>
      <c r="P1170" s="16" t="n">
        <f aca="false">IF(L1170&gt;0,O1170/L1170,"")</f>
        <v>0.368421052631579</v>
      </c>
    </row>
    <row r="1171" customFormat="false" ht="15" hidden="false" customHeight="false" outlineLevel="0" collapsed="false">
      <c r="A1171" s="2" t="str">
        <f aca="false">RAW_DATA!A1167</f>
        <v>ORD-101166</v>
      </c>
      <c r="B1171" s="2" t="str">
        <f aca="false">RAW_DATA!B1167</f>
        <v>CUST-2250</v>
      </c>
      <c r="C1171" s="2" t="str">
        <f aca="false">RAW_DATA!C1167</f>
        <v>Kids</v>
      </c>
      <c r="D1171" s="2" t="str">
        <f aca="false">RAW_DATA!D1167</f>
        <v>KID-DRESS-001</v>
      </c>
      <c r="E1171" s="14" t="str">
        <f aca="false">RAW_DATA!E1167</f>
        <v>2024-07-30</v>
      </c>
      <c r="F1171" s="14" t="str">
        <f aca="false">RAW_DATA!F1167</f>
        <v>2024-08-01</v>
      </c>
      <c r="G1171" s="2" t="str">
        <f aca="false">RAW_DATA!G1167</f>
        <v>Madhesh</v>
      </c>
      <c r="H1171" s="4" t="n">
        <f aca="false">RAW_DATA!H1167</f>
        <v>12033.9</v>
      </c>
      <c r="I1171" s="5" t="n">
        <f aca="false">RAW_DATA!I1167</f>
        <v>15</v>
      </c>
      <c r="J1171" s="2" t="str">
        <f aca="false">RAW_DATA!J1167</f>
        <v>No</v>
      </c>
      <c r="K1171" s="15" t="n">
        <f aca="false">IF(AND(F1171&lt;&gt;"",E1171&lt;&gt;""),DATEVALUE(F1171)-DATEVALUE(E1171),"")</f>
        <v>2</v>
      </c>
      <c r="L1171" s="4" t="n">
        <f aca="false">H1171*(1-I1171/100)</f>
        <v>10228.815</v>
      </c>
      <c r="M1171" s="4" t="n">
        <f aca="false">H1171*CALCULATIONS!$B$2</f>
        <v>7220.34</v>
      </c>
      <c r="N1171" s="4" t="n">
        <f aca="false">IF(J1171="Yes",H1171*CALCULATIONS!$B$3,0)</f>
        <v>0</v>
      </c>
      <c r="O1171" s="4" t="n">
        <f aca="false">L1171-M1171-N1171</f>
        <v>3008.475</v>
      </c>
      <c r="P1171" s="16" t="n">
        <f aca="false">IF(L1171&gt;0,O1171/L1171,"")</f>
        <v>0.294117647058824</v>
      </c>
    </row>
    <row r="1172" customFormat="false" ht="15" hidden="false" customHeight="false" outlineLevel="0" collapsed="false">
      <c r="A1172" s="2" t="str">
        <f aca="false">RAW_DATA!A1168</f>
        <v>ORD-101167</v>
      </c>
      <c r="B1172" s="2" t="str">
        <f aca="false">RAW_DATA!B1168</f>
        <v>CUST-1166</v>
      </c>
      <c r="C1172" s="2" t="str">
        <f aca="false">RAW_DATA!C1168</f>
        <v>Men</v>
      </c>
      <c r="D1172" s="2" t="str">
        <f aca="false">RAW_DATA!D1168</f>
        <v>MEN-POLO-001</v>
      </c>
      <c r="E1172" s="14" t="str">
        <f aca="false">RAW_DATA!E1168</f>
        <v>2024-08-18</v>
      </c>
      <c r="F1172" s="14" t="str">
        <f aca="false">RAW_DATA!F1168</f>
        <v>2024-08-27</v>
      </c>
      <c r="G1172" s="2" t="str">
        <f aca="false">RAW_DATA!G1168</f>
        <v>Madhesh</v>
      </c>
      <c r="H1172" s="4" t="n">
        <f aca="false">RAW_DATA!H1168</f>
        <v>9686.5</v>
      </c>
      <c r="I1172" s="5" t="n">
        <f aca="false">RAW_DATA!I1168</f>
        <v>10</v>
      </c>
      <c r="J1172" s="2" t="str">
        <f aca="false">RAW_DATA!J1168</f>
        <v>Yes</v>
      </c>
      <c r="K1172" s="15" t="n">
        <f aca="false">IF(AND(F1172&lt;&gt;"",E1172&lt;&gt;""),DATEVALUE(F1172)-DATEVALUE(E1172),"")</f>
        <v>9</v>
      </c>
      <c r="L1172" s="4" t="n">
        <f aca="false">H1172*(1-I1172/100)</f>
        <v>8717.85</v>
      </c>
      <c r="M1172" s="4" t="n">
        <f aca="false">H1172*CALCULATIONS!$B$2</f>
        <v>5811.9</v>
      </c>
      <c r="N1172" s="4" t="n">
        <f aca="false">IF(J1172="Yes",H1172*CALCULATIONS!$B$3,0)</f>
        <v>1937.3</v>
      </c>
      <c r="O1172" s="4" t="n">
        <f aca="false">L1172-M1172-N1172</f>
        <v>968.650000000001</v>
      </c>
      <c r="P1172" s="16" t="n">
        <f aca="false">IF(L1172&gt;0,O1172/L1172,"")</f>
        <v>0.111111111111111</v>
      </c>
    </row>
    <row r="1173" customFormat="false" ht="15" hidden="false" customHeight="false" outlineLevel="0" collapsed="false">
      <c r="A1173" s="2" t="str">
        <f aca="false">RAW_DATA!A1169</f>
        <v>ORD-101168</v>
      </c>
      <c r="B1173" s="2" t="str">
        <f aca="false">RAW_DATA!B1169</f>
        <v>CUST-9953</v>
      </c>
      <c r="C1173" s="2" t="str">
        <f aca="false">RAW_DATA!C1169</f>
        <v>Kids</v>
      </c>
      <c r="D1173" s="2" t="str">
        <f aca="false">RAW_DATA!D1169</f>
        <v>KID-KURTA-001</v>
      </c>
      <c r="E1173" s="14" t="str">
        <f aca="false">RAW_DATA!E1169</f>
        <v>2024-06-24</v>
      </c>
      <c r="F1173" s="14" t="str">
        <f aca="false">RAW_DATA!F1169</f>
        <v>2024-07-09</v>
      </c>
      <c r="G1173" s="2" t="str">
        <f aca="false">RAW_DATA!G1169</f>
        <v>Gandaki</v>
      </c>
      <c r="H1173" s="4" t="n">
        <f aca="false">RAW_DATA!H1169</f>
        <v>956.03</v>
      </c>
      <c r="I1173" s="5" t="n">
        <f aca="false">RAW_DATA!I1169</f>
        <v>30</v>
      </c>
      <c r="J1173" s="2" t="str">
        <f aca="false">RAW_DATA!J1169</f>
        <v>No</v>
      </c>
      <c r="K1173" s="15" t="n">
        <f aca="false">IF(AND(F1173&lt;&gt;"",E1173&lt;&gt;""),DATEVALUE(F1173)-DATEVALUE(E1173),"")</f>
        <v>15</v>
      </c>
      <c r="L1173" s="4" t="n">
        <f aca="false">H1173*(1-I1173/100)</f>
        <v>669.221</v>
      </c>
      <c r="M1173" s="4" t="n">
        <f aca="false">H1173*CALCULATIONS!$B$2</f>
        <v>573.618</v>
      </c>
      <c r="N1173" s="4" t="n">
        <f aca="false">IF(J1173="Yes",H1173*CALCULATIONS!$B$3,0)</f>
        <v>0</v>
      </c>
      <c r="O1173" s="4" t="n">
        <f aca="false">L1173-M1173-N1173</f>
        <v>95.603</v>
      </c>
      <c r="P1173" s="16" t="n">
        <f aca="false">IF(L1173&gt;0,O1173/L1173,"")</f>
        <v>0.142857142857143</v>
      </c>
    </row>
    <row r="1174" customFormat="false" ht="15" hidden="false" customHeight="false" outlineLevel="0" collapsed="false">
      <c r="A1174" s="2" t="str">
        <f aca="false">RAW_DATA!A1170</f>
        <v>ORD-101169</v>
      </c>
      <c r="B1174" s="2" t="str">
        <f aca="false">RAW_DATA!B1170</f>
        <v>CUST-3496</v>
      </c>
      <c r="C1174" s="2" t="str">
        <f aca="false">RAW_DATA!C1170</f>
        <v>Men</v>
      </c>
      <c r="D1174" s="2" t="str">
        <f aca="false">RAW_DATA!D1170</f>
        <v>MEN-CHINO-001</v>
      </c>
      <c r="E1174" s="14" t="str">
        <f aca="false">RAW_DATA!E1170</f>
        <v>2024-01-16</v>
      </c>
      <c r="F1174" s="14" t="str">
        <f aca="false">RAW_DATA!F1170</f>
        <v>2024-01-22</v>
      </c>
      <c r="G1174" s="2" t="str">
        <f aca="false">RAW_DATA!G1170</f>
        <v>Lumbini</v>
      </c>
      <c r="H1174" s="4" t="n">
        <f aca="false">RAW_DATA!H1170</f>
        <v>3296.26</v>
      </c>
      <c r="I1174" s="5" t="n">
        <f aca="false">RAW_DATA!I1170</f>
        <v>0</v>
      </c>
      <c r="J1174" s="2" t="str">
        <f aca="false">RAW_DATA!J1170</f>
        <v>No</v>
      </c>
      <c r="K1174" s="15" t="n">
        <f aca="false">IF(AND(F1174&lt;&gt;"",E1174&lt;&gt;""),DATEVALUE(F1174)-DATEVALUE(E1174),"")</f>
        <v>6</v>
      </c>
      <c r="L1174" s="4" t="n">
        <f aca="false">H1174*(1-I1174/100)</f>
        <v>3296.26</v>
      </c>
      <c r="M1174" s="4" t="n">
        <f aca="false">H1174*CALCULATIONS!$B$2</f>
        <v>1977.756</v>
      </c>
      <c r="N1174" s="4" t="n">
        <f aca="false">IF(J1174="Yes",H1174*CALCULATIONS!$B$3,0)</f>
        <v>0</v>
      </c>
      <c r="O1174" s="4" t="n">
        <f aca="false">L1174-M1174-N1174</f>
        <v>1318.504</v>
      </c>
      <c r="P1174" s="16" t="n">
        <f aca="false">IF(L1174&gt;0,O1174/L1174,"")</f>
        <v>0.4</v>
      </c>
    </row>
    <row r="1175" customFormat="false" ht="15" hidden="false" customHeight="false" outlineLevel="0" collapsed="false">
      <c r="A1175" s="2" t="str">
        <f aca="false">RAW_DATA!A1171</f>
        <v>ORD-101170</v>
      </c>
      <c r="B1175" s="2" t="str">
        <f aca="false">RAW_DATA!B1171</f>
        <v>CUST-3073</v>
      </c>
      <c r="C1175" s="2" t="str">
        <f aca="false">RAW_DATA!C1171</f>
        <v>Men</v>
      </c>
      <c r="D1175" s="2" t="str">
        <f aca="false">RAW_DATA!D1171</f>
        <v>MEN-SUIT-001</v>
      </c>
      <c r="E1175" s="14" t="str">
        <f aca="false">RAW_DATA!E1171</f>
        <v>2024-03-11</v>
      </c>
      <c r="F1175" s="14" t="str">
        <f aca="false">RAW_DATA!F1171</f>
        <v>2024-03-14</v>
      </c>
      <c r="G1175" s="2" t="str">
        <f aca="false">RAW_DATA!G1171</f>
        <v>Bagmati</v>
      </c>
      <c r="H1175" s="4" t="n">
        <f aca="false">RAW_DATA!H1171</f>
        <v>927.72</v>
      </c>
      <c r="I1175" s="5" t="n">
        <f aca="false">RAW_DATA!I1171</f>
        <v>5</v>
      </c>
      <c r="J1175" s="2" t="str">
        <f aca="false">RAW_DATA!J1171</f>
        <v>No</v>
      </c>
      <c r="K1175" s="15" t="n">
        <f aca="false">IF(AND(F1175&lt;&gt;"",E1175&lt;&gt;""),DATEVALUE(F1175)-DATEVALUE(E1175),"")</f>
        <v>3</v>
      </c>
      <c r="L1175" s="4" t="n">
        <f aca="false">H1175*(1-I1175/100)</f>
        <v>881.334</v>
      </c>
      <c r="M1175" s="4" t="n">
        <f aca="false">H1175*CALCULATIONS!$B$2</f>
        <v>556.632</v>
      </c>
      <c r="N1175" s="4" t="n">
        <f aca="false">IF(J1175="Yes",H1175*CALCULATIONS!$B$3,0)</f>
        <v>0</v>
      </c>
      <c r="O1175" s="4" t="n">
        <f aca="false">L1175-M1175-N1175</f>
        <v>324.702</v>
      </c>
      <c r="P1175" s="16" t="n">
        <f aca="false">IF(L1175&gt;0,O1175/L1175,"")</f>
        <v>0.368421052631579</v>
      </c>
    </row>
    <row r="1176" customFormat="false" ht="15" hidden="false" customHeight="false" outlineLevel="0" collapsed="false">
      <c r="A1176" s="2" t="str">
        <f aca="false">RAW_DATA!A1172</f>
        <v>ORD-101171</v>
      </c>
      <c r="B1176" s="2" t="str">
        <f aca="false">RAW_DATA!B1172</f>
        <v>CUST-9123</v>
      </c>
      <c r="C1176" s="2" t="str">
        <f aca="false">RAW_DATA!C1172</f>
        <v>Men</v>
      </c>
      <c r="D1176" s="2" t="str">
        <f aca="false">RAW_DATA!D1172</f>
        <v>MEN-TSHIRT-001</v>
      </c>
      <c r="E1176" s="14" t="str">
        <f aca="false">RAW_DATA!E1172</f>
        <v>2024-10-09</v>
      </c>
      <c r="F1176" s="14" t="str">
        <f aca="false">RAW_DATA!F1172</f>
        <v>2024-10-16</v>
      </c>
      <c r="G1176" s="2" t="str">
        <f aca="false">RAW_DATA!G1172</f>
        <v>Bagmati</v>
      </c>
      <c r="H1176" s="4" t="n">
        <f aca="false">RAW_DATA!H1172</f>
        <v>5554.02</v>
      </c>
      <c r="I1176" s="5" t="n">
        <f aca="false">RAW_DATA!I1172</f>
        <v>0</v>
      </c>
      <c r="J1176" s="2" t="str">
        <f aca="false">RAW_DATA!J1172</f>
        <v>No</v>
      </c>
      <c r="K1176" s="15" t="n">
        <f aca="false">IF(AND(F1176&lt;&gt;"",E1176&lt;&gt;""),DATEVALUE(F1176)-DATEVALUE(E1176),"")</f>
        <v>7</v>
      </c>
      <c r="L1176" s="4" t="n">
        <f aca="false">H1176*(1-I1176/100)</f>
        <v>5554.02</v>
      </c>
      <c r="M1176" s="4" t="n">
        <f aca="false">H1176*CALCULATIONS!$B$2</f>
        <v>3332.412</v>
      </c>
      <c r="N1176" s="4" t="n">
        <f aca="false">IF(J1176="Yes",H1176*CALCULATIONS!$B$3,0)</f>
        <v>0</v>
      </c>
      <c r="O1176" s="4" t="n">
        <f aca="false">L1176-M1176-N1176</f>
        <v>2221.608</v>
      </c>
      <c r="P1176" s="16" t="n">
        <f aca="false">IF(L1176&gt;0,O1176/L1176,"")</f>
        <v>0.4</v>
      </c>
    </row>
    <row r="1177" customFormat="false" ht="15" hidden="false" customHeight="false" outlineLevel="0" collapsed="false">
      <c r="A1177" s="2" t="str">
        <f aca="false">RAW_DATA!A1173</f>
        <v>ORD-101172</v>
      </c>
      <c r="B1177" s="2" t="str">
        <f aca="false">RAW_DATA!B1173</f>
        <v>CUST-7436</v>
      </c>
      <c r="C1177" s="2" t="str">
        <f aca="false">RAW_DATA!C1173</f>
        <v>Women</v>
      </c>
      <c r="D1177" s="2" t="str">
        <f aca="false">RAW_DATA!D1173</f>
        <v>WOM-LEHENGA-001</v>
      </c>
      <c r="E1177" s="14" t="str">
        <f aca="false">RAW_DATA!E1173</f>
        <v>2024-12-17</v>
      </c>
      <c r="F1177" s="14" t="str">
        <f aca="false">RAW_DATA!F1173</f>
        <v>2024-12-26</v>
      </c>
      <c r="G1177" s="2" t="str">
        <f aca="false">RAW_DATA!G1173</f>
        <v>Sudurpashchim</v>
      </c>
      <c r="H1177" s="4" t="n">
        <f aca="false">RAW_DATA!H1173</f>
        <v>3007.91</v>
      </c>
      <c r="I1177" s="5" t="n">
        <f aca="false">RAW_DATA!I1173</f>
        <v>10</v>
      </c>
      <c r="J1177" s="2" t="str">
        <f aca="false">RAW_DATA!J1173</f>
        <v>No</v>
      </c>
      <c r="K1177" s="15" t="n">
        <f aca="false">IF(AND(F1177&lt;&gt;"",E1177&lt;&gt;""),DATEVALUE(F1177)-DATEVALUE(E1177),"")</f>
        <v>9</v>
      </c>
      <c r="L1177" s="4" t="n">
        <f aca="false">H1177*(1-I1177/100)</f>
        <v>2707.119</v>
      </c>
      <c r="M1177" s="4" t="n">
        <f aca="false">H1177*CALCULATIONS!$B$2</f>
        <v>1804.746</v>
      </c>
      <c r="N1177" s="4" t="n">
        <f aca="false">IF(J1177="Yes",H1177*CALCULATIONS!$B$3,0)</f>
        <v>0</v>
      </c>
      <c r="O1177" s="4" t="n">
        <f aca="false">L1177-M1177-N1177</f>
        <v>902.373</v>
      </c>
      <c r="P1177" s="16" t="n">
        <f aca="false">IF(L1177&gt;0,O1177/L1177,"")</f>
        <v>0.333333333333333</v>
      </c>
    </row>
    <row r="1178" customFormat="false" ht="15" hidden="false" customHeight="false" outlineLevel="0" collapsed="false">
      <c r="A1178" s="2" t="str">
        <f aca="false">RAW_DATA!A1174</f>
        <v>ORD-101173</v>
      </c>
      <c r="B1178" s="2" t="str">
        <f aca="false">RAW_DATA!B1174</f>
        <v>CUST-5451</v>
      </c>
      <c r="C1178" s="2" t="str">
        <f aca="false">RAW_DATA!C1174</f>
        <v>Men</v>
      </c>
      <c r="D1178" s="2" t="str">
        <f aca="false">RAW_DATA!D1174</f>
        <v>MEN-KURTA-001</v>
      </c>
      <c r="E1178" s="14" t="str">
        <f aca="false">RAW_DATA!E1174</f>
        <v>2024-09-06</v>
      </c>
      <c r="F1178" s="14" t="str">
        <f aca="false">RAW_DATA!F1174</f>
        <v>2024-09-11</v>
      </c>
      <c r="G1178" s="2" t="str">
        <f aca="false">RAW_DATA!G1174</f>
        <v>Madhesh</v>
      </c>
      <c r="H1178" s="4" t="n">
        <f aca="false">RAW_DATA!H1174</f>
        <v>3484.56</v>
      </c>
      <c r="I1178" s="5" t="n">
        <f aca="false">RAW_DATA!I1174</f>
        <v>30</v>
      </c>
      <c r="J1178" s="2" t="str">
        <f aca="false">RAW_DATA!J1174</f>
        <v>No</v>
      </c>
      <c r="K1178" s="15" t="n">
        <f aca="false">IF(AND(F1178&lt;&gt;"",E1178&lt;&gt;""),DATEVALUE(F1178)-DATEVALUE(E1178),"")</f>
        <v>5</v>
      </c>
      <c r="L1178" s="4" t="n">
        <f aca="false">H1178*(1-I1178/100)</f>
        <v>2439.192</v>
      </c>
      <c r="M1178" s="4" t="n">
        <f aca="false">H1178*CALCULATIONS!$B$2</f>
        <v>2090.736</v>
      </c>
      <c r="N1178" s="4" t="n">
        <f aca="false">IF(J1178="Yes",H1178*CALCULATIONS!$B$3,0)</f>
        <v>0</v>
      </c>
      <c r="O1178" s="4" t="n">
        <f aca="false">L1178-M1178-N1178</f>
        <v>348.456</v>
      </c>
      <c r="P1178" s="16" t="n">
        <f aca="false">IF(L1178&gt;0,O1178/L1178,"")</f>
        <v>0.142857142857143</v>
      </c>
    </row>
    <row r="1179" customFormat="false" ht="15" hidden="false" customHeight="false" outlineLevel="0" collapsed="false">
      <c r="A1179" s="2" t="str">
        <f aca="false">RAW_DATA!A1175</f>
        <v>ORD-101174</v>
      </c>
      <c r="B1179" s="2" t="str">
        <f aca="false">RAW_DATA!B1175</f>
        <v>CUST-2052</v>
      </c>
      <c r="C1179" s="2" t="str">
        <f aca="false">RAW_DATA!C1175</f>
        <v>Kids</v>
      </c>
      <c r="D1179" s="2" t="str">
        <f aca="false">RAW_DATA!D1175</f>
        <v>KID-KURTA-001</v>
      </c>
      <c r="E1179" s="14" t="str">
        <f aca="false">RAW_DATA!E1175</f>
        <v>2024-10-17</v>
      </c>
      <c r="F1179" s="14" t="str">
        <f aca="false">RAW_DATA!F1175</f>
        <v>2024-10-22</v>
      </c>
      <c r="G1179" s="2" t="str">
        <f aca="false">RAW_DATA!G1175</f>
        <v>Bagmati</v>
      </c>
      <c r="H1179" s="4" t="n">
        <f aca="false">RAW_DATA!H1175</f>
        <v>6725.04</v>
      </c>
      <c r="I1179" s="5" t="n">
        <f aca="false">RAW_DATA!I1175</f>
        <v>15</v>
      </c>
      <c r="J1179" s="2" t="str">
        <f aca="false">RAW_DATA!J1175</f>
        <v>No</v>
      </c>
      <c r="K1179" s="15" t="n">
        <f aca="false">IF(AND(F1179&lt;&gt;"",E1179&lt;&gt;""),DATEVALUE(F1179)-DATEVALUE(E1179),"")</f>
        <v>5</v>
      </c>
      <c r="L1179" s="4" t="n">
        <f aca="false">H1179*(1-I1179/100)</f>
        <v>5716.284</v>
      </c>
      <c r="M1179" s="4" t="n">
        <f aca="false">H1179*CALCULATIONS!$B$2</f>
        <v>4035.024</v>
      </c>
      <c r="N1179" s="4" t="n">
        <f aca="false">IF(J1179="Yes",H1179*CALCULATIONS!$B$3,0)</f>
        <v>0</v>
      </c>
      <c r="O1179" s="4" t="n">
        <f aca="false">L1179-M1179-N1179</f>
        <v>1681.26</v>
      </c>
      <c r="P1179" s="16" t="n">
        <f aca="false">IF(L1179&gt;0,O1179/L1179,"")</f>
        <v>0.294117647058824</v>
      </c>
    </row>
    <row r="1180" customFormat="false" ht="15" hidden="false" customHeight="false" outlineLevel="0" collapsed="false">
      <c r="A1180" s="2" t="str">
        <f aca="false">RAW_DATA!A1176</f>
        <v>ORD-101175</v>
      </c>
      <c r="B1180" s="2" t="str">
        <f aca="false">RAW_DATA!B1176</f>
        <v>CUST-9691</v>
      </c>
      <c r="C1180" s="2" t="str">
        <f aca="false">RAW_DATA!C1176</f>
        <v>Women</v>
      </c>
      <c r="D1180" s="2" t="str">
        <f aca="false">RAW_DATA!D1176</f>
        <v>WOM-KURTA-001</v>
      </c>
      <c r="E1180" s="14" t="str">
        <f aca="false">RAW_DATA!E1176</f>
        <v>2024-05-30</v>
      </c>
      <c r="F1180" s="14" t="str">
        <f aca="false">RAW_DATA!F1176</f>
        <v>2024-06-05</v>
      </c>
      <c r="G1180" s="2" t="str">
        <f aca="false">RAW_DATA!G1176</f>
        <v>Sudurpashchim</v>
      </c>
      <c r="H1180" s="4" t="n">
        <f aca="false">RAW_DATA!H1176</f>
        <v>9009.6</v>
      </c>
      <c r="I1180" s="5" t="n">
        <f aca="false">RAW_DATA!I1176</f>
        <v>10</v>
      </c>
      <c r="J1180" s="2" t="str">
        <f aca="false">RAW_DATA!J1176</f>
        <v>No</v>
      </c>
      <c r="K1180" s="15" t="n">
        <f aca="false">IF(AND(F1180&lt;&gt;"",E1180&lt;&gt;""),DATEVALUE(F1180)-DATEVALUE(E1180),"")</f>
        <v>6</v>
      </c>
      <c r="L1180" s="4" t="n">
        <f aca="false">H1180*(1-I1180/100)</f>
        <v>8108.64</v>
      </c>
      <c r="M1180" s="4" t="n">
        <f aca="false">H1180*CALCULATIONS!$B$2</f>
        <v>5405.76</v>
      </c>
      <c r="N1180" s="4" t="n">
        <f aca="false">IF(J1180="Yes",H1180*CALCULATIONS!$B$3,0)</f>
        <v>0</v>
      </c>
      <c r="O1180" s="4" t="n">
        <f aca="false">L1180-M1180-N1180</f>
        <v>2702.88</v>
      </c>
      <c r="P1180" s="16" t="n">
        <f aca="false">IF(L1180&gt;0,O1180/L1180,"")</f>
        <v>0.333333333333333</v>
      </c>
    </row>
    <row r="1181" customFormat="false" ht="15" hidden="false" customHeight="false" outlineLevel="0" collapsed="false">
      <c r="A1181" s="2" t="str">
        <f aca="false">RAW_DATA!A1177</f>
        <v>ORD-101176</v>
      </c>
      <c r="B1181" s="2" t="str">
        <f aca="false">RAW_DATA!B1177</f>
        <v>CUST-7089</v>
      </c>
      <c r="C1181" s="2" t="str">
        <f aca="false">RAW_DATA!C1177</f>
        <v>Men</v>
      </c>
      <c r="D1181" s="2" t="str">
        <f aca="false">RAW_DATA!D1177</f>
        <v>MEN-SHIRT-001</v>
      </c>
      <c r="E1181" s="14" t="str">
        <f aca="false">RAW_DATA!E1177</f>
        <v>2024-04-05</v>
      </c>
      <c r="F1181" s="14" t="str">
        <f aca="false">RAW_DATA!F1177</f>
        <v>2024-04-10</v>
      </c>
      <c r="G1181" s="2" t="str">
        <f aca="false">RAW_DATA!G1177</f>
        <v>Bagmati</v>
      </c>
      <c r="H1181" s="4" t="n">
        <f aca="false">RAW_DATA!H1177</f>
        <v>5178.88</v>
      </c>
      <c r="I1181" s="5" t="n">
        <f aca="false">RAW_DATA!I1177</f>
        <v>30</v>
      </c>
      <c r="J1181" s="2" t="str">
        <f aca="false">RAW_DATA!J1177</f>
        <v>Yes</v>
      </c>
      <c r="K1181" s="15" t="n">
        <f aca="false">IF(AND(F1181&lt;&gt;"",E1181&lt;&gt;""),DATEVALUE(F1181)-DATEVALUE(E1181),"")</f>
        <v>5</v>
      </c>
      <c r="L1181" s="4" t="n">
        <f aca="false">H1181*(1-I1181/100)</f>
        <v>3625.216</v>
      </c>
      <c r="M1181" s="4" t="n">
        <f aca="false">H1181*CALCULATIONS!$B$2</f>
        <v>3107.328</v>
      </c>
      <c r="N1181" s="4" t="n">
        <f aca="false">IF(J1181="Yes",H1181*CALCULATIONS!$B$3,0)</f>
        <v>1035.776</v>
      </c>
      <c r="O1181" s="4" t="n">
        <f aca="false">L1181-M1181-N1181</f>
        <v>-517.888</v>
      </c>
      <c r="P1181" s="16" t="n">
        <f aca="false">IF(L1181&gt;0,O1181/L1181,"")</f>
        <v>-0.142857142857143</v>
      </c>
    </row>
    <row r="1182" customFormat="false" ht="15" hidden="false" customHeight="false" outlineLevel="0" collapsed="false">
      <c r="A1182" s="2" t="str">
        <f aca="false">RAW_DATA!A1178</f>
        <v>ORD-101177</v>
      </c>
      <c r="B1182" s="2" t="str">
        <f aca="false">RAW_DATA!B1178</f>
        <v>CUST-6268</v>
      </c>
      <c r="C1182" s="2" t="str">
        <f aca="false">RAW_DATA!C1178</f>
        <v>Men</v>
      </c>
      <c r="D1182" s="2" t="str">
        <f aca="false">RAW_DATA!D1178</f>
        <v>MEN-SUIT-001</v>
      </c>
      <c r="E1182" s="14" t="str">
        <f aca="false">RAW_DATA!E1178</f>
        <v>2024-06-17</v>
      </c>
      <c r="F1182" s="14" t="str">
        <f aca="false">RAW_DATA!F1178</f>
        <v>2024-06-20</v>
      </c>
      <c r="G1182" s="2" t="str">
        <f aca="false">RAW_DATA!G1178</f>
        <v>Bagmati</v>
      </c>
      <c r="H1182" s="4" t="n">
        <f aca="false">RAW_DATA!H1178</f>
        <v>10480.24</v>
      </c>
      <c r="I1182" s="5" t="n">
        <f aca="false">RAW_DATA!I1178</f>
        <v>10</v>
      </c>
      <c r="J1182" s="2" t="str">
        <f aca="false">RAW_DATA!J1178</f>
        <v>No</v>
      </c>
      <c r="K1182" s="15" t="n">
        <f aca="false">IF(AND(F1182&lt;&gt;"",E1182&lt;&gt;""),DATEVALUE(F1182)-DATEVALUE(E1182),"")</f>
        <v>3</v>
      </c>
      <c r="L1182" s="4" t="n">
        <f aca="false">H1182*(1-I1182/100)</f>
        <v>9432.216</v>
      </c>
      <c r="M1182" s="4" t="n">
        <f aca="false">H1182*CALCULATIONS!$B$2</f>
        <v>6288.144</v>
      </c>
      <c r="N1182" s="4" t="n">
        <f aca="false">IF(J1182="Yes",H1182*CALCULATIONS!$B$3,0)</f>
        <v>0</v>
      </c>
      <c r="O1182" s="4" t="n">
        <f aca="false">L1182-M1182-N1182</f>
        <v>3144.072</v>
      </c>
      <c r="P1182" s="16" t="n">
        <f aca="false">IF(L1182&gt;0,O1182/L1182,"")</f>
        <v>0.333333333333333</v>
      </c>
    </row>
    <row r="1183" customFormat="false" ht="15" hidden="false" customHeight="false" outlineLevel="0" collapsed="false">
      <c r="A1183" s="2" t="str">
        <f aca="false">RAW_DATA!A1179</f>
        <v>ORD-101178</v>
      </c>
      <c r="B1183" s="2" t="str">
        <f aca="false">RAW_DATA!B1179</f>
        <v>CUST-2225</v>
      </c>
      <c r="C1183" s="2" t="str">
        <f aca="false">RAW_DATA!C1179</f>
        <v>Kids</v>
      </c>
      <c r="D1183" s="2" t="str">
        <f aca="false">RAW_DATA!D1179</f>
        <v>KID-ONESIE-001</v>
      </c>
      <c r="E1183" s="14" t="str">
        <f aca="false">RAW_DATA!E1179</f>
        <v>2024-09-26</v>
      </c>
      <c r="F1183" s="14" t="str">
        <f aca="false">RAW_DATA!F1179</f>
        <v>2024-09-29</v>
      </c>
      <c r="G1183" s="2" t="str">
        <f aca="false">RAW_DATA!G1179</f>
        <v>Bagmati</v>
      </c>
      <c r="H1183" s="4" t="n">
        <f aca="false">RAW_DATA!H1179</f>
        <v>9226.13</v>
      </c>
      <c r="I1183" s="5" t="n">
        <f aca="false">RAW_DATA!I1179</f>
        <v>10</v>
      </c>
      <c r="J1183" s="2" t="str">
        <f aca="false">RAW_DATA!J1179</f>
        <v>No</v>
      </c>
      <c r="K1183" s="15" t="n">
        <f aca="false">IF(AND(F1183&lt;&gt;"",E1183&lt;&gt;""),DATEVALUE(F1183)-DATEVALUE(E1183),"")</f>
        <v>3</v>
      </c>
      <c r="L1183" s="4" t="n">
        <f aca="false">H1183*(1-I1183/100)</f>
        <v>8303.517</v>
      </c>
      <c r="M1183" s="4" t="n">
        <f aca="false">H1183*CALCULATIONS!$B$2</f>
        <v>5535.678</v>
      </c>
      <c r="N1183" s="4" t="n">
        <f aca="false">IF(J1183="Yes",H1183*CALCULATIONS!$B$3,0)</f>
        <v>0</v>
      </c>
      <c r="O1183" s="4" t="n">
        <f aca="false">L1183-M1183-N1183</f>
        <v>2767.839</v>
      </c>
      <c r="P1183" s="16" t="n">
        <f aca="false">IF(L1183&gt;0,O1183/L1183,"")</f>
        <v>0.333333333333333</v>
      </c>
    </row>
    <row r="1184" customFormat="false" ht="15" hidden="false" customHeight="false" outlineLevel="0" collapsed="false">
      <c r="A1184" s="2" t="str">
        <f aca="false">RAW_DATA!A1180</f>
        <v>ORD-101179</v>
      </c>
      <c r="B1184" s="2" t="str">
        <f aca="false">RAW_DATA!B1180</f>
        <v>CUST-9092</v>
      </c>
      <c r="C1184" s="2" t="str">
        <f aca="false">RAW_DATA!C1180</f>
        <v>Women</v>
      </c>
      <c r="D1184" s="2" t="str">
        <f aca="false">RAW_DATA!D1180</f>
        <v>WOM-LEHENGA-001</v>
      </c>
      <c r="E1184" s="14" t="str">
        <f aca="false">RAW_DATA!E1180</f>
        <v>2024-06-12</v>
      </c>
      <c r="F1184" s="14" t="str">
        <f aca="false">RAW_DATA!F1180</f>
        <v>2024-06-15</v>
      </c>
      <c r="G1184" s="2" t="str">
        <f aca="false">RAW_DATA!G1180</f>
        <v>Lumbini</v>
      </c>
      <c r="H1184" s="4" t="n">
        <f aca="false">RAW_DATA!H1180</f>
        <v>5107.86</v>
      </c>
      <c r="I1184" s="5" t="n">
        <f aca="false">RAW_DATA!I1180</f>
        <v>15</v>
      </c>
      <c r="J1184" s="2" t="str">
        <f aca="false">RAW_DATA!J1180</f>
        <v>Yes</v>
      </c>
      <c r="K1184" s="15" t="n">
        <f aca="false">IF(AND(F1184&lt;&gt;"",E1184&lt;&gt;""),DATEVALUE(F1184)-DATEVALUE(E1184),"")</f>
        <v>3</v>
      </c>
      <c r="L1184" s="4" t="n">
        <f aca="false">H1184*(1-I1184/100)</f>
        <v>4341.681</v>
      </c>
      <c r="M1184" s="4" t="n">
        <f aca="false">H1184*CALCULATIONS!$B$2</f>
        <v>3064.716</v>
      </c>
      <c r="N1184" s="4" t="n">
        <f aca="false">IF(J1184="Yes",H1184*CALCULATIONS!$B$3,0)</f>
        <v>1021.572</v>
      </c>
      <c r="O1184" s="4" t="n">
        <f aca="false">L1184-M1184-N1184</f>
        <v>255.393</v>
      </c>
      <c r="P1184" s="16" t="n">
        <f aca="false">IF(L1184&gt;0,O1184/L1184,"")</f>
        <v>0.0588235294117646</v>
      </c>
    </row>
    <row r="1185" customFormat="false" ht="15" hidden="false" customHeight="false" outlineLevel="0" collapsed="false">
      <c r="A1185" s="2" t="str">
        <f aca="false">RAW_DATA!A1181</f>
        <v>ORD-101180</v>
      </c>
      <c r="B1185" s="2" t="str">
        <f aca="false">RAW_DATA!B1181</f>
        <v>CUST-1348</v>
      </c>
      <c r="C1185" s="2" t="str">
        <f aca="false">RAW_DATA!C1181</f>
        <v>Women</v>
      </c>
      <c r="D1185" s="2" t="str">
        <f aca="false">RAW_DATA!D1181</f>
        <v>WOM-JEANS-001</v>
      </c>
      <c r="E1185" s="14" t="str">
        <f aca="false">RAW_DATA!E1181</f>
        <v>2024-11-03</v>
      </c>
      <c r="F1185" s="14" t="str">
        <f aca="false">RAW_DATA!F1181</f>
        <v>2024-11-07</v>
      </c>
      <c r="G1185" s="2" t="str">
        <f aca="false">RAW_DATA!G1181</f>
        <v>Madhesh</v>
      </c>
      <c r="H1185" s="4" t="n">
        <f aca="false">RAW_DATA!H1181</f>
        <v>7065.38</v>
      </c>
      <c r="I1185" s="5" t="n">
        <f aca="false">RAW_DATA!I1181</f>
        <v>0</v>
      </c>
      <c r="J1185" s="2" t="str">
        <f aca="false">RAW_DATA!J1181</f>
        <v>No</v>
      </c>
      <c r="K1185" s="15" t="n">
        <f aca="false">IF(AND(F1185&lt;&gt;"",E1185&lt;&gt;""),DATEVALUE(F1185)-DATEVALUE(E1185),"")</f>
        <v>4</v>
      </c>
      <c r="L1185" s="4" t="n">
        <f aca="false">H1185*(1-I1185/100)</f>
        <v>7065.38</v>
      </c>
      <c r="M1185" s="4" t="n">
        <f aca="false">H1185*CALCULATIONS!$B$2</f>
        <v>4239.228</v>
      </c>
      <c r="N1185" s="4" t="n">
        <f aca="false">IF(J1185="Yes",H1185*CALCULATIONS!$B$3,0)</f>
        <v>0</v>
      </c>
      <c r="O1185" s="4" t="n">
        <f aca="false">L1185-M1185-N1185</f>
        <v>2826.152</v>
      </c>
      <c r="P1185" s="16" t="n">
        <f aca="false">IF(L1185&gt;0,O1185/L1185,"")</f>
        <v>0.4</v>
      </c>
    </row>
    <row r="1186" customFormat="false" ht="15" hidden="false" customHeight="false" outlineLevel="0" collapsed="false">
      <c r="A1186" s="2" t="str">
        <f aca="false">RAW_DATA!A1182</f>
        <v>ORD-101181</v>
      </c>
      <c r="B1186" s="2" t="str">
        <f aca="false">RAW_DATA!B1182</f>
        <v>CUST-9642</v>
      </c>
      <c r="C1186" s="2" t="str">
        <f aca="false">RAW_DATA!C1182</f>
        <v>Men</v>
      </c>
      <c r="D1186" s="2" t="str">
        <f aca="false">RAW_DATA!D1182</f>
        <v>MEN-KURTA-001</v>
      </c>
      <c r="E1186" s="14" t="str">
        <f aca="false">RAW_DATA!E1182</f>
        <v>2024-07-25</v>
      </c>
      <c r="F1186" s="14" t="str">
        <f aca="false">RAW_DATA!F1182</f>
        <v>2024-07-26</v>
      </c>
      <c r="G1186" s="2" t="str">
        <f aca="false">RAW_DATA!G1182</f>
        <v>Sudurpashchim</v>
      </c>
      <c r="H1186" s="4" t="n">
        <f aca="false">RAW_DATA!H1182</f>
        <v>4623.3</v>
      </c>
      <c r="I1186" s="5" t="n">
        <f aca="false">RAW_DATA!I1182</f>
        <v>15</v>
      </c>
      <c r="J1186" s="2" t="str">
        <f aca="false">RAW_DATA!J1182</f>
        <v>No</v>
      </c>
      <c r="K1186" s="15" t="n">
        <f aca="false">IF(AND(F1186&lt;&gt;"",E1186&lt;&gt;""),DATEVALUE(F1186)-DATEVALUE(E1186),"")</f>
        <v>1</v>
      </c>
      <c r="L1186" s="4" t="n">
        <f aca="false">H1186*(1-I1186/100)</f>
        <v>3929.805</v>
      </c>
      <c r="M1186" s="4" t="n">
        <f aca="false">H1186*CALCULATIONS!$B$2</f>
        <v>2773.98</v>
      </c>
      <c r="N1186" s="4" t="n">
        <f aca="false">IF(J1186="Yes",H1186*CALCULATIONS!$B$3,0)</f>
        <v>0</v>
      </c>
      <c r="O1186" s="4" t="n">
        <f aca="false">L1186-M1186-N1186</f>
        <v>1155.825</v>
      </c>
      <c r="P1186" s="16" t="n">
        <f aca="false">IF(L1186&gt;0,O1186/L1186,"")</f>
        <v>0.294117647058824</v>
      </c>
    </row>
    <row r="1187" customFormat="false" ht="15" hidden="false" customHeight="false" outlineLevel="0" collapsed="false">
      <c r="A1187" s="2" t="str">
        <f aca="false">RAW_DATA!A1183</f>
        <v>ORD-101182</v>
      </c>
      <c r="B1187" s="2" t="str">
        <f aca="false">RAW_DATA!B1183</f>
        <v>CUST-6665</v>
      </c>
      <c r="C1187" s="2" t="str">
        <f aca="false">RAW_DATA!C1183</f>
        <v>Men</v>
      </c>
      <c r="D1187" s="2" t="str">
        <f aca="false">RAW_DATA!D1183</f>
        <v>MEN-SHIRT-001</v>
      </c>
      <c r="E1187" s="14" t="str">
        <f aca="false">RAW_DATA!E1183</f>
        <v>2024-07-31</v>
      </c>
      <c r="F1187" s="14" t="str">
        <f aca="false">RAW_DATA!F1183</f>
        <v>2024-08-08</v>
      </c>
      <c r="G1187" s="2" t="str">
        <f aca="false">RAW_DATA!G1183</f>
        <v>Bagmati</v>
      </c>
      <c r="H1187" s="4" t="n">
        <f aca="false">RAW_DATA!H1183</f>
        <v>12532.83</v>
      </c>
      <c r="I1187" s="5" t="n">
        <f aca="false">RAW_DATA!I1183</f>
        <v>0</v>
      </c>
      <c r="J1187" s="2" t="str">
        <f aca="false">RAW_DATA!J1183</f>
        <v>No</v>
      </c>
      <c r="K1187" s="15" t="n">
        <f aca="false">IF(AND(F1187&lt;&gt;"",E1187&lt;&gt;""),DATEVALUE(F1187)-DATEVALUE(E1187),"")</f>
        <v>8</v>
      </c>
      <c r="L1187" s="4" t="n">
        <f aca="false">H1187*(1-I1187/100)</f>
        <v>12532.83</v>
      </c>
      <c r="M1187" s="4" t="n">
        <f aca="false">H1187*CALCULATIONS!$B$2</f>
        <v>7519.698</v>
      </c>
      <c r="N1187" s="4" t="n">
        <f aca="false">IF(J1187="Yes",H1187*CALCULATIONS!$B$3,0)</f>
        <v>0</v>
      </c>
      <c r="O1187" s="4" t="n">
        <f aca="false">L1187-M1187-N1187</f>
        <v>5013.132</v>
      </c>
      <c r="P1187" s="16" t="n">
        <f aca="false">IF(L1187&gt;0,O1187/L1187,"")</f>
        <v>0.4</v>
      </c>
    </row>
    <row r="1188" customFormat="false" ht="15" hidden="false" customHeight="false" outlineLevel="0" collapsed="false">
      <c r="A1188" s="2" t="str">
        <f aca="false">RAW_DATA!A1184</f>
        <v>ORD-101183</v>
      </c>
      <c r="B1188" s="2" t="str">
        <f aca="false">RAW_DATA!B1184</f>
        <v>CUST-9082</v>
      </c>
      <c r="C1188" s="2" t="str">
        <f aca="false">RAW_DATA!C1184</f>
        <v>Women</v>
      </c>
      <c r="D1188" s="2" t="str">
        <f aca="false">RAW_DATA!D1184</f>
        <v>WOM-CARDIGAN-001</v>
      </c>
      <c r="E1188" s="14" t="str">
        <f aca="false">RAW_DATA!E1184</f>
        <v>2024-07-20</v>
      </c>
      <c r="F1188" s="14" t="str">
        <f aca="false">RAW_DATA!F1184</f>
        <v>2024-07-24</v>
      </c>
      <c r="G1188" s="2" t="str">
        <f aca="false">RAW_DATA!G1184</f>
        <v>Lumbini</v>
      </c>
      <c r="H1188" s="4" t="n">
        <f aca="false">RAW_DATA!H1184</f>
        <v>9378.65</v>
      </c>
      <c r="I1188" s="5" t="n">
        <f aca="false">RAW_DATA!I1184</f>
        <v>15</v>
      </c>
      <c r="J1188" s="2" t="str">
        <f aca="false">RAW_DATA!J1184</f>
        <v>No</v>
      </c>
      <c r="K1188" s="15" t="n">
        <f aca="false">IF(AND(F1188&lt;&gt;"",E1188&lt;&gt;""),DATEVALUE(F1188)-DATEVALUE(E1188),"")</f>
        <v>4</v>
      </c>
      <c r="L1188" s="4" t="n">
        <f aca="false">H1188*(1-I1188/100)</f>
        <v>7971.8525</v>
      </c>
      <c r="M1188" s="4" t="n">
        <f aca="false">H1188*CALCULATIONS!$B$2</f>
        <v>5627.19</v>
      </c>
      <c r="N1188" s="4" t="n">
        <f aca="false">IF(J1188="Yes",H1188*CALCULATIONS!$B$3,0)</f>
        <v>0</v>
      </c>
      <c r="O1188" s="4" t="n">
        <f aca="false">L1188-M1188-N1188</f>
        <v>2344.6625</v>
      </c>
      <c r="P1188" s="16" t="n">
        <f aca="false">IF(L1188&gt;0,O1188/L1188,"")</f>
        <v>0.294117647058824</v>
      </c>
    </row>
    <row r="1189" customFormat="false" ht="15" hidden="false" customHeight="false" outlineLevel="0" collapsed="false">
      <c r="A1189" s="2" t="str">
        <f aca="false">RAW_DATA!A1185</f>
        <v>ORD-101184</v>
      </c>
      <c r="B1189" s="2" t="str">
        <f aca="false">RAW_DATA!B1185</f>
        <v>CUST-2722</v>
      </c>
      <c r="C1189" s="2" t="str">
        <f aca="false">RAW_DATA!C1185</f>
        <v>Kids</v>
      </c>
      <c r="D1189" s="2" t="str">
        <f aca="false">RAW_DATA!D1185</f>
        <v>KID-FROCK-001</v>
      </c>
      <c r="E1189" s="14" t="str">
        <f aca="false">RAW_DATA!E1185</f>
        <v>2024-04-24</v>
      </c>
      <c r="F1189" s="14" t="str">
        <f aca="false">RAW_DATA!F1185</f>
        <v>2024-04-25</v>
      </c>
      <c r="G1189" s="2" t="str">
        <f aca="false">RAW_DATA!G1185</f>
        <v>Karnali</v>
      </c>
      <c r="H1189" s="4" t="n">
        <f aca="false">RAW_DATA!H1185</f>
        <v>1989.78</v>
      </c>
      <c r="I1189" s="5" t="n">
        <f aca="false">RAW_DATA!I1185</f>
        <v>20</v>
      </c>
      <c r="J1189" s="2" t="str">
        <f aca="false">RAW_DATA!J1185</f>
        <v>Yes</v>
      </c>
      <c r="K1189" s="15" t="n">
        <f aca="false">IF(AND(F1189&lt;&gt;"",E1189&lt;&gt;""),DATEVALUE(F1189)-DATEVALUE(E1189),"")</f>
        <v>1</v>
      </c>
      <c r="L1189" s="4" t="n">
        <f aca="false">H1189*(1-I1189/100)</f>
        <v>1591.824</v>
      </c>
      <c r="M1189" s="4" t="n">
        <f aca="false">H1189*CALCULATIONS!$B$2</f>
        <v>1193.868</v>
      </c>
      <c r="N1189" s="4" t="n">
        <f aca="false">IF(J1189="Yes",H1189*CALCULATIONS!$B$3,0)</f>
        <v>397.956</v>
      </c>
      <c r="O1189" s="4" t="n">
        <f aca="false">L1189-M1189-N1189</f>
        <v>0</v>
      </c>
      <c r="P1189" s="16" t="n">
        <f aca="false">IF(L1189&gt;0,O1189/L1189,"")</f>
        <v>0</v>
      </c>
    </row>
    <row r="1190" customFormat="false" ht="15" hidden="false" customHeight="false" outlineLevel="0" collapsed="false">
      <c r="A1190" s="2" t="str">
        <f aca="false">RAW_DATA!A1186</f>
        <v>ORD-101185</v>
      </c>
      <c r="B1190" s="2" t="str">
        <f aca="false">RAW_DATA!B1186</f>
        <v>CUST-1080</v>
      </c>
      <c r="C1190" s="2" t="str">
        <f aca="false">RAW_DATA!C1186</f>
        <v>Kids</v>
      </c>
      <c r="D1190" s="2" t="str">
        <f aca="false">RAW_DATA!D1186</f>
        <v>KID-SHORTS-001</v>
      </c>
      <c r="E1190" s="14" t="str">
        <f aca="false">RAW_DATA!E1186</f>
        <v>2024-07-07</v>
      </c>
      <c r="F1190" s="14" t="str">
        <f aca="false">RAW_DATA!F1186</f>
        <v>2024-07-16</v>
      </c>
      <c r="G1190" s="2" t="str">
        <f aca="false">RAW_DATA!G1186</f>
        <v>Bagmati</v>
      </c>
      <c r="H1190" s="4" t="n">
        <f aca="false">RAW_DATA!H1186</f>
        <v>3271.82</v>
      </c>
      <c r="I1190" s="5" t="n">
        <f aca="false">RAW_DATA!I1186</f>
        <v>0</v>
      </c>
      <c r="J1190" s="2" t="str">
        <f aca="false">RAW_DATA!J1186</f>
        <v>No</v>
      </c>
      <c r="K1190" s="15" t="n">
        <f aca="false">IF(AND(F1190&lt;&gt;"",E1190&lt;&gt;""),DATEVALUE(F1190)-DATEVALUE(E1190),"")</f>
        <v>9</v>
      </c>
      <c r="L1190" s="4" t="n">
        <f aca="false">H1190*(1-I1190/100)</f>
        <v>3271.82</v>
      </c>
      <c r="M1190" s="4" t="n">
        <f aca="false">H1190*CALCULATIONS!$B$2</f>
        <v>1963.092</v>
      </c>
      <c r="N1190" s="4" t="n">
        <f aca="false">IF(J1190="Yes",H1190*CALCULATIONS!$B$3,0)</f>
        <v>0</v>
      </c>
      <c r="O1190" s="4" t="n">
        <f aca="false">L1190-M1190-N1190</f>
        <v>1308.728</v>
      </c>
      <c r="P1190" s="16" t="n">
        <f aca="false">IF(L1190&gt;0,O1190/L1190,"")</f>
        <v>0.4</v>
      </c>
    </row>
    <row r="1191" customFormat="false" ht="15" hidden="false" customHeight="false" outlineLevel="0" collapsed="false">
      <c r="A1191" s="2" t="str">
        <f aca="false">RAW_DATA!A1187</f>
        <v>ORD-101186</v>
      </c>
      <c r="B1191" s="2" t="str">
        <f aca="false">RAW_DATA!B1187</f>
        <v>CUST-6395</v>
      </c>
      <c r="C1191" s="2" t="str">
        <f aca="false">RAW_DATA!C1187</f>
        <v>Kids</v>
      </c>
      <c r="D1191" s="2" t="str">
        <f aca="false">RAW_DATA!D1187</f>
        <v>KID-TSHIRT-001</v>
      </c>
      <c r="E1191" s="14" t="str">
        <f aca="false">RAW_DATA!E1187</f>
        <v>2024-01-25</v>
      </c>
      <c r="F1191" s="14" t="str">
        <f aca="false">RAW_DATA!F1187</f>
        <v>2024-02-07</v>
      </c>
      <c r="G1191" s="2" t="str">
        <f aca="false">RAW_DATA!G1187</f>
        <v>Bagmati</v>
      </c>
      <c r="H1191" s="4" t="n">
        <f aca="false">RAW_DATA!H1187</f>
        <v>1124.6</v>
      </c>
      <c r="I1191" s="5" t="n">
        <f aca="false">RAW_DATA!I1187</f>
        <v>30</v>
      </c>
      <c r="J1191" s="2" t="str">
        <f aca="false">RAW_DATA!J1187</f>
        <v>Yes</v>
      </c>
      <c r="K1191" s="15" t="n">
        <f aca="false">IF(AND(F1191&lt;&gt;"",E1191&lt;&gt;""),DATEVALUE(F1191)-DATEVALUE(E1191),"")</f>
        <v>13</v>
      </c>
      <c r="L1191" s="4" t="n">
        <f aca="false">H1191*(1-I1191/100)</f>
        <v>787.22</v>
      </c>
      <c r="M1191" s="4" t="n">
        <f aca="false">H1191*CALCULATIONS!$B$2</f>
        <v>674.76</v>
      </c>
      <c r="N1191" s="4" t="n">
        <f aca="false">IF(J1191="Yes",H1191*CALCULATIONS!$B$3,0)</f>
        <v>224.92</v>
      </c>
      <c r="O1191" s="4" t="n">
        <f aca="false">L1191-M1191-N1191</f>
        <v>-112.46</v>
      </c>
      <c r="P1191" s="16" t="n">
        <f aca="false">IF(L1191&gt;0,O1191/L1191,"")</f>
        <v>-0.142857142857143</v>
      </c>
    </row>
    <row r="1192" customFormat="false" ht="15" hidden="false" customHeight="false" outlineLevel="0" collapsed="false">
      <c r="A1192" s="2" t="str">
        <f aca="false">RAW_DATA!A1188</f>
        <v>ORD-101187</v>
      </c>
      <c r="B1192" s="2" t="str">
        <f aca="false">RAW_DATA!B1188</f>
        <v>CUST-3424</v>
      </c>
      <c r="C1192" s="2" t="str">
        <f aca="false">RAW_DATA!C1188</f>
        <v>Women</v>
      </c>
      <c r="D1192" s="2" t="str">
        <f aca="false">RAW_DATA!D1188</f>
        <v>WOM-LEHENGA-001</v>
      </c>
      <c r="E1192" s="14" t="str">
        <f aca="false">RAW_DATA!E1188</f>
        <v>2024-10-25</v>
      </c>
      <c r="F1192" s="14" t="str">
        <f aca="false">RAW_DATA!F1188</f>
        <v>2024-10-30</v>
      </c>
      <c r="G1192" s="2" t="str">
        <f aca="false">RAW_DATA!G1188</f>
        <v>Bagmati</v>
      </c>
      <c r="H1192" s="4" t="n">
        <f aca="false">RAW_DATA!H1188</f>
        <v>13910.45</v>
      </c>
      <c r="I1192" s="5" t="n">
        <f aca="false">RAW_DATA!I1188</f>
        <v>5</v>
      </c>
      <c r="J1192" s="2" t="str">
        <f aca="false">RAW_DATA!J1188</f>
        <v>Yes</v>
      </c>
      <c r="K1192" s="15" t="n">
        <f aca="false">IF(AND(F1192&lt;&gt;"",E1192&lt;&gt;""),DATEVALUE(F1192)-DATEVALUE(E1192),"")</f>
        <v>5</v>
      </c>
      <c r="L1192" s="4" t="n">
        <f aca="false">H1192*(1-I1192/100)</f>
        <v>13214.9275</v>
      </c>
      <c r="M1192" s="4" t="n">
        <f aca="false">H1192*CALCULATIONS!$B$2</f>
        <v>8346.27</v>
      </c>
      <c r="N1192" s="4" t="n">
        <f aca="false">IF(J1192="Yes",H1192*CALCULATIONS!$B$3,0)</f>
        <v>2782.09</v>
      </c>
      <c r="O1192" s="4" t="n">
        <f aca="false">L1192-M1192-N1192</f>
        <v>2086.5675</v>
      </c>
      <c r="P1192" s="16" t="n">
        <f aca="false">IF(L1192&gt;0,O1192/L1192,"")</f>
        <v>0.157894736842105</v>
      </c>
    </row>
    <row r="1193" customFormat="false" ht="15" hidden="false" customHeight="false" outlineLevel="0" collapsed="false">
      <c r="A1193" s="2" t="str">
        <f aca="false">RAW_DATA!A1189</f>
        <v>ORD-101188</v>
      </c>
      <c r="B1193" s="2" t="str">
        <f aca="false">RAW_DATA!B1189</f>
        <v>CUST-9029</v>
      </c>
      <c r="C1193" s="2" t="str">
        <f aca="false">RAW_DATA!C1189</f>
        <v>Women</v>
      </c>
      <c r="D1193" s="2" t="str">
        <f aca="false">RAW_DATA!D1189</f>
        <v>WOM-LEHENGA-001</v>
      </c>
      <c r="E1193" s="14" t="str">
        <f aca="false">RAW_DATA!E1189</f>
        <v>2024-09-27</v>
      </c>
      <c r="F1193" s="14" t="str">
        <f aca="false">RAW_DATA!F1189</f>
        <v>2024-10-01</v>
      </c>
      <c r="G1193" s="2" t="str">
        <f aca="false">RAW_DATA!G1189</f>
        <v>Gandaki</v>
      </c>
      <c r="H1193" s="4" t="n">
        <f aca="false">RAW_DATA!H1189</f>
        <v>2274.41</v>
      </c>
      <c r="I1193" s="5" t="n">
        <f aca="false">RAW_DATA!I1189</f>
        <v>25</v>
      </c>
      <c r="J1193" s="2" t="str">
        <f aca="false">RAW_DATA!J1189</f>
        <v>No</v>
      </c>
      <c r="K1193" s="15" t="n">
        <f aca="false">IF(AND(F1193&lt;&gt;"",E1193&lt;&gt;""),DATEVALUE(F1193)-DATEVALUE(E1193),"")</f>
        <v>4</v>
      </c>
      <c r="L1193" s="4" t="n">
        <f aca="false">H1193*(1-I1193/100)</f>
        <v>1705.8075</v>
      </c>
      <c r="M1193" s="4" t="n">
        <f aca="false">H1193*CALCULATIONS!$B$2</f>
        <v>1364.646</v>
      </c>
      <c r="N1193" s="4" t="n">
        <f aca="false">IF(J1193="Yes",H1193*CALCULATIONS!$B$3,0)</f>
        <v>0</v>
      </c>
      <c r="O1193" s="4" t="n">
        <f aca="false">L1193-M1193-N1193</f>
        <v>341.1615</v>
      </c>
      <c r="P1193" s="16" t="n">
        <f aca="false">IF(L1193&gt;0,O1193/L1193,"")</f>
        <v>0.2</v>
      </c>
    </row>
    <row r="1194" customFormat="false" ht="15" hidden="false" customHeight="false" outlineLevel="0" collapsed="false">
      <c r="A1194" s="2" t="str">
        <f aca="false">RAW_DATA!A1190</f>
        <v>ORD-101189</v>
      </c>
      <c r="B1194" s="2" t="str">
        <f aca="false">RAW_DATA!B1190</f>
        <v>CUST-6783</v>
      </c>
      <c r="C1194" s="2" t="str">
        <f aca="false">RAW_DATA!C1190</f>
        <v>Kids</v>
      </c>
      <c r="D1194" s="2" t="str">
        <f aca="false">RAW_DATA!D1190</f>
        <v>KID-UNIFORM-001</v>
      </c>
      <c r="E1194" s="14" t="str">
        <f aca="false">RAW_DATA!E1190</f>
        <v>2024-05-15</v>
      </c>
      <c r="F1194" s="14" t="str">
        <f aca="false">RAW_DATA!F1190</f>
        <v>2024-05-23</v>
      </c>
      <c r="G1194" s="2" t="str">
        <f aca="false">RAW_DATA!G1190</f>
        <v>Lumbini</v>
      </c>
      <c r="H1194" s="4" t="n">
        <f aca="false">RAW_DATA!H1190</f>
        <v>3774.54</v>
      </c>
      <c r="I1194" s="5" t="n">
        <f aca="false">RAW_DATA!I1190</f>
        <v>15</v>
      </c>
      <c r="J1194" s="2" t="str">
        <f aca="false">RAW_DATA!J1190</f>
        <v>No</v>
      </c>
      <c r="K1194" s="15" t="n">
        <f aca="false">IF(AND(F1194&lt;&gt;"",E1194&lt;&gt;""),DATEVALUE(F1194)-DATEVALUE(E1194),"")</f>
        <v>8</v>
      </c>
      <c r="L1194" s="4" t="n">
        <f aca="false">H1194*(1-I1194/100)</f>
        <v>3208.359</v>
      </c>
      <c r="M1194" s="4" t="n">
        <f aca="false">H1194*CALCULATIONS!$B$2</f>
        <v>2264.724</v>
      </c>
      <c r="N1194" s="4" t="n">
        <f aca="false">IF(J1194="Yes",H1194*CALCULATIONS!$B$3,0)</f>
        <v>0</v>
      </c>
      <c r="O1194" s="4" t="n">
        <f aca="false">L1194-M1194-N1194</f>
        <v>943.635</v>
      </c>
      <c r="P1194" s="16" t="n">
        <f aca="false">IF(L1194&gt;0,O1194/L1194,"")</f>
        <v>0.294117647058824</v>
      </c>
    </row>
    <row r="1195" customFormat="false" ht="15" hidden="false" customHeight="false" outlineLevel="0" collapsed="false">
      <c r="A1195" s="2" t="str">
        <f aca="false">RAW_DATA!A1191</f>
        <v>ORD-101190</v>
      </c>
      <c r="B1195" s="2" t="str">
        <f aca="false">RAW_DATA!B1191</f>
        <v>CUST-1987</v>
      </c>
      <c r="C1195" s="2" t="str">
        <f aca="false">RAW_DATA!C1191</f>
        <v>Women</v>
      </c>
      <c r="D1195" s="2" t="str">
        <f aca="false">RAW_DATA!D1191</f>
        <v>WOM-TOP-001</v>
      </c>
      <c r="E1195" s="14" t="str">
        <f aca="false">RAW_DATA!E1191</f>
        <v>2024-12-21</v>
      </c>
      <c r="F1195" s="14" t="str">
        <f aca="false">RAW_DATA!F1191</f>
        <v>2024-12-23</v>
      </c>
      <c r="G1195" s="2" t="str">
        <f aca="false">RAW_DATA!G1191</f>
        <v>Lumbini</v>
      </c>
      <c r="H1195" s="4" t="n">
        <f aca="false">RAW_DATA!H1191</f>
        <v>12910.02</v>
      </c>
      <c r="I1195" s="5" t="n">
        <f aca="false">RAW_DATA!I1191</f>
        <v>25</v>
      </c>
      <c r="J1195" s="2" t="str">
        <f aca="false">RAW_DATA!J1191</f>
        <v>No</v>
      </c>
      <c r="K1195" s="15" t="n">
        <f aca="false">IF(AND(F1195&lt;&gt;"",E1195&lt;&gt;""),DATEVALUE(F1195)-DATEVALUE(E1195),"")</f>
        <v>2</v>
      </c>
      <c r="L1195" s="4" t="n">
        <f aca="false">H1195*(1-I1195/100)</f>
        <v>9682.515</v>
      </c>
      <c r="M1195" s="4" t="n">
        <f aca="false">H1195*CALCULATIONS!$B$2</f>
        <v>7746.012</v>
      </c>
      <c r="N1195" s="4" t="n">
        <f aca="false">IF(J1195="Yes",H1195*CALCULATIONS!$B$3,0)</f>
        <v>0</v>
      </c>
      <c r="O1195" s="4" t="n">
        <f aca="false">L1195-M1195-N1195</f>
        <v>1936.503</v>
      </c>
      <c r="P1195" s="16" t="n">
        <f aca="false">IF(L1195&gt;0,O1195/L1195,"")</f>
        <v>0.2</v>
      </c>
    </row>
    <row r="1196" customFormat="false" ht="15" hidden="false" customHeight="false" outlineLevel="0" collapsed="false">
      <c r="A1196" s="2" t="str">
        <f aca="false">RAW_DATA!A1192</f>
        <v>ORD-101191</v>
      </c>
      <c r="B1196" s="2" t="str">
        <f aca="false">RAW_DATA!B1192</f>
        <v>CUST-9644</v>
      </c>
      <c r="C1196" s="2" t="str">
        <f aca="false">RAW_DATA!C1192</f>
        <v>Men</v>
      </c>
      <c r="D1196" s="2" t="str">
        <f aca="false">RAW_DATA!D1192</f>
        <v>MEN-JEANS-002</v>
      </c>
      <c r="E1196" s="14" t="str">
        <f aca="false">RAW_DATA!E1192</f>
        <v>2024-02-23</v>
      </c>
      <c r="F1196" s="14" t="str">
        <f aca="false">RAW_DATA!F1192</f>
        <v>2024-02-27</v>
      </c>
      <c r="G1196" s="2" t="str">
        <f aca="false">RAW_DATA!G1192</f>
        <v>Madhesh</v>
      </c>
      <c r="H1196" s="4" t="n">
        <f aca="false">RAW_DATA!H1192</f>
        <v>3224.8</v>
      </c>
      <c r="I1196" s="5" t="n">
        <f aca="false">RAW_DATA!I1192</f>
        <v>15</v>
      </c>
      <c r="J1196" s="2" t="str">
        <f aca="false">RAW_DATA!J1192</f>
        <v>No</v>
      </c>
      <c r="K1196" s="15" t="n">
        <f aca="false">IF(AND(F1196&lt;&gt;"",E1196&lt;&gt;""),DATEVALUE(F1196)-DATEVALUE(E1196),"")</f>
        <v>4</v>
      </c>
      <c r="L1196" s="4" t="n">
        <f aca="false">H1196*(1-I1196/100)</f>
        <v>2741.08</v>
      </c>
      <c r="M1196" s="4" t="n">
        <f aca="false">H1196*CALCULATIONS!$B$2</f>
        <v>1934.88</v>
      </c>
      <c r="N1196" s="4" t="n">
        <f aca="false">IF(J1196="Yes",H1196*CALCULATIONS!$B$3,0)</f>
        <v>0</v>
      </c>
      <c r="O1196" s="4" t="n">
        <f aca="false">L1196-M1196-N1196</f>
        <v>806.2</v>
      </c>
      <c r="P1196" s="16" t="n">
        <f aca="false">IF(L1196&gt;0,O1196/L1196,"")</f>
        <v>0.294117647058824</v>
      </c>
    </row>
    <row r="1197" customFormat="false" ht="15" hidden="false" customHeight="false" outlineLevel="0" collapsed="false">
      <c r="A1197" s="2" t="str">
        <f aca="false">RAW_DATA!A1193</f>
        <v>ORD-101192</v>
      </c>
      <c r="B1197" s="2" t="str">
        <f aca="false">RAW_DATA!B1193</f>
        <v>CUST-3130</v>
      </c>
      <c r="C1197" s="2" t="str">
        <f aca="false">RAW_DATA!C1193</f>
        <v>Women</v>
      </c>
      <c r="D1197" s="2" t="str">
        <f aca="false">RAW_DATA!D1193</f>
        <v>WOM-BLOUSE-001</v>
      </c>
      <c r="E1197" s="14" t="str">
        <f aca="false">RAW_DATA!E1193</f>
        <v>2024-12-01</v>
      </c>
      <c r="F1197" s="14" t="str">
        <f aca="false">RAW_DATA!F1193</f>
        <v>2024-12-04</v>
      </c>
      <c r="G1197" s="2" t="str">
        <f aca="false">RAW_DATA!G1193</f>
        <v>Lumbini</v>
      </c>
      <c r="H1197" s="4" t="n">
        <f aca="false">RAW_DATA!H1193</f>
        <v>10773.43</v>
      </c>
      <c r="I1197" s="5" t="n">
        <f aca="false">RAW_DATA!I1193</f>
        <v>10</v>
      </c>
      <c r="J1197" s="2" t="str">
        <f aca="false">RAW_DATA!J1193</f>
        <v>No</v>
      </c>
      <c r="K1197" s="15" t="n">
        <f aca="false">IF(AND(F1197&lt;&gt;"",E1197&lt;&gt;""),DATEVALUE(F1197)-DATEVALUE(E1197),"")</f>
        <v>3</v>
      </c>
      <c r="L1197" s="4" t="n">
        <f aca="false">H1197*(1-I1197/100)</f>
        <v>9696.087</v>
      </c>
      <c r="M1197" s="4" t="n">
        <f aca="false">H1197*CALCULATIONS!$B$2</f>
        <v>6464.058</v>
      </c>
      <c r="N1197" s="4" t="n">
        <f aca="false">IF(J1197="Yes",H1197*CALCULATIONS!$B$3,0)</f>
        <v>0</v>
      </c>
      <c r="O1197" s="4" t="n">
        <f aca="false">L1197-M1197-N1197</f>
        <v>3232.029</v>
      </c>
      <c r="P1197" s="16" t="n">
        <f aca="false">IF(L1197&gt;0,O1197/L1197,"")</f>
        <v>0.333333333333333</v>
      </c>
    </row>
    <row r="1198" customFormat="false" ht="15" hidden="false" customHeight="false" outlineLevel="0" collapsed="false">
      <c r="A1198" s="2" t="str">
        <f aca="false">RAW_DATA!A1194</f>
        <v>ORD-101193</v>
      </c>
      <c r="B1198" s="2" t="str">
        <f aca="false">RAW_DATA!B1194</f>
        <v>CUST-2124</v>
      </c>
      <c r="C1198" s="2" t="str">
        <f aca="false">RAW_DATA!C1194</f>
        <v>Men</v>
      </c>
      <c r="D1198" s="2" t="str">
        <f aca="false">RAW_DATA!D1194</f>
        <v>MEN-SUIT-001</v>
      </c>
      <c r="E1198" s="14" t="str">
        <f aca="false">RAW_DATA!E1194</f>
        <v>2024-09-19</v>
      </c>
      <c r="F1198" s="14" t="str">
        <f aca="false">RAW_DATA!F1194</f>
        <v>2024-09-22</v>
      </c>
      <c r="G1198" s="2" t="str">
        <f aca="false">RAW_DATA!G1194</f>
        <v>Madhesh</v>
      </c>
      <c r="H1198" s="4" t="n">
        <f aca="false">RAW_DATA!H1194</f>
        <v>13083.95</v>
      </c>
      <c r="I1198" s="5" t="n">
        <f aca="false">RAW_DATA!I1194</f>
        <v>15</v>
      </c>
      <c r="J1198" s="2" t="str">
        <f aca="false">RAW_DATA!J1194</f>
        <v>No</v>
      </c>
      <c r="K1198" s="15" t="n">
        <f aca="false">IF(AND(F1198&lt;&gt;"",E1198&lt;&gt;""),DATEVALUE(F1198)-DATEVALUE(E1198),"")</f>
        <v>3</v>
      </c>
      <c r="L1198" s="4" t="n">
        <f aca="false">H1198*(1-I1198/100)</f>
        <v>11121.3575</v>
      </c>
      <c r="M1198" s="4" t="n">
        <f aca="false">H1198*CALCULATIONS!$B$2</f>
        <v>7850.37</v>
      </c>
      <c r="N1198" s="4" t="n">
        <f aca="false">IF(J1198="Yes",H1198*CALCULATIONS!$B$3,0)</f>
        <v>0</v>
      </c>
      <c r="O1198" s="4" t="n">
        <f aca="false">L1198-M1198-N1198</f>
        <v>3270.9875</v>
      </c>
      <c r="P1198" s="16" t="n">
        <f aca="false">IF(L1198&gt;0,O1198/L1198,"")</f>
        <v>0.294117647058824</v>
      </c>
    </row>
    <row r="1199" customFormat="false" ht="15" hidden="false" customHeight="false" outlineLevel="0" collapsed="false">
      <c r="A1199" s="2" t="str">
        <f aca="false">RAW_DATA!A1195</f>
        <v>ORD-101194</v>
      </c>
      <c r="B1199" s="2" t="str">
        <f aca="false">RAW_DATA!B1195</f>
        <v>CUST-2805</v>
      </c>
      <c r="C1199" s="2" t="str">
        <f aca="false">RAW_DATA!C1195</f>
        <v>Men</v>
      </c>
      <c r="D1199" s="2" t="str">
        <f aca="false">RAW_DATA!D1195</f>
        <v>MEN-JEANS-001</v>
      </c>
      <c r="E1199" s="14" t="str">
        <f aca="false">RAW_DATA!E1195</f>
        <v>2024-02-22</v>
      </c>
      <c r="F1199" s="14" t="str">
        <f aca="false">RAW_DATA!F1195</f>
        <v>2024-02-25</v>
      </c>
      <c r="G1199" s="2" t="str">
        <f aca="false">RAW_DATA!G1195</f>
        <v>Lumbini</v>
      </c>
      <c r="H1199" s="4" t="n">
        <f aca="false">RAW_DATA!H1195</f>
        <v>8870.01</v>
      </c>
      <c r="I1199" s="5" t="n">
        <f aca="false">RAW_DATA!I1195</f>
        <v>30</v>
      </c>
      <c r="J1199" s="2" t="str">
        <f aca="false">RAW_DATA!J1195</f>
        <v>No</v>
      </c>
      <c r="K1199" s="15" t="n">
        <f aca="false">IF(AND(F1199&lt;&gt;"",E1199&lt;&gt;""),DATEVALUE(F1199)-DATEVALUE(E1199),"")</f>
        <v>3</v>
      </c>
      <c r="L1199" s="4" t="n">
        <f aca="false">H1199*(1-I1199/100)</f>
        <v>6209.007</v>
      </c>
      <c r="M1199" s="4" t="n">
        <f aca="false">H1199*CALCULATIONS!$B$2</f>
        <v>5322.006</v>
      </c>
      <c r="N1199" s="4" t="n">
        <f aca="false">IF(J1199="Yes",H1199*CALCULATIONS!$B$3,0)</f>
        <v>0</v>
      </c>
      <c r="O1199" s="4" t="n">
        <f aca="false">L1199-M1199-N1199</f>
        <v>887.000999999999</v>
      </c>
      <c r="P1199" s="16" t="n">
        <f aca="false">IF(L1199&gt;0,O1199/L1199,"")</f>
        <v>0.142857142857143</v>
      </c>
    </row>
    <row r="1200" customFormat="false" ht="15" hidden="false" customHeight="false" outlineLevel="0" collapsed="false">
      <c r="A1200" s="2" t="str">
        <f aca="false">RAW_DATA!A1196</f>
        <v>ORD-101195</v>
      </c>
      <c r="B1200" s="2" t="str">
        <f aca="false">RAW_DATA!B1196</f>
        <v>CUST-2377</v>
      </c>
      <c r="C1200" s="2" t="str">
        <f aca="false">RAW_DATA!C1196</f>
        <v>Men</v>
      </c>
      <c r="D1200" s="2" t="str">
        <f aca="false">RAW_DATA!D1196</f>
        <v>MEN-TSHIRT-001</v>
      </c>
      <c r="E1200" s="14" t="str">
        <f aca="false">RAW_DATA!E1196</f>
        <v>2024-09-28</v>
      </c>
      <c r="F1200" s="14" t="str">
        <f aca="false">RAW_DATA!F1196</f>
        <v>2024-10-03</v>
      </c>
      <c r="G1200" s="2" t="str">
        <f aca="false">RAW_DATA!G1196</f>
        <v>Bagmati</v>
      </c>
      <c r="H1200" s="4" t="n">
        <f aca="false">RAW_DATA!H1196</f>
        <v>7405.49</v>
      </c>
      <c r="I1200" s="5" t="n">
        <f aca="false">RAW_DATA!I1196</f>
        <v>0</v>
      </c>
      <c r="J1200" s="2" t="str">
        <f aca="false">RAW_DATA!J1196</f>
        <v>No</v>
      </c>
      <c r="K1200" s="15" t="n">
        <f aca="false">IF(AND(F1200&lt;&gt;"",E1200&lt;&gt;""),DATEVALUE(F1200)-DATEVALUE(E1200),"")</f>
        <v>5</v>
      </c>
      <c r="L1200" s="4" t="n">
        <f aca="false">H1200*(1-I1200/100)</f>
        <v>7405.49</v>
      </c>
      <c r="M1200" s="4" t="n">
        <f aca="false">H1200*CALCULATIONS!$B$2</f>
        <v>4443.294</v>
      </c>
      <c r="N1200" s="4" t="n">
        <f aca="false">IF(J1200="Yes",H1200*CALCULATIONS!$B$3,0)</f>
        <v>0</v>
      </c>
      <c r="O1200" s="4" t="n">
        <f aca="false">L1200-M1200-N1200</f>
        <v>2962.196</v>
      </c>
      <c r="P1200" s="16" t="n">
        <f aca="false">IF(L1200&gt;0,O1200/L1200,"")</f>
        <v>0.4</v>
      </c>
    </row>
    <row r="1201" customFormat="false" ht="15" hidden="false" customHeight="false" outlineLevel="0" collapsed="false">
      <c r="A1201" s="2" t="str">
        <f aca="false">RAW_DATA!A1197</f>
        <v>ORD-101196</v>
      </c>
      <c r="B1201" s="2" t="str">
        <f aca="false">RAW_DATA!B1197</f>
        <v>CUST-2602</v>
      </c>
      <c r="C1201" s="2" t="str">
        <f aca="false">RAW_DATA!C1197</f>
        <v>Men</v>
      </c>
      <c r="D1201" s="2" t="str">
        <f aca="false">RAW_DATA!D1197</f>
        <v>MEN-JEANS-002</v>
      </c>
      <c r="E1201" s="14" t="str">
        <f aca="false">RAW_DATA!E1197</f>
        <v>2024-06-19</v>
      </c>
      <c r="F1201" s="14" t="str">
        <f aca="false">RAW_DATA!F1197</f>
        <v>2024-06-21</v>
      </c>
      <c r="G1201" s="2" t="str">
        <f aca="false">RAW_DATA!G1197</f>
        <v>Bagmati</v>
      </c>
      <c r="H1201" s="4" t="n">
        <f aca="false">RAW_DATA!H1197</f>
        <v>6747.3</v>
      </c>
      <c r="I1201" s="5" t="n">
        <f aca="false">RAW_DATA!I1197</f>
        <v>20</v>
      </c>
      <c r="J1201" s="2" t="str">
        <f aca="false">RAW_DATA!J1197</f>
        <v>No</v>
      </c>
      <c r="K1201" s="15" t="n">
        <f aca="false">IF(AND(F1201&lt;&gt;"",E1201&lt;&gt;""),DATEVALUE(F1201)-DATEVALUE(E1201),"")</f>
        <v>2</v>
      </c>
      <c r="L1201" s="4" t="n">
        <f aca="false">H1201*(1-I1201/100)</f>
        <v>5397.84</v>
      </c>
      <c r="M1201" s="4" t="n">
        <f aca="false">H1201*CALCULATIONS!$B$2</f>
        <v>4048.38</v>
      </c>
      <c r="N1201" s="4" t="n">
        <f aca="false">IF(J1201="Yes",H1201*CALCULATIONS!$B$3,0)</f>
        <v>0</v>
      </c>
      <c r="O1201" s="4" t="n">
        <f aca="false">L1201-M1201-N1201</f>
        <v>1349.46</v>
      </c>
      <c r="P1201" s="16" t="n">
        <f aca="false">IF(L1201&gt;0,O1201/L1201,"")</f>
        <v>0.25</v>
      </c>
    </row>
    <row r="1202" customFormat="false" ht="15" hidden="false" customHeight="false" outlineLevel="0" collapsed="false">
      <c r="A1202" s="2" t="str">
        <f aca="false">RAW_DATA!A1198</f>
        <v>ORD-101197</v>
      </c>
      <c r="B1202" s="2" t="str">
        <f aca="false">RAW_DATA!B1198</f>
        <v>CUST-9676</v>
      </c>
      <c r="C1202" s="2" t="str">
        <f aca="false">RAW_DATA!C1198</f>
        <v>Men</v>
      </c>
      <c r="D1202" s="2" t="str">
        <f aca="false">RAW_DATA!D1198</f>
        <v>MEN-POLO-001</v>
      </c>
      <c r="E1202" s="14" t="str">
        <f aca="false">RAW_DATA!E1198</f>
        <v>2024-04-06</v>
      </c>
      <c r="F1202" s="14" t="str">
        <f aca="false">RAW_DATA!F1198</f>
        <v>2024-04-11</v>
      </c>
      <c r="G1202" s="2" t="str">
        <f aca="false">RAW_DATA!G1198</f>
        <v>Lumbini</v>
      </c>
      <c r="H1202" s="4" t="n">
        <f aca="false">RAW_DATA!H1198</f>
        <v>3312.01</v>
      </c>
      <c r="I1202" s="5" t="n">
        <f aca="false">RAW_DATA!I1198</f>
        <v>15</v>
      </c>
      <c r="J1202" s="2" t="str">
        <f aca="false">RAW_DATA!J1198</f>
        <v>No</v>
      </c>
      <c r="K1202" s="15" t="n">
        <f aca="false">IF(AND(F1202&lt;&gt;"",E1202&lt;&gt;""),DATEVALUE(F1202)-DATEVALUE(E1202),"")</f>
        <v>5</v>
      </c>
      <c r="L1202" s="4" t="n">
        <f aca="false">H1202*(1-I1202/100)</f>
        <v>2815.2085</v>
      </c>
      <c r="M1202" s="4" t="n">
        <f aca="false">H1202*CALCULATIONS!$B$2</f>
        <v>1987.206</v>
      </c>
      <c r="N1202" s="4" t="n">
        <f aca="false">IF(J1202="Yes",H1202*CALCULATIONS!$B$3,0)</f>
        <v>0</v>
      </c>
      <c r="O1202" s="4" t="n">
        <f aca="false">L1202-M1202-N1202</f>
        <v>828.0025</v>
      </c>
      <c r="P1202" s="16" t="n">
        <f aca="false">IF(L1202&gt;0,O1202/L1202,"")</f>
        <v>0.294117647058824</v>
      </c>
    </row>
    <row r="1203" customFormat="false" ht="15" hidden="false" customHeight="false" outlineLevel="0" collapsed="false">
      <c r="A1203" s="2" t="str">
        <f aca="false">RAW_DATA!A1199</f>
        <v>ORD-101198</v>
      </c>
      <c r="B1203" s="2" t="str">
        <f aca="false">RAW_DATA!B1199</f>
        <v>CUST-1870</v>
      </c>
      <c r="C1203" s="2" t="str">
        <f aca="false">RAW_DATA!C1199</f>
        <v>Women</v>
      </c>
      <c r="D1203" s="2" t="str">
        <f aca="false">RAW_DATA!D1199</f>
        <v>WOM-CARDIGAN-001</v>
      </c>
      <c r="E1203" s="14" t="str">
        <f aca="false">RAW_DATA!E1199</f>
        <v>2024-05-07</v>
      </c>
      <c r="F1203" s="14" t="str">
        <f aca="false">RAW_DATA!F1199</f>
        <v>2024-05-20</v>
      </c>
      <c r="G1203" s="2" t="str">
        <f aca="false">RAW_DATA!G1199</f>
        <v>Madhesh</v>
      </c>
      <c r="H1203" s="4" t="n">
        <f aca="false">RAW_DATA!H1199</f>
        <v>1223.14</v>
      </c>
      <c r="I1203" s="5" t="n">
        <f aca="false">RAW_DATA!I1199</f>
        <v>25</v>
      </c>
      <c r="J1203" s="2" t="str">
        <f aca="false">RAW_DATA!J1199</f>
        <v>No</v>
      </c>
      <c r="K1203" s="15" t="n">
        <f aca="false">IF(AND(F1203&lt;&gt;"",E1203&lt;&gt;""),DATEVALUE(F1203)-DATEVALUE(E1203),"")</f>
        <v>13</v>
      </c>
      <c r="L1203" s="4" t="n">
        <f aca="false">H1203*(1-I1203/100)</f>
        <v>917.355</v>
      </c>
      <c r="M1203" s="4" t="n">
        <f aca="false">H1203*CALCULATIONS!$B$2</f>
        <v>733.884</v>
      </c>
      <c r="N1203" s="4" t="n">
        <f aca="false">IF(J1203="Yes",H1203*CALCULATIONS!$B$3,0)</f>
        <v>0</v>
      </c>
      <c r="O1203" s="4" t="n">
        <f aca="false">L1203-M1203-N1203</f>
        <v>183.471</v>
      </c>
      <c r="P1203" s="16" t="n">
        <f aca="false">IF(L1203&gt;0,O1203/L1203,"")</f>
        <v>0.2</v>
      </c>
    </row>
    <row r="1204" customFormat="false" ht="15" hidden="false" customHeight="false" outlineLevel="0" collapsed="false">
      <c r="A1204" s="2" t="str">
        <f aca="false">RAW_DATA!A1200</f>
        <v>ORD-101199</v>
      </c>
      <c r="B1204" s="2" t="str">
        <f aca="false">RAW_DATA!B1200</f>
        <v>CUST-7628</v>
      </c>
      <c r="C1204" s="2" t="str">
        <f aca="false">RAW_DATA!C1200</f>
        <v>Kids</v>
      </c>
      <c r="D1204" s="2" t="str">
        <f aca="false">RAW_DATA!D1200</f>
        <v>KID-KURTA-001</v>
      </c>
      <c r="E1204" s="14" t="str">
        <f aca="false">RAW_DATA!E1200</f>
        <v>2024-05-21</v>
      </c>
      <c r="F1204" s="14" t="str">
        <f aca="false">RAW_DATA!F1200</f>
        <v>2024-05-24</v>
      </c>
      <c r="G1204" s="2" t="str">
        <f aca="false">RAW_DATA!G1200</f>
        <v>Bagmati</v>
      </c>
      <c r="H1204" s="4" t="n">
        <f aca="false">RAW_DATA!H1200</f>
        <v>8215.91</v>
      </c>
      <c r="I1204" s="5" t="n">
        <f aca="false">RAW_DATA!I1200</f>
        <v>0</v>
      </c>
      <c r="J1204" s="2" t="str">
        <f aca="false">RAW_DATA!J1200</f>
        <v>No</v>
      </c>
      <c r="K1204" s="15" t="n">
        <f aca="false">IF(AND(F1204&lt;&gt;"",E1204&lt;&gt;""),DATEVALUE(F1204)-DATEVALUE(E1204),"")</f>
        <v>3</v>
      </c>
      <c r="L1204" s="4" t="n">
        <f aca="false">H1204*(1-I1204/100)</f>
        <v>8215.91</v>
      </c>
      <c r="M1204" s="4" t="n">
        <f aca="false">H1204*CALCULATIONS!$B$2</f>
        <v>4929.546</v>
      </c>
      <c r="N1204" s="4" t="n">
        <f aca="false">IF(J1204="Yes",H1204*CALCULATIONS!$B$3,0)</f>
        <v>0</v>
      </c>
      <c r="O1204" s="4" t="n">
        <f aca="false">L1204-M1204-N1204</f>
        <v>3286.364</v>
      </c>
      <c r="P1204" s="16" t="n">
        <f aca="false">IF(L1204&gt;0,O1204/L1204,"")</f>
        <v>0.4</v>
      </c>
    </row>
    <row r="1205" customFormat="false" ht="15" hidden="false" customHeight="false" outlineLevel="0" collapsed="false">
      <c r="A1205" s="2" t="str">
        <f aca="false">RAW_DATA!A1201</f>
        <v>ORD-101200</v>
      </c>
      <c r="B1205" s="2" t="str">
        <f aca="false">RAW_DATA!B1201</f>
        <v>CUST-4335</v>
      </c>
      <c r="C1205" s="2" t="str">
        <f aca="false">RAW_DATA!C1201</f>
        <v>Men</v>
      </c>
      <c r="D1205" s="2" t="str">
        <f aca="false">RAW_DATA!D1201</f>
        <v>MEN-SHIRT-002</v>
      </c>
      <c r="E1205" s="14" t="str">
        <f aca="false">RAW_DATA!E1201</f>
        <v>2024-05-17</v>
      </c>
      <c r="F1205" s="14" t="str">
        <f aca="false">RAW_DATA!F1201</f>
        <v>2024-05-23</v>
      </c>
      <c r="G1205" s="2" t="str">
        <f aca="false">RAW_DATA!G1201</f>
        <v>Bagmati</v>
      </c>
      <c r="H1205" s="4" t="n">
        <f aca="false">RAW_DATA!H1201</f>
        <v>13253.15</v>
      </c>
      <c r="I1205" s="5" t="n">
        <f aca="false">RAW_DATA!I1201</f>
        <v>30</v>
      </c>
      <c r="J1205" s="2" t="str">
        <f aca="false">RAW_DATA!J1201</f>
        <v>Yes</v>
      </c>
      <c r="K1205" s="15" t="n">
        <f aca="false">IF(AND(F1205&lt;&gt;"",E1205&lt;&gt;""),DATEVALUE(F1205)-DATEVALUE(E1205),"")</f>
        <v>6</v>
      </c>
      <c r="L1205" s="4" t="n">
        <f aca="false">H1205*(1-I1205/100)</f>
        <v>9277.205</v>
      </c>
      <c r="M1205" s="4" t="n">
        <f aca="false">H1205*CALCULATIONS!$B$2</f>
        <v>7951.89</v>
      </c>
      <c r="N1205" s="4" t="n">
        <f aca="false">IF(J1205="Yes",H1205*CALCULATIONS!$B$3,0)</f>
        <v>2650.63</v>
      </c>
      <c r="O1205" s="4" t="n">
        <f aca="false">L1205-M1205-N1205</f>
        <v>-1325.315</v>
      </c>
      <c r="P1205" s="16" t="n">
        <f aca="false">IF(L1205&gt;0,O1205/L1205,"")</f>
        <v>-0.142857142857143</v>
      </c>
    </row>
    <row r="1206" customFormat="false" ht="15" hidden="false" customHeight="false" outlineLevel="0" collapsed="false">
      <c r="A1206" s="2" t="str">
        <f aca="false">RAW_DATA!A1202</f>
        <v>ORD-101201</v>
      </c>
      <c r="B1206" s="2" t="str">
        <f aca="false">RAW_DATA!B1202</f>
        <v>CUST-8811</v>
      </c>
      <c r="C1206" s="2" t="str">
        <f aca="false">RAW_DATA!C1202</f>
        <v>Men</v>
      </c>
      <c r="D1206" s="2" t="str">
        <f aca="false">RAW_DATA!D1202</f>
        <v>MEN-JACKET-001</v>
      </c>
      <c r="E1206" s="14" t="str">
        <f aca="false">RAW_DATA!E1202</f>
        <v>2024-02-18</v>
      </c>
      <c r="F1206" s="14" t="str">
        <f aca="false">RAW_DATA!F1202</f>
        <v>2024-02-21</v>
      </c>
      <c r="G1206" s="2" t="str">
        <f aca="false">RAW_DATA!G1202</f>
        <v>Lumbini</v>
      </c>
      <c r="H1206" s="4" t="n">
        <f aca="false">RAW_DATA!H1202</f>
        <v>11141.29</v>
      </c>
      <c r="I1206" s="5" t="n">
        <f aca="false">RAW_DATA!I1202</f>
        <v>10</v>
      </c>
      <c r="J1206" s="2" t="str">
        <f aca="false">RAW_DATA!J1202</f>
        <v>No</v>
      </c>
      <c r="K1206" s="15" t="n">
        <f aca="false">IF(AND(F1206&lt;&gt;"",E1206&lt;&gt;""),DATEVALUE(F1206)-DATEVALUE(E1206),"")</f>
        <v>3</v>
      </c>
      <c r="L1206" s="4" t="n">
        <f aca="false">H1206*(1-I1206/100)</f>
        <v>10027.161</v>
      </c>
      <c r="M1206" s="4" t="n">
        <f aca="false">H1206*CALCULATIONS!$B$2</f>
        <v>6684.774</v>
      </c>
      <c r="N1206" s="4" t="n">
        <f aca="false">IF(J1206="Yes",H1206*CALCULATIONS!$B$3,0)</f>
        <v>0</v>
      </c>
      <c r="O1206" s="4" t="n">
        <f aca="false">L1206-M1206-N1206</f>
        <v>3342.387</v>
      </c>
      <c r="P1206" s="16" t="n">
        <f aca="false">IF(L1206&gt;0,O1206/L1206,"")</f>
        <v>0.333333333333333</v>
      </c>
    </row>
    <row r="1207" customFormat="false" ht="15" hidden="false" customHeight="false" outlineLevel="0" collapsed="false">
      <c r="A1207" s="2" t="str">
        <f aca="false">RAW_DATA!A1203</f>
        <v>ORD-101202</v>
      </c>
      <c r="B1207" s="2" t="str">
        <f aca="false">RAW_DATA!B1203</f>
        <v>CUST-1208</v>
      </c>
      <c r="C1207" s="2" t="str">
        <f aca="false">RAW_DATA!C1203</f>
        <v>Women</v>
      </c>
      <c r="D1207" s="2" t="str">
        <f aca="false">RAW_DATA!D1203</f>
        <v>WOM-TOP-001</v>
      </c>
      <c r="E1207" s="14" t="str">
        <f aca="false">RAW_DATA!E1203</f>
        <v>2024-04-05</v>
      </c>
      <c r="F1207" s="14" t="str">
        <f aca="false">RAW_DATA!F1203</f>
        <v>2024-04-09</v>
      </c>
      <c r="G1207" s="2" t="str">
        <f aca="false">RAW_DATA!G1203</f>
        <v>Bagmati</v>
      </c>
      <c r="H1207" s="4" t="n">
        <f aca="false">RAW_DATA!H1203</f>
        <v>1507.09</v>
      </c>
      <c r="I1207" s="5" t="n">
        <f aca="false">RAW_DATA!I1203</f>
        <v>25</v>
      </c>
      <c r="J1207" s="2" t="str">
        <f aca="false">RAW_DATA!J1203</f>
        <v>No</v>
      </c>
      <c r="K1207" s="15" t="n">
        <f aca="false">IF(AND(F1207&lt;&gt;"",E1207&lt;&gt;""),DATEVALUE(F1207)-DATEVALUE(E1207),"")</f>
        <v>4</v>
      </c>
      <c r="L1207" s="4" t="n">
        <f aca="false">H1207*(1-I1207/100)</f>
        <v>1130.3175</v>
      </c>
      <c r="M1207" s="4" t="n">
        <f aca="false">H1207*CALCULATIONS!$B$2</f>
        <v>904.254</v>
      </c>
      <c r="N1207" s="4" t="n">
        <f aca="false">IF(J1207="Yes",H1207*CALCULATIONS!$B$3,0)</f>
        <v>0</v>
      </c>
      <c r="O1207" s="4" t="n">
        <f aca="false">L1207-M1207-N1207</f>
        <v>226.0635</v>
      </c>
      <c r="P1207" s="16" t="n">
        <f aca="false">IF(L1207&gt;0,O1207/L1207,"")</f>
        <v>0.2</v>
      </c>
    </row>
    <row r="1208" customFormat="false" ht="15" hidden="false" customHeight="false" outlineLevel="0" collapsed="false">
      <c r="A1208" s="2" t="str">
        <f aca="false">RAW_DATA!A1204</f>
        <v>ORD-101203</v>
      </c>
      <c r="B1208" s="2" t="str">
        <f aca="false">RAW_DATA!B1204</f>
        <v>CUST-1159</v>
      </c>
      <c r="C1208" s="2" t="str">
        <f aca="false">RAW_DATA!C1204</f>
        <v>Women</v>
      </c>
      <c r="D1208" s="2" t="str">
        <f aca="false">RAW_DATA!D1204</f>
        <v>WOM-LEHENGA-001</v>
      </c>
      <c r="E1208" s="14" t="str">
        <f aca="false">RAW_DATA!E1204</f>
        <v>2024-02-09</v>
      </c>
      <c r="F1208" s="14" t="str">
        <f aca="false">RAW_DATA!F1204</f>
        <v>2024-02-12</v>
      </c>
      <c r="G1208" s="2" t="str">
        <f aca="false">RAW_DATA!G1204</f>
        <v>Madhesh</v>
      </c>
      <c r="H1208" s="4" t="n">
        <f aca="false">RAW_DATA!H1204</f>
        <v>14628.38</v>
      </c>
      <c r="I1208" s="5" t="n">
        <f aca="false">RAW_DATA!I1204</f>
        <v>5</v>
      </c>
      <c r="J1208" s="2" t="str">
        <f aca="false">RAW_DATA!J1204</f>
        <v>No</v>
      </c>
      <c r="K1208" s="15" t="n">
        <f aca="false">IF(AND(F1208&lt;&gt;"",E1208&lt;&gt;""),DATEVALUE(F1208)-DATEVALUE(E1208),"")</f>
        <v>3</v>
      </c>
      <c r="L1208" s="4" t="n">
        <f aca="false">H1208*(1-I1208/100)</f>
        <v>13896.961</v>
      </c>
      <c r="M1208" s="4" t="n">
        <f aca="false">H1208*CALCULATIONS!$B$2</f>
        <v>8777.028</v>
      </c>
      <c r="N1208" s="4" t="n">
        <f aca="false">IF(J1208="Yes",H1208*CALCULATIONS!$B$3,0)</f>
        <v>0</v>
      </c>
      <c r="O1208" s="4" t="n">
        <f aca="false">L1208-M1208-N1208</f>
        <v>5119.933</v>
      </c>
      <c r="P1208" s="16" t="n">
        <f aca="false">IF(L1208&gt;0,O1208/L1208,"")</f>
        <v>0.368421052631579</v>
      </c>
    </row>
    <row r="1209" customFormat="false" ht="15" hidden="false" customHeight="false" outlineLevel="0" collapsed="false">
      <c r="A1209" s="2" t="str">
        <f aca="false">RAW_DATA!A1205</f>
        <v>ORD-101204</v>
      </c>
      <c r="B1209" s="2" t="str">
        <f aca="false">RAW_DATA!B1205</f>
        <v>CUST-5762</v>
      </c>
      <c r="C1209" s="2" t="str">
        <f aca="false">RAW_DATA!C1205</f>
        <v>Women</v>
      </c>
      <c r="D1209" s="2" t="str">
        <f aca="false">RAW_DATA!D1205</f>
        <v>WOM-SUIT-001</v>
      </c>
      <c r="E1209" s="14" t="str">
        <f aca="false">RAW_DATA!E1205</f>
        <v>2024-08-29</v>
      </c>
      <c r="F1209" s="14" t="str">
        <f aca="false">RAW_DATA!F1205</f>
        <v>2024-08-31</v>
      </c>
      <c r="G1209" s="2" t="str">
        <f aca="false">RAW_DATA!G1205</f>
        <v>Gandaki</v>
      </c>
      <c r="H1209" s="4" t="n">
        <f aca="false">RAW_DATA!H1205</f>
        <v>13161.67</v>
      </c>
      <c r="I1209" s="5" t="n">
        <f aca="false">RAW_DATA!I1205</f>
        <v>15</v>
      </c>
      <c r="J1209" s="2" t="str">
        <f aca="false">RAW_DATA!J1205</f>
        <v>No</v>
      </c>
      <c r="K1209" s="15" t="n">
        <f aca="false">IF(AND(F1209&lt;&gt;"",E1209&lt;&gt;""),DATEVALUE(F1209)-DATEVALUE(E1209),"")</f>
        <v>2</v>
      </c>
      <c r="L1209" s="4" t="n">
        <f aca="false">H1209*(1-I1209/100)</f>
        <v>11187.4195</v>
      </c>
      <c r="M1209" s="4" t="n">
        <f aca="false">H1209*CALCULATIONS!$B$2</f>
        <v>7897.002</v>
      </c>
      <c r="N1209" s="4" t="n">
        <f aca="false">IF(J1209="Yes",H1209*CALCULATIONS!$B$3,0)</f>
        <v>0</v>
      </c>
      <c r="O1209" s="4" t="n">
        <f aca="false">L1209-M1209-N1209</f>
        <v>3290.4175</v>
      </c>
      <c r="P1209" s="16" t="n">
        <f aca="false">IF(L1209&gt;0,O1209/L1209,"")</f>
        <v>0.294117647058824</v>
      </c>
    </row>
    <row r="1210" customFormat="false" ht="15" hidden="false" customHeight="false" outlineLevel="0" collapsed="false">
      <c r="A1210" s="2" t="str">
        <f aca="false">RAW_DATA!A1206</f>
        <v>ORD-101205</v>
      </c>
      <c r="B1210" s="2" t="str">
        <f aca="false">RAW_DATA!B1206</f>
        <v>CUST-6499</v>
      </c>
      <c r="C1210" s="2" t="str">
        <f aca="false">RAW_DATA!C1206</f>
        <v>Kids</v>
      </c>
      <c r="D1210" s="2" t="str">
        <f aca="false">RAW_DATA!D1206</f>
        <v>KID-ONESIE-001</v>
      </c>
      <c r="E1210" s="14" t="str">
        <f aca="false">RAW_DATA!E1206</f>
        <v>2024-02-18</v>
      </c>
      <c r="F1210" s="14" t="str">
        <f aca="false">RAW_DATA!F1206</f>
        <v>2024-02-20</v>
      </c>
      <c r="G1210" s="2" t="str">
        <f aca="false">RAW_DATA!G1206</f>
        <v>Gandaki</v>
      </c>
      <c r="H1210" s="4" t="n">
        <f aca="false">RAW_DATA!H1206</f>
        <v>2625.45</v>
      </c>
      <c r="I1210" s="5" t="n">
        <f aca="false">RAW_DATA!I1206</f>
        <v>30</v>
      </c>
      <c r="J1210" s="2" t="str">
        <f aca="false">RAW_DATA!J1206</f>
        <v>No</v>
      </c>
      <c r="K1210" s="15" t="n">
        <f aca="false">IF(AND(F1210&lt;&gt;"",E1210&lt;&gt;""),DATEVALUE(F1210)-DATEVALUE(E1210),"")</f>
        <v>2</v>
      </c>
      <c r="L1210" s="4" t="n">
        <f aca="false">H1210*(1-I1210/100)</f>
        <v>1837.815</v>
      </c>
      <c r="M1210" s="4" t="n">
        <f aca="false">H1210*CALCULATIONS!$B$2</f>
        <v>1575.27</v>
      </c>
      <c r="N1210" s="4" t="n">
        <f aca="false">IF(J1210="Yes",H1210*CALCULATIONS!$B$3,0)</f>
        <v>0</v>
      </c>
      <c r="O1210" s="4" t="n">
        <f aca="false">L1210-M1210-N1210</f>
        <v>262.545</v>
      </c>
      <c r="P1210" s="16" t="n">
        <f aca="false">IF(L1210&gt;0,O1210/L1210,"")</f>
        <v>0.142857142857143</v>
      </c>
    </row>
    <row r="1211" customFormat="false" ht="15" hidden="false" customHeight="false" outlineLevel="0" collapsed="false">
      <c r="A1211" s="2" t="str">
        <f aca="false">RAW_DATA!A1207</f>
        <v>ORD-101206</v>
      </c>
      <c r="B1211" s="2" t="str">
        <f aca="false">RAW_DATA!B1207</f>
        <v>CUST-6777</v>
      </c>
      <c r="C1211" s="2" t="str">
        <f aca="false">RAW_DATA!C1207</f>
        <v>Women</v>
      </c>
      <c r="D1211" s="2" t="str">
        <f aca="false">RAW_DATA!D1207</f>
        <v>WOM-BLOUSE-001</v>
      </c>
      <c r="E1211" s="14" t="str">
        <f aca="false">RAW_DATA!E1207</f>
        <v>2024-05-09</v>
      </c>
      <c r="F1211" s="14" t="str">
        <f aca="false">RAW_DATA!F1207</f>
        <v>2024-05-14</v>
      </c>
      <c r="G1211" s="2" t="str">
        <f aca="false">RAW_DATA!G1207</f>
        <v>Sudurpashchim</v>
      </c>
      <c r="H1211" s="4" t="n">
        <f aca="false">RAW_DATA!H1207</f>
        <v>10119.42</v>
      </c>
      <c r="I1211" s="5" t="n">
        <f aca="false">RAW_DATA!I1207</f>
        <v>10</v>
      </c>
      <c r="J1211" s="2" t="str">
        <f aca="false">RAW_DATA!J1207</f>
        <v>Yes</v>
      </c>
      <c r="K1211" s="15" t="n">
        <f aca="false">IF(AND(F1211&lt;&gt;"",E1211&lt;&gt;""),DATEVALUE(F1211)-DATEVALUE(E1211),"")</f>
        <v>5</v>
      </c>
      <c r="L1211" s="4" t="n">
        <f aca="false">H1211*(1-I1211/100)</f>
        <v>9107.478</v>
      </c>
      <c r="M1211" s="4" t="n">
        <f aca="false">H1211*CALCULATIONS!$B$2</f>
        <v>6071.652</v>
      </c>
      <c r="N1211" s="4" t="n">
        <f aca="false">IF(J1211="Yes",H1211*CALCULATIONS!$B$3,0)</f>
        <v>2023.884</v>
      </c>
      <c r="O1211" s="4" t="n">
        <f aca="false">L1211-M1211-N1211</f>
        <v>1011.942</v>
      </c>
      <c r="P1211" s="16" t="n">
        <f aca="false">IF(L1211&gt;0,O1211/L1211,"")</f>
        <v>0.111111111111111</v>
      </c>
    </row>
    <row r="1212" customFormat="false" ht="15" hidden="false" customHeight="false" outlineLevel="0" collapsed="false">
      <c r="A1212" s="2" t="str">
        <f aca="false">RAW_DATA!A1208</f>
        <v>ORD-101207</v>
      </c>
      <c r="B1212" s="2" t="str">
        <f aca="false">RAW_DATA!B1208</f>
        <v>CUST-9508</v>
      </c>
      <c r="C1212" s="2" t="str">
        <f aca="false">RAW_DATA!C1208</f>
        <v>Men</v>
      </c>
      <c r="D1212" s="2" t="str">
        <f aca="false">RAW_DATA!D1208</f>
        <v>MEN-SUIT-001</v>
      </c>
      <c r="E1212" s="14" t="str">
        <f aca="false">RAW_DATA!E1208</f>
        <v>2024-11-01</v>
      </c>
      <c r="F1212" s="14" t="str">
        <f aca="false">RAW_DATA!F1208</f>
        <v>2024-11-06</v>
      </c>
      <c r="G1212" s="2" t="str">
        <f aca="false">RAW_DATA!G1208</f>
        <v>Karnali</v>
      </c>
      <c r="H1212" s="4" t="n">
        <f aca="false">RAW_DATA!H1208</f>
        <v>10127.09</v>
      </c>
      <c r="I1212" s="5" t="n">
        <f aca="false">RAW_DATA!I1208</f>
        <v>30</v>
      </c>
      <c r="J1212" s="2" t="str">
        <f aca="false">RAW_DATA!J1208</f>
        <v>No</v>
      </c>
      <c r="K1212" s="15" t="n">
        <f aca="false">IF(AND(F1212&lt;&gt;"",E1212&lt;&gt;""),DATEVALUE(F1212)-DATEVALUE(E1212),"")</f>
        <v>5</v>
      </c>
      <c r="L1212" s="4" t="n">
        <f aca="false">H1212*(1-I1212/100)</f>
        <v>7088.963</v>
      </c>
      <c r="M1212" s="4" t="n">
        <f aca="false">H1212*CALCULATIONS!$B$2</f>
        <v>6076.254</v>
      </c>
      <c r="N1212" s="4" t="n">
        <f aca="false">IF(J1212="Yes",H1212*CALCULATIONS!$B$3,0)</f>
        <v>0</v>
      </c>
      <c r="O1212" s="4" t="n">
        <f aca="false">L1212-M1212-N1212</f>
        <v>1012.709</v>
      </c>
      <c r="P1212" s="16" t="n">
        <f aca="false">IF(L1212&gt;0,O1212/L1212,"")</f>
        <v>0.142857142857143</v>
      </c>
    </row>
    <row r="1213" customFormat="false" ht="15" hidden="false" customHeight="false" outlineLevel="0" collapsed="false">
      <c r="A1213" s="2" t="str">
        <f aca="false">RAW_DATA!A1209</f>
        <v>ORD-101208</v>
      </c>
      <c r="B1213" s="2" t="str">
        <f aca="false">RAW_DATA!B1209</f>
        <v>CUST-1506</v>
      </c>
      <c r="C1213" s="2" t="str">
        <f aca="false">RAW_DATA!C1209</f>
        <v>Women</v>
      </c>
      <c r="D1213" s="2" t="str">
        <f aca="false">RAW_DATA!D1209</f>
        <v>WOM-KURTA-001</v>
      </c>
      <c r="E1213" s="14" t="str">
        <f aca="false">RAW_DATA!E1209</f>
        <v>2024-12-03</v>
      </c>
      <c r="F1213" s="14" t="str">
        <f aca="false">RAW_DATA!F1209</f>
        <v>2024-12-18</v>
      </c>
      <c r="G1213" s="2" t="str">
        <f aca="false">RAW_DATA!G1209</f>
        <v>Bagmati</v>
      </c>
      <c r="H1213" s="4" t="n">
        <f aca="false">RAW_DATA!H1209</f>
        <v>12915.85</v>
      </c>
      <c r="I1213" s="5" t="n">
        <f aca="false">RAW_DATA!I1209</f>
        <v>15</v>
      </c>
      <c r="J1213" s="2" t="str">
        <f aca="false">RAW_DATA!J1209</f>
        <v>No</v>
      </c>
      <c r="K1213" s="15" t="n">
        <f aca="false">IF(AND(F1213&lt;&gt;"",E1213&lt;&gt;""),DATEVALUE(F1213)-DATEVALUE(E1213),"")</f>
        <v>15</v>
      </c>
      <c r="L1213" s="4" t="n">
        <f aca="false">H1213*(1-I1213/100)</f>
        <v>10978.4725</v>
      </c>
      <c r="M1213" s="4" t="n">
        <f aca="false">H1213*CALCULATIONS!$B$2</f>
        <v>7749.51</v>
      </c>
      <c r="N1213" s="4" t="n">
        <f aca="false">IF(J1213="Yes",H1213*CALCULATIONS!$B$3,0)</f>
        <v>0</v>
      </c>
      <c r="O1213" s="4" t="n">
        <f aca="false">L1213-M1213-N1213</f>
        <v>3228.9625</v>
      </c>
      <c r="P1213" s="16" t="n">
        <f aca="false">IF(L1213&gt;0,O1213/L1213,"")</f>
        <v>0.294117647058824</v>
      </c>
    </row>
    <row r="1214" customFormat="false" ht="15" hidden="false" customHeight="false" outlineLevel="0" collapsed="false">
      <c r="A1214" s="2" t="str">
        <f aca="false">RAW_DATA!A1210</f>
        <v>ORD-101209</v>
      </c>
      <c r="B1214" s="2" t="str">
        <f aca="false">RAW_DATA!B1210</f>
        <v>CUST-9927</v>
      </c>
      <c r="C1214" s="2" t="str">
        <f aca="false">RAW_DATA!C1210</f>
        <v>Men</v>
      </c>
      <c r="D1214" s="2" t="str">
        <f aca="false">RAW_DATA!D1210</f>
        <v>MEN-POLO-001</v>
      </c>
      <c r="E1214" s="14" t="str">
        <f aca="false">RAW_DATA!E1210</f>
        <v>2024-07-12</v>
      </c>
      <c r="F1214" s="14" t="str">
        <f aca="false">RAW_DATA!F1210</f>
        <v>2024-07-19</v>
      </c>
      <c r="G1214" s="2" t="str">
        <f aca="false">RAW_DATA!G1210</f>
        <v>Madhesh</v>
      </c>
      <c r="H1214" s="4" t="n">
        <f aca="false">RAW_DATA!H1210</f>
        <v>1794.47</v>
      </c>
      <c r="I1214" s="5" t="n">
        <f aca="false">RAW_DATA!I1210</f>
        <v>25</v>
      </c>
      <c r="J1214" s="2" t="str">
        <f aca="false">RAW_DATA!J1210</f>
        <v>No</v>
      </c>
      <c r="K1214" s="15" t="n">
        <f aca="false">IF(AND(F1214&lt;&gt;"",E1214&lt;&gt;""),DATEVALUE(F1214)-DATEVALUE(E1214),"")</f>
        <v>7</v>
      </c>
      <c r="L1214" s="4" t="n">
        <f aca="false">H1214*(1-I1214/100)</f>
        <v>1345.8525</v>
      </c>
      <c r="M1214" s="4" t="n">
        <f aca="false">H1214*CALCULATIONS!$B$2</f>
        <v>1076.682</v>
      </c>
      <c r="N1214" s="4" t="n">
        <f aca="false">IF(J1214="Yes",H1214*CALCULATIONS!$B$3,0)</f>
        <v>0</v>
      </c>
      <c r="O1214" s="4" t="n">
        <f aca="false">L1214-M1214-N1214</f>
        <v>269.1705</v>
      </c>
      <c r="P1214" s="16" t="n">
        <f aca="false">IF(L1214&gt;0,O1214/L1214,"")</f>
        <v>0.2</v>
      </c>
    </row>
    <row r="1215" customFormat="false" ht="15" hidden="false" customHeight="false" outlineLevel="0" collapsed="false">
      <c r="A1215" s="2" t="str">
        <f aca="false">RAW_DATA!A1211</f>
        <v>ORD-101210</v>
      </c>
      <c r="B1215" s="2" t="str">
        <f aca="false">RAW_DATA!B1211</f>
        <v>CUST-7836</v>
      </c>
      <c r="C1215" s="2" t="str">
        <f aca="false">RAW_DATA!C1211</f>
        <v>Kids</v>
      </c>
      <c r="D1215" s="2" t="str">
        <f aca="false">RAW_DATA!D1211</f>
        <v>KID-HOODIE-001</v>
      </c>
      <c r="E1215" s="14" t="str">
        <f aca="false">RAW_DATA!E1211</f>
        <v>2024-12-13</v>
      </c>
      <c r="F1215" s="14" t="str">
        <f aca="false">RAW_DATA!F1211</f>
        <v>2024-12-17</v>
      </c>
      <c r="G1215" s="2" t="str">
        <f aca="false">RAW_DATA!G1211</f>
        <v>Sudurpashchim</v>
      </c>
      <c r="H1215" s="4" t="n">
        <f aca="false">RAW_DATA!H1211</f>
        <v>3036.81</v>
      </c>
      <c r="I1215" s="5" t="n">
        <f aca="false">RAW_DATA!I1211</f>
        <v>20</v>
      </c>
      <c r="J1215" s="2" t="str">
        <f aca="false">RAW_DATA!J1211</f>
        <v>No</v>
      </c>
      <c r="K1215" s="15" t="n">
        <f aca="false">IF(AND(F1215&lt;&gt;"",E1215&lt;&gt;""),DATEVALUE(F1215)-DATEVALUE(E1215),"")</f>
        <v>4</v>
      </c>
      <c r="L1215" s="4" t="n">
        <f aca="false">H1215*(1-I1215/100)</f>
        <v>2429.448</v>
      </c>
      <c r="M1215" s="4" t="n">
        <f aca="false">H1215*CALCULATIONS!$B$2</f>
        <v>1822.086</v>
      </c>
      <c r="N1215" s="4" t="n">
        <f aca="false">IF(J1215="Yes",H1215*CALCULATIONS!$B$3,0)</f>
        <v>0</v>
      </c>
      <c r="O1215" s="4" t="n">
        <f aca="false">L1215-M1215-N1215</f>
        <v>607.362</v>
      </c>
      <c r="P1215" s="16" t="n">
        <f aca="false">IF(L1215&gt;0,O1215/L1215,"")</f>
        <v>0.25</v>
      </c>
    </row>
    <row r="1216" customFormat="false" ht="15" hidden="false" customHeight="false" outlineLevel="0" collapsed="false">
      <c r="A1216" s="2" t="str">
        <f aca="false">RAW_DATA!A1212</f>
        <v>ORD-101211</v>
      </c>
      <c r="B1216" s="2" t="str">
        <f aca="false">RAW_DATA!B1212</f>
        <v>CUST-8101</v>
      </c>
      <c r="C1216" s="2" t="str">
        <f aca="false">RAW_DATA!C1212</f>
        <v>Kids</v>
      </c>
      <c r="D1216" s="2" t="str">
        <f aca="false">RAW_DATA!D1212</f>
        <v>KID-JACKET-001</v>
      </c>
      <c r="E1216" s="14" t="str">
        <f aca="false">RAW_DATA!E1212</f>
        <v>2024-12-25</v>
      </c>
      <c r="F1216" s="14" t="str">
        <f aca="false">RAW_DATA!F1212</f>
        <v>2024-12-29</v>
      </c>
      <c r="G1216" s="2" t="str">
        <f aca="false">RAW_DATA!G1212</f>
        <v>Madhesh</v>
      </c>
      <c r="H1216" s="4" t="n">
        <f aca="false">RAW_DATA!H1212</f>
        <v>8902.99</v>
      </c>
      <c r="I1216" s="5" t="n">
        <f aca="false">RAW_DATA!I1212</f>
        <v>0</v>
      </c>
      <c r="J1216" s="2" t="str">
        <f aca="false">RAW_DATA!J1212</f>
        <v>No</v>
      </c>
      <c r="K1216" s="15" t="n">
        <f aca="false">IF(AND(F1216&lt;&gt;"",E1216&lt;&gt;""),DATEVALUE(F1216)-DATEVALUE(E1216),"")</f>
        <v>4</v>
      </c>
      <c r="L1216" s="4" t="n">
        <f aca="false">H1216*(1-I1216/100)</f>
        <v>8902.99</v>
      </c>
      <c r="M1216" s="4" t="n">
        <f aca="false">H1216*CALCULATIONS!$B$2</f>
        <v>5341.794</v>
      </c>
      <c r="N1216" s="4" t="n">
        <f aca="false">IF(J1216="Yes",H1216*CALCULATIONS!$B$3,0)</f>
        <v>0</v>
      </c>
      <c r="O1216" s="4" t="n">
        <f aca="false">L1216-M1216-N1216</f>
        <v>3561.196</v>
      </c>
      <c r="P1216" s="16" t="n">
        <f aca="false">IF(L1216&gt;0,O1216/L1216,"")</f>
        <v>0.4</v>
      </c>
    </row>
    <row r="1217" customFormat="false" ht="15" hidden="false" customHeight="false" outlineLevel="0" collapsed="false">
      <c r="A1217" s="2" t="str">
        <f aca="false">RAW_DATA!A1213</f>
        <v>ORD-101212</v>
      </c>
      <c r="B1217" s="2" t="str">
        <f aca="false">RAW_DATA!B1213</f>
        <v>CUST-3410</v>
      </c>
      <c r="C1217" s="2" t="str">
        <f aca="false">RAW_DATA!C1213</f>
        <v>Women</v>
      </c>
      <c r="D1217" s="2" t="str">
        <f aca="false">RAW_DATA!D1213</f>
        <v>WOM-SCARF-001</v>
      </c>
      <c r="E1217" s="14" t="str">
        <f aca="false">RAW_DATA!E1213</f>
        <v>2024-02-26</v>
      </c>
      <c r="F1217" s="14" t="str">
        <f aca="false">RAW_DATA!F1213</f>
        <v>2024-03-11</v>
      </c>
      <c r="G1217" s="2" t="str">
        <f aca="false">RAW_DATA!G1213</f>
        <v>Sudurpashchim</v>
      </c>
      <c r="H1217" s="4" t="n">
        <f aca="false">RAW_DATA!H1213</f>
        <v>5531.47</v>
      </c>
      <c r="I1217" s="5" t="n">
        <f aca="false">RAW_DATA!I1213</f>
        <v>30</v>
      </c>
      <c r="J1217" s="2" t="str">
        <f aca="false">RAW_DATA!J1213</f>
        <v>No</v>
      </c>
      <c r="K1217" s="15" t="n">
        <f aca="false">IF(AND(F1217&lt;&gt;"",E1217&lt;&gt;""),DATEVALUE(F1217)-DATEVALUE(E1217),"")</f>
        <v>14</v>
      </c>
      <c r="L1217" s="4" t="n">
        <f aca="false">H1217*(1-I1217/100)</f>
        <v>3872.029</v>
      </c>
      <c r="M1217" s="4" t="n">
        <f aca="false">H1217*CALCULATIONS!$B$2</f>
        <v>3318.882</v>
      </c>
      <c r="N1217" s="4" t="n">
        <f aca="false">IF(J1217="Yes",H1217*CALCULATIONS!$B$3,0)</f>
        <v>0</v>
      </c>
      <c r="O1217" s="4" t="n">
        <f aca="false">L1217-M1217-N1217</f>
        <v>553.147</v>
      </c>
      <c r="P1217" s="16" t="n">
        <f aca="false">IF(L1217&gt;0,O1217/L1217,"")</f>
        <v>0.142857142857143</v>
      </c>
    </row>
    <row r="1218" customFormat="false" ht="15" hidden="false" customHeight="false" outlineLevel="0" collapsed="false">
      <c r="A1218" s="2" t="str">
        <f aca="false">RAW_DATA!A1214</f>
        <v>ORD-101213</v>
      </c>
      <c r="B1218" s="2" t="str">
        <f aca="false">RAW_DATA!B1214</f>
        <v>CUST-2058</v>
      </c>
      <c r="C1218" s="2" t="str">
        <f aca="false">RAW_DATA!C1214</f>
        <v>Women</v>
      </c>
      <c r="D1218" s="2" t="str">
        <f aca="false">RAW_DATA!D1214</f>
        <v>WOM-DRESS-001</v>
      </c>
      <c r="E1218" s="14" t="str">
        <f aca="false">RAW_DATA!E1214</f>
        <v>2024-12-06</v>
      </c>
      <c r="F1218" s="14" t="str">
        <f aca="false">RAW_DATA!F1214</f>
        <v>2024-12-09</v>
      </c>
      <c r="G1218" s="2" t="str">
        <f aca="false">RAW_DATA!G1214</f>
        <v>Gandaki</v>
      </c>
      <c r="H1218" s="4" t="n">
        <f aca="false">RAW_DATA!H1214</f>
        <v>9545.03</v>
      </c>
      <c r="I1218" s="5" t="n">
        <f aca="false">RAW_DATA!I1214</f>
        <v>10</v>
      </c>
      <c r="J1218" s="2" t="str">
        <f aca="false">RAW_DATA!J1214</f>
        <v>No</v>
      </c>
      <c r="K1218" s="15" t="n">
        <f aca="false">IF(AND(F1218&lt;&gt;"",E1218&lt;&gt;""),DATEVALUE(F1218)-DATEVALUE(E1218),"")</f>
        <v>3</v>
      </c>
      <c r="L1218" s="4" t="n">
        <f aca="false">H1218*(1-I1218/100)</f>
        <v>8590.527</v>
      </c>
      <c r="M1218" s="4" t="n">
        <f aca="false">H1218*CALCULATIONS!$B$2</f>
        <v>5727.018</v>
      </c>
      <c r="N1218" s="4" t="n">
        <f aca="false">IF(J1218="Yes",H1218*CALCULATIONS!$B$3,0)</f>
        <v>0</v>
      </c>
      <c r="O1218" s="4" t="n">
        <f aca="false">L1218-M1218-N1218</f>
        <v>2863.509</v>
      </c>
      <c r="P1218" s="16" t="n">
        <f aca="false">IF(L1218&gt;0,O1218/L1218,"")</f>
        <v>0.333333333333333</v>
      </c>
    </row>
    <row r="1219" customFormat="false" ht="15" hidden="false" customHeight="false" outlineLevel="0" collapsed="false">
      <c r="A1219" s="2" t="str">
        <f aca="false">RAW_DATA!A1215</f>
        <v>ORD-101214</v>
      </c>
      <c r="B1219" s="2" t="str">
        <f aca="false">RAW_DATA!B1215</f>
        <v>CUST-1083</v>
      </c>
      <c r="C1219" s="2" t="str">
        <f aca="false">RAW_DATA!C1215</f>
        <v>Women</v>
      </c>
      <c r="D1219" s="2" t="str">
        <f aca="false">RAW_DATA!D1215</f>
        <v>WOM-KURTA-001</v>
      </c>
      <c r="E1219" s="14" t="str">
        <f aca="false">RAW_DATA!E1215</f>
        <v>2024-10-30</v>
      </c>
      <c r="F1219" s="14" t="str">
        <f aca="false">RAW_DATA!F1215</f>
        <v>2024-11-01</v>
      </c>
      <c r="G1219" s="2" t="str">
        <f aca="false">RAW_DATA!G1215</f>
        <v>Madhesh</v>
      </c>
      <c r="H1219" s="4" t="n">
        <f aca="false">RAW_DATA!H1215</f>
        <v>4603.75</v>
      </c>
      <c r="I1219" s="5" t="n">
        <f aca="false">RAW_DATA!I1215</f>
        <v>5</v>
      </c>
      <c r="J1219" s="2" t="str">
        <f aca="false">RAW_DATA!J1215</f>
        <v>No</v>
      </c>
      <c r="K1219" s="15" t="n">
        <f aca="false">IF(AND(F1219&lt;&gt;"",E1219&lt;&gt;""),DATEVALUE(F1219)-DATEVALUE(E1219),"")</f>
        <v>2</v>
      </c>
      <c r="L1219" s="4" t="n">
        <f aca="false">H1219*(1-I1219/100)</f>
        <v>4373.5625</v>
      </c>
      <c r="M1219" s="4" t="n">
        <f aca="false">H1219*CALCULATIONS!$B$2</f>
        <v>2762.25</v>
      </c>
      <c r="N1219" s="4" t="n">
        <f aca="false">IF(J1219="Yes",H1219*CALCULATIONS!$B$3,0)</f>
        <v>0</v>
      </c>
      <c r="O1219" s="4" t="n">
        <f aca="false">L1219-M1219-N1219</f>
        <v>1611.3125</v>
      </c>
      <c r="P1219" s="16" t="n">
        <f aca="false">IF(L1219&gt;0,O1219/L1219,"")</f>
        <v>0.368421052631579</v>
      </c>
    </row>
    <row r="1220" customFormat="false" ht="15" hidden="false" customHeight="false" outlineLevel="0" collapsed="false">
      <c r="A1220" s="2" t="str">
        <f aca="false">RAW_DATA!A1216</f>
        <v>ORD-101215</v>
      </c>
      <c r="B1220" s="2" t="str">
        <f aca="false">RAW_DATA!B1216</f>
        <v>CUST-3540</v>
      </c>
      <c r="C1220" s="2" t="str">
        <f aca="false">RAW_DATA!C1216</f>
        <v>Women</v>
      </c>
      <c r="D1220" s="2" t="str">
        <f aca="false">RAW_DATA!D1216</f>
        <v>WOM-KURTA-001</v>
      </c>
      <c r="E1220" s="14" t="str">
        <f aca="false">RAW_DATA!E1216</f>
        <v>2024-05-25</v>
      </c>
      <c r="F1220" s="14" t="str">
        <f aca="false">RAW_DATA!F1216</f>
        <v>2024-06-02</v>
      </c>
      <c r="G1220" s="2" t="str">
        <f aca="false">RAW_DATA!G1216</f>
        <v>Bagmati</v>
      </c>
      <c r="H1220" s="4" t="n">
        <f aca="false">RAW_DATA!H1216</f>
        <v>5578.16</v>
      </c>
      <c r="I1220" s="5" t="n">
        <f aca="false">RAW_DATA!I1216</f>
        <v>5</v>
      </c>
      <c r="J1220" s="2" t="str">
        <f aca="false">RAW_DATA!J1216</f>
        <v>No</v>
      </c>
      <c r="K1220" s="15" t="n">
        <f aca="false">IF(AND(F1220&lt;&gt;"",E1220&lt;&gt;""),DATEVALUE(F1220)-DATEVALUE(E1220),"")</f>
        <v>8</v>
      </c>
      <c r="L1220" s="4" t="n">
        <f aca="false">H1220*(1-I1220/100)</f>
        <v>5299.252</v>
      </c>
      <c r="M1220" s="4" t="n">
        <f aca="false">H1220*CALCULATIONS!$B$2</f>
        <v>3346.896</v>
      </c>
      <c r="N1220" s="4" t="n">
        <f aca="false">IF(J1220="Yes",H1220*CALCULATIONS!$B$3,0)</f>
        <v>0</v>
      </c>
      <c r="O1220" s="4" t="n">
        <f aca="false">L1220-M1220-N1220</f>
        <v>1952.356</v>
      </c>
      <c r="P1220" s="16" t="n">
        <f aca="false">IF(L1220&gt;0,O1220/L1220,"")</f>
        <v>0.368421052631579</v>
      </c>
    </row>
    <row r="1221" customFormat="false" ht="15" hidden="false" customHeight="false" outlineLevel="0" collapsed="false">
      <c r="A1221" s="2" t="str">
        <f aca="false">RAW_DATA!A1217</f>
        <v>ORD-101216</v>
      </c>
      <c r="B1221" s="2" t="str">
        <f aca="false">RAW_DATA!B1217</f>
        <v>CUST-1526</v>
      </c>
      <c r="C1221" s="2" t="str">
        <f aca="false">RAW_DATA!C1217</f>
        <v>Kids</v>
      </c>
      <c r="D1221" s="2" t="str">
        <f aca="false">RAW_DATA!D1217</f>
        <v>KID-JACKET-001</v>
      </c>
      <c r="E1221" s="14" t="str">
        <f aca="false">RAW_DATA!E1217</f>
        <v>2024-10-26</v>
      </c>
      <c r="F1221" s="14" t="str">
        <f aca="false">RAW_DATA!F1217</f>
        <v>2024-11-06</v>
      </c>
      <c r="G1221" s="2" t="str">
        <f aca="false">RAW_DATA!G1217</f>
        <v>Bagmati</v>
      </c>
      <c r="H1221" s="4" t="n">
        <f aca="false">RAW_DATA!H1217</f>
        <v>3352.55</v>
      </c>
      <c r="I1221" s="5" t="n">
        <f aca="false">RAW_DATA!I1217</f>
        <v>25</v>
      </c>
      <c r="J1221" s="2" t="str">
        <f aca="false">RAW_DATA!J1217</f>
        <v>No</v>
      </c>
      <c r="K1221" s="15" t="n">
        <f aca="false">IF(AND(F1221&lt;&gt;"",E1221&lt;&gt;""),DATEVALUE(F1221)-DATEVALUE(E1221),"")</f>
        <v>11</v>
      </c>
      <c r="L1221" s="4" t="n">
        <f aca="false">H1221*(1-I1221/100)</f>
        <v>2514.4125</v>
      </c>
      <c r="M1221" s="4" t="n">
        <f aca="false">H1221*CALCULATIONS!$B$2</f>
        <v>2011.53</v>
      </c>
      <c r="N1221" s="4" t="n">
        <f aca="false">IF(J1221="Yes",H1221*CALCULATIONS!$B$3,0)</f>
        <v>0</v>
      </c>
      <c r="O1221" s="4" t="n">
        <f aca="false">L1221-M1221-N1221</f>
        <v>502.8825</v>
      </c>
      <c r="P1221" s="16" t="n">
        <f aca="false">IF(L1221&gt;0,O1221/L1221,"")</f>
        <v>0.2</v>
      </c>
    </row>
    <row r="1222" customFormat="false" ht="15" hidden="false" customHeight="false" outlineLevel="0" collapsed="false">
      <c r="A1222" s="2" t="str">
        <f aca="false">RAW_DATA!A1218</f>
        <v>ORD-101217</v>
      </c>
      <c r="B1222" s="2" t="str">
        <f aca="false">RAW_DATA!B1218</f>
        <v>CUST-5280</v>
      </c>
      <c r="C1222" s="2" t="str">
        <f aca="false">RAW_DATA!C1218</f>
        <v>Women</v>
      </c>
      <c r="D1222" s="2" t="str">
        <f aca="false">RAW_DATA!D1218</f>
        <v>WOM-BLOUSE-001</v>
      </c>
      <c r="E1222" s="14" t="str">
        <f aca="false">RAW_DATA!E1218</f>
        <v>2024-08-04</v>
      </c>
      <c r="F1222" s="14" t="str">
        <f aca="false">RAW_DATA!F1218</f>
        <v>2024-08-09</v>
      </c>
      <c r="G1222" s="2" t="str">
        <f aca="false">RAW_DATA!G1218</f>
        <v>Bagmati</v>
      </c>
      <c r="H1222" s="4" t="n">
        <f aca="false">RAW_DATA!H1218</f>
        <v>9737.15</v>
      </c>
      <c r="I1222" s="5" t="n">
        <f aca="false">RAW_DATA!I1218</f>
        <v>25</v>
      </c>
      <c r="J1222" s="2" t="str">
        <f aca="false">RAW_DATA!J1218</f>
        <v>No</v>
      </c>
      <c r="K1222" s="15" t="n">
        <f aca="false">IF(AND(F1222&lt;&gt;"",E1222&lt;&gt;""),DATEVALUE(F1222)-DATEVALUE(E1222),"")</f>
        <v>5</v>
      </c>
      <c r="L1222" s="4" t="n">
        <f aca="false">H1222*(1-I1222/100)</f>
        <v>7302.8625</v>
      </c>
      <c r="M1222" s="4" t="n">
        <f aca="false">H1222*CALCULATIONS!$B$2</f>
        <v>5842.29</v>
      </c>
      <c r="N1222" s="4" t="n">
        <f aca="false">IF(J1222="Yes",H1222*CALCULATIONS!$B$3,0)</f>
        <v>0</v>
      </c>
      <c r="O1222" s="4" t="n">
        <f aca="false">L1222-M1222-N1222</f>
        <v>1460.5725</v>
      </c>
      <c r="P1222" s="16" t="n">
        <f aca="false">IF(L1222&gt;0,O1222/L1222,"")</f>
        <v>0.2</v>
      </c>
    </row>
    <row r="1223" customFormat="false" ht="15" hidden="false" customHeight="false" outlineLevel="0" collapsed="false">
      <c r="A1223" s="2" t="str">
        <f aca="false">RAW_DATA!A1219</f>
        <v>ORD-101218</v>
      </c>
      <c r="B1223" s="2" t="str">
        <f aca="false">RAW_DATA!B1219</f>
        <v>CUST-4268</v>
      </c>
      <c r="C1223" s="2" t="str">
        <f aca="false">RAW_DATA!C1219</f>
        <v>Kids</v>
      </c>
      <c r="D1223" s="2" t="str">
        <f aca="false">RAW_DATA!D1219</f>
        <v>KID-KURTA-001</v>
      </c>
      <c r="E1223" s="14" t="str">
        <f aca="false">RAW_DATA!E1219</f>
        <v>2024-06-14</v>
      </c>
      <c r="F1223" s="14" t="str">
        <f aca="false">RAW_DATA!F1219</f>
        <v>2024-06-23</v>
      </c>
      <c r="G1223" s="2" t="str">
        <f aca="false">RAW_DATA!G1219</f>
        <v>Madhesh</v>
      </c>
      <c r="H1223" s="4" t="n">
        <f aca="false">RAW_DATA!H1219</f>
        <v>6819.34</v>
      </c>
      <c r="I1223" s="5" t="n">
        <f aca="false">RAW_DATA!I1219</f>
        <v>20</v>
      </c>
      <c r="J1223" s="2" t="str">
        <f aca="false">RAW_DATA!J1219</f>
        <v>Yes</v>
      </c>
      <c r="K1223" s="15" t="n">
        <f aca="false">IF(AND(F1223&lt;&gt;"",E1223&lt;&gt;""),DATEVALUE(F1223)-DATEVALUE(E1223),"")</f>
        <v>9</v>
      </c>
      <c r="L1223" s="4" t="n">
        <f aca="false">H1223*(1-I1223/100)</f>
        <v>5455.472</v>
      </c>
      <c r="M1223" s="4" t="n">
        <f aca="false">H1223*CALCULATIONS!$B$2</f>
        <v>4091.604</v>
      </c>
      <c r="N1223" s="4" t="n">
        <f aca="false">IF(J1223="Yes",H1223*CALCULATIONS!$B$3,0)</f>
        <v>1363.868</v>
      </c>
      <c r="O1223" s="4" t="n">
        <f aca="false">L1223-M1223-N1223</f>
        <v>0</v>
      </c>
      <c r="P1223" s="16" t="n">
        <f aca="false">IF(L1223&gt;0,O1223/L1223,"")</f>
        <v>0</v>
      </c>
    </row>
    <row r="1224" customFormat="false" ht="15" hidden="false" customHeight="false" outlineLevel="0" collapsed="false">
      <c r="A1224" s="2" t="str">
        <f aca="false">RAW_DATA!A1220</f>
        <v>ORD-101219</v>
      </c>
      <c r="B1224" s="2" t="str">
        <f aca="false">RAW_DATA!B1220</f>
        <v>CUST-9942</v>
      </c>
      <c r="C1224" s="2" t="str">
        <f aca="false">RAW_DATA!C1220</f>
        <v>Men</v>
      </c>
      <c r="D1224" s="2" t="str">
        <f aca="false">RAW_DATA!D1220</f>
        <v>MEN-POLO-001</v>
      </c>
      <c r="E1224" s="14" t="str">
        <f aca="false">RAW_DATA!E1220</f>
        <v>2024-06-01</v>
      </c>
      <c r="F1224" s="14" t="str">
        <f aca="false">RAW_DATA!F1220</f>
        <v>2024-06-07</v>
      </c>
      <c r="G1224" s="2" t="str">
        <f aca="false">RAW_DATA!G1220</f>
        <v>Gandaki</v>
      </c>
      <c r="H1224" s="4" t="n">
        <f aca="false">RAW_DATA!H1220</f>
        <v>4922.44</v>
      </c>
      <c r="I1224" s="5" t="n">
        <f aca="false">RAW_DATA!I1220</f>
        <v>10</v>
      </c>
      <c r="J1224" s="2" t="str">
        <f aca="false">RAW_DATA!J1220</f>
        <v>No</v>
      </c>
      <c r="K1224" s="15" t="n">
        <f aca="false">IF(AND(F1224&lt;&gt;"",E1224&lt;&gt;""),DATEVALUE(F1224)-DATEVALUE(E1224),"")</f>
        <v>6</v>
      </c>
      <c r="L1224" s="4" t="n">
        <f aca="false">H1224*(1-I1224/100)</f>
        <v>4430.196</v>
      </c>
      <c r="M1224" s="4" t="n">
        <f aca="false">H1224*CALCULATIONS!$B$2</f>
        <v>2953.464</v>
      </c>
      <c r="N1224" s="4" t="n">
        <f aca="false">IF(J1224="Yes",H1224*CALCULATIONS!$B$3,0)</f>
        <v>0</v>
      </c>
      <c r="O1224" s="4" t="n">
        <f aca="false">L1224-M1224-N1224</f>
        <v>1476.732</v>
      </c>
      <c r="P1224" s="16" t="n">
        <f aca="false">IF(L1224&gt;0,O1224/L1224,"")</f>
        <v>0.333333333333333</v>
      </c>
    </row>
    <row r="1225" customFormat="false" ht="15" hidden="false" customHeight="false" outlineLevel="0" collapsed="false">
      <c r="A1225" s="2" t="str">
        <f aca="false">RAW_DATA!A1221</f>
        <v>ORD-101220</v>
      </c>
      <c r="B1225" s="2" t="str">
        <f aca="false">RAW_DATA!B1221</f>
        <v>CUST-6858</v>
      </c>
      <c r="C1225" s="2" t="str">
        <f aca="false">RAW_DATA!C1221</f>
        <v>Men</v>
      </c>
      <c r="D1225" s="2" t="str">
        <f aca="false">RAW_DATA!D1221</f>
        <v>MEN-POLO-001</v>
      </c>
      <c r="E1225" s="14" t="str">
        <f aca="false">RAW_DATA!E1221</f>
        <v>2024-06-09</v>
      </c>
      <c r="F1225" s="14" t="str">
        <f aca="false">RAW_DATA!F1221</f>
        <v>2024-06-15</v>
      </c>
      <c r="G1225" s="2" t="str">
        <f aca="false">RAW_DATA!G1221</f>
        <v>Bagmati</v>
      </c>
      <c r="H1225" s="4" t="n">
        <f aca="false">RAW_DATA!H1221</f>
        <v>6907.57</v>
      </c>
      <c r="I1225" s="5" t="n">
        <f aca="false">RAW_DATA!I1221</f>
        <v>20</v>
      </c>
      <c r="J1225" s="2" t="str">
        <f aca="false">RAW_DATA!J1221</f>
        <v>No</v>
      </c>
      <c r="K1225" s="15" t="n">
        <f aca="false">IF(AND(F1225&lt;&gt;"",E1225&lt;&gt;""),DATEVALUE(F1225)-DATEVALUE(E1225),"")</f>
        <v>6</v>
      </c>
      <c r="L1225" s="4" t="n">
        <f aca="false">H1225*(1-I1225/100)</f>
        <v>5526.056</v>
      </c>
      <c r="M1225" s="4" t="n">
        <f aca="false">H1225*CALCULATIONS!$B$2</f>
        <v>4144.542</v>
      </c>
      <c r="N1225" s="4" t="n">
        <f aca="false">IF(J1225="Yes",H1225*CALCULATIONS!$B$3,0)</f>
        <v>0</v>
      </c>
      <c r="O1225" s="4" t="n">
        <f aca="false">L1225-M1225-N1225</f>
        <v>1381.514</v>
      </c>
      <c r="P1225" s="16" t="n">
        <f aca="false">IF(L1225&gt;0,O1225/L1225,"")</f>
        <v>0.25</v>
      </c>
    </row>
    <row r="1226" customFormat="false" ht="15" hidden="false" customHeight="false" outlineLevel="0" collapsed="false">
      <c r="A1226" s="2" t="str">
        <f aca="false">RAW_DATA!A1222</f>
        <v>ORD-101221</v>
      </c>
      <c r="B1226" s="2" t="str">
        <f aca="false">RAW_DATA!B1222</f>
        <v>CUST-2448</v>
      </c>
      <c r="C1226" s="2" t="str">
        <f aca="false">RAW_DATA!C1222</f>
        <v>Women</v>
      </c>
      <c r="D1226" s="2" t="str">
        <f aca="false">RAW_DATA!D1222</f>
        <v>WOM-LEHENGA-001</v>
      </c>
      <c r="E1226" s="14" t="str">
        <f aca="false">RAW_DATA!E1222</f>
        <v>2024-10-13</v>
      </c>
      <c r="F1226" s="14" t="str">
        <f aca="false">RAW_DATA!F1222</f>
        <v>2024-10-14</v>
      </c>
      <c r="G1226" s="2" t="str">
        <f aca="false">RAW_DATA!G1222</f>
        <v>Madhesh</v>
      </c>
      <c r="H1226" s="4" t="n">
        <f aca="false">RAW_DATA!H1222</f>
        <v>7188.62</v>
      </c>
      <c r="I1226" s="5" t="n">
        <f aca="false">RAW_DATA!I1222</f>
        <v>15</v>
      </c>
      <c r="J1226" s="2" t="str">
        <f aca="false">RAW_DATA!J1222</f>
        <v>No</v>
      </c>
      <c r="K1226" s="15" t="n">
        <f aca="false">IF(AND(F1226&lt;&gt;"",E1226&lt;&gt;""),DATEVALUE(F1226)-DATEVALUE(E1226),"")</f>
        <v>1</v>
      </c>
      <c r="L1226" s="4" t="n">
        <f aca="false">H1226*(1-I1226/100)</f>
        <v>6110.327</v>
      </c>
      <c r="M1226" s="4" t="n">
        <f aca="false">H1226*CALCULATIONS!$B$2</f>
        <v>4313.172</v>
      </c>
      <c r="N1226" s="4" t="n">
        <f aca="false">IF(J1226="Yes",H1226*CALCULATIONS!$B$3,0)</f>
        <v>0</v>
      </c>
      <c r="O1226" s="4" t="n">
        <f aca="false">L1226-M1226-N1226</f>
        <v>1797.155</v>
      </c>
      <c r="P1226" s="16" t="n">
        <f aca="false">IF(L1226&gt;0,O1226/L1226,"")</f>
        <v>0.294117647058824</v>
      </c>
    </row>
    <row r="1227" customFormat="false" ht="15" hidden="false" customHeight="false" outlineLevel="0" collapsed="false">
      <c r="A1227" s="2" t="str">
        <f aca="false">RAW_DATA!A1223</f>
        <v>ORD-101222</v>
      </c>
      <c r="B1227" s="2" t="str">
        <f aca="false">RAW_DATA!B1223</f>
        <v>CUST-5806</v>
      </c>
      <c r="C1227" s="2" t="str">
        <f aca="false">RAW_DATA!C1223</f>
        <v>Women</v>
      </c>
      <c r="D1227" s="2" t="str">
        <f aca="false">RAW_DATA!D1223</f>
        <v>WOM-SCARF-001</v>
      </c>
      <c r="E1227" s="14" t="str">
        <f aca="false">RAW_DATA!E1223</f>
        <v>2024-09-19</v>
      </c>
      <c r="F1227" s="14" t="str">
        <f aca="false">RAW_DATA!F1223</f>
        <v>2024-09-24</v>
      </c>
      <c r="G1227" s="2" t="str">
        <f aca="false">RAW_DATA!G1223</f>
        <v>Sudurpashchim</v>
      </c>
      <c r="H1227" s="4" t="n">
        <f aca="false">RAW_DATA!H1223</f>
        <v>4018.36</v>
      </c>
      <c r="I1227" s="5" t="n">
        <f aca="false">RAW_DATA!I1223</f>
        <v>30</v>
      </c>
      <c r="J1227" s="2" t="str">
        <f aca="false">RAW_DATA!J1223</f>
        <v>No</v>
      </c>
      <c r="K1227" s="15" t="n">
        <f aca="false">IF(AND(F1227&lt;&gt;"",E1227&lt;&gt;""),DATEVALUE(F1227)-DATEVALUE(E1227),"")</f>
        <v>5</v>
      </c>
      <c r="L1227" s="4" t="n">
        <f aca="false">H1227*(1-I1227/100)</f>
        <v>2812.852</v>
      </c>
      <c r="M1227" s="4" t="n">
        <f aca="false">H1227*CALCULATIONS!$B$2</f>
        <v>2411.016</v>
      </c>
      <c r="N1227" s="4" t="n">
        <f aca="false">IF(J1227="Yes",H1227*CALCULATIONS!$B$3,0)</f>
        <v>0</v>
      </c>
      <c r="O1227" s="4" t="n">
        <f aca="false">L1227-M1227-N1227</f>
        <v>401.836</v>
      </c>
      <c r="P1227" s="16" t="n">
        <f aca="false">IF(L1227&gt;0,O1227/L1227,"")</f>
        <v>0.142857142857143</v>
      </c>
    </row>
    <row r="1228" customFormat="false" ht="15" hidden="false" customHeight="false" outlineLevel="0" collapsed="false">
      <c r="A1228" s="2" t="str">
        <f aca="false">RAW_DATA!A1224</f>
        <v>ORD-101223</v>
      </c>
      <c r="B1228" s="2" t="str">
        <f aca="false">RAW_DATA!B1224</f>
        <v>CUST-1896</v>
      </c>
      <c r="C1228" s="2" t="str">
        <f aca="false">RAW_DATA!C1224</f>
        <v>Men</v>
      </c>
      <c r="D1228" s="2" t="str">
        <f aca="false">RAW_DATA!D1224</f>
        <v>MEN-POLO-001</v>
      </c>
      <c r="E1228" s="14" t="str">
        <f aca="false">RAW_DATA!E1224</f>
        <v>2024-09-22</v>
      </c>
      <c r="F1228" s="14" t="str">
        <f aca="false">RAW_DATA!F1224</f>
        <v>2024-09-27</v>
      </c>
      <c r="G1228" s="2" t="str">
        <f aca="false">RAW_DATA!G1224</f>
        <v>Bagmati</v>
      </c>
      <c r="H1228" s="4" t="n">
        <f aca="false">RAW_DATA!H1224</f>
        <v>586.32</v>
      </c>
      <c r="I1228" s="5" t="n">
        <f aca="false">RAW_DATA!I1224</f>
        <v>25</v>
      </c>
      <c r="J1228" s="2" t="str">
        <f aca="false">RAW_DATA!J1224</f>
        <v>Yes</v>
      </c>
      <c r="K1228" s="15" t="n">
        <f aca="false">IF(AND(F1228&lt;&gt;"",E1228&lt;&gt;""),DATEVALUE(F1228)-DATEVALUE(E1228),"")</f>
        <v>5</v>
      </c>
      <c r="L1228" s="4" t="n">
        <f aca="false">H1228*(1-I1228/100)</f>
        <v>439.74</v>
      </c>
      <c r="M1228" s="4" t="n">
        <f aca="false">H1228*CALCULATIONS!$B$2</f>
        <v>351.792</v>
      </c>
      <c r="N1228" s="4" t="n">
        <f aca="false">IF(J1228="Yes",H1228*CALCULATIONS!$B$3,0)</f>
        <v>117.264</v>
      </c>
      <c r="O1228" s="4" t="n">
        <f aca="false">L1228-M1228-N1228</f>
        <v>-29.316</v>
      </c>
      <c r="P1228" s="16" t="n">
        <f aca="false">IF(L1228&gt;0,O1228/L1228,"")</f>
        <v>-0.0666666666666667</v>
      </c>
    </row>
    <row r="1229" customFormat="false" ht="15" hidden="false" customHeight="false" outlineLevel="0" collapsed="false">
      <c r="A1229" s="2" t="str">
        <f aca="false">RAW_DATA!A1225</f>
        <v>ORD-101224</v>
      </c>
      <c r="B1229" s="2" t="str">
        <f aca="false">RAW_DATA!B1225</f>
        <v>CUST-1997</v>
      </c>
      <c r="C1229" s="2" t="str">
        <f aca="false">RAW_DATA!C1225</f>
        <v>Men</v>
      </c>
      <c r="D1229" s="2" t="str">
        <f aca="false">RAW_DATA!D1225</f>
        <v>MEN-SHIRT-002</v>
      </c>
      <c r="E1229" s="14" t="str">
        <f aca="false">RAW_DATA!E1225</f>
        <v>2024-10-16</v>
      </c>
      <c r="F1229" s="14" t="str">
        <f aca="false">RAW_DATA!F1225</f>
        <v>2024-10-21</v>
      </c>
      <c r="G1229" s="2" t="str">
        <f aca="false">RAW_DATA!G1225</f>
        <v>Madhesh</v>
      </c>
      <c r="H1229" s="4" t="n">
        <f aca="false">RAW_DATA!H1225</f>
        <v>12418.13</v>
      </c>
      <c r="I1229" s="5" t="n">
        <f aca="false">RAW_DATA!I1225</f>
        <v>0</v>
      </c>
      <c r="J1229" s="2" t="str">
        <f aca="false">RAW_DATA!J1225</f>
        <v>No</v>
      </c>
      <c r="K1229" s="15" t="n">
        <f aca="false">IF(AND(F1229&lt;&gt;"",E1229&lt;&gt;""),DATEVALUE(F1229)-DATEVALUE(E1229),"")</f>
        <v>5</v>
      </c>
      <c r="L1229" s="4" t="n">
        <f aca="false">H1229*(1-I1229/100)</f>
        <v>12418.13</v>
      </c>
      <c r="M1229" s="4" t="n">
        <f aca="false">H1229*CALCULATIONS!$B$2</f>
        <v>7450.878</v>
      </c>
      <c r="N1229" s="4" t="n">
        <f aca="false">IF(J1229="Yes",H1229*CALCULATIONS!$B$3,0)</f>
        <v>0</v>
      </c>
      <c r="O1229" s="4" t="n">
        <f aca="false">L1229-M1229-N1229</f>
        <v>4967.252</v>
      </c>
      <c r="P1229" s="16" t="n">
        <f aca="false">IF(L1229&gt;0,O1229/L1229,"")</f>
        <v>0.4</v>
      </c>
    </row>
    <row r="1230" customFormat="false" ht="15" hidden="false" customHeight="false" outlineLevel="0" collapsed="false">
      <c r="A1230" s="2" t="str">
        <f aca="false">RAW_DATA!A1226</f>
        <v>ORD-101225</v>
      </c>
      <c r="B1230" s="2" t="str">
        <f aca="false">RAW_DATA!B1226</f>
        <v>CUST-9115</v>
      </c>
      <c r="C1230" s="2" t="str">
        <f aca="false">RAW_DATA!C1226</f>
        <v>Men</v>
      </c>
      <c r="D1230" s="2" t="str">
        <f aca="false">RAW_DATA!D1226</f>
        <v>MEN-KURTA-001</v>
      </c>
      <c r="E1230" s="14" t="str">
        <f aca="false">RAW_DATA!E1226</f>
        <v>2024-12-25</v>
      </c>
      <c r="F1230" s="14" t="str">
        <f aca="false">RAW_DATA!F1226</f>
        <v>2024-12-28</v>
      </c>
      <c r="G1230" s="2" t="str">
        <f aca="false">RAW_DATA!G1226</f>
        <v>Lumbini</v>
      </c>
      <c r="H1230" s="4" t="n">
        <f aca="false">RAW_DATA!H1226</f>
        <v>10895.79</v>
      </c>
      <c r="I1230" s="5" t="n">
        <f aca="false">RAW_DATA!I1226</f>
        <v>25</v>
      </c>
      <c r="J1230" s="2" t="str">
        <f aca="false">RAW_DATA!J1226</f>
        <v>Yes</v>
      </c>
      <c r="K1230" s="15" t="n">
        <f aca="false">IF(AND(F1230&lt;&gt;"",E1230&lt;&gt;""),DATEVALUE(F1230)-DATEVALUE(E1230),"")</f>
        <v>3</v>
      </c>
      <c r="L1230" s="4" t="n">
        <f aca="false">H1230*(1-I1230/100)</f>
        <v>8171.8425</v>
      </c>
      <c r="M1230" s="4" t="n">
        <f aca="false">H1230*CALCULATIONS!$B$2</f>
        <v>6537.474</v>
      </c>
      <c r="N1230" s="4" t="n">
        <f aca="false">IF(J1230="Yes",H1230*CALCULATIONS!$B$3,0)</f>
        <v>2179.158</v>
      </c>
      <c r="O1230" s="4" t="n">
        <f aca="false">L1230-M1230-N1230</f>
        <v>-544.7895</v>
      </c>
      <c r="P1230" s="16" t="n">
        <f aca="false">IF(L1230&gt;0,O1230/L1230,"")</f>
        <v>-0.0666666666666666</v>
      </c>
    </row>
    <row r="1231" customFormat="false" ht="15" hidden="false" customHeight="false" outlineLevel="0" collapsed="false">
      <c r="A1231" s="2" t="str">
        <f aca="false">RAW_DATA!A1227</f>
        <v>ORD-101226</v>
      </c>
      <c r="B1231" s="2" t="str">
        <f aca="false">RAW_DATA!B1227</f>
        <v>CUST-4288</v>
      </c>
      <c r="C1231" s="2" t="str">
        <f aca="false">RAW_DATA!C1227</f>
        <v>Men</v>
      </c>
      <c r="D1231" s="2" t="str">
        <f aca="false">RAW_DATA!D1227</f>
        <v>MEN-JEANS-001</v>
      </c>
      <c r="E1231" s="14" t="str">
        <f aca="false">RAW_DATA!E1227</f>
        <v>2024-01-04</v>
      </c>
      <c r="F1231" s="14" t="str">
        <f aca="false">RAW_DATA!F1227</f>
        <v>2024-01-13</v>
      </c>
      <c r="G1231" s="2" t="str">
        <f aca="false">RAW_DATA!G1227</f>
        <v>Madhesh</v>
      </c>
      <c r="H1231" s="4" t="n">
        <f aca="false">RAW_DATA!H1227</f>
        <v>10927.56</v>
      </c>
      <c r="I1231" s="5" t="n">
        <f aca="false">RAW_DATA!I1227</f>
        <v>10</v>
      </c>
      <c r="J1231" s="2" t="str">
        <f aca="false">RAW_DATA!J1227</f>
        <v>No</v>
      </c>
      <c r="K1231" s="15" t="n">
        <f aca="false">IF(AND(F1231&lt;&gt;"",E1231&lt;&gt;""),DATEVALUE(F1231)-DATEVALUE(E1231),"")</f>
        <v>9</v>
      </c>
      <c r="L1231" s="4" t="n">
        <f aca="false">H1231*(1-I1231/100)</f>
        <v>9834.804</v>
      </c>
      <c r="M1231" s="4" t="n">
        <f aca="false">H1231*CALCULATIONS!$B$2</f>
        <v>6556.536</v>
      </c>
      <c r="N1231" s="4" t="n">
        <f aca="false">IF(J1231="Yes",H1231*CALCULATIONS!$B$3,0)</f>
        <v>0</v>
      </c>
      <c r="O1231" s="4" t="n">
        <f aca="false">L1231-M1231-N1231</f>
        <v>3278.268</v>
      </c>
      <c r="P1231" s="16" t="n">
        <f aca="false">IF(L1231&gt;0,O1231/L1231,"")</f>
        <v>0.333333333333333</v>
      </c>
    </row>
    <row r="1232" customFormat="false" ht="15" hidden="false" customHeight="false" outlineLevel="0" collapsed="false">
      <c r="A1232" s="2" t="str">
        <f aca="false">RAW_DATA!A1228</f>
        <v>ORD-101227</v>
      </c>
      <c r="B1232" s="2" t="str">
        <f aca="false">RAW_DATA!B1228</f>
        <v>CUST-9287</v>
      </c>
      <c r="C1232" s="2" t="str">
        <f aca="false">RAW_DATA!C1228</f>
        <v>Men</v>
      </c>
      <c r="D1232" s="2" t="str">
        <f aca="false">RAW_DATA!D1228</f>
        <v>MEN-SHIRT-001</v>
      </c>
      <c r="E1232" s="14" t="str">
        <f aca="false">RAW_DATA!E1228</f>
        <v>2024-05-06</v>
      </c>
      <c r="F1232" s="14" t="str">
        <f aca="false">RAW_DATA!F1228</f>
        <v>2024-05-09</v>
      </c>
      <c r="G1232" s="2" t="str">
        <f aca="false">RAW_DATA!G1228</f>
        <v>Bagmati</v>
      </c>
      <c r="H1232" s="4" t="n">
        <f aca="false">RAW_DATA!H1228</f>
        <v>8037.43</v>
      </c>
      <c r="I1232" s="5" t="n">
        <f aca="false">RAW_DATA!I1228</f>
        <v>0</v>
      </c>
      <c r="J1232" s="2" t="str">
        <f aca="false">RAW_DATA!J1228</f>
        <v>No</v>
      </c>
      <c r="K1232" s="15" t="n">
        <f aca="false">IF(AND(F1232&lt;&gt;"",E1232&lt;&gt;""),DATEVALUE(F1232)-DATEVALUE(E1232),"")</f>
        <v>3</v>
      </c>
      <c r="L1232" s="4" t="n">
        <f aca="false">H1232*(1-I1232/100)</f>
        <v>8037.43</v>
      </c>
      <c r="M1232" s="4" t="n">
        <f aca="false">H1232*CALCULATIONS!$B$2</f>
        <v>4822.458</v>
      </c>
      <c r="N1232" s="4" t="n">
        <f aca="false">IF(J1232="Yes",H1232*CALCULATIONS!$B$3,0)</f>
        <v>0</v>
      </c>
      <c r="O1232" s="4" t="n">
        <f aca="false">L1232-M1232-N1232</f>
        <v>3214.972</v>
      </c>
      <c r="P1232" s="16" t="n">
        <f aca="false">IF(L1232&gt;0,O1232/L1232,"")</f>
        <v>0.4</v>
      </c>
    </row>
    <row r="1233" customFormat="false" ht="15" hidden="false" customHeight="false" outlineLevel="0" collapsed="false">
      <c r="A1233" s="2" t="str">
        <f aca="false">RAW_DATA!A1229</f>
        <v>ORD-101228</v>
      </c>
      <c r="B1233" s="2" t="str">
        <f aca="false">RAW_DATA!B1229</f>
        <v>CUST-9957</v>
      </c>
      <c r="C1233" s="2" t="str">
        <f aca="false">RAW_DATA!C1229</f>
        <v>Women</v>
      </c>
      <c r="D1233" s="2" t="str">
        <f aca="false">RAW_DATA!D1229</f>
        <v>WOM-KURTA-001</v>
      </c>
      <c r="E1233" s="14" t="str">
        <f aca="false">RAW_DATA!E1229</f>
        <v>2024-04-04</v>
      </c>
      <c r="F1233" s="14" t="str">
        <f aca="false">RAW_DATA!F1229</f>
        <v>2024-04-13</v>
      </c>
      <c r="G1233" s="2" t="str">
        <f aca="false">RAW_DATA!G1229</f>
        <v>Sudurpashchim</v>
      </c>
      <c r="H1233" s="4" t="n">
        <f aca="false">RAW_DATA!H1229</f>
        <v>6366.08</v>
      </c>
      <c r="I1233" s="5" t="n">
        <f aca="false">RAW_DATA!I1229</f>
        <v>10</v>
      </c>
      <c r="J1233" s="2" t="str">
        <f aca="false">RAW_DATA!J1229</f>
        <v>No</v>
      </c>
      <c r="K1233" s="15" t="n">
        <f aca="false">IF(AND(F1233&lt;&gt;"",E1233&lt;&gt;""),DATEVALUE(F1233)-DATEVALUE(E1233),"")</f>
        <v>9</v>
      </c>
      <c r="L1233" s="4" t="n">
        <f aca="false">H1233*(1-I1233/100)</f>
        <v>5729.472</v>
      </c>
      <c r="M1233" s="4" t="n">
        <f aca="false">H1233*CALCULATIONS!$B$2</f>
        <v>3819.648</v>
      </c>
      <c r="N1233" s="4" t="n">
        <f aca="false">IF(J1233="Yes",H1233*CALCULATIONS!$B$3,0)</f>
        <v>0</v>
      </c>
      <c r="O1233" s="4" t="n">
        <f aca="false">L1233-M1233-N1233</f>
        <v>1909.824</v>
      </c>
      <c r="P1233" s="16" t="n">
        <f aca="false">IF(L1233&gt;0,O1233/L1233,"")</f>
        <v>0.333333333333333</v>
      </c>
    </row>
    <row r="1234" customFormat="false" ht="15" hidden="false" customHeight="false" outlineLevel="0" collapsed="false">
      <c r="A1234" s="2" t="str">
        <f aca="false">RAW_DATA!A1230</f>
        <v>ORD-101229</v>
      </c>
      <c r="B1234" s="2" t="str">
        <f aca="false">RAW_DATA!B1230</f>
        <v>CUST-4027</v>
      </c>
      <c r="C1234" s="2" t="str">
        <f aca="false">RAW_DATA!C1230</f>
        <v>Men</v>
      </c>
      <c r="D1234" s="2" t="str">
        <f aca="false">RAW_DATA!D1230</f>
        <v>MEN-KURTA-001</v>
      </c>
      <c r="E1234" s="14" t="str">
        <f aca="false">RAW_DATA!E1230</f>
        <v>2024-03-04</v>
      </c>
      <c r="F1234" s="14" t="str">
        <f aca="false">RAW_DATA!F1230</f>
        <v>2024-03-09</v>
      </c>
      <c r="G1234" s="2" t="str">
        <f aca="false">RAW_DATA!G1230</f>
        <v>Lumbini</v>
      </c>
      <c r="H1234" s="4" t="n">
        <f aca="false">RAW_DATA!H1230</f>
        <v>10043.31</v>
      </c>
      <c r="I1234" s="5" t="n">
        <f aca="false">RAW_DATA!I1230</f>
        <v>30</v>
      </c>
      <c r="J1234" s="2" t="str">
        <f aca="false">RAW_DATA!J1230</f>
        <v>No</v>
      </c>
      <c r="K1234" s="15" t="n">
        <f aca="false">IF(AND(F1234&lt;&gt;"",E1234&lt;&gt;""),DATEVALUE(F1234)-DATEVALUE(E1234),"")</f>
        <v>5</v>
      </c>
      <c r="L1234" s="4" t="n">
        <f aca="false">H1234*(1-I1234/100)</f>
        <v>7030.317</v>
      </c>
      <c r="M1234" s="4" t="n">
        <f aca="false">H1234*CALCULATIONS!$B$2</f>
        <v>6025.986</v>
      </c>
      <c r="N1234" s="4" t="n">
        <f aca="false">IF(J1234="Yes",H1234*CALCULATIONS!$B$3,0)</f>
        <v>0</v>
      </c>
      <c r="O1234" s="4" t="n">
        <f aca="false">L1234-M1234-N1234</f>
        <v>1004.331</v>
      </c>
      <c r="P1234" s="16" t="n">
        <f aca="false">IF(L1234&gt;0,O1234/L1234,"")</f>
        <v>0.142857142857143</v>
      </c>
    </row>
    <row r="1235" customFormat="false" ht="15" hidden="false" customHeight="false" outlineLevel="0" collapsed="false">
      <c r="A1235" s="2" t="str">
        <f aca="false">RAW_DATA!A1231</f>
        <v>ORD-101230</v>
      </c>
      <c r="B1235" s="2" t="str">
        <f aca="false">RAW_DATA!B1231</f>
        <v>CUST-2638</v>
      </c>
      <c r="C1235" s="2" t="str">
        <f aca="false">RAW_DATA!C1231</f>
        <v>Men</v>
      </c>
      <c r="D1235" s="2" t="str">
        <f aca="false">RAW_DATA!D1231</f>
        <v>MEN-JEANS-002</v>
      </c>
      <c r="E1235" s="14" t="str">
        <f aca="false">RAW_DATA!E1231</f>
        <v>2024-04-12</v>
      </c>
      <c r="F1235" s="14" t="str">
        <f aca="false">RAW_DATA!F1231</f>
        <v>2024-04-17</v>
      </c>
      <c r="G1235" s="2" t="str">
        <f aca="false">RAW_DATA!G1231</f>
        <v>Bagmati</v>
      </c>
      <c r="H1235" s="4" t="n">
        <f aca="false">RAW_DATA!H1231</f>
        <v>10644.62</v>
      </c>
      <c r="I1235" s="5" t="n">
        <f aca="false">RAW_DATA!I1231</f>
        <v>25</v>
      </c>
      <c r="J1235" s="2" t="str">
        <f aca="false">RAW_DATA!J1231</f>
        <v>No</v>
      </c>
      <c r="K1235" s="15" t="n">
        <f aca="false">IF(AND(F1235&lt;&gt;"",E1235&lt;&gt;""),DATEVALUE(F1235)-DATEVALUE(E1235),"")</f>
        <v>5</v>
      </c>
      <c r="L1235" s="4" t="n">
        <f aca="false">H1235*(1-I1235/100)</f>
        <v>7983.465</v>
      </c>
      <c r="M1235" s="4" t="n">
        <f aca="false">H1235*CALCULATIONS!$B$2</f>
        <v>6386.772</v>
      </c>
      <c r="N1235" s="4" t="n">
        <f aca="false">IF(J1235="Yes",H1235*CALCULATIONS!$B$3,0)</f>
        <v>0</v>
      </c>
      <c r="O1235" s="4" t="n">
        <f aca="false">L1235-M1235-N1235</f>
        <v>1596.693</v>
      </c>
      <c r="P1235" s="16" t="n">
        <f aca="false">IF(L1235&gt;0,O1235/L1235,"")</f>
        <v>0.2</v>
      </c>
    </row>
    <row r="1236" customFormat="false" ht="15" hidden="false" customHeight="false" outlineLevel="0" collapsed="false">
      <c r="A1236" s="2" t="str">
        <f aca="false">RAW_DATA!A1232</f>
        <v>ORD-101231</v>
      </c>
      <c r="B1236" s="2" t="str">
        <f aca="false">RAW_DATA!B1232</f>
        <v>CUST-7960</v>
      </c>
      <c r="C1236" s="2" t="str">
        <f aca="false">RAW_DATA!C1232</f>
        <v>Kids</v>
      </c>
      <c r="D1236" s="2" t="str">
        <f aca="false">RAW_DATA!D1232</f>
        <v>KID-HOODIE-001</v>
      </c>
      <c r="E1236" s="14" t="str">
        <f aca="false">RAW_DATA!E1232</f>
        <v>2024-12-23</v>
      </c>
      <c r="F1236" s="14" t="str">
        <f aca="false">RAW_DATA!F1232</f>
        <v>2025-01-01</v>
      </c>
      <c r="G1236" s="2" t="str">
        <f aca="false">RAW_DATA!G1232</f>
        <v>Madhesh</v>
      </c>
      <c r="H1236" s="4" t="n">
        <f aca="false">RAW_DATA!H1232</f>
        <v>6172.24</v>
      </c>
      <c r="I1236" s="5" t="n">
        <f aca="false">RAW_DATA!I1232</f>
        <v>10</v>
      </c>
      <c r="J1236" s="2" t="str">
        <f aca="false">RAW_DATA!J1232</f>
        <v>No</v>
      </c>
      <c r="K1236" s="15" t="n">
        <f aca="false">IF(AND(F1236&lt;&gt;"",E1236&lt;&gt;""),DATEVALUE(F1236)-DATEVALUE(E1236),"")</f>
        <v>9</v>
      </c>
      <c r="L1236" s="4" t="n">
        <f aca="false">H1236*(1-I1236/100)</f>
        <v>5555.016</v>
      </c>
      <c r="M1236" s="4" t="n">
        <f aca="false">H1236*CALCULATIONS!$B$2</f>
        <v>3703.344</v>
      </c>
      <c r="N1236" s="4" t="n">
        <f aca="false">IF(J1236="Yes",H1236*CALCULATIONS!$B$3,0)</f>
        <v>0</v>
      </c>
      <c r="O1236" s="4" t="n">
        <f aca="false">L1236-M1236-N1236</f>
        <v>1851.672</v>
      </c>
      <c r="P1236" s="16" t="n">
        <f aca="false">IF(L1236&gt;0,O1236/L1236,"")</f>
        <v>0.333333333333333</v>
      </c>
    </row>
    <row r="1237" customFormat="false" ht="15" hidden="false" customHeight="false" outlineLevel="0" collapsed="false">
      <c r="A1237" s="2" t="str">
        <f aca="false">RAW_DATA!A1233</f>
        <v>ORD-101232</v>
      </c>
      <c r="B1237" s="2" t="str">
        <f aca="false">RAW_DATA!B1233</f>
        <v>CUST-8282</v>
      </c>
      <c r="C1237" s="2" t="str">
        <f aca="false">RAW_DATA!C1233</f>
        <v>Men</v>
      </c>
      <c r="D1237" s="2" t="str">
        <f aca="false">RAW_DATA!D1233</f>
        <v>MEN-JACKET-001</v>
      </c>
      <c r="E1237" s="14" t="str">
        <f aca="false">RAW_DATA!E1233</f>
        <v>2024-10-24</v>
      </c>
      <c r="F1237" s="14" t="str">
        <f aca="false">RAW_DATA!F1233</f>
        <v>2024-10-28</v>
      </c>
      <c r="G1237" s="2" t="str">
        <f aca="false">RAW_DATA!G1233</f>
        <v>Madhesh</v>
      </c>
      <c r="H1237" s="4" t="n">
        <f aca="false">RAW_DATA!H1233</f>
        <v>6146.73</v>
      </c>
      <c r="I1237" s="5" t="n">
        <f aca="false">RAW_DATA!I1233</f>
        <v>20</v>
      </c>
      <c r="J1237" s="2" t="str">
        <f aca="false">RAW_DATA!J1233</f>
        <v>No</v>
      </c>
      <c r="K1237" s="15" t="n">
        <f aca="false">IF(AND(F1237&lt;&gt;"",E1237&lt;&gt;""),DATEVALUE(F1237)-DATEVALUE(E1237),"")</f>
        <v>4</v>
      </c>
      <c r="L1237" s="4" t="n">
        <f aca="false">H1237*(1-I1237/100)</f>
        <v>4917.384</v>
      </c>
      <c r="M1237" s="4" t="n">
        <f aca="false">H1237*CALCULATIONS!$B$2</f>
        <v>3688.038</v>
      </c>
      <c r="N1237" s="4" t="n">
        <f aca="false">IF(J1237="Yes",H1237*CALCULATIONS!$B$3,0)</f>
        <v>0</v>
      </c>
      <c r="O1237" s="4" t="n">
        <f aca="false">L1237-M1237-N1237</f>
        <v>1229.346</v>
      </c>
      <c r="P1237" s="16" t="n">
        <f aca="false">IF(L1237&gt;0,O1237/L1237,"")</f>
        <v>0.25</v>
      </c>
    </row>
    <row r="1238" customFormat="false" ht="15" hidden="false" customHeight="false" outlineLevel="0" collapsed="false">
      <c r="A1238" s="2" t="str">
        <f aca="false">RAW_DATA!A1234</f>
        <v>ORD-101233</v>
      </c>
      <c r="B1238" s="2" t="str">
        <f aca="false">RAW_DATA!B1234</f>
        <v>CUST-6861</v>
      </c>
      <c r="C1238" s="2" t="str">
        <f aca="false">RAW_DATA!C1234</f>
        <v>Men</v>
      </c>
      <c r="D1238" s="2" t="str">
        <f aca="false">RAW_DATA!D1234</f>
        <v>MEN-SUIT-001</v>
      </c>
      <c r="E1238" s="14" t="str">
        <f aca="false">RAW_DATA!E1234</f>
        <v>2024-08-22</v>
      </c>
      <c r="F1238" s="14" t="str">
        <f aca="false">RAW_DATA!F1234</f>
        <v>2024-08-26</v>
      </c>
      <c r="G1238" s="2" t="str">
        <f aca="false">RAW_DATA!G1234</f>
        <v>Sudurpashchim</v>
      </c>
      <c r="H1238" s="4" t="n">
        <f aca="false">RAW_DATA!H1234</f>
        <v>13295.15</v>
      </c>
      <c r="I1238" s="5" t="n">
        <f aca="false">RAW_DATA!I1234</f>
        <v>15</v>
      </c>
      <c r="J1238" s="2" t="str">
        <f aca="false">RAW_DATA!J1234</f>
        <v>No</v>
      </c>
      <c r="K1238" s="15" t="n">
        <f aca="false">IF(AND(F1238&lt;&gt;"",E1238&lt;&gt;""),DATEVALUE(F1238)-DATEVALUE(E1238),"")</f>
        <v>4</v>
      </c>
      <c r="L1238" s="4" t="n">
        <f aca="false">H1238*(1-I1238/100)</f>
        <v>11300.8775</v>
      </c>
      <c r="M1238" s="4" t="n">
        <f aca="false">H1238*CALCULATIONS!$B$2</f>
        <v>7977.09</v>
      </c>
      <c r="N1238" s="4" t="n">
        <f aca="false">IF(J1238="Yes",H1238*CALCULATIONS!$B$3,0)</f>
        <v>0</v>
      </c>
      <c r="O1238" s="4" t="n">
        <f aca="false">L1238-M1238-N1238</f>
        <v>3323.7875</v>
      </c>
      <c r="P1238" s="16" t="n">
        <f aca="false">IF(L1238&gt;0,O1238/L1238,"")</f>
        <v>0.294117647058824</v>
      </c>
    </row>
    <row r="1239" customFormat="false" ht="15" hidden="false" customHeight="false" outlineLevel="0" collapsed="false">
      <c r="A1239" s="2" t="str">
        <f aca="false">RAW_DATA!A1235</f>
        <v>ORD-101234</v>
      </c>
      <c r="B1239" s="2" t="str">
        <f aca="false">RAW_DATA!B1235</f>
        <v>CUST-6764</v>
      </c>
      <c r="C1239" s="2" t="str">
        <f aca="false">RAW_DATA!C1235</f>
        <v>Women</v>
      </c>
      <c r="D1239" s="2" t="str">
        <f aca="false">RAW_DATA!D1235</f>
        <v>WOM-CARDIGAN-001</v>
      </c>
      <c r="E1239" s="14" t="str">
        <f aca="false">RAW_DATA!E1235</f>
        <v>2024-09-19</v>
      </c>
      <c r="F1239" s="14" t="str">
        <f aca="false">RAW_DATA!F1235</f>
        <v>2024-09-21</v>
      </c>
      <c r="G1239" s="2" t="str">
        <f aca="false">RAW_DATA!G1235</f>
        <v>Bagmati</v>
      </c>
      <c r="H1239" s="4" t="n">
        <f aca="false">RAW_DATA!H1235</f>
        <v>8113.31</v>
      </c>
      <c r="I1239" s="5" t="n">
        <f aca="false">RAW_DATA!I1235</f>
        <v>25</v>
      </c>
      <c r="J1239" s="2" t="str">
        <f aca="false">RAW_DATA!J1235</f>
        <v>No</v>
      </c>
      <c r="K1239" s="15" t="n">
        <f aca="false">IF(AND(F1239&lt;&gt;"",E1239&lt;&gt;""),DATEVALUE(F1239)-DATEVALUE(E1239),"")</f>
        <v>2</v>
      </c>
      <c r="L1239" s="4" t="n">
        <f aca="false">H1239*(1-I1239/100)</f>
        <v>6084.9825</v>
      </c>
      <c r="M1239" s="4" t="n">
        <f aca="false">H1239*CALCULATIONS!$B$2</f>
        <v>4867.986</v>
      </c>
      <c r="N1239" s="4" t="n">
        <f aca="false">IF(J1239="Yes",H1239*CALCULATIONS!$B$3,0)</f>
        <v>0</v>
      </c>
      <c r="O1239" s="4" t="n">
        <f aca="false">L1239-M1239-N1239</f>
        <v>1216.9965</v>
      </c>
      <c r="P1239" s="16" t="n">
        <f aca="false">IF(L1239&gt;0,O1239/L1239,"")</f>
        <v>0.2</v>
      </c>
    </row>
    <row r="1240" customFormat="false" ht="15" hidden="false" customHeight="false" outlineLevel="0" collapsed="false">
      <c r="A1240" s="2" t="str">
        <f aca="false">RAW_DATA!A1236</f>
        <v>ORD-101235</v>
      </c>
      <c r="B1240" s="2" t="str">
        <f aca="false">RAW_DATA!B1236</f>
        <v>CUST-5963</v>
      </c>
      <c r="C1240" s="2" t="str">
        <f aca="false">RAW_DATA!C1236</f>
        <v>Women</v>
      </c>
      <c r="D1240" s="2" t="str">
        <f aca="false">RAW_DATA!D1236</f>
        <v>WOM-SCARF-001</v>
      </c>
      <c r="E1240" s="14" t="str">
        <f aca="false">RAW_DATA!E1236</f>
        <v>2024-03-12</v>
      </c>
      <c r="F1240" s="14" t="str">
        <f aca="false">RAW_DATA!F1236</f>
        <v>2024-03-16</v>
      </c>
      <c r="G1240" s="2" t="str">
        <f aca="false">RAW_DATA!G1236</f>
        <v>Madhesh</v>
      </c>
      <c r="H1240" s="4" t="n">
        <f aca="false">RAW_DATA!H1236</f>
        <v>12950.63</v>
      </c>
      <c r="I1240" s="5" t="n">
        <f aca="false">RAW_DATA!I1236</f>
        <v>25</v>
      </c>
      <c r="J1240" s="2" t="str">
        <f aca="false">RAW_DATA!J1236</f>
        <v>No</v>
      </c>
      <c r="K1240" s="15" t="n">
        <f aca="false">IF(AND(F1240&lt;&gt;"",E1240&lt;&gt;""),DATEVALUE(F1240)-DATEVALUE(E1240),"")</f>
        <v>4</v>
      </c>
      <c r="L1240" s="4" t="n">
        <f aca="false">H1240*(1-I1240/100)</f>
        <v>9712.9725</v>
      </c>
      <c r="M1240" s="4" t="n">
        <f aca="false">H1240*CALCULATIONS!$B$2</f>
        <v>7770.378</v>
      </c>
      <c r="N1240" s="4" t="n">
        <f aca="false">IF(J1240="Yes",H1240*CALCULATIONS!$B$3,0)</f>
        <v>0</v>
      </c>
      <c r="O1240" s="4" t="n">
        <f aca="false">L1240-M1240-N1240</f>
        <v>1942.5945</v>
      </c>
      <c r="P1240" s="16" t="n">
        <f aca="false">IF(L1240&gt;0,O1240/L1240,"")</f>
        <v>0.2</v>
      </c>
    </row>
    <row r="1241" customFormat="false" ht="15" hidden="false" customHeight="false" outlineLevel="0" collapsed="false">
      <c r="A1241" s="2" t="str">
        <f aca="false">RAW_DATA!A1237</f>
        <v>ORD-101236</v>
      </c>
      <c r="B1241" s="2" t="str">
        <f aca="false">RAW_DATA!B1237</f>
        <v>CUST-9306</v>
      </c>
      <c r="C1241" s="2" t="str">
        <f aca="false">RAW_DATA!C1237</f>
        <v>Kids</v>
      </c>
      <c r="D1241" s="2" t="str">
        <f aca="false">RAW_DATA!D1237</f>
        <v>KID-FROCK-001</v>
      </c>
      <c r="E1241" s="14" t="str">
        <f aca="false">RAW_DATA!E1237</f>
        <v>2024-08-29</v>
      </c>
      <c r="F1241" s="14" t="str">
        <f aca="false">RAW_DATA!F1237</f>
        <v>2024-09-04</v>
      </c>
      <c r="G1241" s="2" t="str">
        <f aca="false">RAW_DATA!G1237</f>
        <v>Sudurpashchim</v>
      </c>
      <c r="H1241" s="4" t="n">
        <f aca="false">RAW_DATA!H1237</f>
        <v>7514.3</v>
      </c>
      <c r="I1241" s="5" t="n">
        <f aca="false">RAW_DATA!I1237</f>
        <v>25</v>
      </c>
      <c r="J1241" s="2" t="str">
        <f aca="false">RAW_DATA!J1237</f>
        <v>No</v>
      </c>
      <c r="K1241" s="15" t="n">
        <f aca="false">IF(AND(F1241&lt;&gt;"",E1241&lt;&gt;""),DATEVALUE(F1241)-DATEVALUE(E1241),"")</f>
        <v>6</v>
      </c>
      <c r="L1241" s="4" t="n">
        <f aca="false">H1241*(1-I1241/100)</f>
        <v>5635.725</v>
      </c>
      <c r="M1241" s="4" t="n">
        <f aca="false">H1241*CALCULATIONS!$B$2</f>
        <v>4508.58</v>
      </c>
      <c r="N1241" s="4" t="n">
        <f aca="false">IF(J1241="Yes",H1241*CALCULATIONS!$B$3,0)</f>
        <v>0</v>
      </c>
      <c r="O1241" s="4" t="n">
        <f aca="false">L1241-M1241-N1241</f>
        <v>1127.145</v>
      </c>
      <c r="P1241" s="16" t="n">
        <f aca="false">IF(L1241&gt;0,O1241/L1241,"")</f>
        <v>0.2</v>
      </c>
    </row>
    <row r="1242" customFormat="false" ht="15" hidden="false" customHeight="false" outlineLevel="0" collapsed="false">
      <c r="A1242" s="2" t="str">
        <f aca="false">RAW_DATA!A1238</f>
        <v>ORD-101237</v>
      </c>
      <c r="B1242" s="2" t="str">
        <f aca="false">RAW_DATA!B1238</f>
        <v>CUST-7615</v>
      </c>
      <c r="C1242" s="2" t="str">
        <f aca="false">RAW_DATA!C1238</f>
        <v>Women</v>
      </c>
      <c r="D1242" s="2" t="str">
        <f aca="false">RAW_DATA!D1238</f>
        <v>WOM-CARDIGAN-001</v>
      </c>
      <c r="E1242" s="14" t="str">
        <f aca="false">RAW_DATA!E1238</f>
        <v>2024-10-24</v>
      </c>
      <c r="F1242" s="14" t="str">
        <f aca="false">RAW_DATA!F1238</f>
        <v>2024-10-28</v>
      </c>
      <c r="G1242" s="2" t="str">
        <f aca="false">RAW_DATA!G1238</f>
        <v>Bagmati</v>
      </c>
      <c r="H1242" s="4" t="n">
        <f aca="false">RAW_DATA!H1238</f>
        <v>5199.11</v>
      </c>
      <c r="I1242" s="5" t="n">
        <f aca="false">RAW_DATA!I1238</f>
        <v>25</v>
      </c>
      <c r="J1242" s="2" t="str">
        <f aca="false">RAW_DATA!J1238</f>
        <v>No</v>
      </c>
      <c r="K1242" s="15" t="n">
        <f aca="false">IF(AND(F1242&lt;&gt;"",E1242&lt;&gt;""),DATEVALUE(F1242)-DATEVALUE(E1242),"")</f>
        <v>4</v>
      </c>
      <c r="L1242" s="4" t="n">
        <f aca="false">H1242*(1-I1242/100)</f>
        <v>3899.3325</v>
      </c>
      <c r="M1242" s="4" t="n">
        <f aca="false">H1242*CALCULATIONS!$B$2</f>
        <v>3119.466</v>
      </c>
      <c r="N1242" s="4" t="n">
        <f aca="false">IF(J1242="Yes",H1242*CALCULATIONS!$B$3,0)</f>
        <v>0</v>
      </c>
      <c r="O1242" s="4" t="n">
        <f aca="false">L1242-M1242-N1242</f>
        <v>779.8665</v>
      </c>
      <c r="P1242" s="16" t="n">
        <f aca="false">IF(L1242&gt;0,O1242/L1242,"")</f>
        <v>0.2</v>
      </c>
    </row>
    <row r="1243" customFormat="false" ht="15" hidden="false" customHeight="false" outlineLevel="0" collapsed="false">
      <c r="A1243" s="2" t="str">
        <f aca="false">RAW_DATA!A1239</f>
        <v>ORD-101238</v>
      </c>
      <c r="B1243" s="2" t="str">
        <f aca="false">RAW_DATA!B1239</f>
        <v>CUST-8805</v>
      </c>
      <c r="C1243" s="2" t="str">
        <f aca="false">RAW_DATA!C1239</f>
        <v>Men</v>
      </c>
      <c r="D1243" s="2" t="str">
        <f aca="false">RAW_DATA!D1239</f>
        <v>MEN-SHIRT-001</v>
      </c>
      <c r="E1243" s="14" t="str">
        <f aca="false">RAW_DATA!E1239</f>
        <v>2024-12-06</v>
      </c>
      <c r="F1243" s="14" t="str">
        <f aca="false">RAW_DATA!F1239</f>
        <v>2024-12-08</v>
      </c>
      <c r="G1243" s="2" t="str">
        <f aca="false">RAW_DATA!G1239</f>
        <v>Karnali</v>
      </c>
      <c r="H1243" s="4" t="n">
        <f aca="false">RAW_DATA!H1239</f>
        <v>3859.71</v>
      </c>
      <c r="I1243" s="5" t="n">
        <f aca="false">RAW_DATA!I1239</f>
        <v>5</v>
      </c>
      <c r="J1243" s="2" t="str">
        <f aca="false">RAW_DATA!J1239</f>
        <v>No</v>
      </c>
      <c r="K1243" s="15" t="n">
        <f aca="false">IF(AND(F1243&lt;&gt;"",E1243&lt;&gt;""),DATEVALUE(F1243)-DATEVALUE(E1243),"")</f>
        <v>2</v>
      </c>
      <c r="L1243" s="4" t="n">
        <f aca="false">H1243*(1-I1243/100)</f>
        <v>3666.7245</v>
      </c>
      <c r="M1243" s="4" t="n">
        <f aca="false">H1243*CALCULATIONS!$B$2</f>
        <v>2315.826</v>
      </c>
      <c r="N1243" s="4" t="n">
        <f aca="false">IF(J1243="Yes",H1243*CALCULATIONS!$B$3,0)</f>
        <v>0</v>
      </c>
      <c r="O1243" s="4" t="n">
        <f aca="false">L1243-M1243-N1243</f>
        <v>1350.8985</v>
      </c>
      <c r="P1243" s="16" t="n">
        <f aca="false">IF(L1243&gt;0,O1243/L1243,"")</f>
        <v>0.368421052631579</v>
      </c>
    </row>
    <row r="1244" customFormat="false" ht="15" hidden="false" customHeight="false" outlineLevel="0" collapsed="false">
      <c r="A1244" s="2" t="str">
        <f aca="false">RAW_DATA!A1240</f>
        <v>ORD-101239</v>
      </c>
      <c r="B1244" s="2" t="str">
        <f aca="false">RAW_DATA!B1240</f>
        <v>CUST-7292</v>
      </c>
      <c r="C1244" s="2" t="str">
        <f aca="false">RAW_DATA!C1240</f>
        <v>Men</v>
      </c>
      <c r="D1244" s="2" t="str">
        <f aca="false">RAW_DATA!D1240</f>
        <v>MEN-JEANS-002</v>
      </c>
      <c r="E1244" s="14" t="str">
        <f aca="false">RAW_DATA!E1240</f>
        <v>2024-05-01</v>
      </c>
      <c r="F1244" s="14" t="str">
        <f aca="false">RAW_DATA!F1240</f>
        <v>2024-05-03</v>
      </c>
      <c r="G1244" s="2" t="str">
        <f aca="false">RAW_DATA!G1240</f>
        <v>Sudurpashchim</v>
      </c>
      <c r="H1244" s="4" t="n">
        <f aca="false">RAW_DATA!H1240</f>
        <v>13800.39</v>
      </c>
      <c r="I1244" s="5" t="n">
        <f aca="false">RAW_DATA!I1240</f>
        <v>30</v>
      </c>
      <c r="J1244" s="2" t="str">
        <f aca="false">RAW_DATA!J1240</f>
        <v>No</v>
      </c>
      <c r="K1244" s="15" t="n">
        <f aca="false">IF(AND(F1244&lt;&gt;"",E1244&lt;&gt;""),DATEVALUE(F1244)-DATEVALUE(E1244),"")</f>
        <v>2</v>
      </c>
      <c r="L1244" s="4" t="n">
        <f aca="false">H1244*(1-I1244/100)</f>
        <v>9660.273</v>
      </c>
      <c r="M1244" s="4" t="n">
        <f aca="false">H1244*CALCULATIONS!$B$2</f>
        <v>8280.234</v>
      </c>
      <c r="N1244" s="4" t="n">
        <f aca="false">IF(J1244="Yes",H1244*CALCULATIONS!$B$3,0)</f>
        <v>0</v>
      </c>
      <c r="O1244" s="4" t="n">
        <f aca="false">L1244-M1244-N1244</f>
        <v>1380.039</v>
      </c>
      <c r="P1244" s="16" t="n">
        <f aca="false">IF(L1244&gt;0,O1244/L1244,"")</f>
        <v>0.142857142857143</v>
      </c>
    </row>
    <row r="1245" customFormat="false" ht="15" hidden="false" customHeight="false" outlineLevel="0" collapsed="false">
      <c r="A1245" s="2" t="str">
        <f aca="false">RAW_DATA!A1241</f>
        <v>ORD-101240</v>
      </c>
      <c r="B1245" s="2" t="str">
        <f aca="false">RAW_DATA!B1241</f>
        <v>CUST-8234</v>
      </c>
      <c r="C1245" s="2" t="str">
        <f aca="false">RAW_DATA!C1241</f>
        <v>Women</v>
      </c>
      <c r="D1245" s="2" t="str">
        <f aca="false">RAW_DATA!D1241</f>
        <v>WOM-LEHENGA-001</v>
      </c>
      <c r="E1245" s="14" t="str">
        <f aca="false">RAW_DATA!E1241</f>
        <v>2024-02-28</v>
      </c>
      <c r="F1245" s="14" t="str">
        <f aca="false">RAW_DATA!F1241</f>
        <v>2024-02-29</v>
      </c>
      <c r="G1245" s="2" t="str">
        <f aca="false">RAW_DATA!G1241</f>
        <v>Sudurpashchim</v>
      </c>
      <c r="H1245" s="4" t="n">
        <f aca="false">RAW_DATA!H1241</f>
        <v>9372.6</v>
      </c>
      <c r="I1245" s="5" t="n">
        <f aca="false">RAW_DATA!I1241</f>
        <v>0</v>
      </c>
      <c r="J1245" s="2" t="str">
        <f aca="false">RAW_DATA!J1241</f>
        <v>No</v>
      </c>
      <c r="K1245" s="15" t="n">
        <f aca="false">IF(AND(F1245&lt;&gt;"",E1245&lt;&gt;""),DATEVALUE(F1245)-DATEVALUE(E1245),"")</f>
        <v>1</v>
      </c>
      <c r="L1245" s="4" t="n">
        <f aca="false">H1245*(1-I1245/100)</f>
        <v>9372.6</v>
      </c>
      <c r="M1245" s="4" t="n">
        <f aca="false">H1245*CALCULATIONS!$B$2</f>
        <v>5623.56</v>
      </c>
      <c r="N1245" s="4" t="n">
        <f aca="false">IF(J1245="Yes",H1245*CALCULATIONS!$B$3,0)</f>
        <v>0</v>
      </c>
      <c r="O1245" s="4" t="n">
        <f aca="false">L1245-M1245-N1245</f>
        <v>3749.04</v>
      </c>
      <c r="P1245" s="16" t="n">
        <f aca="false">IF(L1245&gt;0,O1245/L1245,"")</f>
        <v>0.4</v>
      </c>
    </row>
    <row r="1246" customFormat="false" ht="15" hidden="false" customHeight="false" outlineLevel="0" collapsed="false">
      <c r="A1246" s="2" t="str">
        <f aca="false">RAW_DATA!A1242</f>
        <v>ORD-101241</v>
      </c>
      <c r="B1246" s="2" t="str">
        <f aca="false">RAW_DATA!B1242</f>
        <v>CUST-3182</v>
      </c>
      <c r="C1246" s="2" t="str">
        <f aca="false">RAW_DATA!C1242</f>
        <v>Women</v>
      </c>
      <c r="D1246" s="2" t="str">
        <f aca="false">RAW_DATA!D1242</f>
        <v>WOM-SCARF-001</v>
      </c>
      <c r="E1246" s="14" t="str">
        <f aca="false">RAW_DATA!E1242</f>
        <v>2024-06-13</v>
      </c>
      <c r="F1246" s="14" t="str">
        <f aca="false">RAW_DATA!F1242</f>
        <v>2024-06-15</v>
      </c>
      <c r="G1246" s="2" t="str">
        <f aca="false">RAW_DATA!G1242</f>
        <v>Gandaki</v>
      </c>
      <c r="H1246" s="4" t="n">
        <f aca="false">RAW_DATA!H1242</f>
        <v>13891.49</v>
      </c>
      <c r="I1246" s="5" t="n">
        <f aca="false">RAW_DATA!I1242</f>
        <v>0</v>
      </c>
      <c r="J1246" s="2" t="str">
        <f aca="false">RAW_DATA!J1242</f>
        <v>No</v>
      </c>
      <c r="K1246" s="15" t="n">
        <f aca="false">IF(AND(F1246&lt;&gt;"",E1246&lt;&gt;""),DATEVALUE(F1246)-DATEVALUE(E1246),"")</f>
        <v>2</v>
      </c>
      <c r="L1246" s="4" t="n">
        <f aca="false">H1246*(1-I1246/100)</f>
        <v>13891.49</v>
      </c>
      <c r="M1246" s="4" t="n">
        <f aca="false">H1246*CALCULATIONS!$B$2</f>
        <v>8334.894</v>
      </c>
      <c r="N1246" s="4" t="n">
        <f aca="false">IF(J1246="Yes",H1246*CALCULATIONS!$B$3,0)</f>
        <v>0</v>
      </c>
      <c r="O1246" s="4" t="n">
        <f aca="false">L1246-M1246-N1246</f>
        <v>5556.596</v>
      </c>
      <c r="P1246" s="16" t="n">
        <f aca="false">IF(L1246&gt;0,O1246/L1246,"")</f>
        <v>0.4</v>
      </c>
    </row>
    <row r="1247" customFormat="false" ht="15" hidden="false" customHeight="false" outlineLevel="0" collapsed="false">
      <c r="A1247" s="2" t="str">
        <f aca="false">RAW_DATA!A1243</f>
        <v>ORD-101242</v>
      </c>
      <c r="B1247" s="2" t="str">
        <f aca="false">RAW_DATA!B1243</f>
        <v>CUST-3655</v>
      </c>
      <c r="C1247" s="2" t="str">
        <f aca="false">RAW_DATA!C1243</f>
        <v>Kids</v>
      </c>
      <c r="D1247" s="2" t="str">
        <f aca="false">RAW_DATA!D1243</f>
        <v>KID-KURTA-001</v>
      </c>
      <c r="E1247" s="14" t="str">
        <f aca="false">RAW_DATA!E1243</f>
        <v>2024-08-12</v>
      </c>
      <c r="F1247" s="14" t="str">
        <f aca="false">RAW_DATA!F1243</f>
        <v>2024-08-19</v>
      </c>
      <c r="G1247" s="2" t="str">
        <f aca="false">RAW_DATA!G1243</f>
        <v>Gandaki</v>
      </c>
      <c r="H1247" s="4" t="n">
        <f aca="false">RAW_DATA!H1243</f>
        <v>4161.18</v>
      </c>
      <c r="I1247" s="5" t="n">
        <f aca="false">RAW_DATA!I1243</f>
        <v>5</v>
      </c>
      <c r="J1247" s="2" t="str">
        <f aca="false">RAW_DATA!J1243</f>
        <v>No</v>
      </c>
      <c r="K1247" s="15" t="n">
        <f aca="false">IF(AND(F1247&lt;&gt;"",E1247&lt;&gt;""),DATEVALUE(F1247)-DATEVALUE(E1247),"")</f>
        <v>7</v>
      </c>
      <c r="L1247" s="4" t="n">
        <f aca="false">H1247*(1-I1247/100)</f>
        <v>3953.121</v>
      </c>
      <c r="M1247" s="4" t="n">
        <f aca="false">H1247*CALCULATIONS!$B$2</f>
        <v>2496.708</v>
      </c>
      <c r="N1247" s="4" t="n">
        <f aca="false">IF(J1247="Yes",H1247*CALCULATIONS!$B$3,0)</f>
        <v>0</v>
      </c>
      <c r="O1247" s="4" t="n">
        <f aca="false">L1247-M1247-N1247</f>
        <v>1456.413</v>
      </c>
      <c r="P1247" s="16" t="n">
        <f aca="false">IF(L1247&gt;0,O1247/L1247,"")</f>
        <v>0.368421052631579</v>
      </c>
    </row>
    <row r="1248" customFormat="false" ht="15" hidden="false" customHeight="false" outlineLevel="0" collapsed="false">
      <c r="A1248" s="2" t="str">
        <f aca="false">RAW_DATA!A1244</f>
        <v>ORD-101243</v>
      </c>
      <c r="B1248" s="2" t="str">
        <f aca="false">RAW_DATA!B1244</f>
        <v>CUST-4334</v>
      </c>
      <c r="C1248" s="2" t="str">
        <f aca="false">RAW_DATA!C1244</f>
        <v>Women</v>
      </c>
      <c r="D1248" s="2" t="str">
        <f aca="false">RAW_DATA!D1244</f>
        <v>WOM-CARDIGAN-001</v>
      </c>
      <c r="E1248" s="14" t="str">
        <f aca="false">RAW_DATA!E1244</f>
        <v>2024-01-13</v>
      </c>
      <c r="F1248" s="14" t="str">
        <f aca="false">RAW_DATA!F1244</f>
        <v>2024-01-20</v>
      </c>
      <c r="G1248" s="2" t="str">
        <f aca="false">RAW_DATA!G1244</f>
        <v>Karnali</v>
      </c>
      <c r="H1248" s="4" t="n">
        <f aca="false">RAW_DATA!H1244</f>
        <v>1747.27</v>
      </c>
      <c r="I1248" s="5" t="n">
        <f aca="false">RAW_DATA!I1244</f>
        <v>5</v>
      </c>
      <c r="J1248" s="2" t="str">
        <f aca="false">RAW_DATA!J1244</f>
        <v>No</v>
      </c>
      <c r="K1248" s="15" t="n">
        <f aca="false">IF(AND(F1248&lt;&gt;"",E1248&lt;&gt;""),DATEVALUE(F1248)-DATEVALUE(E1248),"")</f>
        <v>7</v>
      </c>
      <c r="L1248" s="4" t="n">
        <f aca="false">H1248*(1-I1248/100)</f>
        <v>1659.9065</v>
      </c>
      <c r="M1248" s="4" t="n">
        <f aca="false">H1248*CALCULATIONS!$B$2</f>
        <v>1048.362</v>
      </c>
      <c r="N1248" s="4" t="n">
        <f aca="false">IF(J1248="Yes",H1248*CALCULATIONS!$B$3,0)</f>
        <v>0</v>
      </c>
      <c r="O1248" s="4" t="n">
        <f aca="false">L1248-M1248-N1248</f>
        <v>611.5445</v>
      </c>
      <c r="P1248" s="16" t="n">
        <f aca="false">IF(L1248&gt;0,O1248/L1248,"")</f>
        <v>0.368421052631579</v>
      </c>
    </row>
    <row r="1249" customFormat="false" ht="15" hidden="false" customHeight="false" outlineLevel="0" collapsed="false">
      <c r="A1249" s="2" t="str">
        <f aca="false">RAW_DATA!A1245</f>
        <v>ORD-101244</v>
      </c>
      <c r="B1249" s="2" t="str">
        <f aca="false">RAW_DATA!B1245</f>
        <v>CUST-4036</v>
      </c>
      <c r="C1249" s="2" t="str">
        <f aca="false">RAW_DATA!C1245</f>
        <v>Men</v>
      </c>
      <c r="D1249" s="2" t="str">
        <f aca="false">RAW_DATA!D1245</f>
        <v>MEN-JEANS-001</v>
      </c>
      <c r="E1249" s="14" t="str">
        <f aca="false">RAW_DATA!E1245</f>
        <v>2024-10-17</v>
      </c>
      <c r="F1249" s="14" t="str">
        <f aca="false">RAW_DATA!F1245</f>
        <v>2024-10-23</v>
      </c>
      <c r="G1249" s="2" t="str">
        <f aca="false">RAW_DATA!G1245</f>
        <v>Karnali</v>
      </c>
      <c r="H1249" s="4" t="n">
        <f aca="false">RAW_DATA!H1245</f>
        <v>11728.59</v>
      </c>
      <c r="I1249" s="5" t="n">
        <f aca="false">RAW_DATA!I1245</f>
        <v>10</v>
      </c>
      <c r="J1249" s="2" t="str">
        <f aca="false">RAW_DATA!J1245</f>
        <v>Yes</v>
      </c>
      <c r="K1249" s="15" t="n">
        <f aca="false">IF(AND(F1249&lt;&gt;"",E1249&lt;&gt;""),DATEVALUE(F1249)-DATEVALUE(E1249),"")</f>
        <v>6</v>
      </c>
      <c r="L1249" s="4" t="n">
        <f aca="false">H1249*(1-I1249/100)</f>
        <v>10555.731</v>
      </c>
      <c r="M1249" s="4" t="n">
        <f aca="false">H1249*CALCULATIONS!$B$2</f>
        <v>7037.154</v>
      </c>
      <c r="N1249" s="4" t="n">
        <f aca="false">IF(J1249="Yes",H1249*CALCULATIONS!$B$3,0)</f>
        <v>2345.718</v>
      </c>
      <c r="O1249" s="4" t="n">
        <f aca="false">L1249-M1249-N1249</f>
        <v>1172.859</v>
      </c>
      <c r="P1249" s="16" t="n">
        <f aca="false">IF(L1249&gt;0,O1249/L1249,"")</f>
        <v>0.111111111111111</v>
      </c>
    </row>
    <row r="1250" customFormat="false" ht="15" hidden="false" customHeight="false" outlineLevel="0" collapsed="false">
      <c r="A1250" s="2" t="str">
        <f aca="false">RAW_DATA!A1246</f>
        <v>ORD-101245</v>
      </c>
      <c r="B1250" s="2" t="str">
        <f aca="false">RAW_DATA!B1246</f>
        <v>CUST-3258</v>
      </c>
      <c r="C1250" s="2" t="str">
        <f aca="false">RAW_DATA!C1246</f>
        <v>Women</v>
      </c>
      <c r="D1250" s="2" t="str">
        <f aca="false">RAW_DATA!D1246</f>
        <v>WOM-CARDIGAN-001</v>
      </c>
      <c r="E1250" s="14" t="str">
        <f aca="false">RAW_DATA!E1246</f>
        <v>2024-08-30</v>
      </c>
      <c r="F1250" s="14" t="str">
        <f aca="false">RAW_DATA!F1246</f>
        <v>2024-09-05</v>
      </c>
      <c r="G1250" s="2" t="str">
        <f aca="false">RAW_DATA!G1246</f>
        <v>Madhesh</v>
      </c>
      <c r="H1250" s="4" t="n">
        <f aca="false">RAW_DATA!H1246</f>
        <v>3508.38</v>
      </c>
      <c r="I1250" s="5" t="n">
        <f aca="false">RAW_DATA!I1246</f>
        <v>30</v>
      </c>
      <c r="J1250" s="2" t="str">
        <f aca="false">RAW_DATA!J1246</f>
        <v>No</v>
      </c>
      <c r="K1250" s="15" t="n">
        <f aca="false">IF(AND(F1250&lt;&gt;"",E1250&lt;&gt;""),DATEVALUE(F1250)-DATEVALUE(E1250),"")</f>
        <v>6</v>
      </c>
      <c r="L1250" s="4" t="n">
        <f aca="false">H1250*(1-I1250/100)</f>
        <v>2455.866</v>
      </c>
      <c r="M1250" s="4" t="n">
        <f aca="false">H1250*CALCULATIONS!$B$2</f>
        <v>2105.028</v>
      </c>
      <c r="N1250" s="4" t="n">
        <f aca="false">IF(J1250="Yes",H1250*CALCULATIONS!$B$3,0)</f>
        <v>0</v>
      </c>
      <c r="O1250" s="4" t="n">
        <f aca="false">L1250-M1250-N1250</f>
        <v>350.838</v>
      </c>
      <c r="P1250" s="16" t="n">
        <f aca="false">IF(L1250&gt;0,O1250/L1250,"")</f>
        <v>0.142857142857143</v>
      </c>
    </row>
    <row r="1251" customFormat="false" ht="15" hidden="false" customHeight="false" outlineLevel="0" collapsed="false">
      <c r="A1251" s="2" t="str">
        <f aca="false">RAW_DATA!A1247</f>
        <v>ORD-101246</v>
      </c>
      <c r="B1251" s="2" t="str">
        <f aca="false">RAW_DATA!B1247</f>
        <v>CUST-5886</v>
      </c>
      <c r="C1251" s="2" t="str">
        <f aca="false">RAW_DATA!C1247</f>
        <v>Kids</v>
      </c>
      <c r="D1251" s="2" t="str">
        <f aca="false">RAW_DATA!D1247</f>
        <v>KID-HOODIE-001</v>
      </c>
      <c r="E1251" s="14" t="str">
        <f aca="false">RAW_DATA!E1247</f>
        <v>2024-10-18</v>
      </c>
      <c r="F1251" s="14" t="str">
        <f aca="false">RAW_DATA!F1247</f>
        <v>2024-10-20</v>
      </c>
      <c r="G1251" s="2" t="str">
        <f aca="false">RAW_DATA!G1247</f>
        <v>Madhesh</v>
      </c>
      <c r="H1251" s="4" t="n">
        <f aca="false">RAW_DATA!H1247</f>
        <v>13172.67</v>
      </c>
      <c r="I1251" s="5" t="n">
        <f aca="false">RAW_DATA!I1247</f>
        <v>15</v>
      </c>
      <c r="J1251" s="2" t="str">
        <f aca="false">RAW_DATA!J1247</f>
        <v>No</v>
      </c>
      <c r="K1251" s="15" t="n">
        <f aca="false">IF(AND(F1251&lt;&gt;"",E1251&lt;&gt;""),DATEVALUE(F1251)-DATEVALUE(E1251),"")</f>
        <v>2</v>
      </c>
      <c r="L1251" s="4" t="n">
        <f aca="false">H1251*(1-I1251/100)</f>
        <v>11196.7695</v>
      </c>
      <c r="M1251" s="4" t="n">
        <f aca="false">H1251*CALCULATIONS!$B$2</f>
        <v>7903.602</v>
      </c>
      <c r="N1251" s="4" t="n">
        <f aca="false">IF(J1251="Yes",H1251*CALCULATIONS!$B$3,0)</f>
        <v>0</v>
      </c>
      <c r="O1251" s="4" t="n">
        <f aca="false">L1251-M1251-N1251</f>
        <v>3293.1675</v>
      </c>
      <c r="P1251" s="16" t="n">
        <f aca="false">IF(L1251&gt;0,O1251/L1251,"")</f>
        <v>0.294117647058824</v>
      </c>
    </row>
    <row r="1252" customFormat="false" ht="15" hidden="false" customHeight="false" outlineLevel="0" collapsed="false">
      <c r="A1252" s="2" t="str">
        <f aca="false">RAW_DATA!A1248</f>
        <v>ORD-101247</v>
      </c>
      <c r="B1252" s="2" t="str">
        <f aca="false">RAW_DATA!B1248</f>
        <v>CUST-5118</v>
      </c>
      <c r="C1252" s="2" t="str">
        <f aca="false">RAW_DATA!C1248</f>
        <v>Men</v>
      </c>
      <c r="D1252" s="2" t="str">
        <f aca="false">RAW_DATA!D1248</f>
        <v>MEN-TSHIRT-001</v>
      </c>
      <c r="E1252" s="14" t="str">
        <f aca="false">RAW_DATA!E1248</f>
        <v>2024-01-12</v>
      </c>
      <c r="F1252" s="14" t="str">
        <f aca="false">RAW_DATA!F1248</f>
        <v>2024-01-15</v>
      </c>
      <c r="G1252" s="2" t="str">
        <f aca="false">RAW_DATA!G1248</f>
        <v>Bagmati</v>
      </c>
      <c r="H1252" s="4" t="n">
        <f aca="false">RAW_DATA!H1248</f>
        <v>8337.8</v>
      </c>
      <c r="I1252" s="5" t="n">
        <f aca="false">RAW_DATA!I1248</f>
        <v>20</v>
      </c>
      <c r="J1252" s="2" t="str">
        <f aca="false">RAW_DATA!J1248</f>
        <v>No</v>
      </c>
      <c r="K1252" s="15" t="n">
        <f aca="false">IF(AND(F1252&lt;&gt;"",E1252&lt;&gt;""),DATEVALUE(F1252)-DATEVALUE(E1252),"")</f>
        <v>3</v>
      </c>
      <c r="L1252" s="4" t="n">
        <f aca="false">H1252*(1-I1252/100)</f>
        <v>6670.24</v>
      </c>
      <c r="M1252" s="4" t="n">
        <f aca="false">H1252*CALCULATIONS!$B$2</f>
        <v>5002.68</v>
      </c>
      <c r="N1252" s="4" t="n">
        <f aca="false">IF(J1252="Yes",H1252*CALCULATIONS!$B$3,0)</f>
        <v>0</v>
      </c>
      <c r="O1252" s="4" t="n">
        <f aca="false">L1252-M1252-N1252</f>
        <v>1667.56</v>
      </c>
      <c r="P1252" s="16" t="n">
        <f aca="false">IF(L1252&gt;0,O1252/L1252,"")</f>
        <v>0.25</v>
      </c>
    </row>
    <row r="1253" customFormat="false" ht="15" hidden="false" customHeight="false" outlineLevel="0" collapsed="false">
      <c r="A1253" s="2" t="str">
        <f aca="false">RAW_DATA!A1249</f>
        <v>ORD-101248</v>
      </c>
      <c r="B1253" s="2" t="str">
        <f aca="false">RAW_DATA!B1249</f>
        <v>CUST-9482</v>
      </c>
      <c r="C1253" s="2" t="str">
        <f aca="false">RAW_DATA!C1249</f>
        <v>Men</v>
      </c>
      <c r="D1253" s="2" t="str">
        <f aca="false">RAW_DATA!D1249</f>
        <v>MEN-SUIT-001</v>
      </c>
      <c r="E1253" s="14" t="str">
        <f aca="false">RAW_DATA!E1249</f>
        <v>2024-05-27</v>
      </c>
      <c r="F1253" s="14" t="str">
        <f aca="false">RAW_DATA!F1249</f>
        <v>2024-05-29</v>
      </c>
      <c r="G1253" s="2" t="str">
        <f aca="false">RAW_DATA!G1249</f>
        <v>Bagmati</v>
      </c>
      <c r="H1253" s="4" t="n">
        <f aca="false">RAW_DATA!H1249</f>
        <v>2789.01</v>
      </c>
      <c r="I1253" s="5" t="n">
        <f aca="false">RAW_DATA!I1249</f>
        <v>30</v>
      </c>
      <c r="J1253" s="2" t="str">
        <f aca="false">RAW_DATA!J1249</f>
        <v>No</v>
      </c>
      <c r="K1253" s="15" t="n">
        <f aca="false">IF(AND(F1253&lt;&gt;"",E1253&lt;&gt;""),DATEVALUE(F1253)-DATEVALUE(E1253),"")</f>
        <v>2</v>
      </c>
      <c r="L1253" s="4" t="n">
        <f aca="false">H1253*(1-I1253/100)</f>
        <v>1952.307</v>
      </c>
      <c r="M1253" s="4" t="n">
        <f aca="false">H1253*CALCULATIONS!$B$2</f>
        <v>1673.406</v>
      </c>
      <c r="N1253" s="4" t="n">
        <f aca="false">IF(J1253="Yes",H1253*CALCULATIONS!$B$3,0)</f>
        <v>0</v>
      </c>
      <c r="O1253" s="4" t="n">
        <f aca="false">L1253-M1253-N1253</f>
        <v>278.901</v>
      </c>
      <c r="P1253" s="16" t="n">
        <f aca="false">IF(L1253&gt;0,O1253/L1253,"")</f>
        <v>0.142857142857143</v>
      </c>
    </row>
    <row r="1254" customFormat="false" ht="15" hidden="false" customHeight="false" outlineLevel="0" collapsed="false">
      <c r="A1254" s="2" t="str">
        <f aca="false">RAW_DATA!A1250</f>
        <v>ORD-101249</v>
      </c>
      <c r="B1254" s="2" t="str">
        <f aca="false">RAW_DATA!B1250</f>
        <v>CUST-5309</v>
      </c>
      <c r="C1254" s="2" t="str">
        <f aca="false">RAW_DATA!C1250</f>
        <v>Kids</v>
      </c>
      <c r="D1254" s="2" t="str">
        <f aca="false">RAW_DATA!D1250</f>
        <v>KID-ONESIE-001</v>
      </c>
      <c r="E1254" s="14" t="str">
        <f aca="false">RAW_DATA!E1250</f>
        <v>2024-12-23</v>
      </c>
      <c r="F1254" s="14" t="str">
        <f aca="false">RAW_DATA!F1250</f>
        <v>2025-01-03</v>
      </c>
      <c r="G1254" s="2" t="str">
        <f aca="false">RAW_DATA!G1250</f>
        <v>Madhesh</v>
      </c>
      <c r="H1254" s="4" t="n">
        <f aca="false">RAW_DATA!H1250</f>
        <v>1321.4</v>
      </c>
      <c r="I1254" s="5" t="n">
        <f aca="false">RAW_DATA!I1250</f>
        <v>20</v>
      </c>
      <c r="J1254" s="2" t="str">
        <f aca="false">RAW_DATA!J1250</f>
        <v>No</v>
      </c>
      <c r="K1254" s="15" t="n">
        <f aca="false">IF(AND(F1254&lt;&gt;"",E1254&lt;&gt;""),DATEVALUE(F1254)-DATEVALUE(E1254),"")</f>
        <v>11</v>
      </c>
      <c r="L1254" s="4" t="n">
        <f aca="false">H1254*(1-I1254/100)</f>
        <v>1057.12</v>
      </c>
      <c r="M1254" s="4" t="n">
        <f aca="false">H1254*CALCULATIONS!$B$2</f>
        <v>792.84</v>
      </c>
      <c r="N1254" s="4" t="n">
        <f aca="false">IF(J1254="Yes",H1254*CALCULATIONS!$B$3,0)</f>
        <v>0</v>
      </c>
      <c r="O1254" s="4" t="n">
        <f aca="false">L1254-M1254-N1254</f>
        <v>264.28</v>
      </c>
      <c r="P1254" s="16" t="n">
        <f aca="false">IF(L1254&gt;0,O1254/L1254,"")</f>
        <v>0.25</v>
      </c>
    </row>
    <row r="1255" customFormat="false" ht="15" hidden="false" customHeight="false" outlineLevel="0" collapsed="false">
      <c r="A1255" s="2" t="str">
        <f aca="false">RAW_DATA!A1251</f>
        <v>ORD-101250</v>
      </c>
      <c r="B1255" s="2" t="str">
        <f aca="false">RAW_DATA!B1251</f>
        <v>CUST-6400</v>
      </c>
      <c r="C1255" s="2" t="str">
        <f aca="false">RAW_DATA!C1251</f>
        <v>Women</v>
      </c>
      <c r="D1255" s="2" t="str">
        <f aca="false">RAW_DATA!D1251</f>
        <v>WOM-KURTA-001</v>
      </c>
      <c r="E1255" s="14" t="str">
        <f aca="false">RAW_DATA!E1251</f>
        <v>2024-01-31</v>
      </c>
      <c r="F1255" s="14" t="str">
        <f aca="false">RAW_DATA!F1251</f>
        <v>2024-02-03</v>
      </c>
      <c r="G1255" s="2" t="str">
        <f aca="false">RAW_DATA!G1251</f>
        <v>Madhesh</v>
      </c>
      <c r="H1255" s="4" t="n">
        <f aca="false">RAW_DATA!H1251</f>
        <v>3407.41</v>
      </c>
      <c r="I1255" s="5" t="n">
        <f aca="false">RAW_DATA!I1251</f>
        <v>10</v>
      </c>
      <c r="J1255" s="2" t="str">
        <f aca="false">RAW_DATA!J1251</f>
        <v>No</v>
      </c>
      <c r="K1255" s="15" t="n">
        <f aca="false">IF(AND(F1255&lt;&gt;"",E1255&lt;&gt;""),DATEVALUE(F1255)-DATEVALUE(E1255),"")</f>
        <v>3</v>
      </c>
      <c r="L1255" s="4" t="n">
        <f aca="false">H1255*(1-I1255/100)</f>
        <v>3066.669</v>
      </c>
      <c r="M1255" s="4" t="n">
        <f aca="false">H1255*CALCULATIONS!$B$2</f>
        <v>2044.446</v>
      </c>
      <c r="N1255" s="4" t="n">
        <f aca="false">IF(J1255="Yes",H1255*CALCULATIONS!$B$3,0)</f>
        <v>0</v>
      </c>
      <c r="O1255" s="4" t="n">
        <f aca="false">L1255-M1255-N1255</f>
        <v>1022.223</v>
      </c>
      <c r="P1255" s="16" t="n">
        <f aca="false">IF(L1255&gt;0,O1255/L1255,"")</f>
        <v>0.333333333333333</v>
      </c>
    </row>
    <row r="1256" customFormat="false" ht="15" hidden="false" customHeight="false" outlineLevel="0" collapsed="false">
      <c r="A1256" s="2" t="str">
        <f aca="false">RAW_DATA!A1252</f>
        <v>ORD-101251</v>
      </c>
      <c r="B1256" s="2" t="str">
        <f aca="false">RAW_DATA!B1252</f>
        <v>CUST-1579</v>
      </c>
      <c r="C1256" s="2" t="str">
        <f aca="false">RAW_DATA!C1252</f>
        <v>Kids</v>
      </c>
      <c r="D1256" s="2" t="str">
        <f aca="false">RAW_DATA!D1252</f>
        <v>KID-TSHIRT-001</v>
      </c>
      <c r="E1256" s="14" t="str">
        <f aca="false">RAW_DATA!E1252</f>
        <v>2024-10-15</v>
      </c>
      <c r="F1256" s="14" t="str">
        <f aca="false">RAW_DATA!F1252</f>
        <v>2024-10-26</v>
      </c>
      <c r="G1256" s="2" t="str">
        <f aca="false">RAW_DATA!G1252</f>
        <v>Bagmati</v>
      </c>
      <c r="H1256" s="4" t="n">
        <f aca="false">RAW_DATA!H1252</f>
        <v>12182.1</v>
      </c>
      <c r="I1256" s="5" t="n">
        <f aca="false">RAW_DATA!I1252</f>
        <v>0</v>
      </c>
      <c r="J1256" s="2" t="str">
        <f aca="false">RAW_DATA!J1252</f>
        <v>No</v>
      </c>
      <c r="K1256" s="15" t="n">
        <f aca="false">IF(AND(F1256&lt;&gt;"",E1256&lt;&gt;""),DATEVALUE(F1256)-DATEVALUE(E1256),"")</f>
        <v>11</v>
      </c>
      <c r="L1256" s="4" t="n">
        <f aca="false">H1256*(1-I1256/100)</f>
        <v>12182.1</v>
      </c>
      <c r="M1256" s="4" t="n">
        <f aca="false">H1256*CALCULATIONS!$B$2</f>
        <v>7309.26</v>
      </c>
      <c r="N1256" s="4" t="n">
        <f aca="false">IF(J1256="Yes",H1256*CALCULATIONS!$B$3,0)</f>
        <v>0</v>
      </c>
      <c r="O1256" s="4" t="n">
        <f aca="false">L1256-M1256-N1256</f>
        <v>4872.84</v>
      </c>
      <c r="P1256" s="16" t="n">
        <f aca="false">IF(L1256&gt;0,O1256/L1256,"")</f>
        <v>0.4</v>
      </c>
    </row>
    <row r="1257" customFormat="false" ht="15" hidden="false" customHeight="false" outlineLevel="0" collapsed="false">
      <c r="A1257" s="2" t="str">
        <f aca="false">RAW_DATA!A1253</f>
        <v>ORD-101252</v>
      </c>
      <c r="B1257" s="2" t="str">
        <f aca="false">RAW_DATA!B1253</f>
        <v>CUST-3121</v>
      </c>
      <c r="C1257" s="2" t="str">
        <f aca="false">RAW_DATA!C1253</f>
        <v>Men</v>
      </c>
      <c r="D1257" s="2" t="str">
        <f aca="false">RAW_DATA!D1253</f>
        <v>MEN-SHIRT-002</v>
      </c>
      <c r="E1257" s="14" t="str">
        <f aca="false">RAW_DATA!E1253</f>
        <v>2024-02-11</v>
      </c>
      <c r="F1257" s="14" t="str">
        <f aca="false">RAW_DATA!F1253</f>
        <v>2024-02-21</v>
      </c>
      <c r="G1257" s="2" t="str">
        <f aca="false">RAW_DATA!G1253</f>
        <v>Sudurpashchim</v>
      </c>
      <c r="H1257" s="4" t="n">
        <f aca="false">RAW_DATA!H1253</f>
        <v>11219.7</v>
      </c>
      <c r="I1257" s="5" t="n">
        <f aca="false">RAW_DATA!I1253</f>
        <v>20</v>
      </c>
      <c r="J1257" s="2" t="str">
        <f aca="false">RAW_DATA!J1253</f>
        <v>No</v>
      </c>
      <c r="K1257" s="15" t="n">
        <f aca="false">IF(AND(F1257&lt;&gt;"",E1257&lt;&gt;""),DATEVALUE(F1257)-DATEVALUE(E1257),"")</f>
        <v>10</v>
      </c>
      <c r="L1257" s="4" t="n">
        <f aca="false">H1257*(1-I1257/100)</f>
        <v>8975.76</v>
      </c>
      <c r="M1257" s="4" t="n">
        <f aca="false">H1257*CALCULATIONS!$B$2</f>
        <v>6731.82</v>
      </c>
      <c r="N1257" s="4" t="n">
        <f aca="false">IF(J1257="Yes",H1257*CALCULATIONS!$B$3,0)</f>
        <v>0</v>
      </c>
      <c r="O1257" s="4" t="n">
        <f aca="false">L1257-M1257-N1257</f>
        <v>2243.94</v>
      </c>
      <c r="P1257" s="16" t="n">
        <f aca="false">IF(L1257&gt;0,O1257/L1257,"")</f>
        <v>0.25</v>
      </c>
    </row>
    <row r="1258" customFormat="false" ht="15" hidden="false" customHeight="false" outlineLevel="0" collapsed="false">
      <c r="A1258" s="2" t="str">
        <f aca="false">RAW_DATA!A1254</f>
        <v>ORD-101253</v>
      </c>
      <c r="B1258" s="2" t="str">
        <f aca="false">RAW_DATA!B1254</f>
        <v>CUST-4731</v>
      </c>
      <c r="C1258" s="2" t="str">
        <f aca="false">RAW_DATA!C1254</f>
        <v>Men</v>
      </c>
      <c r="D1258" s="2" t="str">
        <f aca="false">RAW_DATA!D1254</f>
        <v>MEN-SHIRT-001</v>
      </c>
      <c r="E1258" s="14" t="str">
        <f aca="false">RAW_DATA!E1254</f>
        <v>2024-11-28</v>
      </c>
      <c r="F1258" s="14" t="str">
        <f aca="false">RAW_DATA!F1254</f>
        <v>2024-12-03</v>
      </c>
      <c r="G1258" s="2" t="str">
        <f aca="false">RAW_DATA!G1254</f>
        <v>Bagmati</v>
      </c>
      <c r="H1258" s="4" t="n">
        <f aca="false">RAW_DATA!H1254</f>
        <v>7860.26</v>
      </c>
      <c r="I1258" s="5" t="n">
        <f aca="false">RAW_DATA!I1254</f>
        <v>15</v>
      </c>
      <c r="J1258" s="2" t="str">
        <f aca="false">RAW_DATA!J1254</f>
        <v>No</v>
      </c>
      <c r="K1258" s="15" t="n">
        <f aca="false">IF(AND(F1258&lt;&gt;"",E1258&lt;&gt;""),DATEVALUE(F1258)-DATEVALUE(E1258),"")</f>
        <v>5</v>
      </c>
      <c r="L1258" s="4" t="n">
        <f aca="false">H1258*(1-I1258/100)</f>
        <v>6681.221</v>
      </c>
      <c r="M1258" s="4" t="n">
        <f aca="false">H1258*CALCULATIONS!$B$2</f>
        <v>4716.156</v>
      </c>
      <c r="N1258" s="4" t="n">
        <f aca="false">IF(J1258="Yes",H1258*CALCULATIONS!$B$3,0)</f>
        <v>0</v>
      </c>
      <c r="O1258" s="4" t="n">
        <f aca="false">L1258-M1258-N1258</f>
        <v>1965.065</v>
      </c>
      <c r="P1258" s="16" t="n">
        <f aca="false">IF(L1258&gt;0,O1258/L1258,"")</f>
        <v>0.294117647058824</v>
      </c>
    </row>
    <row r="1259" customFormat="false" ht="15" hidden="false" customHeight="false" outlineLevel="0" collapsed="false">
      <c r="A1259" s="2" t="str">
        <f aca="false">RAW_DATA!A1255</f>
        <v>ORD-101254</v>
      </c>
      <c r="B1259" s="2" t="str">
        <f aca="false">RAW_DATA!B1255</f>
        <v>CUST-1296</v>
      </c>
      <c r="C1259" s="2" t="str">
        <f aca="false">RAW_DATA!C1255</f>
        <v>Men</v>
      </c>
      <c r="D1259" s="2" t="str">
        <f aca="false">RAW_DATA!D1255</f>
        <v>MEN-SHIRT-001</v>
      </c>
      <c r="E1259" s="14" t="str">
        <f aca="false">RAW_DATA!E1255</f>
        <v>2024-09-30</v>
      </c>
      <c r="F1259" s="14" t="str">
        <f aca="false">RAW_DATA!F1255</f>
        <v>2024-10-06</v>
      </c>
      <c r="G1259" s="2" t="str">
        <f aca="false">RAW_DATA!G1255</f>
        <v>Bagmati</v>
      </c>
      <c r="H1259" s="4" t="n">
        <f aca="false">RAW_DATA!H1255</f>
        <v>12264.77</v>
      </c>
      <c r="I1259" s="5" t="n">
        <f aca="false">RAW_DATA!I1255</f>
        <v>30</v>
      </c>
      <c r="J1259" s="2" t="str">
        <f aca="false">RAW_DATA!J1255</f>
        <v>No</v>
      </c>
      <c r="K1259" s="15" t="n">
        <f aca="false">IF(AND(F1259&lt;&gt;"",E1259&lt;&gt;""),DATEVALUE(F1259)-DATEVALUE(E1259),"")</f>
        <v>6</v>
      </c>
      <c r="L1259" s="4" t="n">
        <f aca="false">H1259*(1-I1259/100)</f>
        <v>8585.339</v>
      </c>
      <c r="M1259" s="4" t="n">
        <f aca="false">H1259*CALCULATIONS!$B$2</f>
        <v>7358.862</v>
      </c>
      <c r="N1259" s="4" t="n">
        <f aca="false">IF(J1259="Yes",H1259*CALCULATIONS!$B$3,0)</f>
        <v>0</v>
      </c>
      <c r="O1259" s="4" t="n">
        <f aca="false">L1259-M1259-N1259</f>
        <v>1226.477</v>
      </c>
      <c r="P1259" s="16" t="n">
        <f aca="false">IF(L1259&gt;0,O1259/L1259,"")</f>
        <v>0.142857142857143</v>
      </c>
    </row>
    <row r="1260" customFormat="false" ht="15" hidden="false" customHeight="false" outlineLevel="0" collapsed="false">
      <c r="A1260" s="2" t="str">
        <f aca="false">RAW_DATA!A1256</f>
        <v>ORD-101255</v>
      </c>
      <c r="B1260" s="2" t="str">
        <f aca="false">RAW_DATA!B1256</f>
        <v>CUST-2893</v>
      </c>
      <c r="C1260" s="2" t="str">
        <f aca="false">RAW_DATA!C1256</f>
        <v>Women</v>
      </c>
      <c r="D1260" s="2" t="str">
        <f aca="false">RAW_DATA!D1256</f>
        <v>WOM-KURTA-001</v>
      </c>
      <c r="E1260" s="14" t="str">
        <f aca="false">RAW_DATA!E1256</f>
        <v>2024-08-08</v>
      </c>
      <c r="F1260" s="14" t="str">
        <f aca="false">RAW_DATA!F1256</f>
        <v>2024-08-15</v>
      </c>
      <c r="G1260" s="2" t="str">
        <f aca="false">RAW_DATA!G1256</f>
        <v>Madhesh</v>
      </c>
      <c r="H1260" s="4" t="n">
        <f aca="false">RAW_DATA!H1256</f>
        <v>10583.89</v>
      </c>
      <c r="I1260" s="5" t="n">
        <f aca="false">RAW_DATA!I1256</f>
        <v>15</v>
      </c>
      <c r="J1260" s="2" t="str">
        <f aca="false">RAW_DATA!J1256</f>
        <v>No</v>
      </c>
      <c r="K1260" s="15" t="n">
        <f aca="false">IF(AND(F1260&lt;&gt;"",E1260&lt;&gt;""),DATEVALUE(F1260)-DATEVALUE(E1260),"")</f>
        <v>7</v>
      </c>
      <c r="L1260" s="4" t="n">
        <f aca="false">H1260*(1-I1260/100)</f>
        <v>8996.3065</v>
      </c>
      <c r="M1260" s="4" t="n">
        <f aca="false">H1260*CALCULATIONS!$B$2</f>
        <v>6350.334</v>
      </c>
      <c r="N1260" s="4" t="n">
        <f aca="false">IF(J1260="Yes",H1260*CALCULATIONS!$B$3,0)</f>
        <v>0</v>
      </c>
      <c r="O1260" s="4" t="n">
        <f aca="false">L1260-M1260-N1260</f>
        <v>2645.9725</v>
      </c>
      <c r="P1260" s="16" t="n">
        <f aca="false">IF(L1260&gt;0,O1260/L1260,"")</f>
        <v>0.294117647058823</v>
      </c>
    </row>
    <row r="1261" customFormat="false" ht="15" hidden="false" customHeight="false" outlineLevel="0" collapsed="false">
      <c r="A1261" s="2" t="str">
        <f aca="false">RAW_DATA!A1257</f>
        <v>ORD-101256</v>
      </c>
      <c r="B1261" s="2" t="str">
        <f aca="false">RAW_DATA!B1257</f>
        <v>CUST-4801</v>
      </c>
      <c r="C1261" s="2" t="str">
        <f aca="false">RAW_DATA!C1257</f>
        <v>Women</v>
      </c>
      <c r="D1261" s="2" t="str">
        <f aca="false">RAW_DATA!D1257</f>
        <v>WOM-SCARF-001</v>
      </c>
      <c r="E1261" s="14" t="str">
        <f aca="false">RAW_DATA!E1257</f>
        <v>2024-06-24</v>
      </c>
      <c r="F1261" s="14" t="str">
        <f aca="false">RAW_DATA!F1257</f>
        <v>2024-06-29</v>
      </c>
      <c r="G1261" s="2" t="str">
        <f aca="false">RAW_DATA!G1257</f>
        <v>Sudurpashchim</v>
      </c>
      <c r="H1261" s="4" t="n">
        <f aca="false">RAW_DATA!H1257</f>
        <v>5600.94</v>
      </c>
      <c r="I1261" s="5" t="n">
        <f aca="false">RAW_DATA!I1257</f>
        <v>10</v>
      </c>
      <c r="J1261" s="2" t="str">
        <f aca="false">RAW_DATA!J1257</f>
        <v>Yes</v>
      </c>
      <c r="K1261" s="15" t="n">
        <f aca="false">IF(AND(F1261&lt;&gt;"",E1261&lt;&gt;""),DATEVALUE(F1261)-DATEVALUE(E1261),"")</f>
        <v>5</v>
      </c>
      <c r="L1261" s="4" t="n">
        <f aca="false">H1261*(1-I1261/100)</f>
        <v>5040.846</v>
      </c>
      <c r="M1261" s="4" t="n">
        <f aca="false">H1261*CALCULATIONS!$B$2</f>
        <v>3360.564</v>
      </c>
      <c r="N1261" s="4" t="n">
        <f aca="false">IF(J1261="Yes",H1261*CALCULATIONS!$B$3,0)</f>
        <v>1120.188</v>
      </c>
      <c r="O1261" s="4" t="n">
        <f aca="false">L1261-M1261-N1261</f>
        <v>560.094</v>
      </c>
      <c r="P1261" s="16" t="n">
        <f aca="false">IF(L1261&gt;0,O1261/L1261,"")</f>
        <v>0.111111111111111</v>
      </c>
    </row>
    <row r="1262" customFormat="false" ht="15" hidden="false" customHeight="false" outlineLevel="0" collapsed="false">
      <c r="A1262" s="2" t="str">
        <f aca="false">RAW_DATA!A1258</f>
        <v>ORD-101257</v>
      </c>
      <c r="B1262" s="2" t="str">
        <f aca="false">RAW_DATA!B1258</f>
        <v>CUST-1244</v>
      </c>
      <c r="C1262" s="2" t="str">
        <f aca="false">RAW_DATA!C1258</f>
        <v>Men</v>
      </c>
      <c r="D1262" s="2" t="str">
        <f aca="false">RAW_DATA!D1258</f>
        <v>MEN-SHIRT-001</v>
      </c>
      <c r="E1262" s="14" t="str">
        <f aca="false">RAW_DATA!E1258</f>
        <v>2024-10-01</v>
      </c>
      <c r="F1262" s="14" t="str">
        <f aca="false">RAW_DATA!F1258</f>
        <v>2024-10-07</v>
      </c>
      <c r="G1262" s="2" t="str">
        <f aca="false">RAW_DATA!G1258</f>
        <v>Bagmati</v>
      </c>
      <c r="H1262" s="4" t="n">
        <f aca="false">RAW_DATA!H1258</f>
        <v>11412.25</v>
      </c>
      <c r="I1262" s="5" t="n">
        <f aca="false">RAW_DATA!I1258</f>
        <v>25</v>
      </c>
      <c r="J1262" s="2" t="str">
        <f aca="false">RAW_DATA!J1258</f>
        <v>No</v>
      </c>
      <c r="K1262" s="15" t="n">
        <f aca="false">IF(AND(F1262&lt;&gt;"",E1262&lt;&gt;""),DATEVALUE(F1262)-DATEVALUE(E1262),"")</f>
        <v>6</v>
      </c>
      <c r="L1262" s="4" t="n">
        <f aca="false">H1262*(1-I1262/100)</f>
        <v>8559.1875</v>
      </c>
      <c r="M1262" s="4" t="n">
        <f aca="false">H1262*CALCULATIONS!$B$2</f>
        <v>6847.35</v>
      </c>
      <c r="N1262" s="4" t="n">
        <f aca="false">IF(J1262="Yes",H1262*CALCULATIONS!$B$3,0)</f>
        <v>0</v>
      </c>
      <c r="O1262" s="4" t="n">
        <f aca="false">L1262-M1262-N1262</f>
        <v>1711.8375</v>
      </c>
      <c r="P1262" s="16" t="n">
        <f aca="false">IF(L1262&gt;0,O1262/L1262,"")</f>
        <v>0.2</v>
      </c>
    </row>
    <row r="1263" customFormat="false" ht="15" hidden="false" customHeight="false" outlineLevel="0" collapsed="false">
      <c r="A1263" s="2" t="str">
        <f aca="false">RAW_DATA!A1259</f>
        <v>ORD-101258</v>
      </c>
      <c r="B1263" s="2" t="str">
        <f aca="false">RAW_DATA!B1259</f>
        <v>CUST-6728</v>
      </c>
      <c r="C1263" s="2" t="str">
        <f aca="false">RAW_DATA!C1259</f>
        <v>Kids</v>
      </c>
      <c r="D1263" s="2" t="str">
        <f aca="false">RAW_DATA!D1259</f>
        <v>KID-DRESS-001</v>
      </c>
      <c r="E1263" s="14" t="str">
        <f aca="false">RAW_DATA!E1259</f>
        <v>2024-08-12</v>
      </c>
      <c r="F1263" s="14" t="str">
        <f aca="false">RAW_DATA!F1259</f>
        <v>2024-08-15</v>
      </c>
      <c r="G1263" s="2" t="str">
        <f aca="false">RAW_DATA!G1259</f>
        <v>Karnali</v>
      </c>
      <c r="H1263" s="4" t="n">
        <f aca="false">RAW_DATA!H1259</f>
        <v>1321.49</v>
      </c>
      <c r="I1263" s="5" t="n">
        <f aca="false">RAW_DATA!I1259</f>
        <v>0</v>
      </c>
      <c r="J1263" s="2" t="str">
        <f aca="false">RAW_DATA!J1259</f>
        <v>Yes</v>
      </c>
      <c r="K1263" s="15" t="n">
        <f aca="false">IF(AND(F1263&lt;&gt;"",E1263&lt;&gt;""),DATEVALUE(F1263)-DATEVALUE(E1263),"")</f>
        <v>3</v>
      </c>
      <c r="L1263" s="4" t="n">
        <f aca="false">H1263*(1-I1263/100)</f>
        <v>1321.49</v>
      </c>
      <c r="M1263" s="4" t="n">
        <f aca="false">H1263*CALCULATIONS!$B$2</f>
        <v>792.894</v>
      </c>
      <c r="N1263" s="4" t="n">
        <f aca="false">IF(J1263="Yes",H1263*CALCULATIONS!$B$3,0)</f>
        <v>264.298</v>
      </c>
      <c r="O1263" s="4" t="n">
        <f aca="false">L1263-M1263-N1263</f>
        <v>264.298</v>
      </c>
      <c r="P1263" s="16" t="n">
        <f aca="false">IF(L1263&gt;0,O1263/L1263,"")</f>
        <v>0.2</v>
      </c>
    </row>
    <row r="1264" customFormat="false" ht="15" hidden="false" customHeight="false" outlineLevel="0" collapsed="false">
      <c r="A1264" s="2" t="str">
        <f aca="false">RAW_DATA!A1260</f>
        <v>ORD-101259</v>
      </c>
      <c r="B1264" s="2" t="str">
        <f aca="false">RAW_DATA!B1260</f>
        <v>CUST-2251</v>
      </c>
      <c r="C1264" s="2" t="str">
        <f aca="false">RAW_DATA!C1260</f>
        <v>Women</v>
      </c>
      <c r="D1264" s="2" t="str">
        <f aca="false">RAW_DATA!D1260</f>
        <v>WOM-TOP-001</v>
      </c>
      <c r="E1264" s="14" t="str">
        <f aca="false">RAW_DATA!E1260</f>
        <v>2024-09-02</v>
      </c>
      <c r="F1264" s="14" t="str">
        <f aca="false">RAW_DATA!F1260</f>
        <v>2024-09-09</v>
      </c>
      <c r="G1264" s="2" t="str">
        <f aca="false">RAW_DATA!G1260</f>
        <v>Sudurpashchim</v>
      </c>
      <c r="H1264" s="4" t="n">
        <f aca="false">RAW_DATA!H1260</f>
        <v>9288.8</v>
      </c>
      <c r="I1264" s="5" t="n">
        <f aca="false">RAW_DATA!I1260</f>
        <v>5</v>
      </c>
      <c r="J1264" s="2" t="str">
        <f aca="false">RAW_DATA!J1260</f>
        <v>No</v>
      </c>
      <c r="K1264" s="15" t="n">
        <f aca="false">IF(AND(F1264&lt;&gt;"",E1264&lt;&gt;""),DATEVALUE(F1264)-DATEVALUE(E1264),"")</f>
        <v>7</v>
      </c>
      <c r="L1264" s="4" t="n">
        <f aca="false">H1264*(1-I1264/100)</f>
        <v>8824.36</v>
      </c>
      <c r="M1264" s="4" t="n">
        <f aca="false">H1264*CALCULATIONS!$B$2</f>
        <v>5573.28</v>
      </c>
      <c r="N1264" s="4" t="n">
        <f aca="false">IF(J1264="Yes",H1264*CALCULATIONS!$B$3,0)</f>
        <v>0</v>
      </c>
      <c r="O1264" s="4" t="n">
        <f aca="false">L1264-M1264-N1264</f>
        <v>3251.08</v>
      </c>
      <c r="P1264" s="16" t="n">
        <f aca="false">IF(L1264&gt;0,O1264/L1264,"")</f>
        <v>0.368421052631579</v>
      </c>
    </row>
    <row r="1265" customFormat="false" ht="15" hidden="false" customHeight="false" outlineLevel="0" collapsed="false">
      <c r="A1265" s="2" t="str">
        <f aca="false">RAW_DATA!A1261</f>
        <v>ORD-101260</v>
      </c>
      <c r="B1265" s="2" t="str">
        <f aca="false">RAW_DATA!B1261</f>
        <v>CUST-8266</v>
      </c>
      <c r="C1265" s="2" t="str">
        <f aca="false">RAW_DATA!C1261</f>
        <v>Men</v>
      </c>
      <c r="D1265" s="2" t="str">
        <f aca="false">RAW_DATA!D1261</f>
        <v>MEN-CHINO-001</v>
      </c>
      <c r="E1265" s="14" t="str">
        <f aca="false">RAW_DATA!E1261</f>
        <v>2024-07-01</v>
      </c>
      <c r="F1265" s="14" t="str">
        <f aca="false">RAW_DATA!F1261</f>
        <v>2024-07-12</v>
      </c>
      <c r="G1265" s="2" t="str">
        <f aca="false">RAW_DATA!G1261</f>
        <v>Bagmati</v>
      </c>
      <c r="H1265" s="4" t="n">
        <f aca="false">RAW_DATA!H1261</f>
        <v>11160.67</v>
      </c>
      <c r="I1265" s="5" t="n">
        <f aca="false">RAW_DATA!I1261</f>
        <v>25</v>
      </c>
      <c r="J1265" s="2" t="str">
        <f aca="false">RAW_DATA!J1261</f>
        <v>No</v>
      </c>
      <c r="K1265" s="15" t="n">
        <f aca="false">IF(AND(F1265&lt;&gt;"",E1265&lt;&gt;""),DATEVALUE(F1265)-DATEVALUE(E1265),"")</f>
        <v>11</v>
      </c>
      <c r="L1265" s="4" t="n">
        <f aca="false">H1265*(1-I1265/100)</f>
        <v>8370.5025</v>
      </c>
      <c r="M1265" s="4" t="n">
        <f aca="false">H1265*CALCULATIONS!$B$2</f>
        <v>6696.402</v>
      </c>
      <c r="N1265" s="4" t="n">
        <f aca="false">IF(J1265="Yes",H1265*CALCULATIONS!$B$3,0)</f>
        <v>0</v>
      </c>
      <c r="O1265" s="4" t="n">
        <f aca="false">L1265-M1265-N1265</f>
        <v>1674.1005</v>
      </c>
      <c r="P1265" s="16" t="n">
        <f aca="false">IF(L1265&gt;0,O1265/L1265,"")</f>
        <v>0.2</v>
      </c>
    </row>
    <row r="1266" customFormat="false" ht="15" hidden="false" customHeight="false" outlineLevel="0" collapsed="false">
      <c r="A1266" s="2" t="str">
        <f aca="false">RAW_DATA!A1262</f>
        <v>ORD-101261</v>
      </c>
      <c r="B1266" s="2" t="str">
        <f aca="false">RAW_DATA!B1262</f>
        <v>CUST-9870</v>
      </c>
      <c r="C1266" s="2" t="str">
        <f aca="false">RAW_DATA!C1262</f>
        <v>Women</v>
      </c>
      <c r="D1266" s="2" t="str">
        <f aca="false">RAW_DATA!D1262</f>
        <v>WOM-BLOUSE-001</v>
      </c>
      <c r="E1266" s="14" t="str">
        <f aca="false">RAW_DATA!E1262</f>
        <v>2024-05-05</v>
      </c>
      <c r="F1266" s="14" t="str">
        <f aca="false">RAW_DATA!F1262</f>
        <v>2024-05-11</v>
      </c>
      <c r="G1266" s="2" t="str">
        <f aca="false">RAW_DATA!G1262</f>
        <v>Lumbini</v>
      </c>
      <c r="H1266" s="4" t="n">
        <f aca="false">RAW_DATA!H1262</f>
        <v>13100.08</v>
      </c>
      <c r="I1266" s="5" t="n">
        <f aca="false">RAW_DATA!I1262</f>
        <v>10</v>
      </c>
      <c r="J1266" s="2" t="str">
        <f aca="false">RAW_DATA!J1262</f>
        <v>No</v>
      </c>
      <c r="K1266" s="15" t="n">
        <f aca="false">IF(AND(F1266&lt;&gt;"",E1266&lt;&gt;""),DATEVALUE(F1266)-DATEVALUE(E1266),"")</f>
        <v>6</v>
      </c>
      <c r="L1266" s="4" t="n">
        <f aca="false">H1266*(1-I1266/100)</f>
        <v>11790.072</v>
      </c>
      <c r="M1266" s="4" t="n">
        <f aca="false">H1266*CALCULATIONS!$B$2</f>
        <v>7860.048</v>
      </c>
      <c r="N1266" s="4" t="n">
        <f aca="false">IF(J1266="Yes",H1266*CALCULATIONS!$B$3,0)</f>
        <v>0</v>
      </c>
      <c r="O1266" s="4" t="n">
        <f aca="false">L1266-M1266-N1266</f>
        <v>3930.024</v>
      </c>
      <c r="P1266" s="16" t="n">
        <f aca="false">IF(L1266&gt;0,O1266/L1266,"")</f>
        <v>0.333333333333333</v>
      </c>
    </row>
    <row r="1267" customFormat="false" ht="15" hidden="false" customHeight="false" outlineLevel="0" collapsed="false">
      <c r="A1267" s="2" t="str">
        <f aca="false">RAW_DATA!A1263</f>
        <v>ORD-101262</v>
      </c>
      <c r="B1267" s="2" t="str">
        <f aca="false">RAW_DATA!B1263</f>
        <v>CUST-3246</v>
      </c>
      <c r="C1267" s="2" t="str">
        <f aca="false">RAW_DATA!C1263</f>
        <v>Women</v>
      </c>
      <c r="D1267" s="2" t="str">
        <f aca="false">RAW_DATA!D1263</f>
        <v>WOM-KURTA-001</v>
      </c>
      <c r="E1267" s="14" t="str">
        <f aca="false">RAW_DATA!E1263</f>
        <v>2024-11-14</v>
      </c>
      <c r="F1267" s="14" t="str">
        <f aca="false">RAW_DATA!F1263</f>
        <v>2024-11-19</v>
      </c>
      <c r="G1267" s="2" t="str">
        <f aca="false">RAW_DATA!G1263</f>
        <v>Madhesh</v>
      </c>
      <c r="H1267" s="4" t="n">
        <f aca="false">RAW_DATA!H1263</f>
        <v>10729.77</v>
      </c>
      <c r="I1267" s="5" t="n">
        <f aca="false">RAW_DATA!I1263</f>
        <v>15</v>
      </c>
      <c r="J1267" s="2" t="str">
        <f aca="false">RAW_DATA!J1263</f>
        <v>Yes</v>
      </c>
      <c r="K1267" s="15" t="n">
        <f aca="false">IF(AND(F1267&lt;&gt;"",E1267&lt;&gt;""),DATEVALUE(F1267)-DATEVALUE(E1267),"")</f>
        <v>5</v>
      </c>
      <c r="L1267" s="4" t="n">
        <f aca="false">H1267*(1-I1267/100)</f>
        <v>9120.3045</v>
      </c>
      <c r="M1267" s="4" t="n">
        <f aca="false">H1267*CALCULATIONS!$B$2</f>
        <v>6437.862</v>
      </c>
      <c r="N1267" s="4" t="n">
        <f aca="false">IF(J1267="Yes",H1267*CALCULATIONS!$B$3,0)</f>
        <v>2145.954</v>
      </c>
      <c r="O1267" s="4" t="n">
        <f aca="false">L1267-M1267-N1267</f>
        <v>536.4885</v>
      </c>
      <c r="P1267" s="16" t="n">
        <f aca="false">IF(L1267&gt;0,O1267/L1267,"")</f>
        <v>0.0588235294117647</v>
      </c>
    </row>
    <row r="1268" customFormat="false" ht="15" hidden="false" customHeight="false" outlineLevel="0" collapsed="false">
      <c r="A1268" s="2" t="str">
        <f aca="false">RAW_DATA!A1264</f>
        <v>ORD-101263</v>
      </c>
      <c r="B1268" s="2" t="str">
        <f aca="false">RAW_DATA!B1264</f>
        <v>CUST-3325</v>
      </c>
      <c r="C1268" s="2" t="str">
        <f aca="false">RAW_DATA!C1264</f>
        <v>Kids</v>
      </c>
      <c r="D1268" s="2" t="str">
        <f aca="false">RAW_DATA!D1264</f>
        <v>KID-ONESIE-001</v>
      </c>
      <c r="E1268" s="14" t="str">
        <f aca="false">RAW_DATA!E1264</f>
        <v>2024-03-03</v>
      </c>
      <c r="F1268" s="14" t="str">
        <f aca="false">RAW_DATA!F1264</f>
        <v>2024-03-08</v>
      </c>
      <c r="G1268" s="2" t="str">
        <f aca="false">RAW_DATA!G1264</f>
        <v>Bagmati</v>
      </c>
      <c r="H1268" s="4" t="n">
        <f aca="false">RAW_DATA!H1264</f>
        <v>8518</v>
      </c>
      <c r="I1268" s="5" t="n">
        <f aca="false">RAW_DATA!I1264</f>
        <v>25</v>
      </c>
      <c r="J1268" s="2" t="str">
        <f aca="false">RAW_DATA!J1264</f>
        <v>No</v>
      </c>
      <c r="K1268" s="15" t="n">
        <f aca="false">IF(AND(F1268&lt;&gt;"",E1268&lt;&gt;""),DATEVALUE(F1268)-DATEVALUE(E1268),"")</f>
        <v>5</v>
      </c>
      <c r="L1268" s="4" t="n">
        <f aca="false">H1268*(1-I1268/100)</f>
        <v>6388.5</v>
      </c>
      <c r="M1268" s="4" t="n">
        <f aca="false">H1268*CALCULATIONS!$B$2</f>
        <v>5110.8</v>
      </c>
      <c r="N1268" s="4" t="n">
        <f aca="false">IF(J1268="Yes",H1268*CALCULATIONS!$B$3,0)</f>
        <v>0</v>
      </c>
      <c r="O1268" s="4" t="n">
        <f aca="false">L1268-M1268-N1268</f>
        <v>1277.7</v>
      </c>
      <c r="P1268" s="16" t="n">
        <f aca="false">IF(L1268&gt;0,O1268/L1268,"")</f>
        <v>0.2</v>
      </c>
    </row>
    <row r="1269" customFormat="false" ht="15" hidden="false" customHeight="false" outlineLevel="0" collapsed="false">
      <c r="A1269" s="2" t="str">
        <f aca="false">RAW_DATA!A1265</f>
        <v>ORD-101264</v>
      </c>
      <c r="B1269" s="2" t="str">
        <f aca="false">RAW_DATA!B1265</f>
        <v>CUST-5428</v>
      </c>
      <c r="C1269" s="2" t="str">
        <f aca="false">RAW_DATA!C1265</f>
        <v>Men</v>
      </c>
      <c r="D1269" s="2" t="str">
        <f aca="false">RAW_DATA!D1265</f>
        <v>MEN-JEANS-002</v>
      </c>
      <c r="E1269" s="14" t="str">
        <f aca="false">RAW_DATA!E1265</f>
        <v>2024-02-28</v>
      </c>
      <c r="F1269" s="14" t="str">
        <f aca="false">RAW_DATA!F1265</f>
        <v>2024-02-29</v>
      </c>
      <c r="G1269" s="2" t="str">
        <f aca="false">RAW_DATA!G1265</f>
        <v>Lumbini</v>
      </c>
      <c r="H1269" s="4" t="n">
        <f aca="false">RAW_DATA!H1265</f>
        <v>11580.78</v>
      </c>
      <c r="I1269" s="5" t="n">
        <f aca="false">RAW_DATA!I1265</f>
        <v>25</v>
      </c>
      <c r="J1269" s="2" t="str">
        <f aca="false">RAW_DATA!J1265</f>
        <v>No</v>
      </c>
      <c r="K1269" s="15" t="n">
        <f aca="false">IF(AND(F1269&lt;&gt;"",E1269&lt;&gt;""),DATEVALUE(F1269)-DATEVALUE(E1269),"")</f>
        <v>1</v>
      </c>
      <c r="L1269" s="4" t="n">
        <f aca="false">H1269*(1-I1269/100)</f>
        <v>8685.585</v>
      </c>
      <c r="M1269" s="4" t="n">
        <f aca="false">H1269*CALCULATIONS!$B$2</f>
        <v>6948.468</v>
      </c>
      <c r="N1269" s="4" t="n">
        <f aca="false">IF(J1269="Yes",H1269*CALCULATIONS!$B$3,0)</f>
        <v>0</v>
      </c>
      <c r="O1269" s="4" t="n">
        <f aca="false">L1269-M1269-N1269</f>
        <v>1737.117</v>
      </c>
      <c r="P1269" s="16" t="n">
        <f aca="false">IF(L1269&gt;0,O1269/L1269,"")</f>
        <v>0.2</v>
      </c>
    </row>
    <row r="1270" customFormat="false" ht="15" hidden="false" customHeight="false" outlineLevel="0" collapsed="false">
      <c r="A1270" s="2" t="str">
        <f aca="false">RAW_DATA!A1266</f>
        <v>ORD-101265</v>
      </c>
      <c r="B1270" s="2" t="str">
        <f aca="false">RAW_DATA!B1266</f>
        <v>CUST-7268</v>
      </c>
      <c r="C1270" s="2" t="str">
        <f aca="false">RAW_DATA!C1266</f>
        <v>Men</v>
      </c>
      <c r="D1270" s="2" t="str">
        <f aca="false">RAW_DATA!D1266</f>
        <v>MEN-POLO-001</v>
      </c>
      <c r="E1270" s="14" t="str">
        <f aca="false">RAW_DATA!E1266</f>
        <v>2024-11-08</v>
      </c>
      <c r="F1270" s="14" t="str">
        <f aca="false">RAW_DATA!F1266</f>
        <v>2024-11-13</v>
      </c>
      <c r="G1270" s="2" t="str">
        <f aca="false">RAW_DATA!G1266</f>
        <v>Madhesh</v>
      </c>
      <c r="H1270" s="4" t="n">
        <f aca="false">RAW_DATA!H1266</f>
        <v>1365.94</v>
      </c>
      <c r="I1270" s="5" t="n">
        <f aca="false">RAW_DATA!I1266</f>
        <v>0</v>
      </c>
      <c r="J1270" s="2" t="str">
        <f aca="false">RAW_DATA!J1266</f>
        <v>Yes</v>
      </c>
      <c r="K1270" s="15" t="n">
        <f aca="false">IF(AND(F1270&lt;&gt;"",E1270&lt;&gt;""),DATEVALUE(F1270)-DATEVALUE(E1270),"")</f>
        <v>5</v>
      </c>
      <c r="L1270" s="4" t="n">
        <f aca="false">H1270*(1-I1270/100)</f>
        <v>1365.94</v>
      </c>
      <c r="M1270" s="4" t="n">
        <f aca="false">H1270*CALCULATIONS!$B$2</f>
        <v>819.564</v>
      </c>
      <c r="N1270" s="4" t="n">
        <f aca="false">IF(J1270="Yes",H1270*CALCULATIONS!$B$3,0)</f>
        <v>273.188</v>
      </c>
      <c r="O1270" s="4" t="n">
        <f aca="false">L1270-M1270-N1270</f>
        <v>273.188</v>
      </c>
      <c r="P1270" s="16" t="n">
        <f aca="false">IF(L1270&gt;0,O1270/L1270,"")</f>
        <v>0.2</v>
      </c>
    </row>
    <row r="1271" customFormat="false" ht="15" hidden="false" customHeight="false" outlineLevel="0" collapsed="false">
      <c r="A1271" s="2" t="str">
        <f aca="false">RAW_DATA!A1267</f>
        <v>ORD-101266</v>
      </c>
      <c r="B1271" s="2" t="str">
        <f aca="false">RAW_DATA!B1267</f>
        <v>CUST-1512</v>
      </c>
      <c r="C1271" s="2" t="str">
        <f aca="false">RAW_DATA!C1267</f>
        <v>Men</v>
      </c>
      <c r="D1271" s="2" t="str">
        <f aca="false">RAW_DATA!D1267</f>
        <v>MEN-SHIRT-001</v>
      </c>
      <c r="E1271" s="14" t="str">
        <f aca="false">RAW_DATA!E1267</f>
        <v>2024-08-08</v>
      </c>
      <c r="F1271" s="14" t="str">
        <f aca="false">RAW_DATA!F1267</f>
        <v>2024-08-14</v>
      </c>
      <c r="G1271" s="2" t="str">
        <f aca="false">RAW_DATA!G1267</f>
        <v>Bagmati</v>
      </c>
      <c r="H1271" s="4" t="n">
        <f aca="false">RAW_DATA!H1267</f>
        <v>3174.19</v>
      </c>
      <c r="I1271" s="5" t="n">
        <f aca="false">RAW_DATA!I1267</f>
        <v>15</v>
      </c>
      <c r="J1271" s="2" t="str">
        <f aca="false">RAW_DATA!J1267</f>
        <v>No</v>
      </c>
      <c r="K1271" s="15" t="n">
        <f aca="false">IF(AND(F1271&lt;&gt;"",E1271&lt;&gt;""),DATEVALUE(F1271)-DATEVALUE(E1271),"")</f>
        <v>6</v>
      </c>
      <c r="L1271" s="4" t="n">
        <f aca="false">H1271*(1-I1271/100)</f>
        <v>2698.0615</v>
      </c>
      <c r="M1271" s="4" t="n">
        <f aca="false">H1271*CALCULATIONS!$B$2</f>
        <v>1904.514</v>
      </c>
      <c r="N1271" s="4" t="n">
        <f aca="false">IF(J1271="Yes",H1271*CALCULATIONS!$B$3,0)</f>
        <v>0</v>
      </c>
      <c r="O1271" s="4" t="n">
        <f aca="false">L1271-M1271-N1271</f>
        <v>793.5475</v>
      </c>
      <c r="P1271" s="16" t="n">
        <f aca="false">IF(L1271&gt;0,O1271/L1271,"")</f>
        <v>0.294117647058824</v>
      </c>
    </row>
    <row r="1272" customFormat="false" ht="15" hidden="false" customHeight="false" outlineLevel="0" collapsed="false">
      <c r="A1272" s="2" t="str">
        <f aca="false">RAW_DATA!A1268</f>
        <v>ORD-101267</v>
      </c>
      <c r="B1272" s="2" t="str">
        <f aca="false">RAW_DATA!B1268</f>
        <v>CUST-4547</v>
      </c>
      <c r="C1272" s="2" t="str">
        <f aca="false">RAW_DATA!C1268</f>
        <v>Women</v>
      </c>
      <c r="D1272" s="2" t="str">
        <f aca="false">RAW_DATA!D1268</f>
        <v>WOM-BLOUSE-001</v>
      </c>
      <c r="E1272" s="14" t="str">
        <f aca="false">RAW_DATA!E1268</f>
        <v>2024-06-21</v>
      </c>
      <c r="F1272" s="14" t="str">
        <f aca="false">RAW_DATA!F1268</f>
        <v>2024-07-03</v>
      </c>
      <c r="G1272" s="2" t="str">
        <f aca="false">RAW_DATA!G1268</f>
        <v>Sudurpashchim</v>
      </c>
      <c r="H1272" s="4" t="n">
        <f aca="false">RAW_DATA!H1268</f>
        <v>11439.93</v>
      </c>
      <c r="I1272" s="5" t="n">
        <f aca="false">RAW_DATA!I1268</f>
        <v>20</v>
      </c>
      <c r="J1272" s="2" t="str">
        <f aca="false">RAW_DATA!J1268</f>
        <v>No</v>
      </c>
      <c r="K1272" s="15" t="n">
        <f aca="false">IF(AND(F1272&lt;&gt;"",E1272&lt;&gt;""),DATEVALUE(F1272)-DATEVALUE(E1272),"")</f>
        <v>12</v>
      </c>
      <c r="L1272" s="4" t="n">
        <f aca="false">H1272*(1-I1272/100)</f>
        <v>9151.944</v>
      </c>
      <c r="M1272" s="4" t="n">
        <f aca="false">H1272*CALCULATIONS!$B$2</f>
        <v>6863.958</v>
      </c>
      <c r="N1272" s="4" t="n">
        <f aca="false">IF(J1272="Yes",H1272*CALCULATIONS!$B$3,0)</f>
        <v>0</v>
      </c>
      <c r="O1272" s="4" t="n">
        <f aca="false">L1272-M1272-N1272</f>
        <v>2287.986</v>
      </c>
      <c r="P1272" s="16" t="n">
        <f aca="false">IF(L1272&gt;0,O1272/L1272,"")</f>
        <v>0.25</v>
      </c>
    </row>
    <row r="1273" customFormat="false" ht="15" hidden="false" customHeight="false" outlineLevel="0" collapsed="false">
      <c r="A1273" s="2" t="str">
        <f aca="false">RAW_DATA!A1269</f>
        <v>ORD-101268</v>
      </c>
      <c r="B1273" s="2" t="str">
        <f aca="false">RAW_DATA!B1269</f>
        <v>CUST-1935</v>
      </c>
      <c r="C1273" s="2" t="str">
        <f aca="false">RAW_DATA!C1269</f>
        <v>Women</v>
      </c>
      <c r="D1273" s="2" t="str">
        <f aca="false">RAW_DATA!D1269</f>
        <v>WOM-BLOUSE-001</v>
      </c>
      <c r="E1273" s="14" t="str">
        <f aca="false">RAW_DATA!E1269</f>
        <v>2024-08-06</v>
      </c>
      <c r="F1273" s="14" t="str">
        <f aca="false">RAW_DATA!F1269</f>
        <v>2024-08-14</v>
      </c>
      <c r="G1273" s="2" t="str">
        <f aca="false">RAW_DATA!G1269</f>
        <v>Lumbini</v>
      </c>
      <c r="H1273" s="4" t="n">
        <f aca="false">RAW_DATA!H1269</f>
        <v>6794.1</v>
      </c>
      <c r="I1273" s="5" t="n">
        <f aca="false">RAW_DATA!I1269</f>
        <v>20</v>
      </c>
      <c r="J1273" s="2" t="str">
        <f aca="false">RAW_DATA!J1269</f>
        <v>No</v>
      </c>
      <c r="K1273" s="15" t="n">
        <f aca="false">IF(AND(F1273&lt;&gt;"",E1273&lt;&gt;""),DATEVALUE(F1273)-DATEVALUE(E1273),"")</f>
        <v>8</v>
      </c>
      <c r="L1273" s="4" t="n">
        <f aca="false">H1273*(1-I1273/100)</f>
        <v>5435.28</v>
      </c>
      <c r="M1273" s="4" t="n">
        <f aca="false">H1273*CALCULATIONS!$B$2</f>
        <v>4076.46</v>
      </c>
      <c r="N1273" s="4" t="n">
        <f aca="false">IF(J1273="Yes",H1273*CALCULATIONS!$B$3,0)</f>
        <v>0</v>
      </c>
      <c r="O1273" s="4" t="n">
        <f aca="false">L1273-M1273-N1273</f>
        <v>1358.82</v>
      </c>
      <c r="P1273" s="16" t="n">
        <f aca="false">IF(L1273&gt;0,O1273/L1273,"")</f>
        <v>0.25</v>
      </c>
    </row>
    <row r="1274" customFormat="false" ht="15" hidden="false" customHeight="false" outlineLevel="0" collapsed="false">
      <c r="A1274" s="2" t="str">
        <f aca="false">RAW_DATA!A1270</f>
        <v>ORD-101269</v>
      </c>
      <c r="B1274" s="2" t="str">
        <f aca="false">RAW_DATA!B1270</f>
        <v>CUST-8594</v>
      </c>
      <c r="C1274" s="2" t="str">
        <f aca="false">RAW_DATA!C1270</f>
        <v>Kids</v>
      </c>
      <c r="D1274" s="2" t="str">
        <f aca="false">RAW_DATA!D1270</f>
        <v>KID-ONESIE-001</v>
      </c>
      <c r="E1274" s="14" t="str">
        <f aca="false">RAW_DATA!E1270</f>
        <v>2024-05-27</v>
      </c>
      <c r="F1274" s="14" t="str">
        <f aca="false">RAW_DATA!F1270</f>
        <v>2024-06-06</v>
      </c>
      <c r="G1274" s="2" t="str">
        <f aca="false">RAW_DATA!G1270</f>
        <v>Madhesh</v>
      </c>
      <c r="H1274" s="4" t="n">
        <f aca="false">RAW_DATA!H1270</f>
        <v>14020.85</v>
      </c>
      <c r="I1274" s="5" t="n">
        <f aca="false">RAW_DATA!I1270</f>
        <v>25</v>
      </c>
      <c r="J1274" s="2" t="str">
        <f aca="false">RAW_DATA!J1270</f>
        <v>No</v>
      </c>
      <c r="K1274" s="15" t="n">
        <f aca="false">IF(AND(F1274&lt;&gt;"",E1274&lt;&gt;""),DATEVALUE(F1274)-DATEVALUE(E1274),"")</f>
        <v>10</v>
      </c>
      <c r="L1274" s="4" t="n">
        <f aca="false">H1274*(1-I1274/100)</f>
        <v>10515.6375</v>
      </c>
      <c r="M1274" s="4" t="n">
        <f aca="false">H1274*CALCULATIONS!$B$2</f>
        <v>8412.51</v>
      </c>
      <c r="N1274" s="4" t="n">
        <f aca="false">IF(J1274="Yes",H1274*CALCULATIONS!$B$3,0)</f>
        <v>0</v>
      </c>
      <c r="O1274" s="4" t="n">
        <f aca="false">L1274-M1274-N1274</f>
        <v>2103.1275</v>
      </c>
      <c r="P1274" s="16" t="n">
        <f aca="false">IF(L1274&gt;0,O1274/L1274,"")</f>
        <v>0.2</v>
      </c>
    </row>
    <row r="1275" customFormat="false" ht="15" hidden="false" customHeight="false" outlineLevel="0" collapsed="false">
      <c r="A1275" s="2" t="str">
        <f aca="false">RAW_DATA!A1271</f>
        <v>ORD-101270</v>
      </c>
      <c r="B1275" s="2" t="str">
        <f aca="false">RAW_DATA!B1271</f>
        <v>CUST-4903</v>
      </c>
      <c r="C1275" s="2" t="str">
        <f aca="false">RAW_DATA!C1271</f>
        <v>Women</v>
      </c>
      <c r="D1275" s="2" t="str">
        <f aca="false">RAW_DATA!D1271</f>
        <v>WOM-SCARF-001</v>
      </c>
      <c r="E1275" s="14" t="str">
        <f aca="false">RAW_DATA!E1271</f>
        <v>2024-07-14</v>
      </c>
      <c r="F1275" s="14" t="str">
        <f aca="false">RAW_DATA!F1271</f>
        <v>2024-07-19</v>
      </c>
      <c r="G1275" s="2" t="str">
        <f aca="false">RAW_DATA!G1271</f>
        <v>Lumbini</v>
      </c>
      <c r="H1275" s="4" t="n">
        <f aca="false">RAW_DATA!H1271</f>
        <v>2856.96</v>
      </c>
      <c r="I1275" s="5" t="n">
        <f aca="false">RAW_DATA!I1271</f>
        <v>10</v>
      </c>
      <c r="J1275" s="2" t="str">
        <f aca="false">RAW_DATA!J1271</f>
        <v>No</v>
      </c>
      <c r="K1275" s="15" t="n">
        <f aca="false">IF(AND(F1275&lt;&gt;"",E1275&lt;&gt;""),DATEVALUE(F1275)-DATEVALUE(E1275),"")</f>
        <v>5</v>
      </c>
      <c r="L1275" s="4" t="n">
        <f aca="false">H1275*(1-I1275/100)</f>
        <v>2571.264</v>
      </c>
      <c r="M1275" s="4" t="n">
        <f aca="false">H1275*CALCULATIONS!$B$2</f>
        <v>1714.176</v>
      </c>
      <c r="N1275" s="4" t="n">
        <f aca="false">IF(J1275="Yes",H1275*CALCULATIONS!$B$3,0)</f>
        <v>0</v>
      </c>
      <c r="O1275" s="4" t="n">
        <f aca="false">L1275-M1275-N1275</f>
        <v>857.088</v>
      </c>
      <c r="P1275" s="16" t="n">
        <f aca="false">IF(L1275&gt;0,O1275/L1275,"")</f>
        <v>0.333333333333333</v>
      </c>
    </row>
    <row r="1276" customFormat="false" ht="15" hidden="false" customHeight="false" outlineLevel="0" collapsed="false">
      <c r="A1276" s="2" t="str">
        <f aca="false">RAW_DATA!A1272</f>
        <v>ORD-101271</v>
      </c>
      <c r="B1276" s="2" t="str">
        <f aca="false">RAW_DATA!B1272</f>
        <v>CUST-5846</v>
      </c>
      <c r="C1276" s="2" t="str">
        <f aca="false">RAW_DATA!C1272</f>
        <v>Men</v>
      </c>
      <c r="D1276" s="2" t="str">
        <f aca="false">RAW_DATA!D1272</f>
        <v>MEN-SHIRT-001</v>
      </c>
      <c r="E1276" s="14" t="str">
        <f aca="false">RAW_DATA!E1272</f>
        <v>2024-02-13</v>
      </c>
      <c r="F1276" s="14" t="str">
        <f aca="false">RAW_DATA!F1272</f>
        <v>2024-02-28</v>
      </c>
      <c r="G1276" s="2" t="str">
        <f aca="false">RAW_DATA!G1272</f>
        <v>Bagmati</v>
      </c>
      <c r="H1276" s="4" t="n">
        <f aca="false">RAW_DATA!H1272</f>
        <v>14289.02</v>
      </c>
      <c r="I1276" s="5" t="n">
        <f aca="false">RAW_DATA!I1272</f>
        <v>25</v>
      </c>
      <c r="J1276" s="2" t="str">
        <f aca="false">RAW_DATA!J1272</f>
        <v>No</v>
      </c>
      <c r="K1276" s="15" t="n">
        <f aca="false">IF(AND(F1276&lt;&gt;"",E1276&lt;&gt;""),DATEVALUE(F1276)-DATEVALUE(E1276),"")</f>
        <v>15</v>
      </c>
      <c r="L1276" s="4" t="n">
        <f aca="false">H1276*(1-I1276/100)</f>
        <v>10716.765</v>
      </c>
      <c r="M1276" s="4" t="n">
        <f aca="false">H1276*CALCULATIONS!$B$2</f>
        <v>8573.412</v>
      </c>
      <c r="N1276" s="4" t="n">
        <f aca="false">IF(J1276="Yes",H1276*CALCULATIONS!$B$3,0)</f>
        <v>0</v>
      </c>
      <c r="O1276" s="4" t="n">
        <f aca="false">L1276-M1276-N1276</f>
        <v>2143.353</v>
      </c>
      <c r="P1276" s="16" t="n">
        <f aca="false">IF(L1276&gt;0,O1276/L1276,"")</f>
        <v>0.2</v>
      </c>
    </row>
    <row r="1277" customFormat="false" ht="15" hidden="false" customHeight="false" outlineLevel="0" collapsed="false">
      <c r="A1277" s="2" t="str">
        <f aca="false">RAW_DATA!A1273</f>
        <v>ORD-101272</v>
      </c>
      <c r="B1277" s="2" t="str">
        <f aca="false">RAW_DATA!B1273</f>
        <v>CUST-1202</v>
      </c>
      <c r="C1277" s="2" t="str">
        <f aca="false">RAW_DATA!C1273</f>
        <v>Men</v>
      </c>
      <c r="D1277" s="2" t="str">
        <f aca="false">RAW_DATA!D1273</f>
        <v>MEN-POLO-001</v>
      </c>
      <c r="E1277" s="14" t="str">
        <f aca="false">RAW_DATA!E1273</f>
        <v>2024-12-03</v>
      </c>
      <c r="F1277" s="14" t="str">
        <f aca="false">RAW_DATA!F1273</f>
        <v>2024-12-07</v>
      </c>
      <c r="G1277" s="2" t="str">
        <f aca="false">RAW_DATA!G1273</f>
        <v>Bagmati</v>
      </c>
      <c r="H1277" s="4" t="n">
        <f aca="false">RAW_DATA!H1273</f>
        <v>5744.58</v>
      </c>
      <c r="I1277" s="5" t="n">
        <f aca="false">RAW_DATA!I1273</f>
        <v>10</v>
      </c>
      <c r="J1277" s="2" t="str">
        <f aca="false">RAW_DATA!J1273</f>
        <v>No</v>
      </c>
      <c r="K1277" s="15" t="n">
        <f aca="false">IF(AND(F1277&lt;&gt;"",E1277&lt;&gt;""),DATEVALUE(F1277)-DATEVALUE(E1277),"")</f>
        <v>4</v>
      </c>
      <c r="L1277" s="4" t="n">
        <f aca="false">H1277*(1-I1277/100)</f>
        <v>5170.122</v>
      </c>
      <c r="M1277" s="4" t="n">
        <f aca="false">H1277*CALCULATIONS!$B$2</f>
        <v>3446.748</v>
      </c>
      <c r="N1277" s="4" t="n">
        <f aca="false">IF(J1277="Yes",H1277*CALCULATIONS!$B$3,0)</f>
        <v>0</v>
      </c>
      <c r="O1277" s="4" t="n">
        <f aca="false">L1277-M1277-N1277</f>
        <v>1723.374</v>
      </c>
      <c r="P1277" s="16" t="n">
        <f aca="false">IF(L1277&gt;0,O1277/L1277,"")</f>
        <v>0.333333333333333</v>
      </c>
    </row>
    <row r="1278" customFormat="false" ht="15" hidden="false" customHeight="false" outlineLevel="0" collapsed="false">
      <c r="A1278" s="2" t="str">
        <f aca="false">RAW_DATA!A1274</f>
        <v>ORD-101273</v>
      </c>
      <c r="B1278" s="2" t="str">
        <f aca="false">RAW_DATA!B1274</f>
        <v>CUST-1145</v>
      </c>
      <c r="C1278" s="2" t="str">
        <f aca="false">RAW_DATA!C1274</f>
        <v>Men</v>
      </c>
      <c r="D1278" s="2" t="str">
        <f aca="false">RAW_DATA!D1274</f>
        <v>MEN-KURTA-001</v>
      </c>
      <c r="E1278" s="14" t="str">
        <f aca="false">RAW_DATA!E1274</f>
        <v>2024-04-01</v>
      </c>
      <c r="F1278" s="14" t="str">
        <f aca="false">RAW_DATA!F1274</f>
        <v>2024-04-06</v>
      </c>
      <c r="G1278" s="2" t="str">
        <f aca="false">RAW_DATA!G1274</f>
        <v>Lumbini</v>
      </c>
      <c r="H1278" s="4" t="n">
        <f aca="false">RAW_DATA!H1274</f>
        <v>4335.5</v>
      </c>
      <c r="I1278" s="5" t="n">
        <f aca="false">RAW_DATA!I1274</f>
        <v>30</v>
      </c>
      <c r="J1278" s="2" t="str">
        <f aca="false">RAW_DATA!J1274</f>
        <v>Yes</v>
      </c>
      <c r="K1278" s="15" t="n">
        <f aca="false">IF(AND(F1278&lt;&gt;"",E1278&lt;&gt;""),DATEVALUE(F1278)-DATEVALUE(E1278),"")</f>
        <v>5</v>
      </c>
      <c r="L1278" s="4" t="n">
        <f aca="false">H1278*(1-I1278/100)</f>
        <v>3034.85</v>
      </c>
      <c r="M1278" s="4" t="n">
        <f aca="false">H1278*CALCULATIONS!$B$2</f>
        <v>2601.3</v>
      </c>
      <c r="N1278" s="4" t="n">
        <f aca="false">IF(J1278="Yes",H1278*CALCULATIONS!$B$3,0)</f>
        <v>867.1</v>
      </c>
      <c r="O1278" s="4" t="n">
        <f aca="false">L1278-M1278-N1278</f>
        <v>-433.55</v>
      </c>
      <c r="P1278" s="16" t="n">
        <f aca="false">IF(L1278&gt;0,O1278/L1278,"")</f>
        <v>-0.142857142857143</v>
      </c>
    </row>
    <row r="1279" customFormat="false" ht="15" hidden="false" customHeight="false" outlineLevel="0" collapsed="false">
      <c r="A1279" s="2" t="str">
        <f aca="false">RAW_DATA!A1275</f>
        <v>ORD-101274</v>
      </c>
      <c r="B1279" s="2" t="str">
        <f aca="false">RAW_DATA!B1275</f>
        <v>CUST-5529</v>
      </c>
      <c r="C1279" s="2" t="str">
        <f aca="false">RAW_DATA!C1275</f>
        <v>Women</v>
      </c>
      <c r="D1279" s="2" t="str">
        <f aca="false">RAW_DATA!D1275</f>
        <v>WOM-BLOUSE-001</v>
      </c>
      <c r="E1279" s="14" t="str">
        <f aca="false">RAW_DATA!E1275</f>
        <v>2024-07-28</v>
      </c>
      <c r="F1279" s="14" t="str">
        <f aca="false">RAW_DATA!F1275</f>
        <v>2024-07-30</v>
      </c>
      <c r="G1279" s="2" t="str">
        <f aca="false">RAW_DATA!G1275</f>
        <v>Madhesh</v>
      </c>
      <c r="H1279" s="4" t="n">
        <f aca="false">RAW_DATA!H1275</f>
        <v>8570.82</v>
      </c>
      <c r="I1279" s="5" t="n">
        <f aca="false">RAW_DATA!I1275</f>
        <v>30</v>
      </c>
      <c r="J1279" s="2" t="str">
        <f aca="false">RAW_DATA!J1275</f>
        <v>No</v>
      </c>
      <c r="K1279" s="15" t="n">
        <f aca="false">IF(AND(F1279&lt;&gt;"",E1279&lt;&gt;""),DATEVALUE(F1279)-DATEVALUE(E1279),"")</f>
        <v>2</v>
      </c>
      <c r="L1279" s="4" t="n">
        <f aca="false">H1279*(1-I1279/100)</f>
        <v>5999.574</v>
      </c>
      <c r="M1279" s="4" t="n">
        <f aca="false">H1279*CALCULATIONS!$B$2</f>
        <v>5142.492</v>
      </c>
      <c r="N1279" s="4" t="n">
        <f aca="false">IF(J1279="Yes",H1279*CALCULATIONS!$B$3,0)</f>
        <v>0</v>
      </c>
      <c r="O1279" s="4" t="n">
        <f aca="false">L1279-M1279-N1279</f>
        <v>857.082</v>
      </c>
      <c r="P1279" s="16" t="n">
        <f aca="false">IF(L1279&gt;0,O1279/L1279,"")</f>
        <v>0.142857142857143</v>
      </c>
    </row>
    <row r="1280" customFormat="false" ht="15" hidden="false" customHeight="false" outlineLevel="0" collapsed="false">
      <c r="A1280" s="2" t="str">
        <f aca="false">RAW_DATA!A1276</f>
        <v>ORD-101275</v>
      </c>
      <c r="B1280" s="2" t="str">
        <f aca="false">RAW_DATA!B1276</f>
        <v>CUST-9108</v>
      </c>
      <c r="C1280" s="2" t="str">
        <f aca="false">RAW_DATA!C1276</f>
        <v>Kids</v>
      </c>
      <c r="D1280" s="2" t="str">
        <f aca="false">RAW_DATA!D1276</f>
        <v>KID-ONESIE-001</v>
      </c>
      <c r="E1280" s="14" t="str">
        <f aca="false">RAW_DATA!E1276</f>
        <v>2024-05-12</v>
      </c>
      <c r="F1280" s="14" t="str">
        <f aca="false">RAW_DATA!F1276</f>
        <v>2024-05-20</v>
      </c>
      <c r="G1280" s="2" t="str">
        <f aca="false">RAW_DATA!G1276</f>
        <v>Madhesh</v>
      </c>
      <c r="H1280" s="4" t="n">
        <f aca="false">RAW_DATA!H1276</f>
        <v>6886.37</v>
      </c>
      <c r="I1280" s="5" t="n">
        <f aca="false">RAW_DATA!I1276</f>
        <v>0</v>
      </c>
      <c r="J1280" s="2" t="str">
        <f aca="false">RAW_DATA!J1276</f>
        <v>No</v>
      </c>
      <c r="K1280" s="15" t="n">
        <f aca="false">IF(AND(F1280&lt;&gt;"",E1280&lt;&gt;""),DATEVALUE(F1280)-DATEVALUE(E1280),"")</f>
        <v>8</v>
      </c>
      <c r="L1280" s="4" t="n">
        <f aca="false">H1280*(1-I1280/100)</f>
        <v>6886.37</v>
      </c>
      <c r="M1280" s="4" t="n">
        <f aca="false">H1280*CALCULATIONS!$B$2</f>
        <v>4131.822</v>
      </c>
      <c r="N1280" s="4" t="n">
        <f aca="false">IF(J1280="Yes",H1280*CALCULATIONS!$B$3,0)</f>
        <v>0</v>
      </c>
      <c r="O1280" s="4" t="n">
        <f aca="false">L1280-M1280-N1280</f>
        <v>2754.548</v>
      </c>
      <c r="P1280" s="16" t="n">
        <f aca="false">IF(L1280&gt;0,O1280/L1280,"")</f>
        <v>0.4</v>
      </c>
    </row>
    <row r="1281" customFormat="false" ht="15" hidden="false" customHeight="false" outlineLevel="0" collapsed="false">
      <c r="A1281" s="2" t="str">
        <f aca="false">RAW_DATA!A1277</f>
        <v>ORD-101276</v>
      </c>
      <c r="B1281" s="2" t="str">
        <f aca="false">RAW_DATA!B1277</f>
        <v>CUST-9302</v>
      </c>
      <c r="C1281" s="2" t="str">
        <f aca="false">RAW_DATA!C1277</f>
        <v>Men</v>
      </c>
      <c r="D1281" s="2" t="str">
        <f aca="false">RAW_DATA!D1277</f>
        <v>MEN-JEANS-001</v>
      </c>
      <c r="E1281" s="14" t="str">
        <f aca="false">RAW_DATA!E1277</f>
        <v>2024-04-29</v>
      </c>
      <c r="F1281" s="14" t="str">
        <f aca="false">RAW_DATA!F1277</f>
        <v>2024-05-01</v>
      </c>
      <c r="G1281" s="2" t="str">
        <f aca="false">RAW_DATA!G1277</f>
        <v>Bagmati</v>
      </c>
      <c r="H1281" s="4" t="n">
        <f aca="false">RAW_DATA!H1277</f>
        <v>10011.68</v>
      </c>
      <c r="I1281" s="5" t="n">
        <f aca="false">RAW_DATA!I1277</f>
        <v>20</v>
      </c>
      <c r="J1281" s="2" t="str">
        <f aca="false">RAW_DATA!J1277</f>
        <v>Yes</v>
      </c>
      <c r="K1281" s="15" t="n">
        <f aca="false">IF(AND(F1281&lt;&gt;"",E1281&lt;&gt;""),DATEVALUE(F1281)-DATEVALUE(E1281),"")</f>
        <v>2</v>
      </c>
      <c r="L1281" s="4" t="n">
        <f aca="false">H1281*(1-I1281/100)</f>
        <v>8009.344</v>
      </c>
      <c r="M1281" s="4" t="n">
        <f aca="false">H1281*CALCULATIONS!$B$2</f>
        <v>6007.008</v>
      </c>
      <c r="N1281" s="4" t="n">
        <f aca="false">IF(J1281="Yes",H1281*CALCULATIONS!$B$3,0)</f>
        <v>2002.336</v>
      </c>
      <c r="O1281" s="4" t="n">
        <f aca="false">L1281-M1281-N1281</f>
        <v>0</v>
      </c>
      <c r="P1281" s="16" t="n">
        <f aca="false">IF(L1281&gt;0,O1281/L1281,"")</f>
        <v>0</v>
      </c>
    </row>
    <row r="1282" customFormat="false" ht="15" hidden="false" customHeight="false" outlineLevel="0" collapsed="false">
      <c r="A1282" s="2" t="str">
        <f aca="false">RAW_DATA!A1278</f>
        <v>ORD-101277</v>
      </c>
      <c r="B1282" s="2" t="str">
        <f aca="false">RAW_DATA!B1278</f>
        <v>CUST-5217</v>
      </c>
      <c r="C1282" s="2" t="str">
        <f aca="false">RAW_DATA!C1278</f>
        <v>Kids</v>
      </c>
      <c r="D1282" s="2" t="str">
        <f aca="false">RAW_DATA!D1278</f>
        <v>KID-KURTA-001</v>
      </c>
      <c r="E1282" s="14" t="str">
        <f aca="false">RAW_DATA!E1278</f>
        <v>2024-02-01</v>
      </c>
      <c r="F1282" s="14" t="str">
        <f aca="false">RAW_DATA!F1278</f>
        <v>2024-02-14</v>
      </c>
      <c r="G1282" s="2" t="str">
        <f aca="false">RAW_DATA!G1278</f>
        <v>Madhesh</v>
      </c>
      <c r="H1282" s="4" t="n">
        <f aca="false">RAW_DATA!H1278</f>
        <v>10901.69</v>
      </c>
      <c r="I1282" s="5" t="n">
        <f aca="false">RAW_DATA!I1278</f>
        <v>20</v>
      </c>
      <c r="J1282" s="2" t="str">
        <f aca="false">RAW_DATA!J1278</f>
        <v>No</v>
      </c>
      <c r="K1282" s="15" t="n">
        <f aca="false">IF(AND(F1282&lt;&gt;"",E1282&lt;&gt;""),DATEVALUE(F1282)-DATEVALUE(E1282),"")</f>
        <v>13</v>
      </c>
      <c r="L1282" s="4" t="n">
        <f aca="false">H1282*(1-I1282/100)</f>
        <v>8721.352</v>
      </c>
      <c r="M1282" s="4" t="n">
        <f aca="false">H1282*CALCULATIONS!$B$2</f>
        <v>6541.014</v>
      </c>
      <c r="N1282" s="4" t="n">
        <f aca="false">IF(J1282="Yes",H1282*CALCULATIONS!$B$3,0)</f>
        <v>0</v>
      </c>
      <c r="O1282" s="4" t="n">
        <f aca="false">L1282-M1282-N1282</f>
        <v>2180.338</v>
      </c>
      <c r="P1282" s="16" t="n">
        <f aca="false">IF(L1282&gt;0,O1282/L1282,"")</f>
        <v>0.25</v>
      </c>
    </row>
    <row r="1283" customFormat="false" ht="15" hidden="false" customHeight="false" outlineLevel="0" collapsed="false">
      <c r="A1283" s="2" t="str">
        <f aca="false">RAW_DATA!A1279</f>
        <v>ORD-101278</v>
      </c>
      <c r="B1283" s="2" t="str">
        <f aca="false">RAW_DATA!B1279</f>
        <v>CUST-2854</v>
      </c>
      <c r="C1283" s="2" t="str">
        <f aca="false">RAW_DATA!C1279</f>
        <v>Men</v>
      </c>
      <c r="D1283" s="2" t="str">
        <f aca="false">RAW_DATA!D1279</f>
        <v>MEN-SUIT-001</v>
      </c>
      <c r="E1283" s="14" t="str">
        <f aca="false">RAW_DATA!E1279</f>
        <v>2024-06-28</v>
      </c>
      <c r="F1283" s="14" t="str">
        <f aca="false">RAW_DATA!F1279</f>
        <v>2024-06-30</v>
      </c>
      <c r="G1283" s="2" t="str">
        <f aca="false">RAW_DATA!G1279</f>
        <v>Gandaki</v>
      </c>
      <c r="H1283" s="4" t="n">
        <f aca="false">RAW_DATA!H1279</f>
        <v>9208.39</v>
      </c>
      <c r="I1283" s="5" t="n">
        <f aca="false">RAW_DATA!I1279</f>
        <v>0</v>
      </c>
      <c r="J1283" s="2" t="str">
        <f aca="false">RAW_DATA!J1279</f>
        <v>No</v>
      </c>
      <c r="K1283" s="15" t="n">
        <f aca="false">IF(AND(F1283&lt;&gt;"",E1283&lt;&gt;""),DATEVALUE(F1283)-DATEVALUE(E1283),"")</f>
        <v>2</v>
      </c>
      <c r="L1283" s="4" t="n">
        <f aca="false">H1283*(1-I1283/100)</f>
        <v>9208.39</v>
      </c>
      <c r="M1283" s="4" t="n">
        <f aca="false">H1283*CALCULATIONS!$B$2</f>
        <v>5525.034</v>
      </c>
      <c r="N1283" s="4" t="n">
        <f aca="false">IF(J1283="Yes",H1283*CALCULATIONS!$B$3,0)</f>
        <v>0</v>
      </c>
      <c r="O1283" s="4" t="n">
        <f aca="false">L1283-M1283-N1283</f>
        <v>3683.356</v>
      </c>
      <c r="P1283" s="16" t="n">
        <f aca="false">IF(L1283&gt;0,O1283/L1283,"")</f>
        <v>0.4</v>
      </c>
    </row>
    <row r="1284" customFormat="false" ht="15" hidden="false" customHeight="false" outlineLevel="0" collapsed="false">
      <c r="A1284" s="2" t="str">
        <f aca="false">RAW_DATA!A1280</f>
        <v>ORD-101279</v>
      </c>
      <c r="B1284" s="2" t="str">
        <f aca="false">RAW_DATA!B1280</f>
        <v>CUST-5638</v>
      </c>
      <c r="C1284" s="2" t="str">
        <f aca="false">RAW_DATA!C1280</f>
        <v>Women</v>
      </c>
      <c r="D1284" s="2" t="str">
        <f aca="false">RAW_DATA!D1280</f>
        <v>WOM-TOP-001</v>
      </c>
      <c r="E1284" s="14" t="str">
        <f aca="false">RAW_DATA!E1280</f>
        <v>2024-12-14</v>
      </c>
      <c r="F1284" s="14" t="str">
        <f aca="false">RAW_DATA!F1280</f>
        <v>2024-12-19</v>
      </c>
      <c r="G1284" s="2" t="str">
        <f aca="false">RAW_DATA!G1280</f>
        <v>Bagmati</v>
      </c>
      <c r="H1284" s="4" t="n">
        <f aca="false">RAW_DATA!H1280</f>
        <v>5884.71</v>
      </c>
      <c r="I1284" s="5" t="n">
        <f aca="false">RAW_DATA!I1280</f>
        <v>20</v>
      </c>
      <c r="J1284" s="2" t="str">
        <f aca="false">RAW_DATA!J1280</f>
        <v>No</v>
      </c>
      <c r="K1284" s="15" t="n">
        <f aca="false">IF(AND(F1284&lt;&gt;"",E1284&lt;&gt;""),DATEVALUE(F1284)-DATEVALUE(E1284),"")</f>
        <v>5</v>
      </c>
      <c r="L1284" s="4" t="n">
        <f aca="false">H1284*(1-I1284/100)</f>
        <v>4707.768</v>
      </c>
      <c r="M1284" s="4" t="n">
        <f aca="false">H1284*CALCULATIONS!$B$2</f>
        <v>3530.826</v>
      </c>
      <c r="N1284" s="4" t="n">
        <f aca="false">IF(J1284="Yes",H1284*CALCULATIONS!$B$3,0)</f>
        <v>0</v>
      </c>
      <c r="O1284" s="4" t="n">
        <f aca="false">L1284-M1284-N1284</f>
        <v>1176.942</v>
      </c>
      <c r="P1284" s="16" t="n">
        <f aca="false">IF(L1284&gt;0,O1284/L1284,"")</f>
        <v>0.25</v>
      </c>
    </row>
    <row r="1285" customFormat="false" ht="15" hidden="false" customHeight="false" outlineLevel="0" collapsed="false">
      <c r="A1285" s="2" t="str">
        <f aca="false">RAW_DATA!A1281</f>
        <v>ORD-101280</v>
      </c>
      <c r="B1285" s="2" t="str">
        <f aca="false">RAW_DATA!B1281</f>
        <v>CUST-5817</v>
      </c>
      <c r="C1285" s="2" t="str">
        <f aca="false">RAW_DATA!C1281</f>
        <v>Men</v>
      </c>
      <c r="D1285" s="2" t="str">
        <f aca="false">RAW_DATA!D1281</f>
        <v>MEN-SUIT-001</v>
      </c>
      <c r="E1285" s="14" t="str">
        <f aca="false">RAW_DATA!E1281</f>
        <v>2024-07-27</v>
      </c>
      <c r="F1285" s="14" t="str">
        <f aca="false">RAW_DATA!F1281</f>
        <v>2024-08-07</v>
      </c>
      <c r="G1285" s="2" t="str">
        <f aca="false">RAW_DATA!G1281</f>
        <v>Gandaki</v>
      </c>
      <c r="H1285" s="4" t="n">
        <f aca="false">RAW_DATA!H1281</f>
        <v>5357.29</v>
      </c>
      <c r="I1285" s="5" t="n">
        <f aca="false">RAW_DATA!I1281</f>
        <v>10</v>
      </c>
      <c r="J1285" s="2" t="str">
        <f aca="false">RAW_DATA!J1281</f>
        <v>No</v>
      </c>
      <c r="K1285" s="15" t="n">
        <f aca="false">IF(AND(F1285&lt;&gt;"",E1285&lt;&gt;""),DATEVALUE(F1285)-DATEVALUE(E1285),"")</f>
        <v>11</v>
      </c>
      <c r="L1285" s="4" t="n">
        <f aca="false">H1285*(1-I1285/100)</f>
        <v>4821.561</v>
      </c>
      <c r="M1285" s="4" t="n">
        <f aca="false">H1285*CALCULATIONS!$B$2</f>
        <v>3214.374</v>
      </c>
      <c r="N1285" s="4" t="n">
        <f aca="false">IF(J1285="Yes",H1285*CALCULATIONS!$B$3,0)</f>
        <v>0</v>
      </c>
      <c r="O1285" s="4" t="n">
        <f aca="false">L1285-M1285-N1285</f>
        <v>1607.187</v>
      </c>
      <c r="P1285" s="16" t="n">
        <f aca="false">IF(L1285&gt;0,O1285/L1285,"")</f>
        <v>0.333333333333333</v>
      </c>
    </row>
    <row r="1286" customFormat="false" ht="15" hidden="false" customHeight="false" outlineLevel="0" collapsed="false">
      <c r="A1286" s="2" t="str">
        <f aca="false">RAW_DATA!A1282</f>
        <v>ORD-101281</v>
      </c>
      <c r="B1286" s="2" t="str">
        <f aca="false">RAW_DATA!B1282</f>
        <v>CUST-6129</v>
      </c>
      <c r="C1286" s="2" t="str">
        <f aca="false">RAW_DATA!C1282</f>
        <v>Women</v>
      </c>
      <c r="D1286" s="2" t="str">
        <f aca="false">RAW_DATA!D1282</f>
        <v>WOM-DRESS-001</v>
      </c>
      <c r="E1286" s="14" t="str">
        <f aca="false">RAW_DATA!E1282</f>
        <v>2024-10-29</v>
      </c>
      <c r="F1286" s="14" t="str">
        <f aca="false">RAW_DATA!F1282</f>
        <v>2024-10-30</v>
      </c>
      <c r="G1286" s="2" t="str">
        <f aca="false">RAW_DATA!G1282</f>
        <v>Madhesh</v>
      </c>
      <c r="H1286" s="4" t="n">
        <f aca="false">RAW_DATA!H1282</f>
        <v>13989.47</v>
      </c>
      <c r="I1286" s="5" t="n">
        <f aca="false">RAW_DATA!I1282</f>
        <v>10</v>
      </c>
      <c r="J1286" s="2" t="str">
        <f aca="false">RAW_DATA!J1282</f>
        <v>No</v>
      </c>
      <c r="K1286" s="15" t="n">
        <f aca="false">IF(AND(F1286&lt;&gt;"",E1286&lt;&gt;""),DATEVALUE(F1286)-DATEVALUE(E1286),"")</f>
        <v>1</v>
      </c>
      <c r="L1286" s="4" t="n">
        <f aca="false">H1286*(1-I1286/100)</f>
        <v>12590.523</v>
      </c>
      <c r="M1286" s="4" t="n">
        <f aca="false">H1286*CALCULATIONS!$B$2</f>
        <v>8393.682</v>
      </c>
      <c r="N1286" s="4" t="n">
        <f aca="false">IF(J1286="Yes",H1286*CALCULATIONS!$B$3,0)</f>
        <v>0</v>
      </c>
      <c r="O1286" s="4" t="n">
        <f aca="false">L1286-M1286-N1286</f>
        <v>4196.841</v>
      </c>
      <c r="P1286" s="16" t="n">
        <f aca="false">IF(L1286&gt;0,O1286/L1286,"")</f>
        <v>0.333333333333333</v>
      </c>
    </row>
    <row r="1287" customFormat="false" ht="15" hidden="false" customHeight="false" outlineLevel="0" collapsed="false">
      <c r="A1287" s="2" t="str">
        <f aca="false">RAW_DATA!A1283</f>
        <v>ORD-101282</v>
      </c>
      <c r="B1287" s="2" t="str">
        <f aca="false">RAW_DATA!B1283</f>
        <v>CUST-3458</v>
      </c>
      <c r="C1287" s="2" t="str">
        <f aca="false">RAW_DATA!C1283</f>
        <v>Women</v>
      </c>
      <c r="D1287" s="2" t="str">
        <f aca="false">RAW_DATA!D1283</f>
        <v>WOM-CARDIGAN-001</v>
      </c>
      <c r="E1287" s="14" t="str">
        <f aca="false">RAW_DATA!E1283</f>
        <v>2024-04-20</v>
      </c>
      <c r="F1287" s="14" t="str">
        <f aca="false">RAW_DATA!F1283</f>
        <v>2024-04-25</v>
      </c>
      <c r="G1287" s="2" t="str">
        <f aca="false">RAW_DATA!G1283</f>
        <v>Lumbini</v>
      </c>
      <c r="H1287" s="4" t="n">
        <f aca="false">RAW_DATA!H1283</f>
        <v>5488.76</v>
      </c>
      <c r="I1287" s="5" t="n">
        <f aca="false">RAW_DATA!I1283</f>
        <v>25</v>
      </c>
      <c r="J1287" s="2" t="str">
        <f aca="false">RAW_DATA!J1283</f>
        <v>No</v>
      </c>
      <c r="K1287" s="15" t="n">
        <f aca="false">IF(AND(F1287&lt;&gt;"",E1287&lt;&gt;""),DATEVALUE(F1287)-DATEVALUE(E1287),"")</f>
        <v>5</v>
      </c>
      <c r="L1287" s="4" t="n">
        <f aca="false">H1287*(1-I1287/100)</f>
        <v>4116.57</v>
      </c>
      <c r="M1287" s="4" t="n">
        <f aca="false">H1287*CALCULATIONS!$B$2</f>
        <v>3293.256</v>
      </c>
      <c r="N1287" s="4" t="n">
        <f aca="false">IF(J1287="Yes",H1287*CALCULATIONS!$B$3,0)</f>
        <v>0</v>
      </c>
      <c r="O1287" s="4" t="n">
        <f aca="false">L1287-M1287-N1287</f>
        <v>823.314</v>
      </c>
      <c r="P1287" s="16" t="n">
        <f aca="false">IF(L1287&gt;0,O1287/L1287,"")</f>
        <v>0.2</v>
      </c>
    </row>
    <row r="1288" customFormat="false" ht="15" hidden="false" customHeight="false" outlineLevel="0" collapsed="false">
      <c r="A1288" s="2" t="str">
        <f aca="false">RAW_DATA!A1284</f>
        <v>ORD-101283</v>
      </c>
      <c r="B1288" s="2" t="str">
        <f aca="false">RAW_DATA!B1284</f>
        <v>CUST-9830</v>
      </c>
      <c r="C1288" s="2" t="str">
        <f aca="false">RAW_DATA!C1284</f>
        <v>Men</v>
      </c>
      <c r="D1288" s="2" t="str">
        <f aca="false">RAW_DATA!D1284</f>
        <v>MEN-SHIRT-002</v>
      </c>
      <c r="E1288" s="14" t="str">
        <f aca="false">RAW_DATA!E1284</f>
        <v>2024-10-21</v>
      </c>
      <c r="F1288" s="14" t="str">
        <f aca="false">RAW_DATA!F1284</f>
        <v>2024-10-28</v>
      </c>
      <c r="G1288" s="2" t="str">
        <f aca="false">RAW_DATA!G1284</f>
        <v>Sudurpashchim</v>
      </c>
      <c r="H1288" s="4" t="n">
        <f aca="false">RAW_DATA!H1284</f>
        <v>8698.33</v>
      </c>
      <c r="I1288" s="5" t="n">
        <f aca="false">RAW_DATA!I1284</f>
        <v>5</v>
      </c>
      <c r="J1288" s="2" t="str">
        <f aca="false">RAW_DATA!J1284</f>
        <v>No</v>
      </c>
      <c r="K1288" s="15" t="n">
        <f aca="false">IF(AND(F1288&lt;&gt;"",E1288&lt;&gt;""),DATEVALUE(F1288)-DATEVALUE(E1288),"")</f>
        <v>7</v>
      </c>
      <c r="L1288" s="4" t="n">
        <f aca="false">H1288*(1-I1288/100)</f>
        <v>8263.4135</v>
      </c>
      <c r="M1288" s="4" t="n">
        <f aca="false">H1288*CALCULATIONS!$B$2</f>
        <v>5218.998</v>
      </c>
      <c r="N1288" s="4" t="n">
        <f aca="false">IF(J1288="Yes",H1288*CALCULATIONS!$B$3,0)</f>
        <v>0</v>
      </c>
      <c r="O1288" s="4" t="n">
        <f aca="false">L1288-M1288-N1288</f>
        <v>3044.4155</v>
      </c>
      <c r="P1288" s="16" t="n">
        <f aca="false">IF(L1288&gt;0,O1288/L1288,"")</f>
        <v>0.368421052631579</v>
      </c>
    </row>
    <row r="1289" customFormat="false" ht="15" hidden="false" customHeight="false" outlineLevel="0" collapsed="false">
      <c r="A1289" s="2" t="str">
        <f aca="false">RAW_DATA!A1285</f>
        <v>ORD-101284</v>
      </c>
      <c r="B1289" s="2" t="str">
        <f aca="false">RAW_DATA!B1285</f>
        <v>CUST-4195</v>
      </c>
      <c r="C1289" s="2" t="str">
        <f aca="false">RAW_DATA!C1285</f>
        <v>Women</v>
      </c>
      <c r="D1289" s="2" t="str">
        <f aca="false">RAW_DATA!D1285</f>
        <v>WOM-CARDIGAN-001</v>
      </c>
      <c r="E1289" s="14" t="str">
        <f aca="false">RAW_DATA!E1285</f>
        <v>2024-09-25</v>
      </c>
      <c r="F1289" s="14" t="str">
        <f aca="false">RAW_DATA!F1285</f>
        <v>2024-10-01</v>
      </c>
      <c r="G1289" s="2" t="str">
        <f aca="false">RAW_DATA!G1285</f>
        <v>Lumbini</v>
      </c>
      <c r="H1289" s="4" t="n">
        <f aca="false">RAW_DATA!H1285</f>
        <v>7348.77</v>
      </c>
      <c r="I1289" s="5" t="n">
        <f aca="false">RAW_DATA!I1285</f>
        <v>20</v>
      </c>
      <c r="J1289" s="2" t="str">
        <f aca="false">RAW_DATA!J1285</f>
        <v>No</v>
      </c>
      <c r="K1289" s="15" t="n">
        <f aca="false">IF(AND(F1289&lt;&gt;"",E1289&lt;&gt;""),DATEVALUE(F1289)-DATEVALUE(E1289),"")</f>
        <v>6</v>
      </c>
      <c r="L1289" s="4" t="n">
        <f aca="false">H1289*(1-I1289/100)</f>
        <v>5879.016</v>
      </c>
      <c r="M1289" s="4" t="n">
        <f aca="false">H1289*CALCULATIONS!$B$2</f>
        <v>4409.262</v>
      </c>
      <c r="N1289" s="4" t="n">
        <f aca="false">IF(J1289="Yes",H1289*CALCULATIONS!$B$3,0)</f>
        <v>0</v>
      </c>
      <c r="O1289" s="4" t="n">
        <f aca="false">L1289-M1289-N1289</f>
        <v>1469.754</v>
      </c>
      <c r="P1289" s="16" t="n">
        <f aca="false">IF(L1289&gt;0,O1289/L1289,"")</f>
        <v>0.25</v>
      </c>
    </row>
    <row r="1290" customFormat="false" ht="15" hidden="false" customHeight="false" outlineLevel="0" collapsed="false">
      <c r="A1290" s="2" t="str">
        <f aca="false">RAW_DATA!A1286</f>
        <v>ORD-101285</v>
      </c>
      <c r="B1290" s="2" t="str">
        <f aca="false">RAW_DATA!B1286</f>
        <v>CUST-2890</v>
      </c>
      <c r="C1290" s="2" t="str">
        <f aca="false">RAW_DATA!C1286</f>
        <v>Kids</v>
      </c>
      <c r="D1290" s="2" t="str">
        <f aca="false">RAW_DATA!D1286</f>
        <v>KID-JACKET-001</v>
      </c>
      <c r="E1290" s="14" t="str">
        <f aca="false">RAW_DATA!E1286</f>
        <v>2024-07-04</v>
      </c>
      <c r="F1290" s="14" t="str">
        <f aca="false">RAW_DATA!F1286</f>
        <v>2024-07-08</v>
      </c>
      <c r="G1290" s="2" t="str">
        <f aca="false">RAW_DATA!G1286</f>
        <v>Sudurpashchim</v>
      </c>
      <c r="H1290" s="4" t="n">
        <f aca="false">RAW_DATA!H1286</f>
        <v>4024.56</v>
      </c>
      <c r="I1290" s="5" t="n">
        <f aca="false">RAW_DATA!I1286</f>
        <v>10</v>
      </c>
      <c r="J1290" s="2" t="str">
        <f aca="false">RAW_DATA!J1286</f>
        <v>No</v>
      </c>
      <c r="K1290" s="15" t="n">
        <f aca="false">IF(AND(F1290&lt;&gt;"",E1290&lt;&gt;""),DATEVALUE(F1290)-DATEVALUE(E1290),"")</f>
        <v>4</v>
      </c>
      <c r="L1290" s="4" t="n">
        <f aca="false">H1290*(1-I1290/100)</f>
        <v>3622.104</v>
      </c>
      <c r="M1290" s="4" t="n">
        <f aca="false">H1290*CALCULATIONS!$B$2</f>
        <v>2414.736</v>
      </c>
      <c r="N1290" s="4" t="n">
        <f aca="false">IF(J1290="Yes",H1290*CALCULATIONS!$B$3,0)</f>
        <v>0</v>
      </c>
      <c r="O1290" s="4" t="n">
        <f aca="false">L1290-M1290-N1290</f>
        <v>1207.368</v>
      </c>
      <c r="P1290" s="16" t="n">
        <f aca="false">IF(L1290&gt;0,O1290/L1290,"")</f>
        <v>0.333333333333333</v>
      </c>
    </row>
    <row r="1291" customFormat="false" ht="15" hidden="false" customHeight="false" outlineLevel="0" collapsed="false">
      <c r="A1291" s="2" t="str">
        <f aca="false">RAW_DATA!A1287</f>
        <v>ORD-101286</v>
      </c>
      <c r="B1291" s="2" t="str">
        <f aca="false">RAW_DATA!B1287</f>
        <v>CUST-6935</v>
      </c>
      <c r="C1291" s="2" t="str">
        <f aca="false">RAW_DATA!C1287</f>
        <v>Women</v>
      </c>
      <c r="D1291" s="2" t="str">
        <f aca="false">RAW_DATA!D1287</f>
        <v>WOM-SUIT-001</v>
      </c>
      <c r="E1291" s="14" t="str">
        <f aca="false">RAW_DATA!E1287</f>
        <v>2024-06-29</v>
      </c>
      <c r="F1291" s="14" t="str">
        <f aca="false">RAW_DATA!F1287</f>
        <v>2024-07-05</v>
      </c>
      <c r="G1291" s="2" t="str">
        <f aca="false">RAW_DATA!G1287</f>
        <v>Lumbini</v>
      </c>
      <c r="H1291" s="4" t="n">
        <f aca="false">RAW_DATA!H1287</f>
        <v>5747.28</v>
      </c>
      <c r="I1291" s="5" t="n">
        <f aca="false">RAW_DATA!I1287</f>
        <v>15</v>
      </c>
      <c r="J1291" s="2" t="str">
        <f aca="false">RAW_DATA!J1287</f>
        <v>Yes</v>
      </c>
      <c r="K1291" s="15" t="n">
        <f aca="false">IF(AND(F1291&lt;&gt;"",E1291&lt;&gt;""),DATEVALUE(F1291)-DATEVALUE(E1291),"")</f>
        <v>6</v>
      </c>
      <c r="L1291" s="4" t="n">
        <f aca="false">H1291*(1-I1291/100)</f>
        <v>4885.188</v>
      </c>
      <c r="M1291" s="4" t="n">
        <f aca="false">H1291*CALCULATIONS!$B$2</f>
        <v>3448.368</v>
      </c>
      <c r="N1291" s="4" t="n">
        <f aca="false">IF(J1291="Yes",H1291*CALCULATIONS!$B$3,0)</f>
        <v>1149.456</v>
      </c>
      <c r="O1291" s="4" t="n">
        <f aca="false">L1291-M1291-N1291</f>
        <v>287.364</v>
      </c>
      <c r="P1291" s="16" t="n">
        <f aca="false">IF(L1291&gt;0,O1291/L1291,"")</f>
        <v>0.0588235294117648</v>
      </c>
    </row>
    <row r="1292" customFormat="false" ht="15" hidden="false" customHeight="false" outlineLevel="0" collapsed="false">
      <c r="A1292" s="2" t="str">
        <f aca="false">RAW_DATA!A1288</f>
        <v>ORD-101287</v>
      </c>
      <c r="B1292" s="2" t="str">
        <f aca="false">RAW_DATA!B1288</f>
        <v>CUST-9808</v>
      </c>
      <c r="C1292" s="2" t="str">
        <f aca="false">RAW_DATA!C1288</f>
        <v>Women</v>
      </c>
      <c r="D1292" s="2" t="str">
        <f aca="false">RAW_DATA!D1288</f>
        <v>WOM-SCARF-001</v>
      </c>
      <c r="E1292" s="14" t="str">
        <f aca="false">RAW_DATA!E1288</f>
        <v>2024-10-18</v>
      </c>
      <c r="F1292" s="14" t="str">
        <f aca="false">RAW_DATA!F1288</f>
        <v>2024-10-27</v>
      </c>
      <c r="G1292" s="2" t="str">
        <f aca="false">RAW_DATA!G1288</f>
        <v>Bagmati</v>
      </c>
      <c r="H1292" s="4" t="n">
        <f aca="false">RAW_DATA!H1288</f>
        <v>6573.33</v>
      </c>
      <c r="I1292" s="5" t="n">
        <f aca="false">RAW_DATA!I1288</f>
        <v>30</v>
      </c>
      <c r="J1292" s="2" t="str">
        <f aca="false">RAW_DATA!J1288</f>
        <v>No</v>
      </c>
      <c r="K1292" s="15" t="n">
        <f aca="false">IF(AND(F1292&lt;&gt;"",E1292&lt;&gt;""),DATEVALUE(F1292)-DATEVALUE(E1292),"")</f>
        <v>9</v>
      </c>
      <c r="L1292" s="4" t="n">
        <f aca="false">H1292*(1-I1292/100)</f>
        <v>4601.331</v>
      </c>
      <c r="M1292" s="4" t="n">
        <f aca="false">H1292*CALCULATIONS!$B$2</f>
        <v>3943.998</v>
      </c>
      <c r="N1292" s="4" t="n">
        <f aca="false">IF(J1292="Yes",H1292*CALCULATIONS!$B$3,0)</f>
        <v>0</v>
      </c>
      <c r="O1292" s="4" t="n">
        <f aca="false">L1292-M1292-N1292</f>
        <v>657.333</v>
      </c>
      <c r="P1292" s="16" t="n">
        <f aca="false">IF(L1292&gt;0,O1292/L1292,"")</f>
        <v>0.142857142857143</v>
      </c>
    </row>
    <row r="1293" customFormat="false" ht="15" hidden="false" customHeight="false" outlineLevel="0" collapsed="false">
      <c r="A1293" s="2" t="str">
        <f aca="false">RAW_DATA!A1289</f>
        <v>ORD-101288</v>
      </c>
      <c r="B1293" s="2" t="str">
        <f aca="false">RAW_DATA!B1289</f>
        <v>CUST-2932</v>
      </c>
      <c r="C1293" s="2" t="str">
        <f aca="false">RAW_DATA!C1289</f>
        <v>Men</v>
      </c>
      <c r="D1293" s="2" t="str">
        <f aca="false">RAW_DATA!D1289</f>
        <v>MEN-POLO-001</v>
      </c>
      <c r="E1293" s="14" t="str">
        <f aca="false">RAW_DATA!E1289</f>
        <v>2024-05-13</v>
      </c>
      <c r="F1293" s="14" t="str">
        <f aca="false">RAW_DATA!F1289</f>
        <v>2024-05-22</v>
      </c>
      <c r="G1293" s="2" t="str">
        <f aca="false">RAW_DATA!G1289</f>
        <v>Lumbini</v>
      </c>
      <c r="H1293" s="4" t="n">
        <f aca="false">RAW_DATA!H1289</f>
        <v>2503.03</v>
      </c>
      <c r="I1293" s="5" t="n">
        <f aca="false">RAW_DATA!I1289</f>
        <v>25</v>
      </c>
      <c r="J1293" s="2" t="str">
        <f aca="false">RAW_DATA!J1289</f>
        <v>No</v>
      </c>
      <c r="K1293" s="15" t="n">
        <f aca="false">IF(AND(F1293&lt;&gt;"",E1293&lt;&gt;""),DATEVALUE(F1293)-DATEVALUE(E1293),"")</f>
        <v>9</v>
      </c>
      <c r="L1293" s="4" t="n">
        <f aca="false">H1293*(1-I1293/100)</f>
        <v>1877.2725</v>
      </c>
      <c r="M1293" s="4" t="n">
        <f aca="false">H1293*CALCULATIONS!$B$2</f>
        <v>1501.818</v>
      </c>
      <c r="N1293" s="4" t="n">
        <f aca="false">IF(J1293="Yes",H1293*CALCULATIONS!$B$3,0)</f>
        <v>0</v>
      </c>
      <c r="O1293" s="4" t="n">
        <f aca="false">L1293-M1293-N1293</f>
        <v>375.4545</v>
      </c>
      <c r="P1293" s="16" t="n">
        <f aca="false">IF(L1293&gt;0,O1293/L1293,"")</f>
        <v>0.2</v>
      </c>
    </row>
    <row r="1294" customFormat="false" ht="15" hidden="false" customHeight="false" outlineLevel="0" collapsed="false">
      <c r="A1294" s="2" t="str">
        <f aca="false">RAW_DATA!A1290</f>
        <v>ORD-101289</v>
      </c>
      <c r="B1294" s="2" t="str">
        <f aca="false">RAW_DATA!B1290</f>
        <v>CUST-3947</v>
      </c>
      <c r="C1294" s="2" t="str">
        <f aca="false">RAW_DATA!C1290</f>
        <v>Men</v>
      </c>
      <c r="D1294" s="2" t="str">
        <f aca="false">RAW_DATA!D1290</f>
        <v>MEN-POLO-001</v>
      </c>
      <c r="E1294" s="14" t="str">
        <f aca="false">RAW_DATA!E1290</f>
        <v>2024-11-19</v>
      </c>
      <c r="F1294" s="14" t="str">
        <f aca="false">RAW_DATA!F1290</f>
        <v>2024-11-29</v>
      </c>
      <c r="G1294" s="2" t="str">
        <f aca="false">RAW_DATA!G1290</f>
        <v>Gandaki</v>
      </c>
      <c r="H1294" s="4" t="n">
        <f aca="false">RAW_DATA!H1290</f>
        <v>8852.17</v>
      </c>
      <c r="I1294" s="5" t="n">
        <f aca="false">RAW_DATA!I1290</f>
        <v>5</v>
      </c>
      <c r="J1294" s="2" t="str">
        <f aca="false">RAW_DATA!J1290</f>
        <v>No</v>
      </c>
      <c r="K1294" s="15" t="n">
        <f aca="false">IF(AND(F1294&lt;&gt;"",E1294&lt;&gt;""),DATEVALUE(F1294)-DATEVALUE(E1294),"")</f>
        <v>10</v>
      </c>
      <c r="L1294" s="4" t="n">
        <f aca="false">H1294*(1-I1294/100)</f>
        <v>8409.5615</v>
      </c>
      <c r="M1294" s="4" t="n">
        <f aca="false">H1294*CALCULATIONS!$B$2</f>
        <v>5311.302</v>
      </c>
      <c r="N1294" s="4" t="n">
        <f aca="false">IF(J1294="Yes",H1294*CALCULATIONS!$B$3,0)</f>
        <v>0</v>
      </c>
      <c r="O1294" s="4" t="n">
        <f aca="false">L1294-M1294-N1294</f>
        <v>3098.2595</v>
      </c>
      <c r="P1294" s="16" t="n">
        <f aca="false">IF(L1294&gt;0,O1294/L1294,"")</f>
        <v>0.368421052631579</v>
      </c>
    </row>
    <row r="1295" customFormat="false" ht="15" hidden="false" customHeight="false" outlineLevel="0" collapsed="false">
      <c r="A1295" s="2" t="str">
        <f aca="false">RAW_DATA!A1291</f>
        <v>ORD-101290</v>
      </c>
      <c r="B1295" s="2" t="str">
        <f aca="false">RAW_DATA!B1291</f>
        <v>CUST-2654</v>
      </c>
      <c r="C1295" s="2" t="str">
        <f aca="false">RAW_DATA!C1291</f>
        <v>Kids</v>
      </c>
      <c r="D1295" s="2" t="str">
        <f aca="false">RAW_DATA!D1291</f>
        <v>KID-TSHIRT-001</v>
      </c>
      <c r="E1295" s="14" t="str">
        <f aca="false">RAW_DATA!E1291</f>
        <v>2024-10-10</v>
      </c>
      <c r="F1295" s="14" t="str">
        <f aca="false">RAW_DATA!F1291</f>
        <v>2024-10-18</v>
      </c>
      <c r="G1295" s="2" t="str">
        <f aca="false">RAW_DATA!G1291</f>
        <v>Bagmati</v>
      </c>
      <c r="H1295" s="4" t="n">
        <f aca="false">RAW_DATA!H1291</f>
        <v>4318.95</v>
      </c>
      <c r="I1295" s="5" t="n">
        <f aca="false">RAW_DATA!I1291</f>
        <v>15</v>
      </c>
      <c r="J1295" s="2" t="str">
        <f aca="false">RAW_DATA!J1291</f>
        <v>No</v>
      </c>
      <c r="K1295" s="15" t="n">
        <f aca="false">IF(AND(F1295&lt;&gt;"",E1295&lt;&gt;""),DATEVALUE(F1295)-DATEVALUE(E1295),"")</f>
        <v>8</v>
      </c>
      <c r="L1295" s="4" t="n">
        <f aca="false">H1295*(1-I1295/100)</f>
        <v>3671.1075</v>
      </c>
      <c r="M1295" s="4" t="n">
        <f aca="false">H1295*CALCULATIONS!$B$2</f>
        <v>2591.37</v>
      </c>
      <c r="N1295" s="4" t="n">
        <f aca="false">IF(J1295="Yes",H1295*CALCULATIONS!$B$3,0)</f>
        <v>0</v>
      </c>
      <c r="O1295" s="4" t="n">
        <f aca="false">L1295-M1295-N1295</f>
        <v>1079.7375</v>
      </c>
      <c r="P1295" s="16" t="n">
        <f aca="false">IF(L1295&gt;0,O1295/L1295,"")</f>
        <v>0.294117647058824</v>
      </c>
    </row>
    <row r="1296" customFormat="false" ht="15" hidden="false" customHeight="false" outlineLevel="0" collapsed="false">
      <c r="A1296" s="2" t="str">
        <f aca="false">RAW_DATA!A1292</f>
        <v>ORD-101291</v>
      </c>
      <c r="B1296" s="2" t="str">
        <f aca="false">RAW_DATA!B1292</f>
        <v>CUST-7358</v>
      </c>
      <c r="C1296" s="2" t="str">
        <f aca="false">RAW_DATA!C1292</f>
        <v>Men</v>
      </c>
      <c r="D1296" s="2" t="str">
        <f aca="false">RAW_DATA!D1292</f>
        <v>MEN-SHIRT-001</v>
      </c>
      <c r="E1296" s="14" t="str">
        <f aca="false">RAW_DATA!E1292</f>
        <v>2024-02-07</v>
      </c>
      <c r="F1296" s="14" t="str">
        <f aca="false">RAW_DATA!F1292</f>
        <v>2024-02-10</v>
      </c>
      <c r="G1296" s="2" t="str">
        <f aca="false">RAW_DATA!G1292</f>
        <v>Karnali</v>
      </c>
      <c r="H1296" s="4" t="n">
        <f aca="false">RAW_DATA!H1292</f>
        <v>10505.68</v>
      </c>
      <c r="I1296" s="5" t="n">
        <f aca="false">RAW_DATA!I1292</f>
        <v>0</v>
      </c>
      <c r="J1296" s="2" t="str">
        <f aca="false">RAW_DATA!J1292</f>
        <v>No</v>
      </c>
      <c r="K1296" s="15" t="n">
        <f aca="false">IF(AND(F1296&lt;&gt;"",E1296&lt;&gt;""),DATEVALUE(F1296)-DATEVALUE(E1296),"")</f>
        <v>3</v>
      </c>
      <c r="L1296" s="4" t="n">
        <f aca="false">H1296*(1-I1296/100)</f>
        <v>10505.68</v>
      </c>
      <c r="M1296" s="4" t="n">
        <f aca="false">H1296*CALCULATIONS!$B$2</f>
        <v>6303.408</v>
      </c>
      <c r="N1296" s="4" t="n">
        <f aca="false">IF(J1296="Yes",H1296*CALCULATIONS!$B$3,0)</f>
        <v>0</v>
      </c>
      <c r="O1296" s="4" t="n">
        <f aca="false">L1296-M1296-N1296</f>
        <v>4202.272</v>
      </c>
      <c r="P1296" s="16" t="n">
        <f aca="false">IF(L1296&gt;0,O1296/L1296,"")</f>
        <v>0.4</v>
      </c>
    </row>
    <row r="1297" customFormat="false" ht="15" hidden="false" customHeight="false" outlineLevel="0" collapsed="false">
      <c r="A1297" s="2" t="str">
        <f aca="false">RAW_DATA!A1293</f>
        <v>ORD-101292</v>
      </c>
      <c r="B1297" s="2" t="str">
        <f aca="false">RAW_DATA!B1293</f>
        <v>CUST-6515</v>
      </c>
      <c r="C1297" s="2" t="str">
        <f aca="false">RAW_DATA!C1293</f>
        <v>Kids</v>
      </c>
      <c r="D1297" s="2" t="str">
        <f aca="false">RAW_DATA!D1293</f>
        <v>KID-UNIFORM-001</v>
      </c>
      <c r="E1297" s="14" t="str">
        <f aca="false">RAW_DATA!E1293</f>
        <v>2024-12-30</v>
      </c>
      <c r="F1297" s="14" t="str">
        <f aca="false">RAW_DATA!F1293</f>
        <v>2025-01-03</v>
      </c>
      <c r="G1297" s="2" t="str">
        <f aca="false">RAW_DATA!G1293</f>
        <v>Bagmati</v>
      </c>
      <c r="H1297" s="4" t="n">
        <f aca="false">RAW_DATA!H1293</f>
        <v>8575.64</v>
      </c>
      <c r="I1297" s="5" t="n">
        <f aca="false">RAW_DATA!I1293</f>
        <v>25</v>
      </c>
      <c r="J1297" s="2" t="str">
        <f aca="false">RAW_DATA!J1293</f>
        <v>No</v>
      </c>
      <c r="K1297" s="15" t="n">
        <f aca="false">IF(AND(F1297&lt;&gt;"",E1297&lt;&gt;""),DATEVALUE(F1297)-DATEVALUE(E1297),"")</f>
        <v>4</v>
      </c>
      <c r="L1297" s="4" t="n">
        <f aca="false">H1297*(1-I1297/100)</f>
        <v>6431.73</v>
      </c>
      <c r="M1297" s="4" t="n">
        <f aca="false">H1297*CALCULATIONS!$B$2</f>
        <v>5145.384</v>
      </c>
      <c r="N1297" s="4" t="n">
        <f aca="false">IF(J1297="Yes",H1297*CALCULATIONS!$B$3,0)</f>
        <v>0</v>
      </c>
      <c r="O1297" s="4" t="n">
        <f aca="false">L1297-M1297-N1297</f>
        <v>1286.346</v>
      </c>
      <c r="P1297" s="16" t="n">
        <f aca="false">IF(L1297&gt;0,O1297/L1297,"")</f>
        <v>0.2</v>
      </c>
    </row>
    <row r="1298" customFormat="false" ht="15" hidden="false" customHeight="false" outlineLevel="0" collapsed="false">
      <c r="A1298" s="2" t="str">
        <f aca="false">RAW_DATA!A1294</f>
        <v>ORD-101293</v>
      </c>
      <c r="B1298" s="2" t="str">
        <f aca="false">RAW_DATA!B1294</f>
        <v>CUST-8368</v>
      </c>
      <c r="C1298" s="2" t="str">
        <f aca="false">RAW_DATA!C1294</f>
        <v>Women</v>
      </c>
      <c r="D1298" s="2" t="str">
        <f aca="false">RAW_DATA!D1294</f>
        <v>WOM-SCARF-001</v>
      </c>
      <c r="E1298" s="14" t="str">
        <f aca="false">RAW_DATA!E1294</f>
        <v>2024-06-30</v>
      </c>
      <c r="F1298" s="14" t="str">
        <f aca="false">RAW_DATA!F1294</f>
        <v>2024-07-13</v>
      </c>
      <c r="G1298" s="2" t="str">
        <f aca="false">RAW_DATA!G1294</f>
        <v>Bagmati</v>
      </c>
      <c r="H1298" s="4" t="n">
        <f aca="false">RAW_DATA!H1294</f>
        <v>1155.95</v>
      </c>
      <c r="I1298" s="5" t="n">
        <f aca="false">RAW_DATA!I1294</f>
        <v>25</v>
      </c>
      <c r="J1298" s="2" t="str">
        <f aca="false">RAW_DATA!J1294</f>
        <v>No</v>
      </c>
      <c r="K1298" s="15" t="n">
        <f aca="false">IF(AND(F1298&lt;&gt;"",E1298&lt;&gt;""),DATEVALUE(F1298)-DATEVALUE(E1298),"")</f>
        <v>13</v>
      </c>
      <c r="L1298" s="4" t="n">
        <f aca="false">H1298*(1-I1298/100)</f>
        <v>866.9625</v>
      </c>
      <c r="M1298" s="4" t="n">
        <f aca="false">H1298*CALCULATIONS!$B$2</f>
        <v>693.57</v>
      </c>
      <c r="N1298" s="4" t="n">
        <f aca="false">IF(J1298="Yes",H1298*CALCULATIONS!$B$3,0)</f>
        <v>0</v>
      </c>
      <c r="O1298" s="4" t="n">
        <f aca="false">L1298-M1298-N1298</f>
        <v>173.3925</v>
      </c>
      <c r="P1298" s="16" t="n">
        <f aca="false">IF(L1298&gt;0,O1298/L1298,"")</f>
        <v>0.2</v>
      </c>
    </row>
    <row r="1299" customFormat="false" ht="15" hidden="false" customHeight="false" outlineLevel="0" collapsed="false">
      <c r="A1299" s="2" t="str">
        <f aca="false">RAW_DATA!A1295</f>
        <v>ORD-101294</v>
      </c>
      <c r="B1299" s="2" t="str">
        <f aca="false">RAW_DATA!B1295</f>
        <v>CUST-9345</v>
      </c>
      <c r="C1299" s="2" t="str">
        <f aca="false">RAW_DATA!C1295</f>
        <v>Women</v>
      </c>
      <c r="D1299" s="2" t="str">
        <f aca="false">RAW_DATA!D1295</f>
        <v>WOM-LEHENGA-001</v>
      </c>
      <c r="E1299" s="14" t="str">
        <f aca="false">RAW_DATA!E1295</f>
        <v>2024-04-03</v>
      </c>
      <c r="F1299" s="14" t="str">
        <f aca="false">RAW_DATA!F1295</f>
        <v>2024-04-11</v>
      </c>
      <c r="G1299" s="2" t="str">
        <f aca="false">RAW_DATA!G1295</f>
        <v>Bagmati</v>
      </c>
      <c r="H1299" s="4" t="n">
        <f aca="false">RAW_DATA!H1295</f>
        <v>10651.65</v>
      </c>
      <c r="I1299" s="5" t="n">
        <f aca="false">RAW_DATA!I1295</f>
        <v>15</v>
      </c>
      <c r="J1299" s="2" t="str">
        <f aca="false">RAW_DATA!J1295</f>
        <v>No</v>
      </c>
      <c r="K1299" s="15" t="n">
        <f aca="false">IF(AND(F1299&lt;&gt;"",E1299&lt;&gt;""),DATEVALUE(F1299)-DATEVALUE(E1299),"")</f>
        <v>8</v>
      </c>
      <c r="L1299" s="4" t="n">
        <f aca="false">H1299*(1-I1299/100)</f>
        <v>9053.9025</v>
      </c>
      <c r="M1299" s="4" t="n">
        <f aca="false">H1299*CALCULATIONS!$B$2</f>
        <v>6390.99</v>
      </c>
      <c r="N1299" s="4" t="n">
        <f aca="false">IF(J1299="Yes",H1299*CALCULATIONS!$B$3,0)</f>
        <v>0</v>
      </c>
      <c r="O1299" s="4" t="n">
        <f aca="false">L1299-M1299-N1299</f>
        <v>2662.9125</v>
      </c>
      <c r="P1299" s="16" t="n">
        <f aca="false">IF(L1299&gt;0,O1299/L1299,"")</f>
        <v>0.294117647058824</v>
      </c>
    </row>
    <row r="1300" customFormat="false" ht="15" hidden="false" customHeight="false" outlineLevel="0" collapsed="false">
      <c r="A1300" s="2" t="str">
        <f aca="false">RAW_DATA!A1296</f>
        <v>ORD-101295</v>
      </c>
      <c r="B1300" s="2" t="str">
        <f aca="false">RAW_DATA!B1296</f>
        <v>CUST-9334</v>
      </c>
      <c r="C1300" s="2" t="str">
        <f aca="false">RAW_DATA!C1296</f>
        <v>Men</v>
      </c>
      <c r="D1300" s="2" t="str">
        <f aca="false">RAW_DATA!D1296</f>
        <v>MEN-SHIRT-001</v>
      </c>
      <c r="E1300" s="14" t="str">
        <f aca="false">RAW_DATA!E1296</f>
        <v>2024-08-20</v>
      </c>
      <c r="F1300" s="14" t="str">
        <f aca="false">RAW_DATA!F1296</f>
        <v>2024-08-25</v>
      </c>
      <c r="G1300" s="2" t="str">
        <f aca="false">RAW_DATA!G1296</f>
        <v>Gandaki</v>
      </c>
      <c r="H1300" s="4" t="n">
        <f aca="false">RAW_DATA!H1296</f>
        <v>10271.65</v>
      </c>
      <c r="I1300" s="5" t="n">
        <f aca="false">RAW_DATA!I1296</f>
        <v>10</v>
      </c>
      <c r="J1300" s="2" t="str">
        <f aca="false">RAW_DATA!J1296</f>
        <v>No</v>
      </c>
      <c r="K1300" s="15" t="n">
        <f aca="false">IF(AND(F1300&lt;&gt;"",E1300&lt;&gt;""),DATEVALUE(F1300)-DATEVALUE(E1300),"")</f>
        <v>5</v>
      </c>
      <c r="L1300" s="4" t="n">
        <f aca="false">H1300*(1-I1300/100)</f>
        <v>9244.485</v>
      </c>
      <c r="M1300" s="4" t="n">
        <f aca="false">H1300*CALCULATIONS!$B$2</f>
        <v>6162.99</v>
      </c>
      <c r="N1300" s="4" t="n">
        <f aca="false">IF(J1300="Yes",H1300*CALCULATIONS!$B$3,0)</f>
        <v>0</v>
      </c>
      <c r="O1300" s="4" t="n">
        <f aca="false">L1300-M1300-N1300</f>
        <v>3081.495</v>
      </c>
      <c r="P1300" s="16" t="n">
        <f aca="false">IF(L1300&gt;0,O1300/L1300,"")</f>
        <v>0.333333333333333</v>
      </c>
    </row>
    <row r="1301" customFormat="false" ht="15" hidden="false" customHeight="false" outlineLevel="0" collapsed="false">
      <c r="A1301" s="2" t="str">
        <f aca="false">RAW_DATA!A1297</f>
        <v>ORD-101296</v>
      </c>
      <c r="B1301" s="2" t="str">
        <f aca="false">RAW_DATA!B1297</f>
        <v>CUST-9604</v>
      </c>
      <c r="C1301" s="2" t="str">
        <f aca="false">RAW_DATA!C1297</f>
        <v>Women</v>
      </c>
      <c r="D1301" s="2" t="str">
        <f aca="false">RAW_DATA!D1297</f>
        <v>WOM-JEANS-001</v>
      </c>
      <c r="E1301" s="14" t="str">
        <f aca="false">RAW_DATA!E1297</f>
        <v>2024-09-09</v>
      </c>
      <c r="F1301" s="14" t="str">
        <f aca="false">RAW_DATA!F1297</f>
        <v>2024-09-13</v>
      </c>
      <c r="G1301" s="2" t="str">
        <f aca="false">RAW_DATA!G1297</f>
        <v>Sudurpashchim</v>
      </c>
      <c r="H1301" s="4" t="n">
        <f aca="false">RAW_DATA!H1297</f>
        <v>3867.82</v>
      </c>
      <c r="I1301" s="5" t="n">
        <f aca="false">RAW_DATA!I1297</f>
        <v>0</v>
      </c>
      <c r="J1301" s="2" t="str">
        <f aca="false">RAW_DATA!J1297</f>
        <v>No</v>
      </c>
      <c r="K1301" s="15" t="n">
        <f aca="false">IF(AND(F1301&lt;&gt;"",E1301&lt;&gt;""),DATEVALUE(F1301)-DATEVALUE(E1301),"")</f>
        <v>4</v>
      </c>
      <c r="L1301" s="4" t="n">
        <f aca="false">H1301*(1-I1301/100)</f>
        <v>3867.82</v>
      </c>
      <c r="M1301" s="4" t="n">
        <f aca="false">H1301*CALCULATIONS!$B$2</f>
        <v>2320.692</v>
      </c>
      <c r="N1301" s="4" t="n">
        <f aca="false">IF(J1301="Yes",H1301*CALCULATIONS!$B$3,0)</f>
        <v>0</v>
      </c>
      <c r="O1301" s="4" t="n">
        <f aca="false">L1301-M1301-N1301</f>
        <v>1547.128</v>
      </c>
      <c r="P1301" s="16" t="n">
        <f aca="false">IF(L1301&gt;0,O1301/L1301,"")</f>
        <v>0.4</v>
      </c>
    </row>
    <row r="1302" customFormat="false" ht="15" hidden="false" customHeight="false" outlineLevel="0" collapsed="false">
      <c r="A1302" s="2" t="str">
        <f aca="false">RAW_DATA!A1298</f>
        <v>ORD-101297</v>
      </c>
      <c r="B1302" s="2" t="str">
        <f aca="false">RAW_DATA!B1298</f>
        <v>CUST-4451</v>
      </c>
      <c r="C1302" s="2" t="str">
        <f aca="false">RAW_DATA!C1298</f>
        <v>Women</v>
      </c>
      <c r="D1302" s="2" t="str">
        <f aca="false">RAW_DATA!D1298</f>
        <v>WOM-LEHENGA-001</v>
      </c>
      <c r="E1302" s="14" t="str">
        <f aca="false">RAW_DATA!E1298</f>
        <v>2024-04-01</v>
      </c>
      <c r="F1302" s="14" t="str">
        <f aca="false">RAW_DATA!F1298</f>
        <v>2024-04-14</v>
      </c>
      <c r="G1302" s="2" t="str">
        <f aca="false">RAW_DATA!G1298</f>
        <v>Bagmati</v>
      </c>
      <c r="H1302" s="4" t="n">
        <f aca="false">RAW_DATA!H1298</f>
        <v>5119.39</v>
      </c>
      <c r="I1302" s="5" t="n">
        <f aca="false">RAW_DATA!I1298</f>
        <v>15</v>
      </c>
      <c r="J1302" s="2" t="str">
        <f aca="false">RAW_DATA!J1298</f>
        <v>Yes</v>
      </c>
      <c r="K1302" s="15" t="n">
        <f aca="false">IF(AND(F1302&lt;&gt;"",E1302&lt;&gt;""),DATEVALUE(F1302)-DATEVALUE(E1302),"")</f>
        <v>13</v>
      </c>
      <c r="L1302" s="4" t="n">
        <f aca="false">H1302*(1-I1302/100)</f>
        <v>4351.4815</v>
      </c>
      <c r="M1302" s="4" t="n">
        <f aca="false">H1302*CALCULATIONS!$B$2</f>
        <v>3071.634</v>
      </c>
      <c r="N1302" s="4" t="n">
        <f aca="false">IF(J1302="Yes",H1302*CALCULATIONS!$B$3,0)</f>
        <v>1023.878</v>
      </c>
      <c r="O1302" s="4" t="n">
        <f aca="false">L1302-M1302-N1302</f>
        <v>255.9695</v>
      </c>
      <c r="P1302" s="16" t="n">
        <f aca="false">IF(L1302&gt;0,O1302/L1302,"")</f>
        <v>0.0588235294117646</v>
      </c>
    </row>
    <row r="1303" customFormat="false" ht="15" hidden="false" customHeight="false" outlineLevel="0" collapsed="false">
      <c r="A1303" s="2" t="str">
        <f aca="false">RAW_DATA!A1299</f>
        <v>ORD-101298</v>
      </c>
      <c r="B1303" s="2" t="str">
        <f aca="false">RAW_DATA!B1299</f>
        <v>CUST-5486</v>
      </c>
      <c r="C1303" s="2" t="str">
        <f aca="false">RAW_DATA!C1299</f>
        <v>Women</v>
      </c>
      <c r="D1303" s="2" t="str">
        <f aca="false">RAW_DATA!D1299</f>
        <v>WOM-JEANS-001</v>
      </c>
      <c r="E1303" s="14" t="str">
        <f aca="false">RAW_DATA!E1299</f>
        <v>2024-06-26</v>
      </c>
      <c r="F1303" s="14" t="str">
        <f aca="false">RAW_DATA!F1299</f>
        <v>2024-06-30</v>
      </c>
      <c r="G1303" s="2" t="str">
        <f aca="false">RAW_DATA!G1299</f>
        <v>Gandaki</v>
      </c>
      <c r="H1303" s="4" t="n">
        <f aca="false">RAW_DATA!H1299</f>
        <v>5058.33</v>
      </c>
      <c r="I1303" s="5" t="n">
        <f aca="false">RAW_DATA!I1299</f>
        <v>20</v>
      </c>
      <c r="J1303" s="2" t="str">
        <f aca="false">RAW_DATA!J1299</f>
        <v>Yes</v>
      </c>
      <c r="K1303" s="15" t="n">
        <f aca="false">IF(AND(F1303&lt;&gt;"",E1303&lt;&gt;""),DATEVALUE(F1303)-DATEVALUE(E1303),"")</f>
        <v>4</v>
      </c>
      <c r="L1303" s="4" t="n">
        <f aca="false">H1303*(1-I1303/100)</f>
        <v>4046.664</v>
      </c>
      <c r="M1303" s="4" t="n">
        <f aca="false">H1303*CALCULATIONS!$B$2</f>
        <v>3034.998</v>
      </c>
      <c r="N1303" s="4" t="n">
        <f aca="false">IF(J1303="Yes",H1303*CALCULATIONS!$B$3,0)</f>
        <v>1011.666</v>
      </c>
      <c r="O1303" s="4" t="n">
        <f aca="false">L1303-M1303-N1303</f>
        <v>0</v>
      </c>
      <c r="P1303" s="16" t="n">
        <f aca="false">IF(L1303&gt;0,O1303/L1303,"")</f>
        <v>0</v>
      </c>
    </row>
    <row r="1304" customFormat="false" ht="15" hidden="false" customHeight="false" outlineLevel="0" collapsed="false">
      <c r="A1304" s="2" t="str">
        <f aca="false">RAW_DATA!A1300</f>
        <v>ORD-101299</v>
      </c>
      <c r="B1304" s="2" t="str">
        <f aca="false">RAW_DATA!B1300</f>
        <v>CUST-4795</v>
      </c>
      <c r="C1304" s="2" t="str">
        <f aca="false">RAW_DATA!C1300</f>
        <v>Women</v>
      </c>
      <c r="D1304" s="2" t="str">
        <f aca="false">RAW_DATA!D1300</f>
        <v>WOM-TOP-001</v>
      </c>
      <c r="E1304" s="14" t="str">
        <f aca="false">RAW_DATA!E1300</f>
        <v>2024-05-12</v>
      </c>
      <c r="F1304" s="14" t="str">
        <f aca="false">RAW_DATA!F1300</f>
        <v>2024-05-27</v>
      </c>
      <c r="G1304" s="2" t="str">
        <f aca="false">RAW_DATA!G1300</f>
        <v>Karnali</v>
      </c>
      <c r="H1304" s="4" t="n">
        <f aca="false">RAW_DATA!H1300</f>
        <v>14118.47</v>
      </c>
      <c r="I1304" s="5" t="n">
        <f aca="false">RAW_DATA!I1300</f>
        <v>10</v>
      </c>
      <c r="J1304" s="2" t="str">
        <f aca="false">RAW_DATA!J1300</f>
        <v>No</v>
      </c>
      <c r="K1304" s="15" t="n">
        <f aca="false">IF(AND(F1304&lt;&gt;"",E1304&lt;&gt;""),DATEVALUE(F1304)-DATEVALUE(E1304),"")</f>
        <v>15</v>
      </c>
      <c r="L1304" s="4" t="n">
        <f aca="false">H1304*(1-I1304/100)</f>
        <v>12706.623</v>
      </c>
      <c r="M1304" s="4" t="n">
        <f aca="false">H1304*CALCULATIONS!$B$2</f>
        <v>8471.082</v>
      </c>
      <c r="N1304" s="4" t="n">
        <f aca="false">IF(J1304="Yes",H1304*CALCULATIONS!$B$3,0)</f>
        <v>0</v>
      </c>
      <c r="O1304" s="4" t="n">
        <f aca="false">L1304-M1304-N1304</f>
        <v>4235.541</v>
      </c>
      <c r="P1304" s="16" t="n">
        <f aca="false">IF(L1304&gt;0,O1304/L1304,"")</f>
        <v>0.333333333333333</v>
      </c>
    </row>
    <row r="1305" customFormat="false" ht="15" hidden="false" customHeight="false" outlineLevel="0" collapsed="false">
      <c r="A1305" s="2" t="str">
        <f aca="false">RAW_DATA!A1301</f>
        <v>ORD-101300</v>
      </c>
      <c r="B1305" s="2" t="str">
        <f aca="false">RAW_DATA!B1301</f>
        <v>CUST-9844</v>
      </c>
      <c r="C1305" s="2" t="str">
        <f aca="false">RAW_DATA!C1301</f>
        <v>Women</v>
      </c>
      <c r="D1305" s="2" t="str">
        <f aca="false">RAW_DATA!D1301</f>
        <v>WOM-DRESS-001</v>
      </c>
      <c r="E1305" s="14" t="str">
        <f aca="false">RAW_DATA!E1301</f>
        <v>2024-03-27</v>
      </c>
      <c r="F1305" s="14" t="str">
        <f aca="false">RAW_DATA!F1301</f>
        <v>2024-03-28</v>
      </c>
      <c r="G1305" s="2" t="str">
        <f aca="false">RAW_DATA!G1301</f>
        <v>Bagmati</v>
      </c>
      <c r="H1305" s="4" t="n">
        <f aca="false">RAW_DATA!H1301</f>
        <v>12662.45</v>
      </c>
      <c r="I1305" s="5" t="n">
        <f aca="false">RAW_DATA!I1301</f>
        <v>20</v>
      </c>
      <c r="J1305" s="2" t="str">
        <f aca="false">RAW_DATA!J1301</f>
        <v>No</v>
      </c>
      <c r="K1305" s="15" t="n">
        <f aca="false">IF(AND(F1305&lt;&gt;"",E1305&lt;&gt;""),DATEVALUE(F1305)-DATEVALUE(E1305),"")</f>
        <v>1</v>
      </c>
      <c r="L1305" s="4" t="n">
        <f aca="false">H1305*(1-I1305/100)</f>
        <v>10129.96</v>
      </c>
      <c r="M1305" s="4" t="n">
        <f aca="false">H1305*CALCULATIONS!$B$2</f>
        <v>7597.47</v>
      </c>
      <c r="N1305" s="4" t="n">
        <f aca="false">IF(J1305="Yes",H1305*CALCULATIONS!$B$3,0)</f>
        <v>0</v>
      </c>
      <c r="O1305" s="4" t="n">
        <f aca="false">L1305-M1305-N1305</f>
        <v>2532.49</v>
      </c>
      <c r="P1305" s="16" t="n">
        <f aca="false">IF(L1305&gt;0,O1305/L1305,"")</f>
        <v>0.25</v>
      </c>
    </row>
    <row r="1306" customFormat="false" ht="15" hidden="false" customHeight="false" outlineLevel="0" collapsed="false">
      <c r="A1306" s="2" t="str">
        <f aca="false">RAW_DATA!A1302</f>
        <v>ORD-101301</v>
      </c>
      <c r="B1306" s="2" t="str">
        <f aca="false">RAW_DATA!B1302</f>
        <v>CUST-7987</v>
      </c>
      <c r="C1306" s="2" t="str">
        <f aca="false">RAW_DATA!C1302</f>
        <v>Women</v>
      </c>
      <c r="D1306" s="2" t="str">
        <f aca="false">RAW_DATA!D1302</f>
        <v>WOM-TOP-001</v>
      </c>
      <c r="E1306" s="14" t="str">
        <f aca="false">RAW_DATA!E1302</f>
        <v>2024-07-08</v>
      </c>
      <c r="F1306" s="14" t="str">
        <f aca="false">RAW_DATA!F1302</f>
        <v>2024-07-11</v>
      </c>
      <c r="G1306" s="2" t="str">
        <f aca="false">RAW_DATA!G1302</f>
        <v>Bagmati</v>
      </c>
      <c r="H1306" s="4" t="n">
        <f aca="false">RAW_DATA!H1302</f>
        <v>12424.77</v>
      </c>
      <c r="I1306" s="5" t="n">
        <f aca="false">RAW_DATA!I1302</f>
        <v>30</v>
      </c>
      <c r="J1306" s="2" t="str">
        <f aca="false">RAW_DATA!J1302</f>
        <v>No</v>
      </c>
      <c r="K1306" s="15" t="n">
        <f aca="false">IF(AND(F1306&lt;&gt;"",E1306&lt;&gt;""),DATEVALUE(F1306)-DATEVALUE(E1306),"")</f>
        <v>3</v>
      </c>
      <c r="L1306" s="4" t="n">
        <f aca="false">H1306*(1-I1306/100)</f>
        <v>8697.339</v>
      </c>
      <c r="M1306" s="4" t="n">
        <f aca="false">H1306*CALCULATIONS!$B$2</f>
        <v>7454.862</v>
      </c>
      <c r="N1306" s="4" t="n">
        <f aca="false">IF(J1306="Yes",H1306*CALCULATIONS!$B$3,0)</f>
        <v>0</v>
      </c>
      <c r="O1306" s="4" t="n">
        <f aca="false">L1306-M1306-N1306</f>
        <v>1242.477</v>
      </c>
      <c r="P1306" s="16" t="n">
        <f aca="false">IF(L1306&gt;0,O1306/L1306,"")</f>
        <v>0.142857142857143</v>
      </c>
    </row>
    <row r="1307" customFormat="false" ht="15" hidden="false" customHeight="false" outlineLevel="0" collapsed="false">
      <c r="A1307" s="2" t="str">
        <f aca="false">RAW_DATA!A1303</f>
        <v>ORD-101302</v>
      </c>
      <c r="B1307" s="2" t="str">
        <f aca="false">RAW_DATA!B1303</f>
        <v>CUST-2965</v>
      </c>
      <c r="C1307" s="2" t="str">
        <f aca="false">RAW_DATA!C1303</f>
        <v>Women</v>
      </c>
      <c r="D1307" s="2" t="str">
        <f aca="false">RAW_DATA!D1303</f>
        <v>WOM-CARDIGAN-001</v>
      </c>
      <c r="E1307" s="14" t="str">
        <f aca="false">RAW_DATA!E1303</f>
        <v>2024-02-26</v>
      </c>
      <c r="F1307" s="14" t="str">
        <f aca="false">RAW_DATA!F1303</f>
        <v>2024-03-05</v>
      </c>
      <c r="G1307" s="2" t="str">
        <f aca="false">RAW_DATA!G1303</f>
        <v>Bagmati</v>
      </c>
      <c r="H1307" s="4" t="n">
        <f aca="false">RAW_DATA!H1303</f>
        <v>4776.65</v>
      </c>
      <c r="I1307" s="5" t="n">
        <f aca="false">RAW_DATA!I1303</f>
        <v>15</v>
      </c>
      <c r="J1307" s="2" t="str">
        <f aca="false">RAW_DATA!J1303</f>
        <v>No</v>
      </c>
      <c r="K1307" s="15" t="n">
        <f aca="false">IF(AND(F1307&lt;&gt;"",E1307&lt;&gt;""),DATEVALUE(F1307)-DATEVALUE(E1307),"")</f>
        <v>8</v>
      </c>
      <c r="L1307" s="4" t="n">
        <f aca="false">H1307*(1-I1307/100)</f>
        <v>4060.1525</v>
      </c>
      <c r="M1307" s="4" t="n">
        <f aca="false">H1307*CALCULATIONS!$B$2</f>
        <v>2865.99</v>
      </c>
      <c r="N1307" s="4" t="n">
        <f aca="false">IF(J1307="Yes",H1307*CALCULATIONS!$B$3,0)</f>
        <v>0</v>
      </c>
      <c r="O1307" s="4" t="n">
        <f aca="false">L1307-M1307-N1307</f>
        <v>1194.1625</v>
      </c>
      <c r="P1307" s="16" t="n">
        <f aca="false">IF(L1307&gt;0,O1307/L1307,"")</f>
        <v>0.294117647058824</v>
      </c>
    </row>
    <row r="1308" customFormat="false" ht="15" hidden="false" customHeight="false" outlineLevel="0" collapsed="false">
      <c r="A1308" s="2" t="str">
        <f aca="false">RAW_DATA!A1304</f>
        <v>ORD-101303</v>
      </c>
      <c r="B1308" s="2" t="str">
        <f aca="false">RAW_DATA!B1304</f>
        <v>CUST-6795</v>
      </c>
      <c r="C1308" s="2" t="str">
        <f aca="false">RAW_DATA!C1304</f>
        <v>Women</v>
      </c>
      <c r="D1308" s="2" t="str">
        <f aca="false">RAW_DATA!D1304</f>
        <v>WOM-LEHENGA-001</v>
      </c>
      <c r="E1308" s="14" t="str">
        <f aca="false">RAW_DATA!E1304</f>
        <v>2024-05-22</v>
      </c>
      <c r="F1308" s="14" t="str">
        <f aca="false">RAW_DATA!F1304</f>
        <v>2024-05-30</v>
      </c>
      <c r="G1308" s="2" t="str">
        <f aca="false">RAW_DATA!G1304</f>
        <v>Madhesh</v>
      </c>
      <c r="H1308" s="4" t="n">
        <f aca="false">RAW_DATA!H1304</f>
        <v>13035.29</v>
      </c>
      <c r="I1308" s="5" t="n">
        <f aca="false">RAW_DATA!I1304</f>
        <v>0</v>
      </c>
      <c r="J1308" s="2" t="str">
        <f aca="false">RAW_DATA!J1304</f>
        <v>Yes</v>
      </c>
      <c r="K1308" s="15" t="n">
        <f aca="false">IF(AND(F1308&lt;&gt;"",E1308&lt;&gt;""),DATEVALUE(F1308)-DATEVALUE(E1308),"")</f>
        <v>8</v>
      </c>
      <c r="L1308" s="4" t="n">
        <f aca="false">H1308*(1-I1308/100)</f>
        <v>13035.29</v>
      </c>
      <c r="M1308" s="4" t="n">
        <f aca="false">H1308*CALCULATIONS!$B$2</f>
        <v>7821.174</v>
      </c>
      <c r="N1308" s="4" t="n">
        <f aca="false">IF(J1308="Yes",H1308*CALCULATIONS!$B$3,0)</f>
        <v>2607.058</v>
      </c>
      <c r="O1308" s="4" t="n">
        <f aca="false">L1308-M1308-N1308</f>
        <v>2607.058</v>
      </c>
      <c r="P1308" s="16" t="n">
        <f aca="false">IF(L1308&gt;0,O1308/L1308,"")</f>
        <v>0.2</v>
      </c>
    </row>
    <row r="1309" customFormat="false" ht="15" hidden="false" customHeight="false" outlineLevel="0" collapsed="false">
      <c r="A1309" s="2" t="str">
        <f aca="false">RAW_DATA!A1305</f>
        <v>ORD-101304</v>
      </c>
      <c r="B1309" s="2" t="str">
        <f aca="false">RAW_DATA!B1305</f>
        <v>CUST-9402</v>
      </c>
      <c r="C1309" s="2" t="str">
        <f aca="false">RAW_DATA!C1305</f>
        <v>Kids</v>
      </c>
      <c r="D1309" s="2" t="str">
        <f aca="false">RAW_DATA!D1305</f>
        <v>KID-DRESS-001</v>
      </c>
      <c r="E1309" s="14" t="str">
        <f aca="false">RAW_DATA!E1305</f>
        <v>2024-06-20</v>
      </c>
      <c r="F1309" s="14" t="str">
        <f aca="false">RAW_DATA!F1305</f>
        <v>2024-06-24</v>
      </c>
      <c r="G1309" s="2" t="str">
        <f aca="false">RAW_DATA!G1305</f>
        <v>Lumbini</v>
      </c>
      <c r="H1309" s="4" t="n">
        <f aca="false">RAW_DATA!H1305</f>
        <v>2772.54</v>
      </c>
      <c r="I1309" s="5" t="n">
        <f aca="false">RAW_DATA!I1305</f>
        <v>10</v>
      </c>
      <c r="J1309" s="2" t="str">
        <f aca="false">RAW_DATA!J1305</f>
        <v>No</v>
      </c>
      <c r="K1309" s="15" t="n">
        <f aca="false">IF(AND(F1309&lt;&gt;"",E1309&lt;&gt;""),DATEVALUE(F1309)-DATEVALUE(E1309),"")</f>
        <v>4</v>
      </c>
      <c r="L1309" s="4" t="n">
        <f aca="false">H1309*(1-I1309/100)</f>
        <v>2495.286</v>
      </c>
      <c r="M1309" s="4" t="n">
        <f aca="false">H1309*CALCULATIONS!$B$2</f>
        <v>1663.524</v>
      </c>
      <c r="N1309" s="4" t="n">
        <f aca="false">IF(J1309="Yes",H1309*CALCULATIONS!$B$3,0)</f>
        <v>0</v>
      </c>
      <c r="O1309" s="4" t="n">
        <f aca="false">L1309-M1309-N1309</f>
        <v>831.762</v>
      </c>
      <c r="P1309" s="16" t="n">
        <f aca="false">IF(L1309&gt;0,O1309/L1309,"")</f>
        <v>0.333333333333333</v>
      </c>
    </row>
    <row r="1310" customFormat="false" ht="15" hidden="false" customHeight="false" outlineLevel="0" collapsed="false">
      <c r="A1310" s="2" t="str">
        <f aca="false">RAW_DATA!A1306</f>
        <v>ORD-101305</v>
      </c>
      <c r="B1310" s="2" t="str">
        <f aca="false">RAW_DATA!B1306</f>
        <v>CUST-9540</v>
      </c>
      <c r="C1310" s="2" t="str">
        <f aca="false">RAW_DATA!C1306</f>
        <v>Women</v>
      </c>
      <c r="D1310" s="2" t="str">
        <f aca="false">RAW_DATA!D1306</f>
        <v>WOM-SAREE-001</v>
      </c>
      <c r="E1310" s="14" t="str">
        <f aca="false">RAW_DATA!E1306</f>
        <v>2024-01-20</v>
      </c>
      <c r="F1310" s="14" t="str">
        <f aca="false">RAW_DATA!F1306</f>
        <v>2024-01-25</v>
      </c>
      <c r="G1310" s="2" t="str">
        <f aca="false">RAW_DATA!G1306</f>
        <v>Lumbini</v>
      </c>
      <c r="H1310" s="4" t="n">
        <f aca="false">RAW_DATA!H1306</f>
        <v>13437.95</v>
      </c>
      <c r="I1310" s="5" t="n">
        <f aca="false">RAW_DATA!I1306</f>
        <v>10</v>
      </c>
      <c r="J1310" s="2" t="str">
        <f aca="false">RAW_DATA!J1306</f>
        <v>No</v>
      </c>
      <c r="K1310" s="15" t="n">
        <f aca="false">IF(AND(F1310&lt;&gt;"",E1310&lt;&gt;""),DATEVALUE(F1310)-DATEVALUE(E1310),"")</f>
        <v>5</v>
      </c>
      <c r="L1310" s="4" t="n">
        <f aca="false">H1310*(1-I1310/100)</f>
        <v>12094.155</v>
      </c>
      <c r="M1310" s="4" t="n">
        <f aca="false">H1310*CALCULATIONS!$B$2</f>
        <v>8062.77</v>
      </c>
      <c r="N1310" s="4" t="n">
        <f aca="false">IF(J1310="Yes",H1310*CALCULATIONS!$B$3,0)</f>
        <v>0</v>
      </c>
      <c r="O1310" s="4" t="n">
        <f aca="false">L1310-M1310-N1310</f>
        <v>4031.385</v>
      </c>
      <c r="P1310" s="16" t="n">
        <f aca="false">IF(L1310&gt;0,O1310/L1310,"")</f>
        <v>0.333333333333333</v>
      </c>
    </row>
    <row r="1311" customFormat="false" ht="15" hidden="false" customHeight="false" outlineLevel="0" collapsed="false">
      <c r="A1311" s="2" t="str">
        <f aca="false">RAW_DATA!A1307</f>
        <v>ORD-101306</v>
      </c>
      <c r="B1311" s="2" t="str">
        <f aca="false">RAW_DATA!B1307</f>
        <v>CUST-7163</v>
      </c>
      <c r="C1311" s="2" t="str">
        <f aca="false">RAW_DATA!C1307</f>
        <v>Men</v>
      </c>
      <c r="D1311" s="2" t="str">
        <f aca="false">RAW_DATA!D1307</f>
        <v>MEN-CHINO-001</v>
      </c>
      <c r="E1311" s="14" t="str">
        <f aca="false">RAW_DATA!E1307</f>
        <v>2024-11-20</v>
      </c>
      <c r="F1311" s="14" t="str">
        <f aca="false">RAW_DATA!F1307</f>
        <v>2024-11-27</v>
      </c>
      <c r="G1311" s="2" t="str">
        <f aca="false">RAW_DATA!G1307</f>
        <v>Lumbini</v>
      </c>
      <c r="H1311" s="4" t="n">
        <f aca="false">RAW_DATA!H1307</f>
        <v>1016.72</v>
      </c>
      <c r="I1311" s="5" t="n">
        <f aca="false">RAW_DATA!I1307</f>
        <v>25</v>
      </c>
      <c r="J1311" s="2" t="str">
        <f aca="false">RAW_DATA!J1307</f>
        <v>No</v>
      </c>
      <c r="K1311" s="15" t="n">
        <f aca="false">IF(AND(F1311&lt;&gt;"",E1311&lt;&gt;""),DATEVALUE(F1311)-DATEVALUE(E1311),"")</f>
        <v>7</v>
      </c>
      <c r="L1311" s="4" t="n">
        <f aca="false">H1311*(1-I1311/100)</f>
        <v>762.54</v>
      </c>
      <c r="M1311" s="4" t="n">
        <f aca="false">H1311*CALCULATIONS!$B$2</f>
        <v>610.032</v>
      </c>
      <c r="N1311" s="4" t="n">
        <f aca="false">IF(J1311="Yes",H1311*CALCULATIONS!$B$3,0)</f>
        <v>0</v>
      </c>
      <c r="O1311" s="4" t="n">
        <f aca="false">L1311-M1311-N1311</f>
        <v>152.508</v>
      </c>
      <c r="P1311" s="16" t="n">
        <f aca="false">IF(L1311&gt;0,O1311/L1311,"")</f>
        <v>0.2</v>
      </c>
    </row>
    <row r="1312" customFormat="false" ht="15" hidden="false" customHeight="false" outlineLevel="0" collapsed="false">
      <c r="A1312" s="2" t="str">
        <f aca="false">RAW_DATA!A1308</f>
        <v>ORD-101307</v>
      </c>
      <c r="B1312" s="2" t="str">
        <f aca="false">RAW_DATA!B1308</f>
        <v>CUST-5630</v>
      </c>
      <c r="C1312" s="2" t="str">
        <f aca="false">RAW_DATA!C1308</f>
        <v>Kids</v>
      </c>
      <c r="D1312" s="2" t="str">
        <f aca="false">RAW_DATA!D1308</f>
        <v>KID-DRESS-001</v>
      </c>
      <c r="E1312" s="14" t="str">
        <f aca="false">RAW_DATA!E1308</f>
        <v>2024-09-05</v>
      </c>
      <c r="F1312" s="14" t="str">
        <f aca="false">RAW_DATA!F1308</f>
        <v>2024-09-14</v>
      </c>
      <c r="G1312" s="2" t="str">
        <f aca="false">RAW_DATA!G1308</f>
        <v>Lumbini</v>
      </c>
      <c r="H1312" s="4" t="n">
        <f aca="false">RAW_DATA!H1308</f>
        <v>7316.67</v>
      </c>
      <c r="I1312" s="5" t="n">
        <f aca="false">RAW_DATA!I1308</f>
        <v>10</v>
      </c>
      <c r="J1312" s="2" t="str">
        <f aca="false">RAW_DATA!J1308</f>
        <v>No</v>
      </c>
      <c r="K1312" s="15" t="n">
        <f aca="false">IF(AND(F1312&lt;&gt;"",E1312&lt;&gt;""),DATEVALUE(F1312)-DATEVALUE(E1312),"")</f>
        <v>9</v>
      </c>
      <c r="L1312" s="4" t="n">
        <f aca="false">H1312*(1-I1312/100)</f>
        <v>6585.003</v>
      </c>
      <c r="M1312" s="4" t="n">
        <f aca="false">H1312*CALCULATIONS!$B$2</f>
        <v>4390.002</v>
      </c>
      <c r="N1312" s="4" t="n">
        <f aca="false">IF(J1312="Yes",H1312*CALCULATIONS!$B$3,0)</f>
        <v>0</v>
      </c>
      <c r="O1312" s="4" t="n">
        <f aca="false">L1312-M1312-N1312</f>
        <v>2195.001</v>
      </c>
      <c r="P1312" s="16" t="n">
        <f aca="false">IF(L1312&gt;0,O1312/L1312,"")</f>
        <v>0.333333333333334</v>
      </c>
    </row>
    <row r="1313" customFormat="false" ht="15" hidden="false" customHeight="false" outlineLevel="0" collapsed="false">
      <c r="A1313" s="2" t="str">
        <f aca="false">RAW_DATA!A1309</f>
        <v>ORD-101308</v>
      </c>
      <c r="B1313" s="2" t="str">
        <f aca="false">RAW_DATA!B1309</f>
        <v>CUST-4416</v>
      </c>
      <c r="C1313" s="2" t="str">
        <f aca="false">RAW_DATA!C1309</f>
        <v>Men</v>
      </c>
      <c r="D1313" s="2" t="str">
        <f aca="false">RAW_DATA!D1309</f>
        <v>MEN-SHIRT-002</v>
      </c>
      <c r="E1313" s="14" t="str">
        <f aca="false">RAW_DATA!E1309</f>
        <v>2024-04-19</v>
      </c>
      <c r="F1313" s="14" t="str">
        <f aca="false">RAW_DATA!F1309</f>
        <v>2024-04-20</v>
      </c>
      <c r="G1313" s="2" t="str">
        <f aca="false">RAW_DATA!G1309</f>
        <v>Sudurpashchim</v>
      </c>
      <c r="H1313" s="4" t="n">
        <f aca="false">RAW_DATA!H1309</f>
        <v>10987.61</v>
      </c>
      <c r="I1313" s="5" t="n">
        <f aca="false">RAW_DATA!I1309</f>
        <v>30</v>
      </c>
      <c r="J1313" s="2" t="str">
        <f aca="false">RAW_DATA!J1309</f>
        <v>Yes</v>
      </c>
      <c r="K1313" s="15" t="n">
        <f aca="false">IF(AND(F1313&lt;&gt;"",E1313&lt;&gt;""),DATEVALUE(F1313)-DATEVALUE(E1313),"")</f>
        <v>1</v>
      </c>
      <c r="L1313" s="4" t="n">
        <f aca="false">H1313*(1-I1313/100)</f>
        <v>7691.327</v>
      </c>
      <c r="M1313" s="4" t="n">
        <f aca="false">H1313*CALCULATIONS!$B$2</f>
        <v>6592.566</v>
      </c>
      <c r="N1313" s="4" t="n">
        <f aca="false">IF(J1313="Yes",H1313*CALCULATIONS!$B$3,0)</f>
        <v>2197.522</v>
      </c>
      <c r="O1313" s="4" t="n">
        <f aca="false">L1313-M1313-N1313</f>
        <v>-1098.761</v>
      </c>
      <c r="P1313" s="16" t="n">
        <f aca="false">IF(L1313&gt;0,O1313/L1313,"")</f>
        <v>-0.142857142857143</v>
      </c>
    </row>
    <row r="1314" customFormat="false" ht="15" hidden="false" customHeight="false" outlineLevel="0" collapsed="false">
      <c r="A1314" s="2" t="str">
        <f aca="false">RAW_DATA!A1310</f>
        <v>ORD-101309</v>
      </c>
      <c r="B1314" s="2" t="str">
        <f aca="false">RAW_DATA!B1310</f>
        <v>CUST-8933</v>
      </c>
      <c r="C1314" s="2" t="str">
        <f aca="false">RAW_DATA!C1310</f>
        <v>Women</v>
      </c>
      <c r="D1314" s="2" t="str">
        <f aca="false">RAW_DATA!D1310</f>
        <v>WOM-KURTA-001</v>
      </c>
      <c r="E1314" s="14" t="str">
        <f aca="false">RAW_DATA!E1310</f>
        <v>2024-11-19</v>
      </c>
      <c r="F1314" s="14" t="str">
        <f aca="false">RAW_DATA!F1310</f>
        <v>2024-11-25</v>
      </c>
      <c r="G1314" s="2" t="str">
        <f aca="false">RAW_DATA!G1310</f>
        <v>Madhesh</v>
      </c>
      <c r="H1314" s="4" t="n">
        <f aca="false">RAW_DATA!H1310</f>
        <v>9393.98</v>
      </c>
      <c r="I1314" s="5" t="n">
        <f aca="false">RAW_DATA!I1310</f>
        <v>10</v>
      </c>
      <c r="J1314" s="2" t="str">
        <f aca="false">RAW_DATA!J1310</f>
        <v>No</v>
      </c>
      <c r="K1314" s="15" t="n">
        <f aca="false">IF(AND(F1314&lt;&gt;"",E1314&lt;&gt;""),DATEVALUE(F1314)-DATEVALUE(E1314),"")</f>
        <v>6</v>
      </c>
      <c r="L1314" s="4" t="n">
        <f aca="false">H1314*(1-I1314/100)</f>
        <v>8454.582</v>
      </c>
      <c r="M1314" s="4" t="n">
        <f aca="false">H1314*CALCULATIONS!$B$2</f>
        <v>5636.388</v>
      </c>
      <c r="N1314" s="4" t="n">
        <f aca="false">IF(J1314="Yes",H1314*CALCULATIONS!$B$3,0)</f>
        <v>0</v>
      </c>
      <c r="O1314" s="4" t="n">
        <f aca="false">L1314-M1314-N1314</f>
        <v>2818.194</v>
      </c>
      <c r="P1314" s="16" t="n">
        <f aca="false">IF(L1314&gt;0,O1314/L1314,"")</f>
        <v>0.333333333333333</v>
      </c>
    </row>
    <row r="1315" customFormat="false" ht="15" hidden="false" customHeight="false" outlineLevel="0" collapsed="false">
      <c r="A1315" s="2" t="str">
        <f aca="false">RAW_DATA!A1311</f>
        <v>ORD-101310</v>
      </c>
      <c r="B1315" s="2" t="str">
        <f aca="false">RAW_DATA!B1311</f>
        <v>CUST-7425</v>
      </c>
      <c r="C1315" s="2" t="str">
        <f aca="false">RAW_DATA!C1311</f>
        <v>Women</v>
      </c>
      <c r="D1315" s="2" t="str">
        <f aca="false">RAW_DATA!D1311</f>
        <v>WOM-DRESS-001</v>
      </c>
      <c r="E1315" s="14" t="str">
        <f aca="false">RAW_DATA!E1311</f>
        <v>2024-05-29</v>
      </c>
      <c r="F1315" s="14" t="str">
        <f aca="false">RAW_DATA!F1311</f>
        <v>2024-06-05</v>
      </c>
      <c r="G1315" s="2" t="str">
        <f aca="false">RAW_DATA!G1311</f>
        <v>Karnali</v>
      </c>
      <c r="H1315" s="4" t="n">
        <f aca="false">RAW_DATA!H1311</f>
        <v>3862.45</v>
      </c>
      <c r="I1315" s="5" t="n">
        <f aca="false">RAW_DATA!I1311</f>
        <v>30</v>
      </c>
      <c r="J1315" s="2" t="str">
        <f aca="false">RAW_DATA!J1311</f>
        <v>No</v>
      </c>
      <c r="K1315" s="15" t="n">
        <f aca="false">IF(AND(F1315&lt;&gt;"",E1315&lt;&gt;""),DATEVALUE(F1315)-DATEVALUE(E1315),"")</f>
        <v>7</v>
      </c>
      <c r="L1315" s="4" t="n">
        <f aca="false">H1315*(1-I1315/100)</f>
        <v>2703.715</v>
      </c>
      <c r="M1315" s="4" t="n">
        <f aca="false">H1315*CALCULATIONS!$B$2</f>
        <v>2317.47</v>
      </c>
      <c r="N1315" s="4" t="n">
        <f aca="false">IF(J1315="Yes",H1315*CALCULATIONS!$B$3,0)</f>
        <v>0</v>
      </c>
      <c r="O1315" s="4" t="n">
        <f aca="false">L1315-M1315-N1315</f>
        <v>386.245</v>
      </c>
      <c r="P1315" s="16" t="n">
        <f aca="false">IF(L1315&gt;0,O1315/L1315,"")</f>
        <v>0.142857142857143</v>
      </c>
    </row>
    <row r="1316" customFormat="false" ht="15" hidden="false" customHeight="false" outlineLevel="0" collapsed="false">
      <c r="A1316" s="2" t="str">
        <f aca="false">RAW_DATA!A1312</f>
        <v>ORD-101311</v>
      </c>
      <c r="B1316" s="2" t="str">
        <f aca="false">RAW_DATA!B1312</f>
        <v>CUST-5053</v>
      </c>
      <c r="C1316" s="2" t="str">
        <f aca="false">RAW_DATA!C1312</f>
        <v>Women</v>
      </c>
      <c r="D1316" s="2" t="str">
        <f aca="false">RAW_DATA!D1312</f>
        <v>WOM-CARDIGAN-001</v>
      </c>
      <c r="E1316" s="14" t="str">
        <f aca="false">RAW_DATA!E1312</f>
        <v>2024-05-27</v>
      </c>
      <c r="F1316" s="14" t="str">
        <f aca="false">RAW_DATA!F1312</f>
        <v>2024-06-01</v>
      </c>
      <c r="G1316" s="2" t="str">
        <f aca="false">RAW_DATA!G1312</f>
        <v>Madhesh</v>
      </c>
      <c r="H1316" s="4" t="n">
        <f aca="false">RAW_DATA!H1312</f>
        <v>3674.49</v>
      </c>
      <c r="I1316" s="5" t="n">
        <f aca="false">RAW_DATA!I1312</f>
        <v>0</v>
      </c>
      <c r="J1316" s="2" t="str">
        <f aca="false">RAW_DATA!J1312</f>
        <v>No</v>
      </c>
      <c r="K1316" s="15" t="n">
        <f aca="false">IF(AND(F1316&lt;&gt;"",E1316&lt;&gt;""),DATEVALUE(F1316)-DATEVALUE(E1316),"")</f>
        <v>5</v>
      </c>
      <c r="L1316" s="4" t="n">
        <f aca="false">H1316*(1-I1316/100)</f>
        <v>3674.49</v>
      </c>
      <c r="M1316" s="4" t="n">
        <f aca="false">H1316*CALCULATIONS!$B$2</f>
        <v>2204.694</v>
      </c>
      <c r="N1316" s="4" t="n">
        <f aca="false">IF(J1316="Yes",H1316*CALCULATIONS!$B$3,0)</f>
        <v>0</v>
      </c>
      <c r="O1316" s="4" t="n">
        <f aca="false">L1316-M1316-N1316</f>
        <v>1469.796</v>
      </c>
      <c r="P1316" s="16" t="n">
        <f aca="false">IF(L1316&gt;0,O1316/L1316,"")</f>
        <v>0.4</v>
      </c>
    </row>
    <row r="1317" customFormat="false" ht="15" hidden="false" customHeight="false" outlineLevel="0" collapsed="false">
      <c r="A1317" s="2" t="str">
        <f aca="false">RAW_DATA!A1313</f>
        <v>ORD-101312</v>
      </c>
      <c r="B1317" s="2" t="str">
        <f aca="false">RAW_DATA!B1313</f>
        <v>CUST-8925</v>
      </c>
      <c r="C1317" s="2" t="str">
        <f aca="false">RAW_DATA!C1313</f>
        <v>Women</v>
      </c>
      <c r="D1317" s="2" t="str">
        <f aca="false">RAW_DATA!D1313</f>
        <v>WOM-SAREE-001</v>
      </c>
      <c r="E1317" s="14" t="str">
        <f aca="false">RAW_DATA!E1313</f>
        <v>2024-06-26</v>
      </c>
      <c r="F1317" s="14" t="str">
        <f aca="false">RAW_DATA!F1313</f>
        <v>2024-07-03</v>
      </c>
      <c r="G1317" s="2" t="str">
        <f aca="false">RAW_DATA!G1313</f>
        <v>Bagmati</v>
      </c>
      <c r="H1317" s="4" t="n">
        <f aca="false">RAW_DATA!H1313</f>
        <v>10078.89</v>
      </c>
      <c r="I1317" s="5" t="n">
        <f aca="false">RAW_DATA!I1313</f>
        <v>10</v>
      </c>
      <c r="J1317" s="2" t="str">
        <f aca="false">RAW_DATA!J1313</f>
        <v>No</v>
      </c>
      <c r="K1317" s="15" t="n">
        <f aca="false">IF(AND(F1317&lt;&gt;"",E1317&lt;&gt;""),DATEVALUE(F1317)-DATEVALUE(E1317),"")</f>
        <v>7</v>
      </c>
      <c r="L1317" s="4" t="n">
        <f aca="false">H1317*(1-I1317/100)</f>
        <v>9071.001</v>
      </c>
      <c r="M1317" s="4" t="n">
        <f aca="false">H1317*CALCULATIONS!$B$2</f>
        <v>6047.334</v>
      </c>
      <c r="N1317" s="4" t="n">
        <f aca="false">IF(J1317="Yes",H1317*CALCULATIONS!$B$3,0)</f>
        <v>0</v>
      </c>
      <c r="O1317" s="4" t="n">
        <f aca="false">L1317-M1317-N1317</f>
        <v>3023.667</v>
      </c>
      <c r="P1317" s="16" t="n">
        <f aca="false">IF(L1317&gt;0,O1317/L1317,"")</f>
        <v>0.333333333333333</v>
      </c>
    </row>
    <row r="1318" customFormat="false" ht="15" hidden="false" customHeight="false" outlineLevel="0" collapsed="false">
      <c r="A1318" s="2" t="str">
        <f aca="false">RAW_DATA!A1314</f>
        <v>ORD-101313</v>
      </c>
      <c r="B1318" s="2" t="str">
        <f aca="false">RAW_DATA!B1314</f>
        <v>CUST-7701</v>
      </c>
      <c r="C1318" s="2" t="str">
        <f aca="false">RAW_DATA!C1314</f>
        <v>Kids</v>
      </c>
      <c r="D1318" s="2" t="str">
        <f aca="false">RAW_DATA!D1314</f>
        <v>KID-HOODIE-001</v>
      </c>
      <c r="E1318" s="14" t="str">
        <f aca="false">RAW_DATA!E1314</f>
        <v>2024-05-28</v>
      </c>
      <c r="F1318" s="14" t="str">
        <f aca="false">RAW_DATA!F1314</f>
        <v>2024-06-01</v>
      </c>
      <c r="G1318" s="2" t="str">
        <f aca="false">RAW_DATA!G1314</f>
        <v>Gandaki</v>
      </c>
      <c r="H1318" s="4" t="n">
        <f aca="false">RAW_DATA!H1314</f>
        <v>3905.47</v>
      </c>
      <c r="I1318" s="5" t="n">
        <f aca="false">RAW_DATA!I1314</f>
        <v>25</v>
      </c>
      <c r="J1318" s="2" t="str">
        <f aca="false">RAW_DATA!J1314</f>
        <v>No</v>
      </c>
      <c r="K1318" s="15" t="n">
        <f aca="false">IF(AND(F1318&lt;&gt;"",E1318&lt;&gt;""),DATEVALUE(F1318)-DATEVALUE(E1318),"")</f>
        <v>4</v>
      </c>
      <c r="L1318" s="4" t="n">
        <f aca="false">H1318*(1-I1318/100)</f>
        <v>2929.1025</v>
      </c>
      <c r="M1318" s="4" t="n">
        <f aca="false">H1318*CALCULATIONS!$B$2</f>
        <v>2343.282</v>
      </c>
      <c r="N1318" s="4" t="n">
        <f aca="false">IF(J1318="Yes",H1318*CALCULATIONS!$B$3,0)</f>
        <v>0</v>
      </c>
      <c r="O1318" s="4" t="n">
        <f aca="false">L1318-M1318-N1318</f>
        <v>585.8205</v>
      </c>
      <c r="P1318" s="16" t="n">
        <f aca="false">IF(L1318&gt;0,O1318/L1318,"")</f>
        <v>0.2</v>
      </c>
    </row>
    <row r="1319" customFormat="false" ht="15" hidden="false" customHeight="false" outlineLevel="0" collapsed="false">
      <c r="A1319" s="2" t="str">
        <f aca="false">RAW_DATA!A1315</f>
        <v>ORD-101314</v>
      </c>
      <c r="B1319" s="2" t="str">
        <f aca="false">RAW_DATA!B1315</f>
        <v>CUST-1895</v>
      </c>
      <c r="C1319" s="2" t="str">
        <f aca="false">RAW_DATA!C1315</f>
        <v>Men</v>
      </c>
      <c r="D1319" s="2" t="str">
        <f aca="false">RAW_DATA!D1315</f>
        <v>MEN-SUIT-001</v>
      </c>
      <c r="E1319" s="14" t="str">
        <f aca="false">RAW_DATA!E1315</f>
        <v>2024-08-14</v>
      </c>
      <c r="F1319" s="14" t="str">
        <f aca="false">RAW_DATA!F1315</f>
        <v>2024-08-19</v>
      </c>
      <c r="G1319" s="2" t="str">
        <f aca="false">RAW_DATA!G1315</f>
        <v>Bagmati</v>
      </c>
      <c r="H1319" s="4" t="n">
        <f aca="false">RAW_DATA!H1315</f>
        <v>6462.82</v>
      </c>
      <c r="I1319" s="5" t="n">
        <f aca="false">RAW_DATA!I1315</f>
        <v>10</v>
      </c>
      <c r="J1319" s="2" t="str">
        <f aca="false">RAW_DATA!J1315</f>
        <v>No</v>
      </c>
      <c r="K1319" s="15" t="n">
        <f aca="false">IF(AND(F1319&lt;&gt;"",E1319&lt;&gt;""),DATEVALUE(F1319)-DATEVALUE(E1319),"")</f>
        <v>5</v>
      </c>
      <c r="L1319" s="4" t="n">
        <f aca="false">H1319*(1-I1319/100)</f>
        <v>5816.538</v>
      </c>
      <c r="M1319" s="4" t="n">
        <f aca="false">H1319*CALCULATIONS!$B$2</f>
        <v>3877.692</v>
      </c>
      <c r="N1319" s="4" t="n">
        <f aca="false">IF(J1319="Yes",H1319*CALCULATIONS!$B$3,0)</f>
        <v>0</v>
      </c>
      <c r="O1319" s="4" t="n">
        <f aca="false">L1319-M1319-N1319</f>
        <v>1938.846</v>
      </c>
      <c r="P1319" s="16" t="n">
        <f aca="false">IF(L1319&gt;0,O1319/L1319,"")</f>
        <v>0.333333333333333</v>
      </c>
    </row>
    <row r="1320" customFormat="false" ht="15" hidden="false" customHeight="false" outlineLevel="0" collapsed="false">
      <c r="A1320" s="2" t="str">
        <f aca="false">RAW_DATA!A1316</f>
        <v>ORD-101315</v>
      </c>
      <c r="B1320" s="2" t="str">
        <f aca="false">RAW_DATA!B1316</f>
        <v>CUST-3728</v>
      </c>
      <c r="C1320" s="2" t="str">
        <f aca="false">RAW_DATA!C1316</f>
        <v>Men</v>
      </c>
      <c r="D1320" s="2" t="str">
        <f aca="false">RAW_DATA!D1316</f>
        <v>MEN-JEANS-002</v>
      </c>
      <c r="E1320" s="14" t="str">
        <f aca="false">RAW_DATA!E1316</f>
        <v>2024-08-17</v>
      </c>
      <c r="F1320" s="14" t="str">
        <f aca="false">RAW_DATA!F1316</f>
        <v>2024-08-22</v>
      </c>
      <c r="G1320" s="2" t="str">
        <f aca="false">RAW_DATA!G1316</f>
        <v>Madhesh</v>
      </c>
      <c r="H1320" s="4" t="n">
        <f aca="false">RAW_DATA!H1316</f>
        <v>1161.61</v>
      </c>
      <c r="I1320" s="5" t="n">
        <f aca="false">RAW_DATA!I1316</f>
        <v>30</v>
      </c>
      <c r="J1320" s="2" t="str">
        <f aca="false">RAW_DATA!J1316</f>
        <v>No</v>
      </c>
      <c r="K1320" s="15" t="n">
        <f aca="false">IF(AND(F1320&lt;&gt;"",E1320&lt;&gt;""),DATEVALUE(F1320)-DATEVALUE(E1320),"")</f>
        <v>5</v>
      </c>
      <c r="L1320" s="4" t="n">
        <f aca="false">H1320*(1-I1320/100)</f>
        <v>813.127</v>
      </c>
      <c r="M1320" s="4" t="n">
        <f aca="false">H1320*CALCULATIONS!$B$2</f>
        <v>696.966</v>
      </c>
      <c r="N1320" s="4" t="n">
        <f aca="false">IF(J1320="Yes",H1320*CALCULATIONS!$B$3,0)</f>
        <v>0</v>
      </c>
      <c r="O1320" s="4" t="n">
        <f aca="false">L1320-M1320-N1320</f>
        <v>116.161</v>
      </c>
      <c r="P1320" s="16" t="n">
        <f aca="false">IF(L1320&gt;0,O1320/L1320,"")</f>
        <v>0.142857142857143</v>
      </c>
    </row>
    <row r="1321" customFormat="false" ht="15" hidden="false" customHeight="false" outlineLevel="0" collapsed="false">
      <c r="A1321" s="2" t="str">
        <f aca="false">RAW_DATA!A1317</f>
        <v>ORD-101316</v>
      </c>
      <c r="B1321" s="2" t="str">
        <f aca="false">RAW_DATA!B1317</f>
        <v>CUST-1345</v>
      </c>
      <c r="C1321" s="2" t="str">
        <f aca="false">RAW_DATA!C1317</f>
        <v>Women</v>
      </c>
      <c r="D1321" s="2" t="str">
        <f aca="false">RAW_DATA!D1317</f>
        <v>WOM-SAREE-001</v>
      </c>
      <c r="E1321" s="14" t="str">
        <f aca="false">RAW_DATA!E1317</f>
        <v>2024-03-07</v>
      </c>
      <c r="F1321" s="14" t="str">
        <f aca="false">RAW_DATA!F1317</f>
        <v>2024-03-13</v>
      </c>
      <c r="G1321" s="2" t="str">
        <f aca="false">RAW_DATA!G1317</f>
        <v>Sudurpashchim</v>
      </c>
      <c r="H1321" s="4" t="n">
        <f aca="false">RAW_DATA!H1317</f>
        <v>9355.9</v>
      </c>
      <c r="I1321" s="5" t="n">
        <f aca="false">RAW_DATA!I1317</f>
        <v>20</v>
      </c>
      <c r="J1321" s="2" t="str">
        <f aca="false">RAW_DATA!J1317</f>
        <v>Yes</v>
      </c>
      <c r="K1321" s="15" t="n">
        <f aca="false">IF(AND(F1321&lt;&gt;"",E1321&lt;&gt;""),DATEVALUE(F1321)-DATEVALUE(E1321),"")</f>
        <v>6</v>
      </c>
      <c r="L1321" s="4" t="n">
        <f aca="false">H1321*(1-I1321/100)</f>
        <v>7484.72</v>
      </c>
      <c r="M1321" s="4" t="n">
        <f aca="false">H1321*CALCULATIONS!$B$2</f>
        <v>5613.54</v>
      </c>
      <c r="N1321" s="4" t="n">
        <f aca="false">IF(J1321="Yes",H1321*CALCULATIONS!$B$3,0)</f>
        <v>1871.18</v>
      </c>
      <c r="O1321" s="4" t="n">
        <f aca="false">L1321-M1321-N1321</f>
        <v>0</v>
      </c>
      <c r="P1321" s="16" t="n">
        <f aca="false">IF(L1321&gt;0,O1321/L1321,"")</f>
        <v>0</v>
      </c>
    </row>
    <row r="1322" customFormat="false" ht="15" hidden="false" customHeight="false" outlineLevel="0" collapsed="false">
      <c r="A1322" s="2" t="str">
        <f aca="false">RAW_DATA!A1318</f>
        <v>ORD-101317</v>
      </c>
      <c r="B1322" s="2" t="str">
        <f aca="false">RAW_DATA!B1318</f>
        <v>CUST-4448</v>
      </c>
      <c r="C1322" s="2" t="str">
        <f aca="false">RAW_DATA!C1318</f>
        <v>Kids</v>
      </c>
      <c r="D1322" s="2" t="str">
        <f aca="false">RAW_DATA!D1318</f>
        <v>KID-FROCK-001</v>
      </c>
      <c r="E1322" s="14" t="str">
        <f aca="false">RAW_DATA!E1318</f>
        <v>2024-10-10</v>
      </c>
      <c r="F1322" s="14" t="str">
        <f aca="false">RAW_DATA!F1318</f>
        <v>2024-10-12</v>
      </c>
      <c r="G1322" s="2" t="str">
        <f aca="false">RAW_DATA!G1318</f>
        <v>Lumbini</v>
      </c>
      <c r="H1322" s="4" t="n">
        <f aca="false">RAW_DATA!H1318</f>
        <v>13727.31</v>
      </c>
      <c r="I1322" s="5" t="n">
        <f aca="false">RAW_DATA!I1318</f>
        <v>10</v>
      </c>
      <c r="J1322" s="2" t="str">
        <f aca="false">RAW_DATA!J1318</f>
        <v>Yes</v>
      </c>
      <c r="K1322" s="15" t="n">
        <f aca="false">IF(AND(F1322&lt;&gt;"",E1322&lt;&gt;""),DATEVALUE(F1322)-DATEVALUE(E1322),"")</f>
        <v>2</v>
      </c>
      <c r="L1322" s="4" t="n">
        <f aca="false">H1322*(1-I1322/100)</f>
        <v>12354.579</v>
      </c>
      <c r="M1322" s="4" t="n">
        <f aca="false">H1322*CALCULATIONS!$B$2</f>
        <v>8236.386</v>
      </c>
      <c r="N1322" s="4" t="n">
        <f aca="false">IF(J1322="Yes",H1322*CALCULATIONS!$B$3,0)</f>
        <v>2745.462</v>
      </c>
      <c r="O1322" s="4" t="n">
        <f aca="false">L1322-M1322-N1322</f>
        <v>1372.731</v>
      </c>
      <c r="P1322" s="16" t="n">
        <f aca="false">IF(L1322&gt;0,O1322/L1322,"")</f>
        <v>0.111111111111111</v>
      </c>
    </row>
    <row r="1323" customFormat="false" ht="15" hidden="false" customHeight="false" outlineLevel="0" collapsed="false">
      <c r="A1323" s="2" t="str">
        <f aca="false">RAW_DATA!A1319</f>
        <v>ORD-101318</v>
      </c>
      <c r="B1323" s="2" t="str">
        <f aca="false">RAW_DATA!B1319</f>
        <v>CUST-7125</v>
      </c>
      <c r="C1323" s="2" t="str">
        <f aca="false">RAW_DATA!C1319</f>
        <v>Men</v>
      </c>
      <c r="D1323" s="2" t="str">
        <f aca="false">RAW_DATA!D1319</f>
        <v>MEN-JEANS-002</v>
      </c>
      <c r="E1323" s="14" t="str">
        <f aca="false">RAW_DATA!E1319</f>
        <v>2024-04-27</v>
      </c>
      <c r="F1323" s="14" t="str">
        <f aca="false">RAW_DATA!F1319</f>
        <v>2024-05-01</v>
      </c>
      <c r="G1323" s="2" t="str">
        <f aca="false">RAW_DATA!G1319</f>
        <v>Sudurpashchim</v>
      </c>
      <c r="H1323" s="4" t="n">
        <f aca="false">RAW_DATA!H1319</f>
        <v>8267.63</v>
      </c>
      <c r="I1323" s="5" t="n">
        <f aca="false">RAW_DATA!I1319</f>
        <v>30</v>
      </c>
      <c r="J1323" s="2" t="str">
        <f aca="false">RAW_DATA!J1319</f>
        <v>Yes</v>
      </c>
      <c r="K1323" s="15" t="n">
        <f aca="false">IF(AND(F1323&lt;&gt;"",E1323&lt;&gt;""),DATEVALUE(F1323)-DATEVALUE(E1323),"")</f>
        <v>4</v>
      </c>
      <c r="L1323" s="4" t="n">
        <f aca="false">H1323*(1-I1323/100)</f>
        <v>5787.341</v>
      </c>
      <c r="M1323" s="4" t="n">
        <f aca="false">H1323*CALCULATIONS!$B$2</f>
        <v>4960.578</v>
      </c>
      <c r="N1323" s="4" t="n">
        <f aca="false">IF(J1323="Yes",H1323*CALCULATIONS!$B$3,0)</f>
        <v>1653.526</v>
      </c>
      <c r="O1323" s="4" t="n">
        <f aca="false">L1323-M1323-N1323</f>
        <v>-826.763</v>
      </c>
      <c r="P1323" s="16" t="n">
        <f aca="false">IF(L1323&gt;0,O1323/L1323,"")</f>
        <v>-0.142857142857143</v>
      </c>
    </row>
    <row r="1324" customFormat="false" ht="15" hidden="false" customHeight="false" outlineLevel="0" collapsed="false">
      <c r="A1324" s="2" t="str">
        <f aca="false">RAW_DATA!A1320</f>
        <v>ORD-101319</v>
      </c>
      <c r="B1324" s="2" t="str">
        <f aca="false">RAW_DATA!B1320</f>
        <v>CUST-9627</v>
      </c>
      <c r="C1324" s="2" t="str">
        <f aca="false">RAW_DATA!C1320</f>
        <v>Men</v>
      </c>
      <c r="D1324" s="2" t="str">
        <f aca="false">RAW_DATA!D1320</f>
        <v>MEN-JEANS-002</v>
      </c>
      <c r="E1324" s="14" t="str">
        <f aca="false">RAW_DATA!E1320</f>
        <v>2024-01-19</v>
      </c>
      <c r="F1324" s="14" t="str">
        <f aca="false">RAW_DATA!F1320</f>
        <v>2024-01-28</v>
      </c>
      <c r="G1324" s="2" t="str">
        <f aca="false">RAW_DATA!G1320</f>
        <v>Gandaki</v>
      </c>
      <c r="H1324" s="4" t="n">
        <f aca="false">RAW_DATA!H1320</f>
        <v>14130.2</v>
      </c>
      <c r="I1324" s="5" t="n">
        <f aca="false">RAW_DATA!I1320</f>
        <v>5</v>
      </c>
      <c r="J1324" s="2" t="str">
        <f aca="false">RAW_DATA!J1320</f>
        <v>No</v>
      </c>
      <c r="K1324" s="15" t="n">
        <f aca="false">IF(AND(F1324&lt;&gt;"",E1324&lt;&gt;""),DATEVALUE(F1324)-DATEVALUE(E1324),"")</f>
        <v>9</v>
      </c>
      <c r="L1324" s="4" t="n">
        <f aca="false">H1324*(1-I1324/100)</f>
        <v>13423.69</v>
      </c>
      <c r="M1324" s="4" t="n">
        <f aca="false">H1324*CALCULATIONS!$B$2</f>
        <v>8478.12</v>
      </c>
      <c r="N1324" s="4" t="n">
        <f aca="false">IF(J1324="Yes",H1324*CALCULATIONS!$B$3,0)</f>
        <v>0</v>
      </c>
      <c r="O1324" s="4" t="n">
        <f aca="false">L1324-M1324-N1324</f>
        <v>4945.57</v>
      </c>
      <c r="P1324" s="16" t="n">
        <f aca="false">IF(L1324&gt;0,O1324/L1324,"")</f>
        <v>0.368421052631579</v>
      </c>
    </row>
    <row r="1325" customFormat="false" ht="15" hidden="false" customHeight="false" outlineLevel="0" collapsed="false">
      <c r="A1325" s="2" t="str">
        <f aca="false">RAW_DATA!A1321</f>
        <v>ORD-101320</v>
      </c>
      <c r="B1325" s="2" t="str">
        <f aca="false">RAW_DATA!B1321</f>
        <v>CUST-5051</v>
      </c>
      <c r="C1325" s="2" t="str">
        <f aca="false">RAW_DATA!C1321</f>
        <v>Men</v>
      </c>
      <c r="D1325" s="2" t="str">
        <f aca="false">RAW_DATA!D1321</f>
        <v>MEN-POLO-001</v>
      </c>
      <c r="E1325" s="14" t="str">
        <f aca="false">RAW_DATA!E1321</f>
        <v>2024-06-03</v>
      </c>
      <c r="F1325" s="14" t="str">
        <f aca="false">RAW_DATA!F1321</f>
        <v>2024-06-04</v>
      </c>
      <c r="G1325" s="2" t="str">
        <f aca="false">RAW_DATA!G1321</f>
        <v>Lumbini</v>
      </c>
      <c r="H1325" s="4" t="n">
        <f aca="false">RAW_DATA!H1321</f>
        <v>2775.71</v>
      </c>
      <c r="I1325" s="5" t="n">
        <f aca="false">RAW_DATA!I1321</f>
        <v>0</v>
      </c>
      <c r="J1325" s="2" t="str">
        <f aca="false">RAW_DATA!J1321</f>
        <v>No</v>
      </c>
      <c r="K1325" s="15" t="n">
        <f aca="false">IF(AND(F1325&lt;&gt;"",E1325&lt;&gt;""),DATEVALUE(F1325)-DATEVALUE(E1325),"")</f>
        <v>1</v>
      </c>
      <c r="L1325" s="4" t="n">
        <f aca="false">H1325*(1-I1325/100)</f>
        <v>2775.71</v>
      </c>
      <c r="M1325" s="4" t="n">
        <f aca="false">H1325*CALCULATIONS!$B$2</f>
        <v>1665.426</v>
      </c>
      <c r="N1325" s="4" t="n">
        <f aca="false">IF(J1325="Yes",H1325*CALCULATIONS!$B$3,0)</f>
        <v>0</v>
      </c>
      <c r="O1325" s="4" t="n">
        <f aca="false">L1325-M1325-N1325</f>
        <v>1110.284</v>
      </c>
      <c r="P1325" s="16" t="n">
        <f aca="false">IF(L1325&gt;0,O1325/L1325,"")</f>
        <v>0.4</v>
      </c>
    </row>
    <row r="1326" customFormat="false" ht="15" hidden="false" customHeight="false" outlineLevel="0" collapsed="false">
      <c r="A1326" s="2" t="str">
        <f aca="false">RAW_DATA!A1322</f>
        <v>ORD-101321</v>
      </c>
      <c r="B1326" s="2" t="str">
        <f aca="false">RAW_DATA!B1322</f>
        <v>CUST-2391</v>
      </c>
      <c r="C1326" s="2" t="str">
        <f aca="false">RAW_DATA!C1322</f>
        <v>Men</v>
      </c>
      <c r="D1326" s="2" t="str">
        <f aca="false">RAW_DATA!D1322</f>
        <v>MEN-SHIRT-002</v>
      </c>
      <c r="E1326" s="14" t="str">
        <f aca="false">RAW_DATA!E1322</f>
        <v>2024-03-08</v>
      </c>
      <c r="F1326" s="14" t="str">
        <f aca="false">RAW_DATA!F1322</f>
        <v>2024-03-17</v>
      </c>
      <c r="G1326" s="2" t="str">
        <f aca="false">RAW_DATA!G1322</f>
        <v>Karnali</v>
      </c>
      <c r="H1326" s="4" t="n">
        <f aca="false">RAW_DATA!H1322</f>
        <v>10001.5</v>
      </c>
      <c r="I1326" s="5" t="n">
        <f aca="false">RAW_DATA!I1322</f>
        <v>15</v>
      </c>
      <c r="J1326" s="2" t="str">
        <f aca="false">RAW_DATA!J1322</f>
        <v>No</v>
      </c>
      <c r="K1326" s="15" t="n">
        <f aca="false">IF(AND(F1326&lt;&gt;"",E1326&lt;&gt;""),DATEVALUE(F1326)-DATEVALUE(E1326),"")</f>
        <v>9</v>
      </c>
      <c r="L1326" s="4" t="n">
        <f aca="false">H1326*(1-I1326/100)</f>
        <v>8501.275</v>
      </c>
      <c r="M1326" s="4" t="n">
        <f aca="false">H1326*CALCULATIONS!$B$2</f>
        <v>6000.9</v>
      </c>
      <c r="N1326" s="4" t="n">
        <f aca="false">IF(J1326="Yes",H1326*CALCULATIONS!$B$3,0)</f>
        <v>0</v>
      </c>
      <c r="O1326" s="4" t="n">
        <f aca="false">L1326-M1326-N1326</f>
        <v>2500.375</v>
      </c>
      <c r="P1326" s="16" t="n">
        <f aca="false">IF(L1326&gt;0,O1326/L1326,"")</f>
        <v>0.294117647058824</v>
      </c>
    </row>
    <row r="1327" customFormat="false" ht="15" hidden="false" customHeight="false" outlineLevel="0" collapsed="false">
      <c r="A1327" s="2" t="str">
        <f aca="false">RAW_DATA!A1323</f>
        <v>ORD-101322</v>
      </c>
      <c r="B1327" s="2" t="str">
        <f aca="false">RAW_DATA!B1323</f>
        <v>CUST-3487</v>
      </c>
      <c r="C1327" s="2" t="str">
        <f aca="false">RAW_DATA!C1323</f>
        <v>Men</v>
      </c>
      <c r="D1327" s="2" t="str">
        <f aca="false">RAW_DATA!D1323</f>
        <v>MEN-CHINO-001</v>
      </c>
      <c r="E1327" s="14" t="str">
        <f aca="false">RAW_DATA!E1323</f>
        <v>2024-01-11</v>
      </c>
      <c r="F1327" s="14" t="str">
        <f aca="false">RAW_DATA!F1323</f>
        <v>2024-01-12</v>
      </c>
      <c r="G1327" s="2" t="str">
        <f aca="false">RAW_DATA!G1323</f>
        <v>Lumbini</v>
      </c>
      <c r="H1327" s="4" t="n">
        <f aca="false">RAW_DATA!H1323</f>
        <v>11123.26</v>
      </c>
      <c r="I1327" s="5" t="n">
        <f aca="false">RAW_DATA!I1323</f>
        <v>30</v>
      </c>
      <c r="J1327" s="2" t="str">
        <f aca="false">RAW_DATA!J1323</f>
        <v>No</v>
      </c>
      <c r="K1327" s="15" t="n">
        <f aca="false">IF(AND(F1327&lt;&gt;"",E1327&lt;&gt;""),DATEVALUE(F1327)-DATEVALUE(E1327),"")</f>
        <v>1</v>
      </c>
      <c r="L1327" s="4" t="n">
        <f aca="false">H1327*(1-I1327/100)</f>
        <v>7786.282</v>
      </c>
      <c r="M1327" s="4" t="n">
        <f aca="false">H1327*CALCULATIONS!$B$2</f>
        <v>6673.956</v>
      </c>
      <c r="N1327" s="4" t="n">
        <f aca="false">IF(J1327="Yes",H1327*CALCULATIONS!$B$3,0)</f>
        <v>0</v>
      </c>
      <c r="O1327" s="4" t="n">
        <f aca="false">L1327-M1327-N1327</f>
        <v>1112.326</v>
      </c>
      <c r="P1327" s="16" t="n">
        <f aca="false">IF(L1327&gt;0,O1327/L1327,"")</f>
        <v>0.142857142857143</v>
      </c>
    </row>
    <row r="1328" customFormat="false" ht="15" hidden="false" customHeight="false" outlineLevel="0" collapsed="false">
      <c r="A1328" s="2" t="str">
        <f aca="false">RAW_DATA!A1324</f>
        <v>ORD-101323</v>
      </c>
      <c r="B1328" s="2" t="str">
        <f aca="false">RAW_DATA!B1324</f>
        <v>CUST-1383</v>
      </c>
      <c r="C1328" s="2" t="str">
        <f aca="false">RAW_DATA!C1324</f>
        <v>Men</v>
      </c>
      <c r="D1328" s="2" t="str">
        <f aca="false">RAW_DATA!D1324</f>
        <v>MEN-KURTA-001</v>
      </c>
      <c r="E1328" s="14" t="str">
        <f aca="false">RAW_DATA!E1324</f>
        <v>2024-06-08</v>
      </c>
      <c r="F1328" s="14" t="str">
        <f aca="false">RAW_DATA!F1324</f>
        <v>2024-06-16</v>
      </c>
      <c r="G1328" s="2" t="str">
        <f aca="false">RAW_DATA!G1324</f>
        <v>Lumbini</v>
      </c>
      <c r="H1328" s="4" t="n">
        <f aca="false">RAW_DATA!H1324</f>
        <v>12556.34</v>
      </c>
      <c r="I1328" s="5" t="n">
        <f aca="false">RAW_DATA!I1324</f>
        <v>5</v>
      </c>
      <c r="J1328" s="2" t="str">
        <f aca="false">RAW_DATA!J1324</f>
        <v>No</v>
      </c>
      <c r="K1328" s="15" t="n">
        <f aca="false">IF(AND(F1328&lt;&gt;"",E1328&lt;&gt;""),DATEVALUE(F1328)-DATEVALUE(E1328),"")</f>
        <v>8</v>
      </c>
      <c r="L1328" s="4" t="n">
        <f aca="false">H1328*(1-I1328/100)</f>
        <v>11928.523</v>
      </c>
      <c r="M1328" s="4" t="n">
        <f aca="false">H1328*CALCULATIONS!$B$2</f>
        <v>7533.804</v>
      </c>
      <c r="N1328" s="4" t="n">
        <f aca="false">IF(J1328="Yes",H1328*CALCULATIONS!$B$3,0)</f>
        <v>0</v>
      </c>
      <c r="O1328" s="4" t="n">
        <f aca="false">L1328-M1328-N1328</f>
        <v>4394.719</v>
      </c>
      <c r="P1328" s="16" t="n">
        <f aca="false">IF(L1328&gt;0,O1328/L1328,"")</f>
        <v>0.368421052631579</v>
      </c>
    </row>
    <row r="1329" customFormat="false" ht="15" hidden="false" customHeight="false" outlineLevel="0" collapsed="false">
      <c r="A1329" s="2" t="str">
        <f aca="false">RAW_DATA!A1325</f>
        <v>ORD-101324</v>
      </c>
      <c r="B1329" s="2" t="str">
        <f aca="false">RAW_DATA!B1325</f>
        <v>CUST-2524</v>
      </c>
      <c r="C1329" s="2" t="str">
        <f aca="false">RAW_DATA!C1325</f>
        <v>Men</v>
      </c>
      <c r="D1329" s="2" t="str">
        <f aca="false">RAW_DATA!D1325</f>
        <v>MEN-TSHIRT-001</v>
      </c>
      <c r="E1329" s="14" t="str">
        <f aca="false">RAW_DATA!E1325</f>
        <v>2024-10-22</v>
      </c>
      <c r="F1329" s="14" t="str">
        <f aca="false">RAW_DATA!F1325</f>
        <v>2024-10-27</v>
      </c>
      <c r="G1329" s="2" t="str">
        <f aca="false">RAW_DATA!G1325</f>
        <v>Bagmati</v>
      </c>
      <c r="H1329" s="4" t="n">
        <f aca="false">RAW_DATA!H1325</f>
        <v>14554.3</v>
      </c>
      <c r="I1329" s="5" t="n">
        <f aca="false">RAW_DATA!I1325</f>
        <v>10</v>
      </c>
      <c r="J1329" s="2" t="str">
        <f aca="false">RAW_DATA!J1325</f>
        <v>No</v>
      </c>
      <c r="K1329" s="15" t="n">
        <f aca="false">IF(AND(F1329&lt;&gt;"",E1329&lt;&gt;""),DATEVALUE(F1329)-DATEVALUE(E1329),"")</f>
        <v>5</v>
      </c>
      <c r="L1329" s="4" t="n">
        <f aca="false">H1329*(1-I1329/100)</f>
        <v>13098.87</v>
      </c>
      <c r="M1329" s="4" t="n">
        <f aca="false">H1329*CALCULATIONS!$B$2</f>
        <v>8732.58</v>
      </c>
      <c r="N1329" s="4" t="n">
        <f aca="false">IF(J1329="Yes",H1329*CALCULATIONS!$B$3,0)</f>
        <v>0</v>
      </c>
      <c r="O1329" s="4" t="n">
        <f aca="false">L1329-M1329-N1329</f>
        <v>4366.29</v>
      </c>
      <c r="P1329" s="16" t="n">
        <f aca="false">IF(L1329&gt;0,O1329/L1329,"")</f>
        <v>0.333333333333333</v>
      </c>
    </row>
    <row r="1330" customFormat="false" ht="15" hidden="false" customHeight="false" outlineLevel="0" collapsed="false">
      <c r="A1330" s="2" t="str">
        <f aca="false">RAW_DATA!A1326</f>
        <v>ORD-101325</v>
      </c>
      <c r="B1330" s="2" t="str">
        <f aca="false">RAW_DATA!B1326</f>
        <v>CUST-1282</v>
      </c>
      <c r="C1330" s="2" t="str">
        <f aca="false">RAW_DATA!C1326</f>
        <v>Men</v>
      </c>
      <c r="D1330" s="2" t="str">
        <f aca="false">RAW_DATA!D1326</f>
        <v>MEN-POLO-001</v>
      </c>
      <c r="E1330" s="14" t="str">
        <f aca="false">RAW_DATA!E1326</f>
        <v>2024-12-25</v>
      </c>
      <c r="F1330" s="14" t="str">
        <f aca="false">RAW_DATA!F1326</f>
        <v>2024-12-31</v>
      </c>
      <c r="G1330" s="2" t="str">
        <f aca="false">RAW_DATA!G1326</f>
        <v>Gandaki</v>
      </c>
      <c r="H1330" s="4" t="n">
        <f aca="false">RAW_DATA!H1326</f>
        <v>4624.13</v>
      </c>
      <c r="I1330" s="5" t="n">
        <f aca="false">RAW_DATA!I1326</f>
        <v>15</v>
      </c>
      <c r="J1330" s="2" t="str">
        <f aca="false">RAW_DATA!J1326</f>
        <v>No</v>
      </c>
      <c r="K1330" s="15" t="n">
        <f aca="false">IF(AND(F1330&lt;&gt;"",E1330&lt;&gt;""),DATEVALUE(F1330)-DATEVALUE(E1330),"")</f>
        <v>6</v>
      </c>
      <c r="L1330" s="4" t="n">
        <f aca="false">H1330*(1-I1330/100)</f>
        <v>3930.5105</v>
      </c>
      <c r="M1330" s="4" t="n">
        <f aca="false">H1330*CALCULATIONS!$B$2</f>
        <v>2774.478</v>
      </c>
      <c r="N1330" s="4" t="n">
        <f aca="false">IF(J1330="Yes",H1330*CALCULATIONS!$B$3,0)</f>
        <v>0</v>
      </c>
      <c r="O1330" s="4" t="n">
        <f aca="false">L1330-M1330-N1330</f>
        <v>1156.0325</v>
      </c>
      <c r="P1330" s="16" t="n">
        <f aca="false">IF(L1330&gt;0,O1330/L1330,"")</f>
        <v>0.294117647058824</v>
      </c>
    </row>
    <row r="1331" customFormat="false" ht="15" hidden="false" customHeight="false" outlineLevel="0" collapsed="false">
      <c r="A1331" s="2" t="str">
        <f aca="false">RAW_DATA!A1327</f>
        <v>ORD-101326</v>
      </c>
      <c r="B1331" s="2" t="str">
        <f aca="false">RAW_DATA!B1327</f>
        <v>CUST-1407</v>
      </c>
      <c r="C1331" s="2" t="str">
        <f aca="false">RAW_DATA!C1327</f>
        <v>Kids</v>
      </c>
      <c r="D1331" s="2" t="str">
        <f aca="false">RAW_DATA!D1327</f>
        <v>KID-SHORTS-001</v>
      </c>
      <c r="E1331" s="14" t="str">
        <f aca="false">RAW_DATA!E1327</f>
        <v>2024-02-25</v>
      </c>
      <c r="F1331" s="14" t="str">
        <f aca="false">RAW_DATA!F1327</f>
        <v>2024-03-01</v>
      </c>
      <c r="G1331" s="2" t="str">
        <f aca="false">RAW_DATA!G1327</f>
        <v>Sudurpashchim</v>
      </c>
      <c r="H1331" s="4" t="n">
        <f aca="false">RAW_DATA!H1327</f>
        <v>8425.43</v>
      </c>
      <c r="I1331" s="5" t="n">
        <f aca="false">RAW_DATA!I1327</f>
        <v>30</v>
      </c>
      <c r="J1331" s="2" t="str">
        <f aca="false">RAW_DATA!J1327</f>
        <v>No</v>
      </c>
      <c r="K1331" s="15" t="n">
        <f aca="false">IF(AND(F1331&lt;&gt;"",E1331&lt;&gt;""),DATEVALUE(F1331)-DATEVALUE(E1331),"")</f>
        <v>5</v>
      </c>
      <c r="L1331" s="4" t="n">
        <f aca="false">H1331*(1-I1331/100)</f>
        <v>5897.801</v>
      </c>
      <c r="M1331" s="4" t="n">
        <f aca="false">H1331*CALCULATIONS!$B$2</f>
        <v>5055.258</v>
      </c>
      <c r="N1331" s="4" t="n">
        <f aca="false">IF(J1331="Yes",H1331*CALCULATIONS!$B$3,0)</f>
        <v>0</v>
      </c>
      <c r="O1331" s="4" t="n">
        <f aca="false">L1331-M1331-N1331</f>
        <v>842.543</v>
      </c>
      <c r="P1331" s="16" t="n">
        <f aca="false">IF(L1331&gt;0,O1331/L1331,"")</f>
        <v>0.142857142857143</v>
      </c>
    </row>
    <row r="1332" customFormat="false" ht="15" hidden="false" customHeight="false" outlineLevel="0" collapsed="false">
      <c r="A1332" s="2" t="str">
        <f aca="false">RAW_DATA!A1328</f>
        <v>ORD-101327</v>
      </c>
      <c r="B1332" s="2" t="str">
        <f aca="false">RAW_DATA!B1328</f>
        <v>CUST-2370</v>
      </c>
      <c r="C1332" s="2" t="str">
        <f aca="false">RAW_DATA!C1328</f>
        <v>Men</v>
      </c>
      <c r="D1332" s="2" t="str">
        <f aca="false">RAW_DATA!D1328</f>
        <v>MEN-JEANS-002</v>
      </c>
      <c r="E1332" s="14" t="str">
        <f aca="false">RAW_DATA!E1328</f>
        <v>2024-11-25</v>
      </c>
      <c r="F1332" s="14" t="str">
        <f aca="false">RAW_DATA!F1328</f>
        <v>2024-11-29</v>
      </c>
      <c r="G1332" s="2" t="str">
        <f aca="false">RAW_DATA!G1328</f>
        <v>Madhesh</v>
      </c>
      <c r="H1332" s="4" t="n">
        <f aca="false">RAW_DATA!H1328</f>
        <v>8665.72</v>
      </c>
      <c r="I1332" s="5" t="n">
        <f aca="false">RAW_DATA!I1328</f>
        <v>15</v>
      </c>
      <c r="J1332" s="2" t="str">
        <f aca="false">RAW_DATA!J1328</f>
        <v>Yes</v>
      </c>
      <c r="K1332" s="15" t="n">
        <f aca="false">IF(AND(F1332&lt;&gt;"",E1332&lt;&gt;""),DATEVALUE(F1332)-DATEVALUE(E1332),"")</f>
        <v>4</v>
      </c>
      <c r="L1332" s="4" t="n">
        <f aca="false">H1332*(1-I1332/100)</f>
        <v>7365.862</v>
      </c>
      <c r="M1332" s="4" t="n">
        <f aca="false">H1332*CALCULATIONS!$B$2</f>
        <v>5199.432</v>
      </c>
      <c r="N1332" s="4" t="n">
        <f aca="false">IF(J1332="Yes",H1332*CALCULATIONS!$B$3,0)</f>
        <v>1733.144</v>
      </c>
      <c r="O1332" s="4" t="n">
        <f aca="false">L1332-M1332-N1332</f>
        <v>433.285999999999</v>
      </c>
      <c r="P1332" s="16" t="n">
        <f aca="false">IF(L1332&gt;0,O1332/L1332,"")</f>
        <v>0.0588235294117646</v>
      </c>
    </row>
    <row r="1333" customFormat="false" ht="15" hidden="false" customHeight="false" outlineLevel="0" collapsed="false">
      <c r="A1333" s="2" t="str">
        <f aca="false">RAW_DATA!A1329</f>
        <v>ORD-101328</v>
      </c>
      <c r="B1333" s="2" t="str">
        <f aca="false">RAW_DATA!B1329</f>
        <v>CUST-8758</v>
      </c>
      <c r="C1333" s="2" t="str">
        <f aca="false">RAW_DATA!C1329</f>
        <v>Men</v>
      </c>
      <c r="D1333" s="2" t="str">
        <f aca="false">RAW_DATA!D1329</f>
        <v>MEN-JEANS-001</v>
      </c>
      <c r="E1333" s="14" t="str">
        <f aca="false">RAW_DATA!E1329</f>
        <v>2024-02-12</v>
      </c>
      <c r="F1333" s="14" t="str">
        <f aca="false">RAW_DATA!F1329</f>
        <v>2024-02-15</v>
      </c>
      <c r="G1333" s="2" t="str">
        <f aca="false">RAW_DATA!G1329</f>
        <v>Bagmati</v>
      </c>
      <c r="H1333" s="4" t="n">
        <f aca="false">RAW_DATA!H1329</f>
        <v>9104.44</v>
      </c>
      <c r="I1333" s="5" t="n">
        <f aca="false">RAW_DATA!I1329</f>
        <v>15</v>
      </c>
      <c r="J1333" s="2" t="str">
        <f aca="false">RAW_DATA!J1329</f>
        <v>No</v>
      </c>
      <c r="K1333" s="15" t="n">
        <f aca="false">IF(AND(F1333&lt;&gt;"",E1333&lt;&gt;""),DATEVALUE(F1333)-DATEVALUE(E1333),"")</f>
        <v>3</v>
      </c>
      <c r="L1333" s="4" t="n">
        <f aca="false">H1333*(1-I1333/100)</f>
        <v>7738.774</v>
      </c>
      <c r="M1333" s="4" t="n">
        <f aca="false">H1333*CALCULATIONS!$B$2</f>
        <v>5462.664</v>
      </c>
      <c r="N1333" s="4" t="n">
        <f aca="false">IF(J1333="Yes",H1333*CALCULATIONS!$B$3,0)</f>
        <v>0</v>
      </c>
      <c r="O1333" s="4" t="n">
        <f aca="false">L1333-M1333-N1333</f>
        <v>2276.11</v>
      </c>
      <c r="P1333" s="16" t="n">
        <f aca="false">IF(L1333&gt;0,O1333/L1333,"")</f>
        <v>0.294117647058824</v>
      </c>
    </row>
    <row r="1334" customFormat="false" ht="15" hidden="false" customHeight="false" outlineLevel="0" collapsed="false">
      <c r="A1334" s="2" t="str">
        <f aca="false">RAW_DATA!A1330</f>
        <v>ORD-101329</v>
      </c>
      <c r="B1334" s="2" t="str">
        <f aca="false">RAW_DATA!B1330</f>
        <v>CUST-3467</v>
      </c>
      <c r="C1334" s="2" t="str">
        <f aca="false">RAW_DATA!C1330</f>
        <v>Women</v>
      </c>
      <c r="D1334" s="2" t="str">
        <f aca="false">RAW_DATA!D1330</f>
        <v>WOM-SCARF-001</v>
      </c>
      <c r="E1334" s="14" t="str">
        <f aca="false">RAW_DATA!E1330</f>
        <v>2024-05-09</v>
      </c>
      <c r="F1334" s="14" t="str">
        <f aca="false">RAW_DATA!F1330</f>
        <v>2024-05-14</v>
      </c>
      <c r="G1334" s="2" t="str">
        <f aca="false">RAW_DATA!G1330</f>
        <v>Lumbini</v>
      </c>
      <c r="H1334" s="4" t="n">
        <f aca="false">RAW_DATA!H1330</f>
        <v>11627.42</v>
      </c>
      <c r="I1334" s="5" t="n">
        <f aca="false">RAW_DATA!I1330</f>
        <v>0</v>
      </c>
      <c r="J1334" s="2" t="str">
        <f aca="false">RAW_DATA!J1330</f>
        <v>No</v>
      </c>
      <c r="K1334" s="15" t="n">
        <f aca="false">IF(AND(F1334&lt;&gt;"",E1334&lt;&gt;""),DATEVALUE(F1334)-DATEVALUE(E1334),"")</f>
        <v>5</v>
      </c>
      <c r="L1334" s="4" t="n">
        <f aca="false">H1334*(1-I1334/100)</f>
        <v>11627.42</v>
      </c>
      <c r="M1334" s="4" t="n">
        <f aca="false">H1334*CALCULATIONS!$B$2</f>
        <v>6976.452</v>
      </c>
      <c r="N1334" s="4" t="n">
        <f aca="false">IF(J1334="Yes",H1334*CALCULATIONS!$B$3,0)</f>
        <v>0</v>
      </c>
      <c r="O1334" s="4" t="n">
        <f aca="false">L1334-M1334-N1334</f>
        <v>4650.968</v>
      </c>
      <c r="P1334" s="16" t="n">
        <f aca="false">IF(L1334&gt;0,O1334/L1334,"")</f>
        <v>0.4</v>
      </c>
    </row>
    <row r="1335" customFormat="false" ht="15" hidden="false" customHeight="false" outlineLevel="0" collapsed="false">
      <c r="A1335" s="2" t="str">
        <f aca="false">RAW_DATA!A1331</f>
        <v>ORD-101330</v>
      </c>
      <c r="B1335" s="2" t="str">
        <f aca="false">RAW_DATA!B1331</f>
        <v>CUST-9007</v>
      </c>
      <c r="C1335" s="2" t="str">
        <f aca="false">RAW_DATA!C1331</f>
        <v>Men</v>
      </c>
      <c r="D1335" s="2" t="str">
        <f aca="false">RAW_DATA!D1331</f>
        <v>MEN-KURTA-001</v>
      </c>
      <c r="E1335" s="14" t="str">
        <f aca="false">RAW_DATA!E1331</f>
        <v>2024-12-19</v>
      </c>
      <c r="F1335" s="14" t="str">
        <f aca="false">RAW_DATA!F1331</f>
        <v>2024-12-22</v>
      </c>
      <c r="G1335" s="2" t="str">
        <f aca="false">RAW_DATA!G1331</f>
        <v>Gandaki</v>
      </c>
      <c r="H1335" s="4" t="n">
        <f aca="false">RAW_DATA!H1331</f>
        <v>580.79</v>
      </c>
      <c r="I1335" s="5" t="n">
        <f aca="false">RAW_DATA!I1331</f>
        <v>30</v>
      </c>
      <c r="J1335" s="2" t="str">
        <f aca="false">RAW_DATA!J1331</f>
        <v>No</v>
      </c>
      <c r="K1335" s="15" t="n">
        <f aca="false">IF(AND(F1335&lt;&gt;"",E1335&lt;&gt;""),DATEVALUE(F1335)-DATEVALUE(E1335),"")</f>
        <v>3</v>
      </c>
      <c r="L1335" s="4" t="n">
        <f aca="false">H1335*(1-I1335/100)</f>
        <v>406.553</v>
      </c>
      <c r="M1335" s="4" t="n">
        <f aca="false">H1335*CALCULATIONS!$B$2</f>
        <v>348.474</v>
      </c>
      <c r="N1335" s="4" t="n">
        <f aca="false">IF(J1335="Yes",H1335*CALCULATIONS!$B$3,0)</f>
        <v>0</v>
      </c>
      <c r="O1335" s="4" t="n">
        <f aca="false">L1335-M1335-N1335</f>
        <v>58.079</v>
      </c>
      <c r="P1335" s="16" t="n">
        <f aca="false">IF(L1335&gt;0,O1335/L1335,"")</f>
        <v>0.142857142857143</v>
      </c>
    </row>
    <row r="1336" customFormat="false" ht="15" hidden="false" customHeight="false" outlineLevel="0" collapsed="false">
      <c r="A1336" s="2" t="str">
        <f aca="false">RAW_DATA!A1332</f>
        <v>ORD-101331</v>
      </c>
      <c r="B1336" s="2" t="str">
        <f aca="false">RAW_DATA!B1332</f>
        <v>CUST-2334</v>
      </c>
      <c r="C1336" s="2" t="str">
        <f aca="false">RAW_DATA!C1332</f>
        <v>Women</v>
      </c>
      <c r="D1336" s="2" t="str">
        <f aca="false">RAW_DATA!D1332</f>
        <v>WOM-BLOUSE-001</v>
      </c>
      <c r="E1336" s="14" t="str">
        <f aca="false">RAW_DATA!E1332</f>
        <v>2024-12-28</v>
      </c>
      <c r="F1336" s="14" t="str">
        <f aca="false">RAW_DATA!F1332</f>
        <v>2025-01-02</v>
      </c>
      <c r="G1336" s="2" t="str">
        <f aca="false">RAW_DATA!G1332</f>
        <v>Sudurpashchim</v>
      </c>
      <c r="H1336" s="4" t="n">
        <f aca="false">RAW_DATA!H1332</f>
        <v>5166.65</v>
      </c>
      <c r="I1336" s="5" t="n">
        <f aca="false">RAW_DATA!I1332</f>
        <v>5</v>
      </c>
      <c r="J1336" s="2" t="str">
        <f aca="false">RAW_DATA!J1332</f>
        <v>No</v>
      </c>
      <c r="K1336" s="15" t="n">
        <f aca="false">IF(AND(F1336&lt;&gt;"",E1336&lt;&gt;""),DATEVALUE(F1336)-DATEVALUE(E1336),"")</f>
        <v>5</v>
      </c>
      <c r="L1336" s="4" t="n">
        <f aca="false">H1336*(1-I1336/100)</f>
        <v>4908.3175</v>
      </c>
      <c r="M1336" s="4" t="n">
        <f aca="false">H1336*CALCULATIONS!$B$2</f>
        <v>3099.99</v>
      </c>
      <c r="N1336" s="4" t="n">
        <f aca="false">IF(J1336="Yes",H1336*CALCULATIONS!$B$3,0)</f>
        <v>0</v>
      </c>
      <c r="O1336" s="4" t="n">
        <f aca="false">L1336-M1336-N1336</f>
        <v>1808.3275</v>
      </c>
      <c r="P1336" s="16" t="n">
        <f aca="false">IF(L1336&gt;0,O1336/L1336,"")</f>
        <v>0.368421052631579</v>
      </c>
    </row>
    <row r="1337" customFormat="false" ht="15" hidden="false" customHeight="false" outlineLevel="0" collapsed="false">
      <c r="A1337" s="2" t="str">
        <f aca="false">RAW_DATA!A1333</f>
        <v>ORD-101332</v>
      </c>
      <c r="B1337" s="2" t="str">
        <f aca="false">RAW_DATA!B1333</f>
        <v>CUST-3722</v>
      </c>
      <c r="C1337" s="2" t="str">
        <f aca="false">RAW_DATA!C1333</f>
        <v>Kids</v>
      </c>
      <c r="D1337" s="2" t="str">
        <f aca="false">RAW_DATA!D1333</f>
        <v>KID-SHORTS-001</v>
      </c>
      <c r="E1337" s="14" t="str">
        <f aca="false">RAW_DATA!E1333</f>
        <v>2024-01-07</v>
      </c>
      <c r="F1337" s="14" t="str">
        <f aca="false">RAW_DATA!F1333</f>
        <v>2024-01-10</v>
      </c>
      <c r="G1337" s="2" t="str">
        <f aca="false">RAW_DATA!G1333</f>
        <v>Lumbini</v>
      </c>
      <c r="H1337" s="4" t="n">
        <f aca="false">RAW_DATA!H1333</f>
        <v>2345.6</v>
      </c>
      <c r="I1337" s="5" t="n">
        <f aca="false">RAW_DATA!I1333</f>
        <v>15</v>
      </c>
      <c r="J1337" s="2" t="str">
        <f aca="false">RAW_DATA!J1333</f>
        <v>No</v>
      </c>
      <c r="K1337" s="15" t="n">
        <f aca="false">IF(AND(F1337&lt;&gt;"",E1337&lt;&gt;""),DATEVALUE(F1337)-DATEVALUE(E1337),"")</f>
        <v>3</v>
      </c>
      <c r="L1337" s="4" t="n">
        <f aca="false">H1337*(1-I1337/100)</f>
        <v>1993.76</v>
      </c>
      <c r="M1337" s="4" t="n">
        <f aca="false">H1337*CALCULATIONS!$B$2</f>
        <v>1407.36</v>
      </c>
      <c r="N1337" s="4" t="n">
        <f aca="false">IF(J1337="Yes",H1337*CALCULATIONS!$B$3,0)</f>
        <v>0</v>
      </c>
      <c r="O1337" s="4" t="n">
        <f aca="false">L1337-M1337-N1337</f>
        <v>586.4</v>
      </c>
      <c r="P1337" s="16" t="n">
        <f aca="false">IF(L1337&gt;0,O1337/L1337,"")</f>
        <v>0.294117647058824</v>
      </c>
    </row>
    <row r="1338" customFormat="false" ht="15" hidden="false" customHeight="false" outlineLevel="0" collapsed="false">
      <c r="A1338" s="2" t="str">
        <f aca="false">RAW_DATA!A1334</f>
        <v>ORD-101333</v>
      </c>
      <c r="B1338" s="2" t="str">
        <f aca="false">RAW_DATA!B1334</f>
        <v>CUST-9963</v>
      </c>
      <c r="C1338" s="2" t="str">
        <f aca="false">RAW_DATA!C1334</f>
        <v>Men</v>
      </c>
      <c r="D1338" s="2" t="str">
        <f aca="false">RAW_DATA!D1334</f>
        <v>MEN-SHIRT-002</v>
      </c>
      <c r="E1338" s="14" t="str">
        <f aca="false">RAW_DATA!E1334</f>
        <v>2024-11-16</v>
      </c>
      <c r="F1338" s="14" t="str">
        <f aca="false">RAW_DATA!F1334</f>
        <v>2024-11-25</v>
      </c>
      <c r="G1338" s="2" t="str">
        <f aca="false">RAW_DATA!G1334</f>
        <v>Bagmati</v>
      </c>
      <c r="H1338" s="4" t="n">
        <f aca="false">RAW_DATA!H1334</f>
        <v>7680.18</v>
      </c>
      <c r="I1338" s="5" t="n">
        <f aca="false">RAW_DATA!I1334</f>
        <v>15</v>
      </c>
      <c r="J1338" s="2" t="str">
        <f aca="false">RAW_DATA!J1334</f>
        <v>No</v>
      </c>
      <c r="K1338" s="15" t="n">
        <f aca="false">IF(AND(F1338&lt;&gt;"",E1338&lt;&gt;""),DATEVALUE(F1338)-DATEVALUE(E1338),"")</f>
        <v>9</v>
      </c>
      <c r="L1338" s="4" t="n">
        <f aca="false">H1338*(1-I1338/100)</f>
        <v>6528.153</v>
      </c>
      <c r="M1338" s="4" t="n">
        <f aca="false">H1338*CALCULATIONS!$B$2</f>
        <v>4608.108</v>
      </c>
      <c r="N1338" s="4" t="n">
        <f aca="false">IF(J1338="Yes",H1338*CALCULATIONS!$B$3,0)</f>
        <v>0</v>
      </c>
      <c r="O1338" s="4" t="n">
        <f aca="false">L1338-M1338-N1338</f>
        <v>1920.045</v>
      </c>
      <c r="P1338" s="16" t="n">
        <f aca="false">IF(L1338&gt;0,O1338/L1338,"")</f>
        <v>0.294117647058824</v>
      </c>
    </row>
    <row r="1339" customFormat="false" ht="15" hidden="false" customHeight="false" outlineLevel="0" collapsed="false">
      <c r="A1339" s="2" t="str">
        <f aca="false">RAW_DATA!A1335</f>
        <v>ORD-101334</v>
      </c>
      <c r="B1339" s="2" t="str">
        <f aca="false">RAW_DATA!B1335</f>
        <v>CUST-7088</v>
      </c>
      <c r="C1339" s="2" t="str">
        <f aca="false">RAW_DATA!C1335</f>
        <v>Women</v>
      </c>
      <c r="D1339" s="2" t="str">
        <f aca="false">RAW_DATA!D1335</f>
        <v>WOM-KURTA-001</v>
      </c>
      <c r="E1339" s="14" t="str">
        <f aca="false">RAW_DATA!E1335</f>
        <v>2024-12-12</v>
      </c>
      <c r="F1339" s="14" t="str">
        <f aca="false">RAW_DATA!F1335</f>
        <v>2024-12-16</v>
      </c>
      <c r="G1339" s="2" t="str">
        <f aca="false">RAW_DATA!G1335</f>
        <v>Bagmati</v>
      </c>
      <c r="H1339" s="4" t="n">
        <f aca="false">RAW_DATA!H1335</f>
        <v>14938.29</v>
      </c>
      <c r="I1339" s="5" t="n">
        <f aca="false">RAW_DATA!I1335</f>
        <v>15</v>
      </c>
      <c r="J1339" s="2" t="str">
        <f aca="false">RAW_DATA!J1335</f>
        <v>No</v>
      </c>
      <c r="K1339" s="15" t="n">
        <f aca="false">IF(AND(F1339&lt;&gt;"",E1339&lt;&gt;""),DATEVALUE(F1339)-DATEVALUE(E1339),"")</f>
        <v>4</v>
      </c>
      <c r="L1339" s="4" t="n">
        <f aca="false">H1339*(1-I1339/100)</f>
        <v>12697.5465</v>
      </c>
      <c r="M1339" s="4" t="n">
        <f aca="false">H1339*CALCULATIONS!$B$2</f>
        <v>8962.974</v>
      </c>
      <c r="N1339" s="4" t="n">
        <f aca="false">IF(J1339="Yes",H1339*CALCULATIONS!$B$3,0)</f>
        <v>0</v>
      </c>
      <c r="O1339" s="4" t="n">
        <f aca="false">L1339-M1339-N1339</f>
        <v>3734.5725</v>
      </c>
      <c r="P1339" s="16" t="n">
        <f aca="false">IF(L1339&gt;0,O1339/L1339,"")</f>
        <v>0.294117647058824</v>
      </c>
    </row>
    <row r="1340" customFormat="false" ht="15" hidden="false" customHeight="false" outlineLevel="0" collapsed="false">
      <c r="A1340" s="2" t="str">
        <f aca="false">RAW_DATA!A1336</f>
        <v>ORD-101335</v>
      </c>
      <c r="B1340" s="2" t="str">
        <f aca="false">RAW_DATA!B1336</f>
        <v>CUST-5116</v>
      </c>
      <c r="C1340" s="2" t="str">
        <f aca="false">RAW_DATA!C1336</f>
        <v>Women</v>
      </c>
      <c r="D1340" s="2" t="str">
        <f aca="false">RAW_DATA!D1336</f>
        <v>WOM-DRESS-001</v>
      </c>
      <c r="E1340" s="14" t="str">
        <f aca="false">RAW_DATA!E1336</f>
        <v>2024-11-10</v>
      </c>
      <c r="F1340" s="14" t="str">
        <f aca="false">RAW_DATA!F1336</f>
        <v>2024-11-23</v>
      </c>
      <c r="G1340" s="2" t="str">
        <f aca="false">RAW_DATA!G1336</f>
        <v>Bagmati</v>
      </c>
      <c r="H1340" s="4" t="n">
        <f aca="false">RAW_DATA!H1336</f>
        <v>10432.85</v>
      </c>
      <c r="I1340" s="5" t="n">
        <f aca="false">RAW_DATA!I1336</f>
        <v>20</v>
      </c>
      <c r="J1340" s="2" t="str">
        <f aca="false">RAW_DATA!J1336</f>
        <v>No</v>
      </c>
      <c r="K1340" s="15" t="n">
        <f aca="false">IF(AND(F1340&lt;&gt;"",E1340&lt;&gt;""),DATEVALUE(F1340)-DATEVALUE(E1340),"")</f>
        <v>13</v>
      </c>
      <c r="L1340" s="4" t="n">
        <f aca="false">H1340*(1-I1340/100)</f>
        <v>8346.28</v>
      </c>
      <c r="M1340" s="4" t="n">
        <f aca="false">H1340*CALCULATIONS!$B$2</f>
        <v>6259.71</v>
      </c>
      <c r="N1340" s="4" t="n">
        <f aca="false">IF(J1340="Yes",H1340*CALCULATIONS!$B$3,0)</f>
        <v>0</v>
      </c>
      <c r="O1340" s="4" t="n">
        <f aca="false">L1340-M1340-N1340</f>
        <v>2086.57</v>
      </c>
      <c r="P1340" s="16" t="n">
        <f aca="false">IF(L1340&gt;0,O1340/L1340,"")</f>
        <v>0.25</v>
      </c>
    </row>
    <row r="1341" customFormat="false" ht="15" hidden="false" customHeight="false" outlineLevel="0" collapsed="false">
      <c r="A1341" s="2" t="str">
        <f aca="false">RAW_DATA!A1337</f>
        <v>ORD-101336</v>
      </c>
      <c r="B1341" s="2" t="str">
        <f aca="false">RAW_DATA!B1337</f>
        <v>CUST-8763</v>
      </c>
      <c r="C1341" s="2" t="str">
        <f aca="false">RAW_DATA!C1337</f>
        <v>Women</v>
      </c>
      <c r="D1341" s="2" t="str">
        <f aca="false">RAW_DATA!D1337</f>
        <v>WOM-TOP-001</v>
      </c>
      <c r="E1341" s="14" t="str">
        <f aca="false">RAW_DATA!E1337</f>
        <v>2024-03-10</v>
      </c>
      <c r="F1341" s="14" t="str">
        <f aca="false">RAW_DATA!F1337</f>
        <v>2024-03-13</v>
      </c>
      <c r="G1341" s="2" t="str">
        <f aca="false">RAW_DATA!G1337</f>
        <v>Sudurpashchim</v>
      </c>
      <c r="H1341" s="4" t="n">
        <f aca="false">RAW_DATA!H1337</f>
        <v>10941.89</v>
      </c>
      <c r="I1341" s="5" t="n">
        <f aca="false">RAW_DATA!I1337</f>
        <v>25</v>
      </c>
      <c r="J1341" s="2" t="str">
        <f aca="false">RAW_DATA!J1337</f>
        <v>No</v>
      </c>
      <c r="K1341" s="15" t="n">
        <f aca="false">IF(AND(F1341&lt;&gt;"",E1341&lt;&gt;""),DATEVALUE(F1341)-DATEVALUE(E1341),"")</f>
        <v>3</v>
      </c>
      <c r="L1341" s="4" t="n">
        <f aca="false">H1341*(1-I1341/100)</f>
        <v>8206.4175</v>
      </c>
      <c r="M1341" s="4" t="n">
        <f aca="false">H1341*CALCULATIONS!$B$2</f>
        <v>6565.134</v>
      </c>
      <c r="N1341" s="4" t="n">
        <f aca="false">IF(J1341="Yes",H1341*CALCULATIONS!$B$3,0)</f>
        <v>0</v>
      </c>
      <c r="O1341" s="4" t="n">
        <f aca="false">L1341-M1341-N1341</f>
        <v>1641.2835</v>
      </c>
      <c r="P1341" s="16" t="n">
        <f aca="false">IF(L1341&gt;0,O1341/L1341,"")</f>
        <v>0.2</v>
      </c>
    </row>
    <row r="1342" customFormat="false" ht="15" hidden="false" customHeight="false" outlineLevel="0" collapsed="false">
      <c r="A1342" s="2" t="str">
        <f aca="false">RAW_DATA!A1338</f>
        <v>ORD-101337</v>
      </c>
      <c r="B1342" s="2" t="str">
        <f aca="false">RAW_DATA!B1338</f>
        <v>CUST-2537</v>
      </c>
      <c r="C1342" s="2" t="str">
        <f aca="false">RAW_DATA!C1338</f>
        <v>Men</v>
      </c>
      <c r="D1342" s="2" t="str">
        <f aca="false">RAW_DATA!D1338</f>
        <v>MEN-POLO-001</v>
      </c>
      <c r="E1342" s="14" t="str">
        <f aca="false">RAW_DATA!E1338</f>
        <v>2024-01-03</v>
      </c>
      <c r="F1342" s="14" t="str">
        <f aca="false">RAW_DATA!F1338</f>
        <v>2024-01-07</v>
      </c>
      <c r="G1342" s="2" t="str">
        <f aca="false">RAW_DATA!G1338</f>
        <v>Bagmati</v>
      </c>
      <c r="H1342" s="4" t="n">
        <f aca="false">RAW_DATA!H1338</f>
        <v>1472.2</v>
      </c>
      <c r="I1342" s="5" t="n">
        <f aca="false">RAW_DATA!I1338</f>
        <v>15</v>
      </c>
      <c r="J1342" s="2" t="str">
        <f aca="false">RAW_DATA!J1338</f>
        <v>No</v>
      </c>
      <c r="K1342" s="15" t="n">
        <f aca="false">IF(AND(F1342&lt;&gt;"",E1342&lt;&gt;""),DATEVALUE(F1342)-DATEVALUE(E1342),"")</f>
        <v>4</v>
      </c>
      <c r="L1342" s="4" t="n">
        <f aca="false">H1342*(1-I1342/100)</f>
        <v>1251.37</v>
      </c>
      <c r="M1342" s="4" t="n">
        <f aca="false">H1342*CALCULATIONS!$B$2</f>
        <v>883.32</v>
      </c>
      <c r="N1342" s="4" t="n">
        <f aca="false">IF(J1342="Yes",H1342*CALCULATIONS!$B$3,0)</f>
        <v>0</v>
      </c>
      <c r="O1342" s="4" t="n">
        <f aca="false">L1342-M1342-N1342</f>
        <v>368.05</v>
      </c>
      <c r="P1342" s="16" t="n">
        <f aca="false">IF(L1342&gt;0,O1342/L1342,"")</f>
        <v>0.294117647058824</v>
      </c>
    </row>
    <row r="1343" customFormat="false" ht="15" hidden="false" customHeight="false" outlineLevel="0" collapsed="false">
      <c r="A1343" s="2" t="str">
        <f aca="false">RAW_DATA!A1339</f>
        <v>ORD-101338</v>
      </c>
      <c r="B1343" s="2" t="str">
        <f aca="false">RAW_DATA!B1339</f>
        <v>CUST-4703</v>
      </c>
      <c r="C1343" s="2" t="str">
        <f aca="false">RAW_DATA!C1339</f>
        <v>Women</v>
      </c>
      <c r="D1343" s="2" t="str">
        <f aca="false">RAW_DATA!D1339</f>
        <v>WOM-BLOUSE-001</v>
      </c>
      <c r="E1343" s="14" t="str">
        <f aca="false">RAW_DATA!E1339</f>
        <v>2024-03-21</v>
      </c>
      <c r="F1343" s="14" t="str">
        <f aca="false">RAW_DATA!F1339</f>
        <v>2024-03-23</v>
      </c>
      <c r="G1343" s="2" t="str">
        <f aca="false">RAW_DATA!G1339</f>
        <v>Bagmati</v>
      </c>
      <c r="H1343" s="4" t="n">
        <f aca="false">RAW_DATA!H1339</f>
        <v>7296.06</v>
      </c>
      <c r="I1343" s="5" t="n">
        <f aca="false">RAW_DATA!I1339</f>
        <v>20</v>
      </c>
      <c r="J1343" s="2" t="str">
        <f aca="false">RAW_DATA!J1339</f>
        <v>No</v>
      </c>
      <c r="K1343" s="15" t="n">
        <f aca="false">IF(AND(F1343&lt;&gt;"",E1343&lt;&gt;""),DATEVALUE(F1343)-DATEVALUE(E1343),"")</f>
        <v>2</v>
      </c>
      <c r="L1343" s="4" t="n">
        <f aca="false">H1343*(1-I1343/100)</f>
        <v>5836.848</v>
      </c>
      <c r="M1343" s="4" t="n">
        <f aca="false">H1343*CALCULATIONS!$B$2</f>
        <v>4377.636</v>
      </c>
      <c r="N1343" s="4" t="n">
        <f aca="false">IF(J1343="Yes",H1343*CALCULATIONS!$B$3,0)</f>
        <v>0</v>
      </c>
      <c r="O1343" s="4" t="n">
        <f aca="false">L1343-M1343-N1343</f>
        <v>1459.212</v>
      </c>
      <c r="P1343" s="16" t="n">
        <f aca="false">IF(L1343&gt;0,O1343/L1343,"")</f>
        <v>0.25</v>
      </c>
    </row>
    <row r="1344" customFormat="false" ht="15" hidden="false" customHeight="false" outlineLevel="0" collapsed="false">
      <c r="A1344" s="2" t="str">
        <f aca="false">RAW_DATA!A1340</f>
        <v>ORD-101339</v>
      </c>
      <c r="B1344" s="2" t="str">
        <f aca="false">RAW_DATA!B1340</f>
        <v>CUST-7607</v>
      </c>
      <c r="C1344" s="2" t="str">
        <f aca="false">RAW_DATA!C1340</f>
        <v>Men</v>
      </c>
      <c r="D1344" s="2" t="str">
        <f aca="false">RAW_DATA!D1340</f>
        <v>MEN-SHIRT-001</v>
      </c>
      <c r="E1344" s="14" t="str">
        <f aca="false">RAW_DATA!E1340</f>
        <v>2024-08-06</v>
      </c>
      <c r="F1344" s="14" t="str">
        <f aca="false">RAW_DATA!F1340</f>
        <v>2024-08-12</v>
      </c>
      <c r="G1344" s="2" t="str">
        <f aca="false">RAW_DATA!G1340</f>
        <v>Sudurpashchim</v>
      </c>
      <c r="H1344" s="4" t="n">
        <f aca="false">RAW_DATA!H1340</f>
        <v>4620.72</v>
      </c>
      <c r="I1344" s="5" t="n">
        <f aca="false">RAW_DATA!I1340</f>
        <v>10</v>
      </c>
      <c r="J1344" s="2" t="str">
        <f aca="false">RAW_DATA!J1340</f>
        <v>No</v>
      </c>
      <c r="K1344" s="15" t="n">
        <f aca="false">IF(AND(F1344&lt;&gt;"",E1344&lt;&gt;""),DATEVALUE(F1344)-DATEVALUE(E1344),"")</f>
        <v>6</v>
      </c>
      <c r="L1344" s="4" t="n">
        <f aca="false">H1344*(1-I1344/100)</f>
        <v>4158.648</v>
      </c>
      <c r="M1344" s="4" t="n">
        <f aca="false">H1344*CALCULATIONS!$B$2</f>
        <v>2772.432</v>
      </c>
      <c r="N1344" s="4" t="n">
        <f aca="false">IF(J1344="Yes",H1344*CALCULATIONS!$B$3,0)</f>
        <v>0</v>
      </c>
      <c r="O1344" s="4" t="n">
        <f aca="false">L1344-M1344-N1344</f>
        <v>1386.216</v>
      </c>
      <c r="P1344" s="16" t="n">
        <f aca="false">IF(L1344&gt;0,O1344/L1344,"")</f>
        <v>0.333333333333333</v>
      </c>
    </row>
    <row r="1345" customFormat="false" ht="15" hidden="false" customHeight="false" outlineLevel="0" collapsed="false">
      <c r="A1345" s="2" t="str">
        <f aca="false">RAW_DATA!A1341</f>
        <v>ORD-101340</v>
      </c>
      <c r="B1345" s="2" t="str">
        <f aca="false">RAW_DATA!B1341</f>
        <v>CUST-5587</v>
      </c>
      <c r="C1345" s="2" t="str">
        <f aca="false">RAW_DATA!C1341</f>
        <v>Kids</v>
      </c>
      <c r="D1345" s="2" t="str">
        <f aca="false">RAW_DATA!D1341</f>
        <v>KID-ONESIE-001</v>
      </c>
      <c r="E1345" s="14" t="str">
        <f aca="false">RAW_DATA!E1341</f>
        <v>2024-10-30</v>
      </c>
      <c r="F1345" s="14" t="str">
        <f aca="false">RAW_DATA!F1341</f>
        <v>2024-11-02</v>
      </c>
      <c r="G1345" s="2" t="str">
        <f aca="false">RAW_DATA!G1341</f>
        <v>Gandaki</v>
      </c>
      <c r="H1345" s="4" t="n">
        <f aca="false">RAW_DATA!H1341</f>
        <v>3437.53</v>
      </c>
      <c r="I1345" s="5" t="n">
        <f aca="false">RAW_DATA!I1341</f>
        <v>25</v>
      </c>
      <c r="J1345" s="2" t="str">
        <f aca="false">RAW_DATA!J1341</f>
        <v>No</v>
      </c>
      <c r="K1345" s="15" t="n">
        <f aca="false">IF(AND(F1345&lt;&gt;"",E1345&lt;&gt;""),DATEVALUE(F1345)-DATEVALUE(E1345),"")</f>
        <v>3</v>
      </c>
      <c r="L1345" s="4" t="n">
        <f aca="false">H1345*(1-I1345/100)</f>
        <v>2578.1475</v>
      </c>
      <c r="M1345" s="4" t="n">
        <f aca="false">H1345*CALCULATIONS!$B$2</f>
        <v>2062.518</v>
      </c>
      <c r="N1345" s="4" t="n">
        <f aca="false">IF(J1345="Yes",H1345*CALCULATIONS!$B$3,0)</f>
        <v>0</v>
      </c>
      <c r="O1345" s="4" t="n">
        <f aca="false">L1345-M1345-N1345</f>
        <v>515.6295</v>
      </c>
      <c r="P1345" s="16" t="n">
        <f aca="false">IF(L1345&gt;0,O1345/L1345,"")</f>
        <v>0.2</v>
      </c>
    </row>
    <row r="1346" customFormat="false" ht="15" hidden="false" customHeight="false" outlineLevel="0" collapsed="false">
      <c r="A1346" s="2" t="str">
        <f aca="false">RAW_DATA!A1342</f>
        <v>ORD-101341</v>
      </c>
      <c r="B1346" s="2" t="str">
        <f aca="false">RAW_DATA!B1342</f>
        <v>CUST-5542</v>
      </c>
      <c r="C1346" s="2" t="str">
        <f aca="false">RAW_DATA!C1342</f>
        <v>Men</v>
      </c>
      <c r="D1346" s="2" t="str">
        <f aca="false">RAW_DATA!D1342</f>
        <v>MEN-KURTA-001</v>
      </c>
      <c r="E1346" s="14" t="str">
        <f aca="false">RAW_DATA!E1342</f>
        <v>2024-11-26</v>
      </c>
      <c r="F1346" s="14" t="str">
        <f aca="false">RAW_DATA!F1342</f>
        <v>2024-12-04</v>
      </c>
      <c r="G1346" s="2" t="str">
        <f aca="false">RAW_DATA!G1342</f>
        <v>Bagmati</v>
      </c>
      <c r="H1346" s="4" t="n">
        <f aca="false">RAW_DATA!H1342</f>
        <v>8073.61</v>
      </c>
      <c r="I1346" s="5" t="n">
        <f aca="false">RAW_DATA!I1342</f>
        <v>30</v>
      </c>
      <c r="J1346" s="2" t="str">
        <f aca="false">RAW_DATA!J1342</f>
        <v>No</v>
      </c>
      <c r="K1346" s="15" t="n">
        <f aca="false">IF(AND(F1346&lt;&gt;"",E1346&lt;&gt;""),DATEVALUE(F1346)-DATEVALUE(E1346),"")</f>
        <v>8</v>
      </c>
      <c r="L1346" s="4" t="n">
        <f aca="false">H1346*(1-I1346/100)</f>
        <v>5651.527</v>
      </c>
      <c r="M1346" s="4" t="n">
        <f aca="false">H1346*CALCULATIONS!$B$2</f>
        <v>4844.166</v>
      </c>
      <c r="N1346" s="4" t="n">
        <f aca="false">IF(J1346="Yes",H1346*CALCULATIONS!$B$3,0)</f>
        <v>0</v>
      </c>
      <c r="O1346" s="4" t="n">
        <f aca="false">L1346-M1346-N1346</f>
        <v>807.361</v>
      </c>
      <c r="P1346" s="16" t="n">
        <f aca="false">IF(L1346&gt;0,O1346/L1346,"")</f>
        <v>0.142857142857143</v>
      </c>
    </row>
    <row r="1347" customFormat="false" ht="15" hidden="false" customHeight="false" outlineLevel="0" collapsed="false">
      <c r="A1347" s="2" t="str">
        <f aca="false">RAW_DATA!A1343</f>
        <v>ORD-101342</v>
      </c>
      <c r="B1347" s="2" t="str">
        <f aca="false">RAW_DATA!B1343</f>
        <v>CUST-2496</v>
      </c>
      <c r="C1347" s="2" t="str">
        <f aca="false">RAW_DATA!C1343</f>
        <v>Kids</v>
      </c>
      <c r="D1347" s="2" t="str">
        <f aca="false">RAW_DATA!D1343</f>
        <v>KID-KURTA-001</v>
      </c>
      <c r="E1347" s="14" t="str">
        <f aca="false">RAW_DATA!E1343</f>
        <v>2024-01-02</v>
      </c>
      <c r="F1347" s="14" t="str">
        <f aca="false">RAW_DATA!F1343</f>
        <v>2024-01-10</v>
      </c>
      <c r="G1347" s="2" t="str">
        <f aca="false">RAW_DATA!G1343</f>
        <v>Lumbini</v>
      </c>
      <c r="H1347" s="4" t="n">
        <f aca="false">RAW_DATA!H1343</f>
        <v>3534.95</v>
      </c>
      <c r="I1347" s="5" t="n">
        <f aca="false">RAW_DATA!I1343</f>
        <v>15</v>
      </c>
      <c r="J1347" s="2" t="str">
        <f aca="false">RAW_DATA!J1343</f>
        <v>No</v>
      </c>
      <c r="K1347" s="15" t="n">
        <f aca="false">IF(AND(F1347&lt;&gt;"",E1347&lt;&gt;""),DATEVALUE(F1347)-DATEVALUE(E1347),"")</f>
        <v>8</v>
      </c>
      <c r="L1347" s="4" t="n">
        <f aca="false">H1347*(1-I1347/100)</f>
        <v>3004.7075</v>
      </c>
      <c r="M1347" s="4" t="n">
        <f aca="false">H1347*CALCULATIONS!$B$2</f>
        <v>2120.97</v>
      </c>
      <c r="N1347" s="4" t="n">
        <f aca="false">IF(J1347="Yes",H1347*CALCULATIONS!$B$3,0)</f>
        <v>0</v>
      </c>
      <c r="O1347" s="4" t="n">
        <f aca="false">L1347-M1347-N1347</f>
        <v>883.7375</v>
      </c>
      <c r="P1347" s="16" t="n">
        <f aca="false">IF(L1347&gt;0,O1347/L1347,"")</f>
        <v>0.294117647058824</v>
      </c>
    </row>
    <row r="1348" customFormat="false" ht="15" hidden="false" customHeight="false" outlineLevel="0" collapsed="false">
      <c r="A1348" s="2" t="str">
        <f aca="false">RAW_DATA!A1344</f>
        <v>ORD-101343</v>
      </c>
      <c r="B1348" s="2" t="str">
        <f aca="false">RAW_DATA!B1344</f>
        <v>CUST-1855</v>
      </c>
      <c r="C1348" s="2" t="str">
        <f aca="false">RAW_DATA!C1344</f>
        <v>Kids</v>
      </c>
      <c r="D1348" s="2" t="str">
        <f aca="false">RAW_DATA!D1344</f>
        <v>KID-KURTA-001</v>
      </c>
      <c r="E1348" s="14" t="str">
        <f aca="false">RAW_DATA!E1344</f>
        <v>2024-01-01</v>
      </c>
      <c r="F1348" s="14" t="str">
        <f aca="false">RAW_DATA!F1344</f>
        <v>2024-01-05</v>
      </c>
      <c r="G1348" s="2" t="str">
        <f aca="false">RAW_DATA!G1344</f>
        <v>Bagmati</v>
      </c>
      <c r="H1348" s="4" t="n">
        <f aca="false">RAW_DATA!H1344</f>
        <v>7394.23</v>
      </c>
      <c r="I1348" s="5" t="n">
        <f aca="false">RAW_DATA!I1344</f>
        <v>5</v>
      </c>
      <c r="J1348" s="2" t="str">
        <f aca="false">RAW_DATA!J1344</f>
        <v>No</v>
      </c>
      <c r="K1348" s="15" t="n">
        <f aca="false">IF(AND(F1348&lt;&gt;"",E1348&lt;&gt;""),DATEVALUE(F1348)-DATEVALUE(E1348),"")</f>
        <v>4</v>
      </c>
      <c r="L1348" s="4" t="n">
        <f aca="false">H1348*(1-I1348/100)</f>
        <v>7024.5185</v>
      </c>
      <c r="M1348" s="4" t="n">
        <f aca="false">H1348*CALCULATIONS!$B$2</f>
        <v>4436.538</v>
      </c>
      <c r="N1348" s="4" t="n">
        <f aca="false">IF(J1348="Yes",H1348*CALCULATIONS!$B$3,0)</f>
        <v>0</v>
      </c>
      <c r="O1348" s="4" t="n">
        <f aca="false">L1348-M1348-N1348</f>
        <v>2587.9805</v>
      </c>
      <c r="P1348" s="16" t="n">
        <f aca="false">IF(L1348&gt;0,O1348/L1348,"")</f>
        <v>0.368421052631579</v>
      </c>
    </row>
    <row r="1349" customFormat="false" ht="15" hidden="false" customHeight="false" outlineLevel="0" collapsed="false">
      <c r="A1349" s="2" t="str">
        <f aca="false">RAW_DATA!A1345</f>
        <v>ORD-101344</v>
      </c>
      <c r="B1349" s="2" t="str">
        <f aca="false">RAW_DATA!B1345</f>
        <v>CUST-7442</v>
      </c>
      <c r="C1349" s="2" t="str">
        <f aca="false">RAW_DATA!C1345</f>
        <v>Men</v>
      </c>
      <c r="D1349" s="2" t="str">
        <f aca="false">RAW_DATA!D1345</f>
        <v>MEN-TSHIRT-001</v>
      </c>
      <c r="E1349" s="14" t="str">
        <f aca="false">RAW_DATA!E1345</f>
        <v>2024-09-13</v>
      </c>
      <c r="F1349" s="14" t="str">
        <f aca="false">RAW_DATA!F1345</f>
        <v>2024-09-21</v>
      </c>
      <c r="G1349" s="2" t="str">
        <f aca="false">RAW_DATA!G1345</f>
        <v>Madhesh</v>
      </c>
      <c r="H1349" s="4" t="n">
        <f aca="false">RAW_DATA!H1345</f>
        <v>5242.8</v>
      </c>
      <c r="I1349" s="5" t="n">
        <f aca="false">RAW_DATA!I1345</f>
        <v>15</v>
      </c>
      <c r="J1349" s="2" t="str">
        <f aca="false">RAW_DATA!J1345</f>
        <v>No</v>
      </c>
      <c r="K1349" s="15" t="n">
        <f aca="false">IF(AND(F1349&lt;&gt;"",E1349&lt;&gt;""),DATEVALUE(F1349)-DATEVALUE(E1349),"")</f>
        <v>8</v>
      </c>
      <c r="L1349" s="4" t="n">
        <f aca="false">H1349*(1-I1349/100)</f>
        <v>4456.38</v>
      </c>
      <c r="M1349" s="4" t="n">
        <f aca="false">H1349*CALCULATIONS!$B$2</f>
        <v>3145.68</v>
      </c>
      <c r="N1349" s="4" t="n">
        <f aca="false">IF(J1349="Yes",H1349*CALCULATIONS!$B$3,0)</f>
        <v>0</v>
      </c>
      <c r="O1349" s="4" t="n">
        <f aca="false">L1349-M1349-N1349</f>
        <v>1310.7</v>
      </c>
      <c r="P1349" s="16" t="n">
        <f aca="false">IF(L1349&gt;0,O1349/L1349,"")</f>
        <v>0.294117647058824</v>
      </c>
    </row>
    <row r="1350" customFormat="false" ht="15" hidden="false" customHeight="false" outlineLevel="0" collapsed="false">
      <c r="A1350" s="2" t="str">
        <f aca="false">RAW_DATA!A1346</f>
        <v>ORD-101345</v>
      </c>
      <c r="B1350" s="2" t="str">
        <f aca="false">RAW_DATA!B1346</f>
        <v>CUST-4504</v>
      </c>
      <c r="C1350" s="2" t="str">
        <f aca="false">RAW_DATA!C1346</f>
        <v>Men</v>
      </c>
      <c r="D1350" s="2" t="str">
        <f aca="false">RAW_DATA!D1346</f>
        <v>MEN-POLO-001</v>
      </c>
      <c r="E1350" s="14" t="str">
        <f aca="false">RAW_DATA!E1346</f>
        <v>2024-09-24</v>
      </c>
      <c r="F1350" s="14" t="str">
        <f aca="false">RAW_DATA!F1346</f>
        <v>2024-09-28</v>
      </c>
      <c r="G1350" s="2" t="str">
        <f aca="false">RAW_DATA!G1346</f>
        <v>Lumbini</v>
      </c>
      <c r="H1350" s="4" t="n">
        <f aca="false">RAW_DATA!H1346</f>
        <v>5020.55</v>
      </c>
      <c r="I1350" s="5" t="n">
        <f aca="false">RAW_DATA!I1346</f>
        <v>10</v>
      </c>
      <c r="J1350" s="2" t="str">
        <f aca="false">RAW_DATA!J1346</f>
        <v>Yes</v>
      </c>
      <c r="K1350" s="15" t="n">
        <f aca="false">IF(AND(F1350&lt;&gt;"",E1350&lt;&gt;""),DATEVALUE(F1350)-DATEVALUE(E1350),"")</f>
        <v>4</v>
      </c>
      <c r="L1350" s="4" t="n">
        <f aca="false">H1350*(1-I1350/100)</f>
        <v>4518.495</v>
      </c>
      <c r="M1350" s="4" t="n">
        <f aca="false">H1350*CALCULATIONS!$B$2</f>
        <v>3012.33</v>
      </c>
      <c r="N1350" s="4" t="n">
        <f aca="false">IF(J1350="Yes",H1350*CALCULATIONS!$B$3,0)</f>
        <v>1004.11</v>
      </c>
      <c r="O1350" s="4" t="n">
        <f aca="false">L1350-M1350-N1350</f>
        <v>502.055</v>
      </c>
      <c r="P1350" s="16" t="n">
        <f aca="false">IF(L1350&gt;0,O1350/L1350,"")</f>
        <v>0.111111111111111</v>
      </c>
    </row>
    <row r="1351" customFormat="false" ht="15" hidden="false" customHeight="false" outlineLevel="0" collapsed="false">
      <c r="A1351" s="2" t="str">
        <f aca="false">RAW_DATA!A1347</f>
        <v>ORD-101346</v>
      </c>
      <c r="B1351" s="2" t="str">
        <f aca="false">RAW_DATA!B1347</f>
        <v>CUST-2970</v>
      </c>
      <c r="C1351" s="2" t="str">
        <f aca="false">RAW_DATA!C1347</f>
        <v>Kids</v>
      </c>
      <c r="D1351" s="2" t="str">
        <f aca="false">RAW_DATA!D1347</f>
        <v>KID-JACKET-001</v>
      </c>
      <c r="E1351" s="14" t="str">
        <f aca="false">RAW_DATA!E1347</f>
        <v>2024-08-14</v>
      </c>
      <c r="F1351" s="14" t="str">
        <f aca="false">RAW_DATA!F1347</f>
        <v>2024-08-20</v>
      </c>
      <c r="G1351" s="2" t="str">
        <f aca="false">RAW_DATA!G1347</f>
        <v>Lumbini</v>
      </c>
      <c r="H1351" s="4" t="n">
        <f aca="false">RAW_DATA!H1347</f>
        <v>6840.03</v>
      </c>
      <c r="I1351" s="5" t="n">
        <f aca="false">RAW_DATA!I1347</f>
        <v>30</v>
      </c>
      <c r="J1351" s="2" t="str">
        <f aca="false">RAW_DATA!J1347</f>
        <v>No</v>
      </c>
      <c r="K1351" s="15" t="n">
        <f aca="false">IF(AND(F1351&lt;&gt;"",E1351&lt;&gt;""),DATEVALUE(F1351)-DATEVALUE(E1351),"")</f>
        <v>6</v>
      </c>
      <c r="L1351" s="4" t="n">
        <f aca="false">H1351*(1-I1351/100)</f>
        <v>4788.021</v>
      </c>
      <c r="M1351" s="4" t="n">
        <f aca="false">H1351*CALCULATIONS!$B$2</f>
        <v>4104.018</v>
      </c>
      <c r="N1351" s="4" t="n">
        <f aca="false">IF(J1351="Yes",H1351*CALCULATIONS!$B$3,0)</f>
        <v>0</v>
      </c>
      <c r="O1351" s="4" t="n">
        <f aca="false">L1351-M1351-N1351</f>
        <v>684.003</v>
      </c>
      <c r="P1351" s="16" t="n">
        <f aca="false">IF(L1351&gt;0,O1351/L1351,"")</f>
        <v>0.142857142857143</v>
      </c>
    </row>
    <row r="1352" customFormat="false" ht="15" hidden="false" customHeight="false" outlineLevel="0" collapsed="false">
      <c r="A1352" s="2" t="str">
        <f aca="false">RAW_DATA!A1348</f>
        <v>ORD-101347</v>
      </c>
      <c r="B1352" s="2" t="str">
        <f aca="false">RAW_DATA!B1348</f>
        <v>CUST-6668</v>
      </c>
      <c r="C1352" s="2" t="str">
        <f aca="false">RAW_DATA!C1348</f>
        <v>Women</v>
      </c>
      <c r="D1352" s="2" t="str">
        <f aca="false">RAW_DATA!D1348</f>
        <v>WOM-LEHENGA-001</v>
      </c>
      <c r="E1352" s="14" t="str">
        <f aca="false">RAW_DATA!E1348</f>
        <v>2024-07-06</v>
      </c>
      <c r="F1352" s="14" t="str">
        <f aca="false">RAW_DATA!F1348</f>
        <v>2024-07-16</v>
      </c>
      <c r="G1352" s="2" t="str">
        <f aca="false">RAW_DATA!G1348</f>
        <v>Lumbini</v>
      </c>
      <c r="H1352" s="4" t="n">
        <f aca="false">RAW_DATA!H1348</f>
        <v>866.79</v>
      </c>
      <c r="I1352" s="5" t="n">
        <f aca="false">RAW_DATA!I1348</f>
        <v>5</v>
      </c>
      <c r="J1352" s="2" t="str">
        <f aca="false">RAW_DATA!J1348</f>
        <v>No</v>
      </c>
      <c r="K1352" s="15" t="n">
        <f aca="false">IF(AND(F1352&lt;&gt;"",E1352&lt;&gt;""),DATEVALUE(F1352)-DATEVALUE(E1352),"")</f>
        <v>10</v>
      </c>
      <c r="L1352" s="4" t="n">
        <f aca="false">H1352*(1-I1352/100)</f>
        <v>823.4505</v>
      </c>
      <c r="M1352" s="4" t="n">
        <f aca="false">H1352*CALCULATIONS!$B$2</f>
        <v>520.074</v>
      </c>
      <c r="N1352" s="4" t="n">
        <f aca="false">IF(J1352="Yes",H1352*CALCULATIONS!$B$3,0)</f>
        <v>0</v>
      </c>
      <c r="O1352" s="4" t="n">
        <f aca="false">L1352-M1352-N1352</f>
        <v>303.3765</v>
      </c>
      <c r="P1352" s="16" t="n">
        <f aca="false">IF(L1352&gt;0,O1352/L1352,"")</f>
        <v>0.368421052631579</v>
      </c>
    </row>
    <row r="1353" customFormat="false" ht="15" hidden="false" customHeight="false" outlineLevel="0" collapsed="false">
      <c r="A1353" s="2" t="str">
        <f aca="false">RAW_DATA!A1349</f>
        <v>ORD-101348</v>
      </c>
      <c r="B1353" s="2" t="str">
        <f aca="false">RAW_DATA!B1349</f>
        <v>CUST-4208</v>
      </c>
      <c r="C1353" s="2" t="str">
        <f aca="false">RAW_DATA!C1349</f>
        <v>Women</v>
      </c>
      <c r="D1353" s="2" t="str">
        <f aca="false">RAW_DATA!D1349</f>
        <v>WOM-TOP-001</v>
      </c>
      <c r="E1353" s="14" t="str">
        <f aca="false">RAW_DATA!E1349</f>
        <v>2024-04-01</v>
      </c>
      <c r="F1353" s="14" t="str">
        <f aca="false">RAW_DATA!F1349</f>
        <v>2024-04-13</v>
      </c>
      <c r="G1353" s="2" t="str">
        <f aca="false">RAW_DATA!G1349</f>
        <v>Gandaki</v>
      </c>
      <c r="H1353" s="4" t="n">
        <f aca="false">RAW_DATA!H1349</f>
        <v>6045.63</v>
      </c>
      <c r="I1353" s="5" t="n">
        <f aca="false">RAW_DATA!I1349</f>
        <v>5</v>
      </c>
      <c r="J1353" s="2" t="str">
        <f aca="false">RAW_DATA!J1349</f>
        <v>No</v>
      </c>
      <c r="K1353" s="15" t="n">
        <f aca="false">IF(AND(F1353&lt;&gt;"",E1353&lt;&gt;""),DATEVALUE(F1353)-DATEVALUE(E1353),"")</f>
        <v>12</v>
      </c>
      <c r="L1353" s="4" t="n">
        <f aca="false">H1353*(1-I1353/100)</f>
        <v>5743.3485</v>
      </c>
      <c r="M1353" s="4" t="n">
        <f aca="false">H1353*CALCULATIONS!$B$2</f>
        <v>3627.378</v>
      </c>
      <c r="N1353" s="4" t="n">
        <f aca="false">IF(J1353="Yes",H1353*CALCULATIONS!$B$3,0)</f>
        <v>0</v>
      </c>
      <c r="O1353" s="4" t="n">
        <f aca="false">L1353-M1353-N1353</f>
        <v>2115.9705</v>
      </c>
      <c r="P1353" s="16" t="n">
        <f aca="false">IF(L1353&gt;0,O1353/L1353,"")</f>
        <v>0.368421052631579</v>
      </c>
    </row>
    <row r="1354" customFormat="false" ht="15" hidden="false" customHeight="false" outlineLevel="0" collapsed="false">
      <c r="A1354" s="2" t="str">
        <f aca="false">RAW_DATA!A1350</f>
        <v>ORD-101349</v>
      </c>
      <c r="B1354" s="2" t="str">
        <f aca="false">RAW_DATA!B1350</f>
        <v>CUST-9237</v>
      </c>
      <c r="C1354" s="2" t="str">
        <f aca="false">RAW_DATA!C1350</f>
        <v>Women</v>
      </c>
      <c r="D1354" s="2" t="str">
        <f aca="false">RAW_DATA!D1350</f>
        <v>WOM-CARDIGAN-001</v>
      </c>
      <c r="E1354" s="14" t="str">
        <f aca="false">RAW_DATA!E1350</f>
        <v>2024-02-18</v>
      </c>
      <c r="F1354" s="14" t="str">
        <f aca="false">RAW_DATA!F1350</f>
        <v>2024-02-29</v>
      </c>
      <c r="G1354" s="2" t="str">
        <f aca="false">RAW_DATA!G1350</f>
        <v>Bagmati</v>
      </c>
      <c r="H1354" s="4" t="n">
        <f aca="false">RAW_DATA!H1350</f>
        <v>5000.67</v>
      </c>
      <c r="I1354" s="5" t="n">
        <f aca="false">RAW_DATA!I1350</f>
        <v>20</v>
      </c>
      <c r="J1354" s="2" t="str">
        <f aca="false">RAW_DATA!J1350</f>
        <v>No</v>
      </c>
      <c r="K1354" s="15" t="n">
        <f aca="false">IF(AND(F1354&lt;&gt;"",E1354&lt;&gt;""),DATEVALUE(F1354)-DATEVALUE(E1354),"")</f>
        <v>11</v>
      </c>
      <c r="L1354" s="4" t="n">
        <f aca="false">H1354*(1-I1354/100)</f>
        <v>4000.536</v>
      </c>
      <c r="M1354" s="4" t="n">
        <f aca="false">H1354*CALCULATIONS!$B$2</f>
        <v>3000.402</v>
      </c>
      <c r="N1354" s="4" t="n">
        <f aca="false">IF(J1354="Yes",H1354*CALCULATIONS!$B$3,0)</f>
        <v>0</v>
      </c>
      <c r="O1354" s="4" t="n">
        <f aca="false">L1354-M1354-N1354</f>
        <v>1000.134</v>
      </c>
      <c r="P1354" s="16" t="n">
        <f aca="false">IF(L1354&gt;0,O1354/L1354,"")</f>
        <v>0.25</v>
      </c>
    </row>
    <row r="1355" customFormat="false" ht="15" hidden="false" customHeight="false" outlineLevel="0" collapsed="false">
      <c r="A1355" s="2" t="str">
        <f aca="false">RAW_DATA!A1351</f>
        <v>ORD-101350</v>
      </c>
      <c r="B1355" s="2" t="str">
        <f aca="false">RAW_DATA!B1351</f>
        <v>CUST-5145</v>
      </c>
      <c r="C1355" s="2" t="str">
        <f aca="false">RAW_DATA!C1351</f>
        <v>Kids</v>
      </c>
      <c r="D1355" s="2" t="str">
        <f aca="false">RAW_DATA!D1351</f>
        <v>KID-KURTA-001</v>
      </c>
      <c r="E1355" s="14" t="str">
        <f aca="false">RAW_DATA!E1351</f>
        <v>2024-09-02</v>
      </c>
      <c r="F1355" s="14" t="str">
        <f aca="false">RAW_DATA!F1351</f>
        <v>2024-09-07</v>
      </c>
      <c r="G1355" s="2" t="str">
        <f aca="false">RAW_DATA!G1351</f>
        <v>Bagmati</v>
      </c>
      <c r="H1355" s="4" t="n">
        <f aca="false">RAW_DATA!H1351</f>
        <v>4486.8</v>
      </c>
      <c r="I1355" s="5" t="n">
        <f aca="false">RAW_DATA!I1351</f>
        <v>25</v>
      </c>
      <c r="J1355" s="2" t="str">
        <f aca="false">RAW_DATA!J1351</f>
        <v>No</v>
      </c>
      <c r="K1355" s="15" t="n">
        <f aca="false">IF(AND(F1355&lt;&gt;"",E1355&lt;&gt;""),DATEVALUE(F1355)-DATEVALUE(E1355),"")</f>
        <v>5</v>
      </c>
      <c r="L1355" s="4" t="n">
        <f aca="false">H1355*(1-I1355/100)</f>
        <v>3365.1</v>
      </c>
      <c r="M1355" s="4" t="n">
        <f aca="false">H1355*CALCULATIONS!$B$2</f>
        <v>2692.08</v>
      </c>
      <c r="N1355" s="4" t="n">
        <f aca="false">IF(J1355="Yes",H1355*CALCULATIONS!$B$3,0)</f>
        <v>0</v>
      </c>
      <c r="O1355" s="4" t="n">
        <f aca="false">L1355-M1355-N1355</f>
        <v>673.02</v>
      </c>
      <c r="P1355" s="16" t="n">
        <f aca="false">IF(L1355&gt;0,O1355/L1355,"")</f>
        <v>0.2</v>
      </c>
    </row>
    <row r="1356" customFormat="false" ht="15" hidden="false" customHeight="false" outlineLevel="0" collapsed="false">
      <c r="A1356" s="2" t="str">
        <f aca="false">RAW_DATA!A1352</f>
        <v>ORD-101351</v>
      </c>
      <c r="B1356" s="2" t="str">
        <f aca="false">RAW_DATA!B1352</f>
        <v>CUST-9033</v>
      </c>
      <c r="C1356" s="2" t="str">
        <f aca="false">RAW_DATA!C1352</f>
        <v>Men</v>
      </c>
      <c r="D1356" s="2" t="str">
        <f aca="false">RAW_DATA!D1352</f>
        <v>MEN-SHIRT-001</v>
      </c>
      <c r="E1356" s="14" t="str">
        <f aca="false">RAW_DATA!E1352</f>
        <v>2024-08-29</v>
      </c>
      <c r="F1356" s="14" t="str">
        <f aca="false">RAW_DATA!F1352</f>
        <v>2024-09-13</v>
      </c>
      <c r="G1356" s="2" t="str">
        <f aca="false">RAW_DATA!G1352</f>
        <v>Sudurpashchim</v>
      </c>
      <c r="H1356" s="4" t="n">
        <f aca="false">RAW_DATA!H1352</f>
        <v>941.18</v>
      </c>
      <c r="I1356" s="5" t="n">
        <f aca="false">RAW_DATA!I1352</f>
        <v>30</v>
      </c>
      <c r="J1356" s="2" t="str">
        <f aca="false">RAW_DATA!J1352</f>
        <v>No</v>
      </c>
      <c r="K1356" s="15" t="n">
        <f aca="false">IF(AND(F1356&lt;&gt;"",E1356&lt;&gt;""),DATEVALUE(F1356)-DATEVALUE(E1356),"")</f>
        <v>15</v>
      </c>
      <c r="L1356" s="4" t="n">
        <f aca="false">H1356*(1-I1356/100)</f>
        <v>658.826</v>
      </c>
      <c r="M1356" s="4" t="n">
        <f aca="false">H1356*CALCULATIONS!$B$2</f>
        <v>564.708</v>
      </c>
      <c r="N1356" s="4" t="n">
        <f aca="false">IF(J1356="Yes",H1356*CALCULATIONS!$B$3,0)</f>
        <v>0</v>
      </c>
      <c r="O1356" s="4" t="n">
        <f aca="false">L1356-M1356-N1356</f>
        <v>94.1179999999999</v>
      </c>
      <c r="P1356" s="16" t="n">
        <f aca="false">IF(L1356&gt;0,O1356/L1356,"")</f>
        <v>0.142857142857143</v>
      </c>
    </row>
    <row r="1357" customFormat="false" ht="15" hidden="false" customHeight="false" outlineLevel="0" collapsed="false">
      <c r="A1357" s="2" t="str">
        <f aca="false">RAW_DATA!A1353</f>
        <v>ORD-101352</v>
      </c>
      <c r="B1357" s="2" t="str">
        <f aca="false">RAW_DATA!B1353</f>
        <v>CUST-3898</v>
      </c>
      <c r="C1357" s="2" t="str">
        <f aca="false">RAW_DATA!C1353</f>
        <v>Men</v>
      </c>
      <c r="D1357" s="2" t="str">
        <f aca="false">RAW_DATA!D1353</f>
        <v>MEN-CHINO-001</v>
      </c>
      <c r="E1357" s="14" t="str">
        <f aca="false">RAW_DATA!E1353</f>
        <v>2024-11-09</v>
      </c>
      <c r="F1357" s="14" t="str">
        <f aca="false">RAW_DATA!F1353</f>
        <v>2024-11-20</v>
      </c>
      <c r="G1357" s="2" t="str">
        <f aca="false">RAW_DATA!G1353</f>
        <v>Karnali</v>
      </c>
      <c r="H1357" s="4" t="n">
        <f aca="false">RAW_DATA!H1353</f>
        <v>5858.24</v>
      </c>
      <c r="I1357" s="5" t="n">
        <f aca="false">RAW_DATA!I1353</f>
        <v>0</v>
      </c>
      <c r="J1357" s="2" t="str">
        <f aca="false">RAW_DATA!J1353</f>
        <v>Yes</v>
      </c>
      <c r="K1357" s="15" t="n">
        <f aca="false">IF(AND(F1357&lt;&gt;"",E1357&lt;&gt;""),DATEVALUE(F1357)-DATEVALUE(E1357),"")</f>
        <v>11</v>
      </c>
      <c r="L1357" s="4" t="n">
        <f aca="false">H1357*(1-I1357/100)</f>
        <v>5858.24</v>
      </c>
      <c r="M1357" s="4" t="n">
        <f aca="false">H1357*CALCULATIONS!$B$2</f>
        <v>3514.944</v>
      </c>
      <c r="N1357" s="4" t="n">
        <f aca="false">IF(J1357="Yes",H1357*CALCULATIONS!$B$3,0)</f>
        <v>1171.648</v>
      </c>
      <c r="O1357" s="4" t="n">
        <f aca="false">L1357-M1357-N1357</f>
        <v>1171.648</v>
      </c>
      <c r="P1357" s="16" t="n">
        <f aca="false">IF(L1357&gt;0,O1357/L1357,"")</f>
        <v>0.2</v>
      </c>
    </row>
    <row r="1358" customFormat="false" ht="15" hidden="false" customHeight="false" outlineLevel="0" collapsed="false">
      <c r="A1358" s="2" t="str">
        <f aca="false">RAW_DATA!A1354</f>
        <v>ORD-101353</v>
      </c>
      <c r="B1358" s="2" t="str">
        <f aca="false">RAW_DATA!B1354</f>
        <v>CUST-6148</v>
      </c>
      <c r="C1358" s="2" t="str">
        <f aca="false">RAW_DATA!C1354</f>
        <v>Kids</v>
      </c>
      <c r="D1358" s="2" t="str">
        <f aca="false">RAW_DATA!D1354</f>
        <v>KID-JEANS-001</v>
      </c>
      <c r="E1358" s="14" t="str">
        <f aca="false">RAW_DATA!E1354</f>
        <v>2024-01-29</v>
      </c>
      <c r="F1358" s="14" t="str">
        <f aca="false">RAW_DATA!F1354</f>
        <v>2024-02-03</v>
      </c>
      <c r="G1358" s="2" t="str">
        <f aca="false">RAW_DATA!G1354</f>
        <v>Bagmati</v>
      </c>
      <c r="H1358" s="4" t="n">
        <f aca="false">RAW_DATA!H1354</f>
        <v>12764.15</v>
      </c>
      <c r="I1358" s="5" t="n">
        <f aca="false">RAW_DATA!I1354</f>
        <v>30</v>
      </c>
      <c r="J1358" s="2" t="str">
        <f aca="false">RAW_DATA!J1354</f>
        <v>No</v>
      </c>
      <c r="K1358" s="15" t="n">
        <f aca="false">IF(AND(F1358&lt;&gt;"",E1358&lt;&gt;""),DATEVALUE(F1358)-DATEVALUE(E1358),"")</f>
        <v>5</v>
      </c>
      <c r="L1358" s="4" t="n">
        <f aca="false">H1358*(1-I1358/100)</f>
        <v>8934.905</v>
      </c>
      <c r="M1358" s="4" t="n">
        <f aca="false">H1358*CALCULATIONS!$B$2</f>
        <v>7658.49</v>
      </c>
      <c r="N1358" s="4" t="n">
        <f aca="false">IF(J1358="Yes",H1358*CALCULATIONS!$B$3,0)</f>
        <v>0</v>
      </c>
      <c r="O1358" s="4" t="n">
        <f aca="false">L1358-M1358-N1358</f>
        <v>1276.415</v>
      </c>
      <c r="P1358" s="16" t="n">
        <f aca="false">IF(L1358&gt;0,O1358/L1358,"")</f>
        <v>0.142857142857143</v>
      </c>
    </row>
    <row r="1359" customFormat="false" ht="15" hidden="false" customHeight="false" outlineLevel="0" collapsed="false">
      <c r="A1359" s="2" t="str">
        <f aca="false">RAW_DATA!A1355</f>
        <v>ORD-101354</v>
      </c>
      <c r="B1359" s="2" t="str">
        <f aca="false">RAW_DATA!B1355</f>
        <v>CUST-6185</v>
      </c>
      <c r="C1359" s="2" t="str">
        <f aca="false">RAW_DATA!C1355</f>
        <v>Men</v>
      </c>
      <c r="D1359" s="2" t="str">
        <f aca="false">RAW_DATA!D1355</f>
        <v>MEN-CHINO-001</v>
      </c>
      <c r="E1359" s="14" t="str">
        <f aca="false">RAW_DATA!E1355</f>
        <v>2024-11-10</v>
      </c>
      <c r="F1359" s="14" t="str">
        <f aca="false">RAW_DATA!F1355</f>
        <v>2024-11-18</v>
      </c>
      <c r="G1359" s="2" t="str">
        <f aca="false">RAW_DATA!G1355</f>
        <v>Bagmati</v>
      </c>
      <c r="H1359" s="4" t="n">
        <f aca="false">RAW_DATA!H1355</f>
        <v>3315.64</v>
      </c>
      <c r="I1359" s="5" t="n">
        <f aca="false">RAW_DATA!I1355</f>
        <v>30</v>
      </c>
      <c r="J1359" s="2" t="str">
        <f aca="false">RAW_DATA!J1355</f>
        <v>No</v>
      </c>
      <c r="K1359" s="15" t="n">
        <f aca="false">IF(AND(F1359&lt;&gt;"",E1359&lt;&gt;""),DATEVALUE(F1359)-DATEVALUE(E1359),"")</f>
        <v>8</v>
      </c>
      <c r="L1359" s="4" t="n">
        <f aca="false">H1359*(1-I1359/100)</f>
        <v>2320.948</v>
      </c>
      <c r="M1359" s="4" t="n">
        <f aca="false">H1359*CALCULATIONS!$B$2</f>
        <v>1989.384</v>
      </c>
      <c r="N1359" s="4" t="n">
        <f aca="false">IF(J1359="Yes",H1359*CALCULATIONS!$B$3,0)</f>
        <v>0</v>
      </c>
      <c r="O1359" s="4" t="n">
        <f aca="false">L1359-M1359-N1359</f>
        <v>331.564</v>
      </c>
      <c r="P1359" s="16" t="n">
        <f aca="false">IF(L1359&gt;0,O1359/L1359,"")</f>
        <v>0.142857142857143</v>
      </c>
    </row>
    <row r="1360" customFormat="false" ht="15" hidden="false" customHeight="false" outlineLevel="0" collapsed="false">
      <c r="A1360" s="2" t="str">
        <f aca="false">RAW_DATA!A1356</f>
        <v>ORD-101355</v>
      </c>
      <c r="B1360" s="2" t="str">
        <f aca="false">RAW_DATA!B1356</f>
        <v>CUST-7605</v>
      </c>
      <c r="C1360" s="2" t="str">
        <f aca="false">RAW_DATA!C1356</f>
        <v>Kids</v>
      </c>
      <c r="D1360" s="2" t="str">
        <f aca="false">RAW_DATA!D1356</f>
        <v>KID-JEANS-001</v>
      </c>
      <c r="E1360" s="14" t="str">
        <f aca="false">RAW_DATA!E1356</f>
        <v>2024-07-06</v>
      </c>
      <c r="F1360" s="14" t="str">
        <f aca="false">RAW_DATA!F1356</f>
        <v>2024-07-12</v>
      </c>
      <c r="G1360" s="2" t="str">
        <f aca="false">RAW_DATA!G1356</f>
        <v>Sudurpashchim</v>
      </c>
      <c r="H1360" s="4" t="n">
        <f aca="false">RAW_DATA!H1356</f>
        <v>10970.97</v>
      </c>
      <c r="I1360" s="5" t="n">
        <f aca="false">RAW_DATA!I1356</f>
        <v>20</v>
      </c>
      <c r="J1360" s="2" t="str">
        <f aca="false">RAW_DATA!J1356</f>
        <v>No</v>
      </c>
      <c r="K1360" s="15" t="n">
        <f aca="false">IF(AND(F1360&lt;&gt;"",E1360&lt;&gt;""),DATEVALUE(F1360)-DATEVALUE(E1360),"")</f>
        <v>6</v>
      </c>
      <c r="L1360" s="4" t="n">
        <f aca="false">H1360*(1-I1360/100)</f>
        <v>8776.776</v>
      </c>
      <c r="M1360" s="4" t="n">
        <f aca="false">H1360*CALCULATIONS!$B$2</f>
        <v>6582.582</v>
      </c>
      <c r="N1360" s="4" t="n">
        <f aca="false">IF(J1360="Yes",H1360*CALCULATIONS!$B$3,0)</f>
        <v>0</v>
      </c>
      <c r="O1360" s="4" t="n">
        <f aca="false">L1360-M1360-N1360</f>
        <v>2194.194</v>
      </c>
      <c r="P1360" s="16" t="n">
        <f aca="false">IF(L1360&gt;0,O1360/L1360,"")</f>
        <v>0.25</v>
      </c>
    </row>
    <row r="1361" customFormat="false" ht="15" hidden="false" customHeight="false" outlineLevel="0" collapsed="false">
      <c r="A1361" s="2" t="str">
        <f aca="false">RAW_DATA!A1357</f>
        <v>ORD-101356</v>
      </c>
      <c r="B1361" s="2" t="str">
        <f aca="false">RAW_DATA!B1357</f>
        <v>CUST-8264</v>
      </c>
      <c r="C1361" s="2" t="str">
        <f aca="false">RAW_DATA!C1357</f>
        <v>Women</v>
      </c>
      <c r="D1361" s="2" t="str">
        <f aca="false">RAW_DATA!D1357</f>
        <v>WOM-KURTA-001</v>
      </c>
      <c r="E1361" s="14" t="str">
        <f aca="false">RAW_DATA!E1357</f>
        <v>2024-03-16</v>
      </c>
      <c r="F1361" s="14" t="str">
        <f aca="false">RAW_DATA!F1357</f>
        <v>2024-03-24</v>
      </c>
      <c r="G1361" s="2" t="str">
        <f aca="false">RAW_DATA!G1357</f>
        <v>Bagmati</v>
      </c>
      <c r="H1361" s="4" t="n">
        <f aca="false">RAW_DATA!H1357</f>
        <v>11538.75</v>
      </c>
      <c r="I1361" s="5" t="n">
        <f aca="false">RAW_DATA!I1357</f>
        <v>30</v>
      </c>
      <c r="J1361" s="2" t="str">
        <f aca="false">RAW_DATA!J1357</f>
        <v>Yes</v>
      </c>
      <c r="K1361" s="15" t="n">
        <f aca="false">IF(AND(F1361&lt;&gt;"",E1361&lt;&gt;""),DATEVALUE(F1361)-DATEVALUE(E1361),"")</f>
        <v>8</v>
      </c>
      <c r="L1361" s="4" t="n">
        <f aca="false">H1361*(1-I1361/100)</f>
        <v>8077.125</v>
      </c>
      <c r="M1361" s="4" t="n">
        <f aca="false">H1361*CALCULATIONS!$B$2</f>
        <v>6923.25</v>
      </c>
      <c r="N1361" s="4" t="n">
        <f aca="false">IF(J1361="Yes",H1361*CALCULATIONS!$B$3,0)</f>
        <v>2307.75</v>
      </c>
      <c r="O1361" s="4" t="n">
        <f aca="false">L1361-M1361-N1361</f>
        <v>-1153.875</v>
      </c>
      <c r="P1361" s="16" t="n">
        <f aca="false">IF(L1361&gt;0,O1361/L1361,"")</f>
        <v>-0.142857142857143</v>
      </c>
    </row>
    <row r="1362" customFormat="false" ht="15" hidden="false" customHeight="false" outlineLevel="0" collapsed="false">
      <c r="A1362" s="2" t="str">
        <f aca="false">RAW_DATA!A1358</f>
        <v>ORD-101357</v>
      </c>
      <c r="B1362" s="2" t="str">
        <f aca="false">RAW_DATA!B1358</f>
        <v>CUST-1052</v>
      </c>
      <c r="C1362" s="2" t="str">
        <f aca="false">RAW_DATA!C1358</f>
        <v>Men</v>
      </c>
      <c r="D1362" s="2" t="str">
        <f aca="false">RAW_DATA!D1358</f>
        <v>MEN-KURTA-001</v>
      </c>
      <c r="E1362" s="14" t="str">
        <f aca="false">RAW_DATA!E1358</f>
        <v>2024-11-21</v>
      </c>
      <c r="F1362" s="14" t="str">
        <f aca="false">RAW_DATA!F1358</f>
        <v>2024-11-29</v>
      </c>
      <c r="G1362" s="2" t="str">
        <f aca="false">RAW_DATA!G1358</f>
        <v>Bagmati</v>
      </c>
      <c r="H1362" s="4" t="n">
        <f aca="false">RAW_DATA!H1358</f>
        <v>6434.15</v>
      </c>
      <c r="I1362" s="5" t="n">
        <f aca="false">RAW_DATA!I1358</f>
        <v>20</v>
      </c>
      <c r="J1362" s="2" t="str">
        <f aca="false">RAW_DATA!J1358</f>
        <v>No</v>
      </c>
      <c r="K1362" s="15" t="n">
        <f aca="false">IF(AND(F1362&lt;&gt;"",E1362&lt;&gt;""),DATEVALUE(F1362)-DATEVALUE(E1362),"")</f>
        <v>8</v>
      </c>
      <c r="L1362" s="4" t="n">
        <f aca="false">H1362*(1-I1362/100)</f>
        <v>5147.32</v>
      </c>
      <c r="M1362" s="4" t="n">
        <f aca="false">H1362*CALCULATIONS!$B$2</f>
        <v>3860.49</v>
      </c>
      <c r="N1362" s="4" t="n">
        <f aca="false">IF(J1362="Yes",H1362*CALCULATIONS!$B$3,0)</f>
        <v>0</v>
      </c>
      <c r="O1362" s="4" t="n">
        <f aca="false">L1362-M1362-N1362</f>
        <v>1286.83</v>
      </c>
      <c r="P1362" s="16" t="n">
        <f aca="false">IF(L1362&gt;0,O1362/L1362,"")</f>
        <v>0.25</v>
      </c>
    </row>
    <row r="1363" customFormat="false" ht="15" hidden="false" customHeight="false" outlineLevel="0" collapsed="false">
      <c r="A1363" s="2" t="str">
        <f aca="false">RAW_DATA!A1359</f>
        <v>ORD-101358</v>
      </c>
      <c r="B1363" s="2" t="str">
        <f aca="false">RAW_DATA!B1359</f>
        <v>CUST-2444</v>
      </c>
      <c r="C1363" s="2" t="str">
        <f aca="false">RAW_DATA!C1359</f>
        <v>Men</v>
      </c>
      <c r="D1363" s="2" t="str">
        <f aca="false">RAW_DATA!D1359</f>
        <v>MEN-CHINO-001</v>
      </c>
      <c r="E1363" s="14" t="str">
        <f aca="false">RAW_DATA!E1359</f>
        <v>2024-12-22</v>
      </c>
      <c r="F1363" s="14" t="str">
        <f aca="false">RAW_DATA!F1359</f>
        <v>2024-12-24</v>
      </c>
      <c r="G1363" s="2" t="str">
        <f aca="false">RAW_DATA!G1359</f>
        <v>Madhesh</v>
      </c>
      <c r="H1363" s="4" t="n">
        <f aca="false">RAW_DATA!H1359</f>
        <v>7260.66</v>
      </c>
      <c r="I1363" s="5" t="n">
        <f aca="false">RAW_DATA!I1359</f>
        <v>10</v>
      </c>
      <c r="J1363" s="2" t="str">
        <f aca="false">RAW_DATA!J1359</f>
        <v>No</v>
      </c>
      <c r="K1363" s="15" t="n">
        <f aca="false">IF(AND(F1363&lt;&gt;"",E1363&lt;&gt;""),DATEVALUE(F1363)-DATEVALUE(E1363),"")</f>
        <v>2</v>
      </c>
      <c r="L1363" s="4" t="n">
        <f aca="false">H1363*(1-I1363/100)</f>
        <v>6534.594</v>
      </c>
      <c r="M1363" s="4" t="n">
        <f aca="false">H1363*CALCULATIONS!$B$2</f>
        <v>4356.396</v>
      </c>
      <c r="N1363" s="4" t="n">
        <f aca="false">IF(J1363="Yes",H1363*CALCULATIONS!$B$3,0)</f>
        <v>0</v>
      </c>
      <c r="O1363" s="4" t="n">
        <f aca="false">L1363-M1363-N1363</f>
        <v>2178.198</v>
      </c>
      <c r="P1363" s="16" t="n">
        <f aca="false">IF(L1363&gt;0,O1363/L1363,"")</f>
        <v>0.333333333333333</v>
      </c>
    </row>
    <row r="1364" customFormat="false" ht="15" hidden="false" customHeight="false" outlineLevel="0" collapsed="false">
      <c r="A1364" s="2" t="str">
        <f aca="false">RAW_DATA!A1360</f>
        <v>ORD-101359</v>
      </c>
      <c r="B1364" s="2" t="str">
        <f aca="false">RAW_DATA!B1360</f>
        <v>CUST-3774</v>
      </c>
      <c r="C1364" s="2" t="str">
        <f aca="false">RAW_DATA!C1360</f>
        <v>Men</v>
      </c>
      <c r="D1364" s="2" t="str">
        <f aca="false">RAW_DATA!D1360</f>
        <v>MEN-SHIRT-002</v>
      </c>
      <c r="E1364" s="14" t="str">
        <f aca="false">RAW_DATA!E1360</f>
        <v>2024-10-29</v>
      </c>
      <c r="F1364" s="14" t="str">
        <f aca="false">RAW_DATA!F1360</f>
        <v>2024-11-05</v>
      </c>
      <c r="G1364" s="2" t="str">
        <f aca="false">RAW_DATA!G1360</f>
        <v>Bagmati</v>
      </c>
      <c r="H1364" s="4" t="n">
        <f aca="false">RAW_DATA!H1360</f>
        <v>3192.05</v>
      </c>
      <c r="I1364" s="5" t="n">
        <f aca="false">RAW_DATA!I1360</f>
        <v>0</v>
      </c>
      <c r="J1364" s="2" t="str">
        <f aca="false">RAW_DATA!J1360</f>
        <v>Yes</v>
      </c>
      <c r="K1364" s="15" t="n">
        <f aca="false">IF(AND(F1364&lt;&gt;"",E1364&lt;&gt;""),DATEVALUE(F1364)-DATEVALUE(E1364),"")</f>
        <v>7</v>
      </c>
      <c r="L1364" s="4" t="n">
        <f aca="false">H1364*(1-I1364/100)</f>
        <v>3192.05</v>
      </c>
      <c r="M1364" s="4" t="n">
        <f aca="false">H1364*CALCULATIONS!$B$2</f>
        <v>1915.23</v>
      </c>
      <c r="N1364" s="4" t="n">
        <f aca="false">IF(J1364="Yes",H1364*CALCULATIONS!$B$3,0)</f>
        <v>638.41</v>
      </c>
      <c r="O1364" s="4" t="n">
        <f aca="false">L1364-M1364-N1364</f>
        <v>638.41</v>
      </c>
      <c r="P1364" s="16" t="n">
        <f aca="false">IF(L1364&gt;0,O1364/L1364,"")</f>
        <v>0.2</v>
      </c>
    </row>
    <row r="1365" customFormat="false" ht="15" hidden="false" customHeight="false" outlineLevel="0" collapsed="false">
      <c r="A1365" s="2" t="str">
        <f aca="false">RAW_DATA!A1361</f>
        <v>ORD-101360</v>
      </c>
      <c r="B1365" s="2" t="str">
        <f aca="false">RAW_DATA!B1361</f>
        <v>CUST-4130</v>
      </c>
      <c r="C1365" s="2" t="str">
        <f aca="false">RAW_DATA!C1361</f>
        <v>Women</v>
      </c>
      <c r="D1365" s="2" t="str">
        <f aca="false">RAW_DATA!D1361</f>
        <v>WOM-TOP-001</v>
      </c>
      <c r="E1365" s="14" t="str">
        <f aca="false">RAW_DATA!E1361</f>
        <v>2024-05-06</v>
      </c>
      <c r="F1365" s="14" t="str">
        <f aca="false">RAW_DATA!F1361</f>
        <v>2024-05-10</v>
      </c>
      <c r="G1365" s="2" t="str">
        <f aca="false">RAW_DATA!G1361</f>
        <v>Gandaki</v>
      </c>
      <c r="H1365" s="4" t="n">
        <f aca="false">RAW_DATA!H1361</f>
        <v>1678.49</v>
      </c>
      <c r="I1365" s="5" t="n">
        <f aca="false">RAW_DATA!I1361</f>
        <v>15</v>
      </c>
      <c r="J1365" s="2" t="str">
        <f aca="false">RAW_DATA!J1361</f>
        <v>No</v>
      </c>
      <c r="K1365" s="15" t="n">
        <f aca="false">IF(AND(F1365&lt;&gt;"",E1365&lt;&gt;""),DATEVALUE(F1365)-DATEVALUE(E1365),"")</f>
        <v>4</v>
      </c>
      <c r="L1365" s="4" t="n">
        <f aca="false">H1365*(1-I1365/100)</f>
        <v>1426.7165</v>
      </c>
      <c r="M1365" s="4" t="n">
        <f aca="false">H1365*CALCULATIONS!$B$2</f>
        <v>1007.094</v>
      </c>
      <c r="N1365" s="4" t="n">
        <f aca="false">IF(J1365="Yes",H1365*CALCULATIONS!$B$3,0)</f>
        <v>0</v>
      </c>
      <c r="O1365" s="4" t="n">
        <f aca="false">L1365-M1365-N1365</f>
        <v>419.6225</v>
      </c>
      <c r="P1365" s="16" t="n">
        <f aca="false">IF(L1365&gt;0,O1365/L1365,"")</f>
        <v>0.294117647058824</v>
      </c>
    </row>
    <row r="1366" customFormat="false" ht="15" hidden="false" customHeight="false" outlineLevel="0" collapsed="false">
      <c r="A1366" s="2" t="str">
        <f aca="false">RAW_DATA!A1362</f>
        <v>ORD-101361</v>
      </c>
      <c r="B1366" s="2" t="str">
        <f aca="false">RAW_DATA!B1362</f>
        <v>CUST-7782</v>
      </c>
      <c r="C1366" s="2" t="str">
        <f aca="false">RAW_DATA!C1362</f>
        <v>Women</v>
      </c>
      <c r="D1366" s="2" t="str">
        <f aca="false">RAW_DATA!D1362</f>
        <v>WOM-DRESS-001</v>
      </c>
      <c r="E1366" s="14" t="str">
        <f aca="false">RAW_DATA!E1362</f>
        <v>2024-04-01</v>
      </c>
      <c r="F1366" s="14" t="str">
        <f aca="false">RAW_DATA!F1362</f>
        <v>2024-04-05</v>
      </c>
      <c r="G1366" s="2" t="str">
        <f aca="false">RAW_DATA!G1362</f>
        <v>Madhesh</v>
      </c>
      <c r="H1366" s="4" t="n">
        <f aca="false">RAW_DATA!H1362</f>
        <v>10735.75</v>
      </c>
      <c r="I1366" s="5" t="n">
        <f aca="false">RAW_DATA!I1362</f>
        <v>15</v>
      </c>
      <c r="J1366" s="2" t="str">
        <f aca="false">RAW_DATA!J1362</f>
        <v>No</v>
      </c>
      <c r="K1366" s="15" t="n">
        <f aca="false">IF(AND(F1366&lt;&gt;"",E1366&lt;&gt;""),DATEVALUE(F1366)-DATEVALUE(E1366),"")</f>
        <v>4</v>
      </c>
      <c r="L1366" s="4" t="n">
        <f aca="false">H1366*(1-I1366/100)</f>
        <v>9125.3875</v>
      </c>
      <c r="M1366" s="4" t="n">
        <f aca="false">H1366*CALCULATIONS!$B$2</f>
        <v>6441.45</v>
      </c>
      <c r="N1366" s="4" t="n">
        <f aca="false">IF(J1366="Yes",H1366*CALCULATIONS!$B$3,0)</f>
        <v>0</v>
      </c>
      <c r="O1366" s="4" t="n">
        <f aca="false">L1366-M1366-N1366</f>
        <v>2683.9375</v>
      </c>
      <c r="P1366" s="16" t="n">
        <f aca="false">IF(L1366&gt;0,O1366/L1366,"")</f>
        <v>0.294117647058824</v>
      </c>
    </row>
    <row r="1367" customFormat="false" ht="15" hidden="false" customHeight="false" outlineLevel="0" collapsed="false">
      <c r="A1367" s="2" t="str">
        <f aca="false">RAW_DATA!A1363</f>
        <v>ORD-101362</v>
      </c>
      <c r="B1367" s="2" t="str">
        <f aca="false">RAW_DATA!B1363</f>
        <v>CUST-2514</v>
      </c>
      <c r="C1367" s="2" t="str">
        <f aca="false">RAW_DATA!C1363</f>
        <v>Men</v>
      </c>
      <c r="D1367" s="2" t="str">
        <f aca="false">RAW_DATA!D1363</f>
        <v>MEN-JEANS-002</v>
      </c>
      <c r="E1367" s="14" t="str">
        <f aca="false">RAW_DATA!E1363</f>
        <v>2024-05-31</v>
      </c>
      <c r="F1367" s="14" t="str">
        <f aca="false">RAW_DATA!F1363</f>
        <v>2024-06-04</v>
      </c>
      <c r="G1367" s="2" t="str">
        <f aca="false">RAW_DATA!G1363</f>
        <v>Bagmati</v>
      </c>
      <c r="H1367" s="4" t="n">
        <f aca="false">RAW_DATA!H1363</f>
        <v>3068.13</v>
      </c>
      <c r="I1367" s="5" t="n">
        <f aca="false">RAW_DATA!I1363</f>
        <v>5</v>
      </c>
      <c r="J1367" s="2" t="str">
        <f aca="false">RAW_DATA!J1363</f>
        <v>No</v>
      </c>
      <c r="K1367" s="15" t="n">
        <f aca="false">IF(AND(F1367&lt;&gt;"",E1367&lt;&gt;""),DATEVALUE(F1367)-DATEVALUE(E1367),"")</f>
        <v>4</v>
      </c>
      <c r="L1367" s="4" t="n">
        <f aca="false">H1367*(1-I1367/100)</f>
        <v>2914.7235</v>
      </c>
      <c r="M1367" s="4" t="n">
        <f aca="false">H1367*CALCULATIONS!$B$2</f>
        <v>1840.878</v>
      </c>
      <c r="N1367" s="4" t="n">
        <f aca="false">IF(J1367="Yes",H1367*CALCULATIONS!$B$3,0)</f>
        <v>0</v>
      </c>
      <c r="O1367" s="4" t="n">
        <f aca="false">L1367-M1367-N1367</f>
        <v>1073.8455</v>
      </c>
      <c r="P1367" s="16" t="n">
        <f aca="false">IF(L1367&gt;0,O1367/L1367,"")</f>
        <v>0.368421052631579</v>
      </c>
    </row>
    <row r="1368" customFormat="false" ht="15" hidden="false" customHeight="false" outlineLevel="0" collapsed="false">
      <c r="A1368" s="2" t="str">
        <f aca="false">RAW_DATA!A1364</f>
        <v>ORD-101363</v>
      </c>
      <c r="B1368" s="2" t="str">
        <f aca="false">RAW_DATA!B1364</f>
        <v>CUST-3793</v>
      </c>
      <c r="C1368" s="2" t="str">
        <f aca="false">RAW_DATA!C1364</f>
        <v>Women</v>
      </c>
      <c r="D1368" s="2" t="str">
        <f aca="false">RAW_DATA!D1364</f>
        <v>WOM-SCARF-001</v>
      </c>
      <c r="E1368" s="14" t="str">
        <f aca="false">RAW_DATA!E1364</f>
        <v>2024-08-18</v>
      </c>
      <c r="F1368" s="14" t="str">
        <f aca="false">RAW_DATA!F1364</f>
        <v>2024-08-27</v>
      </c>
      <c r="G1368" s="2" t="str">
        <f aca="false">RAW_DATA!G1364</f>
        <v>Madhesh</v>
      </c>
      <c r="H1368" s="4" t="n">
        <f aca="false">RAW_DATA!H1364</f>
        <v>9806.48</v>
      </c>
      <c r="I1368" s="5" t="n">
        <f aca="false">RAW_DATA!I1364</f>
        <v>30</v>
      </c>
      <c r="J1368" s="2" t="str">
        <f aca="false">RAW_DATA!J1364</f>
        <v>No</v>
      </c>
      <c r="K1368" s="15" t="n">
        <f aca="false">IF(AND(F1368&lt;&gt;"",E1368&lt;&gt;""),DATEVALUE(F1368)-DATEVALUE(E1368),"")</f>
        <v>9</v>
      </c>
      <c r="L1368" s="4" t="n">
        <f aca="false">H1368*(1-I1368/100)</f>
        <v>6864.536</v>
      </c>
      <c r="M1368" s="4" t="n">
        <f aca="false">H1368*CALCULATIONS!$B$2</f>
        <v>5883.888</v>
      </c>
      <c r="N1368" s="4" t="n">
        <f aca="false">IF(J1368="Yes",H1368*CALCULATIONS!$B$3,0)</f>
        <v>0</v>
      </c>
      <c r="O1368" s="4" t="n">
        <f aca="false">L1368-M1368-N1368</f>
        <v>980.647999999999</v>
      </c>
      <c r="P1368" s="16" t="n">
        <f aca="false">IF(L1368&gt;0,O1368/L1368,"")</f>
        <v>0.142857142857143</v>
      </c>
    </row>
    <row r="1369" customFormat="false" ht="15" hidden="false" customHeight="false" outlineLevel="0" collapsed="false">
      <c r="A1369" s="2" t="str">
        <f aca="false">RAW_DATA!A1365</f>
        <v>ORD-101364</v>
      </c>
      <c r="B1369" s="2" t="str">
        <f aca="false">RAW_DATA!B1365</f>
        <v>CUST-5729</v>
      </c>
      <c r="C1369" s="2" t="str">
        <f aca="false">RAW_DATA!C1365</f>
        <v>Men</v>
      </c>
      <c r="D1369" s="2" t="str">
        <f aca="false">RAW_DATA!D1365</f>
        <v>MEN-KURTA-001</v>
      </c>
      <c r="E1369" s="14" t="str">
        <f aca="false">RAW_DATA!E1365</f>
        <v>2024-12-25</v>
      </c>
      <c r="F1369" s="14" t="str">
        <f aca="false">RAW_DATA!F1365</f>
        <v>2024-12-30</v>
      </c>
      <c r="G1369" s="2" t="str">
        <f aca="false">RAW_DATA!G1365</f>
        <v>Madhesh</v>
      </c>
      <c r="H1369" s="4" t="n">
        <f aca="false">RAW_DATA!H1365</f>
        <v>8746.31</v>
      </c>
      <c r="I1369" s="5" t="n">
        <f aca="false">RAW_DATA!I1365</f>
        <v>20</v>
      </c>
      <c r="J1369" s="2" t="str">
        <f aca="false">RAW_DATA!J1365</f>
        <v>No</v>
      </c>
      <c r="K1369" s="15" t="n">
        <f aca="false">IF(AND(F1369&lt;&gt;"",E1369&lt;&gt;""),DATEVALUE(F1369)-DATEVALUE(E1369),"")</f>
        <v>5</v>
      </c>
      <c r="L1369" s="4" t="n">
        <f aca="false">H1369*(1-I1369/100)</f>
        <v>6997.048</v>
      </c>
      <c r="M1369" s="4" t="n">
        <f aca="false">H1369*CALCULATIONS!$B$2</f>
        <v>5247.786</v>
      </c>
      <c r="N1369" s="4" t="n">
        <f aca="false">IF(J1369="Yes",H1369*CALCULATIONS!$B$3,0)</f>
        <v>0</v>
      </c>
      <c r="O1369" s="4" t="n">
        <f aca="false">L1369-M1369-N1369</f>
        <v>1749.262</v>
      </c>
      <c r="P1369" s="16" t="n">
        <f aca="false">IF(L1369&gt;0,O1369/L1369,"")</f>
        <v>0.25</v>
      </c>
    </row>
    <row r="1370" customFormat="false" ht="15" hidden="false" customHeight="false" outlineLevel="0" collapsed="false">
      <c r="A1370" s="2" t="str">
        <f aca="false">RAW_DATA!A1366</f>
        <v>ORD-101365</v>
      </c>
      <c r="B1370" s="2" t="str">
        <f aca="false">RAW_DATA!B1366</f>
        <v>CUST-4575</v>
      </c>
      <c r="C1370" s="2" t="str">
        <f aca="false">RAW_DATA!C1366</f>
        <v>Men</v>
      </c>
      <c r="D1370" s="2" t="str">
        <f aca="false">RAW_DATA!D1366</f>
        <v>MEN-CHINO-001</v>
      </c>
      <c r="E1370" s="14" t="str">
        <f aca="false">RAW_DATA!E1366</f>
        <v>2024-02-16</v>
      </c>
      <c r="F1370" s="14" t="str">
        <f aca="false">RAW_DATA!F1366</f>
        <v>2024-02-22</v>
      </c>
      <c r="G1370" s="2" t="str">
        <f aca="false">RAW_DATA!G1366</f>
        <v>Gandaki</v>
      </c>
      <c r="H1370" s="4" t="n">
        <f aca="false">RAW_DATA!H1366</f>
        <v>12017.28</v>
      </c>
      <c r="I1370" s="5" t="n">
        <f aca="false">RAW_DATA!I1366</f>
        <v>25</v>
      </c>
      <c r="J1370" s="2" t="str">
        <f aca="false">RAW_DATA!J1366</f>
        <v>No</v>
      </c>
      <c r="K1370" s="15" t="n">
        <f aca="false">IF(AND(F1370&lt;&gt;"",E1370&lt;&gt;""),DATEVALUE(F1370)-DATEVALUE(E1370),"")</f>
        <v>6</v>
      </c>
      <c r="L1370" s="4" t="n">
        <f aca="false">H1370*(1-I1370/100)</f>
        <v>9012.96</v>
      </c>
      <c r="M1370" s="4" t="n">
        <f aca="false">H1370*CALCULATIONS!$B$2</f>
        <v>7210.368</v>
      </c>
      <c r="N1370" s="4" t="n">
        <f aca="false">IF(J1370="Yes",H1370*CALCULATIONS!$B$3,0)</f>
        <v>0</v>
      </c>
      <c r="O1370" s="4" t="n">
        <f aca="false">L1370-M1370-N1370</f>
        <v>1802.592</v>
      </c>
      <c r="P1370" s="16" t="n">
        <f aca="false">IF(L1370&gt;0,O1370/L1370,"")</f>
        <v>0.2</v>
      </c>
    </row>
    <row r="1371" customFormat="false" ht="15" hidden="false" customHeight="false" outlineLevel="0" collapsed="false">
      <c r="A1371" s="2" t="str">
        <f aca="false">RAW_DATA!A1367</f>
        <v>ORD-101366</v>
      </c>
      <c r="B1371" s="2" t="str">
        <f aca="false">RAW_DATA!B1367</f>
        <v>CUST-6291</v>
      </c>
      <c r="C1371" s="2" t="str">
        <f aca="false">RAW_DATA!C1367</f>
        <v>Women</v>
      </c>
      <c r="D1371" s="2" t="str">
        <f aca="false">RAW_DATA!D1367</f>
        <v>WOM-KURTA-001</v>
      </c>
      <c r="E1371" s="14" t="str">
        <f aca="false">RAW_DATA!E1367</f>
        <v>2024-04-05</v>
      </c>
      <c r="F1371" s="14" t="str">
        <f aca="false">RAW_DATA!F1367</f>
        <v>2024-04-10</v>
      </c>
      <c r="G1371" s="2" t="str">
        <f aca="false">RAW_DATA!G1367</f>
        <v>Sudurpashchim</v>
      </c>
      <c r="H1371" s="4" t="n">
        <f aca="false">RAW_DATA!H1367</f>
        <v>10045.82</v>
      </c>
      <c r="I1371" s="5" t="n">
        <f aca="false">RAW_DATA!I1367</f>
        <v>20</v>
      </c>
      <c r="J1371" s="2" t="str">
        <f aca="false">RAW_DATA!J1367</f>
        <v>No</v>
      </c>
      <c r="K1371" s="15" t="n">
        <f aca="false">IF(AND(F1371&lt;&gt;"",E1371&lt;&gt;""),DATEVALUE(F1371)-DATEVALUE(E1371),"")</f>
        <v>5</v>
      </c>
      <c r="L1371" s="4" t="n">
        <f aca="false">H1371*(1-I1371/100)</f>
        <v>8036.656</v>
      </c>
      <c r="M1371" s="4" t="n">
        <f aca="false">H1371*CALCULATIONS!$B$2</f>
        <v>6027.492</v>
      </c>
      <c r="N1371" s="4" t="n">
        <f aca="false">IF(J1371="Yes",H1371*CALCULATIONS!$B$3,0)</f>
        <v>0</v>
      </c>
      <c r="O1371" s="4" t="n">
        <f aca="false">L1371-M1371-N1371</f>
        <v>2009.164</v>
      </c>
      <c r="P1371" s="16" t="n">
        <f aca="false">IF(L1371&gt;0,O1371/L1371,"")</f>
        <v>0.25</v>
      </c>
    </row>
    <row r="1372" customFormat="false" ht="15" hidden="false" customHeight="false" outlineLevel="0" collapsed="false">
      <c r="A1372" s="2" t="str">
        <f aca="false">RAW_DATA!A1368</f>
        <v>ORD-101367</v>
      </c>
      <c r="B1372" s="2" t="str">
        <f aca="false">RAW_DATA!B1368</f>
        <v>CUST-1129</v>
      </c>
      <c r="C1372" s="2" t="str">
        <f aca="false">RAW_DATA!C1368</f>
        <v>Men</v>
      </c>
      <c r="D1372" s="2" t="str">
        <f aca="false">RAW_DATA!D1368</f>
        <v>MEN-POLO-001</v>
      </c>
      <c r="E1372" s="14" t="str">
        <f aca="false">RAW_DATA!E1368</f>
        <v>2024-02-23</v>
      </c>
      <c r="F1372" s="14" t="str">
        <f aca="false">RAW_DATA!F1368</f>
        <v>2024-03-01</v>
      </c>
      <c r="G1372" s="2" t="str">
        <f aca="false">RAW_DATA!G1368</f>
        <v>Lumbini</v>
      </c>
      <c r="H1372" s="4" t="n">
        <f aca="false">RAW_DATA!H1368</f>
        <v>5174.39</v>
      </c>
      <c r="I1372" s="5" t="n">
        <f aca="false">RAW_DATA!I1368</f>
        <v>0</v>
      </c>
      <c r="J1372" s="2" t="str">
        <f aca="false">RAW_DATA!J1368</f>
        <v>No</v>
      </c>
      <c r="K1372" s="15" t="n">
        <f aca="false">IF(AND(F1372&lt;&gt;"",E1372&lt;&gt;""),DATEVALUE(F1372)-DATEVALUE(E1372),"")</f>
        <v>7</v>
      </c>
      <c r="L1372" s="4" t="n">
        <f aca="false">H1372*(1-I1372/100)</f>
        <v>5174.39</v>
      </c>
      <c r="M1372" s="4" t="n">
        <f aca="false">H1372*CALCULATIONS!$B$2</f>
        <v>3104.634</v>
      </c>
      <c r="N1372" s="4" t="n">
        <f aca="false">IF(J1372="Yes",H1372*CALCULATIONS!$B$3,0)</f>
        <v>0</v>
      </c>
      <c r="O1372" s="4" t="n">
        <f aca="false">L1372-M1372-N1372</f>
        <v>2069.756</v>
      </c>
      <c r="P1372" s="16" t="n">
        <f aca="false">IF(L1372&gt;0,O1372/L1372,"")</f>
        <v>0.4</v>
      </c>
    </row>
    <row r="1373" customFormat="false" ht="15" hidden="false" customHeight="false" outlineLevel="0" collapsed="false">
      <c r="A1373" s="2" t="str">
        <f aca="false">RAW_DATA!A1369</f>
        <v>ORD-101368</v>
      </c>
      <c r="B1373" s="2" t="str">
        <f aca="false">RAW_DATA!B1369</f>
        <v>CUST-8648</v>
      </c>
      <c r="C1373" s="2" t="str">
        <f aca="false">RAW_DATA!C1369</f>
        <v>Men</v>
      </c>
      <c r="D1373" s="2" t="str">
        <f aca="false">RAW_DATA!D1369</f>
        <v>MEN-TSHIRT-001</v>
      </c>
      <c r="E1373" s="14" t="str">
        <f aca="false">RAW_DATA!E1369</f>
        <v>2024-04-05</v>
      </c>
      <c r="F1373" s="14" t="str">
        <f aca="false">RAW_DATA!F1369</f>
        <v>2024-04-16</v>
      </c>
      <c r="G1373" s="2" t="str">
        <f aca="false">RAW_DATA!G1369</f>
        <v>Madhesh</v>
      </c>
      <c r="H1373" s="4" t="n">
        <f aca="false">RAW_DATA!H1369</f>
        <v>13593.21</v>
      </c>
      <c r="I1373" s="5" t="n">
        <f aca="false">RAW_DATA!I1369</f>
        <v>25</v>
      </c>
      <c r="J1373" s="2" t="str">
        <f aca="false">RAW_DATA!J1369</f>
        <v>No</v>
      </c>
      <c r="K1373" s="15" t="n">
        <f aca="false">IF(AND(F1373&lt;&gt;"",E1373&lt;&gt;""),DATEVALUE(F1373)-DATEVALUE(E1373),"")</f>
        <v>11</v>
      </c>
      <c r="L1373" s="4" t="n">
        <f aca="false">H1373*(1-I1373/100)</f>
        <v>10194.9075</v>
      </c>
      <c r="M1373" s="4" t="n">
        <f aca="false">H1373*CALCULATIONS!$B$2</f>
        <v>8155.926</v>
      </c>
      <c r="N1373" s="4" t="n">
        <f aca="false">IF(J1373="Yes",H1373*CALCULATIONS!$B$3,0)</f>
        <v>0</v>
      </c>
      <c r="O1373" s="4" t="n">
        <f aca="false">L1373-M1373-N1373</f>
        <v>2038.9815</v>
      </c>
      <c r="P1373" s="16" t="n">
        <f aca="false">IF(L1373&gt;0,O1373/L1373,"")</f>
        <v>0.2</v>
      </c>
    </row>
    <row r="1374" customFormat="false" ht="15" hidden="false" customHeight="false" outlineLevel="0" collapsed="false">
      <c r="A1374" s="2" t="str">
        <f aca="false">RAW_DATA!A1370</f>
        <v>ORD-101369</v>
      </c>
      <c r="B1374" s="2" t="str">
        <f aca="false">RAW_DATA!B1370</f>
        <v>CUST-8759</v>
      </c>
      <c r="C1374" s="2" t="str">
        <f aca="false">RAW_DATA!C1370</f>
        <v>Women</v>
      </c>
      <c r="D1374" s="2" t="str">
        <f aca="false">RAW_DATA!D1370</f>
        <v>WOM-KURTA-001</v>
      </c>
      <c r="E1374" s="14" t="str">
        <f aca="false">RAW_DATA!E1370</f>
        <v>2024-10-21</v>
      </c>
      <c r="F1374" s="14" t="str">
        <f aca="false">RAW_DATA!F1370</f>
        <v>2024-10-28</v>
      </c>
      <c r="G1374" s="2" t="str">
        <f aca="false">RAW_DATA!G1370</f>
        <v>Madhesh</v>
      </c>
      <c r="H1374" s="4" t="n">
        <f aca="false">RAW_DATA!H1370</f>
        <v>7118.46</v>
      </c>
      <c r="I1374" s="5" t="n">
        <f aca="false">RAW_DATA!I1370</f>
        <v>20</v>
      </c>
      <c r="J1374" s="2" t="str">
        <f aca="false">RAW_DATA!J1370</f>
        <v>No</v>
      </c>
      <c r="K1374" s="15" t="n">
        <f aca="false">IF(AND(F1374&lt;&gt;"",E1374&lt;&gt;""),DATEVALUE(F1374)-DATEVALUE(E1374),"")</f>
        <v>7</v>
      </c>
      <c r="L1374" s="4" t="n">
        <f aca="false">H1374*(1-I1374/100)</f>
        <v>5694.768</v>
      </c>
      <c r="M1374" s="4" t="n">
        <f aca="false">H1374*CALCULATIONS!$B$2</f>
        <v>4271.076</v>
      </c>
      <c r="N1374" s="4" t="n">
        <f aca="false">IF(J1374="Yes",H1374*CALCULATIONS!$B$3,0)</f>
        <v>0</v>
      </c>
      <c r="O1374" s="4" t="n">
        <f aca="false">L1374-M1374-N1374</f>
        <v>1423.692</v>
      </c>
      <c r="P1374" s="16" t="n">
        <f aca="false">IF(L1374&gt;0,O1374/L1374,"")</f>
        <v>0.25</v>
      </c>
    </row>
    <row r="1375" customFormat="false" ht="15" hidden="false" customHeight="false" outlineLevel="0" collapsed="false">
      <c r="A1375" s="2" t="str">
        <f aca="false">RAW_DATA!A1371</f>
        <v>ORD-101370</v>
      </c>
      <c r="B1375" s="2" t="str">
        <f aca="false">RAW_DATA!B1371</f>
        <v>CUST-4838</v>
      </c>
      <c r="C1375" s="2" t="str">
        <f aca="false">RAW_DATA!C1371</f>
        <v>Kids</v>
      </c>
      <c r="D1375" s="2" t="str">
        <f aca="false">RAW_DATA!D1371</f>
        <v>KID-JACKET-001</v>
      </c>
      <c r="E1375" s="14" t="str">
        <f aca="false">RAW_DATA!E1371</f>
        <v>2024-12-13</v>
      </c>
      <c r="F1375" s="14" t="str">
        <f aca="false">RAW_DATA!F1371</f>
        <v>2024-12-18</v>
      </c>
      <c r="G1375" s="2" t="str">
        <f aca="false">RAW_DATA!G1371</f>
        <v>Lumbini</v>
      </c>
      <c r="H1375" s="4" t="n">
        <f aca="false">RAW_DATA!H1371</f>
        <v>5399.23</v>
      </c>
      <c r="I1375" s="5" t="n">
        <f aca="false">RAW_DATA!I1371</f>
        <v>20</v>
      </c>
      <c r="J1375" s="2" t="str">
        <f aca="false">RAW_DATA!J1371</f>
        <v>Yes</v>
      </c>
      <c r="K1375" s="15" t="n">
        <f aca="false">IF(AND(F1375&lt;&gt;"",E1375&lt;&gt;""),DATEVALUE(F1375)-DATEVALUE(E1375),"")</f>
        <v>5</v>
      </c>
      <c r="L1375" s="4" t="n">
        <f aca="false">H1375*(1-I1375/100)</f>
        <v>4319.384</v>
      </c>
      <c r="M1375" s="4" t="n">
        <f aca="false">H1375*CALCULATIONS!$B$2</f>
        <v>3239.538</v>
      </c>
      <c r="N1375" s="4" t="n">
        <f aca="false">IF(J1375="Yes",H1375*CALCULATIONS!$B$3,0)</f>
        <v>1079.846</v>
      </c>
      <c r="O1375" s="4" t="n">
        <f aca="false">L1375-M1375-N1375</f>
        <v>0</v>
      </c>
      <c r="P1375" s="16" t="n">
        <f aca="false">IF(L1375&gt;0,O1375/L1375,"")</f>
        <v>0</v>
      </c>
    </row>
    <row r="1376" customFormat="false" ht="15" hidden="false" customHeight="false" outlineLevel="0" collapsed="false">
      <c r="A1376" s="2" t="str">
        <f aca="false">RAW_DATA!A1372</f>
        <v>ORD-101371</v>
      </c>
      <c r="B1376" s="2" t="str">
        <f aca="false">RAW_DATA!B1372</f>
        <v>CUST-9391</v>
      </c>
      <c r="C1376" s="2" t="str">
        <f aca="false">RAW_DATA!C1372</f>
        <v>Women</v>
      </c>
      <c r="D1376" s="2" t="str">
        <f aca="false">RAW_DATA!D1372</f>
        <v>WOM-CARDIGAN-001</v>
      </c>
      <c r="E1376" s="14" t="str">
        <f aca="false">RAW_DATA!E1372</f>
        <v>2024-10-22</v>
      </c>
      <c r="F1376" s="14" t="str">
        <f aca="false">RAW_DATA!F1372</f>
        <v>2024-10-27</v>
      </c>
      <c r="G1376" s="2" t="str">
        <f aca="false">RAW_DATA!G1372</f>
        <v>Bagmati</v>
      </c>
      <c r="H1376" s="4" t="n">
        <f aca="false">RAW_DATA!H1372</f>
        <v>11724.05</v>
      </c>
      <c r="I1376" s="5" t="n">
        <f aca="false">RAW_DATA!I1372</f>
        <v>15</v>
      </c>
      <c r="J1376" s="2" t="str">
        <f aca="false">RAW_DATA!J1372</f>
        <v>Yes</v>
      </c>
      <c r="K1376" s="15" t="n">
        <f aca="false">IF(AND(F1376&lt;&gt;"",E1376&lt;&gt;""),DATEVALUE(F1376)-DATEVALUE(E1376),"")</f>
        <v>5</v>
      </c>
      <c r="L1376" s="4" t="n">
        <f aca="false">H1376*(1-I1376/100)</f>
        <v>9965.4425</v>
      </c>
      <c r="M1376" s="4" t="n">
        <f aca="false">H1376*CALCULATIONS!$B$2</f>
        <v>7034.43</v>
      </c>
      <c r="N1376" s="4" t="n">
        <f aca="false">IF(J1376="Yes",H1376*CALCULATIONS!$B$3,0)</f>
        <v>2344.81</v>
      </c>
      <c r="O1376" s="4" t="n">
        <f aca="false">L1376-M1376-N1376</f>
        <v>586.2025</v>
      </c>
      <c r="P1376" s="16" t="n">
        <f aca="false">IF(L1376&gt;0,O1376/L1376,"")</f>
        <v>0.0588235294117647</v>
      </c>
    </row>
    <row r="1377" customFormat="false" ht="15" hidden="false" customHeight="false" outlineLevel="0" collapsed="false">
      <c r="A1377" s="2" t="str">
        <f aca="false">RAW_DATA!A1373</f>
        <v>ORD-101372</v>
      </c>
      <c r="B1377" s="2" t="str">
        <f aca="false">RAW_DATA!B1373</f>
        <v>CUST-3286</v>
      </c>
      <c r="C1377" s="2" t="str">
        <f aca="false">RAW_DATA!C1373</f>
        <v>Men</v>
      </c>
      <c r="D1377" s="2" t="str">
        <f aca="false">RAW_DATA!D1373</f>
        <v>MEN-JACKET-001</v>
      </c>
      <c r="E1377" s="14" t="str">
        <f aca="false">RAW_DATA!E1373</f>
        <v>2024-04-11</v>
      </c>
      <c r="F1377" s="14" t="str">
        <f aca="false">RAW_DATA!F1373</f>
        <v>2024-04-24</v>
      </c>
      <c r="G1377" s="2" t="str">
        <f aca="false">RAW_DATA!G1373</f>
        <v>Karnali</v>
      </c>
      <c r="H1377" s="4" t="n">
        <f aca="false">RAW_DATA!H1373</f>
        <v>14171.27</v>
      </c>
      <c r="I1377" s="5" t="n">
        <f aca="false">RAW_DATA!I1373</f>
        <v>25</v>
      </c>
      <c r="J1377" s="2" t="str">
        <f aca="false">RAW_DATA!J1373</f>
        <v>No</v>
      </c>
      <c r="K1377" s="15" t="n">
        <f aca="false">IF(AND(F1377&lt;&gt;"",E1377&lt;&gt;""),DATEVALUE(F1377)-DATEVALUE(E1377),"")</f>
        <v>13</v>
      </c>
      <c r="L1377" s="4" t="n">
        <f aca="false">H1377*(1-I1377/100)</f>
        <v>10628.4525</v>
      </c>
      <c r="M1377" s="4" t="n">
        <f aca="false">H1377*CALCULATIONS!$B$2</f>
        <v>8502.762</v>
      </c>
      <c r="N1377" s="4" t="n">
        <f aca="false">IF(J1377="Yes",H1377*CALCULATIONS!$B$3,0)</f>
        <v>0</v>
      </c>
      <c r="O1377" s="4" t="n">
        <f aca="false">L1377-M1377-N1377</f>
        <v>2125.6905</v>
      </c>
      <c r="P1377" s="16" t="n">
        <f aca="false">IF(L1377&gt;0,O1377/L1377,"")</f>
        <v>0.2</v>
      </c>
    </row>
    <row r="1378" customFormat="false" ht="15" hidden="false" customHeight="false" outlineLevel="0" collapsed="false">
      <c r="A1378" s="2" t="str">
        <f aca="false">RAW_DATA!A1374</f>
        <v>ORD-101373</v>
      </c>
      <c r="B1378" s="2" t="str">
        <f aca="false">RAW_DATA!B1374</f>
        <v>CUST-6670</v>
      </c>
      <c r="C1378" s="2" t="str">
        <f aca="false">RAW_DATA!C1374</f>
        <v>Men</v>
      </c>
      <c r="D1378" s="2" t="str">
        <f aca="false">RAW_DATA!D1374</f>
        <v>MEN-SUIT-001</v>
      </c>
      <c r="E1378" s="14" t="str">
        <f aca="false">RAW_DATA!E1374</f>
        <v>2024-06-07</v>
      </c>
      <c r="F1378" s="14" t="str">
        <f aca="false">RAW_DATA!F1374</f>
        <v>2024-06-16</v>
      </c>
      <c r="G1378" s="2" t="str">
        <f aca="false">RAW_DATA!G1374</f>
        <v>Lumbini</v>
      </c>
      <c r="H1378" s="4" t="n">
        <f aca="false">RAW_DATA!H1374</f>
        <v>14569.71</v>
      </c>
      <c r="I1378" s="5" t="n">
        <f aca="false">RAW_DATA!I1374</f>
        <v>0</v>
      </c>
      <c r="J1378" s="2" t="str">
        <f aca="false">RAW_DATA!J1374</f>
        <v>Yes</v>
      </c>
      <c r="K1378" s="15" t="n">
        <f aca="false">IF(AND(F1378&lt;&gt;"",E1378&lt;&gt;""),DATEVALUE(F1378)-DATEVALUE(E1378),"")</f>
        <v>9</v>
      </c>
      <c r="L1378" s="4" t="n">
        <f aca="false">H1378*(1-I1378/100)</f>
        <v>14569.71</v>
      </c>
      <c r="M1378" s="4" t="n">
        <f aca="false">H1378*CALCULATIONS!$B$2</f>
        <v>8741.826</v>
      </c>
      <c r="N1378" s="4" t="n">
        <f aca="false">IF(J1378="Yes",H1378*CALCULATIONS!$B$3,0)</f>
        <v>2913.942</v>
      </c>
      <c r="O1378" s="4" t="n">
        <f aca="false">L1378-M1378-N1378</f>
        <v>2913.942</v>
      </c>
      <c r="P1378" s="16" t="n">
        <f aca="false">IF(L1378&gt;0,O1378/L1378,"")</f>
        <v>0.2</v>
      </c>
    </row>
    <row r="1379" customFormat="false" ht="15" hidden="false" customHeight="false" outlineLevel="0" collapsed="false">
      <c r="A1379" s="2" t="str">
        <f aca="false">RAW_DATA!A1375</f>
        <v>ORD-101374</v>
      </c>
      <c r="B1379" s="2" t="str">
        <f aca="false">RAW_DATA!B1375</f>
        <v>CUST-4869</v>
      </c>
      <c r="C1379" s="2" t="str">
        <f aca="false">RAW_DATA!C1375</f>
        <v>Women</v>
      </c>
      <c r="D1379" s="2" t="str">
        <f aca="false">RAW_DATA!D1375</f>
        <v>WOM-DRESS-001</v>
      </c>
      <c r="E1379" s="14" t="str">
        <f aca="false">RAW_DATA!E1375</f>
        <v>2024-03-29</v>
      </c>
      <c r="F1379" s="14" t="str">
        <f aca="false">RAW_DATA!F1375</f>
        <v>2024-04-02</v>
      </c>
      <c r="G1379" s="2" t="str">
        <f aca="false">RAW_DATA!G1375</f>
        <v>Madhesh</v>
      </c>
      <c r="H1379" s="4" t="n">
        <f aca="false">RAW_DATA!H1375</f>
        <v>2638.62</v>
      </c>
      <c r="I1379" s="5" t="n">
        <f aca="false">RAW_DATA!I1375</f>
        <v>25</v>
      </c>
      <c r="J1379" s="2" t="str">
        <f aca="false">RAW_DATA!J1375</f>
        <v>Yes</v>
      </c>
      <c r="K1379" s="15" t="n">
        <f aca="false">IF(AND(F1379&lt;&gt;"",E1379&lt;&gt;""),DATEVALUE(F1379)-DATEVALUE(E1379),"")</f>
        <v>4</v>
      </c>
      <c r="L1379" s="4" t="n">
        <f aca="false">H1379*(1-I1379/100)</f>
        <v>1978.965</v>
      </c>
      <c r="M1379" s="4" t="n">
        <f aca="false">H1379*CALCULATIONS!$B$2</f>
        <v>1583.172</v>
      </c>
      <c r="N1379" s="4" t="n">
        <f aca="false">IF(J1379="Yes",H1379*CALCULATIONS!$B$3,0)</f>
        <v>527.724</v>
      </c>
      <c r="O1379" s="4" t="n">
        <f aca="false">L1379-M1379-N1379</f>
        <v>-131.931</v>
      </c>
      <c r="P1379" s="16" t="n">
        <f aca="false">IF(L1379&gt;0,O1379/L1379,"")</f>
        <v>-0.0666666666666666</v>
      </c>
    </row>
    <row r="1380" customFormat="false" ht="15" hidden="false" customHeight="false" outlineLevel="0" collapsed="false">
      <c r="A1380" s="2" t="str">
        <f aca="false">RAW_DATA!A1376</f>
        <v>ORD-101375</v>
      </c>
      <c r="B1380" s="2" t="str">
        <f aca="false">RAW_DATA!B1376</f>
        <v>CUST-8820</v>
      </c>
      <c r="C1380" s="2" t="str">
        <f aca="false">RAW_DATA!C1376</f>
        <v>Kids</v>
      </c>
      <c r="D1380" s="2" t="str">
        <f aca="false">RAW_DATA!D1376</f>
        <v>KID-SHORTS-001</v>
      </c>
      <c r="E1380" s="14" t="str">
        <f aca="false">RAW_DATA!E1376</f>
        <v>2024-10-11</v>
      </c>
      <c r="F1380" s="14" t="str">
        <f aca="false">RAW_DATA!F1376</f>
        <v>2024-10-20</v>
      </c>
      <c r="G1380" s="2" t="str">
        <f aca="false">RAW_DATA!G1376</f>
        <v>Bagmati</v>
      </c>
      <c r="H1380" s="4" t="n">
        <f aca="false">RAW_DATA!H1376</f>
        <v>2735</v>
      </c>
      <c r="I1380" s="5" t="n">
        <f aca="false">RAW_DATA!I1376</f>
        <v>5</v>
      </c>
      <c r="J1380" s="2" t="str">
        <f aca="false">RAW_DATA!J1376</f>
        <v>No</v>
      </c>
      <c r="K1380" s="15" t="n">
        <f aca="false">IF(AND(F1380&lt;&gt;"",E1380&lt;&gt;""),DATEVALUE(F1380)-DATEVALUE(E1380),"")</f>
        <v>9</v>
      </c>
      <c r="L1380" s="4" t="n">
        <f aca="false">H1380*(1-I1380/100)</f>
        <v>2598.25</v>
      </c>
      <c r="M1380" s="4" t="n">
        <f aca="false">H1380*CALCULATIONS!$B$2</f>
        <v>1641</v>
      </c>
      <c r="N1380" s="4" t="n">
        <f aca="false">IF(J1380="Yes",H1380*CALCULATIONS!$B$3,0)</f>
        <v>0</v>
      </c>
      <c r="O1380" s="4" t="n">
        <f aca="false">L1380-M1380-N1380</f>
        <v>957.25</v>
      </c>
      <c r="P1380" s="16" t="n">
        <f aca="false">IF(L1380&gt;0,O1380/L1380,"")</f>
        <v>0.368421052631579</v>
      </c>
    </row>
    <row r="1381" customFormat="false" ht="15" hidden="false" customHeight="false" outlineLevel="0" collapsed="false">
      <c r="A1381" s="2" t="str">
        <f aca="false">RAW_DATA!A1377</f>
        <v>ORD-101376</v>
      </c>
      <c r="B1381" s="2" t="str">
        <f aca="false">RAW_DATA!B1377</f>
        <v>CUST-8593</v>
      </c>
      <c r="C1381" s="2" t="str">
        <f aca="false">RAW_DATA!C1377</f>
        <v>Men</v>
      </c>
      <c r="D1381" s="2" t="str">
        <f aca="false">RAW_DATA!D1377</f>
        <v>MEN-SHIRT-002</v>
      </c>
      <c r="E1381" s="14" t="str">
        <f aca="false">RAW_DATA!E1377</f>
        <v>2024-04-18</v>
      </c>
      <c r="F1381" s="14" t="str">
        <f aca="false">RAW_DATA!F1377</f>
        <v>2024-04-29</v>
      </c>
      <c r="G1381" s="2" t="str">
        <f aca="false">RAW_DATA!G1377</f>
        <v>Madhesh</v>
      </c>
      <c r="H1381" s="4" t="n">
        <f aca="false">RAW_DATA!H1377</f>
        <v>6213.69</v>
      </c>
      <c r="I1381" s="5" t="n">
        <f aca="false">RAW_DATA!I1377</f>
        <v>25</v>
      </c>
      <c r="J1381" s="2" t="str">
        <f aca="false">RAW_DATA!J1377</f>
        <v>No</v>
      </c>
      <c r="K1381" s="15" t="n">
        <f aca="false">IF(AND(F1381&lt;&gt;"",E1381&lt;&gt;""),DATEVALUE(F1381)-DATEVALUE(E1381),"")</f>
        <v>11</v>
      </c>
      <c r="L1381" s="4" t="n">
        <f aca="false">H1381*(1-I1381/100)</f>
        <v>4660.2675</v>
      </c>
      <c r="M1381" s="4" t="n">
        <f aca="false">H1381*CALCULATIONS!$B$2</f>
        <v>3728.214</v>
      </c>
      <c r="N1381" s="4" t="n">
        <f aca="false">IF(J1381="Yes",H1381*CALCULATIONS!$B$3,0)</f>
        <v>0</v>
      </c>
      <c r="O1381" s="4" t="n">
        <f aca="false">L1381-M1381-N1381</f>
        <v>932.0535</v>
      </c>
      <c r="P1381" s="16" t="n">
        <f aca="false">IF(L1381&gt;0,O1381/L1381,"")</f>
        <v>0.2</v>
      </c>
    </row>
    <row r="1382" customFormat="false" ht="15" hidden="false" customHeight="false" outlineLevel="0" collapsed="false">
      <c r="A1382" s="2" t="str">
        <f aca="false">RAW_DATA!A1378</f>
        <v>ORD-101377</v>
      </c>
      <c r="B1382" s="2" t="str">
        <f aca="false">RAW_DATA!B1378</f>
        <v>CUST-5639</v>
      </c>
      <c r="C1382" s="2" t="str">
        <f aca="false">RAW_DATA!C1378</f>
        <v>Women</v>
      </c>
      <c r="D1382" s="2" t="str">
        <f aca="false">RAW_DATA!D1378</f>
        <v>WOM-SAREE-001</v>
      </c>
      <c r="E1382" s="14" t="str">
        <f aca="false">RAW_DATA!E1378</f>
        <v>2024-03-09</v>
      </c>
      <c r="F1382" s="14" t="str">
        <f aca="false">RAW_DATA!F1378</f>
        <v>2024-03-14</v>
      </c>
      <c r="G1382" s="2" t="str">
        <f aca="false">RAW_DATA!G1378</f>
        <v>Madhesh</v>
      </c>
      <c r="H1382" s="4" t="n">
        <f aca="false">RAW_DATA!H1378</f>
        <v>11564.14</v>
      </c>
      <c r="I1382" s="5" t="n">
        <f aca="false">RAW_DATA!I1378</f>
        <v>10</v>
      </c>
      <c r="J1382" s="2" t="str">
        <f aca="false">RAW_DATA!J1378</f>
        <v>No</v>
      </c>
      <c r="K1382" s="15" t="n">
        <f aca="false">IF(AND(F1382&lt;&gt;"",E1382&lt;&gt;""),DATEVALUE(F1382)-DATEVALUE(E1382),"")</f>
        <v>5</v>
      </c>
      <c r="L1382" s="4" t="n">
        <f aca="false">H1382*(1-I1382/100)</f>
        <v>10407.726</v>
      </c>
      <c r="M1382" s="4" t="n">
        <f aca="false">H1382*CALCULATIONS!$B$2</f>
        <v>6938.484</v>
      </c>
      <c r="N1382" s="4" t="n">
        <f aca="false">IF(J1382="Yes",H1382*CALCULATIONS!$B$3,0)</f>
        <v>0</v>
      </c>
      <c r="O1382" s="4" t="n">
        <f aca="false">L1382-M1382-N1382</f>
        <v>3469.242</v>
      </c>
      <c r="P1382" s="16" t="n">
        <f aca="false">IF(L1382&gt;0,O1382/L1382,"")</f>
        <v>0.333333333333333</v>
      </c>
    </row>
    <row r="1383" customFormat="false" ht="15" hidden="false" customHeight="false" outlineLevel="0" collapsed="false">
      <c r="A1383" s="2" t="str">
        <f aca="false">RAW_DATA!A1379</f>
        <v>ORD-101378</v>
      </c>
      <c r="B1383" s="2" t="str">
        <f aca="false">RAW_DATA!B1379</f>
        <v>CUST-1440</v>
      </c>
      <c r="C1383" s="2" t="str">
        <f aca="false">RAW_DATA!C1379</f>
        <v>Kids</v>
      </c>
      <c r="D1383" s="2" t="str">
        <f aca="false">RAW_DATA!D1379</f>
        <v>KID-SHORTS-001</v>
      </c>
      <c r="E1383" s="14" t="str">
        <f aca="false">RAW_DATA!E1379</f>
        <v>2024-09-07</v>
      </c>
      <c r="F1383" s="14" t="str">
        <f aca="false">RAW_DATA!F1379</f>
        <v>2024-09-14</v>
      </c>
      <c r="G1383" s="2" t="str">
        <f aca="false">RAW_DATA!G1379</f>
        <v>Gandaki</v>
      </c>
      <c r="H1383" s="4" t="n">
        <f aca="false">RAW_DATA!H1379</f>
        <v>1539.02</v>
      </c>
      <c r="I1383" s="5" t="n">
        <f aca="false">RAW_DATA!I1379</f>
        <v>20</v>
      </c>
      <c r="J1383" s="2" t="str">
        <f aca="false">RAW_DATA!J1379</f>
        <v>No</v>
      </c>
      <c r="K1383" s="15" t="n">
        <f aca="false">IF(AND(F1383&lt;&gt;"",E1383&lt;&gt;""),DATEVALUE(F1383)-DATEVALUE(E1383),"")</f>
        <v>7</v>
      </c>
      <c r="L1383" s="4" t="n">
        <f aca="false">H1383*(1-I1383/100)</f>
        <v>1231.216</v>
      </c>
      <c r="M1383" s="4" t="n">
        <f aca="false">H1383*CALCULATIONS!$B$2</f>
        <v>923.412</v>
      </c>
      <c r="N1383" s="4" t="n">
        <f aca="false">IF(J1383="Yes",H1383*CALCULATIONS!$B$3,0)</f>
        <v>0</v>
      </c>
      <c r="O1383" s="4" t="n">
        <f aca="false">L1383-M1383-N1383</f>
        <v>307.804</v>
      </c>
      <c r="P1383" s="16" t="n">
        <f aca="false">IF(L1383&gt;0,O1383/L1383,"")</f>
        <v>0.25</v>
      </c>
    </row>
    <row r="1384" customFormat="false" ht="15" hidden="false" customHeight="false" outlineLevel="0" collapsed="false">
      <c r="A1384" s="2" t="str">
        <f aca="false">RAW_DATA!A1380</f>
        <v>ORD-101379</v>
      </c>
      <c r="B1384" s="2" t="str">
        <f aca="false">RAW_DATA!B1380</f>
        <v>CUST-7523</v>
      </c>
      <c r="C1384" s="2" t="str">
        <f aca="false">RAW_DATA!C1380</f>
        <v>Men</v>
      </c>
      <c r="D1384" s="2" t="str">
        <f aca="false">RAW_DATA!D1380</f>
        <v>MEN-KURTA-001</v>
      </c>
      <c r="E1384" s="14" t="str">
        <f aca="false">RAW_DATA!E1380</f>
        <v>2024-06-23</v>
      </c>
      <c r="F1384" s="14" t="str">
        <f aca="false">RAW_DATA!F1380</f>
        <v>2024-06-29</v>
      </c>
      <c r="G1384" s="2" t="str">
        <f aca="false">RAW_DATA!G1380</f>
        <v>Bagmati</v>
      </c>
      <c r="H1384" s="4" t="n">
        <f aca="false">RAW_DATA!H1380</f>
        <v>5852.42</v>
      </c>
      <c r="I1384" s="5" t="n">
        <f aca="false">RAW_DATA!I1380</f>
        <v>5</v>
      </c>
      <c r="J1384" s="2" t="str">
        <f aca="false">RAW_DATA!J1380</f>
        <v>Yes</v>
      </c>
      <c r="K1384" s="15" t="n">
        <f aca="false">IF(AND(F1384&lt;&gt;"",E1384&lt;&gt;""),DATEVALUE(F1384)-DATEVALUE(E1384),"")</f>
        <v>6</v>
      </c>
      <c r="L1384" s="4" t="n">
        <f aca="false">H1384*(1-I1384/100)</f>
        <v>5559.799</v>
      </c>
      <c r="M1384" s="4" t="n">
        <f aca="false">H1384*CALCULATIONS!$B$2</f>
        <v>3511.452</v>
      </c>
      <c r="N1384" s="4" t="n">
        <f aca="false">IF(J1384="Yes",H1384*CALCULATIONS!$B$3,0)</f>
        <v>1170.484</v>
      </c>
      <c r="O1384" s="4" t="n">
        <f aca="false">L1384-M1384-N1384</f>
        <v>877.863</v>
      </c>
      <c r="P1384" s="16" t="n">
        <f aca="false">IF(L1384&gt;0,O1384/L1384,"")</f>
        <v>0.157894736842105</v>
      </c>
    </row>
    <row r="1385" customFormat="false" ht="15" hidden="false" customHeight="false" outlineLevel="0" collapsed="false">
      <c r="A1385" s="2" t="str">
        <f aca="false">RAW_DATA!A1381</f>
        <v>ORD-101380</v>
      </c>
      <c r="B1385" s="2" t="str">
        <f aca="false">RAW_DATA!B1381</f>
        <v>CUST-3947</v>
      </c>
      <c r="C1385" s="2" t="str">
        <f aca="false">RAW_DATA!C1381</f>
        <v>Kids</v>
      </c>
      <c r="D1385" s="2" t="str">
        <f aca="false">RAW_DATA!D1381</f>
        <v>KID-DRESS-001</v>
      </c>
      <c r="E1385" s="14" t="str">
        <f aca="false">RAW_DATA!E1381</f>
        <v>2024-06-03</v>
      </c>
      <c r="F1385" s="14" t="str">
        <f aca="false">RAW_DATA!F1381</f>
        <v>2024-06-08</v>
      </c>
      <c r="G1385" s="2" t="str">
        <f aca="false">RAW_DATA!G1381</f>
        <v>Bagmati</v>
      </c>
      <c r="H1385" s="4" t="n">
        <f aca="false">RAW_DATA!H1381</f>
        <v>1141.59</v>
      </c>
      <c r="I1385" s="5" t="n">
        <f aca="false">RAW_DATA!I1381</f>
        <v>5</v>
      </c>
      <c r="J1385" s="2" t="str">
        <f aca="false">RAW_DATA!J1381</f>
        <v>No</v>
      </c>
      <c r="K1385" s="15" t="n">
        <f aca="false">IF(AND(F1385&lt;&gt;"",E1385&lt;&gt;""),DATEVALUE(F1385)-DATEVALUE(E1385),"")</f>
        <v>5</v>
      </c>
      <c r="L1385" s="4" t="n">
        <f aca="false">H1385*(1-I1385/100)</f>
        <v>1084.5105</v>
      </c>
      <c r="M1385" s="4" t="n">
        <f aca="false">H1385*CALCULATIONS!$B$2</f>
        <v>684.954</v>
      </c>
      <c r="N1385" s="4" t="n">
        <f aca="false">IF(J1385="Yes",H1385*CALCULATIONS!$B$3,0)</f>
        <v>0</v>
      </c>
      <c r="O1385" s="4" t="n">
        <f aca="false">L1385-M1385-N1385</f>
        <v>399.5565</v>
      </c>
      <c r="P1385" s="16" t="n">
        <f aca="false">IF(L1385&gt;0,O1385/L1385,"")</f>
        <v>0.368421052631579</v>
      </c>
    </row>
    <row r="1386" customFormat="false" ht="15" hidden="false" customHeight="false" outlineLevel="0" collapsed="false">
      <c r="A1386" s="2" t="str">
        <f aca="false">RAW_DATA!A1382</f>
        <v>ORD-101381</v>
      </c>
      <c r="B1386" s="2" t="str">
        <f aca="false">RAW_DATA!B1382</f>
        <v>CUST-3941</v>
      </c>
      <c r="C1386" s="2" t="str">
        <f aca="false">RAW_DATA!C1382</f>
        <v>Women</v>
      </c>
      <c r="D1386" s="2" t="str">
        <f aca="false">RAW_DATA!D1382</f>
        <v>WOM-JEANS-001</v>
      </c>
      <c r="E1386" s="14" t="str">
        <f aca="false">RAW_DATA!E1382</f>
        <v>2024-01-18</v>
      </c>
      <c r="F1386" s="14" t="str">
        <f aca="false">RAW_DATA!F1382</f>
        <v>2024-01-22</v>
      </c>
      <c r="G1386" s="2" t="str">
        <f aca="false">RAW_DATA!G1382</f>
        <v>Madhesh</v>
      </c>
      <c r="H1386" s="4" t="n">
        <f aca="false">RAW_DATA!H1382</f>
        <v>12408.49</v>
      </c>
      <c r="I1386" s="5" t="n">
        <f aca="false">RAW_DATA!I1382</f>
        <v>25</v>
      </c>
      <c r="J1386" s="2" t="str">
        <f aca="false">RAW_DATA!J1382</f>
        <v>No</v>
      </c>
      <c r="K1386" s="15" t="n">
        <f aca="false">IF(AND(F1386&lt;&gt;"",E1386&lt;&gt;""),DATEVALUE(F1386)-DATEVALUE(E1386),"")</f>
        <v>4</v>
      </c>
      <c r="L1386" s="4" t="n">
        <f aca="false">H1386*(1-I1386/100)</f>
        <v>9306.3675</v>
      </c>
      <c r="M1386" s="4" t="n">
        <f aca="false">H1386*CALCULATIONS!$B$2</f>
        <v>7445.094</v>
      </c>
      <c r="N1386" s="4" t="n">
        <f aca="false">IF(J1386="Yes",H1386*CALCULATIONS!$B$3,0)</f>
        <v>0</v>
      </c>
      <c r="O1386" s="4" t="n">
        <f aca="false">L1386-M1386-N1386</f>
        <v>1861.2735</v>
      </c>
      <c r="P1386" s="16" t="n">
        <f aca="false">IF(L1386&gt;0,O1386/L1386,"")</f>
        <v>0.2</v>
      </c>
    </row>
    <row r="1387" customFormat="false" ht="15" hidden="false" customHeight="false" outlineLevel="0" collapsed="false">
      <c r="A1387" s="2" t="str">
        <f aca="false">RAW_DATA!A1383</f>
        <v>ORD-101382</v>
      </c>
      <c r="B1387" s="2" t="str">
        <f aca="false">RAW_DATA!B1383</f>
        <v>CUST-7626</v>
      </c>
      <c r="C1387" s="2" t="str">
        <f aca="false">RAW_DATA!C1383</f>
        <v>Men</v>
      </c>
      <c r="D1387" s="2" t="str">
        <f aca="false">RAW_DATA!D1383</f>
        <v>MEN-CHINO-001</v>
      </c>
      <c r="E1387" s="14" t="str">
        <f aca="false">RAW_DATA!E1383</f>
        <v>2024-06-26</v>
      </c>
      <c r="F1387" s="14" t="str">
        <f aca="false">RAW_DATA!F1383</f>
        <v>2024-07-03</v>
      </c>
      <c r="G1387" s="2" t="str">
        <f aca="false">RAW_DATA!G1383</f>
        <v>Karnali</v>
      </c>
      <c r="H1387" s="4" t="n">
        <f aca="false">RAW_DATA!H1383</f>
        <v>12190.32</v>
      </c>
      <c r="I1387" s="5" t="n">
        <f aca="false">RAW_DATA!I1383</f>
        <v>15</v>
      </c>
      <c r="J1387" s="2" t="str">
        <f aca="false">RAW_DATA!J1383</f>
        <v>Yes</v>
      </c>
      <c r="K1387" s="15" t="n">
        <f aca="false">IF(AND(F1387&lt;&gt;"",E1387&lt;&gt;""),DATEVALUE(F1387)-DATEVALUE(E1387),"")</f>
        <v>7</v>
      </c>
      <c r="L1387" s="4" t="n">
        <f aca="false">H1387*(1-I1387/100)</f>
        <v>10361.772</v>
      </c>
      <c r="M1387" s="4" t="n">
        <f aca="false">H1387*CALCULATIONS!$B$2</f>
        <v>7314.192</v>
      </c>
      <c r="N1387" s="4" t="n">
        <f aca="false">IF(J1387="Yes",H1387*CALCULATIONS!$B$3,0)</f>
        <v>2438.064</v>
      </c>
      <c r="O1387" s="4" t="n">
        <f aca="false">L1387-M1387-N1387</f>
        <v>609.515999999999</v>
      </c>
      <c r="P1387" s="16" t="n">
        <f aca="false">IF(L1387&gt;0,O1387/L1387,"")</f>
        <v>0.0588235294117646</v>
      </c>
    </row>
    <row r="1388" customFormat="false" ht="15" hidden="false" customHeight="false" outlineLevel="0" collapsed="false">
      <c r="A1388" s="2" t="str">
        <f aca="false">RAW_DATA!A1384</f>
        <v>ORD-101383</v>
      </c>
      <c r="B1388" s="2" t="str">
        <f aca="false">RAW_DATA!B1384</f>
        <v>CUST-7581</v>
      </c>
      <c r="C1388" s="2" t="str">
        <f aca="false">RAW_DATA!C1384</f>
        <v>Kids</v>
      </c>
      <c r="D1388" s="2" t="str">
        <f aca="false">RAW_DATA!D1384</f>
        <v>KID-TSHIRT-001</v>
      </c>
      <c r="E1388" s="14" t="str">
        <f aca="false">RAW_DATA!E1384</f>
        <v>2024-07-15</v>
      </c>
      <c r="F1388" s="14" t="str">
        <f aca="false">RAW_DATA!F1384</f>
        <v>2024-07-22</v>
      </c>
      <c r="G1388" s="2" t="str">
        <f aca="false">RAW_DATA!G1384</f>
        <v>Bagmati</v>
      </c>
      <c r="H1388" s="4" t="n">
        <f aca="false">RAW_DATA!H1384</f>
        <v>8832.89</v>
      </c>
      <c r="I1388" s="5" t="n">
        <f aca="false">RAW_DATA!I1384</f>
        <v>5</v>
      </c>
      <c r="J1388" s="2" t="str">
        <f aca="false">RAW_DATA!J1384</f>
        <v>Yes</v>
      </c>
      <c r="K1388" s="15" t="n">
        <f aca="false">IF(AND(F1388&lt;&gt;"",E1388&lt;&gt;""),DATEVALUE(F1388)-DATEVALUE(E1388),"")</f>
        <v>7</v>
      </c>
      <c r="L1388" s="4" t="n">
        <f aca="false">H1388*(1-I1388/100)</f>
        <v>8391.2455</v>
      </c>
      <c r="M1388" s="4" t="n">
        <f aca="false">H1388*CALCULATIONS!$B$2</f>
        <v>5299.734</v>
      </c>
      <c r="N1388" s="4" t="n">
        <f aca="false">IF(J1388="Yes",H1388*CALCULATIONS!$B$3,0)</f>
        <v>1766.578</v>
      </c>
      <c r="O1388" s="4" t="n">
        <f aca="false">L1388-M1388-N1388</f>
        <v>1324.9335</v>
      </c>
      <c r="P1388" s="16" t="n">
        <f aca="false">IF(L1388&gt;0,O1388/L1388,"")</f>
        <v>0.157894736842105</v>
      </c>
    </row>
    <row r="1389" customFormat="false" ht="15" hidden="false" customHeight="false" outlineLevel="0" collapsed="false">
      <c r="A1389" s="2" t="str">
        <f aca="false">RAW_DATA!A1385</f>
        <v>ORD-101384</v>
      </c>
      <c r="B1389" s="2" t="str">
        <f aca="false">RAW_DATA!B1385</f>
        <v>CUST-8377</v>
      </c>
      <c r="C1389" s="2" t="str">
        <f aca="false">RAW_DATA!C1385</f>
        <v>Women</v>
      </c>
      <c r="D1389" s="2" t="str">
        <f aca="false">RAW_DATA!D1385</f>
        <v>WOM-KURTA-001</v>
      </c>
      <c r="E1389" s="14" t="str">
        <f aca="false">RAW_DATA!E1385</f>
        <v>2024-02-29</v>
      </c>
      <c r="F1389" s="14" t="str">
        <f aca="false">RAW_DATA!F1385</f>
        <v>2024-03-06</v>
      </c>
      <c r="G1389" s="2" t="str">
        <f aca="false">RAW_DATA!G1385</f>
        <v>Madhesh</v>
      </c>
      <c r="H1389" s="4" t="n">
        <f aca="false">RAW_DATA!H1385</f>
        <v>11259.94</v>
      </c>
      <c r="I1389" s="5" t="n">
        <f aca="false">RAW_DATA!I1385</f>
        <v>10</v>
      </c>
      <c r="J1389" s="2" t="str">
        <f aca="false">RAW_DATA!J1385</f>
        <v>No</v>
      </c>
      <c r="K1389" s="15" t="n">
        <f aca="false">IF(AND(F1389&lt;&gt;"",E1389&lt;&gt;""),DATEVALUE(F1389)-DATEVALUE(E1389),"")</f>
        <v>6</v>
      </c>
      <c r="L1389" s="4" t="n">
        <f aca="false">H1389*(1-I1389/100)</f>
        <v>10133.946</v>
      </c>
      <c r="M1389" s="4" t="n">
        <f aca="false">H1389*CALCULATIONS!$B$2</f>
        <v>6755.964</v>
      </c>
      <c r="N1389" s="4" t="n">
        <f aca="false">IF(J1389="Yes",H1389*CALCULATIONS!$B$3,0)</f>
        <v>0</v>
      </c>
      <c r="O1389" s="4" t="n">
        <f aca="false">L1389-M1389-N1389</f>
        <v>3377.982</v>
      </c>
      <c r="P1389" s="16" t="n">
        <f aca="false">IF(L1389&gt;0,O1389/L1389,"")</f>
        <v>0.333333333333333</v>
      </c>
    </row>
    <row r="1390" customFormat="false" ht="15" hidden="false" customHeight="false" outlineLevel="0" collapsed="false">
      <c r="A1390" s="2" t="str">
        <f aca="false">RAW_DATA!A1386</f>
        <v>ORD-101385</v>
      </c>
      <c r="B1390" s="2" t="str">
        <f aca="false">RAW_DATA!B1386</f>
        <v>CUST-7947</v>
      </c>
      <c r="C1390" s="2" t="str">
        <f aca="false">RAW_DATA!C1386</f>
        <v>Women</v>
      </c>
      <c r="D1390" s="2" t="str">
        <f aca="false">RAW_DATA!D1386</f>
        <v>WOM-SUIT-001</v>
      </c>
      <c r="E1390" s="14" t="str">
        <f aca="false">RAW_DATA!E1386</f>
        <v>2024-07-05</v>
      </c>
      <c r="F1390" s="14" t="str">
        <f aca="false">RAW_DATA!F1386</f>
        <v>2024-07-07</v>
      </c>
      <c r="G1390" s="2" t="str">
        <f aca="false">RAW_DATA!G1386</f>
        <v>Lumbini</v>
      </c>
      <c r="H1390" s="4" t="n">
        <f aca="false">RAW_DATA!H1386</f>
        <v>8257.85</v>
      </c>
      <c r="I1390" s="5" t="n">
        <f aca="false">RAW_DATA!I1386</f>
        <v>30</v>
      </c>
      <c r="J1390" s="2" t="str">
        <f aca="false">RAW_DATA!J1386</f>
        <v>Yes</v>
      </c>
      <c r="K1390" s="15" t="n">
        <f aca="false">IF(AND(F1390&lt;&gt;"",E1390&lt;&gt;""),DATEVALUE(F1390)-DATEVALUE(E1390),"")</f>
        <v>2</v>
      </c>
      <c r="L1390" s="4" t="n">
        <f aca="false">H1390*(1-I1390/100)</f>
        <v>5780.495</v>
      </c>
      <c r="M1390" s="4" t="n">
        <f aca="false">H1390*CALCULATIONS!$B$2</f>
        <v>4954.71</v>
      </c>
      <c r="N1390" s="4" t="n">
        <f aca="false">IF(J1390="Yes",H1390*CALCULATIONS!$B$3,0)</f>
        <v>1651.57</v>
      </c>
      <c r="O1390" s="4" t="n">
        <f aca="false">L1390-M1390-N1390</f>
        <v>-825.785</v>
      </c>
      <c r="P1390" s="16" t="n">
        <f aca="false">IF(L1390&gt;0,O1390/L1390,"")</f>
        <v>-0.142857142857143</v>
      </c>
    </row>
    <row r="1391" customFormat="false" ht="15" hidden="false" customHeight="false" outlineLevel="0" collapsed="false">
      <c r="A1391" s="2" t="str">
        <f aca="false">RAW_DATA!A1387</f>
        <v>ORD-101386</v>
      </c>
      <c r="B1391" s="2" t="str">
        <f aca="false">RAW_DATA!B1387</f>
        <v>CUST-5224</v>
      </c>
      <c r="C1391" s="2" t="str">
        <f aca="false">RAW_DATA!C1387</f>
        <v>Women</v>
      </c>
      <c r="D1391" s="2" t="str">
        <f aca="false">RAW_DATA!D1387</f>
        <v>WOM-LEHENGA-001</v>
      </c>
      <c r="E1391" s="14" t="str">
        <f aca="false">RAW_DATA!E1387</f>
        <v>2024-06-21</v>
      </c>
      <c r="F1391" s="14" t="str">
        <f aca="false">RAW_DATA!F1387</f>
        <v>2024-07-04</v>
      </c>
      <c r="G1391" s="2" t="str">
        <f aca="false">RAW_DATA!G1387</f>
        <v>Karnali</v>
      </c>
      <c r="H1391" s="4" t="n">
        <f aca="false">RAW_DATA!H1387</f>
        <v>2680.61</v>
      </c>
      <c r="I1391" s="5" t="n">
        <f aca="false">RAW_DATA!I1387</f>
        <v>0</v>
      </c>
      <c r="J1391" s="2" t="str">
        <f aca="false">RAW_DATA!J1387</f>
        <v>No</v>
      </c>
      <c r="K1391" s="15" t="n">
        <f aca="false">IF(AND(F1391&lt;&gt;"",E1391&lt;&gt;""),DATEVALUE(F1391)-DATEVALUE(E1391),"")</f>
        <v>13</v>
      </c>
      <c r="L1391" s="4" t="n">
        <f aca="false">H1391*(1-I1391/100)</f>
        <v>2680.61</v>
      </c>
      <c r="M1391" s="4" t="n">
        <f aca="false">H1391*CALCULATIONS!$B$2</f>
        <v>1608.366</v>
      </c>
      <c r="N1391" s="4" t="n">
        <f aca="false">IF(J1391="Yes",H1391*CALCULATIONS!$B$3,0)</f>
        <v>0</v>
      </c>
      <c r="O1391" s="4" t="n">
        <f aca="false">L1391-M1391-N1391</f>
        <v>1072.244</v>
      </c>
      <c r="P1391" s="16" t="n">
        <f aca="false">IF(L1391&gt;0,O1391/L1391,"")</f>
        <v>0.4</v>
      </c>
    </row>
    <row r="1392" customFormat="false" ht="15" hidden="false" customHeight="false" outlineLevel="0" collapsed="false">
      <c r="A1392" s="2" t="str">
        <f aca="false">RAW_DATA!A1388</f>
        <v>ORD-101387</v>
      </c>
      <c r="B1392" s="2" t="str">
        <f aca="false">RAW_DATA!B1388</f>
        <v>CUST-9021</v>
      </c>
      <c r="C1392" s="2" t="str">
        <f aca="false">RAW_DATA!C1388</f>
        <v>Men</v>
      </c>
      <c r="D1392" s="2" t="str">
        <f aca="false">RAW_DATA!D1388</f>
        <v>MEN-KURTA-001</v>
      </c>
      <c r="E1392" s="14" t="str">
        <f aca="false">RAW_DATA!E1388</f>
        <v>2024-08-25</v>
      </c>
      <c r="F1392" s="14" t="str">
        <f aca="false">RAW_DATA!F1388</f>
        <v>2024-08-29</v>
      </c>
      <c r="G1392" s="2" t="str">
        <f aca="false">RAW_DATA!G1388</f>
        <v>Lumbini</v>
      </c>
      <c r="H1392" s="4" t="n">
        <f aca="false">RAW_DATA!H1388</f>
        <v>6805.88</v>
      </c>
      <c r="I1392" s="5" t="n">
        <f aca="false">RAW_DATA!I1388</f>
        <v>15</v>
      </c>
      <c r="J1392" s="2" t="str">
        <f aca="false">RAW_DATA!J1388</f>
        <v>Yes</v>
      </c>
      <c r="K1392" s="15" t="n">
        <f aca="false">IF(AND(F1392&lt;&gt;"",E1392&lt;&gt;""),DATEVALUE(F1392)-DATEVALUE(E1392),"")</f>
        <v>4</v>
      </c>
      <c r="L1392" s="4" t="n">
        <f aca="false">H1392*(1-I1392/100)</f>
        <v>5784.998</v>
      </c>
      <c r="M1392" s="4" t="n">
        <f aca="false">H1392*CALCULATIONS!$B$2</f>
        <v>4083.528</v>
      </c>
      <c r="N1392" s="4" t="n">
        <f aca="false">IF(J1392="Yes",H1392*CALCULATIONS!$B$3,0)</f>
        <v>1361.176</v>
      </c>
      <c r="O1392" s="4" t="n">
        <f aca="false">L1392-M1392-N1392</f>
        <v>340.294</v>
      </c>
      <c r="P1392" s="16" t="n">
        <f aca="false">IF(L1392&gt;0,O1392/L1392,"")</f>
        <v>0.0588235294117647</v>
      </c>
    </row>
    <row r="1393" customFormat="false" ht="15" hidden="false" customHeight="false" outlineLevel="0" collapsed="false">
      <c r="A1393" s="2" t="str">
        <f aca="false">RAW_DATA!A1389</f>
        <v>ORD-101388</v>
      </c>
      <c r="B1393" s="2" t="str">
        <f aca="false">RAW_DATA!B1389</f>
        <v>CUST-1385</v>
      </c>
      <c r="C1393" s="2" t="str">
        <f aca="false">RAW_DATA!C1389</f>
        <v>Women</v>
      </c>
      <c r="D1393" s="2" t="str">
        <f aca="false">RAW_DATA!D1389</f>
        <v>WOM-KURTA-001</v>
      </c>
      <c r="E1393" s="14" t="str">
        <f aca="false">RAW_DATA!E1389</f>
        <v>2024-08-05</v>
      </c>
      <c r="F1393" s="14" t="str">
        <f aca="false">RAW_DATA!F1389</f>
        <v>2024-08-09</v>
      </c>
      <c r="G1393" s="2" t="str">
        <f aca="false">RAW_DATA!G1389</f>
        <v>Karnali</v>
      </c>
      <c r="H1393" s="4" t="n">
        <f aca="false">RAW_DATA!H1389</f>
        <v>5854.8</v>
      </c>
      <c r="I1393" s="5" t="n">
        <f aca="false">RAW_DATA!I1389</f>
        <v>25</v>
      </c>
      <c r="J1393" s="2" t="str">
        <f aca="false">RAW_DATA!J1389</f>
        <v>No</v>
      </c>
      <c r="K1393" s="15" t="n">
        <f aca="false">IF(AND(F1393&lt;&gt;"",E1393&lt;&gt;""),DATEVALUE(F1393)-DATEVALUE(E1393),"")</f>
        <v>4</v>
      </c>
      <c r="L1393" s="4" t="n">
        <f aca="false">H1393*(1-I1393/100)</f>
        <v>4391.1</v>
      </c>
      <c r="M1393" s="4" t="n">
        <f aca="false">H1393*CALCULATIONS!$B$2</f>
        <v>3512.88</v>
      </c>
      <c r="N1393" s="4" t="n">
        <f aca="false">IF(J1393="Yes",H1393*CALCULATIONS!$B$3,0)</f>
        <v>0</v>
      </c>
      <c r="O1393" s="4" t="n">
        <f aca="false">L1393-M1393-N1393</f>
        <v>878.22</v>
      </c>
      <c r="P1393" s="16" t="n">
        <f aca="false">IF(L1393&gt;0,O1393/L1393,"")</f>
        <v>0.2</v>
      </c>
    </row>
    <row r="1394" customFormat="false" ht="15" hidden="false" customHeight="false" outlineLevel="0" collapsed="false">
      <c r="A1394" s="2" t="str">
        <f aca="false">RAW_DATA!A1390</f>
        <v>ORD-101389</v>
      </c>
      <c r="B1394" s="2" t="str">
        <f aca="false">RAW_DATA!B1390</f>
        <v>CUST-2829</v>
      </c>
      <c r="C1394" s="2" t="str">
        <f aca="false">RAW_DATA!C1390</f>
        <v>Women</v>
      </c>
      <c r="D1394" s="2" t="str">
        <f aca="false">RAW_DATA!D1390</f>
        <v>WOM-DRESS-001</v>
      </c>
      <c r="E1394" s="14" t="str">
        <f aca="false">RAW_DATA!E1390</f>
        <v>2024-06-15</v>
      </c>
      <c r="F1394" s="14" t="str">
        <f aca="false">RAW_DATA!F1390</f>
        <v>2024-06-19</v>
      </c>
      <c r="G1394" s="2" t="str">
        <f aca="false">RAW_DATA!G1390</f>
        <v>Bagmati</v>
      </c>
      <c r="H1394" s="4" t="n">
        <f aca="false">RAW_DATA!H1390</f>
        <v>754.03</v>
      </c>
      <c r="I1394" s="5" t="n">
        <f aca="false">RAW_DATA!I1390</f>
        <v>15</v>
      </c>
      <c r="J1394" s="2" t="str">
        <f aca="false">RAW_DATA!J1390</f>
        <v>Yes</v>
      </c>
      <c r="K1394" s="15" t="n">
        <f aca="false">IF(AND(F1394&lt;&gt;"",E1394&lt;&gt;""),DATEVALUE(F1394)-DATEVALUE(E1394),"")</f>
        <v>4</v>
      </c>
      <c r="L1394" s="4" t="n">
        <f aca="false">H1394*(1-I1394/100)</f>
        <v>640.9255</v>
      </c>
      <c r="M1394" s="4" t="n">
        <f aca="false">H1394*CALCULATIONS!$B$2</f>
        <v>452.418</v>
      </c>
      <c r="N1394" s="4" t="n">
        <f aca="false">IF(J1394="Yes",H1394*CALCULATIONS!$B$3,0)</f>
        <v>150.806</v>
      </c>
      <c r="O1394" s="4" t="n">
        <f aca="false">L1394-M1394-N1394</f>
        <v>37.7015</v>
      </c>
      <c r="P1394" s="16" t="n">
        <f aca="false">IF(L1394&gt;0,O1394/L1394,"")</f>
        <v>0.0588235294117647</v>
      </c>
    </row>
    <row r="1395" customFormat="false" ht="15" hidden="false" customHeight="false" outlineLevel="0" collapsed="false">
      <c r="A1395" s="2" t="str">
        <f aca="false">RAW_DATA!A1391</f>
        <v>ORD-101390</v>
      </c>
      <c r="B1395" s="2" t="str">
        <f aca="false">RAW_DATA!B1391</f>
        <v>CUST-3369</v>
      </c>
      <c r="C1395" s="2" t="str">
        <f aca="false">RAW_DATA!C1391</f>
        <v>Men</v>
      </c>
      <c r="D1395" s="2" t="str">
        <f aca="false">RAW_DATA!D1391</f>
        <v>MEN-SHIRT-001</v>
      </c>
      <c r="E1395" s="14" t="str">
        <f aca="false">RAW_DATA!E1391</f>
        <v>2024-02-13</v>
      </c>
      <c r="F1395" s="14" t="str">
        <f aca="false">RAW_DATA!F1391</f>
        <v>2024-02-19</v>
      </c>
      <c r="G1395" s="2" t="str">
        <f aca="false">RAW_DATA!G1391</f>
        <v>Gandaki</v>
      </c>
      <c r="H1395" s="4" t="n">
        <f aca="false">RAW_DATA!H1391</f>
        <v>4105.09</v>
      </c>
      <c r="I1395" s="5" t="n">
        <f aca="false">RAW_DATA!I1391</f>
        <v>15</v>
      </c>
      <c r="J1395" s="2" t="str">
        <f aca="false">RAW_DATA!J1391</f>
        <v>Yes</v>
      </c>
      <c r="K1395" s="15" t="n">
        <f aca="false">IF(AND(F1395&lt;&gt;"",E1395&lt;&gt;""),DATEVALUE(F1395)-DATEVALUE(E1395),"")</f>
        <v>6</v>
      </c>
      <c r="L1395" s="4" t="n">
        <f aca="false">H1395*(1-I1395/100)</f>
        <v>3489.3265</v>
      </c>
      <c r="M1395" s="4" t="n">
        <f aca="false">H1395*CALCULATIONS!$B$2</f>
        <v>2463.054</v>
      </c>
      <c r="N1395" s="4" t="n">
        <f aca="false">IF(J1395="Yes",H1395*CALCULATIONS!$B$3,0)</f>
        <v>821.018</v>
      </c>
      <c r="O1395" s="4" t="n">
        <f aca="false">L1395-M1395-N1395</f>
        <v>205.2545</v>
      </c>
      <c r="P1395" s="16" t="n">
        <f aca="false">IF(L1395&gt;0,O1395/L1395,"")</f>
        <v>0.0588235294117647</v>
      </c>
    </row>
    <row r="1396" customFormat="false" ht="15" hidden="false" customHeight="false" outlineLevel="0" collapsed="false">
      <c r="A1396" s="2" t="str">
        <f aca="false">RAW_DATA!A1392</f>
        <v>ORD-101391</v>
      </c>
      <c r="B1396" s="2" t="str">
        <f aca="false">RAW_DATA!B1392</f>
        <v>CUST-9577</v>
      </c>
      <c r="C1396" s="2" t="str">
        <f aca="false">RAW_DATA!C1392</f>
        <v>Women</v>
      </c>
      <c r="D1396" s="2" t="str">
        <f aca="false">RAW_DATA!D1392</f>
        <v>WOM-LEHENGA-001</v>
      </c>
      <c r="E1396" s="14" t="str">
        <f aca="false">RAW_DATA!E1392</f>
        <v>2024-12-18</v>
      </c>
      <c r="F1396" s="14" t="str">
        <f aca="false">RAW_DATA!F1392</f>
        <v>2024-12-25</v>
      </c>
      <c r="G1396" s="2" t="str">
        <f aca="false">RAW_DATA!G1392</f>
        <v>Karnali</v>
      </c>
      <c r="H1396" s="4" t="n">
        <f aca="false">RAW_DATA!H1392</f>
        <v>14591.87</v>
      </c>
      <c r="I1396" s="5" t="n">
        <f aca="false">RAW_DATA!I1392</f>
        <v>10</v>
      </c>
      <c r="J1396" s="2" t="str">
        <f aca="false">RAW_DATA!J1392</f>
        <v>No</v>
      </c>
      <c r="K1396" s="15" t="n">
        <f aca="false">IF(AND(F1396&lt;&gt;"",E1396&lt;&gt;""),DATEVALUE(F1396)-DATEVALUE(E1396),"")</f>
        <v>7</v>
      </c>
      <c r="L1396" s="4" t="n">
        <f aca="false">H1396*(1-I1396/100)</f>
        <v>13132.683</v>
      </c>
      <c r="M1396" s="4" t="n">
        <f aca="false">H1396*CALCULATIONS!$B$2</f>
        <v>8755.122</v>
      </c>
      <c r="N1396" s="4" t="n">
        <f aca="false">IF(J1396="Yes",H1396*CALCULATIONS!$B$3,0)</f>
        <v>0</v>
      </c>
      <c r="O1396" s="4" t="n">
        <f aca="false">L1396-M1396-N1396</f>
        <v>4377.561</v>
      </c>
      <c r="P1396" s="16" t="n">
        <f aca="false">IF(L1396&gt;0,O1396/L1396,"")</f>
        <v>0.333333333333333</v>
      </c>
    </row>
    <row r="1397" customFormat="false" ht="15" hidden="false" customHeight="false" outlineLevel="0" collapsed="false">
      <c r="A1397" s="2" t="str">
        <f aca="false">RAW_DATA!A1393</f>
        <v>ORD-101392</v>
      </c>
      <c r="B1397" s="2" t="str">
        <f aca="false">RAW_DATA!B1393</f>
        <v>CUST-2656</v>
      </c>
      <c r="C1397" s="2" t="str">
        <f aca="false">RAW_DATA!C1393</f>
        <v>Women</v>
      </c>
      <c r="D1397" s="2" t="str">
        <f aca="false">RAW_DATA!D1393</f>
        <v>WOM-KURTA-001</v>
      </c>
      <c r="E1397" s="14" t="str">
        <f aca="false">RAW_DATA!E1393</f>
        <v>2024-11-07</v>
      </c>
      <c r="F1397" s="14" t="str">
        <f aca="false">RAW_DATA!F1393</f>
        <v>2024-11-21</v>
      </c>
      <c r="G1397" s="2" t="str">
        <f aca="false">RAW_DATA!G1393</f>
        <v>Bagmati</v>
      </c>
      <c r="H1397" s="4" t="n">
        <f aca="false">RAW_DATA!H1393</f>
        <v>1055.17</v>
      </c>
      <c r="I1397" s="5" t="n">
        <f aca="false">RAW_DATA!I1393</f>
        <v>10</v>
      </c>
      <c r="J1397" s="2" t="str">
        <f aca="false">RAW_DATA!J1393</f>
        <v>No</v>
      </c>
      <c r="K1397" s="15" t="n">
        <f aca="false">IF(AND(F1397&lt;&gt;"",E1397&lt;&gt;""),DATEVALUE(F1397)-DATEVALUE(E1397),"")</f>
        <v>14</v>
      </c>
      <c r="L1397" s="4" t="n">
        <f aca="false">H1397*(1-I1397/100)</f>
        <v>949.653</v>
      </c>
      <c r="M1397" s="4" t="n">
        <f aca="false">H1397*CALCULATIONS!$B$2</f>
        <v>633.102</v>
      </c>
      <c r="N1397" s="4" t="n">
        <f aca="false">IF(J1397="Yes",H1397*CALCULATIONS!$B$3,0)</f>
        <v>0</v>
      </c>
      <c r="O1397" s="4" t="n">
        <f aca="false">L1397-M1397-N1397</f>
        <v>316.551</v>
      </c>
      <c r="P1397" s="16" t="n">
        <f aca="false">IF(L1397&gt;0,O1397/L1397,"")</f>
        <v>0.333333333333333</v>
      </c>
    </row>
    <row r="1398" customFormat="false" ht="15" hidden="false" customHeight="false" outlineLevel="0" collapsed="false">
      <c r="A1398" s="2" t="str">
        <f aca="false">RAW_DATA!A1394</f>
        <v>ORD-101393</v>
      </c>
      <c r="B1398" s="2" t="str">
        <f aca="false">RAW_DATA!B1394</f>
        <v>CUST-5208</v>
      </c>
      <c r="C1398" s="2" t="str">
        <f aca="false">RAW_DATA!C1394</f>
        <v>Men</v>
      </c>
      <c r="D1398" s="2" t="str">
        <f aca="false">RAW_DATA!D1394</f>
        <v>MEN-SHIRT-002</v>
      </c>
      <c r="E1398" s="14" t="str">
        <f aca="false">RAW_DATA!E1394</f>
        <v>2024-08-04</v>
      </c>
      <c r="F1398" s="14" t="str">
        <f aca="false">RAW_DATA!F1394</f>
        <v>2024-08-09</v>
      </c>
      <c r="G1398" s="2" t="str">
        <f aca="false">RAW_DATA!G1394</f>
        <v>Madhesh</v>
      </c>
      <c r="H1398" s="4" t="n">
        <f aca="false">RAW_DATA!H1394</f>
        <v>11364.37</v>
      </c>
      <c r="I1398" s="5" t="n">
        <f aca="false">RAW_DATA!I1394</f>
        <v>25</v>
      </c>
      <c r="J1398" s="2" t="str">
        <f aca="false">RAW_DATA!J1394</f>
        <v>No</v>
      </c>
      <c r="K1398" s="15" t="n">
        <f aca="false">IF(AND(F1398&lt;&gt;"",E1398&lt;&gt;""),DATEVALUE(F1398)-DATEVALUE(E1398),"")</f>
        <v>5</v>
      </c>
      <c r="L1398" s="4" t="n">
        <f aca="false">H1398*(1-I1398/100)</f>
        <v>8523.2775</v>
      </c>
      <c r="M1398" s="4" t="n">
        <f aca="false">H1398*CALCULATIONS!$B$2</f>
        <v>6818.622</v>
      </c>
      <c r="N1398" s="4" t="n">
        <f aca="false">IF(J1398="Yes",H1398*CALCULATIONS!$B$3,0)</f>
        <v>0</v>
      </c>
      <c r="O1398" s="4" t="n">
        <f aca="false">L1398-M1398-N1398</f>
        <v>1704.6555</v>
      </c>
      <c r="P1398" s="16" t="n">
        <f aca="false">IF(L1398&gt;0,O1398/L1398,"")</f>
        <v>0.2</v>
      </c>
    </row>
    <row r="1399" customFormat="false" ht="15" hidden="false" customHeight="false" outlineLevel="0" collapsed="false">
      <c r="A1399" s="2" t="str">
        <f aca="false">RAW_DATA!A1395</f>
        <v>ORD-101394</v>
      </c>
      <c r="B1399" s="2" t="str">
        <f aca="false">RAW_DATA!B1395</f>
        <v>CUST-9422</v>
      </c>
      <c r="C1399" s="2" t="str">
        <f aca="false">RAW_DATA!C1395</f>
        <v>Women</v>
      </c>
      <c r="D1399" s="2" t="str">
        <f aca="false">RAW_DATA!D1395</f>
        <v>WOM-SAREE-001</v>
      </c>
      <c r="E1399" s="14" t="str">
        <f aca="false">RAW_DATA!E1395</f>
        <v>2024-04-08</v>
      </c>
      <c r="F1399" s="14" t="str">
        <f aca="false">RAW_DATA!F1395</f>
        <v>2024-04-14</v>
      </c>
      <c r="G1399" s="2" t="str">
        <f aca="false">RAW_DATA!G1395</f>
        <v>Karnali</v>
      </c>
      <c r="H1399" s="4" t="n">
        <f aca="false">RAW_DATA!H1395</f>
        <v>14494.82</v>
      </c>
      <c r="I1399" s="5" t="n">
        <f aca="false">RAW_DATA!I1395</f>
        <v>15</v>
      </c>
      <c r="J1399" s="2" t="str">
        <f aca="false">RAW_DATA!J1395</f>
        <v>No</v>
      </c>
      <c r="K1399" s="15" t="n">
        <f aca="false">IF(AND(F1399&lt;&gt;"",E1399&lt;&gt;""),DATEVALUE(F1399)-DATEVALUE(E1399),"")</f>
        <v>6</v>
      </c>
      <c r="L1399" s="4" t="n">
        <f aca="false">H1399*(1-I1399/100)</f>
        <v>12320.597</v>
      </c>
      <c r="M1399" s="4" t="n">
        <f aca="false">H1399*CALCULATIONS!$B$2</f>
        <v>8696.892</v>
      </c>
      <c r="N1399" s="4" t="n">
        <f aca="false">IF(J1399="Yes",H1399*CALCULATIONS!$B$3,0)</f>
        <v>0</v>
      </c>
      <c r="O1399" s="4" t="n">
        <f aca="false">L1399-M1399-N1399</f>
        <v>3623.705</v>
      </c>
      <c r="P1399" s="16" t="n">
        <f aca="false">IF(L1399&gt;0,O1399/L1399,"")</f>
        <v>0.294117647058824</v>
      </c>
    </row>
    <row r="1400" customFormat="false" ht="15" hidden="false" customHeight="false" outlineLevel="0" collapsed="false">
      <c r="A1400" s="2" t="str">
        <f aca="false">RAW_DATA!A1396</f>
        <v>ORD-101395</v>
      </c>
      <c r="B1400" s="2" t="str">
        <f aca="false">RAW_DATA!B1396</f>
        <v>CUST-5502</v>
      </c>
      <c r="C1400" s="2" t="str">
        <f aca="false">RAW_DATA!C1396</f>
        <v>Women</v>
      </c>
      <c r="D1400" s="2" t="str">
        <f aca="false">RAW_DATA!D1396</f>
        <v>WOM-TOP-001</v>
      </c>
      <c r="E1400" s="14" t="str">
        <f aca="false">RAW_DATA!E1396</f>
        <v>2024-08-30</v>
      </c>
      <c r="F1400" s="14" t="str">
        <f aca="false">RAW_DATA!F1396</f>
        <v>2024-09-02</v>
      </c>
      <c r="G1400" s="2" t="str">
        <f aca="false">RAW_DATA!G1396</f>
        <v>Lumbini</v>
      </c>
      <c r="H1400" s="4" t="n">
        <f aca="false">RAW_DATA!H1396</f>
        <v>5926.43</v>
      </c>
      <c r="I1400" s="5" t="n">
        <f aca="false">RAW_DATA!I1396</f>
        <v>0</v>
      </c>
      <c r="J1400" s="2" t="str">
        <f aca="false">RAW_DATA!J1396</f>
        <v>No</v>
      </c>
      <c r="K1400" s="15" t="n">
        <f aca="false">IF(AND(F1400&lt;&gt;"",E1400&lt;&gt;""),DATEVALUE(F1400)-DATEVALUE(E1400),"")</f>
        <v>3</v>
      </c>
      <c r="L1400" s="4" t="n">
        <f aca="false">H1400*(1-I1400/100)</f>
        <v>5926.43</v>
      </c>
      <c r="M1400" s="4" t="n">
        <f aca="false">H1400*CALCULATIONS!$B$2</f>
        <v>3555.858</v>
      </c>
      <c r="N1400" s="4" t="n">
        <f aca="false">IF(J1400="Yes",H1400*CALCULATIONS!$B$3,0)</f>
        <v>0</v>
      </c>
      <c r="O1400" s="4" t="n">
        <f aca="false">L1400-M1400-N1400</f>
        <v>2370.572</v>
      </c>
      <c r="P1400" s="16" t="n">
        <f aca="false">IF(L1400&gt;0,O1400/L1400,"")</f>
        <v>0.4</v>
      </c>
    </row>
    <row r="1401" customFormat="false" ht="15" hidden="false" customHeight="false" outlineLevel="0" collapsed="false">
      <c r="A1401" s="2" t="str">
        <f aca="false">RAW_DATA!A1397</f>
        <v>ORD-101396</v>
      </c>
      <c r="B1401" s="2" t="str">
        <f aca="false">RAW_DATA!B1397</f>
        <v>CUST-5467</v>
      </c>
      <c r="C1401" s="2" t="str">
        <f aca="false">RAW_DATA!C1397</f>
        <v>Women</v>
      </c>
      <c r="D1401" s="2" t="str">
        <f aca="false">RAW_DATA!D1397</f>
        <v>WOM-DRESS-001</v>
      </c>
      <c r="E1401" s="14" t="str">
        <f aca="false">RAW_DATA!E1397</f>
        <v>2024-07-23</v>
      </c>
      <c r="F1401" s="14" t="str">
        <f aca="false">RAW_DATA!F1397</f>
        <v>2024-08-03</v>
      </c>
      <c r="G1401" s="2" t="str">
        <f aca="false">RAW_DATA!G1397</f>
        <v>Bagmati</v>
      </c>
      <c r="H1401" s="4" t="n">
        <f aca="false">RAW_DATA!H1397</f>
        <v>1163.26</v>
      </c>
      <c r="I1401" s="5" t="n">
        <f aca="false">RAW_DATA!I1397</f>
        <v>25</v>
      </c>
      <c r="J1401" s="2" t="str">
        <f aca="false">RAW_DATA!J1397</f>
        <v>No</v>
      </c>
      <c r="K1401" s="15" t="n">
        <f aca="false">IF(AND(F1401&lt;&gt;"",E1401&lt;&gt;""),DATEVALUE(F1401)-DATEVALUE(E1401),"")</f>
        <v>11</v>
      </c>
      <c r="L1401" s="4" t="n">
        <f aca="false">H1401*(1-I1401/100)</f>
        <v>872.445</v>
      </c>
      <c r="M1401" s="4" t="n">
        <f aca="false">H1401*CALCULATIONS!$B$2</f>
        <v>697.956</v>
      </c>
      <c r="N1401" s="4" t="n">
        <f aca="false">IF(J1401="Yes",H1401*CALCULATIONS!$B$3,0)</f>
        <v>0</v>
      </c>
      <c r="O1401" s="4" t="n">
        <f aca="false">L1401-M1401-N1401</f>
        <v>174.489</v>
      </c>
      <c r="P1401" s="16" t="n">
        <f aca="false">IF(L1401&gt;0,O1401/L1401,"")</f>
        <v>0.2</v>
      </c>
    </row>
    <row r="1402" customFormat="false" ht="15" hidden="false" customHeight="false" outlineLevel="0" collapsed="false">
      <c r="A1402" s="2" t="str">
        <f aca="false">RAW_DATA!A1398</f>
        <v>ORD-101397</v>
      </c>
      <c r="B1402" s="2" t="str">
        <f aca="false">RAW_DATA!B1398</f>
        <v>CUST-6212</v>
      </c>
      <c r="C1402" s="2" t="str">
        <f aca="false">RAW_DATA!C1398</f>
        <v>Men</v>
      </c>
      <c r="D1402" s="2" t="str">
        <f aca="false">RAW_DATA!D1398</f>
        <v>MEN-JEANS-002</v>
      </c>
      <c r="E1402" s="14" t="str">
        <f aca="false">RAW_DATA!E1398</f>
        <v>2024-05-20</v>
      </c>
      <c r="F1402" s="14" t="str">
        <f aca="false">RAW_DATA!F1398</f>
        <v>2024-05-24</v>
      </c>
      <c r="G1402" s="2" t="str">
        <f aca="false">RAW_DATA!G1398</f>
        <v>Bagmati</v>
      </c>
      <c r="H1402" s="4" t="n">
        <f aca="false">RAW_DATA!H1398</f>
        <v>10029.59</v>
      </c>
      <c r="I1402" s="5" t="n">
        <f aca="false">RAW_DATA!I1398</f>
        <v>15</v>
      </c>
      <c r="J1402" s="2" t="str">
        <f aca="false">RAW_DATA!J1398</f>
        <v>No</v>
      </c>
      <c r="K1402" s="15" t="n">
        <f aca="false">IF(AND(F1402&lt;&gt;"",E1402&lt;&gt;""),DATEVALUE(F1402)-DATEVALUE(E1402),"")</f>
        <v>4</v>
      </c>
      <c r="L1402" s="4" t="n">
        <f aca="false">H1402*(1-I1402/100)</f>
        <v>8525.1515</v>
      </c>
      <c r="M1402" s="4" t="n">
        <f aca="false">H1402*CALCULATIONS!$B$2</f>
        <v>6017.754</v>
      </c>
      <c r="N1402" s="4" t="n">
        <f aca="false">IF(J1402="Yes",H1402*CALCULATIONS!$B$3,0)</f>
        <v>0</v>
      </c>
      <c r="O1402" s="4" t="n">
        <f aca="false">L1402-M1402-N1402</f>
        <v>2507.3975</v>
      </c>
      <c r="P1402" s="16" t="n">
        <f aca="false">IF(L1402&gt;0,O1402/L1402,"")</f>
        <v>0.294117647058824</v>
      </c>
    </row>
    <row r="1403" customFormat="false" ht="15" hidden="false" customHeight="false" outlineLevel="0" collapsed="false">
      <c r="A1403" s="2" t="str">
        <f aca="false">RAW_DATA!A1399</f>
        <v>ORD-101398</v>
      </c>
      <c r="B1403" s="2" t="str">
        <f aca="false">RAW_DATA!B1399</f>
        <v>CUST-8547</v>
      </c>
      <c r="C1403" s="2" t="str">
        <f aca="false">RAW_DATA!C1399</f>
        <v>Men</v>
      </c>
      <c r="D1403" s="2" t="str">
        <f aca="false">RAW_DATA!D1399</f>
        <v>MEN-JEANS-002</v>
      </c>
      <c r="E1403" s="14" t="str">
        <f aca="false">RAW_DATA!E1399</f>
        <v>2024-11-09</v>
      </c>
      <c r="F1403" s="14" t="str">
        <f aca="false">RAW_DATA!F1399</f>
        <v>2024-11-13</v>
      </c>
      <c r="G1403" s="2" t="str">
        <f aca="false">RAW_DATA!G1399</f>
        <v>Bagmati</v>
      </c>
      <c r="H1403" s="4" t="n">
        <f aca="false">RAW_DATA!H1399</f>
        <v>3705.34</v>
      </c>
      <c r="I1403" s="5" t="n">
        <f aca="false">RAW_DATA!I1399</f>
        <v>10</v>
      </c>
      <c r="J1403" s="2" t="str">
        <f aca="false">RAW_DATA!J1399</f>
        <v>No</v>
      </c>
      <c r="K1403" s="15" t="n">
        <f aca="false">IF(AND(F1403&lt;&gt;"",E1403&lt;&gt;""),DATEVALUE(F1403)-DATEVALUE(E1403),"")</f>
        <v>4</v>
      </c>
      <c r="L1403" s="4" t="n">
        <f aca="false">H1403*(1-I1403/100)</f>
        <v>3334.806</v>
      </c>
      <c r="M1403" s="4" t="n">
        <f aca="false">H1403*CALCULATIONS!$B$2</f>
        <v>2223.204</v>
      </c>
      <c r="N1403" s="4" t="n">
        <f aca="false">IF(J1403="Yes",H1403*CALCULATIONS!$B$3,0)</f>
        <v>0</v>
      </c>
      <c r="O1403" s="4" t="n">
        <f aca="false">L1403-M1403-N1403</f>
        <v>1111.602</v>
      </c>
      <c r="P1403" s="16" t="n">
        <f aca="false">IF(L1403&gt;0,O1403/L1403,"")</f>
        <v>0.333333333333333</v>
      </c>
    </row>
    <row r="1404" customFormat="false" ht="15" hidden="false" customHeight="false" outlineLevel="0" collapsed="false">
      <c r="A1404" s="2" t="str">
        <f aca="false">RAW_DATA!A1400</f>
        <v>ORD-101399</v>
      </c>
      <c r="B1404" s="2" t="str">
        <f aca="false">RAW_DATA!B1400</f>
        <v>CUST-6674</v>
      </c>
      <c r="C1404" s="2" t="str">
        <f aca="false">RAW_DATA!C1400</f>
        <v>Women</v>
      </c>
      <c r="D1404" s="2" t="str">
        <f aca="false">RAW_DATA!D1400</f>
        <v>WOM-SCARF-001</v>
      </c>
      <c r="E1404" s="14" t="str">
        <f aca="false">RAW_DATA!E1400</f>
        <v>2024-10-12</v>
      </c>
      <c r="F1404" s="14" t="str">
        <f aca="false">RAW_DATA!F1400</f>
        <v>2024-10-13</v>
      </c>
      <c r="G1404" s="2" t="str">
        <f aca="false">RAW_DATA!G1400</f>
        <v>Madhesh</v>
      </c>
      <c r="H1404" s="4" t="n">
        <f aca="false">RAW_DATA!H1400</f>
        <v>7396.24</v>
      </c>
      <c r="I1404" s="5" t="n">
        <f aca="false">RAW_DATA!I1400</f>
        <v>15</v>
      </c>
      <c r="J1404" s="2" t="str">
        <f aca="false">RAW_DATA!J1400</f>
        <v>No</v>
      </c>
      <c r="K1404" s="15" t="n">
        <f aca="false">IF(AND(F1404&lt;&gt;"",E1404&lt;&gt;""),DATEVALUE(F1404)-DATEVALUE(E1404),"")</f>
        <v>1</v>
      </c>
      <c r="L1404" s="4" t="n">
        <f aca="false">H1404*(1-I1404/100)</f>
        <v>6286.804</v>
      </c>
      <c r="M1404" s="4" t="n">
        <f aca="false">H1404*CALCULATIONS!$B$2</f>
        <v>4437.744</v>
      </c>
      <c r="N1404" s="4" t="n">
        <f aca="false">IF(J1404="Yes",H1404*CALCULATIONS!$B$3,0)</f>
        <v>0</v>
      </c>
      <c r="O1404" s="4" t="n">
        <f aca="false">L1404-M1404-N1404</f>
        <v>1849.06</v>
      </c>
      <c r="P1404" s="16" t="n">
        <f aca="false">IF(L1404&gt;0,O1404/L1404,"")</f>
        <v>0.294117647058824</v>
      </c>
    </row>
    <row r="1405" customFormat="false" ht="15" hidden="false" customHeight="false" outlineLevel="0" collapsed="false">
      <c r="A1405" s="2" t="str">
        <f aca="false">RAW_DATA!A1401</f>
        <v>ORD-101400</v>
      </c>
      <c r="B1405" s="2" t="str">
        <f aca="false">RAW_DATA!B1401</f>
        <v>CUST-5189</v>
      </c>
      <c r="C1405" s="2" t="str">
        <f aca="false">RAW_DATA!C1401</f>
        <v>Kids</v>
      </c>
      <c r="D1405" s="2" t="str">
        <f aca="false">RAW_DATA!D1401</f>
        <v>KID-JEANS-001</v>
      </c>
      <c r="E1405" s="14" t="str">
        <f aca="false">RAW_DATA!E1401</f>
        <v>2024-09-29</v>
      </c>
      <c r="F1405" s="14" t="str">
        <f aca="false">RAW_DATA!F1401</f>
        <v>2024-10-06</v>
      </c>
      <c r="G1405" s="2" t="str">
        <f aca="false">RAW_DATA!G1401</f>
        <v>Madhesh</v>
      </c>
      <c r="H1405" s="4" t="n">
        <f aca="false">RAW_DATA!H1401</f>
        <v>7735.13</v>
      </c>
      <c r="I1405" s="5" t="n">
        <f aca="false">RAW_DATA!I1401</f>
        <v>25</v>
      </c>
      <c r="J1405" s="2" t="str">
        <f aca="false">RAW_DATA!J1401</f>
        <v>No</v>
      </c>
      <c r="K1405" s="15" t="n">
        <f aca="false">IF(AND(F1405&lt;&gt;"",E1405&lt;&gt;""),DATEVALUE(F1405)-DATEVALUE(E1405),"")</f>
        <v>7</v>
      </c>
      <c r="L1405" s="4" t="n">
        <f aca="false">H1405*(1-I1405/100)</f>
        <v>5801.3475</v>
      </c>
      <c r="M1405" s="4" t="n">
        <f aca="false">H1405*CALCULATIONS!$B$2</f>
        <v>4641.078</v>
      </c>
      <c r="N1405" s="4" t="n">
        <f aca="false">IF(J1405="Yes",H1405*CALCULATIONS!$B$3,0)</f>
        <v>0</v>
      </c>
      <c r="O1405" s="4" t="n">
        <f aca="false">L1405-M1405-N1405</f>
        <v>1160.2695</v>
      </c>
      <c r="P1405" s="16" t="n">
        <f aca="false">IF(L1405&gt;0,O1405/L1405,"")</f>
        <v>0.2</v>
      </c>
    </row>
    <row r="1406" customFormat="false" ht="15" hidden="false" customHeight="false" outlineLevel="0" collapsed="false">
      <c r="A1406" s="2" t="str">
        <f aca="false">RAW_DATA!A1402</f>
        <v>ORD-101401</v>
      </c>
      <c r="B1406" s="2" t="str">
        <f aca="false">RAW_DATA!B1402</f>
        <v>CUST-9676</v>
      </c>
      <c r="C1406" s="2" t="str">
        <f aca="false">RAW_DATA!C1402</f>
        <v>Women</v>
      </c>
      <c r="D1406" s="2" t="str">
        <f aca="false">RAW_DATA!D1402</f>
        <v>WOM-SCARF-001</v>
      </c>
      <c r="E1406" s="14" t="str">
        <f aca="false">RAW_DATA!E1402</f>
        <v>2024-06-25</v>
      </c>
      <c r="F1406" s="14" t="str">
        <f aca="false">RAW_DATA!F1402</f>
        <v>2024-06-27</v>
      </c>
      <c r="G1406" s="2" t="str">
        <f aca="false">RAW_DATA!G1402</f>
        <v>Sudurpashchim</v>
      </c>
      <c r="H1406" s="4" t="n">
        <f aca="false">RAW_DATA!H1402</f>
        <v>7554.81</v>
      </c>
      <c r="I1406" s="5" t="n">
        <f aca="false">RAW_DATA!I1402</f>
        <v>25</v>
      </c>
      <c r="J1406" s="2" t="str">
        <f aca="false">RAW_DATA!J1402</f>
        <v>No</v>
      </c>
      <c r="K1406" s="15" t="n">
        <f aca="false">IF(AND(F1406&lt;&gt;"",E1406&lt;&gt;""),DATEVALUE(F1406)-DATEVALUE(E1406),"")</f>
        <v>2</v>
      </c>
      <c r="L1406" s="4" t="n">
        <f aca="false">H1406*(1-I1406/100)</f>
        <v>5666.1075</v>
      </c>
      <c r="M1406" s="4" t="n">
        <f aca="false">H1406*CALCULATIONS!$B$2</f>
        <v>4532.886</v>
      </c>
      <c r="N1406" s="4" t="n">
        <f aca="false">IF(J1406="Yes",H1406*CALCULATIONS!$B$3,0)</f>
        <v>0</v>
      </c>
      <c r="O1406" s="4" t="n">
        <f aca="false">L1406-M1406-N1406</f>
        <v>1133.2215</v>
      </c>
      <c r="P1406" s="16" t="n">
        <f aca="false">IF(L1406&gt;0,O1406/L1406,"")</f>
        <v>0.2</v>
      </c>
    </row>
    <row r="1407" customFormat="false" ht="15" hidden="false" customHeight="false" outlineLevel="0" collapsed="false">
      <c r="A1407" s="2" t="str">
        <f aca="false">RAW_DATA!A1403</f>
        <v>ORD-101402</v>
      </c>
      <c r="B1407" s="2" t="str">
        <f aca="false">RAW_DATA!B1403</f>
        <v>CUST-6761</v>
      </c>
      <c r="C1407" s="2" t="str">
        <f aca="false">RAW_DATA!C1403</f>
        <v>Men</v>
      </c>
      <c r="D1407" s="2" t="str">
        <f aca="false">RAW_DATA!D1403</f>
        <v>MEN-JACKET-001</v>
      </c>
      <c r="E1407" s="14" t="str">
        <f aca="false">RAW_DATA!E1403</f>
        <v>2024-01-16</v>
      </c>
      <c r="F1407" s="14" t="str">
        <f aca="false">RAW_DATA!F1403</f>
        <v>2024-01-19</v>
      </c>
      <c r="G1407" s="2" t="str">
        <f aca="false">RAW_DATA!G1403</f>
        <v>Lumbini</v>
      </c>
      <c r="H1407" s="4" t="n">
        <f aca="false">RAW_DATA!H1403</f>
        <v>10280.27</v>
      </c>
      <c r="I1407" s="5" t="n">
        <f aca="false">RAW_DATA!I1403</f>
        <v>15</v>
      </c>
      <c r="J1407" s="2" t="str">
        <f aca="false">RAW_DATA!J1403</f>
        <v>No</v>
      </c>
      <c r="K1407" s="15" t="n">
        <f aca="false">IF(AND(F1407&lt;&gt;"",E1407&lt;&gt;""),DATEVALUE(F1407)-DATEVALUE(E1407),"")</f>
        <v>3</v>
      </c>
      <c r="L1407" s="4" t="n">
        <f aca="false">H1407*(1-I1407/100)</f>
        <v>8738.2295</v>
      </c>
      <c r="M1407" s="4" t="n">
        <f aca="false">H1407*CALCULATIONS!$B$2</f>
        <v>6168.162</v>
      </c>
      <c r="N1407" s="4" t="n">
        <f aca="false">IF(J1407="Yes",H1407*CALCULATIONS!$B$3,0)</f>
        <v>0</v>
      </c>
      <c r="O1407" s="4" t="n">
        <f aca="false">L1407-M1407-N1407</f>
        <v>2570.0675</v>
      </c>
      <c r="P1407" s="16" t="n">
        <f aca="false">IF(L1407&gt;0,O1407/L1407,"")</f>
        <v>0.294117647058824</v>
      </c>
    </row>
    <row r="1408" customFormat="false" ht="15" hidden="false" customHeight="false" outlineLevel="0" collapsed="false">
      <c r="A1408" s="2" t="str">
        <f aca="false">RAW_DATA!A1404</f>
        <v>ORD-101403</v>
      </c>
      <c r="B1408" s="2" t="str">
        <f aca="false">RAW_DATA!B1404</f>
        <v>CUST-4845</v>
      </c>
      <c r="C1408" s="2" t="str">
        <f aca="false">RAW_DATA!C1404</f>
        <v>Women</v>
      </c>
      <c r="D1408" s="2" t="str">
        <f aca="false">RAW_DATA!D1404</f>
        <v>WOM-LEHENGA-001</v>
      </c>
      <c r="E1408" s="14" t="str">
        <f aca="false">RAW_DATA!E1404</f>
        <v>2024-05-25</v>
      </c>
      <c r="F1408" s="14" t="str">
        <f aca="false">RAW_DATA!F1404</f>
        <v>2024-05-31</v>
      </c>
      <c r="G1408" s="2" t="str">
        <f aca="false">RAW_DATA!G1404</f>
        <v>Sudurpashchim</v>
      </c>
      <c r="H1408" s="4" t="n">
        <f aca="false">RAW_DATA!H1404</f>
        <v>11395.13</v>
      </c>
      <c r="I1408" s="5" t="n">
        <f aca="false">RAW_DATA!I1404</f>
        <v>0</v>
      </c>
      <c r="J1408" s="2" t="str">
        <f aca="false">RAW_DATA!J1404</f>
        <v>No</v>
      </c>
      <c r="K1408" s="15" t="n">
        <f aca="false">IF(AND(F1408&lt;&gt;"",E1408&lt;&gt;""),DATEVALUE(F1408)-DATEVALUE(E1408),"")</f>
        <v>6</v>
      </c>
      <c r="L1408" s="4" t="n">
        <f aca="false">H1408*(1-I1408/100)</f>
        <v>11395.13</v>
      </c>
      <c r="M1408" s="4" t="n">
        <f aca="false">H1408*CALCULATIONS!$B$2</f>
        <v>6837.078</v>
      </c>
      <c r="N1408" s="4" t="n">
        <f aca="false">IF(J1408="Yes",H1408*CALCULATIONS!$B$3,0)</f>
        <v>0</v>
      </c>
      <c r="O1408" s="4" t="n">
        <f aca="false">L1408-M1408-N1408</f>
        <v>4558.052</v>
      </c>
      <c r="P1408" s="16" t="n">
        <f aca="false">IF(L1408&gt;0,O1408/L1408,"")</f>
        <v>0.4</v>
      </c>
    </row>
    <row r="1409" customFormat="false" ht="15" hidden="false" customHeight="false" outlineLevel="0" collapsed="false">
      <c r="A1409" s="2" t="str">
        <f aca="false">RAW_DATA!A1405</f>
        <v>ORD-101404</v>
      </c>
      <c r="B1409" s="2" t="str">
        <f aca="false">RAW_DATA!B1405</f>
        <v>CUST-2812</v>
      </c>
      <c r="C1409" s="2" t="str">
        <f aca="false">RAW_DATA!C1405</f>
        <v>Men</v>
      </c>
      <c r="D1409" s="2" t="str">
        <f aca="false">RAW_DATA!D1405</f>
        <v>MEN-CHINO-001</v>
      </c>
      <c r="E1409" s="14" t="str">
        <f aca="false">RAW_DATA!E1405</f>
        <v>2024-03-04</v>
      </c>
      <c r="F1409" s="14" t="str">
        <f aca="false">RAW_DATA!F1405</f>
        <v>2024-03-06</v>
      </c>
      <c r="G1409" s="2" t="str">
        <f aca="false">RAW_DATA!G1405</f>
        <v>Bagmati</v>
      </c>
      <c r="H1409" s="4" t="n">
        <f aca="false">RAW_DATA!H1405</f>
        <v>14257.88</v>
      </c>
      <c r="I1409" s="5" t="n">
        <f aca="false">RAW_DATA!I1405</f>
        <v>20</v>
      </c>
      <c r="J1409" s="2" t="str">
        <f aca="false">RAW_DATA!J1405</f>
        <v>No</v>
      </c>
      <c r="K1409" s="15" t="n">
        <f aca="false">IF(AND(F1409&lt;&gt;"",E1409&lt;&gt;""),DATEVALUE(F1409)-DATEVALUE(E1409),"")</f>
        <v>2</v>
      </c>
      <c r="L1409" s="4" t="n">
        <f aca="false">H1409*(1-I1409/100)</f>
        <v>11406.304</v>
      </c>
      <c r="M1409" s="4" t="n">
        <f aca="false">H1409*CALCULATIONS!$B$2</f>
        <v>8554.728</v>
      </c>
      <c r="N1409" s="4" t="n">
        <f aca="false">IF(J1409="Yes",H1409*CALCULATIONS!$B$3,0)</f>
        <v>0</v>
      </c>
      <c r="O1409" s="4" t="n">
        <f aca="false">L1409-M1409-N1409</f>
        <v>2851.576</v>
      </c>
      <c r="P1409" s="16" t="n">
        <f aca="false">IF(L1409&gt;0,O1409/L1409,"")</f>
        <v>0.25</v>
      </c>
    </row>
    <row r="1410" customFormat="false" ht="15" hidden="false" customHeight="false" outlineLevel="0" collapsed="false">
      <c r="A1410" s="2" t="str">
        <f aca="false">RAW_DATA!A1406</f>
        <v>ORD-101405</v>
      </c>
      <c r="B1410" s="2" t="str">
        <f aca="false">RAW_DATA!B1406</f>
        <v>CUST-4567</v>
      </c>
      <c r="C1410" s="2" t="str">
        <f aca="false">RAW_DATA!C1406</f>
        <v>Women</v>
      </c>
      <c r="D1410" s="2" t="str">
        <f aca="false">RAW_DATA!D1406</f>
        <v>WOM-DRESS-001</v>
      </c>
      <c r="E1410" s="14" t="str">
        <f aca="false">RAW_DATA!E1406</f>
        <v>2024-07-24</v>
      </c>
      <c r="F1410" s="14" t="str">
        <f aca="false">RAW_DATA!F1406</f>
        <v>2024-07-30</v>
      </c>
      <c r="G1410" s="2" t="str">
        <f aca="false">RAW_DATA!G1406</f>
        <v>Karnali</v>
      </c>
      <c r="H1410" s="4" t="n">
        <f aca="false">RAW_DATA!H1406</f>
        <v>11774.11</v>
      </c>
      <c r="I1410" s="5" t="n">
        <f aca="false">RAW_DATA!I1406</f>
        <v>30</v>
      </c>
      <c r="J1410" s="2" t="str">
        <f aca="false">RAW_DATA!J1406</f>
        <v>No</v>
      </c>
      <c r="K1410" s="15" t="n">
        <f aca="false">IF(AND(F1410&lt;&gt;"",E1410&lt;&gt;""),DATEVALUE(F1410)-DATEVALUE(E1410),"")</f>
        <v>6</v>
      </c>
      <c r="L1410" s="4" t="n">
        <f aca="false">H1410*(1-I1410/100)</f>
        <v>8241.877</v>
      </c>
      <c r="M1410" s="4" t="n">
        <f aca="false">H1410*CALCULATIONS!$B$2</f>
        <v>7064.466</v>
      </c>
      <c r="N1410" s="4" t="n">
        <f aca="false">IF(J1410="Yes",H1410*CALCULATIONS!$B$3,0)</f>
        <v>0</v>
      </c>
      <c r="O1410" s="4" t="n">
        <f aca="false">L1410-M1410-N1410</f>
        <v>1177.411</v>
      </c>
      <c r="P1410" s="16" t="n">
        <f aca="false">IF(L1410&gt;0,O1410/L1410,"")</f>
        <v>0.142857142857143</v>
      </c>
    </row>
    <row r="1411" customFormat="false" ht="15" hidden="false" customHeight="false" outlineLevel="0" collapsed="false">
      <c r="A1411" s="2" t="str">
        <f aca="false">RAW_DATA!A1407</f>
        <v>ORD-101406</v>
      </c>
      <c r="B1411" s="2" t="str">
        <f aca="false">RAW_DATA!B1407</f>
        <v>CUST-6206</v>
      </c>
      <c r="C1411" s="2" t="str">
        <f aca="false">RAW_DATA!C1407</f>
        <v>Women</v>
      </c>
      <c r="D1411" s="2" t="str">
        <f aca="false">RAW_DATA!D1407</f>
        <v>WOM-SCARF-001</v>
      </c>
      <c r="E1411" s="14" t="str">
        <f aca="false">RAW_DATA!E1407</f>
        <v>2024-02-24</v>
      </c>
      <c r="F1411" s="14" t="str">
        <f aca="false">RAW_DATA!F1407</f>
        <v>2024-03-02</v>
      </c>
      <c r="G1411" s="2" t="str">
        <f aca="false">RAW_DATA!G1407</f>
        <v>Bagmati</v>
      </c>
      <c r="H1411" s="4" t="n">
        <f aca="false">RAW_DATA!H1407</f>
        <v>5766.03</v>
      </c>
      <c r="I1411" s="5" t="n">
        <f aca="false">RAW_DATA!I1407</f>
        <v>30</v>
      </c>
      <c r="J1411" s="2" t="str">
        <f aca="false">RAW_DATA!J1407</f>
        <v>No</v>
      </c>
      <c r="K1411" s="15" t="n">
        <f aca="false">IF(AND(F1411&lt;&gt;"",E1411&lt;&gt;""),DATEVALUE(F1411)-DATEVALUE(E1411),"")</f>
        <v>7</v>
      </c>
      <c r="L1411" s="4" t="n">
        <f aca="false">H1411*(1-I1411/100)</f>
        <v>4036.221</v>
      </c>
      <c r="M1411" s="4" t="n">
        <f aca="false">H1411*CALCULATIONS!$B$2</f>
        <v>3459.618</v>
      </c>
      <c r="N1411" s="4" t="n">
        <f aca="false">IF(J1411="Yes",H1411*CALCULATIONS!$B$3,0)</f>
        <v>0</v>
      </c>
      <c r="O1411" s="4" t="n">
        <f aca="false">L1411-M1411-N1411</f>
        <v>576.603</v>
      </c>
      <c r="P1411" s="16" t="n">
        <f aca="false">IF(L1411&gt;0,O1411/L1411,"")</f>
        <v>0.142857142857143</v>
      </c>
    </row>
    <row r="1412" customFormat="false" ht="15" hidden="false" customHeight="false" outlineLevel="0" collapsed="false">
      <c r="A1412" s="2" t="str">
        <f aca="false">RAW_DATA!A1408</f>
        <v>ORD-101407</v>
      </c>
      <c r="B1412" s="2" t="str">
        <f aca="false">RAW_DATA!B1408</f>
        <v>CUST-3571</v>
      </c>
      <c r="C1412" s="2" t="str">
        <f aca="false">RAW_DATA!C1408</f>
        <v>Women</v>
      </c>
      <c r="D1412" s="2" t="str">
        <f aca="false">RAW_DATA!D1408</f>
        <v>WOM-CARDIGAN-001</v>
      </c>
      <c r="E1412" s="14" t="str">
        <f aca="false">RAW_DATA!E1408</f>
        <v>2024-08-25</v>
      </c>
      <c r="F1412" s="14" t="str">
        <f aca="false">RAW_DATA!F1408</f>
        <v>2024-08-29</v>
      </c>
      <c r="G1412" s="2" t="str">
        <f aca="false">RAW_DATA!G1408</f>
        <v>Madhesh</v>
      </c>
      <c r="H1412" s="4" t="n">
        <f aca="false">RAW_DATA!H1408</f>
        <v>6357.51</v>
      </c>
      <c r="I1412" s="5" t="n">
        <f aca="false">RAW_DATA!I1408</f>
        <v>30</v>
      </c>
      <c r="J1412" s="2" t="str">
        <f aca="false">RAW_DATA!J1408</f>
        <v>No</v>
      </c>
      <c r="K1412" s="15" t="n">
        <f aca="false">IF(AND(F1412&lt;&gt;"",E1412&lt;&gt;""),DATEVALUE(F1412)-DATEVALUE(E1412),"")</f>
        <v>4</v>
      </c>
      <c r="L1412" s="4" t="n">
        <f aca="false">H1412*(1-I1412/100)</f>
        <v>4450.257</v>
      </c>
      <c r="M1412" s="4" t="n">
        <f aca="false">H1412*CALCULATIONS!$B$2</f>
        <v>3814.506</v>
      </c>
      <c r="N1412" s="4" t="n">
        <f aca="false">IF(J1412="Yes",H1412*CALCULATIONS!$B$3,0)</f>
        <v>0</v>
      </c>
      <c r="O1412" s="4" t="n">
        <f aca="false">L1412-M1412-N1412</f>
        <v>635.751</v>
      </c>
      <c r="P1412" s="16" t="n">
        <f aca="false">IF(L1412&gt;0,O1412/L1412,"")</f>
        <v>0.142857142857143</v>
      </c>
    </row>
    <row r="1413" customFormat="false" ht="15" hidden="false" customHeight="false" outlineLevel="0" collapsed="false">
      <c r="A1413" s="2" t="str">
        <f aca="false">RAW_DATA!A1409</f>
        <v>ORD-101408</v>
      </c>
      <c r="B1413" s="2" t="str">
        <f aca="false">RAW_DATA!B1409</f>
        <v>CUST-2610</v>
      </c>
      <c r="C1413" s="2" t="str">
        <f aca="false">RAW_DATA!C1409</f>
        <v>Kids</v>
      </c>
      <c r="D1413" s="2" t="str">
        <f aca="false">RAW_DATA!D1409</f>
        <v>KID-JEANS-001</v>
      </c>
      <c r="E1413" s="14" t="str">
        <f aca="false">RAW_DATA!E1409</f>
        <v>2024-06-20</v>
      </c>
      <c r="F1413" s="14" t="str">
        <f aca="false">RAW_DATA!F1409</f>
        <v>2024-06-28</v>
      </c>
      <c r="G1413" s="2" t="str">
        <f aca="false">RAW_DATA!G1409</f>
        <v>Madhesh</v>
      </c>
      <c r="H1413" s="4" t="n">
        <f aca="false">RAW_DATA!H1409</f>
        <v>8223.65</v>
      </c>
      <c r="I1413" s="5" t="n">
        <f aca="false">RAW_DATA!I1409</f>
        <v>0</v>
      </c>
      <c r="J1413" s="2" t="str">
        <f aca="false">RAW_DATA!J1409</f>
        <v>No</v>
      </c>
      <c r="K1413" s="15" t="n">
        <f aca="false">IF(AND(F1413&lt;&gt;"",E1413&lt;&gt;""),DATEVALUE(F1413)-DATEVALUE(E1413),"")</f>
        <v>8</v>
      </c>
      <c r="L1413" s="4" t="n">
        <f aca="false">H1413*(1-I1413/100)</f>
        <v>8223.65</v>
      </c>
      <c r="M1413" s="4" t="n">
        <f aca="false">H1413*CALCULATIONS!$B$2</f>
        <v>4934.19</v>
      </c>
      <c r="N1413" s="4" t="n">
        <f aca="false">IF(J1413="Yes",H1413*CALCULATIONS!$B$3,0)</f>
        <v>0</v>
      </c>
      <c r="O1413" s="4" t="n">
        <f aca="false">L1413-M1413-N1413</f>
        <v>3289.46</v>
      </c>
      <c r="P1413" s="16" t="n">
        <f aca="false">IF(L1413&gt;0,O1413/L1413,"")</f>
        <v>0.4</v>
      </c>
    </row>
    <row r="1414" customFormat="false" ht="15" hidden="false" customHeight="false" outlineLevel="0" collapsed="false">
      <c r="A1414" s="2" t="str">
        <f aca="false">RAW_DATA!A1410</f>
        <v>ORD-101409</v>
      </c>
      <c r="B1414" s="2" t="str">
        <f aca="false">RAW_DATA!B1410</f>
        <v>CUST-9247</v>
      </c>
      <c r="C1414" s="2" t="str">
        <f aca="false">RAW_DATA!C1410</f>
        <v>Men</v>
      </c>
      <c r="D1414" s="2" t="str">
        <f aca="false">RAW_DATA!D1410</f>
        <v>MEN-POLO-001</v>
      </c>
      <c r="E1414" s="14" t="str">
        <f aca="false">RAW_DATA!E1410</f>
        <v>2024-01-15</v>
      </c>
      <c r="F1414" s="14" t="str">
        <f aca="false">RAW_DATA!F1410</f>
        <v>2024-01-22</v>
      </c>
      <c r="G1414" s="2" t="str">
        <f aca="false">RAW_DATA!G1410</f>
        <v>Sudurpashchim</v>
      </c>
      <c r="H1414" s="4" t="n">
        <f aca="false">RAW_DATA!H1410</f>
        <v>3238.69</v>
      </c>
      <c r="I1414" s="5" t="n">
        <f aca="false">RAW_DATA!I1410</f>
        <v>15</v>
      </c>
      <c r="J1414" s="2" t="str">
        <f aca="false">RAW_DATA!J1410</f>
        <v>Yes</v>
      </c>
      <c r="K1414" s="15" t="n">
        <f aca="false">IF(AND(F1414&lt;&gt;"",E1414&lt;&gt;""),DATEVALUE(F1414)-DATEVALUE(E1414),"")</f>
        <v>7</v>
      </c>
      <c r="L1414" s="4" t="n">
        <f aca="false">H1414*(1-I1414/100)</f>
        <v>2752.8865</v>
      </c>
      <c r="M1414" s="4" t="n">
        <f aca="false">H1414*CALCULATIONS!$B$2</f>
        <v>1943.214</v>
      </c>
      <c r="N1414" s="4" t="n">
        <f aca="false">IF(J1414="Yes",H1414*CALCULATIONS!$B$3,0)</f>
        <v>647.738</v>
      </c>
      <c r="O1414" s="4" t="n">
        <f aca="false">L1414-M1414-N1414</f>
        <v>161.9345</v>
      </c>
      <c r="P1414" s="16" t="n">
        <f aca="false">IF(L1414&gt;0,O1414/L1414,"")</f>
        <v>0.0588235294117647</v>
      </c>
    </row>
    <row r="1415" customFormat="false" ht="15" hidden="false" customHeight="false" outlineLevel="0" collapsed="false">
      <c r="A1415" s="2" t="str">
        <f aca="false">RAW_DATA!A1411</f>
        <v>ORD-101410</v>
      </c>
      <c r="B1415" s="2" t="str">
        <f aca="false">RAW_DATA!B1411</f>
        <v>CUST-8731</v>
      </c>
      <c r="C1415" s="2" t="str">
        <f aca="false">RAW_DATA!C1411</f>
        <v>Kids</v>
      </c>
      <c r="D1415" s="2" t="str">
        <f aca="false">RAW_DATA!D1411</f>
        <v>KID-KURTA-001</v>
      </c>
      <c r="E1415" s="14" t="str">
        <f aca="false">RAW_DATA!E1411</f>
        <v>2024-06-15</v>
      </c>
      <c r="F1415" s="14" t="str">
        <f aca="false">RAW_DATA!F1411</f>
        <v>2024-06-21</v>
      </c>
      <c r="G1415" s="2" t="str">
        <f aca="false">RAW_DATA!G1411</f>
        <v>Gandaki</v>
      </c>
      <c r="H1415" s="4" t="n">
        <f aca="false">RAW_DATA!H1411</f>
        <v>14209.59</v>
      </c>
      <c r="I1415" s="5" t="n">
        <f aca="false">RAW_DATA!I1411</f>
        <v>15</v>
      </c>
      <c r="J1415" s="2" t="str">
        <f aca="false">RAW_DATA!J1411</f>
        <v>Yes</v>
      </c>
      <c r="K1415" s="15" t="n">
        <f aca="false">IF(AND(F1415&lt;&gt;"",E1415&lt;&gt;""),DATEVALUE(F1415)-DATEVALUE(E1415),"")</f>
        <v>6</v>
      </c>
      <c r="L1415" s="4" t="n">
        <f aca="false">H1415*(1-I1415/100)</f>
        <v>12078.1515</v>
      </c>
      <c r="M1415" s="4" t="n">
        <f aca="false">H1415*CALCULATIONS!$B$2</f>
        <v>8525.754</v>
      </c>
      <c r="N1415" s="4" t="n">
        <f aca="false">IF(J1415="Yes",H1415*CALCULATIONS!$B$3,0)</f>
        <v>2841.918</v>
      </c>
      <c r="O1415" s="4" t="n">
        <f aca="false">L1415-M1415-N1415</f>
        <v>710.479500000001</v>
      </c>
      <c r="P1415" s="16" t="n">
        <f aca="false">IF(L1415&gt;0,O1415/L1415,"")</f>
        <v>0.0588235294117648</v>
      </c>
    </row>
    <row r="1416" customFormat="false" ht="15" hidden="false" customHeight="false" outlineLevel="0" collapsed="false">
      <c r="A1416" s="2" t="str">
        <f aca="false">RAW_DATA!A1412</f>
        <v>ORD-101411</v>
      </c>
      <c r="B1416" s="2" t="str">
        <f aca="false">RAW_DATA!B1412</f>
        <v>CUST-4162</v>
      </c>
      <c r="C1416" s="2" t="str">
        <f aca="false">RAW_DATA!C1412</f>
        <v>Women</v>
      </c>
      <c r="D1416" s="2" t="str">
        <f aca="false">RAW_DATA!D1412</f>
        <v>WOM-BLOUSE-001</v>
      </c>
      <c r="E1416" s="14" t="str">
        <f aca="false">RAW_DATA!E1412</f>
        <v>2024-11-30</v>
      </c>
      <c r="F1416" s="14" t="str">
        <f aca="false">RAW_DATA!F1412</f>
        <v>2024-12-05</v>
      </c>
      <c r="G1416" s="2" t="str">
        <f aca="false">RAW_DATA!G1412</f>
        <v>Bagmati</v>
      </c>
      <c r="H1416" s="4" t="n">
        <f aca="false">RAW_DATA!H1412</f>
        <v>13310.93</v>
      </c>
      <c r="I1416" s="5" t="n">
        <f aca="false">RAW_DATA!I1412</f>
        <v>20</v>
      </c>
      <c r="J1416" s="2" t="str">
        <f aca="false">RAW_DATA!J1412</f>
        <v>No</v>
      </c>
      <c r="K1416" s="15" t="n">
        <f aca="false">IF(AND(F1416&lt;&gt;"",E1416&lt;&gt;""),DATEVALUE(F1416)-DATEVALUE(E1416),"")</f>
        <v>5</v>
      </c>
      <c r="L1416" s="4" t="n">
        <f aca="false">H1416*(1-I1416/100)</f>
        <v>10648.744</v>
      </c>
      <c r="M1416" s="4" t="n">
        <f aca="false">H1416*CALCULATIONS!$B$2</f>
        <v>7986.558</v>
      </c>
      <c r="N1416" s="4" t="n">
        <f aca="false">IF(J1416="Yes",H1416*CALCULATIONS!$B$3,0)</f>
        <v>0</v>
      </c>
      <c r="O1416" s="4" t="n">
        <f aca="false">L1416-M1416-N1416</f>
        <v>2662.186</v>
      </c>
      <c r="P1416" s="16" t="n">
        <f aca="false">IF(L1416&gt;0,O1416/L1416,"")</f>
        <v>0.25</v>
      </c>
    </row>
    <row r="1417" customFormat="false" ht="15" hidden="false" customHeight="false" outlineLevel="0" collapsed="false">
      <c r="A1417" s="2" t="str">
        <f aca="false">RAW_DATA!A1413</f>
        <v>ORD-101412</v>
      </c>
      <c r="B1417" s="2" t="str">
        <f aca="false">RAW_DATA!B1413</f>
        <v>CUST-4273</v>
      </c>
      <c r="C1417" s="2" t="str">
        <f aca="false">RAW_DATA!C1413</f>
        <v>Kids</v>
      </c>
      <c r="D1417" s="2" t="str">
        <f aca="false">RAW_DATA!D1413</f>
        <v>KID-JEANS-001</v>
      </c>
      <c r="E1417" s="14" t="str">
        <f aca="false">RAW_DATA!E1413</f>
        <v>2024-03-30</v>
      </c>
      <c r="F1417" s="14" t="str">
        <f aca="false">RAW_DATA!F1413</f>
        <v>2024-04-04</v>
      </c>
      <c r="G1417" s="2" t="str">
        <f aca="false">RAW_DATA!G1413</f>
        <v>Madhesh</v>
      </c>
      <c r="H1417" s="4" t="n">
        <f aca="false">RAW_DATA!H1413</f>
        <v>13182.43</v>
      </c>
      <c r="I1417" s="5" t="n">
        <f aca="false">RAW_DATA!I1413</f>
        <v>25</v>
      </c>
      <c r="J1417" s="2" t="str">
        <f aca="false">RAW_DATA!J1413</f>
        <v>No</v>
      </c>
      <c r="K1417" s="15" t="n">
        <f aca="false">IF(AND(F1417&lt;&gt;"",E1417&lt;&gt;""),DATEVALUE(F1417)-DATEVALUE(E1417),"")</f>
        <v>5</v>
      </c>
      <c r="L1417" s="4" t="n">
        <f aca="false">H1417*(1-I1417/100)</f>
        <v>9886.8225</v>
      </c>
      <c r="M1417" s="4" t="n">
        <f aca="false">H1417*CALCULATIONS!$B$2</f>
        <v>7909.458</v>
      </c>
      <c r="N1417" s="4" t="n">
        <f aca="false">IF(J1417="Yes",H1417*CALCULATIONS!$B$3,0)</f>
        <v>0</v>
      </c>
      <c r="O1417" s="4" t="n">
        <f aca="false">L1417-M1417-N1417</f>
        <v>1977.3645</v>
      </c>
      <c r="P1417" s="16" t="n">
        <f aca="false">IF(L1417&gt;0,O1417/L1417,"")</f>
        <v>0.2</v>
      </c>
    </row>
    <row r="1418" customFormat="false" ht="15" hidden="false" customHeight="false" outlineLevel="0" collapsed="false">
      <c r="A1418" s="2" t="str">
        <f aca="false">RAW_DATA!A1414</f>
        <v>ORD-101413</v>
      </c>
      <c r="B1418" s="2" t="str">
        <f aca="false">RAW_DATA!B1414</f>
        <v>CUST-8268</v>
      </c>
      <c r="C1418" s="2" t="str">
        <f aca="false">RAW_DATA!C1414</f>
        <v>Men</v>
      </c>
      <c r="D1418" s="2" t="str">
        <f aca="false">RAW_DATA!D1414</f>
        <v>MEN-JACKET-001</v>
      </c>
      <c r="E1418" s="14" t="str">
        <f aca="false">RAW_DATA!E1414</f>
        <v>2024-08-24</v>
      </c>
      <c r="F1418" s="14" t="str">
        <f aca="false">RAW_DATA!F1414</f>
        <v>2024-08-29</v>
      </c>
      <c r="G1418" s="2" t="str">
        <f aca="false">RAW_DATA!G1414</f>
        <v>Bagmati</v>
      </c>
      <c r="H1418" s="4" t="n">
        <f aca="false">RAW_DATA!H1414</f>
        <v>3501.61</v>
      </c>
      <c r="I1418" s="5" t="n">
        <f aca="false">RAW_DATA!I1414</f>
        <v>0</v>
      </c>
      <c r="J1418" s="2" t="str">
        <f aca="false">RAW_DATA!J1414</f>
        <v>No</v>
      </c>
      <c r="K1418" s="15" t="n">
        <f aca="false">IF(AND(F1418&lt;&gt;"",E1418&lt;&gt;""),DATEVALUE(F1418)-DATEVALUE(E1418),"")</f>
        <v>5</v>
      </c>
      <c r="L1418" s="4" t="n">
        <f aca="false">H1418*(1-I1418/100)</f>
        <v>3501.61</v>
      </c>
      <c r="M1418" s="4" t="n">
        <f aca="false">H1418*CALCULATIONS!$B$2</f>
        <v>2100.966</v>
      </c>
      <c r="N1418" s="4" t="n">
        <f aca="false">IF(J1418="Yes",H1418*CALCULATIONS!$B$3,0)</f>
        <v>0</v>
      </c>
      <c r="O1418" s="4" t="n">
        <f aca="false">L1418-M1418-N1418</f>
        <v>1400.644</v>
      </c>
      <c r="P1418" s="16" t="n">
        <f aca="false">IF(L1418&gt;0,O1418/L1418,"")</f>
        <v>0.4</v>
      </c>
    </row>
    <row r="1419" customFormat="false" ht="15" hidden="false" customHeight="false" outlineLevel="0" collapsed="false">
      <c r="A1419" s="2" t="str">
        <f aca="false">RAW_DATA!A1415</f>
        <v>ORD-101414</v>
      </c>
      <c r="B1419" s="2" t="str">
        <f aca="false">RAW_DATA!B1415</f>
        <v>CUST-3609</v>
      </c>
      <c r="C1419" s="2" t="str">
        <f aca="false">RAW_DATA!C1415</f>
        <v>Kids</v>
      </c>
      <c r="D1419" s="2" t="str">
        <f aca="false">RAW_DATA!D1415</f>
        <v>KID-JEANS-001</v>
      </c>
      <c r="E1419" s="14" t="str">
        <f aca="false">RAW_DATA!E1415</f>
        <v>2024-11-05</v>
      </c>
      <c r="F1419" s="14" t="str">
        <f aca="false">RAW_DATA!F1415</f>
        <v>2024-11-14</v>
      </c>
      <c r="G1419" s="2" t="str">
        <f aca="false">RAW_DATA!G1415</f>
        <v>Sudurpashchim</v>
      </c>
      <c r="H1419" s="4" t="n">
        <f aca="false">RAW_DATA!H1415</f>
        <v>9800</v>
      </c>
      <c r="I1419" s="5" t="n">
        <f aca="false">RAW_DATA!I1415</f>
        <v>20</v>
      </c>
      <c r="J1419" s="2" t="str">
        <f aca="false">RAW_DATA!J1415</f>
        <v>No</v>
      </c>
      <c r="K1419" s="15" t="n">
        <f aca="false">IF(AND(F1419&lt;&gt;"",E1419&lt;&gt;""),DATEVALUE(F1419)-DATEVALUE(E1419),"")</f>
        <v>9</v>
      </c>
      <c r="L1419" s="4" t="n">
        <f aca="false">H1419*(1-I1419/100)</f>
        <v>7840</v>
      </c>
      <c r="M1419" s="4" t="n">
        <f aca="false">H1419*CALCULATIONS!$B$2</f>
        <v>5880</v>
      </c>
      <c r="N1419" s="4" t="n">
        <f aca="false">IF(J1419="Yes",H1419*CALCULATIONS!$B$3,0)</f>
        <v>0</v>
      </c>
      <c r="O1419" s="4" t="n">
        <f aca="false">L1419-M1419-N1419</f>
        <v>1960</v>
      </c>
      <c r="P1419" s="16" t="n">
        <f aca="false">IF(L1419&gt;0,O1419/L1419,"")</f>
        <v>0.25</v>
      </c>
    </row>
    <row r="1420" customFormat="false" ht="15" hidden="false" customHeight="false" outlineLevel="0" collapsed="false">
      <c r="A1420" s="2" t="str">
        <f aca="false">RAW_DATA!A1416</f>
        <v>ORD-101415</v>
      </c>
      <c r="B1420" s="2" t="str">
        <f aca="false">RAW_DATA!B1416</f>
        <v>CUST-7313</v>
      </c>
      <c r="C1420" s="2" t="str">
        <f aca="false">RAW_DATA!C1416</f>
        <v>Men</v>
      </c>
      <c r="D1420" s="2" t="str">
        <f aca="false">RAW_DATA!D1416</f>
        <v>MEN-SHIRT-002</v>
      </c>
      <c r="E1420" s="14" t="str">
        <f aca="false">RAW_DATA!E1416</f>
        <v>2024-07-27</v>
      </c>
      <c r="F1420" s="14" t="str">
        <f aca="false">RAW_DATA!F1416</f>
        <v>2024-08-06</v>
      </c>
      <c r="G1420" s="2" t="str">
        <f aca="false">RAW_DATA!G1416</f>
        <v>Bagmati</v>
      </c>
      <c r="H1420" s="4" t="n">
        <f aca="false">RAW_DATA!H1416</f>
        <v>10389.34</v>
      </c>
      <c r="I1420" s="5" t="n">
        <f aca="false">RAW_DATA!I1416</f>
        <v>0</v>
      </c>
      <c r="J1420" s="2" t="str">
        <f aca="false">RAW_DATA!J1416</f>
        <v>No</v>
      </c>
      <c r="K1420" s="15" t="n">
        <f aca="false">IF(AND(F1420&lt;&gt;"",E1420&lt;&gt;""),DATEVALUE(F1420)-DATEVALUE(E1420),"")</f>
        <v>10</v>
      </c>
      <c r="L1420" s="4" t="n">
        <f aca="false">H1420*(1-I1420/100)</f>
        <v>10389.34</v>
      </c>
      <c r="M1420" s="4" t="n">
        <f aca="false">H1420*CALCULATIONS!$B$2</f>
        <v>6233.604</v>
      </c>
      <c r="N1420" s="4" t="n">
        <f aca="false">IF(J1420="Yes",H1420*CALCULATIONS!$B$3,0)</f>
        <v>0</v>
      </c>
      <c r="O1420" s="4" t="n">
        <f aca="false">L1420-M1420-N1420</f>
        <v>4155.736</v>
      </c>
      <c r="P1420" s="16" t="n">
        <f aca="false">IF(L1420&gt;0,O1420/L1420,"")</f>
        <v>0.4</v>
      </c>
    </row>
    <row r="1421" customFormat="false" ht="15" hidden="false" customHeight="false" outlineLevel="0" collapsed="false">
      <c r="A1421" s="2" t="str">
        <f aca="false">RAW_DATA!A1417</f>
        <v>ORD-101416</v>
      </c>
      <c r="B1421" s="2" t="str">
        <f aca="false">RAW_DATA!B1417</f>
        <v>CUST-1388</v>
      </c>
      <c r="C1421" s="2" t="str">
        <f aca="false">RAW_DATA!C1417</f>
        <v>Men</v>
      </c>
      <c r="D1421" s="2" t="str">
        <f aca="false">RAW_DATA!D1417</f>
        <v>MEN-POLO-001</v>
      </c>
      <c r="E1421" s="14" t="str">
        <f aca="false">RAW_DATA!E1417</f>
        <v>2024-11-06</v>
      </c>
      <c r="F1421" s="14" t="str">
        <f aca="false">RAW_DATA!F1417</f>
        <v>2024-11-13</v>
      </c>
      <c r="G1421" s="2" t="str">
        <f aca="false">RAW_DATA!G1417</f>
        <v>Sudurpashchim</v>
      </c>
      <c r="H1421" s="4" t="n">
        <f aca="false">RAW_DATA!H1417</f>
        <v>8291.45</v>
      </c>
      <c r="I1421" s="5" t="n">
        <f aca="false">RAW_DATA!I1417</f>
        <v>25</v>
      </c>
      <c r="J1421" s="2" t="str">
        <f aca="false">RAW_DATA!J1417</f>
        <v>No</v>
      </c>
      <c r="K1421" s="15" t="n">
        <f aca="false">IF(AND(F1421&lt;&gt;"",E1421&lt;&gt;""),DATEVALUE(F1421)-DATEVALUE(E1421),"")</f>
        <v>7</v>
      </c>
      <c r="L1421" s="4" t="n">
        <f aca="false">H1421*(1-I1421/100)</f>
        <v>6218.5875</v>
      </c>
      <c r="M1421" s="4" t="n">
        <f aca="false">H1421*CALCULATIONS!$B$2</f>
        <v>4974.87</v>
      </c>
      <c r="N1421" s="4" t="n">
        <f aca="false">IF(J1421="Yes",H1421*CALCULATIONS!$B$3,0)</f>
        <v>0</v>
      </c>
      <c r="O1421" s="4" t="n">
        <f aca="false">L1421-M1421-N1421</f>
        <v>1243.7175</v>
      </c>
      <c r="P1421" s="16" t="n">
        <f aca="false">IF(L1421&gt;0,O1421/L1421,"")</f>
        <v>0.2</v>
      </c>
    </row>
    <row r="1422" customFormat="false" ht="15" hidden="false" customHeight="false" outlineLevel="0" collapsed="false">
      <c r="A1422" s="2" t="str">
        <f aca="false">RAW_DATA!A1418</f>
        <v>ORD-101417</v>
      </c>
      <c r="B1422" s="2" t="str">
        <f aca="false">RAW_DATA!B1418</f>
        <v>CUST-9381</v>
      </c>
      <c r="C1422" s="2" t="str">
        <f aca="false">RAW_DATA!C1418</f>
        <v>Women</v>
      </c>
      <c r="D1422" s="2" t="str">
        <f aca="false">RAW_DATA!D1418</f>
        <v>WOM-KURTA-001</v>
      </c>
      <c r="E1422" s="14" t="str">
        <f aca="false">RAW_DATA!E1418</f>
        <v>2024-01-21</v>
      </c>
      <c r="F1422" s="14" t="str">
        <f aca="false">RAW_DATA!F1418</f>
        <v>2024-01-26</v>
      </c>
      <c r="G1422" s="2" t="str">
        <f aca="false">RAW_DATA!G1418</f>
        <v>Bagmati</v>
      </c>
      <c r="H1422" s="4" t="n">
        <f aca="false">RAW_DATA!H1418</f>
        <v>12510.46</v>
      </c>
      <c r="I1422" s="5" t="n">
        <f aca="false">RAW_DATA!I1418</f>
        <v>15</v>
      </c>
      <c r="J1422" s="2" t="str">
        <f aca="false">RAW_DATA!J1418</f>
        <v>No</v>
      </c>
      <c r="K1422" s="15" t="n">
        <f aca="false">IF(AND(F1422&lt;&gt;"",E1422&lt;&gt;""),DATEVALUE(F1422)-DATEVALUE(E1422),"")</f>
        <v>5</v>
      </c>
      <c r="L1422" s="4" t="n">
        <f aca="false">H1422*(1-I1422/100)</f>
        <v>10633.891</v>
      </c>
      <c r="M1422" s="4" t="n">
        <f aca="false">H1422*CALCULATIONS!$B$2</f>
        <v>7506.276</v>
      </c>
      <c r="N1422" s="4" t="n">
        <f aca="false">IF(J1422="Yes",H1422*CALCULATIONS!$B$3,0)</f>
        <v>0</v>
      </c>
      <c r="O1422" s="4" t="n">
        <f aca="false">L1422-M1422-N1422</f>
        <v>3127.615</v>
      </c>
      <c r="P1422" s="16" t="n">
        <f aca="false">IF(L1422&gt;0,O1422/L1422,"")</f>
        <v>0.294117647058824</v>
      </c>
    </row>
    <row r="1423" customFormat="false" ht="15" hidden="false" customHeight="false" outlineLevel="0" collapsed="false">
      <c r="A1423" s="2" t="str">
        <f aca="false">RAW_DATA!A1419</f>
        <v>ORD-101418</v>
      </c>
      <c r="B1423" s="2" t="str">
        <f aca="false">RAW_DATA!B1419</f>
        <v>CUST-2831</v>
      </c>
      <c r="C1423" s="2" t="str">
        <f aca="false">RAW_DATA!C1419</f>
        <v>Women</v>
      </c>
      <c r="D1423" s="2" t="str">
        <f aca="false">RAW_DATA!D1419</f>
        <v>WOM-SUIT-001</v>
      </c>
      <c r="E1423" s="14" t="str">
        <f aca="false">RAW_DATA!E1419</f>
        <v>2024-05-14</v>
      </c>
      <c r="F1423" s="14" t="str">
        <f aca="false">RAW_DATA!F1419</f>
        <v>2024-05-22</v>
      </c>
      <c r="G1423" s="2" t="str">
        <f aca="false">RAW_DATA!G1419</f>
        <v>Madhesh</v>
      </c>
      <c r="H1423" s="4" t="n">
        <f aca="false">RAW_DATA!H1419</f>
        <v>2002.53</v>
      </c>
      <c r="I1423" s="5" t="n">
        <f aca="false">RAW_DATA!I1419</f>
        <v>0</v>
      </c>
      <c r="J1423" s="2" t="str">
        <f aca="false">RAW_DATA!J1419</f>
        <v>No</v>
      </c>
      <c r="K1423" s="15" t="n">
        <f aca="false">IF(AND(F1423&lt;&gt;"",E1423&lt;&gt;""),DATEVALUE(F1423)-DATEVALUE(E1423),"")</f>
        <v>8</v>
      </c>
      <c r="L1423" s="4" t="n">
        <f aca="false">H1423*(1-I1423/100)</f>
        <v>2002.53</v>
      </c>
      <c r="M1423" s="4" t="n">
        <f aca="false">H1423*CALCULATIONS!$B$2</f>
        <v>1201.518</v>
      </c>
      <c r="N1423" s="4" t="n">
        <f aca="false">IF(J1423="Yes",H1423*CALCULATIONS!$B$3,0)</f>
        <v>0</v>
      </c>
      <c r="O1423" s="4" t="n">
        <f aca="false">L1423-M1423-N1423</f>
        <v>801.012</v>
      </c>
      <c r="P1423" s="16" t="n">
        <f aca="false">IF(L1423&gt;0,O1423/L1423,"")</f>
        <v>0.4</v>
      </c>
    </row>
    <row r="1424" customFormat="false" ht="15" hidden="false" customHeight="false" outlineLevel="0" collapsed="false">
      <c r="A1424" s="2" t="str">
        <f aca="false">RAW_DATA!A1420</f>
        <v>ORD-101419</v>
      </c>
      <c r="B1424" s="2" t="str">
        <f aca="false">RAW_DATA!B1420</f>
        <v>CUST-2591</v>
      </c>
      <c r="C1424" s="2" t="str">
        <f aca="false">RAW_DATA!C1420</f>
        <v>Women</v>
      </c>
      <c r="D1424" s="2" t="str">
        <f aca="false">RAW_DATA!D1420</f>
        <v>WOM-BLOUSE-001</v>
      </c>
      <c r="E1424" s="14" t="str">
        <f aca="false">RAW_DATA!E1420</f>
        <v>2024-05-04</v>
      </c>
      <c r="F1424" s="14" t="str">
        <f aca="false">RAW_DATA!F1420</f>
        <v>2024-05-13</v>
      </c>
      <c r="G1424" s="2" t="str">
        <f aca="false">RAW_DATA!G1420</f>
        <v>Madhesh</v>
      </c>
      <c r="H1424" s="4" t="n">
        <f aca="false">RAW_DATA!H1420</f>
        <v>2558.28</v>
      </c>
      <c r="I1424" s="5" t="n">
        <f aca="false">RAW_DATA!I1420</f>
        <v>10</v>
      </c>
      <c r="J1424" s="2" t="str">
        <f aca="false">RAW_DATA!J1420</f>
        <v>No</v>
      </c>
      <c r="K1424" s="15" t="n">
        <f aca="false">IF(AND(F1424&lt;&gt;"",E1424&lt;&gt;""),DATEVALUE(F1424)-DATEVALUE(E1424),"")</f>
        <v>9</v>
      </c>
      <c r="L1424" s="4" t="n">
        <f aca="false">H1424*(1-I1424/100)</f>
        <v>2302.452</v>
      </c>
      <c r="M1424" s="4" t="n">
        <f aca="false">H1424*CALCULATIONS!$B$2</f>
        <v>1534.968</v>
      </c>
      <c r="N1424" s="4" t="n">
        <f aca="false">IF(J1424="Yes",H1424*CALCULATIONS!$B$3,0)</f>
        <v>0</v>
      </c>
      <c r="O1424" s="4" t="n">
        <f aca="false">L1424-M1424-N1424</f>
        <v>767.484</v>
      </c>
      <c r="P1424" s="16" t="n">
        <f aca="false">IF(L1424&gt;0,O1424/L1424,"")</f>
        <v>0.333333333333333</v>
      </c>
    </row>
    <row r="1425" customFormat="false" ht="15" hidden="false" customHeight="false" outlineLevel="0" collapsed="false">
      <c r="A1425" s="2" t="str">
        <f aca="false">RAW_DATA!A1421</f>
        <v>ORD-101420</v>
      </c>
      <c r="B1425" s="2" t="str">
        <f aca="false">RAW_DATA!B1421</f>
        <v>CUST-8285</v>
      </c>
      <c r="C1425" s="2" t="str">
        <f aca="false">RAW_DATA!C1421</f>
        <v>Men</v>
      </c>
      <c r="D1425" s="2" t="str">
        <f aca="false">RAW_DATA!D1421</f>
        <v>MEN-SHIRT-002</v>
      </c>
      <c r="E1425" s="14" t="str">
        <f aca="false">RAW_DATA!E1421</f>
        <v>2024-05-05</v>
      </c>
      <c r="F1425" s="14" t="str">
        <f aca="false">RAW_DATA!F1421</f>
        <v>2024-05-13</v>
      </c>
      <c r="G1425" s="2" t="str">
        <f aca="false">RAW_DATA!G1421</f>
        <v>Madhesh</v>
      </c>
      <c r="H1425" s="4" t="n">
        <f aca="false">RAW_DATA!H1421</f>
        <v>7627.87</v>
      </c>
      <c r="I1425" s="5" t="n">
        <f aca="false">RAW_DATA!I1421</f>
        <v>25</v>
      </c>
      <c r="J1425" s="2" t="str">
        <f aca="false">RAW_DATA!J1421</f>
        <v>No</v>
      </c>
      <c r="K1425" s="15" t="n">
        <f aca="false">IF(AND(F1425&lt;&gt;"",E1425&lt;&gt;""),DATEVALUE(F1425)-DATEVALUE(E1425),"")</f>
        <v>8</v>
      </c>
      <c r="L1425" s="4" t="n">
        <f aca="false">H1425*(1-I1425/100)</f>
        <v>5720.9025</v>
      </c>
      <c r="M1425" s="4" t="n">
        <f aca="false">H1425*CALCULATIONS!$B$2</f>
        <v>4576.722</v>
      </c>
      <c r="N1425" s="4" t="n">
        <f aca="false">IF(J1425="Yes",H1425*CALCULATIONS!$B$3,0)</f>
        <v>0</v>
      </c>
      <c r="O1425" s="4" t="n">
        <f aca="false">L1425-M1425-N1425</f>
        <v>1144.1805</v>
      </c>
      <c r="P1425" s="16" t="n">
        <f aca="false">IF(L1425&gt;0,O1425/L1425,"")</f>
        <v>0.2</v>
      </c>
    </row>
    <row r="1426" customFormat="false" ht="15" hidden="false" customHeight="false" outlineLevel="0" collapsed="false">
      <c r="A1426" s="2" t="str">
        <f aca="false">RAW_DATA!A1422</f>
        <v>ORD-101421</v>
      </c>
      <c r="B1426" s="2" t="str">
        <f aca="false">RAW_DATA!B1422</f>
        <v>CUST-5725</v>
      </c>
      <c r="C1426" s="2" t="str">
        <f aca="false">RAW_DATA!C1422</f>
        <v>Men</v>
      </c>
      <c r="D1426" s="2" t="str">
        <f aca="false">RAW_DATA!D1422</f>
        <v>MEN-TSHIRT-001</v>
      </c>
      <c r="E1426" s="14" t="str">
        <f aca="false">RAW_DATA!E1422</f>
        <v>2024-01-19</v>
      </c>
      <c r="F1426" s="14" t="str">
        <f aca="false">RAW_DATA!F1422</f>
        <v>2024-01-27</v>
      </c>
      <c r="G1426" s="2" t="str">
        <f aca="false">RAW_DATA!G1422</f>
        <v>Lumbini</v>
      </c>
      <c r="H1426" s="4" t="n">
        <f aca="false">RAW_DATA!H1422</f>
        <v>4491.84</v>
      </c>
      <c r="I1426" s="5" t="n">
        <f aca="false">RAW_DATA!I1422</f>
        <v>20</v>
      </c>
      <c r="J1426" s="2" t="str">
        <f aca="false">RAW_DATA!J1422</f>
        <v>Yes</v>
      </c>
      <c r="K1426" s="15" t="n">
        <f aca="false">IF(AND(F1426&lt;&gt;"",E1426&lt;&gt;""),DATEVALUE(F1426)-DATEVALUE(E1426),"")</f>
        <v>8</v>
      </c>
      <c r="L1426" s="4" t="n">
        <f aca="false">H1426*(1-I1426/100)</f>
        <v>3593.472</v>
      </c>
      <c r="M1426" s="4" t="n">
        <f aca="false">H1426*CALCULATIONS!$B$2</f>
        <v>2695.104</v>
      </c>
      <c r="N1426" s="4" t="n">
        <f aca="false">IF(J1426="Yes",H1426*CALCULATIONS!$B$3,0)</f>
        <v>898.368</v>
      </c>
      <c r="O1426" s="4" t="n">
        <f aca="false">L1426-M1426-N1426</f>
        <v>0</v>
      </c>
      <c r="P1426" s="16" t="n">
        <f aca="false">IF(L1426&gt;0,O1426/L1426,"")</f>
        <v>0</v>
      </c>
    </row>
    <row r="1427" customFormat="false" ht="15" hidden="false" customHeight="false" outlineLevel="0" collapsed="false">
      <c r="A1427" s="2" t="str">
        <f aca="false">RAW_DATA!A1423</f>
        <v>ORD-101422</v>
      </c>
      <c r="B1427" s="2" t="str">
        <f aca="false">RAW_DATA!B1423</f>
        <v>CUST-8206</v>
      </c>
      <c r="C1427" s="2" t="str">
        <f aca="false">RAW_DATA!C1423</f>
        <v>Men</v>
      </c>
      <c r="D1427" s="2" t="str">
        <f aca="false">RAW_DATA!D1423</f>
        <v>MEN-SUIT-001</v>
      </c>
      <c r="E1427" s="14" t="str">
        <f aca="false">RAW_DATA!E1423</f>
        <v>2024-03-22</v>
      </c>
      <c r="F1427" s="14" t="str">
        <f aca="false">RAW_DATA!F1423</f>
        <v>2024-03-28</v>
      </c>
      <c r="G1427" s="2" t="str">
        <f aca="false">RAW_DATA!G1423</f>
        <v>Gandaki</v>
      </c>
      <c r="H1427" s="4" t="n">
        <f aca="false">RAW_DATA!H1423</f>
        <v>4722.67</v>
      </c>
      <c r="I1427" s="5" t="n">
        <f aca="false">RAW_DATA!I1423</f>
        <v>25</v>
      </c>
      <c r="J1427" s="2" t="str">
        <f aca="false">RAW_DATA!J1423</f>
        <v>No</v>
      </c>
      <c r="K1427" s="15" t="n">
        <f aca="false">IF(AND(F1427&lt;&gt;"",E1427&lt;&gt;""),DATEVALUE(F1427)-DATEVALUE(E1427),"")</f>
        <v>6</v>
      </c>
      <c r="L1427" s="4" t="n">
        <f aca="false">H1427*(1-I1427/100)</f>
        <v>3542.0025</v>
      </c>
      <c r="M1427" s="4" t="n">
        <f aca="false">H1427*CALCULATIONS!$B$2</f>
        <v>2833.602</v>
      </c>
      <c r="N1427" s="4" t="n">
        <f aca="false">IF(J1427="Yes",H1427*CALCULATIONS!$B$3,0)</f>
        <v>0</v>
      </c>
      <c r="O1427" s="4" t="n">
        <f aca="false">L1427-M1427-N1427</f>
        <v>708.4005</v>
      </c>
      <c r="P1427" s="16" t="n">
        <f aca="false">IF(L1427&gt;0,O1427/L1427,"")</f>
        <v>0.2</v>
      </c>
    </row>
    <row r="1428" customFormat="false" ht="15" hidden="false" customHeight="false" outlineLevel="0" collapsed="false">
      <c r="A1428" s="2" t="str">
        <f aca="false">RAW_DATA!A1424</f>
        <v>ORD-101423</v>
      </c>
      <c r="B1428" s="2" t="str">
        <f aca="false">RAW_DATA!B1424</f>
        <v>CUST-4734</v>
      </c>
      <c r="C1428" s="2" t="str">
        <f aca="false">RAW_DATA!C1424</f>
        <v>Women</v>
      </c>
      <c r="D1428" s="2" t="str">
        <f aca="false">RAW_DATA!D1424</f>
        <v>WOM-DRESS-001</v>
      </c>
      <c r="E1428" s="14" t="str">
        <f aca="false">RAW_DATA!E1424</f>
        <v>2024-11-07</v>
      </c>
      <c r="F1428" s="14" t="str">
        <f aca="false">RAW_DATA!F1424</f>
        <v>2024-11-11</v>
      </c>
      <c r="G1428" s="2" t="str">
        <f aca="false">RAW_DATA!G1424</f>
        <v>Lumbini</v>
      </c>
      <c r="H1428" s="4" t="n">
        <f aca="false">RAW_DATA!H1424</f>
        <v>2364.02</v>
      </c>
      <c r="I1428" s="5" t="n">
        <f aca="false">RAW_DATA!I1424</f>
        <v>25</v>
      </c>
      <c r="J1428" s="2" t="str">
        <f aca="false">RAW_DATA!J1424</f>
        <v>No</v>
      </c>
      <c r="K1428" s="15" t="n">
        <f aca="false">IF(AND(F1428&lt;&gt;"",E1428&lt;&gt;""),DATEVALUE(F1428)-DATEVALUE(E1428),"")</f>
        <v>4</v>
      </c>
      <c r="L1428" s="4" t="n">
        <f aca="false">H1428*(1-I1428/100)</f>
        <v>1773.015</v>
      </c>
      <c r="M1428" s="4" t="n">
        <f aca="false">H1428*CALCULATIONS!$B$2</f>
        <v>1418.412</v>
      </c>
      <c r="N1428" s="4" t="n">
        <f aca="false">IF(J1428="Yes",H1428*CALCULATIONS!$B$3,0)</f>
        <v>0</v>
      </c>
      <c r="O1428" s="4" t="n">
        <f aca="false">L1428-M1428-N1428</f>
        <v>354.603</v>
      </c>
      <c r="P1428" s="16" t="n">
        <f aca="false">IF(L1428&gt;0,O1428/L1428,"")</f>
        <v>0.2</v>
      </c>
    </row>
    <row r="1429" customFormat="false" ht="15" hidden="false" customHeight="false" outlineLevel="0" collapsed="false">
      <c r="A1429" s="2" t="str">
        <f aca="false">RAW_DATA!A1425</f>
        <v>ORD-101424</v>
      </c>
      <c r="B1429" s="2" t="str">
        <f aca="false">RAW_DATA!B1425</f>
        <v>CUST-9467</v>
      </c>
      <c r="C1429" s="2" t="str">
        <f aca="false">RAW_DATA!C1425</f>
        <v>Men</v>
      </c>
      <c r="D1429" s="2" t="str">
        <f aca="false">RAW_DATA!D1425</f>
        <v>MEN-JEANS-002</v>
      </c>
      <c r="E1429" s="14" t="str">
        <f aca="false">RAW_DATA!E1425</f>
        <v>2024-05-12</v>
      </c>
      <c r="F1429" s="14" t="str">
        <f aca="false">RAW_DATA!F1425</f>
        <v>2024-05-17</v>
      </c>
      <c r="G1429" s="2" t="str">
        <f aca="false">RAW_DATA!G1425</f>
        <v>Gandaki</v>
      </c>
      <c r="H1429" s="4" t="n">
        <f aca="false">RAW_DATA!H1425</f>
        <v>8971.4</v>
      </c>
      <c r="I1429" s="5" t="n">
        <f aca="false">RAW_DATA!I1425</f>
        <v>5</v>
      </c>
      <c r="J1429" s="2" t="str">
        <f aca="false">RAW_DATA!J1425</f>
        <v>No</v>
      </c>
      <c r="K1429" s="15" t="n">
        <f aca="false">IF(AND(F1429&lt;&gt;"",E1429&lt;&gt;""),DATEVALUE(F1429)-DATEVALUE(E1429),"")</f>
        <v>5</v>
      </c>
      <c r="L1429" s="4" t="n">
        <f aca="false">H1429*(1-I1429/100)</f>
        <v>8522.83</v>
      </c>
      <c r="M1429" s="4" t="n">
        <f aca="false">H1429*CALCULATIONS!$B$2</f>
        <v>5382.84</v>
      </c>
      <c r="N1429" s="4" t="n">
        <f aca="false">IF(J1429="Yes",H1429*CALCULATIONS!$B$3,0)</f>
        <v>0</v>
      </c>
      <c r="O1429" s="4" t="n">
        <f aca="false">L1429-M1429-N1429</f>
        <v>3139.99</v>
      </c>
      <c r="P1429" s="16" t="n">
        <f aca="false">IF(L1429&gt;0,O1429/L1429,"")</f>
        <v>0.368421052631579</v>
      </c>
    </row>
    <row r="1430" customFormat="false" ht="15" hidden="false" customHeight="false" outlineLevel="0" collapsed="false">
      <c r="A1430" s="2" t="str">
        <f aca="false">RAW_DATA!A1426</f>
        <v>ORD-101425</v>
      </c>
      <c r="B1430" s="2" t="str">
        <f aca="false">RAW_DATA!B1426</f>
        <v>CUST-7133</v>
      </c>
      <c r="C1430" s="2" t="str">
        <f aca="false">RAW_DATA!C1426</f>
        <v>Women</v>
      </c>
      <c r="D1430" s="2" t="str">
        <f aca="false">RAW_DATA!D1426</f>
        <v>WOM-SCARF-001</v>
      </c>
      <c r="E1430" s="14" t="str">
        <f aca="false">RAW_DATA!E1426</f>
        <v>2024-10-27</v>
      </c>
      <c r="F1430" s="14" t="str">
        <f aca="false">RAW_DATA!F1426</f>
        <v>2024-11-06</v>
      </c>
      <c r="G1430" s="2" t="str">
        <f aca="false">RAW_DATA!G1426</f>
        <v>Sudurpashchim</v>
      </c>
      <c r="H1430" s="4" t="n">
        <f aca="false">RAW_DATA!H1426</f>
        <v>9835.85</v>
      </c>
      <c r="I1430" s="5" t="n">
        <f aca="false">RAW_DATA!I1426</f>
        <v>10</v>
      </c>
      <c r="J1430" s="2" t="str">
        <f aca="false">RAW_DATA!J1426</f>
        <v>No</v>
      </c>
      <c r="K1430" s="15" t="n">
        <f aca="false">IF(AND(F1430&lt;&gt;"",E1430&lt;&gt;""),DATEVALUE(F1430)-DATEVALUE(E1430),"")</f>
        <v>10</v>
      </c>
      <c r="L1430" s="4" t="n">
        <f aca="false">H1430*(1-I1430/100)</f>
        <v>8852.265</v>
      </c>
      <c r="M1430" s="4" t="n">
        <f aca="false">H1430*CALCULATIONS!$B$2</f>
        <v>5901.51</v>
      </c>
      <c r="N1430" s="4" t="n">
        <f aca="false">IF(J1430="Yes",H1430*CALCULATIONS!$B$3,0)</f>
        <v>0</v>
      </c>
      <c r="O1430" s="4" t="n">
        <f aca="false">L1430-M1430-N1430</f>
        <v>2950.755</v>
      </c>
      <c r="P1430" s="16" t="n">
        <f aca="false">IF(L1430&gt;0,O1430/L1430,"")</f>
        <v>0.333333333333333</v>
      </c>
    </row>
    <row r="1431" customFormat="false" ht="15" hidden="false" customHeight="false" outlineLevel="0" collapsed="false">
      <c r="A1431" s="2" t="str">
        <f aca="false">RAW_DATA!A1427</f>
        <v>ORD-101426</v>
      </c>
      <c r="B1431" s="2" t="str">
        <f aca="false">RAW_DATA!B1427</f>
        <v>CUST-2060</v>
      </c>
      <c r="C1431" s="2" t="str">
        <f aca="false">RAW_DATA!C1427</f>
        <v>Men</v>
      </c>
      <c r="D1431" s="2" t="str">
        <f aca="false">RAW_DATA!D1427</f>
        <v>MEN-TSHIRT-001</v>
      </c>
      <c r="E1431" s="14" t="str">
        <f aca="false">RAW_DATA!E1427</f>
        <v>2024-03-30</v>
      </c>
      <c r="F1431" s="14" t="str">
        <f aca="false">RAW_DATA!F1427</f>
        <v>2024-04-04</v>
      </c>
      <c r="G1431" s="2" t="str">
        <f aca="false">RAW_DATA!G1427</f>
        <v>Gandaki</v>
      </c>
      <c r="H1431" s="4" t="n">
        <f aca="false">RAW_DATA!H1427</f>
        <v>8115.93</v>
      </c>
      <c r="I1431" s="5" t="n">
        <f aca="false">RAW_DATA!I1427</f>
        <v>30</v>
      </c>
      <c r="J1431" s="2" t="str">
        <f aca="false">RAW_DATA!J1427</f>
        <v>No</v>
      </c>
      <c r="K1431" s="15" t="n">
        <f aca="false">IF(AND(F1431&lt;&gt;"",E1431&lt;&gt;""),DATEVALUE(F1431)-DATEVALUE(E1431),"")</f>
        <v>5</v>
      </c>
      <c r="L1431" s="4" t="n">
        <f aca="false">H1431*(1-I1431/100)</f>
        <v>5681.151</v>
      </c>
      <c r="M1431" s="4" t="n">
        <f aca="false">H1431*CALCULATIONS!$B$2</f>
        <v>4869.558</v>
      </c>
      <c r="N1431" s="4" t="n">
        <f aca="false">IF(J1431="Yes",H1431*CALCULATIONS!$B$3,0)</f>
        <v>0</v>
      </c>
      <c r="O1431" s="4" t="n">
        <f aca="false">L1431-M1431-N1431</f>
        <v>811.593</v>
      </c>
      <c r="P1431" s="16" t="n">
        <f aca="false">IF(L1431&gt;0,O1431/L1431,"")</f>
        <v>0.142857142857143</v>
      </c>
    </row>
    <row r="1432" customFormat="false" ht="15" hidden="false" customHeight="false" outlineLevel="0" collapsed="false">
      <c r="A1432" s="2" t="str">
        <f aca="false">RAW_DATA!A1428</f>
        <v>ORD-101427</v>
      </c>
      <c r="B1432" s="2" t="str">
        <f aca="false">RAW_DATA!B1428</f>
        <v>CUST-8525</v>
      </c>
      <c r="C1432" s="2" t="str">
        <f aca="false">RAW_DATA!C1428</f>
        <v>Men</v>
      </c>
      <c r="D1432" s="2" t="str">
        <f aca="false">RAW_DATA!D1428</f>
        <v>MEN-JACKET-001</v>
      </c>
      <c r="E1432" s="14" t="str">
        <f aca="false">RAW_DATA!E1428</f>
        <v>2024-03-02</v>
      </c>
      <c r="F1432" s="14" t="str">
        <f aca="false">RAW_DATA!F1428</f>
        <v>2024-03-09</v>
      </c>
      <c r="G1432" s="2" t="str">
        <f aca="false">RAW_DATA!G1428</f>
        <v>Bagmati</v>
      </c>
      <c r="H1432" s="4" t="n">
        <f aca="false">RAW_DATA!H1428</f>
        <v>4535.58</v>
      </c>
      <c r="I1432" s="5" t="n">
        <f aca="false">RAW_DATA!I1428</f>
        <v>5</v>
      </c>
      <c r="J1432" s="2" t="str">
        <f aca="false">RAW_DATA!J1428</f>
        <v>No</v>
      </c>
      <c r="K1432" s="15" t="n">
        <f aca="false">IF(AND(F1432&lt;&gt;"",E1432&lt;&gt;""),DATEVALUE(F1432)-DATEVALUE(E1432),"")</f>
        <v>7</v>
      </c>
      <c r="L1432" s="4" t="n">
        <f aca="false">H1432*(1-I1432/100)</f>
        <v>4308.801</v>
      </c>
      <c r="M1432" s="4" t="n">
        <f aca="false">H1432*CALCULATIONS!$B$2</f>
        <v>2721.348</v>
      </c>
      <c r="N1432" s="4" t="n">
        <f aca="false">IF(J1432="Yes",H1432*CALCULATIONS!$B$3,0)</f>
        <v>0</v>
      </c>
      <c r="O1432" s="4" t="n">
        <f aca="false">L1432-M1432-N1432</f>
        <v>1587.453</v>
      </c>
      <c r="P1432" s="16" t="n">
        <f aca="false">IF(L1432&gt;0,O1432/L1432,"")</f>
        <v>0.368421052631579</v>
      </c>
    </row>
    <row r="1433" customFormat="false" ht="15" hidden="false" customHeight="false" outlineLevel="0" collapsed="false">
      <c r="A1433" s="2" t="str">
        <f aca="false">RAW_DATA!A1429</f>
        <v>ORD-101428</v>
      </c>
      <c r="B1433" s="2" t="str">
        <f aca="false">RAW_DATA!B1429</f>
        <v>CUST-6956</v>
      </c>
      <c r="C1433" s="2" t="str">
        <f aca="false">RAW_DATA!C1429</f>
        <v>Women</v>
      </c>
      <c r="D1433" s="2" t="str">
        <f aca="false">RAW_DATA!D1429</f>
        <v>WOM-KURTA-001</v>
      </c>
      <c r="E1433" s="14" t="str">
        <f aca="false">RAW_DATA!E1429</f>
        <v>2024-09-25</v>
      </c>
      <c r="F1433" s="14" t="str">
        <f aca="false">RAW_DATA!F1429</f>
        <v>2024-10-06</v>
      </c>
      <c r="G1433" s="2" t="str">
        <f aca="false">RAW_DATA!G1429</f>
        <v>Karnali</v>
      </c>
      <c r="H1433" s="4" t="n">
        <f aca="false">RAW_DATA!H1429</f>
        <v>12374</v>
      </c>
      <c r="I1433" s="5" t="n">
        <f aca="false">RAW_DATA!I1429</f>
        <v>30</v>
      </c>
      <c r="J1433" s="2" t="str">
        <f aca="false">RAW_DATA!J1429</f>
        <v>No</v>
      </c>
      <c r="K1433" s="15" t="n">
        <f aca="false">IF(AND(F1433&lt;&gt;"",E1433&lt;&gt;""),DATEVALUE(F1433)-DATEVALUE(E1433),"")</f>
        <v>11</v>
      </c>
      <c r="L1433" s="4" t="n">
        <f aca="false">H1433*(1-I1433/100)</f>
        <v>8661.8</v>
      </c>
      <c r="M1433" s="4" t="n">
        <f aca="false">H1433*CALCULATIONS!$B$2</f>
        <v>7424.4</v>
      </c>
      <c r="N1433" s="4" t="n">
        <f aca="false">IF(J1433="Yes",H1433*CALCULATIONS!$B$3,0)</f>
        <v>0</v>
      </c>
      <c r="O1433" s="4" t="n">
        <f aca="false">L1433-M1433-N1433</f>
        <v>1237.4</v>
      </c>
      <c r="P1433" s="16" t="n">
        <f aca="false">IF(L1433&gt;0,O1433/L1433,"")</f>
        <v>0.142857142857143</v>
      </c>
    </row>
    <row r="1434" customFormat="false" ht="15" hidden="false" customHeight="false" outlineLevel="0" collapsed="false">
      <c r="A1434" s="2" t="str">
        <f aca="false">RAW_DATA!A1430</f>
        <v>ORD-101429</v>
      </c>
      <c r="B1434" s="2" t="str">
        <f aca="false">RAW_DATA!B1430</f>
        <v>CUST-9810</v>
      </c>
      <c r="C1434" s="2" t="str">
        <f aca="false">RAW_DATA!C1430</f>
        <v>Women</v>
      </c>
      <c r="D1434" s="2" t="str">
        <f aca="false">RAW_DATA!D1430</f>
        <v>WOM-LEHENGA-001</v>
      </c>
      <c r="E1434" s="14" t="str">
        <f aca="false">RAW_DATA!E1430</f>
        <v>2024-05-18</v>
      </c>
      <c r="F1434" s="14" t="str">
        <f aca="false">RAW_DATA!F1430</f>
        <v>2024-05-24</v>
      </c>
      <c r="G1434" s="2" t="str">
        <f aca="false">RAW_DATA!G1430</f>
        <v>Gandaki</v>
      </c>
      <c r="H1434" s="4" t="n">
        <f aca="false">RAW_DATA!H1430</f>
        <v>7857.54</v>
      </c>
      <c r="I1434" s="5" t="n">
        <f aca="false">RAW_DATA!I1430</f>
        <v>10</v>
      </c>
      <c r="J1434" s="2" t="str">
        <f aca="false">RAW_DATA!J1430</f>
        <v>No</v>
      </c>
      <c r="K1434" s="15" t="n">
        <f aca="false">IF(AND(F1434&lt;&gt;"",E1434&lt;&gt;""),DATEVALUE(F1434)-DATEVALUE(E1434),"")</f>
        <v>6</v>
      </c>
      <c r="L1434" s="4" t="n">
        <f aca="false">H1434*(1-I1434/100)</f>
        <v>7071.786</v>
      </c>
      <c r="M1434" s="4" t="n">
        <f aca="false">H1434*CALCULATIONS!$B$2</f>
        <v>4714.524</v>
      </c>
      <c r="N1434" s="4" t="n">
        <f aca="false">IF(J1434="Yes",H1434*CALCULATIONS!$B$3,0)</f>
        <v>0</v>
      </c>
      <c r="O1434" s="4" t="n">
        <f aca="false">L1434-M1434-N1434</f>
        <v>2357.262</v>
      </c>
      <c r="P1434" s="16" t="n">
        <f aca="false">IF(L1434&gt;0,O1434/L1434,"")</f>
        <v>0.333333333333333</v>
      </c>
    </row>
    <row r="1435" customFormat="false" ht="15" hidden="false" customHeight="false" outlineLevel="0" collapsed="false">
      <c r="A1435" s="2" t="str">
        <f aca="false">RAW_DATA!A1431</f>
        <v>ORD-101430</v>
      </c>
      <c r="B1435" s="2" t="str">
        <f aca="false">RAW_DATA!B1431</f>
        <v>CUST-5015</v>
      </c>
      <c r="C1435" s="2" t="str">
        <f aca="false">RAW_DATA!C1431</f>
        <v>Kids</v>
      </c>
      <c r="D1435" s="2" t="str">
        <f aca="false">RAW_DATA!D1431</f>
        <v>KID-TSHIRT-001</v>
      </c>
      <c r="E1435" s="14" t="str">
        <f aca="false">RAW_DATA!E1431</f>
        <v>2024-05-11</v>
      </c>
      <c r="F1435" s="14" t="str">
        <f aca="false">RAW_DATA!F1431</f>
        <v>2024-05-20</v>
      </c>
      <c r="G1435" s="2" t="str">
        <f aca="false">RAW_DATA!G1431</f>
        <v>Madhesh</v>
      </c>
      <c r="H1435" s="4" t="n">
        <f aca="false">RAW_DATA!H1431</f>
        <v>4095.59</v>
      </c>
      <c r="I1435" s="5" t="n">
        <f aca="false">RAW_DATA!I1431</f>
        <v>20</v>
      </c>
      <c r="J1435" s="2" t="str">
        <f aca="false">RAW_DATA!J1431</f>
        <v>No</v>
      </c>
      <c r="K1435" s="15" t="n">
        <f aca="false">IF(AND(F1435&lt;&gt;"",E1435&lt;&gt;""),DATEVALUE(F1435)-DATEVALUE(E1435),"")</f>
        <v>9</v>
      </c>
      <c r="L1435" s="4" t="n">
        <f aca="false">H1435*(1-I1435/100)</f>
        <v>3276.472</v>
      </c>
      <c r="M1435" s="4" t="n">
        <f aca="false">H1435*CALCULATIONS!$B$2</f>
        <v>2457.354</v>
      </c>
      <c r="N1435" s="4" t="n">
        <f aca="false">IF(J1435="Yes",H1435*CALCULATIONS!$B$3,0)</f>
        <v>0</v>
      </c>
      <c r="O1435" s="4" t="n">
        <f aca="false">L1435-M1435-N1435</f>
        <v>819.118</v>
      </c>
      <c r="P1435" s="16" t="n">
        <f aca="false">IF(L1435&gt;0,O1435/L1435,"")</f>
        <v>0.25</v>
      </c>
    </row>
    <row r="1436" customFormat="false" ht="15" hidden="false" customHeight="false" outlineLevel="0" collapsed="false">
      <c r="A1436" s="2" t="str">
        <f aca="false">RAW_DATA!A1432</f>
        <v>ORD-101431</v>
      </c>
      <c r="B1436" s="2" t="str">
        <f aca="false">RAW_DATA!B1432</f>
        <v>CUST-2043</v>
      </c>
      <c r="C1436" s="2" t="str">
        <f aca="false">RAW_DATA!C1432</f>
        <v>Men</v>
      </c>
      <c r="D1436" s="2" t="str">
        <f aca="false">RAW_DATA!D1432</f>
        <v>MEN-TSHIRT-001</v>
      </c>
      <c r="E1436" s="14" t="str">
        <f aca="false">RAW_DATA!E1432</f>
        <v>2024-05-22</v>
      </c>
      <c r="F1436" s="14" t="str">
        <f aca="false">RAW_DATA!F1432</f>
        <v>2024-05-24</v>
      </c>
      <c r="G1436" s="2" t="str">
        <f aca="false">RAW_DATA!G1432</f>
        <v>Bagmati</v>
      </c>
      <c r="H1436" s="4" t="n">
        <f aca="false">RAW_DATA!H1432</f>
        <v>4353.57</v>
      </c>
      <c r="I1436" s="5" t="n">
        <f aca="false">RAW_DATA!I1432</f>
        <v>20</v>
      </c>
      <c r="J1436" s="2" t="str">
        <f aca="false">RAW_DATA!J1432</f>
        <v>No</v>
      </c>
      <c r="K1436" s="15" t="n">
        <f aca="false">IF(AND(F1436&lt;&gt;"",E1436&lt;&gt;""),DATEVALUE(F1436)-DATEVALUE(E1436),"")</f>
        <v>2</v>
      </c>
      <c r="L1436" s="4" t="n">
        <f aca="false">H1436*(1-I1436/100)</f>
        <v>3482.856</v>
      </c>
      <c r="M1436" s="4" t="n">
        <f aca="false">H1436*CALCULATIONS!$B$2</f>
        <v>2612.142</v>
      </c>
      <c r="N1436" s="4" t="n">
        <f aca="false">IF(J1436="Yes",H1436*CALCULATIONS!$B$3,0)</f>
        <v>0</v>
      </c>
      <c r="O1436" s="4" t="n">
        <f aca="false">L1436-M1436-N1436</f>
        <v>870.714</v>
      </c>
      <c r="P1436" s="16" t="n">
        <f aca="false">IF(L1436&gt;0,O1436/L1436,"")</f>
        <v>0.25</v>
      </c>
    </row>
    <row r="1437" customFormat="false" ht="15" hidden="false" customHeight="false" outlineLevel="0" collapsed="false">
      <c r="A1437" s="2" t="str">
        <f aca="false">RAW_DATA!A1433</f>
        <v>ORD-101432</v>
      </c>
      <c r="B1437" s="2" t="str">
        <f aca="false">RAW_DATA!B1433</f>
        <v>CUST-8606</v>
      </c>
      <c r="C1437" s="2" t="str">
        <f aca="false">RAW_DATA!C1433</f>
        <v>Kids</v>
      </c>
      <c r="D1437" s="2" t="str">
        <f aca="false">RAW_DATA!D1433</f>
        <v>KID-JEANS-001</v>
      </c>
      <c r="E1437" s="14" t="str">
        <f aca="false">RAW_DATA!E1433</f>
        <v>2024-05-04</v>
      </c>
      <c r="F1437" s="14" t="str">
        <f aca="false">RAW_DATA!F1433</f>
        <v>2024-05-10</v>
      </c>
      <c r="G1437" s="2" t="str">
        <f aca="false">RAW_DATA!G1433</f>
        <v>Gandaki</v>
      </c>
      <c r="H1437" s="4" t="n">
        <f aca="false">RAW_DATA!H1433</f>
        <v>3512.11</v>
      </c>
      <c r="I1437" s="5" t="n">
        <f aca="false">RAW_DATA!I1433</f>
        <v>0</v>
      </c>
      <c r="J1437" s="2" t="str">
        <f aca="false">RAW_DATA!J1433</f>
        <v>No</v>
      </c>
      <c r="K1437" s="15" t="n">
        <f aca="false">IF(AND(F1437&lt;&gt;"",E1437&lt;&gt;""),DATEVALUE(F1437)-DATEVALUE(E1437),"")</f>
        <v>6</v>
      </c>
      <c r="L1437" s="4" t="n">
        <f aca="false">H1437*(1-I1437/100)</f>
        <v>3512.11</v>
      </c>
      <c r="M1437" s="4" t="n">
        <f aca="false">H1437*CALCULATIONS!$B$2</f>
        <v>2107.266</v>
      </c>
      <c r="N1437" s="4" t="n">
        <f aca="false">IF(J1437="Yes",H1437*CALCULATIONS!$B$3,0)</f>
        <v>0</v>
      </c>
      <c r="O1437" s="4" t="n">
        <f aca="false">L1437-M1437-N1437</f>
        <v>1404.844</v>
      </c>
      <c r="P1437" s="16" t="n">
        <f aca="false">IF(L1437&gt;0,O1437/L1437,"")</f>
        <v>0.4</v>
      </c>
    </row>
    <row r="1438" customFormat="false" ht="15" hidden="false" customHeight="false" outlineLevel="0" collapsed="false">
      <c r="A1438" s="2" t="str">
        <f aca="false">RAW_DATA!A1434</f>
        <v>ORD-101433</v>
      </c>
      <c r="B1438" s="2" t="str">
        <f aca="false">RAW_DATA!B1434</f>
        <v>CUST-4234</v>
      </c>
      <c r="C1438" s="2" t="str">
        <f aca="false">RAW_DATA!C1434</f>
        <v>Men</v>
      </c>
      <c r="D1438" s="2" t="str">
        <f aca="false">RAW_DATA!D1434</f>
        <v>MEN-SHIRT-001</v>
      </c>
      <c r="E1438" s="14" t="str">
        <f aca="false">RAW_DATA!E1434</f>
        <v>2024-09-01</v>
      </c>
      <c r="F1438" s="14" t="str">
        <f aca="false">RAW_DATA!F1434</f>
        <v>2024-09-03</v>
      </c>
      <c r="G1438" s="2" t="str">
        <f aca="false">RAW_DATA!G1434</f>
        <v>Madhesh</v>
      </c>
      <c r="H1438" s="4" t="n">
        <f aca="false">RAW_DATA!H1434</f>
        <v>1559.29</v>
      </c>
      <c r="I1438" s="5" t="n">
        <f aca="false">RAW_DATA!I1434</f>
        <v>25</v>
      </c>
      <c r="J1438" s="2" t="str">
        <f aca="false">RAW_DATA!J1434</f>
        <v>Yes</v>
      </c>
      <c r="K1438" s="15" t="n">
        <f aca="false">IF(AND(F1438&lt;&gt;"",E1438&lt;&gt;""),DATEVALUE(F1438)-DATEVALUE(E1438),"")</f>
        <v>2</v>
      </c>
      <c r="L1438" s="4" t="n">
        <f aca="false">H1438*(1-I1438/100)</f>
        <v>1169.4675</v>
      </c>
      <c r="M1438" s="4" t="n">
        <f aca="false">H1438*CALCULATIONS!$B$2</f>
        <v>935.574</v>
      </c>
      <c r="N1438" s="4" t="n">
        <f aca="false">IF(J1438="Yes",H1438*CALCULATIONS!$B$3,0)</f>
        <v>311.858</v>
      </c>
      <c r="O1438" s="4" t="n">
        <f aca="false">L1438-M1438-N1438</f>
        <v>-77.9645</v>
      </c>
      <c r="P1438" s="16" t="n">
        <f aca="false">IF(L1438&gt;0,O1438/L1438,"")</f>
        <v>-0.0666666666666667</v>
      </c>
    </row>
    <row r="1439" customFormat="false" ht="15" hidden="false" customHeight="false" outlineLevel="0" collapsed="false">
      <c r="A1439" s="2" t="str">
        <f aca="false">RAW_DATA!A1435</f>
        <v>ORD-101434</v>
      </c>
      <c r="B1439" s="2" t="str">
        <f aca="false">RAW_DATA!B1435</f>
        <v>CUST-2827</v>
      </c>
      <c r="C1439" s="2" t="str">
        <f aca="false">RAW_DATA!C1435</f>
        <v>Men</v>
      </c>
      <c r="D1439" s="2" t="str">
        <f aca="false">RAW_DATA!D1435</f>
        <v>MEN-KURTA-001</v>
      </c>
      <c r="E1439" s="14" t="str">
        <f aca="false">RAW_DATA!E1435</f>
        <v>2024-01-05</v>
      </c>
      <c r="F1439" s="14" t="str">
        <f aca="false">RAW_DATA!F1435</f>
        <v>2024-01-11</v>
      </c>
      <c r="G1439" s="2" t="str">
        <f aca="false">RAW_DATA!G1435</f>
        <v>Bagmati</v>
      </c>
      <c r="H1439" s="4" t="n">
        <f aca="false">RAW_DATA!H1435</f>
        <v>4849.43</v>
      </c>
      <c r="I1439" s="5" t="n">
        <f aca="false">RAW_DATA!I1435</f>
        <v>15</v>
      </c>
      <c r="J1439" s="2" t="str">
        <f aca="false">RAW_DATA!J1435</f>
        <v>No</v>
      </c>
      <c r="K1439" s="15" t="n">
        <f aca="false">IF(AND(F1439&lt;&gt;"",E1439&lt;&gt;""),DATEVALUE(F1439)-DATEVALUE(E1439),"")</f>
        <v>6</v>
      </c>
      <c r="L1439" s="4" t="n">
        <f aca="false">H1439*(1-I1439/100)</f>
        <v>4122.0155</v>
      </c>
      <c r="M1439" s="4" t="n">
        <f aca="false">H1439*CALCULATIONS!$B$2</f>
        <v>2909.658</v>
      </c>
      <c r="N1439" s="4" t="n">
        <f aca="false">IF(J1439="Yes",H1439*CALCULATIONS!$B$3,0)</f>
        <v>0</v>
      </c>
      <c r="O1439" s="4" t="n">
        <f aca="false">L1439-M1439-N1439</f>
        <v>1212.3575</v>
      </c>
      <c r="P1439" s="16" t="n">
        <f aca="false">IF(L1439&gt;0,O1439/L1439,"")</f>
        <v>0.294117647058824</v>
      </c>
    </row>
    <row r="1440" customFormat="false" ht="15" hidden="false" customHeight="false" outlineLevel="0" collapsed="false">
      <c r="A1440" s="2" t="str">
        <f aca="false">RAW_DATA!A1436</f>
        <v>ORD-101435</v>
      </c>
      <c r="B1440" s="2" t="str">
        <f aca="false">RAW_DATA!B1436</f>
        <v>CUST-1008</v>
      </c>
      <c r="C1440" s="2" t="str">
        <f aca="false">RAW_DATA!C1436</f>
        <v>Women</v>
      </c>
      <c r="D1440" s="2" t="str">
        <f aca="false">RAW_DATA!D1436</f>
        <v>WOM-SUIT-001</v>
      </c>
      <c r="E1440" s="14" t="str">
        <f aca="false">RAW_DATA!E1436</f>
        <v>2024-11-21</v>
      </c>
      <c r="F1440" s="14" t="str">
        <f aca="false">RAW_DATA!F1436</f>
        <v>2024-11-28</v>
      </c>
      <c r="G1440" s="2" t="str">
        <f aca="false">RAW_DATA!G1436</f>
        <v>Lumbini</v>
      </c>
      <c r="H1440" s="4" t="n">
        <f aca="false">RAW_DATA!H1436</f>
        <v>9039.59</v>
      </c>
      <c r="I1440" s="5" t="n">
        <f aca="false">RAW_DATA!I1436</f>
        <v>5</v>
      </c>
      <c r="J1440" s="2" t="str">
        <f aca="false">RAW_DATA!J1436</f>
        <v>No</v>
      </c>
      <c r="K1440" s="15" t="n">
        <f aca="false">IF(AND(F1440&lt;&gt;"",E1440&lt;&gt;""),DATEVALUE(F1440)-DATEVALUE(E1440),"")</f>
        <v>7</v>
      </c>
      <c r="L1440" s="4" t="n">
        <f aca="false">H1440*(1-I1440/100)</f>
        <v>8587.6105</v>
      </c>
      <c r="M1440" s="4" t="n">
        <f aca="false">H1440*CALCULATIONS!$B$2</f>
        <v>5423.754</v>
      </c>
      <c r="N1440" s="4" t="n">
        <f aca="false">IF(J1440="Yes",H1440*CALCULATIONS!$B$3,0)</f>
        <v>0</v>
      </c>
      <c r="O1440" s="4" t="n">
        <f aca="false">L1440-M1440-N1440</f>
        <v>3163.8565</v>
      </c>
      <c r="P1440" s="16" t="n">
        <f aca="false">IF(L1440&gt;0,O1440/L1440,"")</f>
        <v>0.368421052631579</v>
      </c>
    </row>
    <row r="1441" customFormat="false" ht="15" hidden="false" customHeight="false" outlineLevel="0" collapsed="false">
      <c r="A1441" s="2" t="str">
        <f aca="false">RAW_DATA!A1437</f>
        <v>ORD-101436</v>
      </c>
      <c r="B1441" s="2" t="str">
        <f aca="false">RAW_DATA!B1437</f>
        <v>CUST-5909</v>
      </c>
      <c r="C1441" s="2" t="str">
        <f aca="false">RAW_DATA!C1437</f>
        <v>Men</v>
      </c>
      <c r="D1441" s="2" t="str">
        <f aca="false">RAW_DATA!D1437</f>
        <v>MEN-POLO-001</v>
      </c>
      <c r="E1441" s="14" t="str">
        <f aca="false">RAW_DATA!E1437</f>
        <v>2024-06-17</v>
      </c>
      <c r="F1441" s="14" t="str">
        <f aca="false">RAW_DATA!F1437</f>
        <v>2024-06-23</v>
      </c>
      <c r="G1441" s="2" t="str">
        <f aca="false">RAW_DATA!G1437</f>
        <v>Gandaki</v>
      </c>
      <c r="H1441" s="4" t="n">
        <f aca="false">RAW_DATA!H1437</f>
        <v>9651.36</v>
      </c>
      <c r="I1441" s="5" t="n">
        <f aca="false">RAW_DATA!I1437</f>
        <v>15</v>
      </c>
      <c r="J1441" s="2" t="str">
        <f aca="false">RAW_DATA!J1437</f>
        <v>No</v>
      </c>
      <c r="K1441" s="15" t="n">
        <f aca="false">IF(AND(F1441&lt;&gt;"",E1441&lt;&gt;""),DATEVALUE(F1441)-DATEVALUE(E1441),"")</f>
        <v>6</v>
      </c>
      <c r="L1441" s="4" t="n">
        <f aca="false">H1441*(1-I1441/100)</f>
        <v>8203.656</v>
      </c>
      <c r="M1441" s="4" t="n">
        <f aca="false">H1441*CALCULATIONS!$B$2</f>
        <v>5790.816</v>
      </c>
      <c r="N1441" s="4" t="n">
        <f aca="false">IF(J1441="Yes",H1441*CALCULATIONS!$B$3,0)</f>
        <v>0</v>
      </c>
      <c r="O1441" s="4" t="n">
        <f aca="false">L1441-M1441-N1441</f>
        <v>2412.84</v>
      </c>
      <c r="P1441" s="16" t="n">
        <f aca="false">IF(L1441&gt;0,O1441/L1441,"")</f>
        <v>0.294117647058824</v>
      </c>
    </row>
    <row r="1442" customFormat="false" ht="15" hidden="false" customHeight="false" outlineLevel="0" collapsed="false">
      <c r="A1442" s="2" t="str">
        <f aca="false">RAW_DATA!A1438</f>
        <v>ORD-101437</v>
      </c>
      <c r="B1442" s="2" t="str">
        <f aca="false">RAW_DATA!B1438</f>
        <v>CUST-3984</v>
      </c>
      <c r="C1442" s="2" t="str">
        <f aca="false">RAW_DATA!C1438</f>
        <v>Men</v>
      </c>
      <c r="D1442" s="2" t="str">
        <f aca="false">RAW_DATA!D1438</f>
        <v>MEN-CHINO-001</v>
      </c>
      <c r="E1442" s="14" t="str">
        <f aca="false">RAW_DATA!E1438</f>
        <v>2024-09-14</v>
      </c>
      <c r="F1442" s="14" t="str">
        <f aca="false">RAW_DATA!F1438</f>
        <v>2024-09-18</v>
      </c>
      <c r="G1442" s="2" t="str">
        <f aca="false">RAW_DATA!G1438</f>
        <v>Bagmati</v>
      </c>
      <c r="H1442" s="4" t="n">
        <f aca="false">RAW_DATA!H1438</f>
        <v>10328.72</v>
      </c>
      <c r="I1442" s="5" t="n">
        <f aca="false">RAW_DATA!I1438</f>
        <v>10</v>
      </c>
      <c r="J1442" s="2" t="str">
        <f aca="false">RAW_DATA!J1438</f>
        <v>No</v>
      </c>
      <c r="K1442" s="15" t="n">
        <f aca="false">IF(AND(F1442&lt;&gt;"",E1442&lt;&gt;""),DATEVALUE(F1442)-DATEVALUE(E1442),"")</f>
        <v>4</v>
      </c>
      <c r="L1442" s="4" t="n">
        <f aca="false">H1442*(1-I1442/100)</f>
        <v>9295.848</v>
      </c>
      <c r="M1442" s="4" t="n">
        <f aca="false">H1442*CALCULATIONS!$B$2</f>
        <v>6197.232</v>
      </c>
      <c r="N1442" s="4" t="n">
        <f aca="false">IF(J1442="Yes",H1442*CALCULATIONS!$B$3,0)</f>
        <v>0</v>
      </c>
      <c r="O1442" s="4" t="n">
        <f aca="false">L1442-M1442-N1442</f>
        <v>3098.616</v>
      </c>
      <c r="P1442" s="16" t="n">
        <f aca="false">IF(L1442&gt;0,O1442/L1442,"")</f>
        <v>0.333333333333333</v>
      </c>
    </row>
    <row r="1443" customFormat="false" ht="15" hidden="false" customHeight="false" outlineLevel="0" collapsed="false">
      <c r="A1443" s="2" t="str">
        <f aca="false">RAW_DATA!A1439</f>
        <v>ORD-101438</v>
      </c>
      <c r="B1443" s="2" t="str">
        <f aca="false">RAW_DATA!B1439</f>
        <v>CUST-5991</v>
      </c>
      <c r="C1443" s="2" t="str">
        <f aca="false">RAW_DATA!C1439</f>
        <v>Women</v>
      </c>
      <c r="D1443" s="2" t="str">
        <f aca="false">RAW_DATA!D1439</f>
        <v>WOM-BLOUSE-001</v>
      </c>
      <c r="E1443" s="14" t="str">
        <f aca="false">RAW_DATA!E1439</f>
        <v>2024-03-24</v>
      </c>
      <c r="F1443" s="14" t="str">
        <f aca="false">RAW_DATA!F1439</f>
        <v>2024-03-27</v>
      </c>
      <c r="G1443" s="2" t="str">
        <f aca="false">RAW_DATA!G1439</f>
        <v>Karnali</v>
      </c>
      <c r="H1443" s="4" t="n">
        <f aca="false">RAW_DATA!H1439</f>
        <v>7322.34</v>
      </c>
      <c r="I1443" s="5" t="n">
        <f aca="false">RAW_DATA!I1439</f>
        <v>20</v>
      </c>
      <c r="J1443" s="2" t="str">
        <f aca="false">RAW_DATA!J1439</f>
        <v>No</v>
      </c>
      <c r="K1443" s="15" t="n">
        <f aca="false">IF(AND(F1443&lt;&gt;"",E1443&lt;&gt;""),DATEVALUE(F1443)-DATEVALUE(E1443),"")</f>
        <v>3</v>
      </c>
      <c r="L1443" s="4" t="n">
        <f aca="false">H1443*(1-I1443/100)</f>
        <v>5857.872</v>
      </c>
      <c r="M1443" s="4" t="n">
        <f aca="false">H1443*CALCULATIONS!$B$2</f>
        <v>4393.404</v>
      </c>
      <c r="N1443" s="4" t="n">
        <f aca="false">IF(J1443="Yes",H1443*CALCULATIONS!$B$3,0)</f>
        <v>0</v>
      </c>
      <c r="O1443" s="4" t="n">
        <f aca="false">L1443-M1443-N1443</f>
        <v>1464.468</v>
      </c>
      <c r="P1443" s="16" t="n">
        <f aca="false">IF(L1443&gt;0,O1443/L1443,"")</f>
        <v>0.25</v>
      </c>
    </row>
    <row r="1444" customFormat="false" ht="15" hidden="false" customHeight="false" outlineLevel="0" collapsed="false">
      <c r="A1444" s="2" t="str">
        <f aca="false">RAW_DATA!A1440</f>
        <v>ORD-101439</v>
      </c>
      <c r="B1444" s="2" t="str">
        <f aca="false">RAW_DATA!B1440</f>
        <v>CUST-4797</v>
      </c>
      <c r="C1444" s="2" t="str">
        <f aca="false">RAW_DATA!C1440</f>
        <v>Men</v>
      </c>
      <c r="D1444" s="2" t="str">
        <f aca="false">RAW_DATA!D1440</f>
        <v>MEN-TSHIRT-001</v>
      </c>
      <c r="E1444" s="14" t="str">
        <f aca="false">RAW_DATA!E1440</f>
        <v>2024-04-03</v>
      </c>
      <c r="F1444" s="14" t="str">
        <f aca="false">RAW_DATA!F1440</f>
        <v>2024-04-06</v>
      </c>
      <c r="G1444" s="2" t="str">
        <f aca="false">RAW_DATA!G1440</f>
        <v>Madhesh</v>
      </c>
      <c r="H1444" s="4" t="n">
        <f aca="false">RAW_DATA!H1440</f>
        <v>8309.56</v>
      </c>
      <c r="I1444" s="5" t="n">
        <f aca="false">RAW_DATA!I1440</f>
        <v>25</v>
      </c>
      <c r="J1444" s="2" t="str">
        <f aca="false">RAW_DATA!J1440</f>
        <v>Yes</v>
      </c>
      <c r="K1444" s="15" t="n">
        <f aca="false">IF(AND(F1444&lt;&gt;"",E1444&lt;&gt;""),DATEVALUE(F1444)-DATEVALUE(E1444),"")</f>
        <v>3</v>
      </c>
      <c r="L1444" s="4" t="n">
        <f aca="false">H1444*(1-I1444/100)</f>
        <v>6232.17</v>
      </c>
      <c r="M1444" s="4" t="n">
        <f aca="false">H1444*CALCULATIONS!$B$2</f>
        <v>4985.736</v>
      </c>
      <c r="N1444" s="4" t="n">
        <f aca="false">IF(J1444="Yes",H1444*CALCULATIONS!$B$3,0)</f>
        <v>1661.912</v>
      </c>
      <c r="O1444" s="4" t="n">
        <f aca="false">L1444-M1444-N1444</f>
        <v>-415.478</v>
      </c>
      <c r="P1444" s="16" t="n">
        <f aca="false">IF(L1444&gt;0,O1444/L1444,"")</f>
        <v>-0.0666666666666666</v>
      </c>
    </row>
    <row r="1445" customFormat="false" ht="15" hidden="false" customHeight="false" outlineLevel="0" collapsed="false">
      <c r="A1445" s="2" t="str">
        <f aca="false">RAW_DATA!A1441</f>
        <v>ORD-101440</v>
      </c>
      <c r="B1445" s="2" t="str">
        <f aca="false">RAW_DATA!B1441</f>
        <v>CUST-4445</v>
      </c>
      <c r="C1445" s="2" t="str">
        <f aca="false">RAW_DATA!C1441</f>
        <v>Men</v>
      </c>
      <c r="D1445" s="2" t="str">
        <f aca="false">RAW_DATA!D1441</f>
        <v>MEN-CHINO-001</v>
      </c>
      <c r="E1445" s="14" t="str">
        <f aca="false">RAW_DATA!E1441</f>
        <v>2024-02-22</v>
      </c>
      <c r="F1445" s="14" t="str">
        <f aca="false">RAW_DATA!F1441</f>
        <v>2024-02-29</v>
      </c>
      <c r="G1445" s="2" t="str">
        <f aca="false">RAW_DATA!G1441</f>
        <v>Madhesh</v>
      </c>
      <c r="H1445" s="4" t="n">
        <f aca="false">RAW_DATA!H1441</f>
        <v>8190.79</v>
      </c>
      <c r="I1445" s="5" t="n">
        <f aca="false">RAW_DATA!I1441</f>
        <v>30</v>
      </c>
      <c r="J1445" s="2" t="str">
        <f aca="false">RAW_DATA!J1441</f>
        <v>No</v>
      </c>
      <c r="K1445" s="15" t="n">
        <f aca="false">IF(AND(F1445&lt;&gt;"",E1445&lt;&gt;""),DATEVALUE(F1445)-DATEVALUE(E1445),"")</f>
        <v>7</v>
      </c>
      <c r="L1445" s="4" t="n">
        <f aca="false">H1445*(1-I1445/100)</f>
        <v>5733.553</v>
      </c>
      <c r="M1445" s="4" t="n">
        <f aca="false">H1445*CALCULATIONS!$B$2</f>
        <v>4914.474</v>
      </c>
      <c r="N1445" s="4" t="n">
        <f aca="false">IF(J1445="Yes",H1445*CALCULATIONS!$B$3,0)</f>
        <v>0</v>
      </c>
      <c r="O1445" s="4" t="n">
        <f aca="false">L1445-M1445-N1445</f>
        <v>819.079</v>
      </c>
      <c r="P1445" s="16" t="n">
        <f aca="false">IF(L1445&gt;0,O1445/L1445,"")</f>
        <v>0.142857142857143</v>
      </c>
    </row>
    <row r="1446" customFormat="false" ht="15" hidden="false" customHeight="false" outlineLevel="0" collapsed="false">
      <c r="A1446" s="2" t="str">
        <f aca="false">RAW_DATA!A1442</f>
        <v>ORD-101441</v>
      </c>
      <c r="B1446" s="2" t="str">
        <f aca="false">RAW_DATA!B1442</f>
        <v>CUST-3574</v>
      </c>
      <c r="C1446" s="2" t="str">
        <f aca="false">RAW_DATA!C1442</f>
        <v>Women</v>
      </c>
      <c r="D1446" s="2" t="str">
        <f aca="false">RAW_DATA!D1442</f>
        <v>WOM-DRESS-001</v>
      </c>
      <c r="E1446" s="14" t="str">
        <f aca="false">RAW_DATA!E1442</f>
        <v>2024-03-28</v>
      </c>
      <c r="F1446" s="14" t="str">
        <f aca="false">RAW_DATA!F1442</f>
        <v>2024-04-07</v>
      </c>
      <c r="G1446" s="2" t="str">
        <f aca="false">RAW_DATA!G1442</f>
        <v>Madhesh</v>
      </c>
      <c r="H1446" s="4" t="n">
        <f aca="false">RAW_DATA!H1442</f>
        <v>11612.76</v>
      </c>
      <c r="I1446" s="5" t="n">
        <f aca="false">RAW_DATA!I1442</f>
        <v>5</v>
      </c>
      <c r="J1446" s="2" t="str">
        <f aca="false">RAW_DATA!J1442</f>
        <v>No</v>
      </c>
      <c r="K1446" s="15" t="n">
        <f aca="false">IF(AND(F1446&lt;&gt;"",E1446&lt;&gt;""),DATEVALUE(F1446)-DATEVALUE(E1446),"")</f>
        <v>10</v>
      </c>
      <c r="L1446" s="4" t="n">
        <f aca="false">H1446*(1-I1446/100)</f>
        <v>11032.122</v>
      </c>
      <c r="M1446" s="4" t="n">
        <f aca="false">H1446*CALCULATIONS!$B$2</f>
        <v>6967.656</v>
      </c>
      <c r="N1446" s="4" t="n">
        <f aca="false">IF(J1446="Yes",H1446*CALCULATIONS!$B$3,0)</f>
        <v>0</v>
      </c>
      <c r="O1446" s="4" t="n">
        <f aca="false">L1446-M1446-N1446</f>
        <v>4064.466</v>
      </c>
      <c r="P1446" s="16" t="n">
        <f aca="false">IF(L1446&gt;0,O1446/L1446,"")</f>
        <v>0.368421052631579</v>
      </c>
    </row>
    <row r="1447" customFormat="false" ht="15" hidden="false" customHeight="false" outlineLevel="0" collapsed="false">
      <c r="A1447" s="2" t="str">
        <f aca="false">RAW_DATA!A1443</f>
        <v>ORD-101442</v>
      </c>
      <c r="B1447" s="2" t="str">
        <f aca="false">RAW_DATA!B1443</f>
        <v>CUST-5306</v>
      </c>
      <c r="C1447" s="2" t="str">
        <f aca="false">RAW_DATA!C1443</f>
        <v>Men</v>
      </c>
      <c r="D1447" s="2" t="str">
        <f aca="false">RAW_DATA!D1443</f>
        <v>MEN-CHINO-001</v>
      </c>
      <c r="E1447" s="14" t="str">
        <f aca="false">RAW_DATA!E1443</f>
        <v>2024-08-01</v>
      </c>
      <c r="F1447" s="14" t="str">
        <f aca="false">RAW_DATA!F1443</f>
        <v>2024-08-09</v>
      </c>
      <c r="G1447" s="2" t="str">
        <f aca="false">RAW_DATA!G1443</f>
        <v>Sudurpashchim</v>
      </c>
      <c r="H1447" s="4" t="n">
        <f aca="false">RAW_DATA!H1443</f>
        <v>9130.83</v>
      </c>
      <c r="I1447" s="5" t="n">
        <f aca="false">RAW_DATA!I1443</f>
        <v>25</v>
      </c>
      <c r="J1447" s="2" t="str">
        <f aca="false">RAW_DATA!J1443</f>
        <v>No</v>
      </c>
      <c r="K1447" s="15" t="n">
        <f aca="false">IF(AND(F1447&lt;&gt;"",E1447&lt;&gt;""),DATEVALUE(F1447)-DATEVALUE(E1447),"")</f>
        <v>8</v>
      </c>
      <c r="L1447" s="4" t="n">
        <f aca="false">H1447*(1-I1447/100)</f>
        <v>6848.1225</v>
      </c>
      <c r="M1447" s="4" t="n">
        <f aca="false">H1447*CALCULATIONS!$B$2</f>
        <v>5478.498</v>
      </c>
      <c r="N1447" s="4" t="n">
        <f aca="false">IF(J1447="Yes",H1447*CALCULATIONS!$B$3,0)</f>
        <v>0</v>
      </c>
      <c r="O1447" s="4" t="n">
        <f aca="false">L1447-M1447-N1447</f>
        <v>1369.6245</v>
      </c>
      <c r="P1447" s="16" t="n">
        <f aca="false">IF(L1447&gt;0,O1447/L1447,"")</f>
        <v>0.2</v>
      </c>
    </row>
    <row r="1448" customFormat="false" ht="15" hidden="false" customHeight="false" outlineLevel="0" collapsed="false">
      <c r="A1448" s="2" t="str">
        <f aca="false">RAW_DATA!A1444</f>
        <v>ORD-101443</v>
      </c>
      <c r="B1448" s="2" t="str">
        <f aca="false">RAW_DATA!B1444</f>
        <v>CUST-6046</v>
      </c>
      <c r="C1448" s="2" t="str">
        <f aca="false">RAW_DATA!C1444</f>
        <v>Women</v>
      </c>
      <c r="D1448" s="2" t="str">
        <f aca="false">RAW_DATA!D1444</f>
        <v>WOM-JEANS-001</v>
      </c>
      <c r="E1448" s="14" t="str">
        <f aca="false">RAW_DATA!E1444</f>
        <v>2024-06-30</v>
      </c>
      <c r="F1448" s="14" t="str">
        <f aca="false">RAW_DATA!F1444</f>
        <v>2024-07-09</v>
      </c>
      <c r="G1448" s="2" t="str">
        <f aca="false">RAW_DATA!G1444</f>
        <v>Madhesh</v>
      </c>
      <c r="H1448" s="4" t="n">
        <f aca="false">RAW_DATA!H1444</f>
        <v>5338.97</v>
      </c>
      <c r="I1448" s="5" t="n">
        <f aca="false">RAW_DATA!I1444</f>
        <v>10</v>
      </c>
      <c r="J1448" s="2" t="str">
        <f aca="false">RAW_DATA!J1444</f>
        <v>No</v>
      </c>
      <c r="K1448" s="15" t="n">
        <f aca="false">IF(AND(F1448&lt;&gt;"",E1448&lt;&gt;""),DATEVALUE(F1448)-DATEVALUE(E1448),"")</f>
        <v>9</v>
      </c>
      <c r="L1448" s="4" t="n">
        <f aca="false">H1448*(1-I1448/100)</f>
        <v>4805.073</v>
      </c>
      <c r="M1448" s="4" t="n">
        <f aca="false">H1448*CALCULATIONS!$B$2</f>
        <v>3203.382</v>
      </c>
      <c r="N1448" s="4" t="n">
        <f aca="false">IF(J1448="Yes",H1448*CALCULATIONS!$B$3,0)</f>
        <v>0</v>
      </c>
      <c r="O1448" s="4" t="n">
        <f aca="false">L1448-M1448-N1448</f>
        <v>1601.691</v>
      </c>
      <c r="P1448" s="16" t="n">
        <f aca="false">IF(L1448&gt;0,O1448/L1448,"")</f>
        <v>0.333333333333333</v>
      </c>
    </row>
    <row r="1449" customFormat="false" ht="15" hidden="false" customHeight="false" outlineLevel="0" collapsed="false">
      <c r="A1449" s="2" t="str">
        <f aca="false">RAW_DATA!A1445</f>
        <v>ORD-101444</v>
      </c>
      <c r="B1449" s="2" t="str">
        <f aca="false">RAW_DATA!B1445</f>
        <v>CUST-3292</v>
      </c>
      <c r="C1449" s="2" t="str">
        <f aca="false">RAW_DATA!C1445</f>
        <v>Women</v>
      </c>
      <c r="D1449" s="2" t="str">
        <f aca="false">RAW_DATA!D1445</f>
        <v>WOM-LEHENGA-001</v>
      </c>
      <c r="E1449" s="14" t="str">
        <f aca="false">RAW_DATA!E1445</f>
        <v>2024-07-25</v>
      </c>
      <c r="F1449" s="14" t="str">
        <f aca="false">RAW_DATA!F1445</f>
        <v>2024-07-27</v>
      </c>
      <c r="G1449" s="2" t="str">
        <f aca="false">RAW_DATA!G1445</f>
        <v>Lumbini</v>
      </c>
      <c r="H1449" s="4" t="n">
        <f aca="false">RAW_DATA!H1445</f>
        <v>11552.23</v>
      </c>
      <c r="I1449" s="5" t="n">
        <f aca="false">RAW_DATA!I1445</f>
        <v>0</v>
      </c>
      <c r="J1449" s="2" t="str">
        <f aca="false">RAW_DATA!J1445</f>
        <v>No</v>
      </c>
      <c r="K1449" s="15" t="n">
        <f aca="false">IF(AND(F1449&lt;&gt;"",E1449&lt;&gt;""),DATEVALUE(F1449)-DATEVALUE(E1449),"")</f>
        <v>2</v>
      </c>
      <c r="L1449" s="4" t="n">
        <f aca="false">H1449*(1-I1449/100)</f>
        <v>11552.23</v>
      </c>
      <c r="M1449" s="4" t="n">
        <f aca="false">H1449*CALCULATIONS!$B$2</f>
        <v>6931.338</v>
      </c>
      <c r="N1449" s="4" t="n">
        <f aca="false">IF(J1449="Yes",H1449*CALCULATIONS!$B$3,0)</f>
        <v>0</v>
      </c>
      <c r="O1449" s="4" t="n">
        <f aca="false">L1449-M1449-N1449</f>
        <v>4620.892</v>
      </c>
      <c r="P1449" s="16" t="n">
        <f aca="false">IF(L1449&gt;0,O1449/L1449,"")</f>
        <v>0.4</v>
      </c>
    </row>
    <row r="1450" customFormat="false" ht="15" hidden="false" customHeight="false" outlineLevel="0" collapsed="false">
      <c r="A1450" s="2" t="str">
        <f aca="false">RAW_DATA!A1446</f>
        <v>ORD-101445</v>
      </c>
      <c r="B1450" s="2" t="str">
        <f aca="false">RAW_DATA!B1446</f>
        <v>CUST-7119</v>
      </c>
      <c r="C1450" s="2" t="str">
        <f aca="false">RAW_DATA!C1446</f>
        <v>Kids</v>
      </c>
      <c r="D1450" s="2" t="str">
        <f aca="false">RAW_DATA!D1446</f>
        <v>KID-JACKET-001</v>
      </c>
      <c r="E1450" s="14" t="str">
        <f aca="false">RAW_DATA!E1446</f>
        <v>2024-12-04</v>
      </c>
      <c r="F1450" s="14" t="str">
        <f aca="false">RAW_DATA!F1446</f>
        <v>2024-12-12</v>
      </c>
      <c r="G1450" s="2" t="str">
        <f aca="false">RAW_DATA!G1446</f>
        <v>Bagmati</v>
      </c>
      <c r="H1450" s="4" t="n">
        <f aca="false">RAW_DATA!H1446</f>
        <v>3432.09</v>
      </c>
      <c r="I1450" s="5" t="n">
        <f aca="false">RAW_DATA!I1446</f>
        <v>25</v>
      </c>
      <c r="J1450" s="2" t="str">
        <f aca="false">RAW_DATA!J1446</f>
        <v>No</v>
      </c>
      <c r="K1450" s="15" t="n">
        <f aca="false">IF(AND(F1450&lt;&gt;"",E1450&lt;&gt;""),DATEVALUE(F1450)-DATEVALUE(E1450),"")</f>
        <v>8</v>
      </c>
      <c r="L1450" s="4" t="n">
        <f aca="false">H1450*(1-I1450/100)</f>
        <v>2574.0675</v>
      </c>
      <c r="M1450" s="4" t="n">
        <f aca="false">H1450*CALCULATIONS!$B$2</f>
        <v>2059.254</v>
      </c>
      <c r="N1450" s="4" t="n">
        <f aca="false">IF(J1450="Yes",H1450*CALCULATIONS!$B$3,0)</f>
        <v>0</v>
      </c>
      <c r="O1450" s="4" t="n">
        <f aca="false">L1450-M1450-N1450</f>
        <v>514.8135</v>
      </c>
      <c r="P1450" s="16" t="n">
        <f aca="false">IF(L1450&gt;0,O1450/L1450,"")</f>
        <v>0.2</v>
      </c>
    </row>
    <row r="1451" customFormat="false" ht="15" hidden="false" customHeight="false" outlineLevel="0" collapsed="false">
      <c r="A1451" s="2" t="str">
        <f aca="false">RAW_DATA!A1447</f>
        <v>ORD-101446</v>
      </c>
      <c r="B1451" s="2" t="str">
        <f aca="false">RAW_DATA!B1447</f>
        <v>CUST-8210</v>
      </c>
      <c r="C1451" s="2" t="str">
        <f aca="false">RAW_DATA!C1447</f>
        <v>Men</v>
      </c>
      <c r="D1451" s="2" t="str">
        <f aca="false">RAW_DATA!D1447</f>
        <v>MEN-POLO-001</v>
      </c>
      <c r="E1451" s="14" t="str">
        <f aca="false">RAW_DATA!E1447</f>
        <v>2024-04-12</v>
      </c>
      <c r="F1451" s="14" t="str">
        <f aca="false">RAW_DATA!F1447</f>
        <v>2024-04-21</v>
      </c>
      <c r="G1451" s="2" t="str">
        <f aca="false">RAW_DATA!G1447</f>
        <v>Lumbini</v>
      </c>
      <c r="H1451" s="4" t="n">
        <f aca="false">RAW_DATA!H1447</f>
        <v>8591.99</v>
      </c>
      <c r="I1451" s="5" t="n">
        <f aca="false">RAW_DATA!I1447</f>
        <v>10</v>
      </c>
      <c r="J1451" s="2" t="str">
        <f aca="false">RAW_DATA!J1447</f>
        <v>No</v>
      </c>
      <c r="K1451" s="15" t="n">
        <f aca="false">IF(AND(F1451&lt;&gt;"",E1451&lt;&gt;""),DATEVALUE(F1451)-DATEVALUE(E1451),"")</f>
        <v>9</v>
      </c>
      <c r="L1451" s="4" t="n">
        <f aca="false">H1451*(1-I1451/100)</f>
        <v>7732.791</v>
      </c>
      <c r="M1451" s="4" t="n">
        <f aca="false">H1451*CALCULATIONS!$B$2</f>
        <v>5155.194</v>
      </c>
      <c r="N1451" s="4" t="n">
        <f aca="false">IF(J1451="Yes",H1451*CALCULATIONS!$B$3,0)</f>
        <v>0</v>
      </c>
      <c r="O1451" s="4" t="n">
        <f aca="false">L1451-M1451-N1451</f>
        <v>2577.597</v>
      </c>
      <c r="P1451" s="16" t="n">
        <f aca="false">IF(L1451&gt;0,O1451/L1451,"")</f>
        <v>0.333333333333333</v>
      </c>
    </row>
    <row r="1452" customFormat="false" ht="15" hidden="false" customHeight="false" outlineLevel="0" collapsed="false">
      <c r="A1452" s="2" t="str">
        <f aca="false">RAW_DATA!A1448</f>
        <v>ORD-101447</v>
      </c>
      <c r="B1452" s="2" t="str">
        <f aca="false">RAW_DATA!B1448</f>
        <v>CUST-1753</v>
      </c>
      <c r="C1452" s="2" t="str">
        <f aca="false">RAW_DATA!C1448</f>
        <v>Kids</v>
      </c>
      <c r="D1452" s="2" t="str">
        <f aca="false">RAW_DATA!D1448</f>
        <v>KID-FROCK-001</v>
      </c>
      <c r="E1452" s="14" t="str">
        <f aca="false">RAW_DATA!E1448</f>
        <v>2024-09-02</v>
      </c>
      <c r="F1452" s="14" t="str">
        <f aca="false">RAW_DATA!F1448</f>
        <v>2024-09-15</v>
      </c>
      <c r="G1452" s="2" t="str">
        <f aca="false">RAW_DATA!G1448</f>
        <v>Bagmati</v>
      </c>
      <c r="H1452" s="4" t="n">
        <f aca="false">RAW_DATA!H1448</f>
        <v>5219.5</v>
      </c>
      <c r="I1452" s="5" t="n">
        <f aca="false">RAW_DATA!I1448</f>
        <v>5</v>
      </c>
      <c r="J1452" s="2" t="str">
        <f aca="false">RAW_DATA!J1448</f>
        <v>No</v>
      </c>
      <c r="K1452" s="15" t="n">
        <f aca="false">IF(AND(F1452&lt;&gt;"",E1452&lt;&gt;""),DATEVALUE(F1452)-DATEVALUE(E1452),"")</f>
        <v>13</v>
      </c>
      <c r="L1452" s="4" t="n">
        <f aca="false">H1452*(1-I1452/100)</f>
        <v>4958.525</v>
      </c>
      <c r="M1452" s="4" t="n">
        <f aca="false">H1452*CALCULATIONS!$B$2</f>
        <v>3131.7</v>
      </c>
      <c r="N1452" s="4" t="n">
        <f aca="false">IF(J1452="Yes",H1452*CALCULATIONS!$B$3,0)</f>
        <v>0</v>
      </c>
      <c r="O1452" s="4" t="n">
        <f aca="false">L1452-M1452-N1452</f>
        <v>1826.825</v>
      </c>
      <c r="P1452" s="16" t="n">
        <f aca="false">IF(L1452&gt;0,O1452/L1452,"")</f>
        <v>0.368421052631579</v>
      </c>
    </row>
    <row r="1453" customFormat="false" ht="15" hidden="false" customHeight="false" outlineLevel="0" collapsed="false">
      <c r="A1453" s="2" t="str">
        <f aca="false">RAW_DATA!A1449</f>
        <v>ORD-101448</v>
      </c>
      <c r="B1453" s="2" t="str">
        <f aca="false">RAW_DATA!B1449</f>
        <v>CUST-1971</v>
      </c>
      <c r="C1453" s="2" t="str">
        <f aca="false">RAW_DATA!C1449</f>
        <v>Women</v>
      </c>
      <c r="D1453" s="2" t="str">
        <f aca="false">RAW_DATA!D1449</f>
        <v>WOM-LEHENGA-001</v>
      </c>
      <c r="E1453" s="14" t="str">
        <f aca="false">RAW_DATA!E1449</f>
        <v>2024-05-23</v>
      </c>
      <c r="F1453" s="14" t="str">
        <f aca="false">RAW_DATA!F1449</f>
        <v>2024-06-07</v>
      </c>
      <c r="G1453" s="2" t="str">
        <f aca="false">RAW_DATA!G1449</f>
        <v>Lumbini</v>
      </c>
      <c r="H1453" s="4" t="n">
        <f aca="false">RAW_DATA!H1449</f>
        <v>7562.1</v>
      </c>
      <c r="I1453" s="5" t="n">
        <f aca="false">RAW_DATA!I1449</f>
        <v>25</v>
      </c>
      <c r="J1453" s="2" t="str">
        <f aca="false">RAW_DATA!J1449</f>
        <v>No</v>
      </c>
      <c r="K1453" s="15" t="n">
        <f aca="false">IF(AND(F1453&lt;&gt;"",E1453&lt;&gt;""),DATEVALUE(F1453)-DATEVALUE(E1453),"")</f>
        <v>15</v>
      </c>
      <c r="L1453" s="4" t="n">
        <f aca="false">H1453*(1-I1453/100)</f>
        <v>5671.575</v>
      </c>
      <c r="M1453" s="4" t="n">
        <f aca="false">H1453*CALCULATIONS!$B$2</f>
        <v>4537.26</v>
      </c>
      <c r="N1453" s="4" t="n">
        <f aca="false">IF(J1453="Yes",H1453*CALCULATIONS!$B$3,0)</f>
        <v>0</v>
      </c>
      <c r="O1453" s="4" t="n">
        <f aca="false">L1453-M1453-N1453</f>
        <v>1134.315</v>
      </c>
      <c r="P1453" s="16" t="n">
        <f aca="false">IF(L1453&gt;0,O1453/L1453,"")</f>
        <v>0.2</v>
      </c>
    </row>
    <row r="1454" customFormat="false" ht="15" hidden="false" customHeight="false" outlineLevel="0" collapsed="false">
      <c r="A1454" s="2" t="str">
        <f aca="false">RAW_DATA!A1450</f>
        <v>ORD-101449</v>
      </c>
      <c r="B1454" s="2" t="str">
        <f aca="false">RAW_DATA!B1450</f>
        <v>CUST-2212</v>
      </c>
      <c r="C1454" s="2" t="str">
        <f aca="false">RAW_DATA!C1450</f>
        <v>Men</v>
      </c>
      <c r="D1454" s="2" t="str">
        <f aca="false">RAW_DATA!D1450</f>
        <v>MEN-SUIT-001</v>
      </c>
      <c r="E1454" s="14" t="str">
        <f aca="false">RAW_DATA!E1450</f>
        <v>2024-05-25</v>
      </c>
      <c r="F1454" s="14" t="str">
        <f aca="false">RAW_DATA!F1450</f>
        <v>2024-05-27</v>
      </c>
      <c r="G1454" s="2" t="str">
        <f aca="false">RAW_DATA!G1450</f>
        <v>Bagmati</v>
      </c>
      <c r="H1454" s="4" t="n">
        <f aca="false">RAW_DATA!H1450</f>
        <v>6852.8</v>
      </c>
      <c r="I1454" s="5" t="n">
        <f aca="false">RAW_DATA!I1450</f>
        <v>10</v>
      </c>
      <c r="J1454" s="2" t="str">
        <f aca="false">RAW_DATA!J1450</f>
        <v>Yes</v>
      </c>
      <c r="K1454" s="15" t="n">
        <f aca="false">IF(AND(F1454&lt;&gt;"",E1454&lt;&gt;""),DATEVALUE(F1454)-DATEVALUE(E1454),"")</f>
        <v>2</v>
      </c>
      <c r="L1454" s="4" t="n">
        <f aca="false">H1454*(1-I1454/100)</f>
        <v>6167.52</v>
      </c>
      <c r="M1454" s="4" t="n">
        <f aca="false">H1454*CALCULATIONS!$B$2</f>
        <v>4111.68</v>
      </c>
      <c r="N1454" s="4" t="n">
        <f aca="false">IF(J1454="Yes",H1454*CALCULATIONS!$B$3,0)</f>
        <v>1370.56</v>
      </c>
      <c r="O1454" s="4" t="n">
        <f aca="false">L1454-M1454-N1454</f>
        <v>685.28</v>
      </c>
      <c r="P1454" s="16" t="n">
        <f aca="false">IF(L1454&gt;0,O1454/L1454,"")</f>
        <v>0.111111111111111</v>
      </c>
    </row>
    <row r="1455" customFormat="false" ht="15" hidden="false" customHeight="false" outlineLevel="0" collapsed="false">
      <c r="A1455" s="2" t="str">
        <f aca="false">RAW_DATA!A1451</f>
        <v>ORD-101450</v>
      </c>
      <c r="B1455" s="2" t="str">
        <f aca="false">RAW_DATA!B1451</f>
        <v>CUST-8180</v>
      </c>
      <c r="C1455" s="2" t="str">
        <f aca="false">RAW_DATA!C1451</f>
        <v>Men</v>
      </c>
      <c r="D1455" s="2" t="str">
        <f aca="false">RAW_DATA!D1451</f>
        <v>MEN-POLO-001</v>
      </c>
      <c r="E1455" s="14" t="str">
        <f aca="false">RAW_DATA!E1451</f>
        <v>2024-06-02</v>
      </c>
      <c r="F1455" s="14" t="str">
        <f aca="false">RAW_DATA!F1451</f>
        <v>2024-06-08</v>
      </c>
      <c r="G1455" s="2" t="str">
        <f aca="false">RAW_DATA!G1451</f>
        <v>Karnali</v>
      </c>
      <c r="H1455" s="4" t="n">
        <f aca="false">RAW_DATA!H1451</f>
        <v>2681.08</v>
      </c>
      <c r="I1455" s="5" t="n">
        <f aca="false">RAW_DATA!I1451</f>
        <v>30</v>
      </c>
      <c r="J1455" s="2" t="str">
        <f aca="false">RAW_DATA!J1451</f>
        <v>No</v>
      </c>
      <c r="K1455" s="15" t="n">
        <f aca="false">IF(AND(F1455&lt;&gt;"",E1455&lt;&gt;""),DATEVALUE(F1455)-DATEVALUE(E1455),"")</f>
        <v>6</v>
      </c>
      <c r="L1455" s="4" t="n">
        <f aca="false">H1455*(1-I1455/100)</f>
        <v>1876.756</v>
      </c>
      <c r="M1455" s="4" t="n">
        <f aca="false">H1455*CALCULATIONS!$B$2</f>
        <v>1608.648</v>
      </c>
      <c r="N1455" s="4" t="n">
        <f aca="false">IF(J1455="Yes",H1455*CALCULATIONS!$B$3,0)</f>
        <v>0</v>
      </c>
      <c r="O1455" s="4" t="n">
        <f aca="false">L1455-M1455-N1455</f>
        <v>268.108</v>
      </c>
      <c r="P1455" s="16" t="n">
        <f aca="false">IF(L1455&gt;0,O1455/L1455,"")</f>
        <v>0.142857142857143</v>
      </c>
    </row>
    <row r="1456" customFormat="false" ht="15" hidden="false" customHeight="false" outlineLevel="0" collapsed="false">
      <c r="A1456" s="2" t="str">
        <f aca="false">RAW_DATA!A1452</f>
        <v>ORD-101451</v>
      </c>
      <c r="B1456" s="2" t="str">
        <f aca="false">RAW_DATA!B1452</f>
        <v>CUST-3301</v>
      </c>
      <c r="C1456" s="2" t="str">
        <f aca="false">RAW_DATA!C1452</f>
        <v>Men</v>
      </c>
      <c r="D1456" s="2" t="str">
        <f aca="false">RAW_DATA!D1452</f>
        <v>MEN-KURTA-001</v>
      </c>
      <c r="E1456" s="14" t="str">
        <f aca="false">RAW_DATA!E1452</f>
        <v>2024-09-28</v>
      </c>
      <c r="F1456" s="14" t="str">
        <f aca="false">RAW_DATA!F1452</f>
        <v>2024-10-07</v>
      </c>
      <c r="G1456" s="2" t="str">
        <f aca="false">RAW_DATA!G1452</f>
        <v>Gandaki</v>
      </c>
      <c r="H1456" s="4" t="n">
        <f aca="false">RAW_DATA!H1452</f>
        <v>4280.43</v>
      </c>
      <c r="I1456" s="5" t="n">
        <f aca="false">RAW_DATA!I1452</f>
        <v>25</v>
      </c>
      <c r="J1456" s="2" t="str">
        <f aca="false">RAW_DATA!J1452</f>
        <v>No</v>
      </c>
      <c r="K1456" s="15" t="n">
        <f aca="false">IF(AND(F1456&lt;&gt;"",E1456&lt;&gt;""),DATEVALUE(F1456)-DATEVALUE(E1456),"")</f>
        <v>9</v>
      </c>
      <c r="L1456" s="4" t="n">
        <f aca="false">H1456*(1-I1456/100)</f>
        <v>3210.3225</v>
      </c>
      <c r="M1456" s="4" t="n">
        <f aca="false">H1456*CALCULATIONS!$B$2</f>
        <v>2568.258</v>
      </c>
      <c r="N1456" s="4" t="n">
        <f aca="false">IF(J1456="Yes",H1456*CALCULATIONS!$B$3,0)</f>
        <v>0</v>
      </c>
      <c r="O1456" s="4" t="n">
        <f aca="false">L1456-M1456-N1456</f>
        <v>642.0645</v>
      </c>
      <c r="P1456" s="16" t="n">
        <f aca="false">IF(L1456&gt;0,O1456/L1456,"")</f>
        <v>0.2</v>
      </c>
    </row>
    <row r="1457" customFormat="false" ht="15" hidden="false" customHeight="false" outlineLevel="0" collapsed="false">
      <c r="A1457" s="2" t="str">
        <f aca="false">RAW_DATA!A1453</f>
        <v>ORD-101452</v>
      </c>
      <c r="B1457" s="2" t="str">
        <f aca="false">RAW_DATA!B1453</f>
        <v>CUST-8304</v>
      </c>
      <c r="C1457" s="2" t="str">
        <f aca="false">RAW_DATA!C1453</f>
        <v>Women</v>
      </c>
      <c r="D1457" s="2" t="str">
        <f aca="false">RAW_DATA!D1453</f>
        <v>WOM-SAREE-001</v>
      </c>
      <c r="E1457" s="14" t="str">
        <f aca="false">RAW_DATA!E1453</f>
        <v>2024-06-09</v>
      </c>
      <c r="F1457" s="14" t="str">
        <f aca="false">RAW_DATA!F1453</f>
        <v>2024-06-22</v>
      </c>
      <c r="G1457" s="2" t="str">
        <f aca="false">RAW_DATA!G1453</f>
        <v>Karnali</v>
      </c>
      <c r="H1457" s="4" t="n">
        <f aca="false">RAW_DATA!H1453</f>
        <v>10815.34</v>
      </c>
      <c r="I1457" s="5" t="n">
        <f aca="false">RAW_DATA!I1453</f>
        <v>25</v>
      </c>
      <c r="J1457" s="2" t="str">
        <f aca="false">RAW_DATA!J1453</f>
        <v>No</v>
      </c>
      <c r="K1457" s="15" t="n">
        <f aca="false">IF(AND(F1457&lt;&gt;"",E1457&lt;&gt;""),DATEVALUE(F1457)-DATEVALUE(E1457),"")</f>
        <v>13</v>
      </c>
      <c r="L1457" s="4" t="n">
        <f aca="false">H1457*(1-I1457/100)</f>
        <v>8111.505</v>
      </c>
      <c r="M1457" s="4" t="n">
        <f aca="false">H1457*CALCULATIONS!$B$2</f>
        <v>6489.204</v>
      </c>
      <c r="N1457" s="4" t="n">
        <f aca="false">IF(J1457="Yes",H1457*CALCULATIONS!$B$3,0)</f>
        <v>0</v>
      </c>
      <c r="O1457" s="4" t="n">
        <f aca="false">L1457-M1457-N1457</f>
        <v>1622.301</v>
      </c>
      <c r="P1457" s="16" t="n">
        <f aca="false">IF(L1457&gt;0,O1457/L1457,"")</f>
        <v>0.2</v>
      </c>
    </row>
    <row r="1458" customFormat="false" ht="15" hidden="false" customHeight="false" outlineLevel="0" collapsed="false">
      <c r="A1458" s="2" t="str">
        <f aca="false">RAW_DATA!A1454</f>
        <v>ORD-101453</v>
      </c>
      <c r="B1458" s="2" t="str">
        <f aca="false">RAW_DATA!B1454</f>
        <v>CUST-5243</v>
      </c>
      <c r="C1458" s="2" t="str">
        <f aca="false">RAW_DATA!C1454</f>
        <v>Women</v>
      </c>
      <c r="D1458" s="2" t="str">
        <f aca="false">RAW_DATA!D1454</f>
        <v>WOM-TOP-001</v>
      </c>
      <c r="E1458" s="14" t="str">
        <f aca="false">RAW_DATA!E1454</f>
        <v>2024-07-04</v>
      </c>
      <c r="F1458" s="14" t="str">
        <f aca="false">RAW_DATA!F1454</f>
        <v>2024-07-08</v>
      </c>
      <c r="G1458" s="2" t="str">
        <f aca="false">RAW_DATA!G1454</f>
        <v>Bagmati</v>
      </c>
      <c r="H1458" s="4" t="n">
        <f aca="false">RAW_DATA!H1454</f>
        <v>3801.39</v>
      </c>
      <c r="I1458" s="5" t="n">
        <f aca="false">RAW_DATA!I1454</f>
        <v>15</v>
      </c>
      <c r="J1458" s="2" t="str">
        <f aca="false">RAW_DATA!J1454</f>
        <v>No</v>
      </c>
      <c r="K1458" s="15" t="n">
        <f aca="false">IF(AND(F1458&lt;&gt;"",E1458&lt;&gt;""),DATEVALUE(F1458)-DATEVALUE(E1458),"")</f>
        <v>4</v>
      </c>
      <c r="L1458" s="4" t="n">
        <f aca="false">H1458*(1-I1458/100)</f>
        <v>3231.1815</v>
      </c>
      <c r="M1458" s="4" t="n">
        <f aca="false">H1458*CALCULATIONS!$B$2</f>
        <v>2280.834</v>
      </c>
      <c r="N1458" s="4" t="n">
        <f aca="false">IF(J1458="Yes",H1458*CALCULATIONS!$B$3,0)</f>
        <v>0</v>
      </c>
      <c r="O1458" s="4" t="n">
        <f aca="false">L1458-M1458-N1458</f>
        <v>950.3475</v>
      </c>
      <c r="P1458" s="16" t="n">
        <f aca="false">IF(L1458&gt;0,O1458/L1458,"")</f>
        <v>0.294117647058824</v>
      </c>
    </row>
    <row r="1459" customFormat="false" ht="15" hidden="false" customHeight="false" outlineLevel="0" collapsed="false">
      <c r="A1459" s="2" t="str">
        <f aca="false">RAW_DATA!A1455</f>
        <v>ORD-101454</v>
      </c>
      <c r="B1459" s="2" t="str">
        <f aca="false">RAW_DATA!B1455</f>
        <v>CUST-9657</v>
      </c>
      <c r="C1459" s="2" t="str">
        <f aca="false">RAW_DATA!C1455</f>
        <v>Men</v>
      </c>
      <c r="D1459" s="2" t="str">
        <f aca="false">RAW_DATA!D1455</f>
        <v>MEN-SHIRT-001</v>
      </c>
      <c r="E1459" s="14" t="str">
        <f aca="false">RAW_DATA!E1455</f>
        <v>2024-07-21</v>
      </c>
      <c r="F1459" s="14" t="str">
        <f aca="false">RAW_DATA!F1455</f>
        <v>2024-07-30</v>
      </c>
      <c r="G1459" s="2" t="str">
        <f aca="false">RAW_DATA!G1455</f>
        <v>Bagmati</v>
      </c>
      <c r="H1459" s="4" t="n">
        <f aca="false">RAW_DATA!H1455</f>
        <v>6456.29</v>
      </c>
      <c r="I1459" s="5" t="n">
        <f aca="false">RAW_DATA!I1455</f>
        <v>25</v>
      </c>
      <c r="J1459" s="2" t="str">
        <f aca="false">RAW_DATA!J1455</f>
        <v>No</v>
      </c>
      <c r="K1459" s="15" t="n">
        <f aca="false">IF(AND(F1459&lt;&gt;"",E1459&lt;&gt;""),DATEVALUE(F1459)-DATEVALUE(E1459),"")</f>
        <v>9</v>
      </c>
      <c r="L1459" s="4" t="n">
        <f aca="false">H1459*(1-I1459/100)</f>
        <v>4842.2175</v>
      </c>
      <c r="M1459" s="4" t="n">
        <f aca="false">H1459*CALCULATIONS!$B$2</f>
        <v>3873.774</v>
      </c>
      <c r="N1459" s="4" t="n">
        <f aca="false">IF(J1459="Yes",H1459*CALCULATIONS!$B$3,0)</f>
        <v>0</v>
      </c>
      <c r="O1459" s="4" t="n">
        <f aca="false">L1459-M1459-N1459</f>
        <v>968.4435</v>
      </c>
      <c r="P1459" s="16" t="n">
        <f aca="false">IF(L1459&gt;0,O1459/L1459,"")</f>
        <v>0.2</v>
      </c>
    </row>
    <row r="1460" customFormat="false" ht="15" hidden="false" customHeight="false" outlineLevel="0" collapsed="false">
      <c r="A1460" s="2" t="str">
        <f aca="false">RAW_DATA!A1456</f>
        <v>ORD-101455</v>
      </c>
      <c r="B1460" s="2" t="str">
        <f aca="false">RAW_DATA!B1456</f>
        <v>CUST-6358</v>
      </c>
      <c r="C1460" s="2" t="str">
        <f aca="false">RAW_DATA!C1456</f>
        <v>Men</v>
      </c>
      <c r="D1460" s="2" t="str">
        <f aca="false">RAW_DATA!D1456</f>
        <v>MEN-CHINO-001</v>
      </c>
      <c r="E1460" s="14" t="str">
        <f aca="false">RAW_DATA!E1456</f>
        <v>2024-01-17</v>
      </c>
      <c r="F1460" s="14" t="str">
        <f aca="false">RAW_DATA!F1456</f>
        <v>2024-01-30</v>
      </c>
      <c r="G1460" s="2" t="str">
        <f aca="false">RAW_DATA!G1456</f>
        <v>Madhesh</v>
      </c>
      <c r="H1460" s="4" t="n">
        <f aca="false">RAW_DATA!H1456</f>
        <v>6839.5</v>
      </c>
      <c r="I1460" s="5" t="n">
        <f aca="false">RAW_DATA!I1456</f>
        <v>20</v>
      </c>
      <c r="J1460" s="2" t="str">
        <f aca="false">RAW_DATA!J1456</f>
        <v>No</v>
      </c>
      <c r="K1460" s="15" t="n">
        <f aca="false">IF(AND(F1460&lt;&gt;"",E1460&lt;&gt;""),DATEVALUE(F1460)-DATEVALUE(E1460),"")</f>
        <v>13</v>
      </c>
      <c r="L1460" s="4" t="n">
        <f aca="false">H1460*(1-I1460/100)</f>
        <v>5471.6</v>
      </c>
      <c r="M1460" s="4" t="n">
        <f aca="false">H1460*CALCULATIONS!$B$2</f>
        <v>4103.7</v>
      </c>
      <c r="N1460" s="4" t="n">
        <f aca="false">IF(J1460="Yes",H1460*CALCULATIONS!$B$3,0)</f>
        <v>0</v>
      </c>
      <c r="O1460" s="4" t="n">
        <f aca="false">L1460-M1460-N1460</f>
        <v>1367.9</v>
      </c>
      <c r="P1460" s="16" t="n">
        <f aca="false">IF(L1460&gt;0,O1460/L1460,"")</f>
        <v>0.25</v>
      </c>
    </row>
    <row r="1461" customFormat="false" ht="15" hidden="false" customHeight="false" outlineLevel="0" collapsed="false">
      <c r="A1461" s="2" t="str">
        <f aca="false">RAW_DATA!A1457</f>
        <v>ORD-101456</v>
      </c>
      <c r="B1461" s="2" t="str">
        <f aca="false">RAW_DATA!B1457</f>
        <v>CUST-2840</v>
      </c>
      <c r="C1461" s="2" t="str">
        <f aca="false">RAW_DATA!C1457</f>
        <v>Women</v>
      </c>
      <c r="D1461" s="2" t="str">
        <f aca="false">RAW_DATA!D1457</f>
        <v>WOM-SUIT-001</v>
      </c>
      <c r="E1461" s="14" t="str">
        <f aca="false">RAW_DATA!E1457</f>
        <v>2024-02-08</v>
      </c>
      <c r="F1461" s="14" t="str">
        <f aca="false">RAW_DATA!F1457</f>
        <v>2024-02-14</v>
      </c>
      <c r="G1461" s="2" t="str">
        <f aca="false">RAW_DATA!G1457</f>
        <v>Bagmati</v>
      </c>
      <c r="H1461" s="4" t="n">
        <f aca="false">RAW_DATA!H1457</f>
        <v>9698.42</v>
      </c>
      <c r="I1461" s="5" t="n">
        <f aca="false">RAW_DATA!I1457</f>
        <v>10</v>
      </c>
      <c r="J1461" s="2" t="str">
        <f aca="false">RAW_DATA!J1457</f>
        <v>No</v>
      </c>
      <c r="K1461" s="15" t="n">
        <f aca="false">IF(AND(F1461&lt;&gt;"",E1461&lt;&gt;""),DATEVALUE(F1461)-DATEVALUE(E1461),"")</f>
        <v>6</v>
      </c>
      <c r="L1461" s="4" t="n">
        <f aca="false">H1461*(1-I1461/100)</f>
        <v>8728.578</v>
      </c>
      <c r="M1461" s="4" t="n">
        <f aca="false">H1461*CALCULATIONS!$B$2</f>
        <v>5819.052</v>
      </c>
      <c r="N1461" s="4" t="n">
        <f aca="false">IF(J1461="Yes",H1461*CALCULATIONS!$B$3,0)</f>
        <v>0</v>
      </c>
      <c r="O1461" s="4" t="n">
        <f aca="false">L1461-M1461-N1461</f>
        <v>2909.526</v>
      </c>
      <c r="P1461" s="16" t="n">
        <f aca="false">IF(L1461&gt;0,O1461/L1461,"")</f>
        <v>0.333333333333333</v>
      </c>
    </row>
    <row r="1462" customFormat="false" ht="15" hidden="false" customHeight="false" outlineLevel="0" collapsed="false">
      <c r="A1462" s="2" t="str">
        <f aca="false">RAW_DATA!A1458</f>
        <v>ORD-101457</v>
      </c>
      <c r="B1462" s="2" t="str">
        <f aca="false">RAW_DATA!B1458</f>
        <v>CUST-2197</v>
      </c>
      <c r="C1462" s="2" t="str">
        <f aca="false">RAW_DATA!C1458</f>
        <v>Women</v>
      </c>
      <c r="D1462" s="2" t="str">
        <f aca="false">RAW_DATA!D1458</f>
        <v>WOM-CARDIGAN-001</v>
      </c>
      <c r="E1462" s="14" t="str">
        <f aca="false">RAW_DATA!E1458</f>
        <v>2024-08-27</v>
      </c>
      <c r="F1462" s="14" t="str">
        <f aca="false">RAW_DATA!F1458</f>
        <v>2024-09-03</v>
      </c>
      <c r="G1462" s="2" t="str">
        <f aca="false">RAW_DATA!G1458</f>
        <v>Karnali</v>
      </c>
      <c r="H1462" s="4" t="n">
        <f aca="false">RAW_DATA!H1458</f>
        <v>8821.92</v>
      </c>
      <c r="I1462" s="5" t="n">
        <f aca="false">RAW_DATA!I1458</f>
        <v>0</v>
      </c>
      <c r="J1462" s="2" t="str">
        <f aca="false">RAW_DATA!J1458</f>
        <v>No</v>
      </c>
      <c r="K1462" s="15" t="n">
        <f aca="false">IF(AND(F1462&lt;&gt;"",E1462&lt;&gt;""),DATEVALUE(F1462)-DATEVALUE(E1462),"")</f>
        <v>7</v>
      </c>
      <c r="L1462" s="4" t="n">
        <f aca="false">H1462*(1-I1462/100)</f>
        <v>8821.92</v>
      </c>
      <c r="M1462" s="4" t="n">
        <f aca="false">H1462*CALCULATIONS!$B$2</f>
        <v>5293.152</v>
      </c>
      <c r="N1462" s="4" t="n">
        <f aca="false">IF(J1462="Yes",H1462*CALCULATIONS!$B$3,0)</f>
        <v>0</v>
      </c>
      <c r="O1462" s="4" t="n">
        <f aca="false">L1462-M1462-N1462</f>
        <v>3528.768</v>
      </c>
      <c r="P1462" s="16" t="n">
        <f aca="false">IF(L1462&gt;0,O1462/L1462,"")</f>
        <v>0.4</v>
      </c>
    </row>
    <row r="1463" customFormat="false" ht="15" hidden="false" customHeight="false" outlineLevel="0" collapsed="false">
      <c r="A1463" s="2" t="str">
        <f aca="false">RAW_DATA!A1459</f>
        <v>ORD-101458</v>
      </c>
      <c r="B1463" s="2" t="str">
        <f aca="false">RAW_DATA!B1459</f>
        <v>CUST-6567</v>
      </c>
      <c r="C1463" s="2" t="str">
        <f aca="false">RAW_DATA!C1459</f>
        <v>Women</v>
      </c>
      <c r="D1463" s="2" t="str">
        <f aca="false">RAW_DATA!D1459</f>
        <v>WOM-LEHENGA-001</v>
      </c>
      <c r="E1463" s="14" t="str">
        <f aca="false">RAW_DATA!E1459</f>
        <v>2024-03-18</v>
      </c>
      <c r="F1463" s="14" t="str">
        <f aca="false">RAW_DATA!F1459</f>
        <v>2024-03-25</v>
      </c>
      <c r="G1463" s="2" t="str">
        <f aca="false">RAW_DATA!G1459</f>
        <v>Karnali</v>
      </c>
      <c r="H1463" s="4" t="n">
        <f aca="false">RAW_DATA!H1459</f>
        <v>7043.68</v>
      </c>
      <c r="I1463" s="5" t="n">
        <f aca="false">RAW_DATA!I1459</f>
        <v>15</v>
      </c>
      <c r="J1463" s="2" t="str">
        <f aca="false">RAW_DATA!J1459</f>
        <v>Yes</v>
      </c>
      <c r="K1463" s="15" t="n">
        <f aca="false">IF(AND(F1463&lt;&gt;"",E1463&lt;&gt;""),DATEVALUE(F1463)-DATEVALUE(E1463),"")</f>
        <v>7</v>
      </c>
      <c r="L1463" s="4" t="n">
        <f aca="false">H1463*(1-I1463/100)</f>
        <v>5987.128</v>
      </c>
      <c r="M1463" s="4" t="n">
        <f aca="false">H1463*CALCULATIONS!$B$2</f>
        <v>4226.208</v>
      </c>
      <c r="N1463" s="4" t="n">
        <f aca="false">IF(J1463="Yes",H1463*CALCULATIONS!$B$3,0)</f>
        <v>1408.736</v>
      </c>
      <c r="O1463" s="4" t="n">
        <f aca="false">L1463-M1463-N1463</f>
        <v>352.184</v>
      </c>
      <c r="P1463" s="16" t="n">
        <f aca="false">IF(L1463&gt;0,O1463/L1463,"")</f>
        <v>0.0588235294117647</v>
      </c>
    </row>
    <row r="1464" customFormat="false" ht="15" hidden="false" customHeight="false" outlineLevel="0" collapsed="false">
      <c r="A1464" s="2" t="str">
        <f aca="false">RAW_DATA!A1460</f>
        <v>ORD-101459</v>
      </c>
      <c r="B1464" s="2" t="str">
        <f aca="false">RAW_DATA!B1460</f>
        <v>CUST-1139</v>
      </c>
      <c r="C1464" s="2" t="str">
        <f aca="false">RAW_DATA!C1460</f>
        <v>Women</v>
      </c>
      <c r="D1464" s="2" t="str">
        <f aca="false">RAW_DATA!D1460</f>
        <v>WOM-LEHENGA-001</v>
      </c>
      <c r="E1464" s="14" t="str">
        <f aca="false">RAW_DATA!E1460</f>
        <v>2024-01-04</v>
      </c>
      <c r="F1464" s="14" t="str">
        <f aca="false">RAW_DATA!F1460</f>
        <v>2024-01-11</v>
      </c>
      <c r="G1464" s="2" t="str">
        <f aca="false">RAW_DATA!G1460</f>
        <v>Karnali</v>
      </c>
      <c r="H1464" s="4" t="n">
        <f aca="false">RAW_DATA!H1460</f>
        <v>8833.7</v>
      </c>
      <c r="I1464" s="5" t="n">
        <f aca="false">RAW_DATA!I1460</f>
        <v>15</v>
      </c>
      <c r="J1464" s="2" t="str">
        <f aca="false">RAW_DATA!J1460</f>
        <v>No</v>
      </c>
      <c r="K1464" s="15" t="n">
        <f aca="false">IF(AND(F1464&lt;&gt;"",E1464&lt;&gt;""),DATEVALUE(F1464)-DATEVALUE(E1464),"")</f>
        <v>7</v>
      </c>
      <c r="L1464" s="4" t="n">
        <f aca="false">H1464*(1-I1464/100)</f>
        <v>7508.645</v>
      </c>
      <c r="M1464" s="4" t="n">
        <f aca="false">H1464*CALCULATIONS!$B$2</f>
        <v>5300.22</v>
      </c>
      <c r="N1464" s="4" t="n">
        <f aca="false">IF(J1464="Yes",H1464*CALCULATIONS!$B$3,0)</f>
        <v>0</v>
      </c>
      <c r="O1464" s="4" t="n">
        <f aca="false">L1464-M1464-N1464</f>
        <v>2208.425</v>
      </c>
      <c r="P1464" s="16" t="n">
        <f aca="false">IF(L1464&gt;0,O1464/L1464,"")</f>
        <v>0.294117647058824</v>
      </c>
    </row>
    <row r="1465" customFormat="false" ht="15" hidden="false" customHeight="false" outlineLevel="0" collapsed="false">
      <c r="A1465" s="2" t="str">
        <f aca="false">RAW_DATA!A1461</f>
        <v>ORD-101460</v>
      </c>
      <c r="B1465" s="2" t="str">
        <f aca="false">RAW_DATA!B1461</f>
        <v>CUST-4282</v>
      </c>
      <c r="C1465" s="2" t="str">
        <f aca="false">RAW_DATA!C1461</f>
        <v>Men</v>
      </c>
      <c r="D1465" s="2" t="str">
        <f aca="false">RAW_DATA!D1461</f>
        <v>MEN-POLO-001</v>
      </c>
      <c r="E1465" s="14" t="str">
        <f aca="false">RAW_DATA!E1461</f>
        <v>2024-12-11</v>
      </c>
      <c r="F1465" s="14" t="str">
        <f aca="false">RAW_DATA!F1461</f>
        <v>2024-12-19</v>
      </c>
      <c r="G1465" s="2" t="str">
        <f aca="false">RAW_DATA!G1461</f>
        <v>Bagmati</v>
      </c>
      <c r="H1465" s="4" t="n">
        <f aca="false">RAW_DATA!H1461</f>
        <v>3731.9</v>
      </c>
      <c r="I1465" s="5" t="n">
        <f aca="false">RAW_DATA!I1461</f>
        <v>30</v>
      </c>
      <c r="J1465" s="2" t="str">
        <f aca="false">RAW_DATA!J1461</f>
        <v>No</v>
      </c>
      <c r="K1465" s="15" t="n">
        <f aca="false">IF(AND(F1465&lt;&gt;"",E1465&lt;&gt;""),DATEVALUE(F1465)-DATEVALUE(E1465),"")</f>
        <v>8</v>
      </c>
      <c r="L1465" s="4" t="n">
        <f aca="false">H1465*(1-I1465/100)</f>
        <v>2612.33</v>
      </c>
      <c r="M1465" s="4" t="n">
        <f aca="false">H1465*CALCULATIONS!$B$2</f>
        <v>2239.14</v>
      </c>
      <c r="N1465" s="4" t="n">
        <f aca="false">IF(J1465="Yes",H1465*CALCULATIONS!$B$3,0)</f>
        <v>0</v>
      </c>
      <c r="O1465" s="4" t="n">
        <f aca="false">L1465-M1465-N1465</f>
        <v>373.19</v>
      </c>
      <c r="P1465" s="16" t="n">
        <f aca="false">IF(L1465&gt;0,O1465/L1465,"")</f>
        <v>0.142857142857143</v>
      </c>
    </row>
    <row r="1466" customFormat="false" ht="15" hidden="false" customHeight="false" outlineLevel="0" collapsed="false">
      <c r="A1466" s="2" t="str">
        <f aca="false">RAW_DATA!A1462</f>
        <v>ORD-101461</v>
      </c>
      <c r="B1466" s="2" t="str">
        <f aca="false">RAW_DATA!B1462</f>
        <v>CUST-6054</v>
      </c>
      <c r="C1466" s="2" t="str">
        <f aca="false">RAW_DATA!C1462</f>
        <v>Women</v>
      </c>
      <c r="D1466" s="2" t="str">
        <f aca="false">RAW_DATA!D1462</f>
        <v>WOM-SCARF-001</v>
      </c>
      <c r="E1466" s="14" t="str">
        <f aca="false">RAW_DATA!E1462</f>
        <v>2024-03-19</v>
      </c>
      <c r="F1466" s="14" t="str">
        <f aca="false">RAW_DATA!F1462</f>
        <v>2024-03-22</v>
      </c>
      <c r="G1466" s="2" t="str">
        <f aca="false">RAW_DATA!G1462</f>
        <v>Sudurpashchim</v>
      </c>
      <c r="H1466" s="4" t="n">
        <f aca="false">RAW_DATA!H1462</f>
        <v>13075.03</v>
      </c>
      <c r="I1466" s="5" t="n">
        <f aca="false">RAW_DATA!I1462</f>
        <v>25</v>
      </c>
      <c r="J1466" s="2" t="str">
        <f aca="false">RAW_DATA!J1462</f>
        <v>Yes</v>
      </c>
      <c r="K1466" s="15" t="n">
        <f aca="false">IF(AND(F1466&lt;&gt;"",E1466&lt;&gt;""),DATEVALUE(F1466)-DATEVALUE(E1466),"")</f>
        <v>3</v>
      </c>
      <c r="L1466" s="4" t="n">
        <f aca="false">H1466*(1-I1466/100)</f>
        <v>9806.2725</v>
      </c>
      <c r="M1466" s="4" t="n">
        <f aca="false">H1466*CALCULATIONS!$B$2</f>
        <v>7845.018</v>
      </c>
      <c r="N1466" s="4" t="n">
        <f aca="false">IF(J1466="Yes",H1466*CALCULATIONS!$B$3,0)</f>
        <v>2615.006</v>
      </c>
      <c r="O1466" s="4" t="n">
        <f aca="false">L1466-M1466-N1466</f>
        <v>-653.751499999999</v>
      </c>
      <c r="P1466" s="16" t="n">
        <f aca="false">IF(L1466&gt;0,O1466/L1466,"")</f>
        <v>-0.0666666666666666</v>
      </c>
    </row>
    <row r="1467" customFormat="false" ht="15" hidden="false" customHeight="false" outlineLevel="0" collapsed="false">
      <c r="A1467" s="2" t="str">
        <f aca="false">RAW_DATA!A1463</f>
        <v>ORD-101462</v>
      </c>
      <c r="B1467" s="2" t="str">
        <f aca="false">RAW_DATA!B1463</f>
        <v>CUST-6365</v>
      </c>
      <c r="C1467" s="2" t="str">
        <f aca="false">RAW_DATA!C1463</f>
        <v>Men</v>
      </c>
      <c r="D1467" s="2" t="str">
        <f aca="false">RAW_DATA!D1463</f>
        <v>MEN-SHIRT-001</v>
      </c>
      <c r="E1467" s="14" t="str">
        <f aca="false">RAW_DATA!E1463</f>
        <v>2024-03-06</v>
      </c>
      <c r="F1467" s="14" t="str">
        <f aca="false">RAW_DATA!F1463</f>
        <v>2024-03-12</v>
      </c>
      <c r="G1467" s="2" t="str">
        <f aca="false">RAW_DATA!G1463</f>
        <v>Gandaki</v>
      </c>
      <c r="H1467" s="4" t="n">
        <f aca="false">RAW_DATA!H1463</f>
        <v>1072.06</v>
      </c>
      <c r="I1467" s="5" t="n">
        <f aca="false">RAW_DATA!I1463</f>
        <v>30</v>
      </c>
      <c r="J1467" s="2" t="str">
        <f aca="false">RAW_DATA!J1463</f>
        <v>No</v>
      </c>
      <c r="K1467" s="15" t="n">
        <f aca="false">IF(AND(F1467&lt;&gt;"",E1467&lt;&gt;""),DATEVALUE(F1467)-DATEVALUE(E1467),"")</f>
        <v>6</v>
      </c>
      <c r="L1467" s="4" t="n">
        <f aca="false">H1467*(1-I1467/100)</f>
        <v>750.442</v>
      </c>
      <c r="M1467" s="4" t="n">
        <f aca="false">H1467*CALCULATIONS!$B$2</f>
        <v>643.236</v>
      </c>
      <c r="N1467" s="4" t="n">
        <f aca="false">IF(J1467="Yes",H1467*CALCULATIONS!$B$3,0)</f>
        <v>0</v>
      </c>
      <c r="O1467" s="4" t="n">
        <f aca="false">L1467-M1467-N1467</f>
        <v>107.206</v>
      </c>
      <c r="P1467" s="16" t="n">
        <f aca="false">IF(L1467&gt;0,O1467/L1467,"")</f>
        <v>0.142857142857143</v>
      </c>
    </row>
    <row r="1468" customFormat="false" ht="15" hidden="false" customHeight="false" outlineLevel="0" collapsed="false">
      <c r="A1468" s="2" t="str">
        <f aca="false">RAW_DATA!A1464</f>
        <v>ORD-101463</v>
      </c>
      <c r="B1468" s="2" t="str">
        <f aca="false">RAW_DATA!B1464</f>
        <v>CUST-4559</v>
      </c>
      <c r="C1468" s="2" t="str">
        <f aca="false">RAW_DATA!C1464</f>
        <v>Kids</v>
      </c>
      <c r="D1468" s="2" t="str">
        <f aca="false">RAW_DATA!D1464</f>
        <v>KID-DRESS-001</v>
      </c>
      <c r="E1468" s="14" t="str">
        <f aca="false">RAW_DATA!E1464</f>
        <v>2024-08-05</v>
      </c>
      <c r="F1468" s="14" t="str">
        <f aca="false">RAW_DATA!F1464</f>
        <v>2024-08-20</v>
      </c>
      <c r="G1468" s="2" t="str">
        <f aca="false">RAW_DATA!G1464</f>
        <v>Lumbini</v>
      </c>
      <c r="H1468" s="4" t="n">
        <f aca="false">RAW_DATA!H1464</f>
        <v>4892.48</v>
      </c>
      <c r="I1468" s="5" t="n">
        <f aca="false">RAW_DATA!I1464</f>
        <v>5</v>
      </c>
      <c r="J1468" s="2" t="str">
        <f aca="false">RAW_DATA!J1464</f>
        <v>No</v>
      </c>
      <c r="K1468" s="15" t="n">
        <f aca="false">IF(AND(F1468&lt;&gt;"",E1468&lt;&gt;""),DATEVALUE(F1468)-DATEVALUE(E1468),"")</f>
        <v>15</v>
      </c>
      <c r="L1468" s="4" t="n">
        <f aca="false">H1468*(1-I1468/100)</f>
        <v>4647.856</v>
      </c>
      <c r="M1468" s="4" t="n">
        <f aca="false">H1468*CALCULATIONS!$B$2</f>
        <v>2935.488</v>
      </c>
      <c r="N1468" s="4" t="n">
        <f aca="false">IF(J1468="Yes",H1468*CALCULATIONS!$B$3,0)</f>
        <v>0</v>
      </c>
      <c r="O1468" s="4" t="n">
        <f aca="false">L1468-M1468-N1468</f>
        <v>1712.368</v>
      </c>
      <c r="P1468" s="16" t="n">
        <f aca="false">IF(L1468&gt;0,O1468/L1468,"")</f>
        <v>0.368421052631579</v>
      </c>
    </row>
    <row r="1469" customFormat="false" ht="15" hidden="false" customHeight="false" outlineLevel="0" collapsed="false">
      <c r="A1469" s="2" t="str">
        <f aca="false">RAW_DATA!A1465</f>
        <v>ORD-101464</v>
      </c>
      <c r="B1469" s="2" t="str">
        <f aca="false">RAW_DATA!B1465</f>
        <v>CUST-4417</v>
      </c>
      <c r="C1469" s="2" t="str">
        <f aca="false">RAW_DATA!C1465</f>
        <v>Women</v>
      </c>
      <c r="D1469" s="2" t="str">
        <f aca="false">RAW_DATA!D1465</f>
        <v>WOM-KURTA-001</v>
      </c>
      <c r="E1469" s="14" t="str">
        <f aca="false">RAW_DATA!E1465</f>
        <v>2024-07-11</v>
      </c>
      <c r="F1469" s="14" t="str">
        <f aca="false">RAW_DATA!F1465</f>
        <v>2024-07-12</v>
      </c>
      <c r="G1469" s="2" t="str">
        <f aca="false">RAW_DATA!G1465</f>
        <v>Bagmati</v>
      </c>
      <c r="H1469" s="4" t="n">
        <f aca="false">RAW_DATA!H1465</f>
        <v>2285.1</v>
      </c>
      <c r="I1469" s="5" t="n">
        <f aca="false">RAW_DATA!I1465</f>
        <v>15</v>
      </c>
      <c r="J1469" s="2" t="str">
        <f aca="false">RAW_DATA!J1465</f>
        <v>No</v>
      </c>
      <c r="K1469" s="15" t="n">
        <f aca="false">IF(AND(F1469&lt;&gt;"",E1469&lt;&gt;""),DATEVALUE(F1469)-DATEVALUE(E1469),"")</f>
        <v>1</v>
      </c>
      <c r="L1469" s="4" t="n">
        <f aca="false">H1469*(1-I1469/100)</f>
        <v>1942.335</v>
      </c>
      <c r="M1469" s="4" t="n">
        <f aca="false">H1469*CALCULATIONS!$B$2</f>
        <v>1371.06</v>
      </c>
      <c r="N1469" s="4" t="n">
        <f aca="false">IF(J1469="Yes",H1469*CALCULATIONS!$B$3,0)</f>
        <v>0</v>
      </c>
      <c r="O1469" s="4" t="n">
        <f aca="false">L1469-M1469-N1469</f>
        <v>571.275</v>
      </c>
      <c r="P1469" s="16" t="n">
        <f aca="false">IF(L1469&gt;0,O1469/L1469,"")</f>
        <v>0.294117647058824</v>
      </c>
    </row>
    <row r="1470" customFormat="false" ht="15" hidden="false" customHeight="false" outlineLevel="0" collapsed="false">
      <c r="A1470" s="2" t="str">
        <f aca="false">RAW_DATA!A1466</f>
        <v>ORD-101465</v>
      </c>
      <c r="B1470" s="2" t="str">
        <f aca="false">RAW_DATA!B1466</f>
        <v>CUST-3868</v>
      </c>
      <c r="C1470" s="2" t="str">
        <f aca="false">RAW_DATA!C1466</f>
        <v>Men</v>
      </c>
      <c r="D1470" s="2" t="str">
        <f aca="false">RAW_DATA!D1466</f>
        <v>MEN-TSHIRT-001</v>
      </c>
      <c r="E1470" s="14" t="str">
        <f aca="false">RAW_DATA!E1466</f>
        <v>2024-07-13</v>
      </c>
      <c r="F1470" s="14" t="str">
        <f aca="false">RAW_DATA!F1466</f>
        <v>2024-07-19</v>
      </c>
      <c r="G1470" s="2" t="str">
        <f aca="false">RAW_DATA!G1466</f>
        <v>Madhesh</v>
      </c>
      <c r="H1470" s="4" t="n">
        <f aca="false">RAW_DATA!H1466</f>
        <v>3481.67</v>
      </c>
      <c r="I1470" s="5" t="n">
        <f aca="false">RAW_DATA!I1466</f>
        <v>5</v>
      </c>
      <c r="J1470" s="2" t="str">
        <f aca="false">RAW_DATA!J1466</f>
        <v>Yes</v>
      </c>
      <c r="K1470" s="15" t="n">
        <f aca="false">IF(AND(F1470&lt;&gt;"",E1470&lt;&gt;""),DATEVALUE(F1470)-DATEVALUE(E1470),"")</f>
        <v>6</v>
      </c>
      <c r="L1470" s="4" t="n">
        <f aca="false">H1470*(1-I1470/100)</f>
        <v>3307.5865</v>
      </c>
      <c r="M1470" s="4" t="n">
        <f aca="false">H1470*CALCULATIONS!$B$2</f>
        <v>2089.002</v>
      </c>
      <c r="N1470" s="4" t="n">
        <f aca="false">IF(J1470="Yes",H1470*CALCULATIONS!$B$3,0)</f>
        <v>696.334</v>
      </c>
      <c r="O1470" s="4" t="n">
        <f aca="false">L1470-M1470-N1470</f>
        <v>522.2505</v>
      </c>
      <c r="P1470" s="16" t="n">
        <f aca="false">IF(L1470&gt;0,O1470/L1470,"")</f>
        <v>0.157894736842105</v>
      </c>
    </row>
    <row r="1471" customFormat="false" ht="15" hidden="false" customHeight="false" outlineLevel="0" collapsed="false">
      <c r="A1471" s="2" t="str">
        <f aca="false">RAW_DATA!A1467</f>
        <v>ORD-101466</v>
      </c>
      <c r="B1471" s="2" t="str">
        <f aca="false">RAW_DATA!B1467</f>
        <v>CUST-6871</v>
      </c>
      <c r="C1471" s="2" t="str">
        <f aca="false">RAW_DATA!C1467</f>
        <v>Women</v>
      </c>
      <c r="D1471" s="2" t="str">
        <f aca="false">RAW_DATA!D1467</f>
        <v>WOM-SCARF-001</v>
      </c>
      <c r="E1471" s="14" t="str">
        <f aca="false">RAW_DATA!E1467</f>
        <v>2024-04-17</v>
      </c>
      <c r="F1471" s="14" t="str">
        <f aca="false">RAW_DATA!F1467</f>
        <v>2024-04-19</v>
      </c>
      <c r="G1471" s="2" t="str">
        <f aca="false">RAW_DATA!G1467</f>
        <v>Lumbini</v>
      </c>
      <c r="H1471" s="4" t="n">
        <f aca="false">RAW_DATA!H1467</f>
        <v>2861.8</v>
      </c>
      <c r="I1471" s="5" t="n">
        <f aca="false">RAW_DATA!I1467</f>
        <v>0</v>
      </c>
      <c r="J1471" s="2" t="str">
        <f aca="false">RAW_DATA!J1467</f>
        <v>No</v>
      </c>
      <c r="K1471" s="15" t="n">
        <f aca="false">IF(AND(F1471&lt;&gt;"",E1471&lt;&gt;""),DATEVALUE(F1471)-DATEVALUE(E1471),"")</f>
        <v>2</v>
      </c>
      <c r="L1471" s="4" t="n">
        <f aca="false">H1471*(1-I1471/100)</f>
        <v>2861.8</v>
      </c>
      <c r="M1471" s="4" t="n">
        <f aca="false">H1471*CALCULATIONS!$B$2</f>
        <v>1717.08</v>
      </c>
      <c r="N1471" s="4" t="n">
        <f aca="false">IF(J1471="Yes",H1471*CALCULATIONS!$B$3,0)</f>
        <v>0</v>
      </c>
      <c r="O1471" s="4" t="n">
        <f aca="false">L1471-M1471-N1471</f>
        <v>1144.72</v>
      </c>
      <c r="P1471" s="16" t="n">
        <f aca="false">IF(L1471&gt;0,O1471/L1471,"")</f>
        <v>0.4</v>
      </c>
    </row>
    <row r="1472" customFormat="false" ht="15" hidden="false" customHeight="false" outlineLevel="0" collapsed="false">
      <c r="A1472" s="2" t="str">
        <f aca="false">RAW_DATA!A1468</f>
        <v>ORD-101467</v>
      </c>
      <c r="B1472" s="2" t="str">
        <f aca="false">RAW_DATA!B1468</f>
        <v>CUST-2834</v>
      </c>
      <c r="C1472" s="2" t="str">
        <f aca="false">RAW_DATA!C1468</f>
        <v>Women</v>
      </c>
      <c r="D1472" s="2" t="str">
        <f aca="false">RAW_DATA!D1468</f>
        <v>WOM-BLOUSE-001</v>
      </c>
      <c r="E1472" s="14" t="str">
        <f aca="false">RAW_DATA!E1468</f>
        <v>2024-09-16</v>
      </c>
      <c r="F1472" s="14" t="str">
        <f aca="false">RAW_DATA!F1468</f>
        <v>2024-09-21</v>
      </c>
      <c r="G1472" s="2" t="str">
        <f aca="false">RAW_DATA!G1468</f>
        <v>Madhesh</v>
      </c>
      <c r="H1472" s="4" t="n">
        <f aca="false">RAW_DATA!H1468</f>
        <v>14784.71</v>
      </c>
      <c r="I1472" s="5" t="n">
        <f aca="false">RAW_DATA!I1468</f>
        <v>5</v>
      </c>
      <c r="J1472" s="2" t="str">
        <f aca="false">RAW_DATA!J1468</f>
        <v>No</v>
      </c>
      <c r="K1472" s="15" t="n">
        <f aca="false">IF(AND(F1472&lt;&gt;"",E1472&lt;&gt;""),DATEVALUE(F1472)-DATEVALUE(E1472),"")</f>
        <v>5</v>
      </c>
      <c r="L1472" s="4" t="n">
        <f aca="false">H1472*(1-I1472/100)</f>
        <v>14045.4745</v>
      </c>
      <c r="M1472" s="4" t="n">
        <f aca="false">H1472*CALCULATIONS!$B$2</f>
        <v>8870.826</v>
      </c>
      <c r="N1472" s="4" t="n">
        <f aca="false">IF(J1472="Yes",H1472*CALCULATIONS!$B$3,0)</f>
        <v>0</v>
      </c>
      <c r="O1472" s="4" t="n">
        <f aca="false">L1472-M1472-N1472</f>
        <v>5174.6485</v>
      </c>
      <c r="P1472" s="16" t="n">
        <f aca="false">IF(L1472&gt;0,O1472/L1472,"")</f>
        <v>0.368421052631579</v>
      </c>
    </row>
    <row r="1473" customFormat="false" ht="15" hidden="false" customHeight="false" outlineLevel="0" collapsed="false">
      <c r="A1473" s="2" t="str">
        <f aca="false">RAW_DATA!A1469</f>
        <v>ORD-101468</v>
      </c>
      <c r="B1473" s="2" t="str">
        <f aca="false">RAW_DATA!B1469</f>
        <v>CUST-2069</v>
      </c>
      <c r="C1473" s="2" t="str">
        <f aca="false">RAW_DATA!C1469</f>
        <v>Kids</v>
      </c>
      <c r="D1473" s="2" t="str">
        <f aca="false">RAW_DATA!D1469</f>
        <v>KID-TSHIRT-001</v>
      </c>
      <c r="E1473" s="14" t="str">
        <f aca="false">RAW_DATA!E1469</f>
        <v>2024-02-21</v>
      </c>
      <c r="F1473" s="14" t="str">
        <f aca="false">RAW_DATA!F1469</f>
        <v>2024-02-26</v>
      </c>
      <c r="G1473" s="2" t="str">
        <f aca="false">RAW_DATA!G1469</f>
        <v>Bagmati</v>
      </c>
      <c r="H1473" s="4" t="n">
        <f aca="false">RAW_DATA!H1469</f>
        <v>6590.2</v>
      </c>
      <c r="I1473" s="5" t="n">
        <f aca="false">RAW_DATA!I1469</f>
        <v>30</v>
      </c>
      <c r="J1473" s="2" t="str">
        <f aca="false">RAW_DATA!J1469</f>
        <v>No</v>
      </c>
      <c r="K1473" s="15" t="n">
        <f aca="false">IF(AND(F1473&lt;&gt;"",E1473&lt;&gt;""),DATEVALUE(F1473)-DATEVALUE(E1473),"")</f>
        <v>5</v>
      </c>
      <c r="L1473" s="4" t="n">
        <f aca="false">H1473*(1-I1473/100)</f>
        <v>4613.14</v>
      </c>
      <c r="M1473" s="4" t="n">
        <f aca="false">H1473*CALCULATIONS!$B$2</f>
        <v>3954.12</v>
      </c>
      <c r="N1473" s="4" t="n">
        <f aca="false">IF(J1473="Yes",H1473*CALCULATIONS!$B$3,0)</f>
        <v>0</v>
      </c>
      <c r="O1473" s="4" t="n">
        <f aca="false">L1473-M1473-N1473</f>
        <v>659.02</v>
      </c>
      <c r="P1473" s="16" t="n">
        <f aca="false">IF(L1473&gt;0,O1473/L1473,"")</f>
        <v>0.142857142857143</v>
      </c>
    </row>
    <row r="1474" customFormat="false" ht="15" hidden="false" customHeight="false" outlineLevel="0" collapsed="false">
      <c r="A1474" s="2" t="str">
        <f aca="false">RAW_DATA!A1470</f>
        <v>ORD-101469</v>
      </c>
      <c r="B1474" s="2" t="str">
        <f aca="false">RAW_DATA!B1470</f>
        <v>CUST-1259</v>
      </c>
      <c r="C1474" s="2" t="str">
        <f aca="false">RAW_DATA!C1470</f>
        <v>Women</v>
      </c>
      <c r="D1474" s="2" t="str">
        <f aca="false">RAW_DATA!D1470</f>
        <v>WOM-JEANS-001</v>
      </c>
      <c r="E1474" s="14" t="str">
        <f aca="false">RAW_DATA!E1470</f>
        <v>2024-11-25</v>
      </c>
      <c r="F1474" s="14" t="str">
        <f aca="false">RAW_DATA!F1470</f>
        <v>2024-12-04</v>
      </c>
      <c r="G1474" s="2" t="str">
        <f aca="false">RAW_DATA!G1470</f>
        <v>Bagmati</v>
      </c>
      <c r="H1474" s="4" t="n">
        <f aca="false">RAW_DATA!H1470</f>
        <v>1724.55</v>
      </c>
      <c r="I1474" s="5" t="n">
        <f aca="false">RAW_DATA!I1470</f>
        <v>25</v>
      </c>
      <c r="J1474" s="2" t="str">
        <f aca="false">RAW_DATA!J1470</f>
        <v>No</v>
      </c>
      <c r="K1474" s="15" t="n">
        <f aca="false">IF(AND(F1474&lt;&gt;"",E1474&lt;&gt;""),DATEVALUE(F1474)-DATEVALUE(E1474),"")</f>
        <v>9</v>
      </c>
      <c r="L1474" s="4" t="n">
        <f aca="false">H1474*(1-I1474/100)</f>
        <v>1293.4125</v>
      </c>
      <c r="M1474" s="4" t="n">
        <f aca="false">H1474*CALCULATIONS!$B$2</f>
        <v>1034.73</v>
      </c>
      <c r="N1474" s="4" t="n">
        <f aca="false">IF(J1474="Yes",H1474*CALCULATIONS!$B$3,0)</f>
        <v>0</v>
      </c>
      <c r="O1474" s="4" t="n">
        <f aca="false">L1474-M1474-N1474</f>
        <v>258.6825</v>
      </c>
      <c r="P1474" s="16" t="n">
        <f aca="false">IF(L1474&gt;0,O1474/L1474,"")</f>
        <v>0.2</v>
      </c>
    </row>
    <row r="1475" customFormat="false" ht="15" hidden="false" customHeight="false" outlineLevel="0" collapsed="false">
      <c r="A1475" s="2" t="str">
        <f aca="false">RAW_DATA!A1471</f>
        <v>ORD-101470</v>
      </c>
      <c r="B1475" s="2" t="str">
        <f aca="false">RAW_DATA!B1471</f>
        <v>CUST-9497</v>
      </c>
      <c r="C1475" s="2" t="str">
        <f aca="false">RAW_DATA!C1471</f>
        <v>Kids</v>
      </c>
      <c r="D1475" s="2" t="str">
        <f aca="false">RAW_DATA!D1471</f>
        <v>KID-JACKET-001</v>
      </c>
      <c r="E1475" s="14" t="str">
        <f aca="false">RAW_DATA!E1471</f>
        <v>2024-05-07</v>
      </c>
      <c r="F1475" s="14" t="str">
        <f aca="false">RAW_DATA!F1471</f>
        <v>2024-05-10</v>
      </c>
      <c r="G1475" s="2" t="str">
        <f aca="false">RAW_DATA!G1471</f>
        <v>Lumbini</v>
      </c>
      <c r="H1475" s="4" t="n">
        <f aca="false">RAW_DATA!H1471</f>
        <v>1157.86</v>
      </c>
      <c r="I1475" s="5" t="n">
        <f aca="false">RAW_DATA!I1471</f>
        <v>10</v>
      </c>
      <c r="J1475" s="2" t="str">
        <f aca="false">RAW_DATA!J1471</f>
        <v>Yes</v>
      </c>
      <c r="K1475" s="15" t="n">
        <f aca="false">IF(AND(F1475&lt;&gt;"",E1475&lt;&gt;""),DATEVALUE(F1475)-DATEVALUE(E1475),"")</f>
        <v>3</v>
      </c>
      <c r="L1475" s="4" t="n">
        <f aca="false">H1475*(1-I1475/100)</f>
        <v>1042.074</v>
      </c>
      <c r="M1475" s="4" t="n">
        <f aca="false">H1475*CALCULATIONS!$B$2</f>
        <v>694.716</v>
      </c>
      <c r="N1475" s="4" t="n">
        <f aca="false">IF(J1475="Yes",H1475*CALCULATIONS!$B$3,0)</f>
        <v>231.572</v>
      </c>
      <c r="O1475" s="4" t="n">
        <f aca="false">L1475-M1475-N1475</f>
        <v>115.786</v>
      </c>
      <c r="P1475" s="16" t="n">
        <f aca="false">IF(L1475&gt;0,O1475/L1475,"")</f>
        <v>0.111111111111111</v>
      </c>
    </row>
    <row r="1476" customFormat="false" ht="15" hidden="false" customHeight="false" outlineLevel="0" collapsed="false">
      <c r="A1476" s="2" t="str">
        <f aca="false">RAW_DATA!A1472</f>
        <v>ORD-101471</v>
      </c>
      <c r="B1476" s="2" t="str">
        <f aca="false">RAW_DATA!B1472</f>
        <v>CUST-7089</v>
      </c>
      <c r="C1476" s="2" t="str">
        <f aca="false">RAW_DATA!C1472</f>
        <v>Men</v>
      </c>
      <c r="D1476" s="2" t="str">
        <f aca="false">RAW_DATA!D1472</f>
        <v>MEN-TSHIRT-001</v>
      </c>
      <c r="E1476" s="14" t="str">
        <f aca="false">RAW_DATA!E1472</f>
        <v>2024-04-17</v>
      </c>
      <c r="F1476" s="14" t="str">
        <f aca="false">RAW_DATA!F1472</f>
        <v>2024-04-27</v>
      </c>
      <c r="G1476" s="2" t="str">
        <f aca="false">RAW_DATA!G1472</f>
        <v>Lumbini</v>
      </c>
      <c r="H1476" s="4" t="n">
        <f aca="false">RAW_DATA!H1472</f>
        <v>9144.97</v>
      </c>
      <c r="I1476" s="5" t="n">
        <f aca="false">RAW_DATA!I1472</f>
        <v>0</v>
      </c>
      <c r="J1476" s="2" t="str">
        <f aca="false">RAW_DATA!J1472</f>
        <v>No</v>
      </c>
      <c r="K1476" s="15" t="n">
        <f aca="false">IF(AND(F1476&lt;&gt;"",E1476&lt;&gt;""),DATEVALUE(F1476)-DATEVALUE(E1476),"")</f>
        <v>10</v>
      </c>
      <c r="L1476" s="4" t="n">
        <f aca="false">H1476*(1-I1476/100)</f>
        <v>9144.97</v>
      </c>
      <c r="M1476" s="4" t="n">
        <f aca="false">H1476*CALCULATIONS!$B$2</f>
        <v>5486.982</v>
      </c>
      <c r="N1476" s="4" t="n">
        <f aca="false">IF(J1476="Yes",H1476*CALCULATIONS!$B$3,0)</f>
        <v>0</v>
      </c>
      <c r="O1476" s="4" t="n">
        <f aca="false">L1476-M1476-N1476</f>
        <v>3657.988</v>
      </c>
      <c r="P1476" s="16" t="n">
        <f aca="false">IF(L1476&gt;0,O1476/L1476,"")</f>
        <v>0.4</v>
      </c>
    </row>
    <row r="1477" customFormat="false" ht="15" hidden="false" customHeight="false" outlineLevel="0" collapsed="false">
      <c r="A1477" s="2" t="str">
        <f aca="false">RAW_DATA!A1473</f>
        <v>ORD-101472</v>
      </c>
      <c r="B1477" s="2" t="str">
        <f aca="false">RAW_DATA!B1473</f>
        <v>CUST-3975</v>
      </c>
      <c r="C1477" s="2" t="str">
        <f aca="false">RAW_DATA!C1473</f>
        <v>Women</v>
      </c>
      <c r="D1477" s="2" t="str">
        <f aca="false">RAW_DATA!D1473</f>
        <v>WOM-DRESS-001</v>
      </c>
      <c r="E1477" s="14" t="str">
        <f aca="false">RAW_DATA!E1473</f>
        <v>2024-03-18</v>
      </c>
      <c r="F1477" s="14" t="str">
        <f aca="false">RAW_DATA!F1473</f>
        <v>2024-03-26</v>
      </c>
      <c r="G1477" s="2" t="str">
        <f aca="false">RAW_DATA!G1473</f>
        <v>Madhesh</v>
      </c>
      <c r="H1477" s="4" t="n">
        <f aca="false">RAW_DATA!H1473</f>
        <v>14076.23</v>
      </c>
      <c r="I1477" s="5" t="n">
        <f aca="false">RAW_DATA!I1473</f>
        <v>5</v>
      </c>
      <c r="J1477" s="2" t="str">
        <f aca="false">RAW_DATA!J1473</f>
        <v>No</v>
      </c>
      <c r="K1477" s="15" t="n">
        <f aca="false">IF(AND(F1477&lt;&gt;"",E1477&lt;&gt;""),DATEVALUE(F1477)-DATEVALUE(E1477),"")</f>
        <v>8</v>
      </c>
      <c r="L1477" s="4" t="n">
        <f aca="false">H1477*(1-I1477/100)</f>
        <v>13372.4185</v>
      </c>
      <c r="M1477" s="4" t="n">
        <f aca="false">H1477*CALCULATIONS!$B$2</f>
        <v>8445.738</v>
      </c>
      <c r="N1477" s="4" t="n">
        <f aca="false">IF(J1477="Yes",H1477*CALCULATIONS!$B$3,0)</f>
        <v>0</v>
      </c>
      <c r="O1477" s="4" t="n">
        <f aca="false">L1477-M1477-N1477</f>
        <v>4926.6805</v>
      </c>
      <c r="P1477" s="16" t="n">
        <f aca="false">IF(L1477&gt;0,O1477/L1477,"")</f>
        <v>0.368421052631579</v>
      </c>
    </row>
    <row r="1478" customFormat="false" ht="15" hidden="false" customHeight="false" outlineLevel="0" collapsed="false">
      <c r="A1478" s="2" t="str">
        <f aca="false">RAW_DATA!A1474</f>
        <v>ORD-101473</v>
      </c>
      <c r="B1478" s="2" t="str">
        <f aca="false">RAW_DATA!B1474</f>
        <v>CUST-5344</v>
      </c>
      <c r="C1478" s="2" t="str">
        <f aca="false">RAW_DATA!C1474</f>
        <v>Men</v>
      </c>
      <c r="D1478" s="2" t="str">
        <f aca="false">RAW_DATA!D1474</f>
        <v>MEN-SHIRT-002</v>
      </c>
      <c r="E1478" s="14" t="str">
        <f aca="false">RAW_DATA!E1474</f>
        <v>2024-06-05</v>
      </c>
      <c r="F1478" s="14" t="str">
        <f aca="false">RAW_DATA!F1474</f>
        <v>2024-06-10</v>
      </c>
      <c r="G1478" s="2" t="str">
        <f aca="false">RAW_DATA!G1474</f>
        <v>Lumbini</v>
      </c>
      <c r="H1478" s="4" t="n">
        <f aca="false">RAW_DATA!H1474</f>
        <v>7714.55</v>
      </c>
      <c r="I1478" s="5" t="n">
        <f aca="false">RAW_DATA!I1474</f>
        <v>0</v>
      </c>
      <c r="J1478" s="2" t="str">
        <f aca="false">RAW_DATA!J1474</f>
        <v>No</v>
      </c>
      <c r="K1478" s="15" t="n">
        <f aca="false">IF(AND(F1478&lt;&gt;"",E1478&lt;&gt;""),DATEVALUE(F1478)-DATEVALUE(E1478),"")</f>
        <v>5</v>
      </c>
      <c r="L1478" s="4" t="n">
        <f aca="false">H1478*(1-I1478/100)</f>
        <v>7714.55</v>
      </c>
      <c r="M1478" s="4" t="n">
        <f aca="false">H1478*CALCULATIONS!$B$2</f>
        <v>4628.73</v>
      </c>
      <c r="N1478" s="4" t="n">
        <f aca="false">IF(J1478="Yes",H1478*CALCULATIONS!$B$3,0)</f>
        <v>0</v>
      </c>
      <c r="O1478" s="4" t="n">
        <f aca="false">L1478-M1478-N1478</f>
        <v>3085.82</v>
      </c>
      <c r="P1478" s="16" t="n">
        <f aca="false">IF(L1478&gt;0,O1478/L1478,"")</f>
        <v>0.4</v>
      </c>
    </row>
    <row r="1479" customFormat="false" ht="15" hidden="false" customHeight="false" outlineLevel="0" collapsed="false">
      <c r="A1479" s="2" t="str">
        <f aca="false">RAW_DATA!A1475</f>
        <v>ORD-101474</v>
      </c>
      <c r="B1479" s="2" t="str">
        <f aca="false">RAW_DATA!B1475</f>
        <v>CUST-7679</v>
      </c>
      <c r="C1479" s="2" t="str">
        <f aca="false">RAW_DATA!C1475</f>
        <v>Women</v>
      </c>
      <c r="D1479" s="2" t="str">
        <f aca="false">RAW_DATA!D1475</f>
        <v>WOM-KURTA-001</v>
      </c>
      <c r="E1479" s="14" t="str">
        <f aca="false">RAW_DATA!E1475</f>
        <v>2024-08-28</v>
      </c>
      <c r="F1479" s="14" t="str">
        <f aca="false">RAW_DATA!F1475</f>
        <v>2024-08-29</v>
      </c>
      <c r="G1479" s="2" t="str">
        <f aca="false">RAW_DATA!G1475</f>
        <v>Lumbini</v>
      </c>
      <c r="H1479" s="4" t="n">
        <f aca="false">RAW_DATA!H1475</f>
        <v>913.2</v>
      </c>
      <c r="I1479" s="5" t="n">
        <f aca="false">RAW_DATA!I1475</f>
        <v>10</v>
      </c>
      <c r="J1479" s="2" t="str">
        <f aca="false">RAW_DATA!J1475</f>
        <v>No</v>
      </c>
      <c r="K1479" s="15" t="n">
        <f aca="false">IF(AND(F1479&lt;&gt;"",E1479&lt;&gt;""),DATEVALUE(F1479)-DATEVALUE(E1479),"")</f>
        <v>1</v>
      </c>
      <c r="L1479" s="4" t="n">
        <f aca="false">H1479*(1-I1479/100)</f>
        <v>821.88</v>
      </c>
      <c r="M1479" s="4" t="n">
        <f aca="false">H1479*CALCULATIONS!$B$2</f>
        <v>547.92</v>
      </c>
      <c r="N1479" s="4" t="n">
        <f aca="false">IF(J1479="Yes",H1479*CALCULATIONS!$B$3,0)</f>
        <v>0</v>
      </c>
      <c r="O1479" s="4" t="n">
        <f aca="false">L1479-M1479-N1479</f>
        <v>273.96</v>
      </c>
      <c r="P1479" s="16" t="n">
        <f aca="false">IF(L1479&gt;0,O1479/L1479,"")</f>
        <v>0.333333333333334</v>
      </c>
    </row>
    <row r="1480" customFormat="false" ht="15" hidden="false" customHeight="false" outlineLevel="0" collapsed="false">
      <c r="A1480" s="2" t="str">
        <f aca="false">RAW_DATA!A1476</f>
        <v>ORD-101475</v>
      </c>
      <c r="B1480" s="2" t="str">
        <f aca="false">RAW_DATA!B1476</f>
        <v>CUST-4648</v>
      </c>
      <c r="C1480" s="2" t="str">
        <f aca="false">RAW_DATA!C1476</f>
        <v>Men</v>
      </c>
      <c r="D1480" s="2" t="str">
        <f aca="false">RAW_DATA!D1476</f>
        <v>MEN-POLO-001</v>
      </c>
      <c r="E1480" s="14" t="str">
        <f aca="false">RAW_DATA!E1476</f>
        <v>2024-03-21</v>
      </c>
      <c r="F1480" s="14" t="str">
        <f aca="false">RAW_DATA!F1476</f>
        <v>2024-03-23</v>
      </c>
      <c r="G1480" s="2" t="str">
        <f aca="false">RAW_DATA!G1476</f>
        <v>Lumbini</v>
      </c>
      <c r="H1480" s="4" t="n">
        <f aca="false">RAW_DATA!H1476</f>
        <v>8115.47</v>
      </c>
      <c r="I1480" s="5" t="n">
        <f aca="false">RAW_DATA!I1476</f>
        <v>25</v>
      </c>
      <c r="J1480" s="2" t="str">
        <f aca="false">RAW_DATA!J1476</f>
        <v>No</v>
      </c>
      <c r="K1480" s="15" t="n">
        <f aca="false">IF(AND(F1480&lt;&gt;"",E1480&lt;&gt;""),DATEVALUE(F1480)-DATEVALUE(E1480),"")</f>
        <v>2</v>
      </c>
      <c r="L1480" s="4" t="n">
        <f aca="false">H1480*(1-I1480/100)</f>
        <v>6086.6025</v>
      </c>
      <c r="M1480" s="4" t="n">
        <f aca="false">H1480*CALCULATIONS!$B$2</f>
        <v>4869.282</v>
      </c>
      <c r="N1480" s="4" t="n">
        <f aca="false">IF(J1480="Yes",H1480*CALCULATIONS!$B$3,0)</f>
        <v>0</v>
      </c>
      <c r="O1480" s="4" t="n">
        <f aca="false">L1480-M1480-N1480</f>
        <v>1217.3205</v>
      </c>
      <c r="P1480" s="16" t="n">
        <f aca="false">IF(L1480&gt;0,O1480/L1480,"")</f>
        <v>0.2</v>
      </c>
    </row>
    <row r="1481" customFormat="false" ht="15" hidden="false" customHeight="false" outlineLevel="0" collapsed="false">
      <c r="A1481" s="2" t="str">
        <f aca="false">RAW_DATA!A1477</f>
        <v>ORD-101476</v>
      </c>
      <c r="B1481" s="2" t="str">
        <f aca="false">RAW_DATA!B1477</f>
        <v>CUST-3202</v>
      </c>
      <c r="C1481" s="2" t="str">
        <f aca="false">RAW_DATA!C1477</f>
        <v>Men</v>
      </c>
      <c r="D1481" s="2" t="str">
        <f aca="false">RAW_DATA!D1477</f>
        <v>MEN-SHIRT-002</v>
      </c>
      <c r="E1481" s="14" t="str">
        <f aca="false">RAW_DATA!E1477</f>
        <v>2024-07-31</v>
      </c>
      <c r="F1481" s="14" t="str">
        <f aca="false">RAW_DATA!F1477</f>
        <v>2024-08-10</v>
      </c>
      <c r="G1481" s="2" t="str">
        <f aca="false">RAW_DATA!G1477</f>
        <v>Bagmati</v>
      </c>
      <c r="H1481" s="4" t="n">
        <f aca="false">RAW_DATA!H1477</f>
        <v>7234.28</v>
      </c>
      <c r="I1481" s="5" t="n">
        <f aca="false">RAW_DATA!I1477</f>
        <v>15</v>
      </c>
      <c r="J1481" s="2" t="str">
        <f aca="false">RAW_DATA!J1477</f>
        <v>No</v>
      </c>
      <c r="K1481" s="15" t="n">
        <f aca="false">IF(AND(F1481&lt;&gt;"",E1481&lt;&gt;""),DATEVALUE(F1481)-DATEVALUE(E1481),"")</f>
        <v>10</v>
      </c>
      <c r="L1481" s="4" t="n">
        <f aca="false">H1481*(1-I1481/100)</f>
        <v>6149.138</v>
      </c>
      <c r="M1481" s="4" t="n">
        <f aca="false">H1481*CALCULATIONS!$B$2</f>
        <v>4340.568</v>
      </c>
      <c r="N1481" s="4" t="n">
        <f aca="false">IF(J1481="Yes",H1481*CALCULATIONS!$B$3,0)</f>
        <v>0</v>
      </c>
      <c r="O1481" s="4" t="n">
        <f aca="false">L1481-M1481-N1481</f>
        <v>1808.57</v>
      </c>
      <c r="P1481" s="16" t="n">
        <f aca="false">IF(L1481&gt;0,O1481/L1481,"")</f>
        <v>0.294117647058824</v>
      </c>
    </row>
    <row r="1482" customFormat="false" ht="15" hidden="false" customHeight="false" outlineLevel="0" collapsed="false">
      <c r="A1482" s="2" t="str">
        <f aca="false">RAW_DATA!A1478</f>
        <v>ORD-101477</v>
      </c>
      <c r="B1482" s="2" t="str">
        <f aca="false">RAW_DATA!B1478</f>
        <v>CUST-6989</v>
      </c>
      <c r="C1482" s="2" t="str">
        <f aca="false">RAW_DATA!C1478</f>
        <v>Kids</v>
      </c>
      <c r="D1482" s="2" t="str">
        <f aca="false">RAW_DATA!D1478</f>
        <v>KID-TSHIRT-001</v>
      </c>
      <c r="E1482" s="14" t="str">
        <f aca="false">RAW_DATA!E1478</f>
        <v>2024-05-11</v>
      </c>
      <c r="F1482" s="14" t="str">
        <f aca="false">RAW_DATA!F1478</f>
        <v>2024-05-13</v>
      </c>
      <c r="G1482" s="2" t="str">
        <f aca="false">RAW_DATA!G1478</f>
        <v>Madhesh</v>
      </c>
      <c r="H1482" s="4" t="n">
        <f aca="false">RAW_DATA!H1478</f>
        <v>13543.46</v>
      </c>
      <c r="I1482" s="5" t="n">
        <f aca="false">RAW_DATA!I1478</f>
        <v>15</v>
      </c>
      <c r="J1482" s="2" t="str">
        <f aca="false">RAW_DATA!J1478</f>
        <v>No</v>
      </c>
      <c r="K1482" s="15" t="n">
        <f aca="false">IF(AND(F1482&lt;&gt;"",E1482&lt;&gt;""),DATEVALUE(F1482)-DATEVALUE(E1482),"")</f>
        <v>2</v>
      </c>
      <c r="L1482" s="4" t="n">
        <f aca="false">H1482*(1-I1482/100)</f>
        <v>11511.941</v>
      </c>
      <c r="M1482" s="4" t="n">
        <f aca="false">H1482*CALCULATIONS!$B$2</f>
        <v>8126.076</v>
      </c>
      <c r="N1482" s="4" t="n">
        <f aca="false">IF(J1482="Yes",H1482*CALCULATIONS!$B$3,0)</f>
        <v>0</v>
      </c>
      <c r="O1482" s="4" t="n">
        <f aca="false">L1482-M1482-N1482</f>
        <v>3385.865</v>
      </c>
      <c r="P1482" s="16" t="n">
        <f aca="false">IF(L1482&gt;0,O1482/L1482,"")</f>
        <v>0.294117647058824</v>
      </c>
    </row>
    <row r="1483" customFormat="false" ht="15" hidden="false" customHeight="false" outlineLevel="0" collapsed="false">
      <c r="A1483" s="2" t="str">
        <f aca="false">RAW_DATA!A1479</f>
        <v>ORD-101478</v>
      </c>
      <c r="B1483" s="2" t="str">
        <f aca="false">RAW_DATA!B1479</f>
        <v>CUST-3126</v>
      </c>
      <c r="C1483" s="2" t="str">
        <f aca="false">RAW_DATA!C1479</f>
        <v>Kids</v>
      </c>
      <c r="D1483" s="2" t="str">
        <f aca="false">RAW_DATA!D1479</f>
        <v>KID-FROCK-001</v>
      </c>
      <c r="E1483" s="14" t="str">
        <f aca="false">RAW_DATA!E1479</f>
        <v>2024-10-19</v>
      </c>
      <c r="F1483" s="14" t="str">
        <f aca="false">RAW_DATA!F1479</f>
        <v>2024-10-22</v>
      </c>
      <c r="G1483" s="2" t="str">
        <f aca="false">RAW_DATA!G1479</f>
        <v>Madhesh</v>
      </c>
      <c r="H1483" s="4" t="n">
        <f aca="false">RAW_DATA!H1479</f>
        <v>12550.8</v>
      </c>
      <c r="I1483" s="5" t="n">
        <f aca="false">RAW_DATA!I1479</f>
        <v>25</v>
      </c>
      <c r="J1483" s="2" t="str">
        <f aca="false">RAW_DATA!J1479</f>
        <v>No</v>
      </c>
      <c r="K1483" s="15" t="n">
        <f aca="false">IF(AND(F1483&lt;&gt;"",E1483&lt;&gt;""),DATEVALUE(F1483)-DATEVALUE(E1483),"")</f>
        <v>3</v>
      </c>
      <c r="L1483" s="4" t="n">
        <f aca="false">H1483*(1-I1483/100)</f>
        <v>9413.1</v>
      </c>
      <c r="M1483" s="4" t="n">
        <f aca="false">H1483*CALCULATIONS!$B$2</f>
        <v>7530.48</v>
      </c>
      <c r="N1483" s="4" t="n">
        <f aca="false">IF(J1483="Yes",H1483*CALCULATIONS!$B$3,0)</f>
        <v>0</v>
      </c>
      <c r="O1483" s="4" t="n">
        <f aca="false">L1483-M1483-N1483</f>
        <v>1882.62</v>
      </c>
      <c r="P1483" s="16" t="n">
        <f aca="false">IF(L1483&gt;0,O1483/L1483,"")</f>
        <v>0.2</v>
      </c>
    </row>
    <row r="1484" customFormat="false" ht="15" hidden="false" customHeight="false" outlineLevel="0" collapsed="false">
      <c r="A1484" s="2" t="str">
        <f aca="false">RAW_DATA!A1480</f>
        <v>ORD-101479</v>
      </c>
      <c r="B1484" s="2" t="str">
        <f aca="false">RAW_DATA!B1480</f>
        <v>CUST-5092</v>
      </c>
      <c r="C1484" s="2" t="str">
        <f aca="false">RAW_DATA!C1480</f>
        <v>Kids</v>
      </c>
      <c r="D1484" s="2" t="str">
        <f aca="false">RAW_DATA!D1480</f>
        <v>KID-JEANS-001</v>
      </c>
      <c r="E1484" s="14" t="str">
        <f aca="false">RAW_DATA!E1480</f>
        <v>2024-07-25</v>
      </c>
      <c r="F1484" s="14" t="str">
        <f aca="false">RAW_DATA!F1480</f>
        <v>2024-07-29</v>
      </c>
      <c r="G1484" s="2" t="str">
        <f aca="false">RAW_DATA!G1480</f>
        <v>Bagmati</v>
      </c>
      <c r="H1484" s="4" t="n">
        <f aca="false">RAW_DATA!H1480</f>
        <v>11276.19</v>
      </c>
      <c r="I1484" s="5" t="n">
        <f aca="false">RAW_DATA!I1480</f>
        <v>0</v>
      </c>
      <c r="J1484" s="2" t="str">
        <f aca="false">RAW_DATA!J1480</f>
        <v>No</v>
      </c>
      <c r="K1484" s="15" t="n">
        <f aca="false">IF(AND(F1484&lt;&gt;"",E1484&lt;&gt;""),DATEVALUE(F1484)-DATEVALUE(E1484),"")</f>
        <v>4</v>
      </c>
      <c r="L1484" s="4" t="n">
        <f aca="false">H1484*(1-I1484/100)</f>
        <v>11276.19</v>
      </c>
      <c r="M1484" s="4" t="n">
        <f aca="false">H1484*CALCULATIONS!$B$2</f>
        <v>6765.714</v>
      </c>
      <c r="N1484" s="4" t="n">
        <f aca="false">IF(J1484="Yes",H1484*CALCULATIONS!$B$3,0)</f>
        <v>0</v>
      </c>
      <c r="O1484" s="4" t="n">
        <f aca="false">L1484-M1484-N1484</f>
        <v>4510.476</v>
      </c>
      <c r="P1484" s="16" t="n">
        <f aca="false">IF(L1484&gt;0,O1484/L1484,"")</f>
        <v>0.4</v>
      </c>
    </row>
    <row r="1485" customFormat="false" ht="15" hidden="false" customHeight="false" outlineLevel="0" collapsed="false">
      <c r="A1485" s="2" t="str">
        <f aca="false">RAW_DATA!A1481</f>
        <v>ORD-101480</v>
      </c>
      <c r="B1485" s="2" t="str">
        <f aca="false">RAW_DATA!B1481</f>
        <v>CUST-5370</v>
      </c>
      <c r="C1485" s="2" t="str">
        <f aca="false">RAW_DATA!C1481</f>
        <v>Men</v>
      </c>
      <c r="D1485" s="2" t="str">
        <f aca="false">RAW_DATA!D1481</f>
        <v>MEN-JEANS-001</v>
      </c>
      <c r="E1485" s="14" t="str">
        <f aca="false">RAW_DATA!E1481</f>
        <v>2024-08-24</v>
      </c>
      <c r="F1485" s="14" t="str">
        <f aca="false">RAW_DATA!F1481</f>
        <v>2024-08-31</v>
      </c>
      <c r="G1485" s="2" t="str">
        <f aca="false">RAW_DATA!G1481</f>
        <v>Lumbini</v>
      </c>
      <c r="H1485" s="4" t="n">
        <f aca="false">RAW_DATA!H1481</f>
        <v>5265.07</v>
      </c>
      <c r="I1485" s="5" t="n">
        <f aca="false">RAW_DATA!I1481</f>
        <v>10</v>
      </c>
      <c r="J1485" s="2" t="str">
        <f aca="false">RAW_DATA!J1481</f>
        <v>No</v>
      </c>
      <c r="K1485" s="15" t="n">
        <f aca="false">IF(AND(F1485&lt;&gt;"",E1485&lt;&gt;""),DATEVALUE(F1485)-DATEVALUE(E1485),"")</f>
        <v>7</v>
      </c>
      <c r="L1485" s="4" t="n">
        <f aca="false">H1485*(1-I1485/100)</f>
        <v>4738.563</v>
      </c>
      <c r="M1485" s="4" t="n">
        <f aca="false">H1485*CALCULATIONS!$B$2</f>
        <v>3159.042</v>
      </c>
      <c r="N1485" s="4" t="n">
        <f aca="false">IF(J1485="Yes",H1485*CALCULATIONS!$B$3,0)</f>
        <v>0</v>
      </c>
      <c r="O1485" s="4" t="n">
        <f aca="false">L1485-M1485-N1485</f>
        <v>1579.521</v>
      </c>
      <c r="P1485" s="16" t="n">
        <f aca="false">IF(L1485&gt;0,O1485/L1485,"")</f>
        <v>0.333333333333333</v>
      </c>
    </row>
    <row r="1486" customFormat="false" ht="15" hidden="false" customHeight="false" outlineLevel="0" collapsed="false">
      <c r="A1486" s="2" t="str">
        <f aca="false">RAW_DATA!A1482</f>
        <v>ORD-101481</v>
      </c>
      <c r="B1486" s="2" t="str">
        <f aca="false">RAW_DATA!B1482</f>
        <v>CUST-7308</v>
      </c>
      <c r="C1486" s="2" t="str">
        <f aca="false">RAW_DATA!C1482</f>
        <v>Women</v>
      </c>
      <c r="D1486" s="2" t="str">
        <f aca="false">RAW_DATA!D1482</f>
        <v>WOM-DRESS-001</v>
      </c>
      <c r="E1486" s="14" t="str">
        <f aca="false">RAW_DATA!E1482</f>
        <v>2024-10-23</v>
      </c>
      <c r="F1486" s="14" t="str">
        <f aca="false">RAW_DATA!F1482</f>
        <v>2024-10-31</v>
      </c>
      <c r="G1486" s="2" t="str">
        <f aca="false">RAW_DATA!G1482</f>
        <v>Madhesh</v>
      </c>
      <c r="H1486" s="4" t="n">
        <f aca="false">RAW_DATA!H1482</f>
        <v>10087.43</v>
      </c>
      <c r="I1486" s="5" t="n">
        <f aca="false">RAW_DATA!I1482</f>
        <v>10</v>
      </c>
      <c r="J1486" s="2" t="str">
        <f aca="false">RAW_DATA!J1482</f>
        <v>No</v>
      </c>
      <c r="K1486" s="15" t="n">
        <f aca="false">IF(AND(F1486&lt;&gt;"",E1486&lt;&gt;""),DATEVALUE(F1486)-DATEVALUE(E1486),"")</f>
        <v>8</v>
      </c>
      <c r="L1486" s="4" t="n">
        <f aca="false">H1486*(1-I1486/100)</f>
        <v>9078.687</v>
      </c>
      <c r="M1486" s="4" t="n">
        <f aca="false">H1486*CALCULATIONS!$B$2</f>
        <v>6052.458</v>
      </c>
      <c r="N1486" s="4" t="n">
        <f aca="false">IF(J1486="Yes",H1486*CALCULATIONS!$B$3,0)</f>
        <v>0</v>
      </c>
      <c r="O1486" s="4" t="n">
        <f aca="false">L1486-M1486-N1486</f>
        <v>3026.229</v>
      </c>
      <c r="P1486" s="16" t="n">
        <f aca="false">IF(L1486&gt;0,O1486/L1486,"")</f>
        <v>0.333333333333333</v>
      </c>
    </row>
    <row r="1487" customFormat="false" ht="15" hidden="false" customHeight="false" outlineLevel="0" collapsed="false">
      <c r="A1487" s="2" t="str">
        <f aca="false">RAW_DATA!A1483</f>
        <v>ORD-101482</v>
      </c>
      <c r="B1487" s="2" t="str">
        <f aca="false">RAW_DATA!B1483</f>
        <v>CUST-7500</v>
      </c>
      <c r="C1487" s="2" t="str">
        <f aca="false">RAW_DATA!C1483</f>
        <v>Women</v>
      </c>
      <c r="D1487" s="2" t="str">
        <f aca="false">RAW_DATA!D1483</f>
        <v>WOM-TOP-001</v>
      </c>
      <c r="E1487" s="14" t="str">
        <f aca="false">RAW_DATA!E1483</f>
        <v>2024-01-18</v>
      </c>
      <c r="F1487" s="14" t="str">
        <f aca="false">RAW_DATA!F1483</f>
        <v>2024-01-27</v>
      </c>
      <c r="G1487" s="2" t="str">
        <f aca="false">RAW_DATA!G1483</f>
        <v>Sudurpashchim</v>
      </c>
      <c r="H1487" s="4" t="n">
        <f aca="false">RAW_DATA!H1483</f>
        <v>2572.84</v>
      </c>
      <c r="I1487" s="5" t="n">
        <f aca="false">RAW_DATA!I1483</f>
        <v>0</v>
      </c>
      <c r="J1487" s="2" t="str">
        <f aca="false">RAW_DATA!J1483</f>
        <v>No</v>
      </c>
      <c r="K1487" s="15" t="n">
        <f aca="false">IF(AND(F1487&lt;&gt;"",E1487&lt;&gt;""),DATEVALUE(F1487)-DATEVALUE(E1487),"")</f>
        <v>9</v>
      </c>
      <c r="L1487" s="4" t="n">
        <f aca="false">H1487*(1-I1487/100)</f>
        <v>2572.84</v>
      </c>
      <c r="M1487" s="4" t="n">
        <f aca="false">H1487*CALCULATIONS!$B$2</f>
        <v>1543.704</v>
      </c>
      <c r="N1487" s="4" t="n">
        <f aca="false">IF(J1487="Yes",H1487*CALCULATIONS!$B$3,0)</f>
        <v>0</v>
      </c>
      <c r="O1487" s="4" t="n">
        <f aca="false">L1487-M1487-N1487</f>
        <v>1029.136</v>
      </c>
      <c r="P1487" s="16" t="n">
        <f aca="false">IF(L1487&gt;0,O1487/L1487,"")</f>
        <v>0.4</v>
      </c>
    </row>
    <row r="1488" customFormat="false" ht="15" hidden="false" customHeight="false" outlineLevel="0" collapsed="false">
      <c r="A1488" s="2" t="str">
        <f aca="false">RAW_DATA!A1484</f>
        <v>ORD-101483</v>
      </c>
      <c r="B1488" s="2" t="str">
        <f aca="false">RAW_DATA!B1484</f>
        <v>CUST-7646</v>
      </c>
      <c r="C1488" s="2" t="str">
        <f aca="false">RAW_DATA!C1484</f>
        <v>Men</v>
      </c>
      <c r="D1488" s="2" t="str">
        <f aca="false">RAW_DATA!D1484</f>
        <v>MEN-KURTA-001</v>
      </c>
      <c r="E1488" s="14" t="str">
        <f aca="false">RAW_DATA!E1484</f>
        <v>2024-11-17</v>
      </c>
      <c r="F1488" s="14" t="str">
        <f aca="false">RAW_DATA!F1484</f>
        <v>2024-11-27</v>
      </c>
      <c r="G1488" s="2" t="str">
        <f aca="false">RAW_DATA!G1484</f>
        <v>Madhesh</v>
      </c>
      <c r="H1488" s="4" t="n">
        <f aca="false">RAW_DATA!H1484</f>
        <v>5486.58</v>
      </c>
      <c r="I1488" s="5" t="n">
        <f aca="false">RAW_DATA!I1484</f>
        <v>30</v>
      </c>
      <c r="J1488" s="2" t="str">
        <f aca="false">RAW_DATA!J1484</f>
        <v>No</v>
      </c>
      <c r="K1488" s="15" t="n">
        <f aca="false">IF(AND(F1488&lt;&gt;"",E1488&lt;&gt;""),DATEVALUE(F1488)-DATEVALUE(E1488),"")</f>
        <v>10</v>
      </c>
      <c r="L1488" s="4" t="n">
        <f aca="false">H1488*(1-I1488/100)</f>
        <v>3840.606</v>
      </c>
      <c r="M1488" s="4" t="n">
        <f aca="false">H1488*CALCULATIONS!$B$2</f>
        <v>3291.948</v>
      </c>
      <c r="N1488" s="4" t="n">
        <f aca="false">IF(J1488="Yes",H1488*CALCULATIONS!$B$3,0)</f>
        <v>0</v>
      </c>
      <c r="O1488" s="4" t="n">
        <f aca="false">L1488-M1488-N1488</f>
        <v>548.658</v>
      </c>
      <c r="P1488" s="16" t="n">
        <f aca="false">IF(L1488&gt;0,O1488/L1488,"")</f>
        <v>0.142857142857143</v>
      </c>
    </row>
    <row r="1489" customFormat="false" ht="15" hidden="false" customHeight="false" outlineLevel="0" collapsed="false">
      <c r="A1489" s="2" t="str">
        <f aca="false">RAW_DATA!A1485</f>
        <v>ORD-101484</v>
      </c>
      <c r="B1489" s="2" t="str">
        <f aca="false">RAW_DATA!B1485</f>
        <v>CUST-9429</v>
      </c>
      <c r="C1489" s="2" t="str">
        <f aca="false">RAW_DATA!C1485</f>
        <v>Women</v>
      </c>
      <c r="D1489" s="2" t="str">
        <f aca="false">RAW_DATA!D1485</f>
        <v>WOM-TOP-001</v>
      </c>
      <c r="E1489" s="14" t="str">
        <f aca="false">RAW_DATA!E1485</f>
        <v>2024-03-01</v>
      </c>
      <c r="F1489" s="14" t="str">
        <f aca="false">RAW_DATA!F1485</f>
        <v>2024-03-09</v>
      </c>
      <c r="G1489" s="2" t="str">
        <f aca="false">RAW_DATA!G1485</f>
        <v>Madhesh</v>
      </c>
      <c r="H1489" s="4" t="n">
        <f aca="false">RAW_DATA!H1485</f>
        <v>8415.25</v>
      </c>
      <c r="I1489" s="5" t="n">
        <f aca="false">RAW_DATA!I1485</f>
        <v>10</v>
      </c>
      <c r="J1489" s="2" t="str">
        <f aca="false">RAW_DATA!J1485</f>
        <v>No</v>
      </c>
      <c r="K1489" s="15" t="n">
        <f aca="false">IF(AND(F1489&lt;&gt;"",E1489&lt;&gt;""),DATEVALUE(F1489)-DATEVALUE(E1489),"")</f>
        <v>8</v>
      </c>
      <c r="L1489" s="4" t="n">
        <f aca="false">H1489*(1-I1489/100)</f>
        <v>7573.725</v>
      </c>
      <c r="M1489" s="4" t="n">
        <f aca="false">H1489*CALCULATIONS!$B$2</f>
        <v>5049.15</v>
      </c>
      <c r="N1489" s="4" t="n">
        <f aca="false">IF(J1489="Yes",H1489*CALCULATIONS!$B$3,0)</f>
        <v>0</v>
      </c>
      <c r="O1489" s="4" t="n">
        <f aca="false">L1489-M1489-N1489</f>
        <v>2524.575</v>
      </c>
      <c r="P1489" s="16" t="n">
        <f aca="false">IF(L1489&gt;0,O1489/L1489,"")</f>
        <v>0.333333333333333</v>
      </c>
    </row>
    <row r="1490" customFormat="false" ht="15" hidden="false" customHeight="false" outlineLevel="0" collapsed="false">
      <c r="A1490" s="2" t="str">
        <f aca="false">RAW_DATA!A1486</f>
        <v>ORD-101485</v>
      </c>
      <c r="B1490" s="2" t="str">
        <f aca="false">RAW_DATA!B1486</f>
        <v>CUST-2581</v>
      </c>
      <c r="C1490" s="2" t="str">
        <f aca="false">RAW_DATA!C1486</f>
        <v>Kids</v>
      </c>
      <c r="D1490" s="2" t="str">
        <f aca="false">RAW_DATA!D1486</f>
        <v>KID-UNIFORM-001</v>
      </c>
      <c r="E1490" s="14" t="str">
        <f aca="false">RAW_DATA!E1486</f>
        <v>2024-09-06</v>
      </c>
      <c r="F1490" s="14" t="str">
        <f aca="false">RAW_DATA!F1486</f>
        <v>2024-09-14</v>
      </c>
      <c r="G1490" s="2" t="str">
        <f aca="false">RAW_DATA!G1486</f>
        <v>Sudurpashchim</v>
      </c>
      <c r="H1490" s="4" t="n">
        <f aca="false">RAW_DATA!H1486</f>
        <v>4201.62</v>
      </c>
      <c r="I1490" s="5" t="n">
        <f aca="false">RAW_DATA!I1486</f>
        <v>5</v>
      </c>
      <c r="J1490" s="2" t="str">
        <f aca="false">RAW_DATA!J1486</f>
        <v>No</v>
      </c>
      <c r="K1490" s="15" t="n">
        <f aca="false">IF(AND(F1490&lt;&gt;"",E1490&lt;&gt;""),DATEVALUE(F1490)-DATEVALUE(E1490),"")</f>
        <v>8</v>
      </c>
      <c r="L1490" s="4" t="n">
        <f aca="false">H1490*(1-I1490/100)</f>
        <v>3991.539</v>
      </c>
      <c r="M1490" s="4" t="n">
        <f aca="false">H1490*CALCULATIONS!$B$2</f>
        <v>2520.972</v>
      </c>
      <c r="N1490" s="4" t="n">
        <f aca="false">IF(J1490="Yes",H1490*CALCULATIONS!$B$3,0)</f>
        <v>0</v>
      </c>
      <c r="O1490" s="4" t="n">
        <f aca="false">L1490-M1490-N1490</f>
        <v>1470.567</v>
      </c>
      <c r="P1490" s="16" t="n">
        <f aca="false">IF(L1490&gt;0,O1490/L1490,"")</f>
        <v>0.368421052631579</v>
      </c>
    </row>
    <row r="1491" customFormat="false" ht="15" hidden="false" customHeight="false" outlineLevel="0" collapsed="false">
      <c r="A1491" s="2" t="str">
        <f aca="false">RAW_DATA!A1487</f>
        <v>ORD-101486</v>
      </c>
      <c r="B1491" s="2" t="str">
        <f aca="false">RAW_DATA!B1487</f>
        <v>CUST-9901</v>
      </c>
      <c r="C1491" s="2" t="str">
        <f aca="false">RAW_DATA!C1487</f>
        <v>Women</v>
      </c>
      <c r="D1491" s="2" t="str">
        <f aca="false">RAW_DATA!D1487</f>
        <v>WOM-BLOUSE-001</v>
      </c>
      <c r="E1491" s="14" t="str">
        <f aca="false">RAW_DATA!E1487</f>
        <v>2024-07-06</v>
      </c>
      <c r="F1491" s="14" t="str">
        <f aca="false">RAW_DATA!F1487</f>
        <v>2024-07-11</v>
      </c>
      <c r="G1491" s="2" t="str">
        <f aca="false">RAW_DATA!G1487</f>
        <v>Lumbini</v>
      </c>
      <c r="H1491" s="4" t="n">
        <f aca="false">RAW_DATA!H1487</f>
        <v>1415.21</v>
      </c>
      <c r="I1491" s="5" t="n">
        <f aca="false">RAW_DATA!I1487</f>
        <v>10</v>
      </c>
      <c r="J1491" s="2" t="str">
        <f aca="false">RAW_DATA!J1487</f>
        <v>Yes</v>
      </c>
      <c r="K1491" s="15" t="n">
        <f aca="false">IF(AND(F1491&lt;&gt;"",E1491&lt;&gt;""),DATEVALUE(F1491)-DATEVALUE(E1491),"")</f>
        <v>5</v>
      </c>
      <c r="L1491" s="4" t="n">
        <f aca="false">H1491*(1-I1491/100)</f>
        <v>1273.689</v>
      </c>
      <c r="M1491" s="4" t="n">
        <f aca="false">H1491*CALCULATIONS!$B$2</f>
        <v>849.126</v>
      </c>
      <c r="N1491" s="4" t="n">
        <f aca="false">IF(J1491="Yes",H1491*CALCULATIONS!$B$3,0)</f>
        <v>283.042</v>
      </c>
      <c r="O1491" s="4" t="n">
        <f aca="false">L1491-M1491-N1491</f>
        <v>141.521</v>
      </c>
      <c r="P1491" s="16" t="n">
        <f aca="false">IF(L1491&gt;0,O1491/L1491,"")</f>
        <v>0.111111111111111</v>
      </c>
    </row>
    <row r="1492" customFormat="false" ht="15" hidden="false" customHeight="false" outlineLevel="0" collapsed="false">
      <c r="A1492" s="2" t="str">
        <f aca="false">RAW_DATA!A1488</f>
        <v>ORD-101487</v>
      </c>
      <c r="B1492" s="2" t="str">
        <f aca="false">RAW_DATA!B1488</f>
        <v>CUST-6695</v>
      </c>
      <c r="C1492" s="2" t="str">
        <f aca="false">RAW_DATA!C1488</f>
        <v>Men</v>
      </c>
      <c r="D1492" s="2" t="str">
        <f aca="false">RAW_DATA!D1488</f>
        <v>MEN-JEANS-002</v>
      </c>
      <c r="E1492" s="14" t="str">
        <f aca="false">RAW_DATA!E1488</f>
        <v>2024-10-08</v>
      </c>
      <c r="F1492" s="14" t="str">
        <f aca="false">RAW_DATA!F1488</f>
        <v>2024-10-16</v>
      </c>
      <c r="G1492" s="2" t="str">
        <f aca="false">RAW_DATA!G1488</f>
        <v>Sudurpashchim</v>
      </c>
      <c r="H1492" s="4" t="n">
        <f aca="false">RAW_DATA!H1488</f>
        <v>2111.49</v>
      </c>
      <c r="I1492" s="5" t="n">
        <f aca="false">RAW_DATA!I1488</f>
        <v>30</v>
      </c>
      <c r="J1492" s="2" t="str">
        <f aca="false">RAW_DATA!J1488</f>
        <v>Yes</v>
      </c>
      <c r="K1492" s="15" t="n">
        <f aca="false">IF(AND(F1492&lt;&gt;"",E1492&lt;&gt;""),DATEVALUE(F1492)-DATEVALUE(E1492),"")</f>
        <v>8</v>
      </c>
      <c r="L1492" s="4" t="n">
        <f aca="false">H1492*(1-I1492/100)</f>
        <v>1478.043</v>
      </c>
      <c r="M1492" s="4" t="n">
        <f aca="false">H1492*CALCULATIONS!$B$2</f>
        <v>1266.894</v>
      </c>
      <c r="N1492" s="4" t="n">
        <f aca="false">IF(J1492="Yes",H1492*CALCULATIONS!$B$3,0)</f>
        <v>422.298</v>
      </c>
      <c r="O1492" s="4" t="n">
        <f aca="false">L1492-M1492-N1492</f>
        <v>-211.149</v>
      </c>
      <c r="P1492" s="16" t="n">
        <f aca="false">IF(L1492&gt;0,O1492/L1492,"")</f>
        <v>-0.142857142857143</v>
      </c>
    </row>
    <row r="1493" customFormat="false" ht="15" hidden="false" customHeight="false" outlineLevel="0" collapsed="false">
      <c r="A1493" s="2" t="str">
        <f aca="false">RAW_DATA!A1489</f>
        <v>ORD-101488</v>
      </c>
      <c r="B1493" s="2" t="str">
        <f aca="false">RAW_DATA!B1489</f>
        <v>CUST-9370</v>
      </c>
      <c r="C1493" s="2" t="str">
        <f aca="false">RAW_DATA!C1489</f>
        <v>Men</v>
      </c>
      <c r="D1493" s="2" t="str">
        <f aca="false">RAW_DATA!D1489</f>
        <v>MEN-POLO-001</v>
      </c>
      <c r="E1493" s="14" t="str">
        <f aca="false">RAW_DATA!E1489</f>
        <v>2024-09-15</v>
      </c>
      <c r="F1493" s="14" t="str">
        <f aca="false">RAW_DATA!F1489</f>
        <v>2024-09-18</v>
      </c>
      <c r="G1493" s="2" t="str">
        <f aca="false">RAW_DATA!G1489</f>
        <v>Gandaki</v>
      </c>
      <c r="H1493" s="4" t="n">
        <f aca="false">RAW_DATA!H1489</f>
        <v>14511.24</v>
      </c>
      <c r="I1493" s="5" t="n">
        <f aca="false">RAW_DATA!I1489</f>
        <v>0</v>
      </c>
      <c r="J1493" s="2" t="str">
        <f aca="false">RAW_DATA!J1489</f>
        <v>No</v>
      </c>
      <c r="K1493" s="15" t="n">
        <f aca="false">IF(AND(F1493&lt;&gt;"",E1493&lt;&gt;""),DATEVALUE(F1493)-DATEVALUE(E1493),"")</f>
        <v>3</v>
      </c>
      <c r="L1493" s="4" t="n">
        <f aca="false">H1493*(1-I1493/100)</f>
        <v>14511.24</v>
      </c>
      <c r="M1493" s="4" t="n">
        <f aca="false">H1493*CALCULATIONS!$B$2</f>
        <v>8706.744</v>
      </c>
      <c r="N1493" s="4" t="n">
        <f aca="false">IF(J1493="Yes",H1493*CALCULATIONS!$B$3,0)</f>
        <v>0</v>
      </c>
      <c r="O1493" s="4" t="n">
        <f aca="false">L1493-M1493-N1493</f>
        <v>5804.496</v>
      </c>
      <c r="P1493" s="16" t="n">
        <f aca="false">IF(L1493&gt;0,O1493/L1493,"")</f>
        <v>0.4</v>
      </c>
    </row>
    <row r="1494" customFormat="false" ht="15" hidden="false" customHeight="false" outlineLevel="0" collapsed="false">
      <c r="A1494" s="2" t="str">
        <f aca="false">RAW_DATA!A1490</f>
        <v>ORD-101489</v>
      </c>
      <c r="B1494" s="2" t="str">
        <f aca="false">RAW_DATA!B1490</f>
        <v>CUST-9692</v>
      </c>
      <c r="C1494" s="2" t="str">
        <f aca="false">RAW_DATA!C1490</f>
        <v>Men</v>
      </c>
      <c r="D1494" s="2" t="str">
        <f aca="false">RAW_DATA!D1490</f>
        <v>MEN-JEANS-002</v>
      </c>
      <c r="E1494" s="14" t="str">
        <f aca="false">RAW_DATA!E1490</f>
        <v>2024-06-30</v>
      </c>
      <c r="F1494" s="14" t="str">
        <f aca="false">RAW_DATA!F1490</f>
        <v>2024-07-06</v>
      </c>
      <c r="G1494" s="2" t="str">
        <f aca="false">RAW_DATA!G1490</f>
        <v>Lumbini</v>
      </c>
      <c r="H1494" s="4" t="n">
        <f aca="false">RAW_DATA!H1490</f>
        <v>11134.48</v>
      </c>
      <c r="I1494" s="5" t="n">
        <f aca="false">RAW_DATA!I1490</f>
        <v>5</v>
      </c>
      <c r="J1494" s="2" t="str">
        <f aca="false">RAW_DATA!J1490</f>
        <v>No</v>
      </c>
      <c r="K1494" s="15" t="n">
        <f aca="false">IF(AND(F1494&lt;&gt;"",E1494&lt;&gt;""),DATEVALUE(F1494)-DATEVALUE(E1494),"")</f>
        <v>6</v>
      </c>
      <c r="L1494" s="4" t="n">
        <f aca="false">H1494*(1-I1494/100)</f>
        <v>10577.756</v>
      </c>
      <c r="M1494" s="4" t="n">
        <f aca="false">H1494*CALCULATIONS!$B$2</f>
        <v>6680.688</v>
      </c>
      <c r="N1494" s="4" t="n">
        <f aca="false">IF(J1494="Yes",H1494*CALCULATIONS!$B$3,0)</f>
        <v>0</v>
      </c>
      <c r="O1494" s="4" t="n">
        <f aca="false">L1494-M1494-N1494</f>
        <v>3897.068</v>
      </c>
      <c r="P1494" s="16" t="n">
        <f aca="false">IF(L1494&gt;0,O1494/L1494,"")</f>
        <v>0.368421052631579</v>
      </c>
    </row>
    <row r="1495" customFormat="false" ht="15" hidden="false" customHeight="false" outlineLevel="0" collapsed="false">
      <c r="A1495" s="2" t="str">
        <f aca="false">RAW_DATA!A1491</f>
        <v>ORD-101490</v>
      </c>
      <c r="B1495" s="2" t="str">
        <f aca="false">RAW_DATA!B1491</f>
        <v>CUST-3713</v>
      </c>
      <c r="C1495" s="2" t="str">
        <f aca="false">RAW_DATA!C1491</f>
        <v>Women</v>
      </c>
      <c r="D1495" s="2" t="str">
        <f aca="false">RAW_DATA!D1491</f>
        <v>WOM-CARDIGAN-001</v>
      </c>
      <c r="E1495" s="14" t="str">
        <f aca="false">RAW_DATA!E1491</f>
        <v>2024-09-28</v>
      </c>
      <c r="F1495" s="14" t="str">
        <f aca="false">RAW_DATA!F1491</f>
        <v>2024-10-01</v>
      </c>
      <c r="G1495" s="2" t="str">
        <f aca="false">RAW_DATA!G1491</f>
        <v>Madhesh</v>
      </c>
      <c r="H1495" s="4" t="n">
        <f aca="false">RAW_DATA!H1491</f>
        <v>10558.57</v>
      </c>
      <c r="I1495" s="5" t="n">
        <f aca="false">RAW_DATA!I1491</f>
        <v>5</v>
      </c>
      <c r="J1495" s="2" t="str">
        <f aca="false">RAW_DATA!J1491</f>
        <v>Yes</v>
      </c>
      <c r="K1495" s="15" t="n">
        <f aca="false">IF(AND(F1495&lt;&gt;"",E1495&lt;&gt;""),DATEVALUE(F1495)-DATEVALUE(E1495),"")</f>
        <v>3</v>
      </c>
      <c r="L1495" s="4" t="n">
        <f aca="false">H1495*(1-I1495/100)</f>
        <v>10030.6415</v>
      </c>
      <c r="M1495" s="4" t="n">
        <f aca="false">H1495*CALCULATIONS!$B$2</f>
        <v>6335.142</v>
      </c>
      <c r="N1495" s="4" t="n">
        <f aca="false">IF(J1495="Yes",H1495*CALCULATIONS!$B$3,0)</f>
        <v>2111.714</v>
      </c>
      <c r="O1495" s="4" t="n">
        <f aca="false">L1495-M1495-N1495</f>
        <v>1583.7855</v>
      </c>
      <c r="P1495" s="16" t="n">
        <f aca="false">IF(L1495&gt;0,O1495/L1495,"")</f>
        <v>0.157894736842105</v>
      </c>
    </row>
    <row r="1496" customFormat="false" ht="15" hidden="false" customHeight="false" outlineLevel="0" collapsed="false">
      <c r="A1496" s="2" t="str">
        <f aca="false">RAW_DATA!A1492</f>
        <v>ORD-101491</v>
      </c>
      <c r="B1496" s="2" t="str">
        <f aca="false">RAW_DATA!B1492</f>
        <v>CUST-4312</v>
      </c>
      <c r="C1496" s="2" t="str">
        <f aca="false">RAW_DATA!C1492</f>
        <v>Women</v>
      </c>
      <c r="D1496" s="2" t="str">
        <f aca="false">RAW_DATA!D1492</f>
        <v>WOM-SCARF-001</v>
      </c>
      <c r="E1496" s="14" t="str">
        <f aca="false">RAW_DATA!E1492</f>
        <v>2024-10-03</v>
      </c>
      <c r="F1496" s="14" t="str">
        <f aca="false">RAW_DATA!F1492</f>
        <v>2024-10-16</v>
      </c>
      <c r="G1496" s="2" t="str">
        <f aca="false">RAW_DATA!G1492</f>
        <v>Bagmati</v>
      </c>
      <c r="H1496" s="4" t="n">
        <f aca="false">RAW_DATA!H1492</f>
        <v>10883.25</v>
      </c>
      <c r="I1496" s="5" t="n">
        <f aca="false">RAW_DATA!I1492</f>
        <v>30</v>
      </c>
      <c r="J1496" s="2" t="str">
        <f aca="false">RAW_DATA!J1492</f>
        <v>No</v>
      </c>
      <c r="K1496" s="15" t="n">
        <f aca="false">IF(AND(F1496&lt;&gt;"",E1496&lt;&gt;""),DATEVALUE(F1496)-DATEVALUE(E1496),"")</f>
        <v>13</v>
      </c>
      <c r="L1496" s="4" t="n">
        <f aca="false">H1496*(1-I1496/100)</f>
        <v>7618.275</v>
      </c>
      <c r="M1496" s="4" t="n">
        <f aca="false">H1496*CALCULATIONS!$B$2</f>
        <v>6529.95</v>
      </c>
      <c r="N1496" s="4" t="n">
        <f aca="false">IF(J1496="Yes",H1496*CALCULATIONS!$B$3,0)</f>
        <v>0</v>
      </c>
      <c r="O1496" s="4" t="n">
        <f aca="false">L1496-M1496-N1496</f>
        <v>1088.325</v>
      </c>
      <c r="P1496" s="16" t="n">
        <f aca="false">IF(L1496&gt;0,O1496/L1496,"")</f>
        <v>0.142857142857143</v>
      </c>
    </row>
    <row r="1497" customFormat="false" ht="15" hidden="false" customHeight="false" outlineLevel="0" collapsed="false">
      <c r="A1497" s="2" t="str">
        <f aca="false">RAW_DATA!A1493</f>
        <v>ORD-101492</v>
      </c>
      <c r="B1497" s="2" t="str">
        <f aca="false">RAW_DATA!B1493</f>
        <v>CUST-5915</v>
      </c>
      <c r="C1497" s="2" t="str">
        <f aca="false">RAW_DATA!C1493</f>
        <v>Men</v>
      </c>
      <c r="D1497" s="2" t="str">
        <f aca="false">RAW_DATA!D1493</f>
        <v>MEN-POLO-001</v>
      </c>
      <c r="E1497" s="14" t="str">
        <f aca="false">RAW_DATA!E1493</f>
        <v>2024-08-31</v>
      </c>
      <c r="F1497" s="14" t="str">
        <f aca="false">RAW_DATA!F1493</f>
        <v>2024-09-05</v>
      </c>
      <c r="G1497" s="2" t="str">
        <f aca="false">RAW_DATA!G1493</f>
        <v>Bagmati</v>
      </c>
      <c r="H1497" s="4" t="n">
        <f aca="false">RAW_DATA!H1493</f>
        <v>14594.13</v>
      </c>
      <c r="I1497" s="5" t="n">
        <f aca="false">RAW_DATA!I1493</f>
        <v>20</v>
      </c>
      <c r="J1497" s="2" t="str">
        <f aca="false">RAW_DATA!J1493</f>
        <v>Yes</v>
      </c>
      <c r="K1497" s="15" t="n">
        <f aca="false">IF(AND(F1497&lt;&gt;"",E1497&lt;&gt;""),DATEVALUE(F1497)-DATEVALUE(E1497),"")</f>
        <v>5</v>
      </c>
      <c r="L1497" s="4" t="n">
        <f aca="false">H1497*(1-I1497/100)</f>
        <v>11675.304</v>
      </c>
      <c r="M1497" s="4" t="n">
        <f aca="false">H1497*CALCULATIONS!$B$2</f>
        <v>8756.478</v>
      </c>
      <c r="N1497" s="4" t="n">
        <f aca="false">IF(J1497="Yes",H1497*CALCULATIONS!$B$3,0)</f>
        <v>2918.826</v>
      </c>
      <c r="O1497" s="4" t="n">
        <f aca="false">L1497-M1497-N1497</f>
        <v>0</v>
      </c>
      <c r="P1497" s="16" t="n">
        <f aca="false">IF(L1497&gt;0,O1497/L1497,"")</f>
        <v>0</v>
      </c>
    </row>
    <row r="1498" customFormat="false" ht="15" hidden="false" customHeight="false" outlineLevel="0" collapsed="false">
      <c r="A1498" s="2" t="str">
        <f aca="false">RAW_DATA!A1494</f>
        <v>ORD-101493</v>
      </c>
      <c r="B1498" s="2" t="str">
        <f aca="false">RAW_DATA!B1494</f>
        <v>CUST-7723</v>
      </c>
      <c r="C1498" s="2" t="str">
        <f aca="false">RAW_DATA!C1494</f>
        <v>Men</v>
      </c>
      <c r="D1498" s="2" t="str">
        <f aca="false">RAW_DATA!D1494</f>
        <v>MEN-JACKET-001</v>
      </c>
      <c r="E1498" s="14" t="str">
        <f aca="false">RAW_DATA!E1494</f>
        <v>2024-11-09</v>
      </c>
      <c r="F1498" s="14" t="str">
        <f aca="false">RAW_DATA!F1494</f>
        <v>2024-11-15</v>
      </c>
      <c r="G1498" s="2" t="str">
        <f aca="false">RAW_DATA!G1494</f>
        <v>Lumbini</v>
      </c>
      <c r="H1498" s="4" t="n">
        <f aca="false">RAW_DATA!H1494</f>
        <v>5018.28</v>
      </c>
      <c r="I1498" s="5" t="n">
        <f aca="false">RAW_DATA!I1494</f>
        <v>25</v>
      </c>
      <c r="J1498" s="2" t="str">
        <f aca="false">RAW_DATA!J1494</f>
        <v>Yes</v>
      </c>
      <c r="K1498" s="15" t="n">
        <f aca="false">IF(AND(F1498&lt;&gt;"",E1498&lt;&gt;""),DATEVALUE(F1498)-DATEVALUE(E1498),"")</f>
        <v>6</v>
      </c>
      <c r="L1498" s="4" t="n">
        <f aca="false">H1498*(1-I1498/100)</f>
        <v>3763.71</v>
      </c>
      <c r="M1498" s="4" t="n">
        <f aca="false">H1498*CALCULATIONS!$B$2</f>
        <v>3010.968</v>
      </c>
      <c r="N1498" s="4" t="n">
        <f aca="false">IF(J1498="Yes",H1498*CALCULATIONS!$B$3,0)</f>
        <v>1003.656</v>
      </c>
      <c r="O1498" s="4" t="n">
        <f aca="false">L1498-M1498-N1498</f>
        <v>-250.914</v>
      </c>
      <c r="P1498" s="16" t="n">
        <f aca="false">IF(L1498&gt;0,O1498/L1498,"")</f>
        <v>-0.0666666666666666</v>
      </c>
    </row>
    <row r="1499" customFormat="false" ht="15" hidden="false" customHeight="false" outlineLevel="0" collapsed="false">
      <c r="A1499" s="2" t="str">
        <f aca="false">RAW_DATA!A1495</f>
        <v>ORD-101494</v>
      </c>
      <c r="B1499" s="2" t="str">
        <f aca="false">RAW_DATA!B1495</f>
        <v>CUST-7865</v>
      </c>
      <c r="C1499" s="2" t="str">
        <f aca="false">RAW_DATA!C1495</f>
        <v>Men</v>
      </c>
      <c r="D1499" s="2" t="str">
        <f aca="false">RAW_DATA!D1495</f>
        <v>MEN-TSHIRT-001</v>
      </c>
      <c r="E1499" s="14" t="str">
        <f aca="false">RAW_DATA!E1495</f>
        <v>2024-05-04</v>
      </c>
      <c r="F1499" s="14" t="str">
        <f aca="false">RAW_DATA!F1495</f>
        <v>2024-05-09</v>
      </c>
      <c r="G1499" s="2" t="str">
        <f aca="false">RAW_DATA!G1495</f>
        <v>Karnali</v>
      </c>
      <c r="H1499" s="4" t="n">
        <f aca="false">RAW_DATA!H1495</f>
        <v>14595.38</v>
      </c>
      <c r="I1499" s="5" t="n">
        <f aca="false">RAW_DATA!I1495</f>
        <v>30</v>
      </c>
      <c r="J1499" s="2" t="str">
        <f aca="false">RAW_DATA!J1495</f>
        <v>Yes</v>
      </c>
      <c r="K1499" s="15" t="n">
        <f aca="false">IF(AND(F1499&lt;&gt;"",E1499&lt;&gt;""),DATEVALUE(F1499)-DATEVALUE(E1499),"")</f>
        <v>5</v>
      </c>
      <c r="L1499" s="4" t="n">
        <f aca="false">H1499*(1-I1499/100)</f>
        <v>10216.766</v>
      </c>
      <c r="M1499" s="4" t="n">
        <f aca="false">H1499*CALCULATIONS!$B$2</f>
        <v>8757.228</v>
      </c>
      <c r="N1499" s="4" t="n">
        <f aca="false">IF(J1499="Yes",H1499*CALCULATIONS!$B$3,0)</f>
        <v>2919.076</v>
      </c>
      <c r="O1499" s="4" t="n">
        <f aca="false">L1499-M1499-N1499</f>
        <v>-1459.538</v>
      </c>
      <c r="P1499" s="16" t="n">
        <f aca="false">IF(L1499&gt;0,O1499/L1499,"")</f>
        <v>-0.142857142857143</v>
      </c>
    </row>
    <row r="1500" customFormat="false" ht="15" hidden="false" customHeight="false" outlineLevel="0" collapsed="false">
      <c r="A1500" s="2" t="str">
        <f aca="false">RAW_DATA!A1496</f>
        <v>ORD-101495</v>
      </c>
      <c r="B1500" s="2" t="str">
        <f aca="false">RAW_DATA!B1496</f>
        <v>CUST-3487</v>
      </c>
      <c r="C1500" s="2" t="str">
        <f aca="false">RAW_DATA!C1496</f>
        <v>Men</v>
      </c>
      <c r="D1500" s="2" t="str">
        <f aca="false">RAW_DATA!D1496</f>
        <v>MEN-JEANS-002</v>
      </c>
      <c r="E1500" s="14" t="str">
        <f aca="false">RAW_DATA!E1496</f>
        <v>2024-05-21</v>
      </c>
      <c r="F1500" s="14" t="str">
        <f aca="false">RAW_DATA!F1496</f>
        <v>2024-05-24</v>
      </c>
      <c r="G1500" s="2" t="str">
        <f aca="false">RAW_DATA!G1496</f>
        <v>Bagmati</v>
      </c>
      <c r="H1500" s="4" t="n">
        <f aca="false">RAW_DATA!H1496</f>
        <v>1522.71</v>
      </c>
      <c r="I1500" s="5" t="n">
        <f aca="false">RAW_DATA!I1496</f>
        <v>10</v>
      </c>
      <c r="J1500" s="2" t="str">
        <f aca="false">RAW_DATA!J1496</f>
        <v>No</v>
      </c>
      <c r="K1500" s="15" t="n">
        <f aca="false">IF(AND(F1500&lt;&gt;"",E1500&lt;&gt;""),DATEVALUE(F1500)-DATEVALUE(E1500),"")</f>
        <v>3</v>
      </c>
      <c r="L1500" s="4" t="n">
        <f aca="false">H1500*(1-I1500/100)</f>
        <v>1370.439</v>
      </c>
      <c r="M1500" s="4" t="n">
        <f aca="false">H1500*CALCULATIONS!$B$2</f>
        <v>913.626</v>
      </c>
      <c r="N1500" s="4" t="n">
        <f aca="false">IF(J1500="Yes",H1500*CALCULATIONS!$B$3,0)</f>
        <v>0</v>
      </c>
      <c r="O1500" s="4" t="n">
        <f aca="false">L1500-M1500-N1500</f>
        <v>456.813</v>
      </c>
      <c r="P1500" s="16" t="n">
        <f aca="false">IF(L1500&gt;0,O1500/L1500,"")</f>
        <v>0.333333333333333</v>
      </c>
    </row>
    <row r="1501" customFormat="false" ht="15" hidden="false" customHeight="false" outlineLevel="0" collapsed="false">
      <c r="A1501" s="2" t="str">
        <f aca="false">RAW_DATA!A1497</f>
        <v>ORD-101496</v>
      </c>
      <c r="B1501" s="2" t="str">
        <f aca="false">RAW_DATA!B1497</f>
        <v>CUST-2681</v>
      </c>
      <c r="C1501" s="2" t="str">
        <f aca="false">RAW_DATA!C1497</f>
        <v>Men</v>
      </c>
      <c r="D1501" s="2" t="str">
        <f aca="false">RAW_DATA!D1497</f>
        <v>MEN-JEANS-001</v>
      </c>
      <c r="E1501" s="14" t="str">
        <f aca="false">RAW_DATA!E1497</f>
        <v>2024-11-22</v>
      </c>
      <c r="F1501" s="14" t="str">
        <f aca="false">RAW_DATA!F1497</f>
        <v>2024-11-24</v>
      </c>
      <c r="G1501" s="2" t="str">
        <f aca="false">RAW_DATA!G1497</f>
        <v>Lumbini</v>
      </c>
      <c r="H1501" s="4" t="n">
        <f aca="false">RAW_DATA!H1497</f>
        <v>5248.31</v>
      </c>
      <c r="I1501" s="5" t="n">
        <f aca="false">RAW_DATA!I1497</f>
        <v>30</v>
      </c>
      <c r="J1501" s="2" t="str">
        <f aca="false">RAW_DATA!J1497</f>
        <v>No</v>
      </c>
      <c r="K1501" s="15" t="n">
        <f aca="false">IF(AND(F1501&lt;&gt;"",E1501&lt;&gt;""),DATEVALUE(F1501)-DATEVALUE(E1501),"")</f>
        <v>2</v>
      </c>
      <c r="L1501" s="4" t="n">
        <f aca="false">H1501*(1-I1501/100)</f>
        <v>3673.817</v>
      </c>
      <c r="M1501" s="4" t="n">
        <f aca="false">H1501*CALCULATIONS!$B$2</f>
        <v>3148.986</v>
      </c>
      <c r="N1501" s="4" t="n">
        <f aca="false">IF(J1501="Yes",H1501*CALCULATIONS!$B$3,0)</f>
        <v>0</v>
      </c>
      <c r="O1501" s="4" t="n">
        <f aca="false">L1501-M1501-N1501</f>
        <v>524.831</v>
      </c>
      <c r="P1501" s="16" t="n">
        <f aca="false">IF(L1501&gt;0,O1501/L1501,"")</f>
        <v>0.142857142857143</v>
      </c>
    </row>
    <row r="1502" customFormat="false" ht="15" hidden="false" customHeight="false" outlineLevel="0" collapsed="false">
      <c r="A1502" s="2" t="str">
        <f aca="false">RAW_DATA!A1498</f>
        <v>ORD-101497</v>
      </c>
      <c r="B1502" s="2" t="str">
        <f aca="false">RAW_DATA!B1498</f>
        <v>CUST-3517</v>
      </c>
      <c r="C1502" s="2" t="str">
        <f aca="false">RAW_DATA!C1498</f>
        <v>Women</v>
      </c>
      <c r="D1502" s="2" t="str">
        <f aca="false">RAW_DATA!D1498</f>
        <v>WOM-SCARF-001</v>
      </c>
      <c r="E1502" s="14" t="str">
        <f aca="false">RAW_DATA!E1498</f>
        <v>2024-03-04</v>
      </c>
      <c r="F1502" s="14" t="str">
        <f aca="false">RAW_DATA!F1498</f>
        <v>2024-03-10</v>
      </c>
      <c r="G1502" s="2" t="str">
        <f aca="false">RAW_DATA!G1498</f>
        <v>Madhesh</v>
      </c>
      <c r="H1502" s="4" t="n">
        <f aca="false">RAW_DATA!H1498</f>
        <v>6854.94</v>
      </c>
      <c r="I1502" s="5" t="n">
        <f aca="false">RAW_DATA!I1498</f>
        <v>25</v>
      </c>
      <c r="J1502" s="2" t="str">
        <f aca="false">RAW_DATA!J1498</f>
        <v>No</v>
      </c>
      <c r="K1502" s="15" t="n">
        <f aca="false">IF(AND(F1502&lt;&gt;"",E1502&lt;&gt;""),DATEVALUE(F1502)-DATEVALUE(E1502),"")</f>
        <v>6</v>
      </c>
      <c r="L1502" s="4" t="n">
        <f aca="false">H1502*(1-I1502/100)</f>
        <v>5141.205</v>
      </c>
      <c r="M1502" s="4" t="n">
        <f aca="false">H1502*CALCULATIONS!$B$2</f>
        <v>4112.964</v>
      </c>
      <c r="N1502" s="4" t="n">
        <f aca="false">IF(J1502="Yes",H1502*CALCULATIONS!$B$3,0)</f>
        <v>0</v>
      </c>
      <c r="O1502" s="4" t="n">
        <f aca="false">L1502-M1502-N1502</f>
        <v>1028.241</v>
      </c>
      <c r="P1502" s="16" t="n">
        <f aca="false">IF(L1502&gt;0,O1502/L1502,"")</f>
        <v>0.2</v>
      </c>
    </row>
    <row r="1503" customFormat="false" ht="15" hidden="false" customHeight="false" outlineLevel="0" collapsed="false">
      <c r="A1503" s="2" t="str">
        <f aca="false">RAW_DATA!A1499</f>
        <v>ORD-101498</v>
      </c>
      <c r="B1503" s="2" t="str">
        <f aca="false">RAW_DATA!B1499</f>
        <v>CUST-3759</v>
      </c>
      <c r="C1503" s="2" t="str">
        <f aca="false">RAW_DATA!C1499</f>
        <v>Men</v>
      </c>
      <c r="D1503" s="2" t="str">
        <f aca="false">RAW_DATA!D1499</f>
        <v>MEN-SUIT-001</v>
      </c>
      <c r="E1503" s="14" t="str">
        <f aca="false">RAW_DATA!E1499</f>
        <v>2024-05-10</v>
      </c>
      <c r="F1503" s="14" t="str">
        <f aca="false">RAW_DATA!F1499</f>
        <v>2024-05-12</v>
      </c>
      <c r="G1503" s="2" t="str">
        <f aca="false">RAW_DATA!G1499</f>
        <v>Karnali</v>
      </c>
      <c r="H1503" s="4" t="n">
        <f aca="false">RAW_DATA!H1499</f>
        <v>6031.77</v>
      </c>
      <c r="I1503" s="5" t="n">
        <f aca="false">RAW_DATA!I1499</f>
        <v>0</v>
      </c>
      <c r="J1503" s="2" t="str">
        <f aca="false">RAW_DATA!J1499</f>
        <v>No</v>
      </c>
      <c r="K1503" s="15" t="n">
        <f aca="false">IF(AND(F1503&lt;&gt;"",E1503&lt;&gt;""),DATEVALUE(F1503)-DATEVALUE(E1503),"")</f>
        <v>2</v>
      </c>
      <c r="L1503" s="4" t="n">
        <f aca="false">H1503*(1-I1503/100)</f>
        <v>6031.77</v>
      </c>
      <c r="M1503" s="4" t="n">
        <f aca="false">H1503*CALCULATIONS!$B$2</f>
        <v>3619.062</v>
      </c>
      <c r="N1503" s="4" t="n">
        <f aca="false">IF(J1503="Yes",H1503*CALCULATIONS!$B$3,0)</f>
        <v>0</v>
      </c>
      <c r="O1503" s="4" t="n">
        <f aca="false">L1503-M1503-N1503</f>
        <v>2412.708</v>
      </c>
      <c r="P1503" s="16" t="n">
        <f aca="false">IF(L1503&gt;0,O1503/L1503,"")</f>
        <v>0.4</v>
      </c>
    </row>
    <row r="1504" customFormat="false" ht="15" hidden="false" customHeight="false" outlineLevel="0" collapsed="false">
      <c r="A1504" s="2" t="str">
        <f aca="false">RAW_DATA!A1500</f>
        <v>ORD-101499</v>
      </c>
      <c r="B1504" s="2" t="str">
        <f aca="false">RAW_DATA!B1500</f>
        <v>CUST-6940</v>
      </c>
      <c r="C1504" s="2" t="str">
        <f aca="false">RAW_DATA!C1500</f>
        <v>Kids</v>
      </c>
      <c r="D1504" s="2" t="str">
        <f aca="false">RAW_DATA!D1500</f>
        <v>KID-HOODIE-001</v>
      </c>
      <c r="E1504" s="14" t="str">
        <f aca="false">RAW_DATA!E1500</f>
        <v>2024-02-15</v>
      </c>
      <c r="F1504" s="14" t="str">
        <f aca="false">RAW_DATA!F1500</f>
        <v>2024-03-01</v>
      </c>
      <c r="G1504" s="2" t="str">
        <f aca="false">RAW_DATA!G1500</f>
        <v>Lumbini</v>
      </c>
      <c r="H1504" s="4" t="n">
        <f aca="false">RAW_DATA!H1500</f>
        <v>8081.17</v>
      </c>
      <c r="I1504" s="5" t="n">
        <f aca="false">RAW_DATA!I1500</f>
        <v>5</v>
      </c>
      <c r="J1504" s="2" t="str">
        <f aca="false">RAW_DATA!J1500</f>
        <v>No</v>
      </c>
      <c r="K1504" s="15" t="n">
        <f aca="false">IF(AND(F1504&lt;&gt;"",E1504&lt;&gt;""),DATEVALUE(F1504)-DATEVALUE(E1504),"")</f>
        <v>15</v>
      </c>
      <c r="L1504" s="4" t="n">
        <f aca="false">H1504*(1-I1504/100)</f>
        <v>7677.1115</v>
      </c>
      <c r="M1504" s="4" t="n">
        <f aca="false">H1504*CALCULATIONS!$B$2</f>
        <v>4848.702</v>
      </c>
      <c r="N1504" s="4" t="n">
        <f aca="false">IF(J1504="Yes",H1504*CALCULATIONS!$B$3,0)</f>
        <v>0</v>
      </c>
      <c r="O1504" s="4" t="n">
        <f aca="false">L1504-M1504-N1504</f>
        <v>2828.4095</v>
      </c>
      <c r="P1504" s="16" t="n">
        <f aca="false">IF(L1504&gt;0,O1504/L1504,"")</f>
        <v>0.368421052631579</v>
      </c>
    </row>
    <row r="1505" customFormat="false" ht="15" hidden="false" customHeight="false" outlineLevel="0" collapsed="false">
      <c r="A1505" s="2" t="str">
        <f aca="false">RAW_DATA!A1501</f>
        <v>ORD-101500</v>
      </c>
      <c r="B1505" s="2" t="str">
        <f aca="false">RAW_DATA!B1501</f>
        <v>CUST-5519</v>
      </c>
      <c r="C1505" s="2" t="str">
        <f aca="false">RAW_DATA!C1501</f>
        <v>Men</v>
      </c>
      <c r="D1505" s="2" t="str">
        <f aca="false">RAW_DATA!D1501</f>
        <v>MEN-TSHIRT-001</v>
      </c>
      <c r="E1505" s="14" t="str">
        <f aca="false">RAW_DATA!E1501</f>
        <v>2024-11-22</v>
      </c>
      <c r="F1505" s="14" t="str">
        <f aca="false">RAW_DATA!F1501</f>
        <v>2024-11-24</v>
      </c>
      <c r="G1505" s="2" t="str">
        <f aca="false">RAW_DATA!G1501</f>
        <v>Karnali</v>
      </c>
      <c r="H1505" s="4" t="n">
        <f aca="false">RAW_DATA!H1501</f>
        <v>6614.27</v>
      </c>
      <c r="I1505" s="5" t="n">
        <f aca="false">RAW_DATA!I1501</f>
        <v>15</v>
      </c>
      <c r="J1505" s="2" t="str">
        <f aca="false">RAW_DATA!J1501</f>
        <v>No</v>
      </c>
      <c r="K1505" s="15" t="n">
        <f aca="false">IF(AND(F1505&lt;&gt;"",E1505&lt;&gt;""),DATEVALUE(F1505)-DATEVALUE(E1505),"")</f>
        <v>2</v>
      </c>
      <c r="L1505" s="4" t="n">
        <f aca="false">H1505*(1-I1505/100)</f>
        <v>5622.1295</v>
      </c>
      <c r="M1505" s="4" t="n">
        <f aca="false">H1505*CALCULATIONS!$B$2</f>
        <v>3968.562</v>
      </c>
      <c r="N1505" s="4" t="n">
        <f aca="false">IF(J1505="Yes",H1505*CALCULATIONS!$B$3,0)</f>
        <v>0</v>
      </c>
      <c r="O1505" s="4" t="n">
        <f aca="false">L1505-M1505-N1505</f>
        <v>1653.5675</v>
      </c>
      <c r="P1505" s="16" t="n">
        <f aca="false">IF(L1505&gt;0,O1505/L1505,"")</f>
        <v>0.294117647058824</v>
      </c>
    </row>
    <row r="1506" customFormat="false" ht="15" hidden="false" customHeight="false" outlineLevel="0" collapsed="false">
      <c r="A1506" s="2" t="str">
        <f aca="false">RAW_DATA!A1502</f>
        <v>ORD-101501</v>
      </c>
      <c r="B1506" s="2" t="str">
        <f aca="false">RAW_DATA!B1502</f>
        <v>CUST-8955</v>
      </c>
      <c r="C1506" s="2" t="str">
        <f aca="false">RAW_DATA!C1502</f>
        <v>Kids</v>
      </c>
      <c r="D1506" s="2" t="str">
        <f aca="false">RAW_DATA!D1502</f>
        <v>KID-ONESIE-001</v>
      </c>
      <c r="E1506" s="14" t="str">
        <f aca="false">RAW_DATA!E1502</f>
        <v>2024-07-01</v>
      </c>
      <c r="F1506" s="14" t="str">
        <f aca="false">RAW_DATA!F1502</f>
        <v>2024-07-03</v>
      </c>
      <c r="G1506" s="2" t="str">
        <f aca="false">RAW_DATA!G1502</f>
        <v>Madhesh</v>
      </c>
      <c r="H1506" s="4" t="n">
        <f aca="false">RAW_DATA!H1502</f>
        <v>12626.3</v>
      </c>
      <c r="I1506" s="5" t="n">
        <f aca="false">RAW_DATA!I1502</f>
        <v>25</v>
      </c>
      <c r="J1506" s="2" t="str">
        <f aca="false">RAW_DATA!J1502</f>
        <v>Yes</v>
      </c>
      <c r="K1506" s="15" t="n">
        <f aca="false">IF(AND(F1506&lt;&gt;"",E1506&lt;&gt;""),DATEVALUE(F1506)-DATEVALUE(E1506),"")</f>
        <v>2</v>
      </c>
      <c r="L1506" s="4" t="n">
        <f aca="false">H1506*(1-I1506/100)</f>
        <v>9469.725</v>
      </c>
      <c r="M1506" s="4" t="n">
        <f aca="false">H1506*CALCULATIONS!$B$2</f>
        <v>7575.78</v>
      </c>
      <c r="N1506" s="4" t="n">
        <f aca="false">IF(J1506="Yes",H1506*CALCULATIONS!$B$3,0)</f>
        <v>2525.26</v>
      </c>
      <c r="O1506" s="4" t="n">
        <f aca="false">L1506-M1506-N1506</f>
        <v>-631.315000000001</v>
      </c>
      <c r="P1506" s="16" t="n">
        <f aca="false">IF(L1506&gt;0,O1506/L1506,"")</f>
        <v>-0.0666666666666667</v>
      </c>
    </row>
    <row r="1507" customFormat="false" ht="15" hidden="false" customHeight="false" outlineLevel="0" collapsed="false">
      <c r="A1507" s="2" t="str">
        <f aca="false">RAW_DATA!A1503</f>
        <v>ORD-101502</v>
      </c>
      <c r="B1507" s="2" t="str">
        <f aca="false">RAW_DATA!B1503</f>
        <v>CUST-8993</v>
      </c>
      <c r="C1507" s="2" t="str">
        <f aca="false">RAW_DATA!C1503</f>
        <v>Men</v>
      </c>
      <c r="D1507" s="2" t="str">
        <f aca="false">RAW_DATA!D1503</f>
        <v>MEN-TSHIRT-001</v>
      </c>
      <c r="E1507" s="14" t="str">
        <f aca="false">RAW_DATA!E1503</f>
        <v>2024-02-23</v>
      </c>
      <c r="F1507" s="14" t="str">
        <f aca="false">RAW_DATA!F1503</f>
        <v>2024-03-09</v>
      </c>
      <c r="G1507" s="2" t="str">
        <f aca="false">RAW_DATA!G1503</f>
        <v>Bagmati</v>
      </c>
      <c r="H1507" s="4" t="n">
        <f aca="false">RAW_DATA!H1503</f>
        <v>10151.61</v>
      </c>
      <c r="I1507" s="5" t="n">
        <f aca="false">RAW_DATA!I1503</f>
        <v>15</v>
      </c>
      <c r="J1507" s="2" t="str">
        <f aca="false">RAW_DATA!J1503</f>
        <v>No</v>
      </c>
      <c r="K1507" s="15" t="n">
        <f aca="false">IF(AND(F1507&lt;&gt;"",E1507&lt;&gt;""),DATEVALUE(F1507)-DATEVALUE(E1507),"")</f>
        <v>15</v>
      </c>
      <c r="L1507" s="4" t="n">
        <f aca="false">H1507*(1-I1507/100)</f>
        <v>8628.8685</v>
      </c>
      <c r="M1507" s="4" t="n">
        <f aca="false">H1507*CALCULATIONS!$B$2</f>
        <v>6090.966</v>
      </c>
      <c r="N1507" s="4" t="n">
        <f aca="false">IF(J1507="Yes",H1507*CALCULATIONS!$B$3,0)</f>
        <v>0</v>
      </c>
      <c r="O1507" s="4" t="n">
        <f aca="false">L1507-M1507-N1507</f>
        <v>2537.9025</v>
      </c>
      <c r="P1507" s="16" t="n">
        <f aca="false">IF(L1507&gt;0,O1507/L1507,"")</f>
        <v>0.294117647058824</v>
      </c>
    </row>
    <row r="1508" customFormat="false" ht="15" hidden="false" customHeight="false" outlineLevel="0" collapsed="false">
      <c r="A1508" s="2" t="str">
        <f aca="false">RAW_DATA!A1504</f>
        <v>ORD-101503</v>
      </c>
      <c r="B1508" s="2" t="str">
        <f aca="false">RAW_DATA!B1504</f>
        <v>CUST-2615</v>
      </c>
      <c r="C1508" s="2" t="str">
        <f aca="false">RAW_DATA!C1504</f>
        <v>Women</v>
      </c>
      <c r="D1508" s="2" t="str">
        <f aca="false">RAW_DATA!D1504</f>
        <v>WOM-SCARF-001</v>
      </c>
      <c r="E1508" s="14" t="str">
        <f aca="false">RAW_DATA!E1504</f>
        <v>2024-12-07</v>
      </c>
      <c r="F1508" s="14" t="str">
        <f aca="false">RAW_DATA!F1504</f>
        <v>2024-12-12</v>
      </c>
      <c r="G1508" s="2" t="str">
        <f aca="false">RAW_DATA!G1504</f>
        <v>Madhesh</v>
      </c>
      <c r="H1508" s="4" t="n">
        <f aca="false">RAW_DATA!H1504</f>
        <v>13120.71</v>
      </c>
      <c r="I1508" s="5" t="n">
        <f aca="false">RAW_DATA!I1504</f>
        <v>20</v>
      </c>
      <c r="J1508" s="2" t="str">
        <f aca="false">RAW_DATA!J1504</f>
        <v>No</v>
      </c>
      <c r="K1508" s="15" t="n">
        <f aca="false">IF(AND(F1508&lt;&gt;"",E1508&lt;&gt;""),DATEVALUE(F1508)-DATEVALUE(E1508),"")</f>
        <v>5</v>
      </c>
      <c r="L1508" s="4" t="n">
        <f aca="false">H1508*(1-I1508/100)</f>
        <v>10496.568</v>
      </c>
      <c r="M1508" s="4" t="n">
        <f aca="false">H1508*CALCULATIONS!$B$2</f>
        <v>7872.426</v>
      </c>
      <c r="N1508" s="4" t="n">
        <f aca="false">IF(J1508="Yes",H1508*CALCULATIONS!$B$3,0)</f>
        <v>0</v>
      </c>
      <c r="O1508" s="4" t="n">
        <f aca="false">L1508-M1508-N1508</f>
        <v>2624.142</v>
      </c>
      <c r="P1508" s="16" t="n">
        <f aca="false">IF(L1508&gt;0,O1508/L1508,"")</f>
        <v>0.25</v>
      </c>
    </row>
    <row r="1509" customFormat="false" ht="15" hidden="false" customHeight="false" outlineLevel="0" collapsed="false">
      <c r="A1509" s="2" t="str">
        <f aca="false">RAW_DATA!A1505</f>
        <v>ORD-101504</v>
      </c>
      <c r="B1509" s="2" t="str">
        <f aca="false">RAW_DATA!B1505</f>
        <v>CUST-7451</v>
      </c>
      <c r="C1509" s="2" t="str">
        <f aca="false">RAW_DATA!C1505</f>
        <v>Women</v>
      </c>
      <c r="D1509" s="2" t="str">
        <f aca="false">RAW_DATA!D1505</f>
        <v>WOM-SAREE-001</v>
      </c>
      <c r="E1509" s="14" t="str">
        <f aca="false">RAW_DATA!E1505</f>
        <v>2024-12-10</v>
      </c>
      <c r="F1509" s="14" t="str">
        <f aca="false">RAW_DATA!F1505</f>
        <v>2024-12-17</v>
      </c>
      <c r="G1509" s="2" t="str">
        <f aca="false">RAW_DATA!G1505</f>
        <v>Sudurpashchim</v>
      </c>
      <c r="H1509" s="4" t="n">
        <f aca="false">RAW_DATA!H1505</f>
        <v>5730.16</v>
      </c>
      <c r="I1509" s="5" t="n">
        <f aca="false">RAW_DATA!I1505</f>
        <v>5</v>
      </c>
      <c r="J1509" s="2" t="str">
        <f aca="false">RAW_DATA!J1505</f>
        <v>No</v>
      </c>
      <c r="K1509" s="15" t="n">
        <f aca="false">IF(AND(F1509&lt;&gt;"",E1509&lt;&gt;""),DATEVALUE(F1509)-DATEVALUE(E1509),"")</f>
        <v>7</v>
      </c>
      <c r="L1509" s="4" t="n">
        <f aca="false">H1509*(1-I1509/100)</f>
        <v>5443.652</v>
      </c>
      <c r="M1509" s="4" t="n">
        <f aca="false">H1509*CALCULATIONS!$B$2</f>
        <v>3438.096</v>
      </c>
      <c r="N1509" s="4" t="n">
        <f aca="false">IF(J1509="Yes",H1509*CALCULATIONS!$B$3,0)</f>
        <v>0</v>
      </c>
      <c r="O1509" s="4" t="n">
        <f aca="false">L1509-M1509-N1509</f>
        <v>2005.556</v>
      </c>
      <c r="P1509" s="16" t="n">
        <f aca="false">IF(L1509&gt;0,O1509/L1509,"")</f>
        <v>0.368421052631579</v>
      </c>
    </row>
    <row r="1510" customFormat="false" ht="15" hidden="false" customHeight="false" outlineLevel="0" collapsed="false">
      <c r="A1510" s="2" t="str">
        <f aca="false">RAW_DATA!A1506</f>
        <v>ORD-101505</v>
      </c>
      <c r="B1510" s="2" t="str">
        <f aca="false">RAW_DATA!B1506</f>
        <v>CUST-7532</v>
      </c>
      <c r="C1510" s="2" t="str">
        <f aca="false">RAW_DATA!C1506</f>
        <v>Women</v>
      </c>
      <c r="D1510" s="2" t="str">
        <f aca="false">RAW_DATA!D1506</f>
        <v>WOM-KURTA-001</v>
      </c>
      <c r="E1510" s="14" t="str">
        <f aca="false">RAW_DATA!E1506</f>
        <v>2024-08-23</v>
      </c>
      <c r="F1510" s="14" t="str">
        <f aca="false">RAW_DATA!F1506</f>
        <v>2024-08-29</v>
      </c>
      <c r="G1510" s="2" t="str">
        <f aca="false">RAW_DATA!G1506</f>
        <v>Madhesh</v>
      </c>
      <c r="H1510" s="4" t="n">
        <f aca="false">RAW_DATA!H1506</f>
        <v>6883.55</v>
      </c>
      <c r="I1510" s="5" t="n">
        <f aca="false">RAW_DATA!I1506</f>
        <v>30</v>
      </c>
      <c r="J1510" s="2" t="str">
        <f aca="false">RAW_DATA!J1506</f>
        <v>No</v>
      </c>
      <c r="K1510" s="15" t="n">
        <f aca="false">IF(AND(F1510&lt;&gt;"",E1510&lt;&gt;""),DATEVALUE(F1510)-DATEVALUE(E1510),"")</f>
        <v>6</v>
      </c>
      <c r="L1510" s="4" t="n">
        <f aca="false">H1510*(1-I1510/100)</f>
        <v>4818.485</v>
      </c>
      <c r="M1510" s="4" t="n">
        <f aca="false">H1510*CALCULATIONS!$B$2</f>
        <v>4130.13</v>
      </c>
      <c r="N1510" s="4" t="n">
        <f aca="false">IF(J1510="Yes",H1510*CALCULATIONS!$B$3,0)</f>
        <v>0</v>
      </c>
      <c r="O1510" s="4" t="n">
        <f aca="false">L1510-M1510-N1510</f>
        <v>688.355</v>
      </c>
      <c r="P1510" s="16" t="n">
        <f aca="false">IF(L1510&gt;0,O1510/L1510,"")</f>
        <v>0.142857142857143</v>
      </c>
    </row>
    <row r="1511" customFormat="false" ht="15" hidden="false" customHeight="false" outlineLevel="0" collapsed="false">
      <c r="A1511" s="2" t="str">
        <f aca="false">RAW_DATA!A1507</f>
        <v>ORD-101506</v>
      </c>
      <c r="B1511" s="2" t="str">
        <f aca="false">RAW_DATA!B1507</f>
        <v>CUST-2618</v>
      </c>
      <c r="C1511" s="2" t="str">
        <f aca="false">RAW_DATA!C1507</f>
        <v>Kids</v>
      </c>
      <c r="D1511" s="2" t="str">
        <f aca="false">RAW_DATA!D1507</f>
        <v>KID-SHORTS-001</v>
      </c>
      <c r="E1511" s="14" t="str">
        <f aca="false">RAW_DATA!E1507</f>
        <v>2024-04-02</v>
      </c>
      <c r="F1511" s="14" t="str">
        <f aca="false">RAW_DATA!F1507</f>
        <v>2024-04-03</v>
      </c>
      <c r="G1511" s="2" t="str">
        <f aca="false">RAW_DATA!G1507</f>
        <v>Lumbini</v>
      </c>
      <c r="H1511" s="4" t="n">
        <f aca="false">RAW_DATA!H1507</f>
        <v>3632.57</v>
      </c>
      <c r="I1511" s="5" t="n">
        <f aca="false">RAW_DATA!I1507</f>
        <v>0</v>
      </c>
      <c r="J1511" s="2" t="str">
        <f aca="false">RAW_DATA!J1507</f>
        <v>No</v>
      </c>
      <c r="K1511" s="15" t="n">
        <f aca="false">IF(AND(F1511&lt;&gt;"",E1511&lt;&gt;""),DATEVALUE(F1511)-DATEVALUE(E1511),"")</f>
        <v>1</v>
      </c>
      <c r="L1511" s="4" t="n">
        <f aca="false">H1511*(1-I1511/100)</f>
        <v>3632.57</v>
      </c>
      <c r="M1511" s="4" t="n">
        <f aca="false">H1511*CALCULATIONS!$B$2</f>
        <v>2179.542</v>
      </c>
      <c r="N1511" s="4" t="n">
        <f aca="false">IF(J1511="Yes",H1511*CALCULATIONS!$B$3,0)</f>
        <v>0</v>
      </c>
      <c r="O1511" s="4" t="n">
        <f aca="false">L1511-M1511-N1511</f>
        <v>1453.028</v>
      </c>
      <c r="P1511" s="16" t="n">
        <f aca="false">IF(L1511&gt;0,O1511/L1511,"")</f>
        <v>0.4</v>
      </c>
    </row>
    <row r="1512" customFormat="false" ht="15" hidden="false" customHeight="false" outlineLevel="0" collapsed="false">
      <c r="A1512" s="2" t="str">
        <f aca="false">RAW_DATA!A1508</f>
        <v>ORD-101507</v>
      </c>
      <c r="B1512" s="2" t="str">
        <f aca="false">RAW_DATA!B1508</f>
        <v>CUST-6773</v>
      </c>
      <c r="C1512" s="2" t="str">
        <f aca="false">RAW_DATA!C1508</f>
        <v>Men</v>
      </c>
      <c r="D1512" s="2" t="str">
        <f aca="false">RAW_DATA!D1508</f>
        <v>MEN-POLO-001</v>
      </c>
      <c r="E1512" s="14" t="str">
        <f aca="false">RAW_DATA!E1508</f>
        <v>2024-05-09</v>
      </c>
      <c r="F1512" s="14" t="str">
        <f aca="false">RAW_DATA!F1508</f>
        <v>2024-05-14</v>
      </c>
      <c r="G1512" s="2" t="str">
        <f aca="false">RAW_DATA!G1508</f>
        <v>Karnali</v>
      </c>
      <c r="H1512" s="4" t="n">
        <f aca="false">RAW_DATA!H1508</f>
        <v>7121.04</v>
      </c>
      <c r="I1512" s="5" t="n">
        <f aca="false">RAW_DATA!I1508</f>
        <v>25</v>
      </c>
      <c r="J1512" s="2" t="str">
        <f aca="false">RAW_DATA!J1508</f>
        <v>No</v>
      </c>
      <c r="K1512" s="15" t="n">
        <f aca="false">IF(AND(F1512&lt;&gt;"",E1512&lt;&gt;""),DATEVALUE(F1512)-DATEVALUE(E1512),"")</f>
        <v>5</v>
      </c>
      <c r="L1512" s="4" t="n">
        <f aca="false">H1512*(1-I1512/100)</f>
        <v>5340.78</v>
      </c>
      <c r="M1512" s="4" t="n">
        <f aca="false">H1512*CALCULATIONS!$B$2</f>
        <v>4272.624</v>
      </c>
      <c r="N1512" s="4" t="n">
        <f aca="false">IF(J1512="Yes",H1512*CALCULATIONS!$B$3,0)</f>
        <v>0</v>
      </c>
      <c r="O1512" s="4" t="n">
        <f aca="false">L1512-M1512-N1512</f>
        <v>1068.156</v>
      </c>
      <c r="P1512" s="16" t="n">
        <f aca="false">IF(L1512&gt;0,O1512/L1512,"")</f>
        <v>0.2</v>
      </c>
    </row>
    <row r="1513" customFormat="false" ht="15" hidden="false" customHeight="false" outlineLevel="0" collapsed="false">
      <c r="A1513" s="2" t="str">
        <f aca="false">RAW_DATA!A1509</f>
        <v>ORD-101508</v>
      </c>
      <c r="B1513" s="2" t="str">
        <f aca="false">RAW_DATA!B1509</f>
        <v>CUST-3631</v>
      </c>
      <c r="C1513" s="2" t="str">
        <f aca="false">RAW_DATA!C1509</f>
        <v>Kids</v>
      </c>
      <c r="D1513" s="2" t="str">
        <f aca="false">RAW_DATA!D1509</f>
        <v>KID-DRESS-001</v>
      </c>
      <c r="E1513" s="14" t="str">
        <f aca="false">RAW_DATA!E1509</f>
        <v>2024-08-22</v>
      </c>
      <c r="F1513" s="14" t="str">
        <f aca="false">RAW_DATA!F1509</f>
        <v>2024-08-29</v>
      </c>
      <c r="G1513" s="2" t="str">
        <f aca="false">RAW_DATA!G1509</f>
        <v>Bagmati</v>
      </c>
      <c r="H1513" s="4" t="n">
        <f aca="false">RAW_DATA!H1509</f>
        <v>1193.09</v>
      </c>
      <c r="I1513" s="5" t="n">
        <f aca="false">RAW_DATA!I1509</f>
        <v>30</v>
      </c>
      <c r="J1513" s="2" t="str">
        <f aca="false">RAW_DATA!J1509</f>
        <v>No</v>
      </c>
      <c r="K1513" s="15" t="n">
        <f aca="false">IF(AND(F1513&lt;&gt;"",E1513&lt;&gt;""),DATEVALUE(F1513)-DATEVALUE(E1513),"")</f>
        <v>7</v>
      </c>
      <c r="L1513" s="4" t="n">
        <f aca="false">H1513*(1-I1513/100)</f>
        <v>835.163</v>
      </c>
      <c r="M1513" s="4" t="n">
        <f aca="false">H1513*CALCULATIONS!$B$2</f>
        <v>715.854</v>
      </c>
      <c r="N1513" s="4" t="n">
        <f aca="false">IF(J1513="Yes",H1513*CALCULATIONS!$B$3,0)</f>
        <v>0</v>
      </c>
      <c r="O1513" s="4" t="n">
        <f aca="false">L1513-M1513-N1513</f>
        <v>119.309</v>
      </c>
      <c r="P1513" s="16" t="n">
        <f aca="false">IF(L1513&gt;0,O1513/L1513,"")</f>
        <v>0.142857142857143</v>
      </c>
    </row>
    <row r="1514" customFormat="false" ht="15" hidden="false" customHeight="false" outlineLevel="0" collapsed="false">
      <c r="A1514" s="2" t="str">
        <f aca="false">RAW_DATA!A1510</f>
        <v>ORD-101509</v>
      </c>
      <c r="B1514" s="2" t="str">
        <f aca="false">RAW_DATA!B1510</f>
        <v>CUST-9189</v>
      </c>
      <c r="C1514" s="2" t="str">
        <f aca="false">RAW_DATA!C1510</f>
        <v>Men</v>
      </c>
      <c r="D1514" s="2" t="str">
        <f aca="false">RAW_DATA!D1510</f>
        <v>MEN-CHINO-001</v>
      </c>
      <c r="E1514" s="14" t="str">
        <f aca="false">RAW_DATA!E1510</f>
        <v>2024-06-27</v>
      </c>
      <c r="F1514" s="14" t="str">
        <f aca="false">RAW_DATA!F1510</f>
        <v>2024-07-05</v>
      </c>
      <c r="G1514" s="2" t="str">
        <f aca="false">RAW_DATA!G1510</f>
        <v>Gandaki</v>
      </c>
      <c r="H1514" s="4" t="n">
        <f aca="false">RAW_DATA!H1510</f>
        <v>6319.15</v>
      </c>
      <c r="I1514" s="5" t="n">
        <f aca="false">RAW_DATA!I1510</f>
        <v>25</v>
      </c>
      <c r="J1514" s="2" t="str">
        <f aca="false">RAW_DATA!J1510</f>
        <v>Yes</v>
      </c>
      <c r="K1514" s="15" t="n">
        <f aca="false">IF(AND(F1514&lt;&gt;"",E1514&lt;&gt;""),DATEVALUE(F1514)-DATEVALUE(E1514),"")</f>
        <v>8</v>
      </c>
      <c r="L1514" s="4" t="n">
        <f aca="false">H1514*(1-I1514/100)</f>
        <v>4739.3625</v>
      </c>
      <c r="M1514" s="4" t="n">
        <f aca="false">H1514*CALCULATIONS!$B$2</f>
        <v>3791.49</v>
      </c>
      <c r="N1514" s="4" t="n">
        <f aca="false">IF(J1514="Yes",H1514*CALCULATIONS!$B$3,0)</f>
        <v>1263.83</v>
      </c>
      <c r="O1514" s="4" t="n">
        <f aca="false">L1514-M1514-N1514</f>
        <v>-315.9575</v>
      </c>
      <c r="P1514" s="16" t="n">
        <f aca="false">IF(L1514&gt;0,O1514/L1514,"")</f>
        <v>-0.0666666666666668</v>
      </c>
    </row>
    <row r="1515" customFormat="false" ht="15" hidden="false" customHeight="false" outlineLevel="0" collapsed="false">
      <c r="A1515" s="2" t="str">
        <f aca="false">RAW_DATA!A1511</f>
        <v>ORD-101510</v>
      </c>
      <c r="B1515" s="2" t="str">
        <f aca="false">RAW_DATA!B1511</f>
        <v>CUST-2481</v>
      </c>
      <c r="C1515" s="2" t="str">
        <f aca="false">RAW_DATA!C1511</f>
        <v>Kids</v>
      </c>
      <c r="D1515" s="2" t="str">
        <f aca="false">RAW_DATA!D1511</f>
        <v>KID-UNIFORM-001</v>
      </c>
      <c r="E1515" s="14" t="str">
        <f aca="false">RAW_DATA!E1511</f>
        <v>2024-04-26</v>
      </c>
      <c r="F1515" s="14" t="str">
        <f aca="false">RAW_DATA!F1511</f>
        <v>2024-04-30</v>
      </c>
      <c r="G1515" s="2" t="str">
        <f aca="false">RAW_DATA!G1511</f>
        <v>Madhesh</v>
      </c>
      <c r="H1515" s="4" t="n">
        <f aca="false">RAW_DATA!H1511</f>
        <v>11227.96</v>
      </c>
      <c r="I1515" s="5" t="n">
        <f aca="false">RAW_DATA!I1511</f>
        <v>20</v>
      </c>
      <c r="J1515" s="2" t="str">
        <f aca="false">RAW_DATA!J1511</f>
        <v>No</v>
      </c>
      <c r="K1515" s="15" t="n">
        <f aca="false">IF(AND(F1515&lt;&gt;"",E1515&lt;&gt;""),DATEVALUE(F1515)-DATEVALUE(E1515),"")</f>
        <v>4</v>
      </c>
      <c r="L1515" s="4" t="n">
        <f aca="false">H1515*(1-I1515/100)</f>
        <v>8982.368</v>
      </c>
      <c r="M1515" s="4" t="n">
        <f aca="false">H1515*CALCULATIONS!$B$2</f>
        <v>6736.776</v>
      </c>
      <c r="N1515" s="4" t="n">
        <f aca="false">IF(J1515="Yes",H1515*CALCULATIONS!$B$3,0)</f>
        <v>0</v>
      </c>
      <c r="O1515" s="4" t="n">
        <f aca="false">L1515-M1515-N1515</f>
        <v>2245.592</v>
      </c>
      <c r="P1515" s="16" t="n">
        <f aca="false">IF(L1515&gt;0,O1515/L1515,"")</f>
        <v>0.25</v>
      </c>
    </row>
    <row r="1516" customFormat="false" ht="15" hidden="false" customHeight="false" outlineLevel="0" collapsed="false">
      <c r="A1516" s="2" t="str">
        <f aca="false">RAW_DATA!A1512</f>
        <v>ORD-101511</v>
      </c>
      <c r="B1516" s="2" t="str">
        <f aca="false">RAW_DATA!B1512</f>
        <v>CUST-8953</v>
      </c>
      <c r="C1516" s="2" t="str">
        <f aca="false">RAW_DATA!C1512</f>
        <v>Women</v>
      </c>
      <c r="D1516" s="2" t="str">
        <f aca="false">RAW_DATA!D1512</f>
        <v>WOM-BLOUSE-001</v>
      </c>
      <c r="E1516" s="14" t="str">
        <f aca="false">RAW_DATA!E1512</f>
        <v>2024-07-14</v>
      </c>
      <c r="F1516" s="14" t="str">
        <f aca="false">RAW_DATA!F1512</f>
        <v>2024-07-17</v>
      </c>
      <c r="G1516" s="2" t="str">
        <f aca="false">RAW_DATA!G1512</f>
        <v>Gandaki</v>
      </c>
      <c r="H1516" s="4" t="n">
        <f aca="false">RAW_DATA!H1512</f>
        <v>3199.79</v>
      </c>
      <c r="I1516" s="5" t="n">
        <f aca="false">RAW_DATA!I1512</f>
        <v>25</v>
      </c>
      <c r="J1516" s="2" t="str">
        <f aca="false">RAW_DATA!J1512</f>
        <v>No</v>
      </c>
      <c r="K1516" s="15" t="n">
        <f aca="false">IF(AND(F1516&lt;&gt;"",E1516&lt;&gt;""),DATEVALUE(F1516)-DATEVALUE(E1516),"")</f>
        <v>3</v>
      </c>
      <c r="L1516" s="4" t="n">
        <f aca="false">H1516*(1-I1516/100)</f>
        <v>2399.8425</v>
      </c>
      <c r="M1516" s="4" t="n">
        <f aca="false">H1516*CALCULATIONS!$B$2</f>
        <v>1919.874</v>
      </c>
      <c r="N1516" s="4" t="n">
        <f aca="false">IF(J1516="Yes",H1516*CALCULATIONS!$B$3,0)</f>
        <v>0</v>
      </c>
      <c r="O1516" s="4" t="n">
        <f aca="false">L1516-M1516-N1516</f>
        <v>479.9685</v>
      </c>
      <c r="P1516" s="16" t="n">
        <f aca="false">IF(L1516&gt;0,O1516/L1516,"")</f>
        <v>0.2</v>
      </c>
    </row>
    <row r="1517" customFormat="false" ht="15" hidden="false" customHeight="false" outlineLevel="0" collapsed="false">
      <c r="A1517" s="2" t="str">
        <f aca="false">RAW_DATA!A1513</f>
        <v>ORD-101512</v>
      </c>
      <c r="B1517" s="2" t="str">
        <f aca="false">RAW_DATA!B1513</f>
        <v>CUST-6087</v>
      </c>
      <c r="C1517" s="2" t="str">
        <f aca="false">RAW_DATA!C1513</f>
        <v>Men</v>
      </c>
      <c r="D1517" s="2" t="str">
        <f aca="false">RAW_DATA!D1513</f>
        <v>MEN-TSHIRT-001</v>
      </c>
      <c r="E1517" s="14" t="str">
        <f aca="false">RAW_DATA!E1513</f>
        <v>2024-03-27</v>
      </c>
      <c r="F1517" s="14" t="str">
        <f aca="false">RAW_DATA!F1513</f>
        <v>2024-03-31</v>
      </c>
      <c r="G1517" s="2" t="str">
        <f aca="false">RAW_DATA!G1513</f>
        <v>Karnali</v>
      </c>
      <c r="H1517" s="4" t="n">
        <f aca="false">RAW_DATA!H1513</f>
        <v>2808.65</v>
      </c>
      <c r="I1517" s="5" t="n">
        <f aca="false">RAW_DATA!I1513</f>
        <v>30</v>
      </c>
      <c r="J1517" s="2" t="str">
        <f aca="false">RAW_DATA!J1513</f>
        <v>Yes</v>
      </c>
      <c r="K1517" s="15" t="n">
        <f aca="false">IF(AND(F1517&lt;&gt;"",E1517&lt;&gt;""),DATEVALUE(F1517)-DATEVALUE(E1517),"")</f>
        <v>4</v>
      </c>
      <c r="L1517" s="4" t="n">
        <f aca="false">H1517*(1-I1517/100)</f>
        <v>1966.055</v>
      </c>
      <c r="M1517" s="4" t="n">
        <f aca="false">H1517*CALCULATIONS!$B$2</f>
        <v>1685.19</v>
      </c>
      <c r="N1517" s="4" t="n">
        <f aca="false">IF(J1517="Yes",H1517*CALCULATIONS!$B$3,0)</f>
        <v>561.73</v>
      </c>
      <c r="O1517" s="4" t="n">
        <f aca="false">L1517-M1517-N1517</f>
        <v>-280.865</v>
      </c>
      <c r="P1517" s="16" t="n">
        <f aca="false">IF(L1517&gt;0,O1517/L1517,"")</f>
        <v>-0.142857142857143</v>
      </c>
    </row>
    <row r="1518" customFormat="false" ht="15" hidden="false" customHeight="false" outlineLevel="0" collapsed="false">
      <c r="A1518" s="2" t="str">
        <f aca="false">RAW_DATA!A1514</f>
        <v>ORD-101513</v>
      </c>
      <c r="B1518" s="2" t="str">
        <f aca="false">RAW_DATA!B1514</f>
        <v>CUST-2529</v>
      </c>
      <c r="C1518" s="2" t="str">
        <f aca="false">RAW_DATA!C1514</f>
        <v>Kids</v>
      </c>
      <c r="D1518" s="2" t="str">
        <f aca="false">RAW_DATA!D1514</f>
        <v>KID-ONESIE-001</v>
      </c>
      <c r="E1518" s="14" t="str">
        <f aca="false">RAW_DATA!E1514</f>
        <v>2024-07-22</v>
      </c>
      <c r="F1518" s="14" t="str">
        <f aca="false">RAW_DATA!F1514</f>
        <v>2024-07-29</v>
      </c>
      <c r="G1518" s="2" t="str">
        <f aca="false">RAW_DATA!G1514</f>
        <v>Bagmati</v>
      </c>
      <c r="H1518" s="4" t="n">
        <f aca="false">RAW_DATA!H1514</f>
        <v>8304.69</v>
      </c>
      <c r="I1518" s="5" t="n">
        <f aca="false">RAW_DATA!I1514</f>
        <v>20</v>
      </c>
      <c r="J1518" s="2" t="str">
        <f aca="false">RAW_DATA!J1514</f>
        <v>Yes</v>
      </c>
      <c r="K1518" s="15" t="n">
        <f aca="false">IF(AND(F1518&lt;&gt;"",E1518&lt;&gt;""),DATEVALUE(F1518)-DATEVALUE(E1518),"")</f>
        <v>7</v>
      </c>
      <c r="L1518" s="4" t="n">
        <f aca="false">H1518*(1-I1518/100)</f>
        <v>6643.752</v>
      </c>
      <c r="M1518" s="4" t="n">
        <f aca="false">H1518*CALCULATIONS!$B$2</f>
        <v>4982.814</v>
      </c>
      <c r="N1518" s="4" t="n">
        <f aca="false">IF(J1518="Yes",H1518*CALCULATIONS!$B$3,0)</f>
        <v>1660.938</v>
      </c>
      <c r="O1518" s="4" t="n">
        <f aca="false">L1518-M1518-N1518</f>
        <v>0</v>
      </c>
      <c r="P1518" s="16" t="n">
        <f aca="false">IF(L1518&gt;0,O1518/L1518,"")</f>
        <v>0</v>
      </c>
    </row>
    <row r="1519" customFormat="false" ht="15" hidden="false" customHeight="false" outlineLevel="0" collapsed="false">
      <c r="A1519" s="2" t="str">
        <f aca="false">RAW_DATA!A1515</f>
        <v>ORD-101514</v>
      </c>
      <c r="B1519" s="2" t="str">
        <f aca="false">RAW_DATA!B1515</f>
        <v>CUST-6796</v>
      </c>
      <c r="C1519" s="2" t="str">
        <f aca="false">RAW_DATA!C1515</f>
        <v>Men</v>
      </c>
      <c r="D1519" s="2" t="str">
        <f aca="false">RAW_DATA!D1515</f>
        <v>MEN-KURTA-001</v>
      </c>
      <c r="E1519" s="14" t="str">
        <f aca="false">RAW_DATA!E1515</f>
        <v>2024-05-14</v>
      </c>
      <c r="F1519" s="14" t="str">
        <f aca="false">RAW_DATA!F1515</f>
        <v>2024-05-17</v>
      </c>
      <c r="G1519" s="2" t="str">
        <f aca="false">RAW_DATA!G1515</f>
        <v>Sudurpashchim</v>
      </c>
      <c r="H1519" s="4" t="n">
        <f aca="false">RAW_DATA!H1515</f>
        <v>6367.24</v>
      </c>
      <c r="I1519" s="5" t="n">
        <f aca="false">RAW_DATA!I1515</f>
        <v>25</v>
      </c>
      <c r="J1519" s="2" t="str">
        <f aca="false">RAW_DATA!J1515</f>
        <v>No</v>
      </c>
      <c r="K1519" s="15" t="n">
        <f aca="false">IF(AND(F1519&lt;&gt;"",E1519&lt;&gt;""),DATEVALUE(F1519)-DATEVALUE(E1519),"")</f>
        <v>3</v>
      </c>
      <c r="L1519" s="4" t="n">
        <f aca="false">H1519*(1-I1519/100)</f>
        <v>4775.43</v>
      </c>
      <c r="M1519" s="4" t="n">
        <f aca="false">H1519*CALCULATIONS!$B$2</f>
        <v>3820.344</v>
      </c>
      <c r="N1519" s="4" t="n">
        <f aca="false">IF(J1519="Yes",H1519*CALCULATIONS!$B$3,0)</f>
        <v>0</v>
      </c>
      <c r="O1519" s="4" t="n">
        <f aca="false">L1519-M1519-N1519</f>
        <v>955.086000000001</v>
      </c>
      <c r="P1519" s="16" t="n">
        <f aca="false">IF(L1519&gt;0,O1519/L1519,"")</f>
        <v>0.2</v>
      </c>
    </row>
    <row r="1520" customFormat="false" ht="15" hidden="false" customHeight="false" outlineLevel="0" collapsed="false">
      <c r="A1520" s="2" t="str">
        <f aca="false">RAW_DATA!A1516</f>
        <v>ORD-101515</v>
      </c>
      <c r="B1520" s="2" t="str">
        <f aca="false">RAW_DATA!B1516</f>
        <v>CUST-6305</v>
      </c>
      <c r="C1520" s="2" t="str">
        <f aca="false">RAW_DATA!C1516</f>
        <v>Men</v>
      </c>
      <c r="D1520" s="2" t="str">
        <f aca="false">RAW_DATA!D1516</f>
        <v>MEN-POLO-001</v>
      </c>
      <c r="E1520" s="14" t="str">
        <f aca="false">RAW_DATA!E1516</f>
        <v>2024-05-30</v>
      </c>
      <c r="F1520" s="14" t="str">
        <f aca="false">RAW_DATA!F1516</f>
        <v>2024-06-06</v>
      </c>
      <c r="G1520" s="2" t="str">
        <f aca="false">RAW_DATA!G1516</f>
        <v>Bagmati</v>
      </c>
      <c r="H1520" s="4" t="n">
        <f aca="false">RAW_DATA!H1516</f>
        <v>12311.31</v>
      </c>
      <c r="I1520" s="5" t="n">
        <f aca="false">RAW_DATA!I1516</f>
        <v>25</v>
      </c>
      <c r="J1520" s="2" t="str">
        <f aca="false">RAW_DATA!J1516</f>
        <v>No</v>
      </c>
      <c r="K1520" s="15" t="n">
        <f aca="false">IF(AND(F1520&lt;&gt;"",E1520&lt;&gt;""),DATEVALUE(F1520)-DATEVALUE(E1520),"")</f>
        <v>7</v>
      </c>
      <c r="L1520" s="4" t="n">
        <f aca="false">H1520*(1-I1520/100)</f>
        <v>9233.4825</v>
      </c>
      <c r="M1520" s="4" t="n">
        <f aca="false">H1520*CALCULATIONS!$B$2</f>
        <v>7386.786</v>
      </c>
      <c r="N1520" s="4" t="n">
        <f aca="false">IF(J1520="Yes",H1520*CALCULATIONS!$B$3,0)</f>
        <v>0</v>
      </c>
      <c r="O1520" s="4" t="n">
        <f aca="false">L1520-M1520-N1520</f>
        <v>1846.6965</v>
      </c>
      <c r="P1520" s="16" t="n">
        <f aca="false">IF(L1520&gt;0,O1520/L1520,"")</f>
        <v>0.2</v>
      </c>
    </row>
    <row r="1521" customFormat="false" ht="15" hidden="false" customHeight="false" outlineLevel="0" collapsed="false">
      <c r="A1521" s="2" t="str">
        <f aca="false">RAW_DATA!A1517</f>
        <v>ORD-101516</v>
      </c>
      <c r="B1521" s="2" t="str">
        <f aca="false">RAW_DATA!B1517</f>
        <v>CUST-4677</v>
      </c>
      <c r="C1521" s="2" t="str">
        <f aca="false">RAW_DATA!C1517</f>
        <v>Kids</v>
      </c>
      <c r="D1521" s="2" t="str">
        <f aca="false">RAW_DATA!D1517</f>
        <v>KID-HOODIE-001</v>
      </c>
      <c r="E1521" s="14" t="str">
        <f aca="false">RAW_DATA!E1517</f>
        <v>2024-12-07</v>
      </c>
      <c r="F1521" s="14" t="str">
        <f aca="false">RAW_DATA!F1517</f>
        <v>2024-12-22</v>
      </c>
      <c r="G1521" s="2" t="str">
        <f aca="false">RAW_DATA!G1517</f>
        <v>Karnali</v>
      </c>
      <c r="H1521" s="4" t="n">
        <f aca="false">RAW_DATA!H1517</f>
        <v>8445.81</v>
      </c>
      <c r="I1521" s="5" t="n">
        <f aca="false">RAW_DATA!I1517</f>
        <v>5</v>
      </c>
      <c r="J1521" s="2" t="str">
        <f aca="false">RAW_DATA!J1517</f>
        <v>Yes</v>
      </c>
      <c r="K1521" s="15" t="n">
        <f aca="false">IF(AND(F1521&lt;&gt;"",E1521&lt;&gt;""),DATEVALUE(F1521)-DATEVALUE(E1521),"")</f>
        <v>15</v>
      </c>
      <c r="L1521" s="4" t="n">
        <f aca="false">H1521*(1-I1521/100)</f>
        <v>8023.5195</v>
      </c>
      <c r="M1521" s="4" t="n">
        <f aca="false">H1521*CALCULATIONS!$B$2</f>
        <v>5067.486</v>
      </c>
      <c r="N1521" s="4" t="n">
        <f aca="false">IF(J1521="Yes",H1521*CALCULATIONS!$B$3,0)</f>
        <v>1689.162</v>
      </c>
      <c r="O1521" s="4" t="n">
        <f aca="false">L1521-M1521-N1521</f>
        <v>1266.8715</v>
      </c>
      <c r="P1521" s="16" t="n">
        <f aca="false">IF(L1521&gt;0,O1521/L1521,"")</f>
        <v>0.157894736842105</v>
      </c>
    </row>
    <row r="1522" customFormat="false" ht="15" hidden="false" customHeight="false" outlineLevel="0" collapsed="false">
      <c r="A1522" s="2" t="str">
        <f aca="false">RAW_DATA!A1518</f>
        <v>ORD-101517</v>
      </c>
      <c r="B1522" s="2" t="str">
        <f aca="false">RAW_DATA!B1518</f>
        <v>CUST-1340</v>
      </c>
      <c r="C1522" s="2" t="str">
        <f aca="false">RAW_DATA!C1518</f>
        <v>Kids</v>
      </c>
      <c r="D1522" s="2" t="str">
        <f aca="false">RAW_DATA!D1518</f>
        <v>KID-DRESS-001</v>
      </c>
      <c r="E1522" s="14" t="str">
        <f aca="false">RAW_DATA!E1518</f>
        <v>2024-04-20</v>
      </c>
      <c r="F1522" s="14" t="str">
        <f aca="false">RAW_DATA!F1518</f>
        <v>2024-04-23</v>
      </c>
      <c r="G1522" s="2" t="str">
        <f aca="false">RAW_DATA!G1518</f>
        <v>Bagmati</v>
      </c>
      <c r="H1522" s="4" t="n">
        <f aca="false">RAW_DATA!H1518</f>
        <v>6885.16</v>
      </c>
      <c r="I1522" s="5" t="n">
        <f aca="false">RAW_DATA!I1518</f>
        <v>5</v>
      </c>
      <c r="J1522" s="2" t="str">
        <f aca="false">RAW_DATA!J1518</f>
        <v>No</v>
      </c>
      <c r="K1522" s="15" t="n">
        <f aca="false">IF(AND(F1522&lt;&gt;"",E1522&lt;&gt;""),DATEVALUE(F1522)-DATEVALUE(E1522),"")</f>
        <v>3</v>
      </c>
      <c r="L1522" s="4" t="n">
        <f aca="false">H1522*(1-I1522/100)</f>
        <v>6540.902</v>
      </c>
      <c r="M1522" s="4" t="n">
        <f aca="false">H1522*CALCULATIONS!$B$2</f>
        <v>4131.096</v>
      </c>
      <c r="N1522" s="4" t="n">
        <f aca="false">IF(J1522="Yes",H1522*CALCULATIONS!$B$3,0)</f>
        <v>0</v>
      </c>
      <c r="O1522" s="4" t="n">
        <f aca="false">L1522-M1522-N1522</f>
        <v>2409.806</v>
      </c>
      <c r="P1522" s="16" t="n">
        <f aca="false">IF(L1522&gt;0,O1522/L1522,"")</f>
        <v>0.368421052631579</v>
      </c>
    </row>
    <row r="1523" customFormat="false" ht="15" hidden="false" customHeight="false" outlineLevel="0" collapsed="false">
      <c r="A1523" s="2" t="str">
        <f aca="false">RAW_DATA!A1519</f>
        <v>ORD-101518</v>
      </c>
      <c r="B1523" s="2" t="str">
        <f aca="false">RAW_DATA!B1519</f>
        <v>CUST-9496</v>
      </c>
      <c r="C1523" s="2" t="str">
        <f aca="false">RAW_DATA!C1519</f>
        <v>Kids</v>
      </c>
      <c r="D1523" s="2" t="str">
        <f aca="false">RAW_DATA!D1519</f>
        <v>KID-HOODIE-001</v>
      </c>
      <c r="E1523" s="14" t="str">
        <f aca="false">RAW_DATA!E1519</f>
        <v>2024-10-17</v>
      </c>
      <c r="F1523" s="14" t="str">
        <f aca="false">RAW_DATA!F1519</f>
        <v>2024-10-20</v>
      </c>
      <c r="G1523" s="2" t="str">
        <f aca="false">RAW_DATA!G1519</f>
        <v>Karnali</v>
      </c>
      <c r="H1523" s="4" t="n">
        <f aca="false">RAW_DATA!H1519</f>
        <v>8566.67</v>
      </c>
      <c r="I1523" s="5" t="n">
        <f aca="false">RAW_DATA!I1519</f>
        <v>15</v>
      </c>
      <c r="J1523" s="2" t="str">
        <f aca="false">RAW_DATA!J1519</f>
        <v>No</v>
      </c>
      <c r="K1523" s="15" t="n">
        <f aca="false">IF(AND(F1523&lt;&gt;"",E1523&lt;&gt;""),DATEVALUE(F1523)-DATEVALUE(E1523),"")</f>
        <v>3</v>
      </c>
      <c r="L1523" s="4" t="n">
        <f aca="false">H1523*(1-I1523/100)</f>
        <v>7281.6695</v>
      </c>
      <c r="M1523" s="4" t="n">
        <f aca="false">H1523*CALCULATIONS!$B$2</f>
        <v>5140.002</v>
      </c>
      <c r="N1523" s="4" t="n">
        <f aca="false">IF(J1523="Yes",H1523*CALCULATIONS!$B$3,0)</f>
        <v>0</v>
      </c>
      <c r="O1523" s="4" t="n">
        <f aca="false">L1523-M1523-N1523</f>
        <v>2141.6675</v>
      </c>
      <c r="P1523" s="16" t="n">
        <f aca="false">IF(L1523&gt;0,O1523/L1523,"")</f>
        <v>0.294117647058824</v>
      </c>
    </row>
    <row r="1524" customFormat="false" ht="15" hidden="false" customHeight="false" outlineLevel="0" collapsed="false">
      <c r="A1524" s="2" t="str">
        <f aca="false">RAW_DATA!A1520</f>
        <v>ORD-101519</v>
      </c>
      <c r="B1524" s="2" t="str">
        <f aca="false">RAW_DATA!B1520</f>
        <v>CUST-5318</v>
      </c>
      <c r="C1524" s="2" t="str">
        <f aca="false">RAW_DATA!C1520</f>
        <v>Women</v>
      </c>
      <c r="D1524" s="2" t="str">
        <f aca="false">RAW_DATA!D1520</f>
        <v>WOM-SCARF-001</v>
      </c>
      <c r="E1524" s="14" t="str">
        <f aca="false">RAW_DATA!E1520</f>
        <v>2024-12-27</v>
      </c>
      <c r="F1524" s="14" t="str">
        <f aca="false">RAW_DATA!F1520</f>
        <v>2025-01-05</v>
      </c>
      <c r="G1524" s="2" t="str">
        <f aca="false">RAW_DATA!G1520</f>
        <v>Karnali</v>
      </c>
      <c r="H1524" s="4" t="n">
        <f aca="false">RAW_DATA!H1520</f>
        <v>11328.5</v>
      </c>
      <c r="I1524" s="5" t="n">
        <f aca="false">RAW_DATA!I1520</f>
        <v>15</v>
      </c>
      <c r="J1524" s="2" t="str">
        <f aca="false">RAW_DATA!J1520</f>
        <v>No</v>
      </c>
      <c r="K1524" s="15" t="n">
        <f aca="false">IF(AND(F1524&lt;&gt;"",E1524&lt;&gt;""),DATEVALUE(F1524)-DATEVALUE(E1524),"")</f>
        <v>9</v>
      </c>
      <c r="L1524" s="4" t="n">
        <f aca="false">H1524*(1-I1524/100)</f>
        <v>9629.225</v>
      </c>
      <c r="M1524" s="4" t="n">
        <f aca="false">H1524*CALCULATIONS!$B$2</f>
        <v>6797.1</v>
      </c>
      <c r="N1524" s="4" t="n">
        <f aca="false">IF(J1524="Yes",H1524*CALCULATIONS!$B$3,0)</f>
        <v>0</v>
      </c>
      <c r="O1524" s="4" t="n">
        <f aca="false">L1524-M1524-N1524</f>
        <v>2832.125</v>
      </c>
      <c r="P1524" s="16" t="n">
        <f aca="false">IF(L1524&gt;0,O1524/L1524,"")</f>
        <v>0.294117647058824</v>
      </c>
    </row>
    <row r="1525" customFormat="false" ht="15" hidden="false" customHeight="false" outlineLevel="0" collapsed="false">
      <c r="A1525" s="2" t="str">
        <f aca="false">RAW_DATA!A1521</f>
        <v>ORD-101520</v>
      </c>
      <c r="B1525" s="2" t="str">
        <f aca="false">RAW_DATA!B1521</f>
        <v>CUST-6270</v>
      </c>
      <c r="C1525" s="2" t="str">
        <f aca="false">RAW_DATA!C1521</f>
        <v>Women</v>
      </c>
      <c r="D1525" s="2" t="str">
        <f aca="false">RAW_DATA!D1521</f>
        <v>WOM-BLOUSE-001</v>
      </c>
      <c r="E1525" s="14" t="str">
        <f aca="false">RAW_DATA!E1521</f>
        <v>2024-07-01</v>
      </c>
      <c r="F1525" s="14" t="str">
        <f aca="false">RAW_DATA!F1521</f>
        <v>2024-07-03</v>
      </c>
      <c r="G1525" s="2" t="str">
        <f aca="false">RAW_DATA!G1521</f>
        <v>Sudurpashchim</v>
      </c>
      <c r="H1525" s="4" t="n">
        <f aca="false">RAW_DATA!H1521</f>
        <v>5142.24</v>
      </c>
      <c r="I1525" s="5" t="n">
        <f aca="false">RAW_DATA!I1521</f>
        <v>5</v>
      </c>
      <c r="J1525" s="2" t="str">
        <f aca="false">RAW_DATA!J1521</f>
        <v>No</v>
      </c>
      <c r="K1525" s="15" t="n">
        <f aca="false">IF(AND(F1525&lt;&gt;"",E1525&lt;&gt;""),DATEVALUE(F1525)-DATEVALUE(E1525),"")</f>
        <v>2</v>
      </c>
      <c r="L1525" s="4" t="n">
        <f aca="false">H1525*(1-I1525/100)</f>
        <v>4885.128</v>
      </c>
      <c r="M1525" s="4" t="n">
        <f aca="false">H1525*CALCULATIONS!$B$2</f>
        <v>3085.344</v>
      </c>
      <c r="N1525" s="4" t="n">
        <f aca="false">IF(J1525="Yes",H1525*CALCULATIONS!$B$3,0)</f>
        <v>0</v>
      </c>
      <c r="O1525" s="4" t="n">
        <f aca="false">L1525-M1525-N1525</f>
        <v>1799.784</v>
      </c>
      <c r="P1525" s="16" t="n">
        <f aca="false">IF(L1525&gt;0,O1525/L1525,"")</f>
        <v>0.368421052631579</v>
      </c>
    </row>
    <row r="1526" customFormat="false" ht="15" hidden="false" customHeight="false" outlineLevel="0" collapsed="false">
      <c r="A1526" s="2" t="str">
        <f aca="false">RAW_DATA!A1522</f>
        <v>ORD-101521</v>
      </c>
      <c r="B1526" s="2" t="str">
        <f aca="false">RAW_DATA!B1522</f>
        <v>CUST-2717</v>
      </c>
      <c r="C1526" s="2" t="str">
        <f aca="false">RAW_DATA!C1522</f>
        <v>Kids</v>
      </c>
      <c r="D1526" s="2" t="str">
        <f aca="false">RAW_DATA!D1522</f>
        <v>KID-DRESS-001</v>
      </c>
      <c r="E1526" s="14" t="str">
        <f aca="false">RAW_DATA!E1522</f>
        <v>2024-09-16</v>
      </c>
      <c r="F1526" s="14" t="str">
        <f aca="false">RAW_DATA!F1522</f>
        <v>2024-09-23</v>
      </c>
      <c r="G1526" s="2" t="str">
        <f aca="false">RAW_DATA!G1522</f>
        <v>Lumbini</v>
      </c>
      <c r="H1526" s="4" t="n">
        <f aca="false">RAW_DATA!H1522</f>
        <v>2367.09</v>
      </c>
      <c r="I1526" s="5" t="n">
        <f aca="false">RAW_DATA!I1522</f>
        <v>20</v>
      </c>
      <c r="J1526" s="2" t="str">
        <f aca="false">RAW_DATA!J1522</f>
        <v>No</v>
      </c>
      <c r="K1526" s="15" t="n">
        <f aca="false">IF(AND(F1526&lt;&gt;"",E1526&lt;&gt;""),DATEVALUE(F1526)-DATEVALUE(E1526),"")</f>
        <v>7</v>
      </c>
      <c r="L1526" s="4" t="n">
        <f aca="false">H1526*(1-I1526/100)</f>
        <v>1893.672</v>
      </c>
      <c r="M1526" s="4" t="n">
        <f aca="false">H1526*CALCULATIONS!$B$2</f>
        <v>1420.254</v>
      </c>
      <c r="N1526" s="4" t="n">
        <f aca="false">IF(J1526="Yes",H1526*CALCULATIONS!$B$3,0)</f>
        <v>0</v>
      </c>
      <c r="O1526" s="4" t="n">
        <f aca="false">L1526-M1526-N1526</f>
        <v>473.418</v>
      </c>
      <c r="P1526" s="16" t="n">
        <f aca="false">IF(L1526&gt;0,O1526/L1526,"")</f>
        <v>0.25</v>
      </c>
    </row>
    <row r="1527" customFormat="false" ht="15" hidden="false" customHeight="false" outlineLevel="0" collapsed="false">
      <c r="A1527" s="2" t="str">
        <f aca="false">RAW_DATA!A1523</f>
        <v>ORD-101522</v>
      </c>
      <c r="B1527" s="2" t="str">
        <f aca="false">RAW_DATA!B1523</f>
        <v>CUST-4669</v>
      </c>
      <c r="C1527" s="2" t="str">
        <f aca="false">RAW_DATA!C1523</f>
        <v>Kids</v>
      </c>
      <c r="D1527" s="2" t="str">
        <f aca="false">RAW_DATA!D1523</f>
        <v>KID-KURTA-001</v>
      </c>
      <c r="E1527" s="14" t="str">
        <f aca="false">RAW_DATA!E1523</f>
        <v>2024-11-26</v>
      </c>
      <c r="F1527" s="14" t="str">
        <f aca="false">RAW_DATA!F1523</f>
        <v>2024-12-10</v>
      </c>
      <c r="G1527" s="2" t="str">
        <f aca="false">RAW_DATA!G1523</f>
        <v>Bagmati</v>
      </c>
      <c r="H1527" s="4" t="n">
        <f aca="false">RAW_DATA!H1523</f>
        <v>10904.69</v>
      </c>
      <c r="I1527" s="5" t="n">
        <f aca="false">RAW_DATA!I1523</f>
        <v>10</v>
      </c>
      <c r="J1527" s="2" t="str">
        <f aca="false">RAW_DATA!J1523</f>
        <v>No</v>
      </c>
      <c r="K1527" s="15" t="n">
        <f aca="false">IF(AND(F1527&lt;&gt;"",E1527&lt;&gt;""),DATEVALUE(F1527)-DATEVALUE(E1527),"")</f>
        <v>14</v>
      </c>
      <c r="L1527" s="4" t="n">
        <f aca="false">H1527*(1-I1527/100)</f>
        <v>9814.221</v>
      </c>
      <c r="M1527" s="4" t="n">
        <f aca="false">H1527*CALCULATIONS!$B$2</f>
        <v>6542.814</v>
      </c>
      <c r="N1527" s="4" t="n">
        <f aca="false">IF(J1527="Yes",H1527*CALCULATIONS!$B$3,0)</f>
        <v>0</v>
      </c>
      <c r="O1527" s="4" t="n">
        <f aca="false">L1527-M1527-N1527</f>
        <v>3271.407</v>
      </c>
      <c r="P1527" s="16" t="n">
        <f aca="false">IF(L1527&gt;0,O1527/L1527,"")</f>
        <v>0.333333333333333</v>
      </c>
    </row>
    <row r="1528" customFormat="false" ht="15" hidden="false" customHeight="false" outlineLevel="0" collapsed="false">
      <c r="A1528" s="2" t="str">
        <f aca="false">RAW_DATA!A1524</f>
        <v>ORD-101523</v>
      </c>
      <c r="B1528" s="2" t="str">
        <f aca="false">RAW_DATA!B1524</f>
        <v>CUST-3807</v>
      </c>
      <c r="C1528" s="2" t="str">
        <f aca="false">RAW_DATA!C1524</f>
        <v>Women</v>
      </c>
      <c r="D1528" s="2" t="str">
        <f aca="false">RAW_DATA!D1524</f>
        <v>WOM-SCARF-001</v>
      </c>
      <c r="E1528" s="14" t="str">
        <f aca="false">RAW_DATA!E1524</f>
        <v>2024-09-11</v>
      </c>
      <c r="F1528" s="14" t="str">
        <f aca="false">RAW_DATA!F1524</f>
        <v>2024-09-17</v>
      </c>
      <c r="G1528" s="2" t="str">
        <f aca="false">RAW_DATA!G1524</f>
        <v>Karnali</v>
      </c>
      <c r="H1528" s="4" t="n">
        <f aca="false">RAW_DATA!H1524</f>
        <v>9472.69</v>
      </c>
      <c r="I1528" s="5" t="n">
        <f aca="false">RAW_DATA!I1524</f>
        <v>15</v>
      </c>
      <c r="J1528" s="2" t="str">
        <f aca="false">RAW_DATA!J1524</f>
        <v>Yes</v>
      </c>
      <c r="K1528" s="15" t="n">
        <f aca="false">IF(AND(F1528&lt;&gt;"",E1528&lt;&gt;""),DATEVALUE(F1528)-DATEVALUE(E1528),"")</f>
        <v>6</v>
      </c>
      <c r="L1528" s="4" t="n">
        <f aca="false">H1528*(1-I1528/100)</f>
        <v>8051.7865</v>
      </c>
      <c r="M1528" s="4" t="n">
        <f aca="false">H1528*CALCULATIONS!$B$2</f>
        <v>5683.614</v>
      </c>
      <c r="N1528" s="4" t="n">
        <f aca="false">IF(J1528="Yes",H1528*CALCULATIONS!$B$3,0)</f>
        <v>1894.538</v>
      </c>
      <c r="O1528" s="4" t="n">
        <f aca="false">L1528-M1528-N1528</f>
        <v>473.634499999999</v>
      </c>
      <c r="P1528" s="16" t="n">
        <f aca="false">IF(L1528&gt;0,O1528/L1528,"")</f>
        <v>0.0588235294117646</v>
      </c>
    </row>
    <row r="1529" customFormat="false" ht="15" hidden="false" customHeight="false" outlineLevel="0" collapsed="false">
      <c r="A1529" s="2" t="str">
        <f aca="false">RAW_DATA!A1525</f>
        <v>ORD-101524</v>
      </c>
      <c r="B1529" s="2" t="str">
        <f aca="false">RAW_DATA!B1525</f>
        <v>CUST-6806</v>
      </c>
      <c r="C1529" s="2" t="str">
        <f aca="false">RAW_DATA!C1525</f>
        <v>Men</v>
      </c>
      <c r="D1529" s="2" t="str">
        <f aca="false">RAW_DATA!D1525</f>
        <v>MEN-TSHIRT-001</v>
      </c>
      <c r="E1529" s="14" t="str">
        <f aca="false">RAW_DATA!E1525</f>
        <v>2024-09-01</v>
      </c>
      <c r="F1529" s="14" t="str">
        <f aca="false">RAW_DATA!F1525</f>
        <v>2024-09-11</v>
      </c>
      <c r="G1529" s="2" t="str">
        <f aca="false">RAW_DATA!G1525</f>
        <v>Gandaki</v>
      </c>
      <c r="H1529" s="4" t="n">
        <f aca="false">RAW_DATA!H1525</f>
        <v>13489.7</v>
      </c>
      <c r="I1529" s="5" t="n">
        <f aca="false">RAW_DATA!I1525</f>
        <v>0</v>
      </c>
      <c r="J1529" s="2" t="str">
        <f aca="false">RAW_DATA!J1525</f>
        <v>Yes</v>
      </c>
      <c r="K1529" s="15" t="n">
        <f aca="false">IF(AND(F1529&lt;&gt;"",E1529&lt;&gt;""),DATEVALUE(F1529)-DATEVALUE(E1529),"")</f>
        <v>10</v>
      </c>
      <c r="L1529" s="4" t="n">
        <f aca="false">H1529*(1-I1529/100)</f>
        <v>13489.7</v>
      </c>
      <c r="M1529" s="4" t="n">
        <f aca="false">H1529*CALCULATIONS!$B$2</f>
        <v>8093.82</v>
      </c>
      <c r="N1529" s="4" t="n">
        <f aca="false">IF(J1529="Yes",H1529*CALCULATIONS!$B$3,0)</f>
        <v>2697.94</v>
      </c>
      <c r="O1529" s="4" t="n">
        <f aca="false">L1529-M1529-N1529</f>
        <v>2697.94</v>
      </c>
      <c r="P1529" s="16" t="n">
        <f aca="false">IF(L1529&gt;0,O1529/L1529,"")</f>
        <v>0.2</v>
      </c>
    </row>
    <row r="1530" customFormat="false" ht="15" hidden="false" customHeight="false" outlineLevel="0" collapsed="false">
      <c r="A1530" s="2" t="str">
        <f aca="false">RAW_DATA!A1526</f>
        <v>ORD-101525</v>
      </c>
      <c r="B1530" s="2" t="str">
        <f aca="false">RAW_DATA!B1526</f>
        <v>CUST-3184</v>
      </c>
      <c r="C1530" s="2" t="str">
        <f aca="false">RAW_DATA!C1526</f>
        <v>Men</v>
      </c>
      <c r="D1530" s="2" t="str">
        <f aca="false">RAW_DATA!D1526</f>
        <v>MEN-JACKET-001</v>
      </c>
      <c r="E1530" s="14" t="str">
        <f aca="false">RAW_DATA!E1526</f>
        <v>2024-11-02</v>
      </c>
      <c r="F1530" s="14" t="str">
        <f aca="false">RAW_DATA!F1526</f>
        <v>2024-11-08</v>
      </c>
      <c r="G1530" s="2" t="str">
        <f aca="false">RAW_DATA!G1526</f>
        <v>Gandaki</v>
      </c>
      <c r="H1530" s="4" t="n">
        <f aca="false">RAW_DATA!H1526</f>
        <v>899.87</v>
      </c>
      <c r="I1530" s="5" t="n">
        <f aca="false">RAW_DATA!I1526</f>
        <v>25</v>
      </c>
      <c r="J1530" s="2" t="str">
        <f aca="false">RAW_DATA!J1526</f>
        <v>No</v>
      </c>
      <c r="K1530" s="15" t="n">
        <f aca="false">IF(AND(F1530&lt;&gt;"",E1530&lt;&gt;""),DATEVALUE(F1530)-DATEVALUE(E1530),"")</f>
        <v>6</v>
      </c>
      <c r="L1530" s="4" t="n">
        <f aca="false">H1530*(1-I1530/100)</f>
        <v>674.9025</v>
      </c>
      <c r="M1530" s="4" t="n">
        <f aca="false">H1530*CALCULATIONS!$B$2</f>
        <v>539.922</v>
      </c>
      <c r="N1530" s="4" t="n">
        <f aca="false">IF(J1530="Yes",H1530*CALCULATIONS!$B$3,0)</f>
        <v>0</v>
      </c>
      <c r="O1530" s="4" t="n">
        <f aca="false">L1530-M1530-N1530</f>
        <v>134.9805</v>
      </c>
      <c r="P1530" s="16" t="n">
        <f aca="false">IF(L1530&gt;0,O1530/L1530,"")</f>
        <v>0.2</v>
      </c>
    </row>
    <row r="1531" customFormat="false" ht="15" hidden="false" customHeight="false" outlineLevel="0" collapsed="false">
      <c r="A1531" s="2" t="str">
        <f aca="false">RAW_DATA!A1527</f>
        <v>ORD-101526</v>
      </c>
      <c r="B1531" s="2" t="str">
        <f aca="false">RAW_DATA!B1527</f>
        <v>CUST-9322</v>
      </c>
      <c r="C1531" s="2" t="str">
        <f aca="false">RAW_DATA!C1527</f>
        <v>Kids</v>
      </c>
      <c r="D1531" s="2" t="str">
        <f aca="false">RAW_DATA!D1527</f>
        <v>KID-DRESS-001</v>
      </c>
      <c r="E1531" s="14" t="str">
        <f aca="false">RAW_DATA!E1527</f>
        <v>2024-12-11</v>
      </c>
      <c r="F1531" s="14" t="str">
        <f aca="false">RAW_DATA!F1527</f>
        <v>2024-12-15</v>
      </c>
      <c r="G1531" s="2" t="str">
        <f aca="false">RAW_DATA!G1527</f>
        <v>Lumbini</v>
      </c>
      <c r="H1531" s="4" t="n">
        <f aca="false">RAW_DATA!H1527</f>
        <v>8306.74</v>
      </c>
      <c r="I1531" s="5" t="n">
        <f aca="false">RAW_DATA!I1527</f>
        <v>10</v>
      </c>
      <c r="J1531" s="2" t="str">
        <f aca="false">RAW_DATA!J1527</f>
        <v>No</v>
      </c>
      <c r="K1531" s="15" t="n">
        <f aca="false">IF(AND(F1531&lt;&gt;"",E1531&lt;&gt;""),DATEVALUE(F1531)-DATEVALUE(E1531),"")</f>
        <v>4</v>
      </c>
      <c r="L1531" s="4" t="n">
        <f aca="false">H1531*(1-I1531/100)</f>
        <v>7476.066</v>
      </c>
      <c r="M1531" s="4" t="n">
        <f aca="false">H1531*CALCULATIONS!$B$2</f>
        <v>4984.044</v>
      </c>
      <c r="N1531" s="4" t="n">
        <f aca="false">IF(J1531="Yes",H1531*CALCULATIONS!$B$3,0)</f>
        <v>0</v>
      </c>
      <c r="O1531" s="4" t="n">
        <f aca="false">L1531-M1531-N1531</f>
        <v>2492.022</v>
      </c>
      <c r="P1531" s="16" t="n">
        <f aca="false">IF(L1531&gt;0,O1531/L1531,"")</f>
        <v>0.333333333333333</v>
      </c>
    </row>
    <row r="1532" customFormat="false" ht="15" hidden="false" customHeight="false" outlineLevel="0" collapsed="false">
      <c r="A1532" s="2" t="str">
        <f aca="false">RAW_DATA!A1528</f>
        <v>ORD-101527</v>
      </c>
      <c r="B1532" s="2" t="str">
        <f aca="false">RAW_DATA!B1528</f>
        <v>CUST-6871</v>
      </c>
      <c r="C1532" s="2" t="str">
        <f aca="false">RAW_DATA!C1528</f>
        <v>Kids</v>
      </c>
      <c r="D1532" s="2" t="str">
        <f aca="false">RAW_DATA!D1528</f>
        <v>KID-JEANS-001</v>
      </c>
      <c r="E1532" s="14" t="str">
        <f aca="false">RAW_DATA!E1528</f>
        <v>2024-01-04</v>
      </c>
      <c r="F1532" s="14" t="str">
        <f aca="false">RAW_DATA!F1528</f>
        <v>2024-01-18</v>
      </c>
      <c r="G1532" s="2" t="str">
        <f aca="false">RAW_DATA!G1528</f>
        <v>Lumbini</v>
      </c>
      <c r="H1532" s="4" t="n">
        <f aca="false">RAW_DATA!H1528</f>
        <v>9009.65</v>
      </c>
      <c r="I1532" s="5" t="n">
        <f aca="false">RAW_DATA!I1528</f>
        <v>25</v>
      </c>
      <c r="J1532" s="2" t="str">
        <f aca="false">RAW_DATA!J1528</f>
        <v>Yes</v>
      </c>
      <c r="K1532" s="15" t="n">
        <f aca="false">IF(AND(F1532&lt;&gt;"",E1532&lt;&gt;""),DATEVALUE(F1532)-DATEVALUE(E1532),"")</f>
        <v>14</v>
      </c>
      <c r="L1532" s="4" t="n">
        <f aca="false">H1532*(1-I1532/100)</f>
        <v>6757.2375</v>
      </c>
      <c r="M1532" s="4" t="n">
        <f aca="false">H1532*CALCULATIONS!$B$2</f>
        <v>5405.79</v>
      </c>
      <c r="N1532" s="4" t="n">
        <f aca="false">IF(J1532="Yes",H1532*CALCULATIONS!$B$3,0)</f>
        <v>1801.93</v>
      </c>
      <c r="O1532" s="4" t="n">
        <f aca="false">L1532-M1532-N1532</f>
        <v>-450.482500000001</v>
      </c>
      <c r="P1532" s="16" t="n">
        <f aca="false">IF(L1532&gt;0,O1532/L1532,"")</f>
        <v>-0.0666666666666668</v>
      </c>
    </row>
    <row r="1533" customFormat="false" ht="15" hidden="false" customHeight="false" outlineLevel="0" collapsed="false">
      <c r="A1533" s="2" t="str">
        <f aca="false">RAW_DATA!A1529</f>
        <v>ORD-101528</v>
      </c>
      <c r="B1533" s="2" t="str">
        <f aca="false">RAW_DATA!B1529</f>
        <v>CUST-3938</v>
      </c>
      <c r="C1533" s="2" t="str">
        <f aca="false">RAW_DATA!C1529</f>
        <v>Women</v>
      </c>
      <c r="D1533" s="2" t="str">
        <f aca="false">RAW_DATA!D1529</f>
        <v>WOM-SAREE-001</v>
      </c>
      <c r="E1533" s="14" t="str">
        <f aca="false">RAW_DATA!E1529</f>
        <v>2024-03-23</v>
      </c>
      <c r="F1533" s="14" t="str">
        <f aca="false">RAW_DATA!F1529</f>
        <v>2024-03-31</v>
      </c>
      <c r="G1533" s="2" t="str">
        <f aca="false">RAW_DATA!G1529</f>
        <v>Gandaki</v>
      </c>
      <c r="H1533" s="4" t="n">
        <f aca="false">RAW_DATA!H1529</f>
        <v>6498.82</v>
      </c>
      <c r="I1533" s="5" t="n">
        <f aca="false">RAW_DATA!I1529</f>
        <v>20</v>
      </c>
      <c r="J1533" s="2" t="str">
        <f aca="false">RAW_DATA!J1529</f>
        <v>No</v>
      </c>
      <c r="K1533" s="15" t="n">
        <f aca="false">IF(AND(F1533&lt;&gt;"",E1533&lt;&gt;""),DATEVALUE(F1533)-DATEVALUE(E1533),"")</f>
        <v>8</v>
      </c>
      <c r="L1533" s="4" t="n">
        <f aca="false">H1533*(1-I1533/100)</f>
        <v>5199.056</v>
      </c>
      <c r="M1533" s="4" t="n">
        <f aca="false">H1533*CALCULATIONS!$B$2</f>
        <v>3899.292</v>
      </c>
      <c r="N1533" s="4" t="n">
        <f aca="false">IF(J1533="Yes",H1533*CALCULATIONS!$B$3,0)</f>
        <v>0</v>
      </c>
      <c r="O1533" s="4" t="n">
        <f aca="false">L1533-M1533-N1533</f>
        <v>1299.764</v>
      </c>
      <c r="P1533" s="16" t="n">
        <f aca="false">IF(L1533&gt;0,O1533/L1533,"")</f>
        <v>0.25</v>
      </c>
    </row>
    <row r="1534" customFormat="false" ht="15" hidden="false" customHeight="false" outlineLevel="0" collapsed="false">
      <c r="A1534" s="2" t="str">
        <f aca="false">RAW_DATA!A1530</f>
        <v>ORD-101529</v>
      </c>
      <c r="B1534" s="2" t="str">
        <f aca="false">RAW_DATA!B1530</f>
        <v>CUST-7347</v>
      </c>
      <c r="C1534" s="2" t="str">
        <f aca="false">RAW_DATA!C1530</f>
        <v>Kids</v>
      </c>
      <c r="D1534" s="2" t="str">
        <f aca="false">RAW_DATA!D1530</f>
        <v>KID-TSHIRT-001</v>
      </c>
      <c r="E1534" s="14" t="str">
        <f aca="false">RAW_DATA!E1530</f>
        <v>2024-06-18</v>
      </c>
      <c r="F1534" s="14" t="str">
        <f aca="false">RAW_DATA!F1530</f>
        <v>2024-06-20</v>
      </c>
      <c r="G1534" s="2" t="str">
        <f aca="false">RAW_DATA!G1530</f>
        <v>Gandaki</v>
      </c>
      <c r="H1534" s="4" t="n">
        <f aca="false">RAW_DATA!H1530</f>
        <v>11065.67</v>
      </c>
      <c r="I1534" s="5" t="n">
        <f aca="false">RAW_DATA!I1530</f>
        <v>15</v>
      </c>
      <c r="J1534" s="2" t="str">
        <f aca="false">RAW_DATA!J1530</f>
        <v>No</v>
      </c>
      <c r="K1534" s="15" t="n">
        <f aca="false">IF(AND(F1534&lt;&gt;"",E1534&lt;&gt;""),DATEVALUE(F1534)-DATEVALUE(E1534),"")</f>
        <v>2</v>
      </c>
      <c r="L1534" s="4" t="n">
        <f aca="false">H1534*(1-I1534/100)</f>
        <v>9405.8195</v>
      </c>
      <c r="M1534" s="4" t="n">
        <f aca="false">H1534*CALCULATIONS!$B$2</f>
        <v>6639.402</v>
      </c>
      <c r="N1534" s="4" t="n">
        <f aca="false">IF(J1534="Yes",H1534*CALCULATIONS!$B$3,0)</f>
        <v>0</v>
      </c>
      <c r="O1534" s="4" t="n">
        <f aca="false">L1534-M1534-N1534</f>
        <v>2766.4175</v>
      </c>
      <c r="P1534" s="16" t="n">
        <f aca="false">IF(L1534&gt;0,O1534/L1534,"")</f>
        <v>0.294117647058824</v>
      </c>
    </row>
    <row r="1535" customFormat="false" ht="15" hidden="false" customHeight="false" outlineLevel="0" collapsed="false">
      <c r="A1535" s="2" t="str">
        <f aca="false">RAW_DATA!A1531</f>
        <v>ORD-101530</v>
      </c>
      <c r="B1535" s="2" t="str">
        <f aca="false">RAW_DATA!B1531</f>
        <v>CUST-8051</v>
      </c>
      <c r="C1535" s="2" t="str">
        <f aca="false">RAW_DATA!C1531</f>
        <v>Kids</v>
      </c>
      <c r="D1535" s="2" t="str">
        <f aca="false">RAW_DATA!D1531</f>
        <v>KID-SHORTS-001</v>
      </c>
      <c r="E1535" s="14" t="str">
        <f aca="false">RAW_DATA!E1531</f>
        <v>2024-04-03</v>
      </c>
      <c r="F1535" s="14" t="str">
        <f aca="false">RAW_DATA!F1531</f>
        <v>2024-04-05</v>
      </c>
      <c r="G1535" s="2" t="str">
        <f aca="false">RAW_DATA!G1531</f>
        <v>Lumbini</v>
      </c>
      <c r="H1535" s="4" t="n">
        <f aca="false">RAW_DATA!H1531</f>
        <v>12785.35</v>
      </c>
      <c r="I1535" s="5" t="n">
        <f aca="false">RAW_DATA!I1531</f>
        <v>5</v>
      </c>
      <c r="J1535" s="2" t="str">
        <f aca="false">RAW_DATA!J1531</f>
        <v>No</v>
      </c>
      <c r="K1535" s="15" t="n">
        <f aca="false">IF(AND(F1535&lt;&gt;"",E1535&lt;&gt;""),DATEVALUE(F1535)-DATEVALUE(E1535),"")</f>
        <v>2</v>
      </c>
      <c r="L1535" s="4" t="n">
        <f aca="false">H1535*(1-I1535/100)</f>
        <v>12146.0825</v>
      </c>
      <c r="M1535" s="4" t="n">
        <f aca="false">H1535*CALCULATIONS!$B$2</f>
        <v>7671.21</v>
      </c>
      <c r="N1535" s="4" t="n">
        <f aca="false">IF(J1535="Yes",H1535*CALCULATIONS!$B$3,0)</f>
        <v>0</v>
      </c>
      <c r="O1535" s="4" t="n">
        <f aca="false">L1535-M1535-N1535</f>
        <v>4474.8725</v>
      </c>
      <c r="P1535" s="16" t="n">
        <f aca="false">IF(L1535&gt;0,O1535/L1535,"")</f>
        <v>0.368421052631579</v>
      </c>
    </row>
    <row r="1536" customFormat="false" ht="15" hidden="false" customHeight="false" outlineLevel="0" collapsed="false">
      <c r="A1536" s="2" t="str">
        <f aca="false">RAW_DATA!A1532</f>
        <v>ORD-101531</v>
      </c>
      <c r="B1536" s="2" t="str">
        <f aca="false">RAW_DATA!B1532</f>
        <v>CUST-2336</v>
      </c>
      <c r="C1536" s="2" t="str">
        <f aca="false">RAW_DATA!C1532</f>
        <v>Kids</v>
      </c>
      <c r="D1536" s="2" t="str">
        <f aca="false">RAW_DATA!D1532</f>
        <v>KID-HOODIE-001</v>
      </c>
      <c r="E1536" s="14" t="str">
        <f aca="false">RAW_DATA!E1532</f>
        <v>2024-04-26</v>
      </c>
      <c r="F1536" s="14" t="str">
        <f aca="false">RAW_DATA!F1532</f>
        <v>2024-05-01</v>
      </c>
      <c r="G1536" s="2" t="str">
        <f aca="false">RAW_DATA!G1532</f>
        <v>Bagmati</v>
      </c>
      <c r="H1536" s="4" t="n">
        <f aca="false">RAW_DATA!H1532</f>
        <v>6320.7</v>
      </c>
      <c r="I1536" s="5" t="n">
        <f aca="false">RAW_DATA!I1532</f>
        <v>10</v>
      </c>
      <c r="J1536" s="2" t="str">
        <f aca="false">RAW_DATA!J1532</f>
        <v>No</v>
      </c>
      <c r="K1536" s="15" t="n">
        <f aca="false">IF(AND(F1536&lt;&gt;"",E1536&lt;&gt;""),DATEVALUE(F1536)-DATEVALUE(E1536),"")</f>
        <v>5</v>
      </c>
      <c r="L1536" s="4" t="n">
        <f aca="false">H1536*(1-I1536/100)</f>
        <v>5688.63</v>
      </c>
      <c r="M1536" s="4" t="n">
        <f aca="false">H1536*CALCULATIONS!$B$2</f>
        <v>3792.42</v>
      </c>
      <c r="N1536" s="4" t="n">
        <f aca="false">IF(J1536="Yes",H1536*CALCULATIONS!$B$3,0)</f>
        <v>0</v>
      </c>
      <c r="O1536" s="4" t="n">
        <f aca="false">L1536-M1536-N1536</f>
        <v>1896.21</v>
      </c>
      <c r="P1536" s="16" t="n">
        <f aca="false">IF(L1536&gt;0,O1536/L1536,"")</f>
        <v>0.333333333333333</v>
      </c>
    </row>
    <row r="1537" customFormat="false" ht="15" hidden="false" customHeight="false" outlineLevel="0" collapsed="false">
      <c r="A1537" s="2" t="str">
        <f aca="false">RAW_DATA!A1533</f>
        <v>ORD-101532</v>
      </c>
      <c r="B1537" s="2" t="str">
        <f aca="false">RAW_DATA!B1533</f>
        <v>CUST-7113</v>
      </c>
      <c r="C1537" s="2" t="str">
        <f aca="false">RAW_DATA!C1533</f>
        <v>Men</v>
      </c>
      <c r="D1537" s="2" t="str">
        <f aca="false">RAW_DATA!D1533</f>
        <v>MEN-SHIRT-002</v>
      </c>
      <c r="E1537" s="14" t="str">
        <f aca="false">RAW_DATA!E1533</f>
        <v>2024-02-01</v>
      </c>
      <c r="F1537" s="14" t="str">
        <f aca="false">RAW_DATA!F1533</f>
        <v>2024-02-16</v>
      </c>
      <c r="G1537" s="2" t="str">
        <f aca="false">RAW_DATA!G1533</f>
        <v>Gandaki</v>
      </c>
      <c r="H1537" s="4" t="n">
        <f aca="false">RAW_DATA!H1533</f>
        <v>13249.87</v>
      </c>
      <c r="I1537" s="5" t="n">
        <f aca="false">RAW_DATA!I1533</f>
        <v>0</v>
      </c>
      <c r="J1537" s="2" t="str">
        <f aca="false">RAW_DATA!J1533</f>
        <v>Yes</v>
      </c>
      <c r="K1537" s="15" t="n">
        <f aca="false">IF(AND(F1537&lt;&gt;"",E1537&lt;&gt;""),DATEVALUE(F1537)-DATEVALUE(E1537),"")</f>
        <v>15</v>
      </c>
      <c r="L1537" s="4" t="n">
        <f aca="false">H1537*(1-I1537/100)</f>
        <v>13249.87</v>
      </c>
      <c r="M1537" s="4" t="n">
        <f aca="false">H1537*CALCULATIONS!$B$2</f>
        <v>7949.922</v>
      </c>
      <c r="N1537" s="4" t="n">
        <f aca="false">IF(J1537="Yes",H1537*CALCULATIONS!$B$3,0)</f>
        <v>2649.974</v>
      </c>
      <c r="O1537" s="4" t="n">
        <f aca="false">L1537-M1537-N1537</f>
        <v>2649.974</v>
      </c>
      <c r="P1537" s="16" t="n">
        <f aca="false">IF(L1537&gt;0,O1537/L1537,"")</f>
        <v>0.2</v>
      </c>
    </row>
    <row r="1538" customFormat="false" ht="15" hidden="false" customHeight="false" outlineLevel="0" collapsed="false">
      <c r="A1538" s="2" t="str">
        <f aca="false">RAW_DATA!A1534</f>
        <v>ORD-101533</v>
      </c>
      <c r="B1538" s="2" t="str">
        <f aca="false">RAW_DATA!B1534</f>
        <v>CUST-7141</v>
      </c>
      <c r="C1538" s="2" t="str">
        <f aca="false">RAW_DATA!C1534</f>
        <v>Men</v>
      </c>
      <c r="D1538" s="2" t="str">
        <f aca="false">RAW_DATA!D1534</f>
        <v>MEN-SHIRT-001</v>
      </c>
      <c r="E1538" s="14" t="str">
        <f aca="false">RAW_DATA!E1534</f>
        <v>2024-06-16</v>
      </c>
      <c r="F1538" s="14" t="str">
        <f aca="false">RAW_DATA!F1534</f>
        <v>2024-06-21</v>
      </c>
      <c r="G1538" s="2" t="str">
        <f aca="false">RAW_DATA!G1534</f>
        <v>Sudurpashchim</v>
      </c>
      <c r="H1538" s="4" t="n">
        <f aca="false">RAW_DATA!H1534</f>
        <v>682.39</v>
      </c>
      <c r="I1538" s="5" t="n">
        <f aca="false">RAW_DATA!I1534</f>
        <v>20</v>
      </c>
      <c r="J1538" s="2" t="str">
        <f aca="false">RAW_DATA!J1534</f>
        <v>Yes</v>
      </c>
      <c r="K1538" s="15" t="n">
        <f aca="false">IF(AND(F1538&lt;&gt;"",E1538&lt;&gt;""),DATEVALUE(F1538)-DATEVALUE(E1538),"")</f>
        <v>5</v>
      </c>
      <c r="L1538" s="4" t="n">
        <f aca="false">H1538*(1-I1538/100)</f>
        <v>545.912</v>
      </c>
      <c r="M1538" s="4" t="n">
        <f aca="false">H1538*CALCULATIONS!$B$2</f>
        <v>409.434</v>
      </c>
      <c r="N1538" s="4" t="n">
        <f aca="false">IF(J1538="Yes",H1538*CALCULATIONS!$B$3,0)</f>
        <v>136.478</v>
      </c>
      <c r="O1538" s="4" t="n">
        <f aca="false">L1538-M1538-N1538</f>
        <v>0</v>
      </c>
      <c r="P1538" s="16" t="n">
        <f aca="false">IF(L1538&gt;0,O1538/L1538,"")</f>
        <v>0</v>
      </c>
    </row>
    <row r="1539" customFormat="false" ht="15" hidden="false" customHeight="false" outlineLevel="0" collapsed="false">
      <c r="A1539" s="2" t="str">
        <f aca="false">RAW_DATA!A1535</f>
        <v>ORD-101534</v>
      </c>
      <c r="B1539" s="2" t="str">
        <f aca="false">RAW_DATA!B1535</f>
        <v>CUST-3534</v>
      </c>
      <c r="C1539" s="2" t="str">
        <f aca="false">RAW_DATA!C1535</f>
        <v>Kids</v>
      </c>
      <c r="D1539" s="2" t="str">
        <f aca="false">RAW_DATA!D1535</f>
        <v>KID-JEANS-001</v>
      </c>
      <c r="E1539" s="14" t="str">
        <f aca="false">RAW_DATA!E1535</f>
        <v>2024-10-01</v>
      </c>
      <c r="F1539" s="14" t="str">
        <f aca="false">RAW_DATA!F1535</f>
        <v>2024-10-04</v>
      </c>
      <c r="G1539" s="2" t="str">
        <f aca="false">RAW_DATA!G1535</f>
        <v>Bagmati</v>
      </c>
      <c r="H1539" s="4" t="n">
        <f aca="false">RAW_DATA!H1535</f>
        <v>7723.92</v>
      </c>
      <c r="I1539" s="5" t="n">
        <f aca="false">RAW_DATA!I1535</f>
        <v>20</v>
      </c>
      <c r="J1539" s="2" t="str">
        <f aca="false">RAW_DATA!J1535</f>
        <v>No</v>
      </c>
      <c r="K1539" s="15" t="n">
        <f aca="false">IF(AND(F1539&lt;&gt;"",E1539&lt;&gt;""),DATEVALUE(F1539)-DATEVALUE(E1539),"")</f>
        <v>3</v>
      </c>
      <c r="L1539" s="4" t="n">
        <f aca="false">H1539*(1-I1539/100)</f>
        <v>6179.136</v>
      </c>
      <c r="M1539" s="4" t="n">
        <f aca="false">H1539*CALCULATIONS!$B$2</f>
        <v>4634.352</v>
      </c>
      <c r="N1539" s="4" t="n">
        <f aca="false">IF(J1539="Yes",H1539*CALCULATIONS!$B$3,0)</f>
        <v>0</v>
      </c>
      <c r="O1539" s="4" t="n">
        <f aca="false">L1539-M1539-N1539</f>
        <v>1544.784</v>
      </c>
      <c r="P1539" s="16" t="n">
        <f aca="false">IF(L1539&gt;0,O1539/L1539,"")</f>
        <v>0.25</v>
      </c>
    </row>
    <row r="1540" customFormat="false" ht="15" hidden="false" customHeight="false" outlineLevel="0" collapsed="false">
      <c r="A1540" s="2" t="str">
        <f aca="false">RAW_DATA!A1536</f>
        <v>ORD-101535</v>
      </c>
      <c r="B1540" s="2" t="str">
        <f aca="false">RAW_DATA!B1536</f>
        <v>CUST-8292</v>
      </c>
      <c r="C1540" s="2" t="str">
        <f aca="false">RAW_DATA!C1536</f>
        <v>Women</v>
      </c>
      <c r="D1540" s="2" t="str">
        <f aca="false">RAW_DATA!D1536</f>
        <v>WOM-SCARF-001</v>
      </c>
      <c r="E1540" s="14" t="str">
        <f aca="false">RAW_DATA!E1536</f>
        <v>2024-03-31</v>
      </c>
      <c r="F1540" s="14" t="str">
        <f aca="false">RAW_DATA!F1536</f>
        <v>2024-04-06</v>
      </c>
      <c r="G1540" s="2" t="str">
        <f aca="false">RAW_DATA!G1536</f>
        <v>Bagmati</v>
      </c>
      <c r="H1540" s="4" t="n">
        <f aca="false">RAW_DATA!H1536</f>
        <v>10742.33</v>
      </c>
      <c r="I1540" s="5" t="n">
        <f aca="false">RAW_DATA!I1536</f>
        <v>15</v>
      </c>
      <c r="J1540" s="2" t="str">
        <f aca="false">RAW_DATA!J1536</f>
        <v>No</v>
      </c>
      <c r="K1540" s="15" t="n">
        <f aca="false">IF(AND(F1540&lt;&gt;"",E1540&lt;&gt;""),DATEVALUE(F1540)-DATEVALUE(E1540),"")</f>
        <v>6</v>
      </c>
      <c r="L1540" s="4" t="n">
        <f aca="false">H1540*(1-I1540/100)</f>
        <v>9130.9805</v>
      </c>
      <c r="M1540" s="4" t="n">
        <f aca="false">H1540*CALCULATIONS!$B$2</f>
        <v>6445.398</v>
      </c>
      <c r="N1540" s="4" t="n">
        <f aca="false">IF(J1540="Yes",H1540*CALCULATIONS!$B$3,0)</f>
        <v>0</v>
      </c>
      <c r="O1540" s="4" t="n">
        <f aca="false">L1540-M1540-N1540</f>
        <v>2685.5825</v>
      </c>
      <c r="P1540" s="16" t="n">
        <f aca="false">IF(L1540&gt;0,O1540/L1540,"")</f>
        <v>0.294117647058824</v>
      </c>
    </row>
    <row r="1541" customFormat="false" ht="15" hidden="false" customHeight="false" outlineLevel="0" collapsed="false">
      <c r="A1541" s="2" t="str">
        <f aca="false">RAW_DATA!A1537</f>
        <v>ORD-101536</v>
      </c>
      <c r="B1541" s="2" t="str">
        <f aca="false">RAW_DATA!B1537</f>
        <v>CUST-3955</v>
      </c>
      <c r="C1541" s="2" t="str">
        <f aca="false">RAW_DATA!C1537</f>
        <v>Men</v>
      </c>
      <c r="D1541" s="2" t="str">
        <f aca="false">RAW_DATA!D1537</f>
        <v>MEN-SHIRT-001</v>
      </c>
      <c r="E1541" s="14" t="str">
        <f aca="false">RAW_DATA!E1537</f>
        <v>2024-06-08</v>
      </c>
      <c r="F1541" s="14" t="str">
        <f aca="false">RAW_DATA!F1537</f>
        <v>2024-06-20</v>
      </c>
      <c r="G1541" s="2" t="str">
        <f aca="false">RAW_DATA!G1537</f>
        <v>Sudurpashchim</v>
      </c>
      <c r="H1541" s="4" t="n">
        <f aca="false">RAW_DATA!H1537</f>
        <v>14140.21</v>
      </c>
      <c r="I1541" s="5" t="n">
        <f aca="false">RAW_DATA!I1537</f>
        <v>30</v>
      </c>
      <c r="J1541" s="2" t="str">
        <f aca="false">RAW_DATA!J1537</f>
        <v>Yes</v>
      </c>
      <c r="K1541" s="15" t="n">
        <f aca="false">IF(AND(F1541&lt;&gt;"",E1541&lt;&gt;""),DATEVALUE(F1541)-DATEVALUE(E1541),"")</f>
        <v>12</v>
      </c>
      <c r="L1541" s="4" t="n">
        <f aca="false">H1541*(1-I1541/100)</f>
        <v>9898.147</v>
      </c>
      <c r="M1541" s="4" t="n">
        <f aca="false">H1541*CALCULATIONS!$B$2</f>
        <v>8484.126</v>
      </c>
      <c r="N1541" s="4" t="n">
        <f aca="false">IF(J1541="Yes",H1541*CALCULATIONS!$B$3,0)</f>
        <v>2828.042</v>
      </c>
      <c r="O1541" s="4" t="n">
        <f aca="false">L1541-M1541-N1541</f>
        <v>-1414.021</v>
      </c>
      <c r="P1541" s="16" t="n">
        <f aca="false">IF(L1541&gt;0,O1541/L1541,"")</f>
        <v>-0.142857142857143</v>
      </c>
    </row>
    <row r="1542" customFormat="false" ht="15" hidden="false" customHeight="false" outlineLevel="0" collapsed="false">
      <c r="A1542" s="2" t="str">
        <f aca="false">RAW_DATA!A1538</f>
        <v>ORD-101537</v>
      </c>
      <c r="B1542" s="2" t="str">
        <f aca="false">RAW_DATA!B1538</f>
        <v>CUST-8449</v>
      </c>
      <c r="C1542" s="2" t="str">
        <f aca="false">RAW_DATA!C1538</f>
        <v>Women</v>
      </c>
      <c r="D1542" s="2" t="str">
        <f aca="false">RAW_DATA!D1538</f>
        <v>WOM-DRESS-001</v>
      </c>
      <c r="E1542" s="14" t="str">
        <f aca="false">RAW_DATA!E1538</f>
        <v>2024-03-20</v>
      </c>
      <c r="F1542" s="14" t="str">
        <f aca="false">RAW_DATA!F1538</f>
        <v>2024-04-04</v>
      </c>
      <c r="G1542" s="2" t="str">
        <f aca="false">RAW_DATA!G1538</f>
        <v>Sudurpashchim</v>
      </c>
      <c r="H1542" s="4" t="n">
        <f aca="false">RAW_DATA!H1538</f>
        <v>3300.82</v>
      </c>
      <c r="I1542" s="5" t="n">
        <f aca="false">RAW_DATA!I1538</f>
        <v>15</v>
      </c>
      <c r="J1542" s="2" t="str">
        <f aca="false">RAW_DATA!J1538</f>
        <v>No</v>
      </c>
      <c r="K1542" s="15" t="n">
        <f aca="false">IF(AND(F1542&lt;&gt;"",E1542&lt;&gt;""),DATEVALUE(F1542)-DATEVALUE(E1542),"")</f>
        <v>15</v>
      </c>
      <c r="L1542" s="4" t="n">
        <f aca="false">H1542*(1-I1542/100)</f>
        <v>2805.697</v>
      </c>
      <c r="M1542" s="4" t="n">
        <f aca="false">H1542*CALCULATIONS!$B$2</f>
        <v>1980.492</v>
      </c>
      <c r="N1542" s="4" t="n">
        <f aca="false">IF(J1542="Yes",H1542*CALCULATIONS!$B$3,0)</f>
        <v>0</v>
      </c>
      <c r="O1542" s="4" t="n">
        <f aca="false">L1542-M1542-N1542</f>
        <v>825.205</v>
      </c>
      <c r="P1542" s="16" t="n">
        <f aca="false">IF(L1542&gt;0,O1542/L1542,"")</f>
        <v>0.294117647058824</v>
      </c>
    </row>
    <row r="1543" customFormat="false" ht="15" hidden="false" customHeight="false" outlineLevel="0" collapsed="false">
      <c r="A1543" s="2" t="str">
        <f aca="false">RAW_DATA!A1539</f>
        <v>ORD-101538</v>
      </c>
      <c r="B1543" s="2" t="str">
        <f aca="false">RAW_DATA!B1539</f>
        <v>CUST-5034</v>
      </c>
      <c r="C1543" s="2" t="str">
        <f aca="false">RAW_DATA!C1539</f>
        <v>Kids</v>
      </c>
      <c r="D1543" s="2" t="str">
        <f aca="false">RAW_DATA!D1539</f>
        <v>KID-ONESIE-001</v>
      </c>
      <c r="E1543" s="14" t="str">
        <f aca="false">RAW_DATA!E1539</f>
        <v>2024-02-29</v>
      </c>
      <c r="F1543" s="14" t="str">
        <f aca="false">RAW_DATA!F1539</f>
        <v>2024-03-07</v>
      </c>
      <c r="G1543" s="2" t="str">
        <f aca="false">RAW_DATA!G1539</f>
        <v>Karnali</v>
      </c>
      <c r="H1543" s="4" t="n">
        <f aca="false">RAW_DATA!H1539</f>
        <v>6995.07</v>
      </c>
      <c r="I1543" s="5" t="n">
        <f aca="false">RAW_DATA!I1539</f>
        <v>30</v>
      </c>
      <c r="J1543" s="2" t="str">
        <f aca="false">RAW_DATA!J1539</f>
        <v>Yes</v>
      </c>
      <c r="K1543" s="15" t="n">
        <f aca="false">IF(AND(F1543&lt;&gt;"",E1543&lt;&gt;""),DATEVALUE(F1543)-DATEVALUE(E1543),"")</f>
        <v>7</v>
      </c>
      <c r="L1543" s="4" t="n">
        <f aca="false">H1543*(1-I1543/100)</f>
        <v>4896.549</v>
      </c>
      <c r="M1543" s="4" t="n">
        <f aca="false">H1543*CALCULATIONS!$B$2</f>
        <v>4197.042</v>
      </c>
      <c r="N1543" s="4" t="n">
        <f aca="false">IF(J1543="Yes",H1543*CALCULATIONS!$B$3,0)</f>
        <v>1399.014</v>
      </c>
      <c r="O1543" s="4" t="n">
        <f aca="false">L1543-M1543-N1543</f>
        <v>-699.507000000001</v>
      </c>
      <c r="P1543" s="16" t="n">
        <f aca="false">IF(L1543&gt;0,O1543/L1543,"")</f>
        <v>-0.142857142857143</v>
      </c>
    </row>
    <row r="1544" customFormat="false" ht="15" hidden="false" customHeight="false" outlineLevel="0" collapsed="false">
      <c r="A1544" s="2" t="str">
        <f aca="false">RAW_DATA!A1540</f>
        <v>ORD-101539</v>
      </c>
      <c r="B1544" s="2" t="str">
        <f aca="false">RAW_DATA!B1540</f>
        <v>CUST-8871</v>
      </c>
      <c r="C1544" s="2" t="str">
        <f aca="false">RAW_DATA!C1540</f>
        <v>Men</v>
      </c>
      <c r="D1544" s="2" t="str">
        <f aca="false">RAW_DATA!D1540</f>
        <v>MEN-JEANS-002</v>
      </c>
      <c r="E1544" s="14" t="str">
        <f aca="false">RAW_DATA!E1540</f>
        <v>2024-07-25</v>
      </c>
      <c r="F1544" s="14" t="str">
        <f aca="false">RAW_DATA!F1540</f>
        <v>2024-07-26</v>
      </c>
      <c r="G1544" s="2" t="str">
        <f aca="false">RAW_DATA!G1540</f>
        <v>Sudurpashchim</v>
      </c>
      <c r="H1544" s="4" t="n">
        <f aca="false">RAW_DATA!H1540</f>
        <v>3230.93</v>
      </c>
      <c r="I1544" s="5" t="n">
        <f aca="false">RAW_DATA!I1540</f>
        <v>15</v>
      </c>
      <c r="J1544" s="2" t="str">
        <f aca="false">RAW_DATA!J1540</f>
        <v>Yes</v>
      </c>
      <c r="K1544" s="15" t="n">
        <f aca="false">IF(AND(F1544&lt;&gt;"",E1544&lt;&gt;""),DATEVALUE(F1544)-DATEVALUE(E1544),"")</f>
        <v>1</v>
      </c>
      <c r="L1544" s="4" t="n">
        <f aca="false">H1544*(1-I1544/100)</f>
        <v>2746.2905</v>
      </c>
      <c r="M1544" s="4" t="n">
        <f aca="false">H1544*CALCULATIONS!$B$2</f>
        <v>1938.558</v>
      </c>
      <c r="N1544" s="4" t="n">
        <f aca="false">IF(J1544="Yes",H1544*CALCULATIONS!$B$3,0)</f>
        <v>646.186</v>
      </c>
      <c r="O1544" s="4" t="n">
        <f aca="false">L1544-M1544-N1544</f>
        <v>161.5465</v>
      </c>
      <c r="P1544" s="16" t="n">
        <f aca="false">IF(L1544&gt;0,O1544/L1544,"")</f>
        <v>0.0588235294117646</v>
      </c>
    </row>
    <row r="1545" customFormat="false" ht="15" hidden="false" customHeight="false" outlineLevel="0" collapsed="false">
      <c r="A1545" s="2" t="str">
        <f aca="false">RAW_DATA!A1541</f>
        <v>ORD-101540</v>
      </c>
      <c r="B1545" s="2" t="str">
        <f aca="false">RAW_DATA!B1541</f>
        <v>CUST-9715</v>
      </c>
      <c r="C1545" s="2" t="str">
        <f aca="false">RAW_DATA!C1541</f>
        <v>Kids</v>
      </c>
      <c r="D1545" s="2" t="str">
        <f aca="false">RAW_DATA!D1541</f>
        <v>KID-KURTA-001</v>
      </c>
      <c r="E1545" s="14" t="str">
        <f aca="false">RAW_DATA!E1541</f>
        <v>2024-12-01</v>
      </c>
      <c r="F1545" s="14" t="str">
        <f aca="false">RAW_DATA!F1541</f>
        <v>2024-12-05</v>
      </c>
      <c r="G1545" s="2" t="str">
        <f aca="false">RAW_DATA!G1541</f>
        <v>Bagmati</v>
      </c>
      <c r="H1545" s="4" t="n">
        <f aca="false">RAW_DATA!H1541</f>
        <v>1818.83</v>
      </c>
      <c r="I1545" s="5" t="n">
        <f aca="false">RAW_DATA!I1541</f>
        <v>20</v>
      </c>
      <c r="J1545" s="2" t="str">
        <f aca="false">RAW_DATA!J1541</f>
        <v>No</v>
      </c>
      <c r="K1545" s="15" t="n">
        <f aca="false">IF(AND(F1545&lt;&gt;"",E1545&lt;&gt;""),DATEVALUE(F1545)-DATEVALUE(E1545),"")</f>
        <v>4</v>
      </c>
      <c r="L1545" s="4" t="n">
        <f aca="false">H1545*(1-I1545/100)</f>
        <v>1455.064</v>
      </c>
      <c r="M1545" s="4" t="n">
        <f aca="false">H1545*CALCULATIONS!$B$2</f>
        <v>1091.298</v>
      </c>
      <c r="N1545" s="4" t="n">
        <f aca="false">IF(J1545="Yes",H1545*CALCULATIONS!$B$3,0)</f>
        <v>0</v>
      </c>
      <c r="O1545" s="4" t="n">
        <f aca="false">L1545-M1545-N1545</f>
        <v>363.766</v>
      </c>
      <c r="P1545" s="16" t="n">
        <f aca="false">IF(L1545&gt;0,O1545/L1545,"")</f>
        <v>0.25</v>
      </c>
    </row>
    <row r="1546" customFormat="false" ht="15" hidden="false" customHeight="false" outlineLevel="0" collapsed="false">
      <c r="A1546" s="2" t="str">
        <f aca="false">RAW_DATA!A1542</f>
        <v>ORD-101541</v>
      </c>
      <c r="B1546" s="2" t="str">
        <f aca="false">RAW_DATA!B1542</f>
        <v>CUST-7984</v>
      </c>
      <c r="C1546" s="2" t="str">
        <f aca="false">RAW_DATA!C1542</f>
        <v>Women</v>
      </c>
      <c r="D1546" s="2" t="str">
        <f aca="false">RAW_DATA!D1542</f>
        <v>WOM-CARDIGAN-001</v>
      </c>
      <c r="E1546" s="14" t="str">
        <f aca="false">RAW_DATA!E1542</f>
        <v>2024-08-17</v>
      </c>
      <c r="F1546" s="14" t="str">
        <f aca="false">RAW_DATA!F1542</f>
        <v>2024-08-25</v>
      </c>
      <c r="G1546" s="2" t="str">
        <f aca="false">RAW_DATA!G1542</f>
        <v>Gandaki</v>
      </c>
      <c r="H1546" s="4" t="n">
        <f aca="false">RAW_DATA!H1542</f>
        <v>5144.59</v>
      </c>
      <c r="I1546" s="5" t="n">
        <f aca="false">RAW_DATA!I1542</f>
        <v>10</v>
      </c>
      <c r="J1546" s="2" t="str">
        <f aca="false">RAW_DATA!J1542</f>
        <v>No</v>
      </c>
      <c r="K1546" s="15" t="n">
        <f aca="false">IF(AND(F1546&lt;&gt;"",E1546&lt;&gt;""),DATEVALUE(F1546)-DATEVALUE(E1546),"")</f>
        <v>8</v>
      </c>
      <c r="L1546" s="4" t="n">
        <f aca="false">H1546*(1-I1546/100)</f>
        <v>4630.131</v>
      </c>
      <c r="M1546" s="4" t="n">
        <f aca="false">H1546*CALCULATIONS!$B$2</f>
        <v>3086.754</v>
      </c>
      <c r="N1546" s="4" t="n">
        <f aca="false">IF(J1546="Yes",H1546*CALCULATIONS!$B$3,0)</f>
        <v>0</v>
      </c>
      <c r="O1546" s="4" t="n">
        <f aca="false">L1546-M1546-N1546</f>
        <v>1543.377</v>
      </c>
      <c r="P1546" s="16" t="n">
        <f aca="false">IF(L1546&gt;0,O1546/L1546,"")</f>
        <v>0.333333333333333</v>
      </c>
    </row>
    <row r="1547" customFormat="false" ht="15" hidden="false" customHeight="false" outlineLevel="0" collapsed="false">
      <c r="A1547" s="2" t="str">
        <f aca="false">RAW_DATA!A1543</f>
        <v>ORD-101542</v>
      </c>
      <c r="B1547" s="2" t="str">
        <f aca="false">RAW_DATA!B1543</f>
        <v>CUST-6011</v>
      </c>
      <c r="C1547" s="2" t="str">
        <f aca="false">RAW_DATA!C1543</f>
        <v>Women</v>
      </c>
      <c r="D1547" s="2" t="str">
        <f aca="false">RAW_DATA!D1543</f>
        <v>WOM-LEHENGA-001</v>
      </c>
      <c r="E1547" s="14" t="str">
        <f aca="false">RAW_DATA!E1543</f>
        <v>2024-06-13</v>
      </c>
      <c r="F1547" s="14" t="str">
        <f aca="false">RAW_DATA!F1543</f>
        <v>2024-06-19</v>
      </c>
      <c r="G1547" s="2" t="str">
        <f aca="false">RAW_DATA!G1543</f>
        <v>Bagmati</v>
      </c>
      <c r="H1547" s="4" t="n">
        <f aca="false">RAW_DATA!H1543</f>
        <v>7622.97</v>
      </c>
      <c r="I1547" s="5" t="n">
        <f aca="false">RAW_DATA!I1543</f>
        <v>0</v>
      </c>
      <c r="J1547" s="2" t="str">
        <f aca="false">RAW_DATA!J1543</f>
        <v>No</v>
      </c>
      <c r="K1547" s="15" t="n">
        <f aca="false">IF(AND(F1547&lt;&gt;"",E1547&lt;&gt;""),DATEVALUE(F1547)-DATEVALUE(E1547),"")</f>
        <v>6</v>
      </c>
      <c r="L1547" s="4" t="n">
        <f aca="false">H1547*(1-I1547/100)</f>
        <v>7622.97</v>
      </c>
      <c r="M1547" s="4" t="n">
        <f aca="false">H1547*CALCULATIONS!$B$2</f>
        <v>4573.782</v>
      </c>
      <c r="N1547" s="4" t="n">
        <f aca="false">IF(J1547="Yes",H1547*CALCULATIONS!$B$3,0)</f>
        <v>0</v>
      </c>
      <c r="O1547" s="4" t="n">
        <f aca="false">L1547-M1547-N1547</f>
        <v>3049.188</v>
      </c>
      <c r="P1547" s="16" t="n">
        <f aca="false">IF(L1547&gt;0,O1547/L1547,"")</f>
        <v>0.4</v>
      </c>
    </row>
    <row r="1548" customFormat="false" ht="15" hidden="false" customHeight="false" outlineLevel="0" collapsed="false">
      <c r="A1548" s="2" t="str">
        <f aca="false">RAW_DATA!A1544</f>
        <v>ORD-101543</v>
      </c>
      <c r="B1548" s="2" t="str">
        <f aca="false">RAW_DATA!B1544</f>
        <v>CUST-9893</v>
      </c>
      <c r="C1548" s="2" t="str">
        <f aca="false">RAW_DATA!C1544</f>
        <v>Women</v>
      </c>
      <c r="D1548" s="2" t="str">
        <f aca="false">RAW_DATA!D1544</f>
        <v>WOM-JEANS-001</v>
      </c>
      <c r="E1548" s="14" t="str">
        <f aca="false">RAW_DATA!E1544</f>
        <v>2024-01-22</v>
      </c>
      <c r="F1548" s="14" t="str">
        <f aca="false">RAW_DATA!F1544</f>
        <v>2024-01-25</v>
      </c>
      <c r="G1548" s="2" t="str">
        <f aca="false">RAW_DATA!G1544</f>
        <v>Lumbini</v>
      </c>
      <c r="H1548" s="4" t="n">
        <f aca="false">RAW_DATA!H1544</f>
        <v>1299.18</v>
      </c>
      <c r="I1548" s="5" t="n">
        <f aca="false">RAW_DATA!I1544</f>
        <v>25</v>
      </c>
      <c r="J1548" s="2" t="str">
        <f aca="false">RAW_DATA!J1544</f>
        <v>Yes</v>
      </c>
      <c r="K1548" s="15" t="n">
        <f aca="false">IF(AND(F1548&lt;&gt;"",E1548&lt;&gt;""),DATEVALUE(F1548)-DATEVALUE(E1548),"")</f>
        <v>3</v>
      </c>
      <c r="L1548" s="4" t="n">
        <f aca="false">H1548*(1-I1548/100)</f>
        <v>974.385</v>
      </c>
      <c r="M1548" s="4" t="n">
        <f aca="false">H1548*CALCULATIONS!$B$2</f>
        <v>779.508</v>
      </c>
      <c r="N1548" s="4" t="n">
        <f aca="false">IF(J1548="Yes",H1548*CALCULATIONS!$B$3,0)</f>
        <v>259.836</v>
      </c>
      <c r="O1548" s="4" t="n">
        <f aca="false">L1548-M1548-N1548</f>
        <v>-64.9590000000001</v>
      </c>
      <c r="P1548" s="16" t="n">
        <f aca="false">IF(L1548&gt;0,O1548/L1548,"")</f>
        <v>-0.0666666666666667</v>
      </c>
    </row>
    <row r="1549" customFormat="false" ht="15" hidden="false" customHeight="false" outlineLevel="0" collapsed="false">
      <c r="A1549" s="2" t="str">
        <f aca="false">RAW_DATA!A1545</f>
        <v>ORD-101544</v>
      </c>
      <c r="B1549" s="2" t="str">
        <f aca="false">RAW_DATA!B1545</f>
        <v>CUST-9810</v>
      </c>
      <c r="C1549" s="2" t="str">
        <f aca="false">RAW_DATA!C1545</f>
        <v>Men</v>
      </c>
      <c r="D1549" s="2" t="str">
        <f aca="false">RAW_DATA!D1545</f>
        <v>MEN-SUIT-001</v>
      </c>
      <c r="E1549" s="14" t="str">
        <f aca="false">RAW_DATA!E1545</f>
        <v>2024-06-04</v>
      </c>
      <c r="F1549" s="14" t="str">
        <f aca="false">RAW_DATA!F1545</f>
        <v>2024-06-09</v>
      </c>
      <c r="G1549" s="2" t="str">
        <f aca="false">RAW_DATA!G1545</f>
        <v>Lumbini</v>
      </c>
      <c r="H1549" s="4" t="n">
        <f aca="false">RAW_DATA!H1545</f>
        <v>905.46</v>
      </c>
      <c r="I1549" s="5" t="n">
        <f aca="false">RAW_DATA!I1545</f>
        <v>20</v>
      </c>
      <c r="J1549" s="2" t="str">
        <f aca="false">RAW_DATA!J1545</f>
        <v>No</v>
      </c>
      <c r="K1549" s="15" t="n">
        <f aca="false">IF(AND(F1549&lt;&gt;"",E1549&lt;&gt;""),DATEVALUE(F1549)-DATEVALUE(E1549),"")</f>
        <v>5</v>
      </c>
      <c r="L1549" s="4" t="n">
        <f aca="false">H1549*(1-I1549/100)</f>
        <v>724.368</v>
      </c>
      <c r="M1549" s="4" t="n">
        <f aca="false">H1549*CALCULATIONS!$B$2</f>
        <v>543.276</v>
      </c>
      <c r="N1549" s="4" t="n">
        <f aca="false">IF(J1549="Yes",H1549*CALCULATIONS!$B$3,0)</f>
        <v>0</v>
      </c>
      <c r="O1549" s="4" t="n">
        <f aca="false">L1549-M1549-N1549</f>
        <v>181.092</v>
      </c>
      <c r="P1549" s="16" t="n">
        <f aca="false">IF(L1549&gt;0,O1549/L1549,"")</f>
        <v>0.25</v>
      </c>
    </row>
    <row r="1550" customFormat="false" ht="15" hidden="false" customHeight="false" outlineLevel="0" collapsed="false">
      <c r="A1550" s="2" t="str">
        <f aca="false">RAW_DATA!A1546</f>
        <v>ORD-101545</v>
      </c>
      <c r="B1550" s="2" t="str">
        <f aca="false">RAW_DATA!B1546</f>
        <v>CUST-4514</v>
      </c>
      <c r="C1550" s="2" t="str">
        <f aca="false">RAW_DATA!C1546</f>
        <v>Men</v>
      </c>
      <c r="D1550" s="2" t="str">
        <f aca="false">RAW_DATA!D1546</f>
        <v>MEN-POLO-001</v>
      </c>
      <c r="E1550" s="14" t="str">
        <f aca="false">RAW_DATA!E1546</f>
        <v>2024-09-17</v>
      </c>
      <c r="F1550" s="14" t="str">
        <f aca="false">RAW_DATA!F1546</f>
        <v>2024-09-22</v>
      </c>
      <c r="G1550" s="2" t="str">
        <f aca="false">RAW_DATA!G1546</f>
        <v>Lumbini</v>
      </c>
      <c r="H1550" s="4" t="n">
        <f aca="false">RAW_DATA!H1546</f>
        <v>12813.7</v>
      </c>
      <c r="I1550" s="5" t="n">
        <f aca="false">RAW_DATA!I1546</f>
        <v>20</v>
      </c>
      <c r="J1550" s="2" t="str">
        <f aca="false">RAW_DATA!J1546</f>
        <v>No</v>
      </c>
      <c r="K1550" s="15" t="n">
        <f aca="false">IF(AND(F1550&lt;&gt;"",E1550&lt;&gt;""),DATEVALUE(F1550)-DATEVALUE(E1550),"")</f>
        <v>5</v>
      </c>
      <c r="L1550" s="4" t="n">
        <f aca="false">H1550*(1-I1550/100)</f>
        <v>10250.96</v>
      </c>
      <c r="M1550" s="4" t="n">
        <f aca="false">H1550*CALCULATIONS!$B$2</f>
        <v>7688.22</v>
      </c>
      <c r="N1550" s="4" t="n">
        <f aca="false">IF(J1550="Yes",H1550*CALCULATIONS!$B$3,0)</f>
        <v>0</v>
      </c>
      <c r="O1550" s="4" t="n">
        <f aca="false">L1550-M1550-N1550</f>
        <v>2562.74</v>
      </c>
      <c r="P1550" s="16" t="n">
        <f aca="false">IF(L1550&gt;0,O1550/L1550,"")</f>
        <v>0.25</v>
      </c>
    </row>
    <row r="1551" customFormat="false" ht="15" hidden="false" customHeight="false" outlineLevel="0" collapsed="false">
      <c r="A1551" s="2" t="str">
        <f aca="false">RAW_DATA!A1547</f>
        <v>ORD-101546</v>
      </c>
      <c r="B1551" s="2" t="str">
        <f aca="false">RAW_DATA!B1547</f>
        <v>CUST-1255</v>
      </c>
      <c r="C1551" s="2" t="str">
        <f aca="false">RAW_DATA!C1547</f>
        <v>Men</v>
      </c>
      <c r="D1551" s="2" t="str">
        <f aca="false">RAW_DATA!D1547</f>
        <v>MEN-JEANS-001</v>
      </c>
      <c r="E1551" s="14" t="str">
        <f aca="false">RAW_DATA!E1547</f>
        <v>2024-12-31</v>
      </c>
      <c r="F1551" s="14" t="str">
        <f aca="false">RAW_DATA!F1547</f>
        <v>2025-01-03</v>
      </c>
      <c r="G1551" s="2" t="str">
        <f aca="false">RAW_DATA!G1547</f>
        <v>Karnali</v>
      </c>
      <c r="H1551" s="4" t="n">
        <f aca="false">RAW_DATA!H1547</f>
        <v>5144.5</v>
      </c>
      <c r="I1551" s="5" t="n">
        <f aca="false">RAW_DATA!I1547</f>
        <v>25</v>
      </c>
      <c r="J1551" s="2" t="str">
        <f aca="false">RAW_DATA!J1547</f>
        <v>No</v>
      </c>
      <c r="K1551" s="15" t="n">
        <f aca="false">IF(AND(F1551&lt;&gt;"",E1551&lt;&gt;""),DATEVALUE(F1551)-DATEVALUE(E1551),"")</f>
        <v>3</v>
      </c>
      <c r="L1551" s="4" t="n">
        <f aca="false">H1551*(1-I1551/100)</f>
        <v>3858.375</v>
      </c>
      <c r="M1551" s="4" t="n">
        <f aca="false">H1551*CALCULATIONS!$B$2</f>
        <v>3086.7</v>
      </c>
      <c r="N1551" s="4" t="n">
        <f aca="false">IF(J1551="Yes",H1551*CALCULATIONS!$B$3,0)</f>
        <v>0</v>
      </c>
      <c r="O1551" s="4" t="n">
        <f aca="false">L1551-M1551-N1551</f>
        <v>771.675</v>
      </c>
      <c r="P1551" s="16" t="n">
        <f aca="false">IF(L1551&gt;0,O1551/L1551,"")</f>
        <v>0.2</v>
      </c>
    </row>
    <row r="1552" customFormat="false" ht="15" hidden="false" customHeight="false" outlineLevel="0" collapsed="false">
      <c r="A1552" s="2" t="str">
        <f aca="false">RAW_DATA!A1548</f>
        <v>ORD-101547</v>
      </c>
      <c r="B1552" s="2" t="str">
        <f aca="false">RAW_DATA!B1548</f>
        <v>CUST-6419</v>
      </c>
      <c r="C1552" s="2" t="str">
        <f aca="false">RAW_DATA!C1548</f>
        <v>Men</v>
      </c>
      <c r="D1552" s="2" t="str">
        <f aca="false">RAW_DATA!D1548</f>
        <v>MEN-POLO-001</v>
      </c>
      <c r="E1552" s="14" t="str">
        <f aca="false">RAW_DATA!E1548</f>
        <v>2024-05-28</v>
      </c>
      <c r="F1552" s="14" t="str">
        <f aca="false">RAW_DATA!F1548</f>
        <v>2024-05-29</v>
      </c>
      <c r="G1552" s="2" t="str">
        <f aca="false">RAW_DATA!G1548</f>
        <v>Bagmati</v>
      </c>
      <c r="H1552" s="4" t="n">
        <f aca="false">RAW_DATA!H1548</f>
        <v>2186.8</v>
      </c>
      <c r="I1552" s="5" t="n">
        <f aca="false">RAW_DATA!I1548</f>
        <v>25</v>
      </c>
      <c r="J1552" s="2" t="str">
        <f aca="false">RAW_DATA!J1548</f>
        <v>No</v>
      </c>
      <c r="K1552" s="15" t="n">
        <f aca="false">IF(AND(F1552&lt;&gt;"",E1552&lt;&gt;""),DATEVALUE(F1552)-DATEVALUE(E1552),"")</f>
        <v>1</v>
      </c>
      <c r="L1552" s="4" t="n">
        <f aca="false">H1552*(1-I1552/100)</f>
        <v>1640.1</v>
      </c>
      <c r="M1552" s="4" t="n">
        <f aca="false">H1552*CALCULATIONS!$B$2</f>
        <v>1312.08</v>
      </c>
      <c r="N1552" s="4" t="n">
        <f aca="false">IF(J1552="Yes",H1552*CALCULATIONS!$B$3,0)</f>
        <v>0</v>
      </c>
      <c r="O1552" s="4" t="n">
        <f aca="false">L1552-M1552-N1552</f>
        <v>328.02</v>
      </c>
      <c r="P1552" s="16" t="n">
        <f aca="false">IF(L1552&gt;0,O1552/L1552,"")</f>
        <v>0.2</v>
      </c>
    </row>
    <row r="1553" customFormat="false" ht="15" hidden="false" customHeight="false" outlineLevel="0" collapsed="false">
      <c r="A1553" s="2" t="str">
        <f aca="false">RAW_DATA!A1549</f>
        <v>ORD-101548</v>
      </c>
      <c r="B1553" s="2" t="str">
        <f aca="false">RAW_DATA!B1549</f>
        <v>CUST-5033</v>
      </c>
      <c r="C1553" s="2" t="str">
        <f aca="false">RAW_DATA!C1549</f>
        <v>Kids</v>
      </c>
      <c r="D1553" s="2" t="str">
        <f aca="false">RAW_DATA!D1549</f>
        <v>KID-SHORTS-001</v>
      </c>
      <c r="E1553" s="14" t="str">
        <f aca="false">RAW_DATA!E1549</f>
        <v>2024-07-24</v>
      </c>
      <c r="F1553" s="14" t="str">
        <f aca="false">RAW_DATA!F1549</f>
        <v>2024-07-25</v>
      </c>
      <c r="G1553" s="2" t="str">
        <f aca="false">RAW_DATA!G1549</f>
        <v>Karnali</v>
      </c>
      <c r="H1553" s="4" t="n">
        <f aca="false">RAW_DATA!H1549</f>
        <v>13804.96</v>
      </c>
      <c r="I1553" s="5" t="n">
        <f aca="false">RAW_DATA!I1549</f>
        <v>10</v>
      </c>
      <c r="J1553" s="2" t="str">
        <f aca="false">RAW_DATA!J1549</f>
        <v>Yes</v>
      </c>
      <c r="K1553" s="15" t="n">
        <f aca="false">IF(AND(F1553&lt;&gt;"",E1553&lt;&gt;""),DATEVALUE(F1553)-DATEVALUE(E1553),"")</f>
        <v>1</v>
      </c>
      <c r="L1553" s="4" t="n">
        <f aca="false">H1553*(1-I1553/100)</f>
        <v>12424.464</v>
      </c>
      <c r="M1553" s="4" t="n">
        <f aca="false">H1553*CALCULATIONS!$B$2</f>
        <v>8282.976</v>
      </c>
      <c r="N1553" s="4" t="n">
        <f aca="false">IF(J1553="Yes",H1553*CALCULATIONS!$B$3,0)</f>
        <v>2760.992</v>
      </c>
      <c r="O1553" s="4" t="n">
        <f aca="false">L1553-M1553-N1553</f>
        <v>1380.496</v>
      </c>
      <c r="P1553" s="16" t="n">
        <f aca="false">IF(L1553&gt;0,O1553/L1553,"")</f>
        <v>0.111111111111111</v>
      </c>
    </row>
    <row r="1554" customFormat="false" ht="15" hidden="false" customHeight="false" outlineLevel="0" collapsed="false">
      <c r="A1554" s="2" t="str">
        <f aca="false">RAW_DATA!A1550</f>
        <v>ORD-101549</v>
      </c>
      <c r="B1554" s="2" t="str">
        <f aca="false">RAW_DATA!B1550</f>
        <v>CUST-4356</v>
      </c>
      <c r="C1554" s="2" t="str">
        <f aca="false">RAW_DATA!C1550</f>
        <v>Women</v>
      </c>
      <c r="D1554" s="2" t="str">
        <f aca="false">RAW_DATA!D1550</f>
        <v>WOM-JEANS-001</v>
      </c>
      <c r="E1554" s="14" t="str">
        <f aca="false">RAW_DATA!E1550</f>
        <v>2024-12-29</v>
      </c>
      <c r="F1554" s="14" t="str">
        <f aca="false">RAW_DATA!F1550</f>
        <v>2025-01-08</v>
      </c>
      <c r="G1554" s="2" t="str">
        <f aca="false">RAW_DATA!G1550</f>
        <v>Karnali</v>
      </c>
      <c r="H1554" s="4" t="n">
        <f aca="false">RAW_DATA!H1550</f>
        <v>10365.74</v>
      </c>
      <c r="I1554" s="5" t="n">
        <f aca="false">RAW_DATA!I1550</f>
        <v>15</v>
      </c>
      <c r="J1554" s="2" t="str">
        <f aca="false">RAW_DATA!J1550</f>
        <v>No</v>
      </c>
      <c r="K1554" s="15" t="n">
        <f aca="false">IF(AND(F1554&lt;&gt;"",E1554&lt;&gt;""),DATEVALUE(F1554)-DATEVALUE(E1554),"")</f>
        <v>10</v>
      </c>
      <c r="L1554" s="4" t="n">
        <f aca="false">H1554*(1-I1554/100)</f>
        <v>8810.879</v>
      </c>
      <c r="M1554" s="4" t="n">
        <f aca="false">H1554*CALCULATIONS!$B$2</f>
        <v>6219.444</v>
      </c>
      <c r="N1554" s="4" t="n">
        <f aca="false">IF(J1554="Yes",H1554*CALCULATIONS!$B$3,0)</f>
        <v>0</v>
      </c>
      <c r="O1554" s="4" t="n">
        <f aca="false">L1554-M1554-N1554</f>
        <v>2591.435</v>
      </c>
      <c r="P1554" s="16" t="n">
        <f aca="false">IF(L1554&gt;0,O1554/L1554,"")</f>
        <v>0.294117647058824</v>
      </c>
    </row>
    <row r="1555" customFormat="false" ht="15" hidden="false" customHeight="false" outlineLevel="0" collapsed="false">
      <c r="A1555" s="2" t="str">
        <f aca="false">RAW_DATA!A1551</f>
        <v>ORD-101550</v>
      </c>
      <c r="B1555" s="2" t="str">
        <f aca="false">RAW_DATA!B1551</f>
        <v>CUST-4104</v>
      </c>
      <c r="C1555" s="2" t="str">
        <f aca="false">RAW_DATA!C1551</f>
        <v>Kids</v>
      </c>
      <c r="D1555" s="2" t="str">
        <f aca="false">RAW_DATA!D1551</f>
        <v>KID-JACKET-001</v>
      </c>
      <c r="E1555" s="14" t="str">
        <f aca="false">RAW_DATA!E1551</f>
        <v>2024-07-30</v>
      </c>
      <c r="F1555" s="14" t="str">
        <f aca="false">RAW_DATA!F1551</f>
        <v>2024-08-04</v>
      </c>
      <c r="G1555" s="2" t="str">
        <f aca="false">RAW_DATA!G1551</f>
        <v>Madhesh</v>
      </c>
      <c r="H1555" s="4" t="n">
        <f aca="false">RAW_DATA!H1551</f>
        <v>6530.37</v>
      </c>
      <c r="I1555" s="5" t="n">
        <f aca="false">RAW_DATA!I1551</f>
        <v>0</v>
      </c>
      <c r="J1555" s="2" t="str">
        <f aca="false">RAW_DATA!J1551</f>
        <v>No</v>
      </c>
      <c r="K1555" s="15" t="n">
        <f aca="false">IF(AND(F1555&lt;&gt;"",E1555&lt;&gt;""),DATEVALUE(F1555)-DATEVALUE(E1555),"")</f>
        <v>5</v>
      </c>
      <c r="L1555" s="4" t="n">
        <f aca="false">H1555*(1-I1555/100)</f>
        <v>6530.37</v>
      </c>
      <c r="M1555" s="4" t="n">
        <f aca="false">H1555*CALCULATIONS!$B$2</f>
        <v>3918.222</v>
      </c>
      <c r="N1555" s="4" t="n">
        <f aca="false">IF(J1555="Yes",H1555*CALCULATIONS!$B$3,0)</f>
        <v>0</v>
      </c>
      <c r="O1555" s="4" t="n">
        <f aca="false">L1555-M1555-N1555</f>
        <v>2612.148</v>
      </c>
      <c r="P1555" s="16" t="n">
        <f aca="false">IF(L1555&gt;0,O1555/L1555,"")</f>
        <v>0.4</v>
      </c>
    </row>
    <row r="1556" customFormat="false" ht="15" hidden="false" customHeight="false" outlineLevel="0" collapsed="false">
      <c r="A1556" s="2" t="str">
        <f aca="false">RAW_DATA!A1552</f>
        <v>ORD-101551</v>
      </c>
      <c r="B1556" s="2" t="str">
        <f aca="false">RAW_DATA!B1552</f>
        <v>CUST-3111</v>
      </c>
      <c r="C1556" s="2" t="str">
        <f aca="false">RAW_DATA!C1552</f>
        <v>Kids</v>
      </c>
      <c r="D1556" s="2" t="str">
        <f aca="false">RAW_DATA!D1552</f>
        <v>KID-HOODIE-001</v>
      </c>
      <c r="E1556" s="14" t="str">
        <f aca="false">RAW_DATA!E1552</f>
        <v>2024-07-21</v>
      </c>
      <c r="F1556" s="14" t="str">
        <f aca="false">RAW_DATA!F1552</f>
        <v>2024-07-22</v>
      </c>
      <c r="G1556" s="2" t="str">
        <f aca="false">RAW_DATA!G1552</f>
        <v>Bagmati</v>
      </c>
      <c r="H1556" s="4" t="n">
        <f aca="false">RAW_DATA!H1552</f>
        <v>9584.79</v>
      </c>
      <c r="I1556" s="5" t="n">
        <f aca="false">RAW_DATA!I1552</f>
        <v>0</v>
      </c>
      <c r="J1556" s="2" t="str">
        <f aca="false">RAW_DATA!J1552</f>
        <v>No</v>
      </c>
      <c r="K1556" s="15" t="n">
        <f aca="false">IF(AND(F1556&lt;&gt;"",E1556&lt;&gt;""),DATEVALUE(F1556)-DATEVALUE(E1556),"")</f>
        <v>1</v>
      </c>
      <c r="L1556" s="4" t="n">
        <f aca="false">H1556*(1-I1556/100)</f>
        <v>9584.79</v>
      </c>
      <c r="M1556" s="4" t="n">
        <f aca="false">H1556*CALCULATIONS!$B$2</f>
        <v>5750.874</v>
      </c>
      <c r="N1556" s="4" t="n">
        <f aca="false">IF(J1556="Yes",H1556*CALCULATIONS!$B$3,0)</f>
        <v>0</v>
      </c>
      <c r="O1556" s="4" t="n">
        <f aca="false">L1556-M1556-N1556</f>
        <v>3833.916</v>
      </c>
      <c r="P1556" s="16" t="n">
        <f aca="false">IF(L1556&gt;0,O1556/L1556,"")</f>
        <v>0.4</v>
      </c>
    </row>
    <row r="1557" customFormat="false" ht="15" hidden="false" customHeight="false" outlineLevel="0" collapsed="false">
      <c r="A1557" s="2" t="str">
        <f aca="false">RAW_DATA!A1553</f>
        <v>ORD-101552</v>
      </c>
      <c r="B1557" s="2" t="str">
        <f aca="false">RAW_DATA!B1553</f>
        <v>CUST-3742</v>
      </c>
      <c r="C1557" s="2" t="str">
        <f aca="false">RAW_DATA!C1553</f>
        <v>Women</v>
      </c>
      <c r="D1557" s="2" t="str">
        <f aca="false">RAW_DATA!D1553</f>
        <v>WOM-TOP-001</v>
      </c>
      <c r="E1557" s="14" t="str">
        <f aca="false">RAW_DATA!E1553</f>
        <v>2024-09-07</v>
      </c>
      <c r="F1557" s="14" t="str">
        <f aca="false">RAW_DATA!F1553</f>
        <v>2024-09-09</v>
      </c>
      <c r="G1557" s="2" t="str">
        <f aca="false">RAW_DATA!G1553</f>
        <v>Bagmati</v>
      </c>
      <c r="H1557" s="4" t="n">
        <f aca="false">RAW_DATA!H1553</f>
        <v>2171.54</v>
      </c>
      <c r="I1557" s="5" t="n">
        <f aca="false">RAW_DATA!I1553</f>
        <v>0</v>
      </c>
      <c r="J1557" s="2" t="str">
        <f aca="false">RAW_DATA!J1553</f>
        <v>No</v>
      </c>
      <c r="K1557" s="15" t="n">
        <f aca="false">IF(AND(F1557&lt;&gt;"",E1557&lt;&gt;""),DATEVALUE(F1557)-DATEVALUE(E1557),"")</f>
        <v>2</v>
      </c>
      <c r="L1557" s="4" t="n">
        <f aca="false">H1557*(1-I1557/100)</f>
        <v>2171.54</v>
      </c>
      <c r="M1557" s="4" t="n">
        <f aca="false">H1557*CALCULATIONS!$B$2</f>
        <v>1302.924</v>
      </c>
      <c r="N1557" s="4" t="n">
        <f aca="false">IF(J1557="Yes",H1557*CALCULATIONS!$B$3,0)</f>
        <v>0</v>
      </c>
      <c r="O1557" s="4" t="n">
        <f aca="false">L1557-M1557-N1557</f>
        <v>868.616</v>
      </c>
      <c r="P1557" s="16" t="n">
        <f aca="false">IF(L1557&gt;0,O1557/L1557,"")</f>
        <v>0.4</v>
      </c>
    </row>
    <row r="1558" customFormat="false" ht="15" hidden="false" customHeight="false" outlineLevel="0" collapsed="false">
      <c r="A1558" s="2" t="str">
        <f aca="false">RAW_DATA!A1554</f>
        <v>ORD-101553</v>
      </c>
      <c r="B1558" s="2" t="str">
        <f aca="false">RAW_DATA!B1554</f>
        <v>CUST-5284</v>
      </c>
      <c r="C1558" s="2" t="str">
        <f aca="false">RAW_DATA!C1554</f>
        <v>Kids</v>
      </c>
      <c r="D1558" s="2" t="str">
        <f aca="false">RAW_DATA!D1554</f>
        <v>KID-JACKET-001</v>
      </c>
      <c r="E1558" s="14" t="str">
        <f aca="false">RAW_DATA!E1554</f>
        <v>2024-07-22</v>
      </c>
      <c r="F1558" s="14" t="str">
        <f aca="false">RAW_DATA!F1554</f>
        <v>2024-07-26</v>
      </c>
      <c r="G1558" s="2" t="str">
        <f aca="false">RAW_DATA!G1554</f>
        <v>Sudurpashchim</v>
      </c>
      <c r="H1558" s="4" t="n">
        <f aca="false">RAW_DATA!H1554</f>
        <v>13993.98</v>
      </c>
      <c r="I1558" s="5" t="n">
        <f aca="false">RAW_DATA!I1554</f>
        <v>25</v>
      </c>
      <c r="J1558" s="2" t="str">
        <f aca="false">RAW_DATA!J1554</f>
        <v>No</v>
      </c>
      <c r="K1558" s="15" t="n">
        <f aca="false">IF(AND(F1558&lt;&gt;"",E1558&lt;&gt;""),DATEVALUE(F1558)-DATEVALUE(E1558),"")</f>
        <v>4</v>
      </c>
      <c r="L1558" s="4" t="n">
        <f aca="false">H1558*(1-I1558/100)</f>
        <v>10495.485</v>
      </c>
      <c r="M1558" s="4" t="n">
        <f aca="false">H1558*CALCULATIONS!$B$2</f>
        <v>8396.388</v>
      </c>
      <c r="N1558" s="4" t="n">
        <f aca="false">IF(J1558="Yes",H1558*CALCULATIONS!$B$3,0)</f>
        <v>0</v>
      </c>
      <c r="O1558" s="4" t="n">
        <f aca="false">L1558-M1558-N1558</f>
        <v>2099.097</v>
      </c>
      <c r="P1558" s="16" t="n">
        <f aca="false">IF(L1558&gt;0,O1558/L1558,"")</f>
        <v>0.2</v>
      </c>
    </row>
    <row r="1559" customFormat="false" ht="15" hidden="false" customHeight="false" outlineLevel="0" collapsed="false">
      <c r="A1559" s="2" t="str">
        <f aca="false">RAW_DATA!A1555</f>
        <v>ORD-101554</v>
      </c>
      <c r="B1559" s="2" t="str">
        <f aca="false">RAW_DATA!B1555</f>
        <v>CUST-9490</v>
      </c>
      <c r="C1559" s="2" t="str">
        <f aca="false">RAW_DATA!C1555</f>
        <v>Men</v>
      </c>
      <c r="D1559" s="2" t="str">
        <f aca="false">RAW_DATA!D1555</f>
        <v>MEN-SHIRT-002</v>
      </c>
      <c r="E1559" s="14" t="str">
        <f aca="false">RAW_DATA!E1555</f>
        <v>2024-10-11</v>
      </c>
      <c r="F1559" s="14" t="str">
        <f aca="false">RAW_DATA!F1555</f>
        <v>2024-10-20</v>
      </c>
      <c r="G1559" s="2" t="str">
        <f aca="false">RAW_DATA!G1555</f>
        <v>Madhesh</v>
      </c>
      <c r="H1559" s="4" t="n">
        <f aca="false">RAW_DATA!H1555</f>
        <v>14278.03</v>
      </c>
      <c r="I1559" s="5" t="n">
        <f aca="false">RAW_DATA!I1555</f>
        <v>5</v>
      </c>
      <c r="J1559" s="2" t="str">
        <f aca="false">RAW_DATA!J1555</f>
        <v>No</v>
      </c>
      <c r="K1559" s="15" t="n">
        <f aca="false">IF(AND(F1559&lt;&gt;"",E1559&lt;&gt;""),DATEVALUE(F1559)-DATEVALUE(E1559),"")</f>
        <v>9</v>
      </c>
      <c r="L1559" s="4" t="n">
        <f aca="false">H1559*(1-I1559/100)</f>
        <v>13564.1285</v>
      </c>
      <c r="M1559" s="4" t="n">
        <f aca="false">H1559*CALCULATIONS!$B$2</f>
        <v>8566.818</v>
      </c>
      <c r="N1559" s="4" t="n">
        <f aca="false">IF(J1559="Yes",H1559*CALCULATIONS!$B$3,0)</f>
        <v>0</v>
      </c>
      <c r="O1559" s="4" t="n">
        <f aca="false">L1559-M1559-N1559</f>
        <v>4997.3105</v>
      </c>
      <c r="P1559" s="16" t="n">
        <f aca="false">IF(L1559&gt;0,O1559/L1559,"")</f>
        <v>0.368421052631579</v>
      </c>
    </row>
    <row r="1560" customFormat="false" ht="15" hidden="false" customHeight="false" outlineLevel="0" collapsed="false">
      <c r="A1560" s="2" t="str">
        <f aca="false">RAW_DATA!A1556</f>
        <v>ORD-101555</v>
      </c>
      <c r="B1560" s="2" t="str">
        <f aca="false">RAW_DATA!B1556</f>
        <v>CUST-2104</v>
      </c>
      <c r="C1560" s="2" t="str">
        <f aca="false">RAW_DATA!C1556</f>
        <v>Kids</v>
      </c>
      <c r="D1560" s="2" t="str">
        <f aca="false">RAW_DATA!D1556</f>
        <v>KID-HOODIE-001</v>
      </c>
      <c r="E1560" s="14" t="str">
        <f aca="false">RAW_DATA!E1556</f>
        <v>2024-07-17</v>
      </c>
      <c r="F1560" s="14" t="str">
        <f aca="false">RAW_DATA!F1556</f>
        <v>2024-07-20</v>
      </c>
      <c r="G1560" s="2" t="str">
        <f aca="false">RAW_DATA!G1556</f>
        <v>Madhesh</v>
      </c>
      <c r="H1560" s="4" t="n">
        <f aca="false">RAW_DATA!H1556</f>
        <v>3815.35</v>
      </c>
      <c r="I1560" s="5" t="n">
        <f aca="false">RAW_DATA!I1556</f>
        <v>0</v>
      </c>
      <c r="J1560" s="2" t="str">
        <f aca="false">RAW_DATA!J1556</f>
        <v>No</v>
      </c>
      <c r="K1560" s="15" t="n">
        <f aca="false">IF(AND(F1560&lt;&gt;"",E1560&lt;&gt;""),DATEVALUE(F1560)-DATEVALUE(E1560),"")</f>
        <v>3</v>
      </c>
      <c r="L1560" s="4" t="n">
        <f aca="false">H1560*(1-I1560/100)</f>
        <v>3815.35</v>
      </c>
      <c r="M1560" s="4" t="n">
        <f aca="false">H1560*CALCULATIONS!$B$2</f>
        <v>2289.21</v>
      </c>
      <c r="N1560" s="4" t="n">
        <f aca="false">IF(J1560="Yes",H1560*CALCULATIONS!$B$3,0)</f>
        <v>0</v>
      </c>
      <c r="O1560" s="4" t="n">
        <f aca="false">L1560-M1560-N1560</f>
        <v>1526.14</v>
      </c>
      <c r="P1560" s="16" t="n">
        <f aca="false">IF(L1560&gt;0,O1560/L1560,"")</f>
        <v>0.4</v>
      </c>
    </row>
    <row r="1561" customFormat="false" ht="15" hidden="false" customHeight="false" outlineLevel="0" collapsed="false">
      <c r="A1561" s="2" t="str">
        <f aca="false">RAW_DATA!A1557</f>
        <v>ORD-101556</v>
      </c>
      <c r="B1561" s="2" t="str">
        <f aca="false">RAW_DATA!B1557</f>
        <v>CUST-9251</v>
      </c>
      <c r="C1561" s="2" t="str">
        <f aca="false">RAW_DATA!C1557</f>
        <v>Men</v>
      </c>
      <c r="D1561" s="2" t="str">
        <f aca="false">RAW_DATA!D1557</f>
        <v>MEN-KURTA-001</v>
      </c>
      <c r="E1561" s="14" t="str">
        <f aca="false">RAW_DATA!E1557</f>
        <v>2024-11-01</v>
      </c>
      <c r="F1561" s="14" t="str">
        <f aca="false">RAW_DATA!F1557</f>
        <v>2024-11-09</v>
      </c>
      <c r="G1561" s="2" t="str">
        <f aca="false">RAW_DATA!G1557</f>
        <v>Madhesh</v>
      </c>
      <c r="H1561" s="4" t="n">
        <f aca="false">RAW_DATA!H1557</f>
        <v>2570</v>
      </c>
      <c r="I1561" s="5" t="n">
        <f aca="false">RAW_DATA!I1557</f>
        <v>25</v>
      </c>
      <c r="J1561" s="2" t="str">
        <f aca="false">RAW_DATA!J1557</f>
        <v>No</v>
      </c>
      <c r="K1561" s="15" t="n">
        <f aca="false">IF(AND(F1561&lt;&gt;"",E1561&lt;&gt;""),DATEVALUE(F1561)-DATEVALUE(E1561),"")</f>
        <v>8</v>
      </c>
      <c r="L1561" s="4" t="n">
        <f aca="false">H1561*(1-I1561/100)</f>
        <v>1927.5</v>
      </c>
      <c r="M1561" s="4" t="n">
        <f aca="false">H1561*CALCULATIONS!$B$2</f>
        <v>1542</v>
      </c>
      <c r="N1561" s="4" t="n">
        <f aca="false">IF(J1561="Yes",H1561*CALCULATIONS!$B$3,0)</f>
        <v>0</v>
      </c>
      <c r="O1561" s="4" t="n">
        <f aca="false">L1561-M1561-N1561</f>
        <v>385.5</v>
      </c>
      <c r="P1561" s="16" t="n">
        <f aca="false">IF(L1561&gt;0,O1561/L1561,"")</f>
        <v>0.2</v>
      </c>
    </row>
    <row r="1562" customFormat="false" ht="15" hidden="false" customHeight="false" outlineLevel="0" collapsed="false">
      <c r="A1562" s="2" t="str">
        <f aca="false">RAW_DATA!A1558</f>
        <v>ORD-101557</v>
      </c>
      <c r="B1562" s="2" t="str">
        <f aca="false">RAW_DATA!B1558</f>
        <v>CUST-5109</v>
      </c>
      <c r="C1562" s="2" t="str">
        <f aca="false">RAW_DATA!C1558</f>
        <v>Women</v>
      </c>
      <c r="D1562" s="2" t="str">
        <f aca="false">RAW_DATA!D1558</f>
        <v>WOM-TOP-001</v>
      </c>
      <c r="E1562" s="14" t="str">
        <f aca="false">RAW_DATA!E1558</f>
        <v>2024-10-18</v>
      </c>
      <c r="F1562" s="14" t="str">
        <f aca="false">RAW_DATA!F1558</f>
        <v>2024-10-19</v>
      </c>
      <c r="G1562" s="2" t="str">
        <f aca="false">RAW_DATA!G1558</f>
        <v>Lumbini</v>
      </c>
      <c r="H1562" s="4" t="n">
        <f aca="false">RAW_DATA!H1558</f>
        <v>5109.86</v>
      </c>
      <c r="I1562" s="5" t="n">
        <f aca="false">RAW_DATA!I1558</f>
        <v>25</v>
      </c>
      <c r="J1562" s="2" t="str">
        <f aca="false">RAW_DATA!J1558</f>
        <v>Yes</v>
      </c>
      <c r="K1562" s="15" t="n">
        <f aca="false">IF(AND(F1562&lt;&gt;"",E1562&lt;&gt;""),DATEVALUE(F1562)-DATEVALUE(E1562),"")</f>
        <v>1</v>
      </c>
      <c r="L1562" s="4" t="n">
        <f aca="false">H1562*(1-I1562/100)</f>
        <v>3832.395</v>
      </c>
      <c r="M1562" s="4" t="n">
        <f aca="false">H1562*CALCULATIONS!$B$2</f>
        <v>3065.916</v>
      </c>
      <c r="N1562" s="4" t="n">
        <f aca="false">IF(J1562="Yes",H1562*CALCULATIONS!$B$3,0)</f>
        <v>1021.972</v>
      </c>
      <c r="O1562" s="4" t="n">
        <f aca="false">L1562-M1562-N1562</f>
        <v>-255.493</v>
      </c>
      <c r="P1562" s="16" t="n">
        <f aca="false">IF(L1562&gt;0,O1562/L1562,"")</f>
        <v>-0.0666666666666667</v>
      </c>
    </row>
    <row r="1563" customFormat="false" ht="15" hidden="false" customHeight="false" outlineLevel="0" collapsed="false">
      <c r="A1563" s="2" t="str">
        <f aca="false">RAW_DATA!A1559</f>
        <v>ORD-101558</v>
      </c>
      <c r="B1563" s="2" t="str">
        <f aca="false">RAW_DATA!B1559</f>
        <v>CUST-2042</v>
      </c>
      <c r="C1563" s="2" t="str">
        <f aca="false">RAW_DATA!C1559</f>
        <v>Kids</v>
      </c>
      <c r="D1563" s="2" t="str">
        <f aca="false">RAW_DATA!D1559</f>
        <v>KID-UNIFORM-001</v>
      </c>
      <c r="E1563" s="14" t="str">
        <f aca="false">RAW_DATA!E1559</f>
        <v>2024-07-13</v>
      </c>
      <c r="F1563" s="14" t="str">
        <f aca="false">RAW_DATA!F1559</f>
        <v>2024-07-16</v>
      </c>
      <c r="G1563" s="2" t="str">
        <f aca="false">RAW_DATA!G1559</f>
        <v>Madhesh</v>
      </c>
      <c r="H1563" s="4" t="n">
        <f aca="false">RAW_DATA!H1559</f>
        <v>1318.21</v>
      </c>
      <c r="I1563" s="5" t="n">
        <f aca="false">RAW_DATA!I1559</f>
        <v>25</v>
      </c>
      <c r="J1563" s="2" t="str">
        <f aca="false">RAW_DATA!J1559</f>
        <v>No</v>
      </c>
      <c r="K1563" s="15" t="n">
        <f aca="false">IF(AND(F1563&lt;&gt;"",E1563&lt;&gt;""),DATEVALUE(F1563)-DATEVALUE(E1563),"")</f>
        <v>3</v>
      </c>
      <c r="L1563" s="4" t="n">
        <f aca="false">H1563*(1-I1563/100)</f>
        <v>988.6575</v>
      </c>
      <c r="M1563" s="4" t="n">
        <f aca="false">H1563*CALCULATIONS!$B$2</f>
        <v>790.926</v>
      </c>
      <c r="N1563" s="4" t="n">
        <f aca="false">IF(J1563="Yes",H1563*CALCULATIONS!$B$3,0)</f>
        <v>0</v>
      </c>
      <c r="O1563" s="4" t="n">
        <f aca="false">L1563-M1563-N1563</f>
        <v>197.7315</v>
      </c>
      <c r="P1563" s="16" t="n">
        <f aca="false">IF(L1563&gt;0,O1563/L1563,"")</f>
        <v>0.2</v>
      </c>
    </row>
    <row r="1564" customFormat="false" ht="15" hidden="false" customHeight="false" outlineLevel="0" collapsed="false">
      <c r="A1564" s="2" t="str">
        <f aca="false">RAW_DATA!A1560</f>
        <v>ORD-101559</v>
      </c>
      <c r="B1564" s="2" t="str">
        <f aca="false">RAW_DATA!B1560</f>
        <v>CUST-9659</v>
      </c>
      <c r="C1564" s="2" t="str">
        <f aca="false">RAW_DATA!C1560</f>
        <v>Men</v>
      </c>
      <c r="D1564" s="2" t="str">
        <f aca="false">RAW_DATA!D1560</f>
        <v>MEN-JEANS-002</v>
      </c>
      <c r="E1564" s="14" t="str">
        <f aca="false">RAW_DATA!E1560</f>
        <v>2024-08-13</v>
      </c>
      <c r="F1564" s="14" t="str">
        <f aca="false">RAW_DATA!F1560</f>
        <v>2024-08-15</v>
      </c>
      <c r="G1564" s="2" t="str">
        <f aca="false">RAW_DATA!G1560</f>
        <v>Madhesh</v>
      </c>
      <c r="H1564" s="4" t="n">
        <f aca="false">RAW_DATA!H1560</f>
        <v>6863.64</v>
      </c>
      <c r="I1564" s="5" t="n">
        <f aca="false">RAW_DATA!I1560</f>
        <v>25</v>
      </c>
      <c r="J1564" s="2" t="str">
        <f aca="false">RAW_DATA!J1560</f>
        <v>No</v>
      </c>
      <c r="K1564" s="15" t="n">
        <f aca="false">IF(AND(F1564&lt;&gt;"",E1564&lt;&gt;""),DATEVALUE(F1564)-DATEVALUE(E1564),"")</f>
        <v>2</v>
      </c>
      <c r="L1564" s="4" t="n">
        <f aca="false">H1564*(1-I1564/100)</f>
        <v>5147.73</v>
      </c>
      <c r="M1564" s="4" t="n">
        <f aca="false">H1564*CALCULATIONS!$B$2</f>
        <v>4118.184</v>
      </c>
      <c r="N1564" s="4" t="n">
        <f aca="false">IF(J1564="Yes",H1564*CALCULATIONS!$B$3,0)</f>
        <v>0</v>
      </c>
      <c r="O1564" s="4" t="n">
        <f aca="false">L1564-M1564-N1564</f>
        <v>1029.546</v>
      </c>
      <c r="P1564" s="16" t="n">
        <f aca="false">IF(L1564&gt;0,O1564/L1564,"")</f>
        <v>0.2</v>
      </c>
    </row>
    <row r="1565" customFormat="false" ht="15" hidden="false" customHeight="false" outlineLevel="0" collapsed="false">
      <c r="A1565" s="2" t="str">
        <f aca="false">RAW_DATA!A1561</f>
        <v>ORD-101560</v>
      </c>
      <c r="B1565" s="2" t="str">
        <f aca="false">RAW_DATA!B1561</f>
        <v>CUST-1286</v>
      </c>
      <c r="C1565" s="2" t="str">
        <f aca="false">RAW_DATA!C1561</f>
        <v>Men</v>
      </c>
      <c r="D1565" s="2" t="str">
        <f aca="false">RAW_DATA!D1561</f>
        <v>MEN-JEANS-001</v>
      </c>
      <c r="E1565" s="14" t="str">
        <f aca="false">RAW_DATA!E1561</f>
        <v>2024-12-16</v>
      </c>
      <c r="F1565" s="14" t="str">
        <f aca="false">RAW_DATA!F1561</f>
        <v>2024-12-18</v>
      </c>
      <c r="G1565" s="2" t="str">
        <f aca="false">RAW_DATA!G1561</f>
        <v>Bagmati</v>
      </c>
      <c r="H1565" s="4" t="n">
        <f aca="false">RAW_DATA!H1561</f>
        <v>1322.34</v>
      </c>
      <c r="I1565" s="5" t="n">
        <f aca="false">RAW_DATA!I1561</f>
        <v>10</v>
      </c>
      <c r="J1565" s="2" t="str">
        <f aca="false">RAW_DATA!J1561</f>
        <v>No</v>
      </c>
      <c r="K1565" s="15" t="n">
        <f aca="false">IF(AND(F1565&lt;&gt;"",E1565&lt;&gt;""),DATEVALUE(F1565)-DATEVALUE(E1565),"")</f>
        <v>2</v>
      </c>
      <c r="L1565" s="4" t="n">
        <f aca="false">H1565*(1-I1565/100)</f>
        <v>1190.106</v>
      </c>
      <c r="M1565" s="4" t="n">
        <f aca="false">H1565*CALCULATIONS!$B$2</f>
        <v>793.404</v>
      </c>
      <c r="N1565" s="4" t="n">
        <f aca="false">IF(J1565="Yes",H1565*CALCULATIONS!$B$3,0)</f>
        <v>0</v>
      </c>
      <c r="O1565" s="4" t="n">
        <f aca="false">L1565-M1565-N1565</f>
        <v>396.702</v>
      </c>
      <c r="P1565" s="16" t="n">
        <f aca="false">IF(L1565&gt;0,O1565/L1565,"")</f>
        <v>0.333333333333333</v>
      </c>
    </row>
    <row r="1566" customFormat="false" ht="15" hidden="false" customHeight="false" outlineLevel="0" collapsed="false">
      <c r="A1566" s="2" t="str">
        <f aca="false">RAW_DATA!A1562</f>
        <v>ORD-101561</v>
      </c>
      <c r="B1566" s="2" t="str">
        <f aca="false">RAW_DATA!B1562</f>
        <v>CUST-1096</v>
      </c>
      <c r="C1566" s="2" t="str">
        <f aca="false">RAW_DATA!C1562</f>
        <v>Women</v>
      </c>
      <c r="D1566" s="2" t="str">
        <f aca="false">RAW_DATA!D1562</f>
        <v>WOM-DRESS-001</v>
      </c>
      <c r="E1566" s="14" t="str">
        <f aca="false">RAW_DATA!E1562</f>
        <v>2024-03-14</v>
      </c>
      <c r="F1566" s="14" t="str">
        <f aca="false">RAW_DATA!F1562</f>
        <v>2024-03-25</v>
      </c>
      <c r="G1566" s="2" t="str">
        <f aca="false">RAW_DATA!G1562</f>
        <v>Lumbini</v>
      </c>
      <c r="H1566" s="4" t="n">
        <f aca="false">RAW_DATA!H1562</f>
        <v>5870.4</v>
      </c>
      <c r="I1566" s="5" t="n">
        <f aca="false">RAW_DATA!I1562</f>
        <v>10</v>
      </c>
      <c r="J1566" s="2" t="str">
        <f aca="false">RAW_DATA!J1562</f>
        <v>No</v>
      </c>
      <c r="K1566" s="15" t="n">
        <f aca="false">IF(AND(F1566&lt;&gt;"",E1566&lt;&gt;""),DATEVALUE(F1566)-DATEVALUE(E1566),"")</f>
        <v>11</v>
      </c>
      <c r="L1566" s="4" t="n">
        <f aca="false">H1566*(1-I1566/100)</f>
        <v>5283.36</v>
      </c>
      <c r="M1566" s="4" t="n">
        <f aca="false">H1566*CALCULATIONS!$B$2</f>
        <v>3522.24</v>
      </c>
      <c r="N1566" s="4" t="n">
        <f aca="false">IF(J1566="Yes",H1566*CALCULATIONS!$B$3,0)</f>
        <v>0</v>
      </c>
      <c r="O1566" s="4" t="n">
        <f aca="false">L1566-M1566-N1566</f>
        <v>1761.12</v>
      </c>
      <c r="P1566" s="16" t="n">
        <f aca="false">IF(L1566&gt;0,O1566/L1566,"")</f>
        <v>0.333333333333333</v>
      </c>
    </row>
    <row r="1567" customFormat="false" ht="15" hidden="false" customHeight="false" outlineLevel="0" collapsed="false">
      <c r="A1567" s="2" t="str">
        <f aca="false">RAW_DATA!A1563</f>
        <v>ORD-101562</v>
      </c>
      <c r="B1567" s="2" t="str">
        <f aca="false">RAW_DATA!B1563</f>
        <v>CUST-1576</v>
      </c>
      <c r="C1567" s="2" t="str">
        <f aca="false">RAW_DATA!C1563</f>
        <v>Men</v>
      </c>
      <c r="D1567" s="2" t="str">
        <f aca="false">RAW_DATA!D1563</f>
        <v>MEN-KURTA-001</v>
      </c>
      <c r="E1567" s="14" t="str">
        <f aca="false">RAW_DATA!E1563</f>
        <v>2024-03-02</v>
      </c>
      <c r="F1567" s="14" t="str">
        <f aca="false">RAW_DATA!F1563</f>
        <v>2024-03-12</v>
      </c>
      <c r="G1567" s="2" t="str">
        <f aca="false">RAW_DATA!G1563</f>
        <v>Bagmati</v>
      </c>
      <c r="H1567" s="4" t="n">
        <f aca="false">RAW_DATA!H1563</f>
        <v>11646.08</v>
      </c>
      <c r="I1567" s="5" t="n">
        <f aca="false">RAW_DATA!I1563</f>
        <v>15</v>
      </c>
      <c r="J1567" s="2" t="str">
        <f aca="false">RAW_DATA!J1563</f>
        <v>No</v>
      </c>
      <c r="K1567" s="15" t="n">
        <f aca="false">IF(AND(F1567&lt;&gt;"",E1567&lt;&gt;""),DATEVALUE(F1567)-DATEVALUE(E1567),"")</f>
        <v>10</v>
      </c>
      <c r="L1567" s="4" t="n">
        <f aca="false">H1567*(1-I1567/100)</f>
        <v>9899.168</v>
      </c>
      <c r="M1567" s="4" t="n">
        <f aca="false">H1567*CALCULATIONS!$B$2</f>
        <v>6987.648</v>
      </c>
      <c r="N1567" s="4" t="n">
        <f aca="false">IF(J1567="Yes",H1567*CALCULATIONS!$B$3,0)</f>
        <v>0</v>
      </c>
      <c r="O1567" s="4" t="n">
        <f aca="false">L1567-M1567-N1567</f>
        <v>2911.52</v>
      </c>
      <c r="P1567" s="16" t="n">
        <f aca="false">IF(L1567&gt;0,O1567/L1567,"")</f>
        <v>0.294117647058824</v>
      </c>
    </row>
    <row r="1568" customFormat="false" ht="15" hidden="false" customHeight="false" outlineLevel="0" collapsed="false">
      <c r="A1568" s="2" t="str">
        <f aca="false">RAW_DATA!A1564</f>
        <v>ORD-101563</v>
      </c>
      <c r="B1568" s="2" t="str">
        <f aca="false">RAW_DATA!B1564</f>
        <v>CUST-7336</v>
      </c>
      <c r="C1568" s="2" t="str">
        <f aca="false">RAW_DATA!C1564</f>
        <v>Women</v>
      </c>
      <c r="D1568" s="2" t="str">
        <f aca="false">RAW_DATA!D1564</f>
        <v>WOM-SAREE-001</v>
      </c>
      <c r="E1568" s="14" t="str">
        <f aca="false">RAW_DATA!E1564</f>
        <v>2024-10-19</v>
      </c>
      <c r="F1568" s="14" t="str">
        <f aca="false">RAW_DATA!F1564</f>
        <v>2024-10-26</v>
      </c>
      <c r="G1568" s="2" t="str">
        <f aca="false">RAW_DATA!G1564</f>
        <v>Bagmati</v>
      </c>
      <c r="H1568" s="4" t="n">
        <f aca="false">RAW_DATA!H1564</f>
        <v>13706.77</v>
      </c>
      <c r="I1568" s="5" t="n">
        <f aca="false">RAW_DATA!I1564</f>
        <v>30</v>
      </c>
      <c r="J1568" s="2" t="str">
        <f aca="false">RAW_DATA!J1564</f>
        <v>No</v>
      </c>
      <c r="K1568" s="15" t="n">
        <f aca="false">IF(AND(F1568&lt;&gt;"",E1568&lt;&gt;""),DATEVALUE(F1568)-DATEVALUE(E1568),"")</f>
        <v>7</v>
      </c>
      <c r="L1568" s="4" t="n">
        <f aca="false">H1568*(1-I1568/100)</f>
        <v>9594.739</v>
      </c>
      <c r="M1568" s="4" t="n">
        <f aca="false">H1568*CALCULATIONS!$B$2</f>
        <v>8224.062</v>
      </c>
      <c r="N1568" s="4" t="n">
        <f aca="false">IF(J1568="Yes",H1568*CALCULATIONS!$B$3,0)</f>
        <v>0</v>
      </c>
      <c r="O1568" s="4" t="n">
        <f aca="false">L1568-M1568-N1568</f>
        <v>1370.677</v>
      </c>
      <c r="P1568" s="16" t="n">
        <f aca="false">IF(L1568&gt;0,O1568/L1568,"")</f>
        <v>0.142857142857143</v>
      </c>
    </row>
    <row r="1569" customFormat="false" ht="15" hidden="false" customHeight="false" outlineLevel="0" collapsed="false">
      <c r="A1569" s="2" t="str">
        <f aca="false">RAW_DATA!A1565</f>
        <v>ORD-101564</v>
      </c>
      <c r="B1569" s="2" t="str">
        <f aca="false">RAW_DATA!B1565</f>
        <v>CUST-3509</v>
      </c>
      <c r="C1569" s="2" t="str">
        <f aca="false">RAW_DATA!C1565</f>
        <v>Women</v>
      </c>
      <c r="D1569" s="2" t="str">
        <f aca="false">RAW_DATA!D1565</f>
        <v>WOM-TOP-001</v>
      </c>
      <c r="E1569" s="14" t="str">
        <f aca="false">RAW_DATA!E1565</f>
        <v>2024-11-21</v>
      </c>
      <c r="F1569" s="14" t="str">
        <f aca="false">RAW_DATA!F1565</f>
        <v>2024-11-26</v>
      </c>
      <c r="G1569" s="2" t="str">
        <f aca="false">RAW_DATA!G1565</f>
        <v>Lumbini</v>
      </c>
      <c r="H1569" s="4" t="n">
        <f aca="false">RAW_DATA!H1565</f>
        <v>4125.61</v>
      </c>
      <c r="I1569" s="5" t="n">
        <f aca="false">RAW_DATA!I1565</f>
        <v>20</v>
      </c>
      <c r="J1569" s="2" t="str">
        <f aca="false">RAW_DATA!J1565</f>
        <v>No</v>
      </c>
      <c r="K1569" s="15" t="n">
        <f aca="false">IF(AND(F1569&lt;&gt;"",E1569&lt;&gt;""),DATEVALUE(F1569)-DATEVALUE(E1569),"")</f>
        <v>5</v>
      </c>
      <c r="L1569" s="4" t="n">
        <f aca="false">H1569*(1-I1569/100)</f>
        <v>3300.488</v>
      </c>
      <c r="M1569" s="4" t="n">
        <f aca="false">H1569*CALCULATIONS!$B$2</f>
        <v>2475.366</v>
      </c>
      <c r="N1569" s="4" t="n">
        <f aca="false">IF(J1569="Yes",H1569*CALCULATIONS!$B$3,0)</f>
        <v>0</v>
      </c>
      <c r="O1569" s="4" t="n">
        <f aca="false">L1569-M1569-N1569</f>
        <v>825.122</v>
      </c>
      <c r="P1569" s="16" t="n">
        <f aca="false">IF(L1569&gt;0,O1569/L1569,"")</f>
        <v>0.25</v>
      </c>
    </row>
    <row r="1570" customFormat="false" ht="15" hidden="false" customHeight="false" outlineLevel="0" collapsed="false">
      <c r="A1570" s="2" t="str">
        <f aca="false">RAW_DATA!A1566</f>
        <v>ORD-101565</v>
      </c>
      <c r="B1570" s="2" t="str">
        <f aca="false">RAW_DATA!B1566</f>
        <v>CUST-5214</v>
      </c>
      <c r="C1570" s="2" t="str">
        <f aca="false">RAW_DATA!C1566</f>
        <v>Women</v>
      </c>
      <c r="D1570" s="2" t="str">
        <f aca="false">RAW_DATA!D1566</f>
        <v>WOM-BLOUSE-001</v>
      </c>
      <c r="E1570" s="14" t="str">
        <f aca="false">RAW_DATA!E1566</f>
        <v>2024-03-30</v>
      </c>
      <c r="F1570" s="14" t="str">
        <f aca="false">RAW_DATA!F1566</f>
        <v>2024-04-13</v>
      </c>
      <c r="G1570" s="2" t="str">
        <f aca="false">RAW_DATA!G1566</f>
        <v>Bagmati</v>
      </c>
      <c r="H1570" s="4" t="n">
        <f aca="false">RAW_DATA!H1566</f>
        <v>9737.85</v>
      </c>
      <c r="I1570" s="5" t="n">
        <f aca="false">RAW_DATA!I1566</f>
        <v>10</v>
      </c>
      <c r="J1570" s="2" t="str">
        <f aca="false">RAW_DATA!J1566</f>
        <v>No</v>
      </c>
      <c r="K1570" s="15" t="n">
        <f aca="false">IF(AND(F1570&lt;&gt;"",E1570&lt;&gt;""),DATEVALUE(F1570)-DATEVALUE(E1570),"")</f>
        <v>14</v>
      </c>
      <c r="L1570" s="4" t="n">
        <f aca="false">H1570*(1-I1570/100)</f>
        <v>8764.065</v>
      </c>
      <c r="M1570" s="4" t="n">
        <f aca="false">H1570*CALCULATIONS!$B$2</f>
        <v>5842.71</v>
      </c>
      <c r="N1570" s="4" t="n">
        <f aca="false">IF(J1570="Yes",H1570*CALCULATIONS!$B$3,0)</f>
        <v>0</v>
      </c>
      <c r="O1570" s="4" t="n">
        <f aca="false">L1570-M1570-N1570</f>
        <v>2921.355</v>
      </c>
      <c r="P1570" s="16" t="n">
        <f aca="false">IF(L1570&gt;0,O1570/L1570,"")</f>
        <v>0.333333333333333</v>
      </c>
    </row>
    <row r="1571" customFormat="false" ht="15" hidden="false" customHeight="false" outlineLevel="0" collapsed="false">
      <c r="A1571" s="2" t="str">
        <f aca="false">RAW_DATA!A1567</f>
        <v>ORD-101566</v>
      </c>
      <c r="B1571" s="2" t="str">
        <f aca="false">RAW_DATA!B1567</f>
        <v>CUST-9871</v>
      </c>
      <c r="C1571" s="2" t="str">
        <f aca="false">RAW_DATA!C1567</f>
        <v>Kids</v>
      </c>
      <c r="D1571" s="2" t="str">
        <f aca="false">RAW_DATA!D1567</f>
        <v>KID-UNIFORM-001</v>
      </c>
      <c r="E1571" s="14" t="str">
        <f aca="false">RAW_DATA!E1567</f>
        <v>2024-03-14</v>
      </c>
      <c r="F1571" s="14" t="str">
        <f aca="false">RAW_DATA!F1567</f>
        <v>2024-03-15</v>
      </c>
      <c r="G1571" s="2" t="str">
        <f aca="false">RAW_DATA!G1567</f>
        <v>Lumbini</v>
      </c>
      <c r="H1571" s="4" t="n">
        <f aca="false">RAW_DATA!H1567</f>
        <v>12179.03</v>
      </c>
      <c r="I1571" s="5" t="n">
        <f aca="false">RAW_DATA!I1567</f>
        <v>15</v>
      </c>
      <c r="J1571" s="2" t="str">
        <f aca="false">RAW_DATA!J1567</f>
        <v>No</v>
      </c>
      <c r="K1571" s="15" t="n">
        <f aca="false">IF(AND(F1571&lt;&gt;"",E1571&lt;&gt;""),DATEVALUE(F1571)-DATEVALUE(E1571),"")</f>
        <v>1</v>
      </c>
      <c r="L1571" s="4" t="n">
        <f aca="false">H1571*(1-I1571/100)</f>
        <v>10352.1755</v>
      </c>
      <c r="M1571" s="4" t="n">
        <f aca="false">H1571*CALCULATIONS!$B$2</f>
        <v>7307.418</v>
      </c>
      <c r="N1571" s="4" t="n">
        <f aca="false">IF(J1571="Yes",H1571*CALCULATIONS!$B$3,0)</f>
        <v>0</v>
      </c>
      <c r="O1571" s="4" t="n">
        <f aca="false">L1571-M1571-N1571</f>
        <v>3044.7575</v>
      </c>
      <c r="P1571" s="16" t="n">
        <f aca="false">IF(L1571&gt;0,O1571/L1571,"")</f>
        <v>0.294117647058824</v>
      </c>
    </row>
    <row r="1572" customFormat="false" ht="15" hidden="false" customHeight="false" outlineLevel="0" collapsed="false">
      <c r="A1572" s="2" t="str">
        <f aca="false">RAW_DATA!A1568</f>
        <v>ORD-101567</v>
      </c>
      <c r="B1572" s="2" t="str">
        <f aca="false">RAW_DATA!B1568</f>
        <v>CUST-8410</v>
      </c>
      <c r="C1572" s="2" t="str">
        <f aca="false">RAW_DATA!C1568</f>
        <v>Kids</v>
      </c>
      <c r="D1572" s="2" t="str">
        <f aca="false">RAW_DATA!D1568</f>
        <v>KID-SHORTS-001</v>
      </c>
      <c r="E1572" s="14" t="str">
        <f aca="false">RAW_DATA!E1568</f>
        <v>2024-07-26</v>
      </c>
      <c r="F1572" s="14" t="str">
        <f aca="false">RAW_DATA!F1568</f>
        <v>2024-07-31</v>
      </c>
      <c r="G1572" s="2" t="str">
        <f aca="false">RAW_DATA!G1568</f>
        <v>Bagmati</v>
      </c>
      <c r="H1572" s="4" t="n">
        <f aca="false">RAW_DATA!H1568</f>
        <v>5617.65</v>
      </c>
      <c r="I1572" s="5" t="n">
        <f aca="false">RAW_DATA!I1568</f>
        <v>25</v>
      </c>
      <c r="J1572" s="2" t="str">
        <f aca="false">RAW_DATA!J1568</f>
        <v>No</v>
      </c>
      <c r="K1572" s="15" t="n">
        <f aca="false">IF(AND(F1572&lt;&gt;"",E1572&lt;&gt;""),DATEVALUE(F1572)-DATEVALUE(E1572),"")</f>
        <v>5</v>
      </c>
      <c r="L1572" s="4" t="n">
        <f aca="false">H1572*(1-I1572/100)</f>
        <v>4213.2375</v>
      </c>
      <c r="M1572" s="4" t="n">
        <f aca="false">H1572*CALCULATIONS!$B$2</f>
        <v>3370.59</v>
      </c>
      <c r="N1572" s="4" t="n">
        <f aca="false">IF(J1572="Yes",H1572*CALCULATIONS!$B$3,0)</f>
        <v>0</v>
      </c>
      <c r="O1572" s="4" t="n">
        <f aca="false">L1572-M1572-N1572</f>
        <v>842.6475</v>
      </c>
      <c r="P1572" s="16" t="n">
        <f aca="false">IF(L1572&gt;0,O1572/L1572,"")</f>
        <v>0.2</v>
      </c>
    </row>
    <row r="1573" customFormat="false" ht="15" hidden="false" customHeight="false" outlineLevel="0" collapsed="false">
      <c r="A1573" s="2" t="str">
        <f aca="false">RAW_DATA!A1569</f>
        <v>ORD-101568</v>
      </c>
      <c r="B1573" s="2" t="str">
        <f aca="false">RAW_DATA!B1569</f>
        <v>CUST-5030</v>
      </c>
      <c r="C1573" s="2" t="str">
        <f aca="false">RAW_DATA!C1569</f>
        <v>Women</v>
      </c>
      <c r="D1573" s="2" t="str">
        <f aca="false">RAW_DATA!D1569</f>
        <v>WOM-LEHENGA-001</v>
      </c>
      <c r="E1573" s="14" t="str">
        <f aca="false">RAW_DATA!E1569</f>
        <v>2024-07-23</v>
      </c>
      <c r="F1573" s="14" t="str">
        <f aca="false">RAW_DATA!F1569</f>
        <v>2024-07-26</v>
      </c>
      <c r="G1573" s="2" t="str">
        <f aca="false">RAW_DATA!G1569</f>
        <v>Madhesh</v>
      </c>
      <c r="H1573" s="4" t="n">
        <f aca="false">RAW_DATA!H1569</f>
        <v>5227.16</v>
      </c>
      <c r="I1573" s="5" t="n">
        <f aca="false">RAW_DATA!I1569</f>
        <v>10</v>
      </c>
      <c r="J1573" s="2" t="str">
        <f aca="false">RAW_DATA!J1569</f>
        <v>No</v>
      </c>
      <c r="K1573" s="15" t="n">
        <f aca="false">IF(AND(F1573&lt;&gt;"",E1573&lt;&gt;""),DATEVALUE(F1573)-DATEVALUE(E1573),"")</f>
        <v>3</v>
      </c>
      <c r="L1573" s="4" t="n">
        <f aca="false">H1573*(1-I1573/100)</f>
        <v>4704.444</v>
      </c>
      <c r="M1573" s="4" t="n">
        <f aca="false">H1573*CALCULATIONS!$B$2</f>
        <v>3136.296</v>
      </c>
      <c r="N1573" s="4" t="n">
        <f aca="false">IF(J1573="Yes",H1573*CALCULATIONS!$B$3,0)</f>
        <v>0</v>
      </c>
      <c r="O1573" s="4" t="n">
        <f aca="false">L1573-M1573-N1573</f>
        <v>1568.148</v>
      </c>
      <c r="P1573" s="16" t="n">
        <f aca="false">IF(L1573&gt;0,O1573/L1573,"")</f>
        <v>0.333333333333333</v>
      </c>
    </row>
    <row r="1574" customFormat="false" ht="15" hidden="false" customHeight="false" outlineLevel="0" collapsed="false">
      <c r="A1574" s="2" t="str">
        <f aca="false">RAW_DATA!A1570</f>
        <v>ORD-101569</v>
      </c>
      <c r="B1574" s="2" t="str">
        <f aca="false">RAW_DATA!B1570</f>
        <v>CUST-7688</v>
      </c>
      <c r="C1574" s="2" t="str">
        <f aca="false">RAW_DATA!C1570</f>
        <v>Men</v>
      </c>
      <c r="D1574" s="2" t="str">
        <f aca="false">RAW_DATA!D1570</f>
        <v>MEN-JEANS-002</v>
      </c>
      <c r="E1574" s="14" t="str">
        <f aca="false">RAW_DATA!E1570</f>
        <v>2024-11-12</v>
      </c>
      <c r="F1574" s="14" t="str">
        <f aca="false">RAW_DATA!F1570</f>
        <v>2024-11-17</v>
      </c>
      <c r="G1574" s="2" t="str">
        <f aca="false">RAW_DATA!G1570</f>
        <v>Gandaki</v>
      </c>
      <c r="H1574" s="4" t="n">
        <f aca="false">RAW_DATA!H1570</f>
        <v>11074.95</v>
      </c>
      <c r="I1574" s="5" t="n">
        <f aca="false">RAW_DATA!I1570</f>
        <v>30</v>
      </c>
      <c r="J1574" s="2" t="str">
        <f aca="false">RAW_DATA!J1570</f>
        <v>No</v>
      </c>
      <c r="K1574" s="15" t="n">
        <f aca="false">IF(AND(F1574&lt;&gt;"",E1574&lt;&gt;""),DATEVALUE(F1574)-DATEVALUE(E1574),"")</f>
        <v>5</v>
      </c>
      <c r="L1574" s="4" t="n">
        <f aca="false">H1574*(1-I1574/100)</f>
        <v>7752.465</v>
      </c>
      <c r="M1574" s="4" t="n">
        <f aca="false">H1574*CALCULATIONS!$B$2</f>
        <v>6644.97</v>
      </c>
      <c r="N1574" s="4" t="n">
        <f aca="false">IF(J1574="Yes",H1574*CALCULATIONS!$B$3,0)</f>
        <v>0</v>
      </c>
      <c r="O1574" s="4" t="n">
        <f aca="false">L1574-M1574-N1574</f>
        <v>1107.495</v>
      </c>
      <c r="P1574" s="16" t="n">
        <f aca="false">IF(L1574&gt;0,O1574/L1574,"")</f>
        <v>0.142857142857143</v>
      </c>
    </row>
    <row r="1575" customFormat="false" ht="15" hidden="false" customHeight="false" outlineLevel="0" collapsed="false">
      <c r="A1575" s="2" t="str">
        <f aca="false">RAW_DATA!A1571</f>
        <v>ORD-101570</v>
      </c>
      <c r="B1575" s="2" t="str">
        <f aca="false">RAW_DATA!B1571</f>
        <v>CUST-7752</v>
      </c>
      <c r="C1575" s="2" t="str">
        <f aca="false">RAW_DATA!C1571</f>
        <v>Men</v>
      </c>
      <c r="D1575" s="2" t="str">
        <f aca="false">RAW_DATA!D1571</f>
        <v>MEN-JACKET-001</v>
      </c>
      <c r="E1575" s="14" t="str">
        <f aca="false">RAW_DATA!E1571</f>
        <v>2024-10-04</v>
      </c>
      <c r="F1575" s="14" t="str">
        <f aca="false">RAW_DATA!F1571</f>
        <v>2024-10-11</v>
      </c>
      <c r="G1575" s="2" t="str">
        <f aca="false">RAW_DATA!G1571</f>
        <v>Bagmati</v>
      </c>
      <c r="H1575" s="4" t="n">
        <f aca="false">RAW_DATA!H1571</f>
        <v>7318.37</v>
      </c>
      <c r="I1575" s="5" t="n">
        <f aca="false">RAW_DATA!I1571</f>
        <v>5</v>
      </c>
      <c r="J1575" s="2" t="str">
        <f aca="false">RAW_DATA!J1571</f>
        <v>No</v>
      </c>
      <c r="K1575" s="15" t="n">
        <f aca="false">IF(AND(F1575&lt;&gt;"",E1575&lt;&gt;""),DATEVALUE(F1575)-DATEVALUE(E1575),"")</f>
        <v>7</v>
      </c>
      <c r="L1575" s="4" t="n">
        <f aca="false">H1575*(1-I1575/100)</f>
        <v>6952.4515</v>
      </c>
      <c r="M1575" s="4" t="n">
        <f aca="false">H1575*CALCULATIONS!$B$2</f>
        <v>4391.022</v>
      </c>
      <c r="N1575" s="4" t="n">
        <f aca="false">IF(J1575="Yes",H1575*CALCULATIONS!$B$3,0)</f>
        <v>0</v>
      </c>
      <c r="O1575" s="4" t="n">
        <f aca="false">L1575-M1575-N1575</f>
        <v>2561.4295</v>
      </c>
      <c r="P1575" s="16" t="n">
        <f aca="false">IF(L1575&gt;0,O1575/L1575,"")</f>
        <v>0.368421052631579</v>
      </c>
    </row>
    <row r="1576" customFormat="false" ht="15" hidden="false" customHeight="false" outlineLevel="0" collapsed="false">
      <c r="A1576" s="2" t="str">
        <f aca="false">RAW_DATA!A1572</f>
        <v>ORD-101571</v>
      </c>
      <c r="B1576" s="2" t="str">
        <f aca="false">RAW_DATA!B1572</f>
        <v>CUST-1390</v>
      </c>
      <c r="C1576" s="2" t="str">
        <f aca="false">RAW_DATA!C1572</f>
        <v>Men</v>
      </c>
      <c r="D1576" s="2" t="str">
        <f aca="false">RAW_DATA!D1572</f>
        <v>MEN-JEANS-002</v>
      </c>
      <c r="E1576" s="14" t="str">
        <f aca="false">RAW_DATA!E1572</f>
        <v>2024-09-21</v>
      </c>
      <c r="F1576" s="14" t="str">
        <f aca="false">RAW_DATA!F1572</f>
        <v>2024-09-26</v>
      </c>
      <c r="G1576" s="2" t="str">
        <f aca="false">RAW_DATA!G1572</f>
        <v>Madhesh</v>
      </c>
      <c r="H1576" s="4" t="n">
        <f aca="false">RAW_DATA!H1572</f>
        <v>10064.95</v>
      </c>
      <c r="I1576" s="5" t="n">
        <f aca="false">RAW_DATA!I1572</f>
        <v>5</v>
      </c>
      <c r="J1576" s="2" t="str">
        <f aca="false">RAW_DATA!J1572</f>
        <v>No</v>
      </c>
      <c r="K1576" s="15" t="n">
        <f aca="false">IF(AND(F1576&lt;&gt;"",E1576&lt;&gt;""),DATEVALUE(F1576)-DATEVALUE(E1576),"")</f>
        <v>5</v>
      </c>
      <c r="L1576" s="4" t="n">
        <f aca="false">H1576*(1-I1576/100)</f>
        <v>9561.7025</v>
      </c>
      <c r="M1576" s="4" t="n">
        <f aca="false">H1576*CALCULATIONS!$B$2</f>
        <v>6038.97</v>
      </c>
      <c r="N1576" s="4" t="n">
        <f aca="false">IF(J1576="Yes",H1576*CALCULATIONS!$B$3,0)</f>
        <v>0</v>
      </c>
      <c r="O1576" s="4" t="n">
        <f aca="false">L1576-M1576-N1576</f>
        <v>3522.7325</v>
      </c>
      <c r="P1576" s="16" t="n">
        <f aca="false">IF(L1576&gt;0,O1576/L1576,"")</f>
        <v>0.368421052631579</v>
      </c>
    </row>
    <row r="1577" customFormat="false" ht="15" hidden="false" customHeight="false" outlineLevel="0" collapsed="false">
      <c r="A1577" s="2" t="str">
        <f aca="false">RAW_DATA!A1573</f>
        <v>ORD-101572</v>
      </c>
      <c r="B1577" s="2" t="str">
        <f aca="false">RAW_DATA!B1573</f>
        <v>CUST-7584</v>
      </c>
      <c r="C1577" s="2" t="str">
        <f aca="false">RAW_DATA!C1573</f>
        <v>Women</v>
      </c>
      <c r="D1577" s="2" t="str">
        <f aca="false">RAW_DATA!D1573</f>
        <v>WOM-LEHENGA-001</v>
      </c>
      <c r="E1577" s="14" t="str">
        <f aca="false">RAW_DATA!E1573</f>
        <v>2024-12-14</v>
      </c>
      <c r="F1577" s="14" t="str">
        <f aca="false">RAW_DATA!F1573</f>
        <v>2024-12-20</v>
      </c>
      <c r="G1577" s="2" t="str">
        <f aca="false">RAW_DATA!G1573</f>
        <v>Gandaki</v>
      </c>
      <c r="H1577" s="4" t="n">
        <f aca="false">RAW_DATA!H1573</f>
        <v>4463.14</v>
      </c>
      <c r="I1577" s="5" t="n">
        <f aca="false">RAW_DATA!I1573</f>
        <v>5</v>
      </c>
      <c r="J1577" s="2" t="str">
        <f aca="false">RAW_DATA!J1573</f>
        <v>Yes</v>
      </c>
      <c r="K1577" s="15" t="n">
        <f aca="false">IF(AND(F1577&lt;&gt;"",E1577&lt;&gt;""),DATEVALUE(F1577)-DATEVALUE(E1577),"")</f>
        <v>6</v>
      </c>
      <c r="L1577" s="4" t="n">
        <f aca="false">H1577*(1-I1577/100)</f>
        <v>4239.983</v>
      </c>
      <c r="M1577" s="4" t="n">
        <f aca="false">H1577*CALCULATIONS!$B$2</f>
        <v>2677.884</v>
      </c>
      <c r="N1577" s="4" t="n">
        <f aca="false">IF(J1577="Yes",H1577*CALCULATIONS!$B$3,0)</f>
        <v>892.628</v>
      </c>
      <c r="O1577" s="4" t="n">
        <f aca="false">L1577-M1577-N1577</f>
        <v>669.471</v>
      </c>
      <c r="P1577" s="16" t="n">
        <f aca="false">IF(L1577&gt;0,O1577/L1577,"")</f>
        <v>0.157894736842105</v>
      </c>
    </row>
    <row r="1578" customFormat="false" ht="15" hidden="false" customHeight="false" outlineLevel="0" collapsed="false">
      <c r="A1578" s="2" t="str">
        <f aca="false">RAW_DATA!A1574</f>
        <v>ORD-101573</v>
      </c>
      <c r="B1578" s="2" t="str">
        <f aca="false">RAW_DATA!B1574</f>
        <v>CUST-9693</v>
      </c>
      <c r="C1578" s="2" t="str">
        <f aca="false">RAW_DATA!C1574</f>
        <v>Women</v>
      </c>
      <c r="D1578" s="2" t="str">
        <f aca="false">RAW_DATA!D1574</f>
        <v>WOM-TOP-001</v>
      </c>
      <c r="E1578" s="14" t="str">
        <f aca="false">RAW_DATA!E1574</f>
        <v>2024-03-07</v>
      </c>
      <c r="F1578" s="14" t="str">
        <f aca="false">RAW_DATA!F1574</f>
        <v>2024-03-15</v>
      </c>
      <c r="G1578" s="2" t="str">
        <f aca="false">RAW_DATA!G1574</f>
        <v>Bagmati</v>
      </c>
      <c r="H1578" s="4" t="n">
        <f aca="false">RAW_DATA!H1574</f>
        <v>7294.41</v>
      </c>
      <c r="I1578" s="5" t="n">
        <f aca="false">RAW_DATA!I1574</f>
        <v>10</v>
      </c>
      <c r="J1578" s="2" t="str">
        <f aca="false">RAW_DATA!J1574</f>
        <v>No</v>
      </c>
      <c r="K1578" s="15" t="n">
        <f aca="false">IF(AND(F1578&lt;&gt;"",E1578&lt;&gt;""),DATEVALUE(F1578)-DATEVALUE(E1578),"")</f>
        <v>8</v>
      </c>
      <c r="L1578" s="4" t="n">
        <f aca="false">H1578*(1-I1578/100)</f>
        <v>6564.969</v>
      </c>
      <c r="M1578" s="4" t="n">
        <f aca="false">H1578*CALCULATIONS!$B$2</f>
        <v>4376.646</v>
      </c>
      <c r="N1578" s="4" t="n">
        <f aca="false">IF(J1578="Yes",H1578*CALCULATIONS!$B$3,0)</f>
        <v>0</v>
      </c>
      <c r="O1578" s="4" t="n">
        <f aca="false">L1578-M1578-N1578</f>
        <v>2188.323</v>
      </c>
      <c r="P1578" s="16" t="n">
        <f aca="false">IF(L1578&gt;0,O1578/L1578,"")</f>
        <v>0.333333333333333</v>
      </c>
    </row>
    <row r="1579" customFormat="false" ht="15" hidden="false" customHeight="false" outlineLevel="0" collapsed="false">
      <c r="A1579" s="2" t="str">
        <f aca="false">RAW_DATA!A1575</f>
        <v>ORD-101574</v>
      </c>
      <c r="B1579" s="2" t="str">
        <f aca="false">RAW_DATA!B1575</f>
        <v>CUST-1864</v>
      </c>
      <c r="C1579" s="2" t="str">
        <f aca="false">RAW_DATA!C1575</f>
        <v>Women</v>
      </c>
      <c r="D1579" s="2" t="str">
        <f aca="false">RAW_DATA!D1575</f>
        <v>WOM-KURTA-001</v>
      </c>
      <c r="E1579" s="14" t="str">
        <f aca="false">RAW_DATA!E1575</f>
        <v>2024-01-11</v>
      </c>
      <c r="F1579" s="14" t="str">
        <f aca="false">RAW_DATA!F1575</f>
        <v>2024-01-12</v>
      </c>
      <c r="G1579" s="2" t="str">
        <f aca="false">RAW_DATA!G1575</f>
        <v>Lumbini</v>
      </c>
      <c r="H1579" s="4" t="n">
        <f aca="false">RAW_DATA!H1575</f>
        <v>1447.71</v>
      </c>
      <c r="I1579" s="5" t="n">
        <f aca="false">RAW_DATA!I1575</f>
        <v>30</v>
      </c>
      <c r="J1579" s="2" t="str">
        <f aca="false">RAW_DATA!J1575</f>
        <v>No</v>
      </c>
      <c r="K1579" s="15" t="n">
        <f aca="false">IF(AND(F1579&lt;&gt;"",E1579&lt;&gt;""),DATEVALUE(F1579)-DATEVALUE(E1579),"")</f>
        <v>1</v>
      </c>
      <c r="L1579" s="4" t="n">
        <f aca="false">H1579*(1-I1579/100)</f>
        <v>1013.397</v>
      </c>
      <c r="M1579" s="4" t="n">
        <f aca="false">H1579*CALCULATIONS!$B$2</f>
        <v>868.626</v>
      </c>
      <c r="N1579" s="4" t="n">
        <f aca="false">IF(J1579="Yes",H1579*CALCULATIONS!$B$3,0)</f>
        <v>0</v>
      </c>
      <c r="O1579" s="4" t="n">
        <f aca="false">L1579-M1579-N1579</f>
        <v>144.771</v>
      </c>
      <c r="P1579" s="16" t="n">
        <f aca="false">IF(L1579&gt;0,O1579/L1579,"")</f>
        <v>0.142857142857143</v>
      </c>
    </row>
    <row r="1580" customFormat="false" ht="15" hidden="false" customHeight="false" outlineLevel="0" collapsed="false">
      <c r="A1580" s="2" t="str">
        <f aca="false">RAW_DATA!A1576</f>
        <v>ORD-101575</v>
      </c>
      <c r="B1580" s="2" t="str">
        <f aca="false">RAW_DATA!B1576</f>
        <v>CUST-2081</v>
      </c>
      <c r="C1580" s="2" t="str">
        <f aca="false">RAW_DATA!C1576</f>
        <v>Men</v>
      </c>
      <c r="D1580" s="2" t="str">
        <f aca="false">RAW_DATA!D1576</f>
        <v>MEN-SHIRT-002</v>
      </c>
      <c r="E1580" s="14" t="str">
        <f aca="false">RAW_DATA!E1576</f>
        <v>2024-03-18</v>
      </c>
      <c r="F1580" s="14" t="str">
        <f aca="false">RAW_DATA!F1576</f>
        <v>2024-03-31</v>
      </c>
      <c r="G1580" s="2" t="str">
        <f aca="false">RAW_DATA!G1576</f>
        <v>Madhesh</v>
      </c>
      <c r="H1580" s="4" t="n">
        <f aca="false">RAW_DATA!H1576</f>
        <v>3443.6</v>
      </c>
      <c r="I1580" s="5" t="n">
        <f aca="false">RAW_DATA!I1576</f>
        <v>10</v>
      </c>
      <c r="J1580" s="2" t="str">
        <f aca="false">RAW_DATA!J1576</f>
        <v>No</v>
      </c>
      <c r="K1580" s="15" t="n">
        <f aca="false">IF(AND(F1580&lt;&gt;"",E1580&lt;&gt;""),DATEVALUE(F1580)-DATEVALUE(E1580),"")</f>
        <v>13</v>
      </c>
      <c r="L1580" s="4" t="n">
        <f aca="false">H1580*(1-I1580/100)</f>
        <v>3099.24</v>
      </c>
      <c r="M1580" s="4" t="n">
        <f aca="false">H1580*CALCULATIONS!$B$2</f>
        <v>2066.16</v>
      </c>
      <c r="N1580" s="4" t="n">
        <f aca="false">IF(J1580="Yes",H1580*CALCULATIONS!$B$3,0)</f>
        <v>0</v>
      </c>
      <c r="O1580" s="4" t="n">
        <f aca="false">L1580-M1580-N1580</f>
        <v>1033.08</v>
      </c>
      <c r="P1580" s="16" t="n">
        <f aca="false">IF(L1580&gt;0,O1580/L1580,"")</f>
        <v>0.333333333333333</v>
      </c>
    </row>
    <row r="1581" customFormat="false" ht="15" hidden="false" customHeight="false" outlineLevel="0" collapsed="false">
      <c r="A1581" s="2" t="str">
        <f aca="false">RAW_DATA!A1577</f>
        <v>ORD-101576</v>
      </c>
      <c r="B1581" s="2" t="str">
        <f aca="false">RAW_DATA!B1577</f>
        <v>CUST-2662</v>
      </c>
      <c r="C1581" s="2" t="str">
        <f aca="false">RAW_DATA!C1577</f>
        <v>Men</v>
      </c>
      <c r="D1581" s="2" t="str">
        <f aca="false">RAW_DATA!D1577</f>
        <v>MEN-SUIT-001</v>
      </c>
      <c r="E1581" s="14" t="str">
        <f aca="false">RAW_DATA!E1577</f>
        <v>2024-06-22</v>
      </c>
      <c r="F1581" s="14" t="str">
        <f aca="false">RAW_DATA!F1577</f>
        <v>2024-06-29</v>
      </c>
      <c r="G1581" s="2" t="str">
        <f aca="false">RAW_DATA!G1577</f>
        <v>Gandaki</v>
      </c>
      <c r="H1581" s="4" t="n">
        <f aca="false">RAW_DATA!H1577</f>
        <v>6975.95</v>
      </c>
      <c r="I1581" s="5" t="n">
        <f aca="false">RAW_DATA!I1577</f>
        <v>30</v>
      </c>
      <c r="J1581" s="2" t="str">
        <f aca="false">RAW_DATA!J1577</f>
        <v>No</v>
      </c>
      <c r="K1581" s="15" t="n">
        <f aca="false">IF(AND(F1581&lt;&gt;"",E1581&lt;&gt;""),DATEVALUE(F1581)-DATEVALUE(E1581),"")</f>
        <v>7</v>
      </c>
      <c r="L1581" s="4" t="n">
        <f aca="false">H1581*(1-I1581/100)</f>
        <v>4883.165</v>
      </c>
      <c r="M1581" s="4" t="n">
        <f aca="false">H1581*CALCULATIONS!$B$2</f>
        <v>4185.57</v>
      </c>
      <c r="N1581" s="4" t="n">
        <f aca="false">IF(J1581="Yes",H1581*CALCULATIONS!$B$3,0)</f>
        <v>0</v>
      </c>
      <c r="O1581" s="4" t="n">
        <f aca="false">L1581-M1581-N1581</f>
        <v>697.595</v>
      </c>
      <c r="P1581" s="16" t="n">
        <f aca="false">IF(L1581&gt;0,O1581/L1581,"")</f>
        <v>0.142857142857143</v>
      </c>
    </row>
    <row r="1582" customFormat="false" ht="15" hidden="false" customHeight="false" outlineLevel="0" collapsed="false">
      <c r="A1582" s="2" t="str">
        <f aca="false">RAW_DATA!A1578</f>
        <v>ORD-101577</v>
      </c>
      <c r="B1582" s="2" t="str">
        <f aca="false">RAW_DATA!B1578</f>
        <v>CUST-3593</v>
      </c>
      <c r="C1582" s="2" t="str">
        <f aca="false">RAW_DATA!C1578</f>
        <v>Kids</v>
      </c>
      <c r="D1582" s="2" t="str">
        <f aca="false">RAW_DATA!D1578</f>
        <v>KID-JEANS-001</v>
      </c>
      <c r="E1582" s="14" t="str">
        <f aca="false">RAW_DATA!E1578</f>
        <v>2024-03-01</v>
      </c>
      <c r="F1582" s="14" t="str">
        <f aca="false">RAW_DATA!F1578</f>
        <v>2024-03-07</v>
      </c>
      <c r="G1582" s="2" t="str">
        <f aca="false">RAW_DATA!G1578</f>
        <v>Sudurpashchim</v>
      </c>
      <c r="H1582" s="4" t="n">
        <f aca="false">RAW_DATA!H1578</f>
        <v>2867.22</v>
      </c>
      <c r="I1582" s="5" t="n">
        <f aca="false">RAW_DATA!I1578</f>
        <v>5</v>
      </c>
      <c r="J1582" s="2" t="str">
        <f aca="false">RAW_DATA!J1578</f>
        <v>No</v>
      </c>
      <c r="K1582" s="15" t="n">
        <f aca="false">IF(AND(F1582&lt;&gt;"",E1582&lt;&gt;""),DATEVALUE(F1582)-DATEVALUE(E1582),"")</f>
        <v>6</v>
      </c>
      <c r="L1582" s="4" t="n">
        <f aca="false">H1582*(1-I1582/100)</f>
        <v>2723.859</v>
      </c>
      <c r="M1582" s="4" t="n">
        <f aca="false">H1582*CALCULATIONS!$B$2</f>
        <v>1720.332</v>
      </c>
      <c r="N1582" s="4" t="n">
        <f aca="false">IF(J1582="Yes",H1582*CALCULATIONS!$B$3,0)</f>
        <v>0</v>
      </c>
      <c r="O1582" s="4" t="n">
        <f aca="false">L1582-M1582-N1582</f>
        <v>1003.527</v>
      </c>
      <c r="P1582" s="16" t="n">
        <f aca="false">IF(L1582&gt;0,O1582/L1582,"")</f>
        <v>0.368421052631579</v>
      </c>
    </row>
    <row r="1583" customFormat="false" ht="15" hidden="false" customHeight="false" outlineLevel="0" collapsed="false">
      <c r="A1583" s="2" t="str">
        <f aca="false">RAW_DATA!A1579</f>
        <v>ORD-101578</v>
      </c>
      <c r="B1583" s="2" t="str">
        <f aca="false">RAW_DATA!B1579</f>
        <v>CUST-3402</v>
      </c>
      <c r="C1583" s="2" t="str">
        <f aca="false">RAW_DATA!C1579</f>
        <v>Women</v>
      </c>
      <c r="D1583" s="2" t="str">
        <f aca="false">RAW_DATA!D1579</f>
        <v>WOM-SUIT-001</v>
      </c>
      <c r="E1583" s="14" t="str">
        <f aca="false">RAW_DATA!E1579</f>
        <v>2024-05-07</v>
      </c>
      <c r="F1583" s="14" t="str">
        <f aca="false">RAW_DATA!F1579</f>
        <v>2024-05-21</v>
      </c>
      <c r="G1583" s="2" t="str">
        <f aca="false">RAW_DATA!G1579</f>
        <v>Lumbini</v>
      </c>
      <c r="H1583" s="4" t="n">
        <f aca="false">RAW_DATA!H1579</f>
        <v>10504.47</v>
      </c>
      <c r="I1583" s="5" t="n">
        <f aca="false">RAW_DATA!I1579</f>
        <v>10</v>
      </c>
      <c r="J1583" s="2" t="str">
        <f aca="false">RAW_DATA!J1579</f>
        <v>No</v>
      </c>
      <c r="K1583" s="15" t="n">
        <f aca="false">IF(AND(F1583&lt;&gt;"",E1583&lt;&gt;""),DATEVALUE(F1583)-DATEVALUE(E1583),"")</f>
        <v>14</v>
      </c>
      <c r="L1583" s="4" t="n">
        <f aca="false">H1583*(1-I1583/100)</f>
        <v>9454.023</v>
      </c>
      <c r="M1583" s="4" t="n">
        <f aca="false">H1583*CALCULATIONS!$B$2</f>
        <v>6302.682</v>
      </c>
      <c r="N1583" s="4" t="n">
        <f aca="false">IF(J1583="Yes",H1583*CALCULATIONS!$B$3,0)</f>
        <v>0</v>
      </c>
      <c r="O1583" s="4" t="n">
        <f aca="false">L1583-M1583-N1583</f>
        <v>3151.341</v>
      </c>
      <c r="P1583" s="16" t="n">
        <f aca="false">IF(L1583&gt;0,O1583/L1583,"")</f>
        <v>0.333333333333333</v>
      </c>
    </row>
    <row r="1584" customFormat="false" ht="15" hidden="false" customHeight="false" outlineLevel="0" collapsed="false">
      <c r="A1584" s="2" t="str">
        <f aca="false">RAW_DATA!A1580</f>
        <v>ORD-101579</v>
      </c>
      <c r="B1584" s="2" t="str">
        <f aca="false">RAW_DATA!B1580</f>
        <v>CUST-1326</v>
      </c>
      <c r="C1584" s="2" t="str">
        <f aca="false">RAW_DATA!C1580</f>
        <v>Kids</v>
      </c>
      <c r="D1584" s="2" t="str">
        <f aca="false">RAW_DATA!D1580</f>
        <v>KID-FROCK-001</v>
      </c>
      <c r="E1584" s="14" t="str">
        <f aca="false">RAW_DATA!E1580</f>
        <v>2024-08-30</v>
      </c>
      <c r="F1584" s="14" t="str">
        <f aca="false">RAW_DATA!F1580</f>
        <v>2024-09-04</v>
      </c>
      <c r="G1584" s="2" t="str">
        <f aca="false">RAW_DATA!G1580</f>
        <v>Lumbini</v>
      </c>
      <c r="H1584" s="4" t="n">
        <f aca="false">RAW_DATA!H1580</f>
        <v>13263.36</v>
      </c>
      <c r="I1584" s="5" t="n">
        <f aca="false">RAW_DATA!I1580</f>
        <v>5</v>
      </c>
      <c r="J1584" s="2" t="str">
        <f aca="false">RAW_DATA!J1580</f>
        <v>Yes</v>
      </c>
      <c r="K1584" s="15" t="n">
        <f aca="false">IF(AND(F1584&lt;&gt;"",E1584&lt;&gt;""),DATEVALUE(F1584)-DATEVALUE(E1584),"")</f>
        <v>5</v>
      </c>
      <c r="L1584" s="4" t="n">
        <f aca="false">H1584*(1-I1584/100)</f>
        <v>12600.192</v>
      </c>
      <c r="M1584" s="4" t="n">
        <f aca="false">H1584*CALCULATIONS!$B$2</f>
        <v>7958.016</v>
      </c>
      <c r="N1584" s="4" t="n">
        <f aca="false">IF(J1584="Yes",H1584*CALCULATIONS!$B$3,0)</f>
        <v>2652.672</v>
      </c>
      <c r="O1584" s="4" t="n">
        <f aca="false">L1584-M1584-N1584</f>
        <v>1989.504</v>
      </c>
      <c r="P1584" s="16" t="n">
        <f aca="false">IF(L1584&gt;0,O1584/L1584,"")</f>
        <v>0.157894736842105</v>
      </c>
    </row>
    <row r="1585" customFormat="false" ht="15" hidden="false" customHeight="false" outlineLevel="0" collapsed="false">
      <c r="A1585" s="2" t="str">
        <f aca="false">RAW_DATA!A1581</f>
        <v>ORD-101580</v>
      </c>
      <c r="B1585" s="2" t="str">
        <f aca="false">RAW_DATA!B1581</f>
        <v>CUST-6633</v>
      </c>
      <c r="C1585" s="2" t="str">
        <f aca="false">RAW_DATA!C1581</f>
        <v>Women</v>
      </c>
      <c r="D1585" s="2" t="str">
        <f aca="false">RAW_DATA!D1581</f>
        <v>WOM-BLOUSE-001</v>
      </c>
      <c r="E1585" s="14" t="str">
        <f aca="false">RAW_DATA!E1581</f>
        <v>2024-08-17</v>
      </c>
      <c r="F1585" s="14" t="str">
        <f aca="false">RAW_DATA!F1581</f>
        <v>2024-08-28</v>
      </c>
      <c r="G1585" s="2" t="str">
        <f aca="false">RAW_DATA!G1581</f>
        <v>Sudurpashchim</v>
      </c>
      <c r="H1585" s="4" t="n">
        <f aca="false">RAW_DATA!H1581</f>
        <v>8792.7</v>
      </c>
      <c r="I1585" s="5" t="n">
        <f aca="false">RAW_DATA!I1581</f>
        <v>20</v>
      </c>
      <c r="J1585" s="2" t="str">
        <f aca="false">RAW_DATA!J1581</f>
        <v>No</v>
      </c>
      <c r="K1585" s="15" t="n">
        <f aca="false">IF(AND(F1585&lt;&gt;"",E1585&lt;&gt;""),DATEVALUE(F1585)-DATEVALUE(E1585),"")</f>
        <v>11</v>
      </c>
      <c r="L1585" s="4" t="n">
        <f aca="false">H1585*(1-I1585/100)</f>
        <v>7034.16</v>
      </c>
      <c r="M1585" s="4" t="n">
        <f aca="false">H1585*CALCULATIONS!$B$2</f>
        <v>5275.62</v>
      </c>
      <c r="N1585" s="4" t="n">
        <f aca="false">IF(J1585="Yes",H1585*CALCULATIONS!$B$3,0)</f>
        <v>0</v>
      </c>
      <c r="O1585" s="4" t="n">
        <f aca="false">L1585-M1585-N1585</f>
        <v>1758.54</v>
      </c>
      <c r="P1585" s="16" t="n">
        <f aca="false">IF(L1585&gt;0,O1585/L1585,"")</f>
        <v>0.25</v>
      </c>
    </row>
    <row r="1586" customFormat="false" ht="15" hidden="false" customHeight="false" outlineLevel="0" collapsed="false">
      <c r="A1586" s="2" t="str">
        <f aca="false">RAW_DATA!A1582</f>
        <v>ORD-101581</v>
      </c>
      <c r="B1586" s="2" t="str">
        <f aca="false">RAW_DATA!B1582</f>
        <v>CUST-3449</v>
      </c>
      <c r="C1586" s="2" t="str">
        <f aca="false">RAW_DATA!C1582</f>
        <v>Kids</v>
      </c>
      <c r="D1586" s="2" t="str">
        <f aca="false">RAW_DATA!D1582</f>
        <v>KID-FROCK-001</v>
      </c>
      <c r="E1586" s="14" t="str">
        <f aca="false">RAW_DATA!E1582</f>
        <v>2024-11-15</v>
      </c>
      <c r="F1586" s="14" t="str">
        <f aca="false">RAW_DATA!F1582</f>
        <v>2024-11-19</v>
      </c>
      <c r="G1586" s="2" t="str">
        <f aca="false">RAW_DATA!G1582</f>
        <v>Karnali</v>
      </c>
      <c r="H1586" s="4" t="n">
        <f aca="false">RAW_DATA!H1582</f>
        <v>3069.91</v>
      </c>
      <c r="I1586" s="5" t="n">
        <f aca="false">RAW_DATA!I1582</f>
        <v>0</v>
      </c>
      <c r="J1586" s="2" t="str">
        <f aca="false">RAW_DATA!J1582</f>
        <v>No</v>
      </c>
      <c r="K1586" s="15" t="n">
        <f aca="false">IF(AND(F1586&lt;&gt;"",E1586&lt;&gt;""),DATEVALUE(F1586)-DATEVALUE(E1586),"")</f>
        <v>4</v>
      </c>
      <c r="L1586" s="4" t="n">
        <f aca="false">H1586*(1-I1586/100)</f>
        <v>3069.91</v>
      </c>
      <c r="M1586" s="4" t="n">
        <f aca="false">H1586*CALCULATIONS!$B$2</f>
        <v>1841.946</v>
      </c>
      <c r="N1586" s="4" t="n">
        <f aca="false">IF(J1586="Yes",H1586*CALCULATIONS!$B$3,0)</f>
        <v>0</v>
      </c>
      <c r="O1586" s="4" t="n">
        <f aca="false">L1586-M1586-N1586</f>
        <v>1227.964</v>
      </c>
      <c r="P1586" s="16" t="n">
        <f aca="false">IF(L1586&gt;0,O1586/L1586,"")</f>
        <v>0.4</v>
      </c>
    </row>
    <row r="1587" customFormat="false" ht="15" hidden="false" customHeight="false" outlineLevel="0" collapsed="false">
      <c r="A1587" s="2" t="str">
        <f aca="false">RAW_DATA!A1583</f>
        <v>ORD-101582</v>
      </c>
      <c r="B1587" s="2" t="str">
        <f aca="false">RAW_DATA!B1583</f>
        <v>CUST-9105</v>
      </c>
      <c r="C1587" s="2" t="str">
        <f aca="false">RAW_DATA!C1583</f>
        <v>Men</v>
      </c>
      <c r="D1587" s="2" t="str">
        <f aca="false">RAW_DATA!D1583</f>
        <v>MEN-JEANS-002</v>
      </c>
      <c r="E1587" s="14" t="str">
        <f aca="false">RAW_DATA!E1583</f>
        <v>2024-02-12</v>
      </c>
      <c r="F1587" s="14" t="str">
        <f aca="false">RAW_DATA!F1583</f>
        <v>2024-02-17</v>
      </c>
      <c r="G1587" s="2" t="str">
        <f aca="false">RAW_DATA!G1583</f>
        <v>Sudurpashchim</v>
      </c>
      <c r="H1587" s="4" t="n">
        <f aca="false">RAW_DATA!H1583</f>
        <v>4739.07</v>
      </c>
      <c r="I1587" s="5" t="n">
        <f aca="false">RAW_DATA!I1583</f>
        <v>10</v>
      </c>
      <c r="J1587" s="2" t="str">
        <f aca="false">RAW_DATA!J1583</f>
        <v>No</v>
      </c>
      <c r="K1587" s="15" t="n">
        <f aca="false">IF(AND(F1587&lt;&gt;"",E1587&lt;&gt;""),DATEVALUE(F1587)-DATEVALUE(E1587),"")</f>
        <v>5</v>
      </c>
      <c r="L1587" s="4" t="n">
        <f aca="false">H1587*(1-I1587/100)</f>
        <v>4265.163</v>
      </c>
      <c r="M1587" s="4" t="n">
        <f aca="false">H1587*CALCULATIONS!$B$2</f>
        <v>2843.442</v>
      </c>
      <c r="N1587" s="4" t="n">
        <f aca="false">IF(J1587="Yes",H1587*CALCULATIONS!$B$3,0)</f>
        <v>0</v>
      </c>
      <c r="O1587" s="4" t="n">
        <f aca="false">L1587-M1587-N1587</f>
        <v>1421.721</v>
      </c>
      <c r="P1587" s="16" t="n">
        <f aca="false">IF(L1587&gt;0,O1587/L1587,"")</f>
        <v>0.333333333333333</v>
      </c>
    </row>
    <row r="1588" customFormat="false" ht="15" hidden="false" customHeight="false" outlineLevel="0" collapsed="false">
      <c r="A1588" s="2" t="str">
        <f aca="false">RAW_DATA!A1584</f>
        <v>ORD-101583</v>
      </c>
      <c r="B1588" s="2" t="str">
        <f aca="false">RAW_DATA!B1584</f>
        <v>CUST-9526</v>
      </c>
      <c r="C1588" s="2" t="str">
        <f aca="false">RAW_DATA!C1584</f>
        <v>Men</v>
      </c>
      <c r="D1588" s="2" t="str">
        <f aca="false">RAW_DATA!D1584</f>
        <v>MEN-KURTA-001</v>
      </c>
      <c r="E1588" s="14" t="str">
        <f aca="false">RAW_DATA!E1584</f>
        <v>2024-05-09</v>
      </c>
      <c r="F1588" s="14" t="str">
        <f aca="false">RAW_DATA!F1584</f>
        <v>2024-05-12</v>
      </c>
      <c r="G1588" s="2" t="str">
        <f aca="false">RAW_DATA!G1584</f>
        <v>Madhesh</v>
      </c>
      <c r="H1588" s="4" t="n">
        <f aca="false">RAW_DATA!H1584</f>
        <v>5795.63</v>
      </c>
      <c r="I1588" s="5" t="n">
        <f aca="false">RAW_DATA!I1584</f>
        <v>5</v>
      </c>
      <c r="J1588" s="2" t="str">
        <f aca="false">RAW_DATA!J1584</f>
        <v>No</v>
      </c>
      <c r="K1588" s="15" t="n">
        <f aca="false">IF(AND(F1588&lt;&gt;"",E1588&lt;&gt;""),DATEVALUE(F1588)-DATEVALUE(E1588),"")</f>
        <v>3</v>
      </c>
      <c r="L1588" s="4" t="n">
        <f aca="false">H1588*(1-I1588/100)</f>
        <v>5505.8485</v>
      </c>
      <c r="M1588" s="4" t="n">
        <f aca="false">H1588*CALCULATIONS!$B$2</f>
        <v>3477.378</v>
      </c>
      <c r="N1588" s="4" t="n">
        <f aca="false">IF(J1588="Yes",H1588*CALCULATIONS!$B$3,0)</f>
        <v>0</v>
      </c>
      <c r="O1588" s="4" t="n">
        <f aca="false">L1588-M1588-N1588</f>
        <v>2028.4705</v>
      </c>
      <c r="P1588" s="16" t="n">
        <f aca="false">IF(L1588&gt;0,O1588/L1588,"")</f>
        <v>0.368421052631579</v>
      </c>
    </row>
    <row r="1589" customFormat="false" ht="15" hidden="false" customHeight="false" outlineLevel="0" collapsed="false">
      <c r="A1589" s="2" t="str">
        <f aca="false">RAW_DATA!A1585</f>
        <v>ORD-101584</v>
      </c>
      <c r="B1589" s="2" t="str">
        <f aca="false">RAW_DATA!B1585</f>
        <v>CUST-8093</v>
      </c>
      <c r="C1589" s="2" t="str">
        <f aca="false">RAW_DATA!C1585</f>
        <v>Kids</v>
      </c>
      <c r="D1589" s="2" t="str">
        <f aca="false">RAW_DATA!D1585</f>
        <v>KID-TSHIRT-001</v>
      </c>
      <c r="E1589" s="14" t="str">
        <f aca="false">RAW_DATA!E1585</f>
        <v>2024-05-02</v>
      </c>
      <c r="F1589" s="14" t="str">
        <f aca="false">RAW_DATA!F1585</f>
        <v>2024-05-09</v>
      </c>
      <c r="G1589" s="2" t="str">
        <f aca="false">RAW_DATA!G1585</f>
        <v>Madhesh</v>
      </c>
      <c r="H1589" s="4" t="n">
        <f aca="false">RAW_DATA!H1585</f>
        <v>1254.16</v>
      </c>
      <c r="I1589" s="5" t="n">
        <f aca="false">RAW_DATA!I1585</f>
        <v>5</v>
      </c>
      <c r="J1589" s="2" t="str">
        <f aca="false">RAW_DATA!J1585</f>
        <v>No</v>
      </c>
      <c r="K1589" s="15" t="n">
        <f aca="false">IF(AND(F1589&lt;&gt;"",E1589&lt;&gt;""),DATEVALUE(F1589)-DATEVALUE(E1589),"")</f>
        <v>7</v>
      </c>
      <c r="L1589" s="4" t="n">
        <f aca="false">H1589*(1-I1589/100)</f>
        <v>1191.452</v>
      </c>
      <c r="M1589" s="4" t="n">
        <f aca="false">H1589*CALCULATIONS!$B$2</f>
        <v>752.496</v>
      </c>
      <c r="N1589" s="4" t="n">
        <f aca="false">IF(J1589="Yes",H1589*CALCULATIONS!$B$3,0)</f>
        <v>0</v>
      </c>
      <c r="O1589" s="4" t="n">
        <f aca="false">L1589-M1589-N1589</f>
        <v>438.956</v>
      </c>
      <c r="P1589" s="16" t="n">
        <f aca="false">IF(L1589&gt;0,O1589/L1589,"")</f>
        <v>0.368421052631579</v>
      </c>
    </row>
    <row r="1590" customFormat="false" ht="15" hidden="false" customHeight="false" outlineLevel="0" collapsed="false">
      <c r="A1590" s="2" t="str">
        <f aca="false">RAW_DATA!A1586</f>
        <v>ORD-101585</v>
      </c>
      <c r="B1590" s="2" t="str">
        <f aca="false">RAW_DATA!B1586</f>
        <v>CUST-3140</v>
      </c>
      <c r="C1590" s="2" t="str">
        <f aca="false">RAW_DATA!C1586</f>
        <v>Men</v>
      </c>
      <c r="D1590" s="2" t="str">
        <f aca="false">RAW_DATA!D1586</f>
        <v>MEN-JACKET-001</v>
      </c>
      <c r="E1590" s="14" t="str">
        <f aca="false">RAW_DATA!E1586</f>
        <v>2024-12-03</v>
      </c>
      <c r="F1590" s="14" t="str">
        <f aca="false">RAW_DATA!F1586</f>
        <v>2024-12-05</v>
      </c>
      <c r="G1590" s="2" t="str">
        <f aca="false">RAW_DATA!G1586</f>
        <v>Lumbini</v>
      </c>
      <c r="H1590" s="4" t="n">
        <f aca="false">RAW_DATA!H1586</f>
        <v>10022.05</v>
      </c>
      <c r="I1590" s="5" t="n">
        <f aca="false">RAW_DATA!I1586</f>
        <v>30</v>
      </c>
      <c r="J1590" s="2" t="str">
        <f aca="false">RAW_DATA!J1586</f>
        <v>No</v>
      </c>
      <c r="K1590" s="15" t="n">
        <f aca="false">IF(AND(F1590&lt;&gt;"",E1590&lt;&gt;""),DATEVALUE(F1590)-DATEVALUE(E1590),"")</f>
        <v>2</v>
      </c>
      <c r="L1590" s="4" t="n">
        <f aca="false">H1590*(1-I1590/100)</f>
        <v>7015.435</v>
      </c>
      <c r="M1590" s="4" t="n">
        <f aca="false">H1590*CALCULATIONS!$B$2</f>
        <v>6013.23</v>
      </c>
      <c r="N1590" s="4" t="n">
        <f aca="false">IF(J1590="Yes",H1590*CALCULATIONS!$B$3,0)</f>
        <v>0</v>
      </c>
      <c r="O1590" s="4" t="n">
        <f aca="false">L1590-M1590-N1590</f>
        <v>1002.205</v>
      </c>
      <c r="P1590" s="16" t="n">
        <f aca="false">IF(L1590&gt;0,O1590/L1590,"")</f>
        <v>0.142857142857143</v>
      </c>
    </row>
    <row r="1591" customFormat="false" ht="15" hidden="false" customHeight="false" outlineLevel="0" collapsed="false">
      <c r="A1591" s="2" t="str">
        <f aca="false">RAW_DATA!A1587</f>
        <v>ORD-101586</v>
      </c>
      <c r="B1591" s="2" t="str">
        <f aca="false">RAW_DATA!B1587</f>
        <v>CUST-7363</v>
      </c>
      <c r="C1591" s="2" t="str">
        <f aca="false">RAW_DATA!C1587</f>
        <v>Kids</v>
      </c>
      <c r="D1591" s="2" t="str">
        <f aca="false">RAW_DATA!D1587</f>
        <v>KID-KURTA-001</v>
      </c>
      <c r="E1591" s="14" t="str">
        <f aca="false">RAW_DATA!E1587</f>
        <v>2024-07-13</v>
      </c>
      <c r="F1591" s="14" t="str">
        <f aca="false">RAW_DATA!F1587</f>
        <v>2024-07-16</v>
      </c>
      <c r="G1591" s="2" t="str">
        <f aca="false">RAW_DATA!G1587</f>
        <v>Bagmati</v>
      </c>
      <c r="H1591" s="4" t="n">
        <f aca="false">RAW_DATA!H1587</f>
        <v>778.58</v>
      </c>
      <c r="I1591" s="5" t="n">
        <f aca="false">RAW_DATA!I1587</f>
        <v>20</v>
      </c>
      <c r="J1591" s="2" t="str">
        <f aca="false">RAW_DATA!J1587</f>
        <v>No</v>
      </c>
      <c r="K1591" s="15" t="n">
        <f aca="false">IF(AND(F1591&lt;&gt;"",E1591&lt;&gt;""),DATEVALUE(F1591)-DATEVALUE(E1591),"")</f>
        <v>3</v>
      </c>
      <c r="L1591" s="4" t="n">
        <f aca="false">H1591*(1-I1591/100)</f>
        <v>622.864</v>
      </c>
      <c r="M1591" s="4" t="n">
        <f aca="false">H1591*CALCULATIONS!$B$2</f>
        <v>467.148</v>
      </c>
      <c r="N1591" s="4" t="n">
        <f aca="false">IF(J1591="Yes",H1591*CALCULATIONS!$B$3,0)</f>
        <v>0</v>
      </c>
      <c r="O1591" s="4" t="n">
        <f aca="false">L1591-M1591-N1591</f>
        <v>155.716</v>
      </c>
      <c r="P1591" s="16" t="n">
        <f aca="false">IF(L1591&gt;0,O1591/L1591,"")</f>
        <v>0.25</v>
      </c>
    </row>
    <row r="1592" customFormat="false" ht="15" hidden="false" customHeight="false" outlineLevel="0" collapsed="false">
      <c r="A1592" s="2" t="str">
        <f aca="false">RAW_DATA!A1588</f>
        <v>ORD-101587</v>
      </c>
      <c r="B1592" s="2" t="str">
        <f aca="false">RAW_DATA!B1588</f>
        <v>CUST-7671</v>
      </c>
      <c r="C1592" s="2" t="str">
        <f aca="false">RAW_DATA!C1588</f>
        <v>Men</v>
      </c>
      <c r="D1592" s="2" t="str">
        <f aca="false">RAW_DATA!D1588</f>
        <v>MEN-JACKET-001</v>
      </c>
      <c r="E1592" s="14" t="str">
        <f aca="false">RAW_DATA!E1588</f>
        <v>2024-09-19</v>
      </c>
      <c r="F1592" s="14" t="str">
        <f aca="false">RAW_DATA!F1588</f>
        <v>2024-09-29</v>
      </c>
      <c r="G1592" s="2" t="str">
        <f aca="false">RAW_DATA!G1588</f>
        <v>Lumbini</v>
      </c>
      <c r="H1592" s="4" t="n">
        <f aca="false">RAW_DATA!H1588</f>
        <v>5818.51</v>
      </c>
      <c r="I1592" s="5" t="n">
        <f aca="false">RAW_DATA!I1588</f>
        <v>10</v>
      </c>
      <c r="J1592" s="2" t="str">
        <f aca="false">RAW_DATA!J1588</f>
        <v>No</v>
      </c>
      <c r="K1592" s="15" t="n">
        <f aca="false">IF(AND(F1592&lt;&gt;"",E1592&lt;&gt;""),DATEVALUE(F1592)-DATEVALUE(E1592),"")</f>
        <v>10</v>
      </c>
      <c r="L1592" s="4" t="n">
        <f aca="false">H1592*(1-I1592/100)</f>
        <v>5236.659</v>
      </c>
      <c r="M1592" s="4" t="n">
        <f aca="false">H1592*CALCULATIONS!$B$2</f>
        <v>3491.106</v>
      </c>
      <c r="N1592" s="4" t="n">
        <f aca="false">IF(J1592="Yes",H1592*CALCULATIONS!$B$3,0)</f>
        <v>0</v>
      </c>
      <c r="O1592" s="4" t="n">
        <f aca="false">L1592-M1592-N1592</f>
        <v>1745.553</v>
      </c>
      <c r="P1592" s="16" t="n">
        <f aca="false">IF(L1592&gt;0,O1592/L1592,"")</f>
        <v>0.333333333333333</v>
      </c>
    </row>
    <row r="1593" customFormat="false" ht="15" hidden="false" customHeight="false" outlineLevel="0" collapsed="false">
      <c r="A1593" s="2" t="str">
        <f aca="false">RAW_DATA!A1589</f>
        <v>ORD-101588</v>
      </c>
      <c r="B1593" s="2" t="str">
        <f aca="false">RAW_DATA!B1589</f>
        <v>CUST-8370</v>
      </c>
      <c r="C1593" s="2" t="str">
        <f aca="false">RAW_DATA!C1589</f>
        <v>Women</v>
      </c>
      <c r="D1593" s="2" t="str">
        <f aca="false">RAW_DATA!D1589</f>
        <v>WOM-DRESS-001</v>
      </c>
      <c r="E1593" s="14" t="str">
        <f aca="false">RAW_DATA!E1589</f>
        <v>2024-04-08</v>
      </c>
      <c r="F1593" s="14" t="str">
        <f aca="false">RAW_DATA!F1589</f>
        <v>2024-04-13</v>
      </c>
      <c r="G1593" s="2" t="str">
        <f aca="false">RAW_DATA!G1589</f>
        <v>Sudurpashchim</v>
      </c>
      <c r="H1593" s="4" t="n">
        <f aca="false">RAW_DATA!H1589</f>
        <v>4293.03</v>
      </c>
      <c r="I1593" s="5" t="n">
        <f aca="false">RAW_DATA!I1589</f>
        <v>25</v>
      </c>
      <c r="J1593" s="2" t="str">
        <f aca="false">RAW_DATA!J1589</f>
        <v>No</v>
      </c>
      <c r="K1593" s="15" t="n">
        <f aca="false">IF(AND(F1593&lt;&gt;"",E1593&lt;&gt;""),DATEVALUE(F1593)-DATEVALUE(E1593),"")</f>
        <v>5</v>
      </c>
      <c r="L1593" s="4" t="n">
        <f aca="false">H1593*(1-I1593/100)</f>
        <v>3219.7725</v>
      </c>
      <c r="M1593" s="4" t="n">
        <f aca="false">H1593*CALCULATIONS!$B$2</f>
        <v>2575.818</v>
      </c>
      <c r="N1593" s="4" t="n">
        <f aca="false">IF(J1593="Yes",H1593*CALCULATIONS!$B$3,0)</f>
        <v>0</v>
      </c>
      <c r="O1593" s="4" t="n">
        <f aca="false">L1593-M1593-N1593</f>
        <v>643.9545</v>
      </c>
      <c r="P1593" s="16" t="n">
        <f aca="false">IF(L1593&gt;0,O1593/L1593,"")</f>
        <v>0.2</v>
      </c>
    </row>
    <row r="1594" customFormat="false" ht="15" hidden="false" customHeight="false" outlineLevel="0" collapsed="false">
      <c r="A1594" s="2" t="str">
        <f aca="false">RAW_DATA!A1590</f>
        <v>ORD-101589</v>
      </c>
      <c r="B1594" s="2" t="str">
        <f aca="false">RAW_DATA!B1590</f>
        <v>CUST-2753</v>
      </c>
      <c r="C1594" s="2" t="str">
        <f aca="false">RAW_DATA!C1590</f>
        <v>Kids</v>
      </c>
      <c r="D1594" s="2" t="str">
        <f aca="false">RAW_DATA!D1590</f>
        <v>KID-FROCK-001</v>
      </c>
      <c r="E1594" s="14" t="str">
        <f aca="false">RAW_DATA!E1590</f>
        <v>2024-02-28</v>
      </c>
      <c r="F1594" s="14" t="str">
        <f aca="false">RAW_DATA!F1590</f>
        <v>2024-02-29</v>
      </c>
      <c r="G1594" s="2" t="str">
        <f aca="false">RAW_DATA!G1590</f>
        <v>Karnali</v>
      </c>
      <c r="H1594" s="4" t="n">
        <f aca="false">RAW_DATA!H1590</f>
        <v>12991.45</v>
      </c>
      <c r="I1594" s="5" t="n">
        <f aca="false">RAW_DATA!I1590</f>
        <v>10</v>
      </c>
      <c r="J1594" s="2" t="str">
        <f aca="false">RAW_DATA!J1590</f>
        <v>Yes</v>
      </c>
      <c r="K1594" s="15" t="n">
        <f aca="false">IF(AND(F1594&lt;&gt;"",E1594&lt;&gt;""),DATEVALUE(F1594)-DATEVALUE(E1594),"")</f>
        <v>1</v>
      </c>
      <c r="L1594" s="4" t="n">
        <f aca="false">H1594*(1-I1594/100)</f>
        <v>11692.305</v>
      </c>
      <c r="M1594" s="4" t="n">
        <f aca="false">H1594*CALCULATIONS!$B$2</f>
        <v>7794.87</v>
      </c>
      <c r="N1594" s="4" t="n">
        <f aca="false">IF(J1594="Yes",H1594*CALCULATIONS!$B$3,0)</f>
        <v>2598.29</v>
      </c>
      <c r="O1594" s="4" t="n">
        <f aca="false">L1594-M1594-N1594</f>
        <v>1299.145</v>
      </c>
      <c r="P1594" s="16" t="n">
        <f aca="false">IF(L1594&gt;0,O1594/L1594,"")</f>
        <v>0.111111111111111</v>
      </c>
    </row>
    <row r="1595" customFormat="false" ht="15" hidden="false" customHeight="false" outlineLevel="0" collapsed="false">
      <c r="A1595" s="2" t="str">
        <f aca="false">RAW_DATA!A1591</f>
        <v>ORD-101590</v>
      </c>
      <c r="B1595" s="2" t="str">
        <f aca="false">RAW_DATA!B1591</f>
        <v>CUST-1158</v>
      </c>
      <c r="C1595" s="2" t="str">
        <f aca="false">RAW_DATA!C1591</f>
        <v>Men</v>
      </c>
      <c r="D1595" s="2" t="str">
        <f aca="false">RAW_DATA!D1591</f>
        <v>MEN-JEANS-001</v>
      </c>
      <c r="E1595" s="14" t="str">
        <f aca="false">RAW_DATA!E1591</f>
        <v>2024-05-01</v>
      </c>
      <c r="F1595" s="14" t="str">
        <f aca="false">RAW_DATA!F1591</f>
        <v>2024-05-09</v>
      </c>
      <c r="G1595" s="2" t="str">
        <f aca="false">RAW_DATA!G1591</f>
        <v>Madhesh</v>
      </c>
      <c r="H1595" s="4" t="n">
        <f aca="false">RAW_DATA!H1591</f>
        <v>8792.68</v>
      </c>
      <c r="I1595" s="5" t="n">
        <f aca="false">RAW_DATA!I1591</f>
        <v>5</v>
      </c>
      <c r="J1595" s="2" t="str">
        <f aca="false">RAW_DATA!J1591</f>
        <v>No</v>
      </c>
      <c r="K1595" s="15" t="n">
        <f aca="false">IF(AND(F1595&lt;&gt;"",E1595&lt;&gt;""),DATEVALUE(F1595)-DATEVALUE(E1595),"")</f>
        <v>8</v>
      </c>
      <c r="L1595" s="4" t="n">
        <f aca="false">H1595*(1-I1595/100)</f>
        <v>8353.046</v>
      </c>
      <c r="M1595" s="4" t="n">
        <f aca="false">H1595*CALCULATIONS!$B$2</f>
        <v>5275.608</v>
      </c>
      <c r="N1595" s="4" t="n">
        <f aca="false">IF(J1595="Yes",H1595*CALCULATIONS!$B$3,0)</f>
        <v>0</v>
      </c>
      <c r="O1595" s="4" t="n">
        <f aca="false">L1595-M1595-N1595</f>
        <v>3077.438</v>
      </c>
      <c r="P1595" s="16" t="n">
        <f aca="false">IF(L1595&gt;0,O1595/L1595,"")</f>
        <v>0.368421052631579</v>
      </c>
    </row>
    <row r="1596" customFormat="false" ht="15" hidden="false" customHeight="false" outlineLevel="0" collapsed="false">
      <c r="A1596" s="2" t="str">
        <f aca="false">RAW_DATA!A1592</f>
        <v>ORD-101591</v>
      </c>
      <c r="B1596" s="2" t="str">
        <f aca="false">RAW_DATA!B1592</f>
        <v>CUST-8549</v>
      </c>
      <c r="C1596" s="2" t="str">
        <f aca="false">RAW_DATA!C1592</f>
        <v>Women</v>
      </c>
      <c r="D1596" s="2" t="str">
        <f aca="false">RAW_DATA!D1592</f>
        <v>WOM-BLOUSE-001</v>
      </c>
      <c r="E1596" s="14" t="str">
        <f aca="false">RAW_DATA!E1592</f>
        <v>2024-10-25</v>
      </c>
      <c r="F1596" s="14" t="str">
        <f aca="false">RAW_DATA!F1592</f>
        <v>2024-11-01</v>
      </c>
      <c r="G1596" s="2" t="str">
        <f aca="false">RAW_DATA!G1592</f>
        <v>Karnali</v>
      </c>
      <c r="H1596" s="4" t="n">
        <f aca="false">RAW_DATA!H1592</f>
        <v>1520.55</v>
      </c>
      <c r="I1596" s="5" t="n">
        <f aca="false">RAW_DATA!I1592</f>
        <v>20</v>
      </c>
      <c r="J1596" s="2" t="str">
        <f aca="false">RAW_DATA!J1592</f>
        <v>No</v>
      </c>
      <c r="K1596" s="15" t="n">
        <f aca="false">IF(AND(F1596&lt;&gt;"",E1596&lt;&gt;""),DATEVALUE(F1596)-DATEVALUE(E1596),"")</f>
        <v>7</v>
      </c>
      <c r="L1596" s="4" t="n">
        <f aca="false">H1596*(1-I1596/100)</f>
        <v>1216.44</v>
      </c>
      <c r="M1596" s="4" t="n">
        <f aca="false">H1596*CALCULATIONS!$B$2</f>
        <v>912.33</v>
      </c>
      <c r="N1596" s="4" t="n">
        <f aca="false">IF(J1596="Yes",H1596*CALCULATIONS!$B$3,0)</f>
        <v>0</v>
      </c>
      <c r="O1596" s="4" t="n">
        <f aca="false">L1596-M1596-N1596</f>
        <v>304.11</v>
      </c>
      <c r="P1596" s="16" t="n">
        <f aca="false">IF(L1596&gt;0,O1596/L1596,"")</f>
        <v>0.25</v>
      </c>
    </row>
    <row r="1597" customFormat="false" ht="15" hidden="false" customHeight="false" outlineLevel="0" collapsed="false">
      <c r="A1597" s="2" t="str">
        <f aca="false">RAW_DATA!A1593</f>
        <v>ORD-101592</v>
      </c>
      <c r="B1597" s="2" t="str">
        <f aca="false">RAW_DATA!B1593</f>
        <v>CUST-2329</v>
      </c>
      <c r="C1597" s="2" t="str">
        <f aca="false">RAW_DATA!C1593</f>
        <v>Women</v>
      </c>
      <c r="D1597" s="2" t="str">
        <f aca="false">RAW_DATA!D1593</f>
        <v>WOM-BLOUSE-001</v>
      </c>
      <c r="E1597" s="14" t="str">
        <f aca="false">RAW_DATA!E1593</f>
        <v>2024-01-29</v>
      </c>
      <c r="F1597" s="14" t="str">
        <f aca="false">RAW_DATA!F1593</f>
        <v>2024-02-05</v>
      </c>
      <c r="G1597" s="2" t="str">
        <f aca="false">RAW_DATA!G1593</f>
        <v>Lumbini</v>
      </c>
      <c r="H1597" s="4" t="n">
        <f aca="false">RAW_DATA!H1593</f>
        <v>9382.2</v>
      </c>
      <c r="I1597" s="5" t="n">
        <f aca="false">RAW_DATA!I1593</f>
        <v>0</v>
      </c>
      <c r="J1597" s="2" t="str">
        <f aca="false">RAW_DATA!J1593</f>
        <v>No</v>
      </c>
      <c r="K1597" s="15" t="n">
        <f aca="false">IF(AND(F1597&lt;&gt;"",E1597&lt;&gt;""),DATEVALUE(F1597)-DATEVALUE(E1597),"")</f>
        <v>7</v>
      </c>
      <c r="L1597" s="4" t="n">
        <f aca="false">H1597*(1-I1597/100)</f>
        <v>9382.2</v>
      </c>
      <c r="M1597" s="4" t="n">
        <f aca="false">H1597*CALCULATIONS!$B$2</f>
        <v>5629.32</v>
      </c>
      <c r="N1597" s="4" t="n">
        <f aca="false">IF(J1597="Yes",H1597*CALCULATIONS!$B$3,0)</f>
        <v>0</v>
      </c>
      <c r="O1597" s="4" t="n">
        <f aca="false">L1597-M1597-N1597</f>
        <v>3752.88</v>
      </c>
      <c r="P1597" s="16" t="n">
        <f aca="false">IF(L1597&gt;0,O1597/L1597,"")</f>
        <v>0.4</v>
      </c>
    </row>
    <row r="1598" customFormat="false" ht="15" hidden="false" customHeight="false" outlineLevel="0" collapsed="false">
      <c r="A1598" s="2" t="str">
        <f aca="false">RAW_DATA!A1594</f>
        <v>ORD-101593</v>
      </c>
      <c r="B1598" s="2" t="str">
        <f aca="false">RAW_DATA!B1594</f>
        <v>CUST-6249</v>
      </c>
      <c r="C1598" s="2" t="str">
        <f aca="false">RAW_DATA!C1594</f>
        <v>Men</v>
      </c>
      <c r="D1598" s="2" t="str">
        <f aca="false">RAW_DATA!D1594</f>
        <v>MEN-SHIRT-002</v>
      </c>
      <c r="E1598" s="14" t="str">
        <f aca="false">RAW_DATA!E1594</f>
        <v>2024-04-17</v>
      </c>
      <c r="F1598" s="14" t="str">
        <f aca="false">RAW_DATA!F1594</f>
        <v>2024-04-18</v>
      </c>
      <c r="G1598" s="2" t="str">
        <f aca="false">RAW_DATA!G1594</f>
        <v>Bagmati</v>
      </c>
      <c r="H1598" s="4" t="n">
        <f aca="false">RAW_DATA!H1594</f>
        <v>10441.21</v>
      </c>
      <c r="I1598" s="5" t="n">
        <f aca="false">RAW_DATA!I1594</f>
        <v>30</v>
      </c>
      <c r="J1598" s="2" t="str">
        <f aca="false">RAW_DATA!J1594</f>
        <v>Yes</v>
      </c>
      <c r="K1598" s="15" t="n">
        <f aca="false">IF(AND(F1598&lt;&gt;"",E1598&lt;&gt;""),DATEVALUE(F1598)-DATEVALUE(E1598),"")</f>
        <v>1</v>
      </c>
      <c r="L1598" s="4" t="n">
        <f aca="false">H1598*(1-I1598/100)</f>
        <v>7308.847</v>
      </c>
      <c r="M1598" s="4" t="n">
        <f aca="false">H1598*CALCULATIONS!$B$2</f>
        <v>6264.726</v>
      </c>
      <c r="N1598" s="4" t="n">
        <f aca="false">IF(J1598="Yes",H1598*CALCULATIONS!$B$3,0)</f>
        <v>2088.242</v>
      </c>
      <c r="O1598" s="4" t="n">
        <f aca="false">L1598-M1598-N1598</f>
        <v>-1044.121</v>
      </c>
      <c r="P1598" s="16" t="n">
        <f aca="false">IF(L1598&gt;0,O1598/L1598,"")</f>
        <v>-0.142857142857143</v>
      </c>
    </row>
    <row r="1599" customFormat="false" ht="15" hidden="false" customHeight="false" outlineLevel="0" collapsed="false">
      <c r="A1599" s="2" t="str">
        <f aca="false">RAW_DATA!A1595</f>
        <v>ORD-101594</v>
      </c>
      <c r="B1599" s="2" t="str">
        <f aca="false">RAW_DATA!B1595</f>
        <v>CUST-5719</v>
      </c>
      <c r="C1599" s="2" t="str">
        <f aca="false">RAW_DATA!C1595</f>
        <v>Women</v>
      </c>
      <c r="D1599" s="2" t="str">
        <f aca="false">RAW_DATA!D1595</f>
        <v>WOM-TOP-001</v>
      </c>
      <c r="E1599" s="14" t="str">
        <f aca="false">RAW_DATA!E1595</f>
        <v>2024-09-10</v>
      </c>
      <c r="F1599" s="14" t="str">
        <f aca="false">RAW_DATA!F1595</f>
        <v>2024-09-16</v>
      </c>
      <c r="G1599" s="2" t="str">
        <f aca="false">RAW_DATA!G1595</f>
        <v>Madhesh</v>
      </c>
      <c r="H1599" s="4" t="n">
        <f aca="false">RAW_DATA!H1595</f>
        <v>10769.45</v>
      </c>
      <c r="I1599" s="5" t="n">
        <f aca="false">RAW_DATA!I1595</f>
        <v>5</v>
      </c>
      <c r="J1599" s="2" t="str">
        <f aca="false">RAW_DATA!J1595</f>
        <v>No</v>
      </c>
      <c r="K1599" s="15" t="n">
        <f aca="false">IF(AND(F1599&lt;&gt;"",E1599&lt;&gt;""),DATEVALUE(F1599)-DATEVALUE(E1599),"")</f>
        <v>6</v>
      </c>
      <c r="L1599" s="4" t="n">
        <f aca="false">H1599*(1-I1599/100)</f>
        <v>10230.9775</v>
      </c>
      <c r="M1599" s="4" t="n">
        <f aca="false">H1599*CALCULATIONS!$B$2</f>
        <v>6461.67</v>
      </c>
      <c r="N1599" s="4" t="n">
        <f aca="false">IF(J1599="Yes",H1599*CALCULATIONS!$B$3,0)</f>
        <v>0</v>
      </c>
      <c r="O1599" s="4" t="n">
        <f aca="false">L1599-M1599-N1599</f>
        <v>3769.3075</v>
      </c>
      <c r="P1599" s="16" t="n">
        <f aca="false">IF(L1599&gt;0,O1599/L1599,"")</f>
        <v>0.368421052631579</v>
      </c>
    </row>
    <row r="1600" customFormat="false" ht="15" hidden="false" customHeight="false" outlineLevel="0" collapsed="false">
      <c r="A1600" s="2" t="str">
        <f aca="false">RAW_DATA!A1596</f>
        <v>ORD-101595</v>
      </c>
      <c r="B1600" s="2" t="str">
        <f aca="false">RAW_DATA!B1596</f>
        <v>CUST-4239</v>
      </c>
      <c r="C1600" s="2" t="str">
        <f aca="false">RAW_DATA!C1596</f>
        <v>Women</v>
      </c>
      <c r="D1600" s="2" t="str">
        <f aca="false">RAW_DATA!D1596</f>
        <v>WOM-SCARF-001</v>
      </c>
      <c r="E1600" s="14" t="str">
        <f aca="false">RAW_DATA!E1596</f>
        <v>2024-09-16</v>
      </c>
      <c r="F1600" s="14" t="str">
        <f aca="false">RAW_DATA!F1596</f>
        <v>2024-09-17</v>
      </c>
      <c r="G1600" s="2" t="str">
        <f aca="false">RAW_DATA!G1596</f>
        <v>Karnali</v>
      </c>
      <c r="H1600" s="4" t="n">
        <f aca="false">RAW_DATA!H1596</f>
        <v>6916.49</v>
      </c>
      <c r="I1600" s="5" t="n">
        <f aca="false">RAW_DATA!I1596</f>
        <v>0</v>
      </c>
      <c r="J1600" s="2" t="str">
        <f aca="false">RAW_DATA!J1596</f>
        <v>Yes</v>
      </c>
      <c r="K1600" s="15" t="n">
        <f aca="false">IF(AND(F1600&lt;&gt;"",E1600&lt;&gt;""),DATEVALUE(F1600)-DATEVALUE(E1600),"")</f>
        <v>1</v>
      </c>
      <c r="L1600" s="4" t="n">
        <f aca="false">H1600*(1-I1600/100)</f>
        <v>6916.49</v>
      </c>
      <c r="M1600" s="4" t="n">
        <f aca="false">H1600*CALCULATIONS!$B$2</f>
        <v>4149.894</v>
      </c>
      <c r="N1600" s="4" t="n">
        <f aca="false">IF(J1600="Yes",H1600*CALCULATIONS!$B$3,0)</f>
        <v>1383.298</v>
      </c>
      <c r="O1600" s="4" t="n">
        <f aca="false">L1600-M1600-N1600</f>
        <v>1383.298</v>
      </c>
      <c r="P1600" s="16" t="n">
        <f aca="false">IF(L1600&gt;0,O1600/L1600,"")</f>
        <v>0.2</v>
      </c>
    </row>
    <row r="1601" customFormat="false" ht="15" hidden="false" customHeight="false" outlineLevel="0" collapsed="false">
      <c r="A1601" s="2" t="str">
        <f aca="false">RAW_DATA!A1597</f>
        <v>ORD-101596</v>
      </c>
      <c r="B1601" s="2" t="str">
        <f aca="false">RAW_DATA!B1597</f>
        <v>CUST-6265</v>
      </c>
      <c r="C1601" s="2" t="str">
        <f aca="false">RAW_DATA!C1597</f>
        <v>Men</v>
      </c>
      <c r="D1601" s="2" t="str">
        <f aca="false">RAW_DATA!D1597</f>
        <v>MEN-CHINO-001</v>
      </c>
      <c r="E1601" s="14" t="str">
        <f aca="false">RAW_DATA!E1597</f>
        <v>2024-12-25</v>
      </c>
      <c r="F1601" s="14" t="str">
        <f aca="false">RAW_DATA!F1597</f>
        <v>2025-01-02</v>
      </c>
      <c r="G1601" s="2" t="str">
        <f aca="false">RAW_DATA!G1597</f>
        <v>Gandaki</v>
      </c>
      <c r="H1601" s="4" t="n">
        <f aca="false">RAW_DATA!H1597</f>
        <v>10649.52</v>
      </c>
      <c r="I1601" s="5" t="n">
        <f aca="false">RAW_DATA!I1597</f>
        <v>5</v>
      </c>
      <c r="J1601" s="2" t="str">
        <f aca="false">RAW_DATA!J1597</f>
        <v>No</v>
      </c>
      <c r="K1601" s="15" t="n">
        <f aca="false">IF(AND(F1601&lt;&gt;"",E1601&lt;&gt;""),DATEVALUE(F1601)-DATEVALUE(E1601),"")</f>
        <v>8</v>
      </c>
      <c r="L1601" s="4" t="n">
        <f aca="false">H1601*(1-I1601/100)</f>
        <v>10117.044</v>
      </c>
      <c r="M1601" s="4" t="n">
        <f aca="false">H1601*CALCULATIONS!$B$2</f>
        <v>6389.712</v>
      </c>
      <c r="N1601" s="4" t="n">
        <f aca="false">IF(J1601="Yes",H1601*CALCULATIONS!$B$3,0)</f>
        <v>0</v>
      </c>
      <c r="O1601" s="4" t="n">
        <f aca="false">L1601-M1601-N1601</f>
        <v>3727.332</v>
      </c>
      <c r="P1601" s="16" t="n">
        <f aca="false">IF(L1601&gt;0,O1601/L1601,"")</f>
        <v>0.368421052631579</v>
      </c>
    </row>
    <row r="1602" customFormat="false" ht="15" hidden="false" customHeight="false" outlineLevel="0" collapsed="false">
      <c r="A1602" s="2" t="str">
        <f aca="false">RAW_DATA!A1598</f>
        <v>ORD-101597</v>
      </c>
      <c r="B1602" s="2" t="str">
        <f aca="false">RAW_DATA!B1598</f>
        <v>CUST-5676</v>
      </c>
      <c r="C1602" s="2" t="str">
        <f aca="false">RAW_DATA!C1598</f>
        <v>Women</v>
      </c>
      <c r="D1602" s="2" t="str">
        <f aca="false">RAW_DATA!D1598</f>
        <v>WOM-TOP-001</v>
      </c>
      <c r="E1602" s="14" t="str">
        <f aca="false">RAW_DATA!E1598</f>
        <v>2024-05-31</v>
      </c>
      <c r="F1602" s="14" t="str">
        <f aca="false">RAW_DATA!F1598</f>
        <v>2024-06-06</v>
      </c>
      <c r="G1602" s="2" t="str">
        <f aca="false">RAW_DATA!G1598</f>
        <v>Bagmati</v>
      </c>
      <c r="H1602" s="4" t="n">
        <f aca="false">RAW_DATA!H1598</f>
        <v>12622.59</v>
      </c>
      <c r="I1602" s="5" t="n">
        <f aca="false">RAW_DATA!I1598</f>
        <v>25</v>
      </c>
      <c r="J1602" s="2" t="str">
        <f aca="false">RAW_DATA!J1598</f>
        <v>No</v>
      </c>
      <c r="K1602" s="15" t="n">
        <f aca="false">IF(AND(F1602&lt;&gt;"",E1602&lt;&gt;""),DATEVALUE(F1602)-DATEVALUE(E1602),"")</f>
        <v>6</v>
      </c>
      <c r="L1602" s="4" t="n">
        <f aca="false">H1602*(1-I1602/100)</f>
        <v>9466.9425</v>
      </c>
      <c r="M1602" s="4" t="n">
        <f aca="false">H1602*CALCULATIONS!$B$2</f>
        <v>7573.554</v>
      </c>
      <c r="N1602" s="4" t="n">
        <f aca="false">IF(J1602="Yes",H1602*CALCULATIONS!$B$3,0)</f>
        <v>0</v>
      </c>
      <c r="O1602" s="4" t="n">
        <f aca="false">L1602-M1602-N1602</f>
        <v>1893.3885</v>
      </c>
      <c r="P1602" s="16" t="n">
        <f aca="false">IF(L1602&gt;0,O1602/L1602,"")</f>
        <v>0.2</v>
      </c>
    </row>
    <row r="1603" customFormat="false" ht="15" hidden="false" customHeight="false" outlineLevel="0" collapsed="false">
      <c r="A1603" s="2" t="str">
        <f aca="false">RAW_DATA!A1599</f>
        <v>ORD-101598</v>
      </c>
      <c r="B1603" s="2" t="str">
        <f aca="false">RAW_DATA!B1599</f>
        <v>CUST-5123</v>
      </c>
      <c r="C1603" s="2" t="str">
        <f aca="false">RAW_DATA!C1599</f>
        <v>Men</v>
      </c>
      <c r="D1603" s="2" t="str">
        <f aca="false">RAW_DATA!D1599</f>
        <v>MEN-JACKET-001</v>
      </c>
      <c r="E1603" s="14" t="str">
        <f aca="false">RAW_DATA!E1599</f>
        <v>2024-01-04</v>
      </c>
      <c r="F1603" s="14" t="str">
        <f aca="false">RAW_DATA!F1599</f>
        <v>2024-01-11</v>
      </c>
      <c r="G1603" s="2" t="str">
        <f aca="false">RAW_DATA!G1599</f>
        <v>Karnali</v>
      </c>
      <c r="H1603" s="4" t="n">
        <f aca="false">RAW_DATA!H1599</f>
        <v>3991.18</v>
      </c>
      <c r="I1603" s="5" t="n">
        <f aca="false">RAW_DATA!I1599</f>
        <v>25</v>
      </c>
      <c r="J1603" s="2" t="str">
        <f aca="false">RAW_DATA!J1599</f>
        <v>No</v>
      </c>
      <c r="K1603" s="15" t="n">
        <f aca="false">IF(AND(F1603&lt;&gt;"",E1603&lt;&gt;""),DATEVALUE(F1603)-DATEVALUE(E1603),"")</f>
        <v>7</v>
      </c>
      <c r="L1603" s="4" t="n">
        <f aca="false">H1603*(1-I1603/100)</f>
        <v>2993.385</v>
      </c>
      <c r="M1603" s="4" t="n">
        <f aca="false">H1603*CALCULATIONS!$B$2</f>
        <v>2394.708</v>
      </c>
      <c r="N1603" s="4" t="n">
        <f aca="false">IF(J1603="Yes",H1603*CALCULATIONS!$B$3,0)</f>
        <v>0</v>
      </c>
      <c r="O1603" s="4" t="n">
        <f aca="false">L1603-M1603-N1603</f>
        <v>598.677</v>
      </c>
      <c r="P1603" s="16" t="n">
        <f aca="false">IF(L1603&gt;0,O1603/L1603,"")</f>
        <v>0.2</v>
      </c>
    </row>
    <row r="1604" customFormat="false" ht="15" hidden="false" customHeight="false" outlineLevel="0" collapsed="false">
      <c r="A1604" s="2" t="str">
        <f aca="false">RAW_DATA!A1600</f>
        <v>ORD-101599</v>
      </c>
      <c r="B1604" s="2" t="str">
        <f aca="false">RAW_DATA!B1600</f>
        <v>CUST-2309</v>
      </c>
      <c r="C1604" s="2" t="str">
        <f aca="false">RAW_DATA!C1600</f>
        <v>Men</v>
      </c>
      <c r="D1604" s="2" t="str">
        <f aca="false">RAW_DATA!D1600</f>
        <v>MEN-JEANS-001</v>
      </c>
      <c r="E1604" s="14" t="str">
        <f aca="false">RAW_DATA!E1600</f>
        <v>2024-01-31</v>
      </c>
      <c r="F1604" s="14" t="str">
        <f aca="false">RAW_DATA!F1600</f>
        <v>2024-02-07</v>
      </c>
      <c r="G1604" s="2" t="str">
        <f aca="false">RAW_DATA!G1600</f>
        <v>Bagmati</v>
      </c>
      <c r="H1604" s="4" t="n">
        <f aca="false">RAW_DATA!H1600</f>
        <v>7661.88</v>
      </c>
      <c r="I1604" s="5" t="n">
        <f aca="false">RAW_DATA!I1600</f>
        <v>0</v>
      </c>
      <c r="J1604" s="2" t="str">
        <f aca="false">RAW_DATA!J1600</f>
        <v>No</v>
      </c>
      <c r="K1604" s="15" t="n">
        <f aca="false">IF(AND(F1604&lt;&gt;"",E1604&lt;&gt;""),DATEVALUE(F1604)-DATEVALUE(E1604),"")</f>
        <v>7</v>
      </c>
      <c r="L1604" s="4" t="n">
        <f aca="false">H1604*(1-I1604/100)</f>
        <v>7661.88</v>
      </c>
      <c r="M1604" s="4" t="n">
        <f aca="false">H1604*CALCULATIONS!$B$2</f>
        <v>4597.128</v>
      </c>
      <c r="N1604" s="4" t="n">
        <f aca="false">IF(J1604="Yes",H1604*CALCULATIONS!$B$3,0)</f>
        <v>0</v>
      </c>
      <c r="O1604" s="4" t="n">
        <f aca="false">L1604-M1604-N1604</f>
        <v>3064.752</v>
      </c>
      <c r="P1604" s="16" t="n">
        <f aca="false">IF(L1604&gt;0,O1604/L1604,"")</f>
        <v>0.4</v>
      </c>
    </row>
    <row r="1605" customFormat="false" ht="15" hidden="false" customHeight="false" outlineLevel="0" collapsed="false">
      <c r="A1605" s="2" t="str">
        <f aca="false">RAW_DATA!A1601</f>
        <v>ORD-101600</v>
      </c>
      <c r="B1605" s="2" t="str">
        <f aca="false">RAW_DATA!B1601</f>
        <v>CUST-6922</v>
      </c>
      <c r="C1605" s="2" t="str">
        <f aca="false">RAW_DATA!C1601</f>
        <v>Women</v>
      </c>
      <c r="D1605" s="2" t="str">
        <f aca="false">RAW_DATA!D1601</f>
        <v>WOM-SUIT-001</v>
      </c>
      <c r="E1605" s="14" t="str">
        <f aca="false">RAW_DATA!E1601</f>
        <v>2024-06-12</v>
      </c>
      <c r="F1605" s="14" t="str">
        <f aca="false">RAW_DATA!F1601</f>
        <v>2024-06-18</v>
      </c>
      <c r="G1605" s="2" t="str">
        <f aca="false">RAW_DATA!G1601</f>
        <v>Bagmati</v>
      </c>
      <c r="H1605" s="4" t="n">
        <f aca="false">RAW_DATA!H1601</f>
        <v>10280.27</v>
      </c>
      <c r="I1605" s="5" t="n">
        <f aca="false">RAW_DATA!I1601</f>
        <v>25</v>
      </c>
      <c r="J1605" s="2" t="str">
        <f aca="false">RAW_DATA!J1601</f>
        <v>No</v>
      </c>
      <c r="K1605" s="15" t="n">
        <f aca="false">IF(AND(F1605&lt;&gt;"",E1605&lt;&gt;""),DATEVALUE(F1605)-DATEVALUE(E1605),"")</f>
        <v>6</v>
      </c>
      <c r="L1605" s="4" t="n">
        <f aca="false">H1605*(1-I1605/100)</f>
        <v>7710.2025</v>
      </c>
      <c r="M1605" s="4" t="n">
        <f aca="false">H1605*CALCULATIONS!$B$2</f>
        <v>6168.162</v>
      </c>
      <c r="N1605" s="4" t="n">
        <f aca="false">IF(J1605="Yes",H1605*CALCULATIONS!$B$3,0)</f>
        <v>0</v>
      </c>
      <c r="O1605" s="4" t="n">
        <f aca="false">L1605-M1605-N1605</f>
        <v>1542.0405</v>
      </c>
      <c r="P1605" s="16" t="n">
        <f aca="false">IF(L1605&gt;0,O1605/L1605,"")</f>
        <v>0.2</v>
      </c>
    </row>
    <row r="1606" customFormat="false" ht="15" hidden="false" customHeight="false" outlineLevel="0" collapsed="false">
      <c r="A1606" s="2" t="str">
        <f aca="false">RAW_DATA!A1602</f>
        <v>ORD-101601</v>
      </c>
      <c r="B1606" s="2" t="str">
        <f aca="false">RAW_DATA!B1602</f>
        <v>CUST-8871</v>
      </c>
      <c r="C1606" s="2" t="str">
        <f aca="false">RAW_DATA!C1602</f>
        <v>Women</v>
      </c>
      <c r="D1606" s="2" t="str">
        <f aca="false">RAW_DATA!D1602</f>
        <v>WOM-SCARF-001</v>
      </c>
      <c r="E1606" s="14" t="str">
        <f aca="false">RAW_DATA!E1602</f>
        <v>2024-06-12</v>
      </c>
      <c r="F1606" s="14" t="str">
        <f aca="false">RAW_DATA!F1602</f>
        <v>2024-06-17</v>
      </c>
      <c r="G1606" s="2" t="str">
        <f aca="false">RAW_DATA!G1602</f>
        <v>Lumbini</v>
      </c>
      <c r="H1606" s="4" t="n">
        <f aca="false">RAW_DATA!H1602</f>
        <v>8753.42</v>
      </c>
      <c r="I1606" s="5" t="n">
        <f aca="false">RAW_DATA!I1602</f>
        <v>0</v>
      </c>
      <c r="J1606" s="2" t="str">
        <f aca="false">RAW_DATA!J1602</f>
        <v>No</v>
      </c>
      <c r="K1606" s="15" t="n">
        <f aca="false">IF(AND(F1606&lt;&gt;"",E1606&lt;&gt;""),DATEVALUE(F1606)-DATEVALUE(E1606),"")</f>
        <v>5</v>
      </c>
      <c r="L1606" s="4" t="n">
        <f aca="false">H1606*(1-I1606/100)</f>
        <v>8753.42</v>
      </c>
      <c r="M1606" s="4" t="n">
        <f aca="false">H1606*CALCULATIONS!$B$2</f>
        <v>5252.052</v>
      </c>
      <c r="N1606" s="4" t="n">
        <f aca="false">IF(J1606="Yes",H1606*CALCULATIONS!$B$3,0)</f>
        <v>0</v>
      </c>
      <c r="O1606" s="4" t="n">
        <f aca="false">L1606-M1606-N1606</f>
        <v>3501.368</v>
      </c>
      <c r="P1606" s="16" t="n">
        <f aca="false">IF(L1606&gt;0,O1606/L1606,"")</f>
        <v>0.4</v>
      </c>
    </row>
    <row r="1607" customFormat="false" ht="15" hidden="false" customHeight="false" outlineLevel="0" collapsed="false">
      <c r="A1607" s="2" t="str">
        <f aca="false">RAW_DATA!A1603</f>
        <v>ORD-101602</v>
      </c>
      <c r="B1607" s="2" t="str">
        <f aca="false">RAW_DATA!B1603</f>
        <v>CUST-6781</v>
      </c>
      <c r="C1607" s="2" t="str">
        <f aca="false">RAW_DATA!C1603</f>
        <v>Men</v>
      </c>
      <c r="D1607" s="2" t="str">
        <f aca="false">RAW_DATA!D1603</f>
        <v>MEN-JACKET-001</v>
      </c>
      <c r="E1607" s="14" t="str">
        <f aca="false">RAW_DATA!E1603</f>
        <v>2024-04-07</v>
      </c>
      <c r="F1607" s="14" t="str">
        <f aca="false">RAW_DATA!F1603</f>
        <v>2024-04-10</v>
      </c>
      <c r="G1607" s="2" t="str">
        <f aca="false">RAW_DATA!G1603</f>
        <v>Lumbini</v>
      </c>
      <c r="H1607" s="4" t="n">
        <f aca="false">RAW_DATA!H1603</f>
        <v>8415.8</v>
      </c>
      <c r="I1607" s="5" t="n">
        <f aca="false">RAW_DATA!I1603</f>
        <v>10</v>
      </c>
      <c r="J1607" s="2" t="str">
        <f aca="false">RAW_DATA!J1603</f>
        <v>Yes</v>
      </c>
      <c r="K1607" s="15" t="n">
        <f aca="false">IF(AND(F1607&lt;&gt;"",E1607&lt;&gt;""),DATEVALUE(F1607)-DATEVALUE(E1607),"")</f>
        <v>3</v>
      </c>
      <c r="L1607" s="4" t="n">
        <f aca="false">H1607*(1-I1607/100)</f>
        <v>7574.22</v>
      </c>
      <c r="M1607" s="4" t="n">
        <f aca="false">H1607*CALCULATIONS!$B$2</f>
        <v>5049.48</v>
      </c>
      <c r="N1607" s="4" t="n">
        <f aca="false">IF(J1607="Yes",H1607*CALCULATIONS!$B$3,0)</f>
        <v>1683.16</v>
      </c>
      <c r="O1607" s="4" t="n">
        <f aca="false">L1607-M1607-N1607</f>
        <v>841.58</v>
      </c>
      <c r="P1607" s="16" t="n">
        <f aca="false">IF(L1607&gt;0,O1607/L1607,"")</f>
        <v>0.111111111111111</v>
      </c>
    </row>
    <row r="1608" customFormat="false" ht="15" hidden="false" customHeight="false" outlineLevel="0" collapsed="false">
      <c r="A1608" s="2" t="str">
        <f aca="false">RAW_DATA!A1604</f>
        <v>ORD-101603</v>
      </c>
      <c r="B1608" s="2" t="str">
        <f aca="false">RAW_DATA!B1604</f>
        <v>CUST-8408</v>
      </c>
      <c r="C1608" s="2" t="str">
        <f aca="false">RAW_DATA!C1604</f>
        <v>Women</v>
      </c>
      <c r="D1608" s="2" t="str">
        <f aca="false">RAW_DATA!D1604</f>
        <v>WOM-SUIT-001</v>
      </c>
      <c r="E1608" s="14" t="str">
        <f aca="false">RAW_DATA!E1604</f>
        <v>2024-07-25</v>
      </c>
      <c r="F1608" s="14" t="str">
        <f aca="false">RAW_DATA!F1604</f>
        <v>2024-07-30</v>
      </c>
      <c r="G1608" s="2" t="str">
        <f aca="false">RAW_DATA!G1604</f>
        <v>Madhesh</v>
      </c>
      <c r="H1608" s="4" t="n">
        <f aca="false">RAW_DATA!H1604</f>
        <v>12773.98</v>
      </c>
      <c r="I1608" s="5" t="n">
        <f aca="false">RAW_DATA!I1604</f>
        <v>30</v>
      </c>
      <c r="J1608" s="2" t="str">
        <f aca="false">RAW_DATA!J1604</f>
        <v>No</v>
      </c>
      <c r="K1608" s="15" t="n">
        <f aca="false">IF(AND(F1608&lt;&gt;"",E1608&lt;&gt;""),DATEVALUE(F1608)-DATEVALUE(E1608),"")</f>
        <v>5</v>
      </c>
      <c r="L1608" s="4" t="n">
        <f aca="false">H1608*(1-I1608/100)</f>
        <v>8941.786</v>
      </c>
      <c r="M1608" s="4" t="n">
        <f aca="false">H1608*CALCULATIONS!$B$2</f>
        <v>7664.388</v>
      </c>
      <c r="N1608" s="4" t="n">
        <f aca="false">IF(J1608="Yes",H1608*CALCULATIONS!$B$3,0)</f>
        <v>0</v>
      </c>
      <c r="O1608" s="4" t="n">
        <f aca="false">L1608-M1608-N1608</f>
        <v>1277.398</v>
      </c>
      <c r="P1608" s="16" t="n">
        <f aca="false">IF(L1608&gt;0,O1608/L1608,"")</f>
        <v>0.142857142857143</v>
      </c>
    </row>
    <row r="1609" customFormat="false" ht="15" hidden="false" customHeight="false" outlineLevel="0" collapsed="false">
      <c r="A1609" s="2" t="str">
        <f aca="false">RAW_DATA!A1605</f>
        <v>ORD-101604</v>
      </c>
      <c r="B1609" s="2" t="str">
        <f aca="false">RAW_DATA!B1605</f>
        <v>CUST-3447</v>
      </c>
      <c r="C1609" s="2" t="str">
        <f aca="false">RAW_DATA!C1605</f>
        <v>Men</v>
      </c>
      <c r="D1609" s="2" t="str">
        <f aca="false">RAW_DATA!D1605</f>
        <v>MEN-POLO-001</v>
      </c>
      <c r="E1609" s="14" t="str">
        <f aca="false">RAW_DATA!E1605</f>
        <v>2024-06-11</v>
      </c>
      <c r="F1609" s="14" t="str">
        <f aca="false">RAW_DATA!F1605</f>
        <v>2024-06-16</v>
      </c>
      <c r="G1609" s="2" t="str">
        <f aca="false">RAW_DATA!G1605</f>
        <v>Madhesh</v>
      </c>
      <c r="H1609" s="4" t="n">
        <f aca="false">RAW_DATA!H1605</f>
        <v>13163.75</v>
      </c>
      <c r="I1609" s="5" t="n">
        <f aca="false">RAW_DATA!I1605</f>
        <v>0</v>
      </c>
      <c r="J1609" s="2" t="str">
        <f aca="false">RAW_DATA!J1605</f>
        <v>No</v>
      </c>
      <c r="K1609" s="15" t="n">
        <f aca="false">IF(AND(F1609&lt;&gt;"",E1609&lt;&gt;""),DATEVALUE(F1609)-DATEVALUE(E1609),"")</f>
        <v>5</v>
      </c>
      <c r="L1609" s="4" t="n">
        <f aca="false">H1609*(1-I1609/100)</f>
        <v>13163.75</v>
      </c>
      <c r="M1609" s="4" t="n">
        <f aca="false">H1609*CALCULATIONS!$B$2</f>
        <v>7898.25</v>
      </c>
      <c r="N1609" s="4" t="n">
        <f aca="false">IF(J1609="Yes",H1609*CALCULATIONS!$B$3,0)</f>
        <v>0</v>
      </c>
      <c r="O1609" s="4" t="n">
        <f aca="false">L1609-M1609-N1609</f>
        <v>5265.5</v>
      </c>
      <c r="P1609" s="16" t="n">
        <f aca="false">IF(L1609&gt;0,O1609/L1609,"")</f>
        <v>0.4</v>
      </c>
    </row>
    <row r="1610" customFormat="false" ht="15" hidden="false" customHeight="false" outlineLevel="0" collapsed="false">
      <c r="A1610" s="2" t="str">
        <f aca="false">RAW_DATA!A1606</f>
        <v>ORD-101605</v>
      </c>
      <c r="B1610" s="2" t="str">
        <f aca="false">RAW_DATA!B1606</f>
        <v>CUST-4555</v>
      </c>
      <c r="C1610" s="2" t="str">
        <f aca="false">RAW_DATA!C1606</f>
        <v>Men</v>
      </c>
      <c r="D1610" s="2" t="str">
        <f aca="false">RAW_DATA!D1606</f>
        <v>MEN-SHIRT-001</v>
      </c>
      <c r="E1610" s="14" t="str">
        <f aca="false">RAW_DATA!E1606</f>
        <v>2024-03-29</v>
      </c>
      <c r="F1610" s="14" t="str">
        <f aca="false">RAW_DATA!F1606</f>
        <v>2024-04-01</v>
      </c>
      <c r="G1610" s="2" t="str">
        <f aca="false">RAW_DATA!G1606</f>
        <v>Madhesh</v>
      </c>
      <c r="H1610" s="4" t="n">
        <f aca="false">RAW_DATA!H1606</f>
        <v>10095.7</v>
      </c>
      <c r="I1610" s="5" t="n">
        <f aca="false">RAW_DATA!I1606</f>
        <v>30</v>
      </c>
      <c r="J1610" s="2" t="str">
        <f aca="false">RAW_DATA!J1606</f>
        <v>No</v>
      </c>
      <c r="K1610" s="15" t="n">
        <f aca="false">IF(AND(F1610&lt;&gt;"",E1610&lt;&gt;""),DATEVALUE(F1610)-DATEVALUE(E1610),"")</f>
        <v>3</v>
      </c>
      <c r="L1610" s="4" t="n">
        <f aca="false">H1610*(1-I1610/100)</f>
        <v>7066.99</v>
      </c>
      <c r="M1610" s="4" t="n">
        <f aca="false">H1610*CALCULATIONS!$B$2</f>
        <v>6057.42</v>
      </c>
      <c r="N1610" s="4" t="n">
        <f aca="false">IF(J1610="Yes",H1610*CALCULATIONS!$B$3,0)</f>
        <v>0</v>
      </c>
      <c r="O1610" s="4" t="n">
        <f aca="false">L1610-M1610-N1610</f>
        <v>1009.57</v>
      </c>
      <c r="P1610" s="16" t="n">
        <f aca="false">IF(L1610&gt;0,O1610/L1610,"")</f>
        <v>0.142857142857143</v>
      </c>
    </row>
    <row r="1611" customFormat="false" ht="15" hidden="false" customHeight="false" outlineLevel="0" collapsed="false">
      <c r="A1611" s="2" t="str">
        <f aca="false">RAW_DATA!A1607</f>
        <v>ORD-101606</v>
      </c>
      <c r="B1611" s="2" t="str">
        <f aca="false">RAW_DATA!B1607</f>
        <v>CUST-5549</v>
      </c>
      <c r="C1611" s="2" t="str">
        <f aca="false">RAW_DATA!C1607</f>
        <v>Men</v>
      </c>
      <c r="D1611" s="2" t="str">
        <f aca="false">RAW_DATA!D1607</f>
        <v>MEN-POLO-001</v>
      </c>
      <c r="E1611" s="14" t="str">
        <f aca="false">RAW_DATA!E1607</f>
        <v>2024-01-12</v>
      </c>
      <c r="F1611" s="14" t="str">
        <f aca="false">RAW_DATA!F1607</f>
        <v>2024-01-18</v>
      </c>
      <c r="G1611" s="2" t="str">
        <f aca="false">RAW_DATA!G1607</f>
        <v>Madhesh</v>
      </c>
      <c r="H1611" s="4" t="n">
        <f aca="false">RAW_DATA!H1607</f>
        <v>5391.07</v>
      </c>
      <c r="I1611" s="5" t="n">
        <f aca="false">RAW_DATA!I1607</f>
        <v>10</v>
      </c>
      <c r="J1611" s="2" t="str">
        <f aca="false">RAW_DATA!J1607</f>
        <v>Yes</v>
      </c>
      <c r="K1611" s="15" t="n">
        <f aca="false">IF(AND(F1611&lt;&gt;"",E1611&lt;&gt;""),DATEVALUE(F1611)-DATEVALUE(E1611),"")</f>
        <v>6</v>
      </c>
      <c r="L1611" s="4" t="n">
        <f aca="false">H1611*(1-I1611/100)</f>
        <v>4851.963</v>
      </c>
      <c r="M1611" s="4" t="n">
        <f aca="false">H1611*CALCULATIONS!$B$2</f>
        <v>3234.642</v>
      </c>
      <c r="N1611" s="4" t="n">
        <f aca="false">IF(J1611="Yes",H1611*CALCULATIONS!$B$3,0)</f>
        <v>1078.214</v>
      </c>
      <c r="O1611" s="4" t="n">
        <f aca="false">L1611-M1611-N1611</f>
        <v>539.107</v>
      </c>
      <c r="P1611" s="16" t="n">
        <f aca="false">IF(L1611&gt;0,O1611/L1611,"")</f>
        <v>0.111111111111111</v>
      </c>
    </row>
    <row r="1612" customFormat="false" ht="15" hidden="false" customHeight="false" outlineLevel="0" collapsed="false">
      <c r="A1612" s="2" t="str">
        <f aca="false">RAW_DATA!A1608</f>
        <v>ORD-101607</v>
      </c>
      <c r="B1612" s="2" t="str">
        <f aca="false">RAW_DATA!B1608</f>
        <v>CUST-6789</v>
      </c>
      <c r="C1612" s="2" t="str">
        <f aca="false">RAW_DATA!C1608</f>
        <v>Men</v>
      </c>
      <c r="D1612" s="2" t="str">
        <f aca="false">RAW_DATA!D1608</f>
        <v>MEN-TSHIRT-001</v>
      </c>
      <c r="E1612" s="14" t="str">
        <f aca="false">RAW_DATA!E1608</f>
        <v>2024-03-22</v>
      </c>
      <c r="F1612" s="14" t="str">
        <f aca="false">RAW_DATA!F1608</f>
        <v>2024-03-27</v>
      </c>
      <c r="G1612" s="2" t="str">
        <f aca="false">RAW_DATA!G1608</f>
        <v>Gandaki</v>
      </c>
      <c r="H1612" s="4" t="n">
        <f aca="false">RAW_DATA!H1608</f>
        <v>6776.42</v>
      </c>
      <c r="I1612" s="5" t="n">
        <f aca="false">RAW_DATA!I1608</f>
        <v>15</v>
      </c>
      <c r="J1612" s="2" t="str">
        <f aca="false">RAW_DATA!J1608</f>
        <v>No</v>
      </c>
      <c r="K1612" s="15" t="n">
        <f aca="false">IF(AND(F1612&lt;&gt;"",E1612&lt;&gt;""),DATEVALUE(F1612)-DATEVALUE(E1612),"")</f>
        <v>5</v>
      </c>
      <c r="L1612" s="4" t="n">
        <f aca="false">H1612*(1-I1612/100)</f>
        <v>5759.957</v>
      </c>
      <c r="M1612" s="4" t="n">
        <f aca="false">H1612*CALCULATIONS!$B$2</f>
        <v>4065.852</v>
      </c>
      <c r="N1612" s="4" t="n">
        <f aca="false">IF(J1612="Yes",H1612*CALCULATIONS!$B$3,0)</f>
        <v>0</v>
      </c>
      <c r="O1612" s="4" t="n">
        <f aca="false">L1612-M1612-N1612</f>
        <v>1694.105</v>
      </c>
      <c r="P1612" s="16" t="n">
        <f aca="false">IF(L1612&gt;0,O1612/L1612,"")</f>
        <v>0.294117647058824</v>
      </c>
    </row>
    <row r="1613" customFormat="false" ht="15" hidden="false" customHeight="false" outlineLevel="0" collapsed="false">
      <c r="A1613" s="2" t="str">
        <f aca="false">RAW_DATA!A1609</f>
        <v>ORD-101608</v>
      </c>
      <c r="B1613" s="2" t="str">
        <f aca="false">RAW_DATA!B1609</f>
        <v>CUST-9097</v>
      </c>
      <c r="C1613" s="2" t="str">
        <f aca="false">RAW_DATA!C1609</f>
        <v>Kids</v>
      </c>
      <c r="D1613" s="2" t="str">
        <f aca="false">RAW_DATA!D1609</f>
        <v>KID-FROCK-001</v>
      </c>
      <c r="E1613" s="14" t="str">
        <f aca="false">RAW_DATA!E1609</f>
        <v>2024-05-28</v>
      </c>
      <c r="F1613" s="14" t="str">
        <f aca="false">RAW_DATA!F1609</f>
        <v>2024-05-31</v>
      </c>
      <c r="G1613" s="2" t="str">
        <f aca="false">RAW_DATA!G1609</f>
        <v>Sudurpashchim</v>
      </c>
      <c r="H1613" s="4" t="n">
        <f aca="false">RAW_DATA!H1609</f>
        <v>7412.15</v>
      </c>
      <c r="I1613" s="5" t="n">
        <f aca="false">RAW_DATA!I1609</f>
        <v>25</v>
      </c>
      <c r="J1613" s="2" t="str">
        <f aca="false">RAW_DATA!J1609</f>
        <v>No</v>
      </c>
      <c r="K1613" s="15" t="n">
        <f aca="false">IF(AND(F1613&lt;&gt;"",E1613&lt;&gt;""),DATEVALUE(F1613)-DATEVALUE(E1613),"")</f>
        <v>3</v>
      </c>
      <c r="L1613" s="4" t="n">
        <f aca="false">H1613*(1-I1613/100)</f>
        <v>5559.1125</v>
      </c>
      <c r="M1613" s="4" t="n">
        <f aca="false">H1613*CALCULATIONS!$B$2</f>
        <v>4447.29</v>
      </c>
      <c r="N1613" s="4" t="n">
        <f aca="false">IF(J1613="Yes",H1613*CALCULATIONS!$B$3,0)</f>
        <v>0</v>
      </c>
      <c r="O1613" s="4" t="n">
        <f aca="false">L1613-M1613-N1613</f>
        <v>1111.8225</v>
      </c>
      <c r="P1613" s="16" t="n">
        <f aca="false">IF(L1613&gt;0,O1613/L1613,"")</f>
        <v>0.2</v>
      </c>
    </row>
    <row r="1614" customFormat="false" ht="15" hidden="false" customHeight="false" outlineLevel="0" collapsed="false">
      <c r="A1614" s="2" t="str">
        <f aca="false">RAW_DATA!A1610</f>
        <v>ORD-101609</v>
      </c>
      <c r="B1614" s="2" t="str">
        <f aca="false">RAW_DATA!B1610</f>
        <v>CUST-8028</v>
      </c>
      <c r="C1614" s="2" t="str">
        <f aca="false">RAW_DATA!C1610</f>
        <v>Kids</v>
      </c>
      <c r="D1614" s="2" t="str">
        <f aca="false">RAW_DATA!D1610</f>
        <v>KID-SHORTS-001</v>
      </c>
      <c r="E1614" s="14" t="str">
        <f aca="false">RAW_DATA!E1610</f>
        <v>2024-06-22</v>
      </c>
      <c r="F1614" s="14" t="str">
        <f aca="false">RAW_DATA!F1610</f>
        <v>2024-06-29</v>
      </c>
      <c r="G1614" s="2" t="str">
        <f aca="false">RAW_DATA!G1610</f>
        <v>Madhesh</v>
      </c>
      <c r="H1614" s="4" t="n">
        <f aca="false">RAW_DATA!H1610</f>
        <v>9656.87</v>
      </c>
      <c r="I1614" s="5" t="n">
        <f aca="false">RAW_DATA!I1610</f>
        <v>10</v>
      </c>
      <c r="J1614" s="2" t="str">
        <f aca="false">RAW_DATA!J1610</f>
        <v>No</v>
      </c>
      <c r="K1614" s="15" t="n">
        <f aca="false">IF(AND(F1614&lt;&gt;"",E1614&lt;&gt;""),DATEVALUE(F1614)-DATEVALUE(E1614),"")</f>
        <v>7</v>
      </c>
      <c r="L1614" s="4" t="n">
        <f aca="false">H1614*(1-I1614/100)</f>
        <v>8691.183</v>
      </c>
      <c r="M1614" s="4" t="n">
        <f aca="false">H1614*CALCULATIONS!$B$2</f>
        <v>5794.122</v>
      </c>
      <c r="N1614" s="4" t="n">
        <f aca="false">IF(J1614="Yes",H1614*CALCULATIONS!$B$3,0)</f>
        <v>0</v>
      </c>
      <c r="O1614" s="4" t="n">
        <f aca="false">L1614-M1614-N1614</f>
        <v>2897.061</v>
      </c>
      <c r="P1614" s="16" t="n">
        <f aca="false">IF(L1614&gt;0,O1614/L1614,"")</f>
        <v>0.333333333333333</v>
      </c>
    </row>
    <row r="1615" customFormat="false" ht="15" hidden="false" customHeight="false" outlineLevel="0" collapsed="false">
      <c r="A1615" s="2" t="str">
        <f aca="false">RAW_DATA!A1611</f>
        <v>ORD-101610</v>
      </c>
      <c r="B1615" s="2" t="str">
        <f aca="false">RAW_DATA!B1611</f>
        <v>CUST-7054</v>
      </c>
      <c r="C1615" s="2" t="str">
        <f aca="false">RAW_DATA!C1611</f>
        <v>Women</v>
      </c>
      <c r="D1615" s="2" t="str">
        <f aca="false">RAW_DATA!D1611</f>
        <v>WOM-SCARF-001</v>
      </c>
      <c r="E1615" s="14" t="str">
        <f aca="false">RAW_DATA!E1611</f>
        <v>2024-07-10</v>
      </c>
      <c r="F1615" s="14" t="str">
        <f aca="false">RAW_DATA!F1611</f>
        <v>2024-07-19</v>
      </c>
      <c r="G1615" s="2" t="str">
        <f aca="false">RAW_DATA!G1611</f>
        <v>Bagmati</v>
      </c>
      <c r="H1615" s="4" t="n">
        <f aca="false">RAW_DATA!H1611</f>
        <v>5445.91</v>
      </c>
      <c r="I1615" s="5" t="n">
        <f aca="false">RAW_DATA!I1611</f>
        <v>10</v>
      </c>
      <c r="J1615" s="2" t="str">
        <f aca="false">RAW_DATA!J1611</f>
        <v>No</v>
      </c>
      <c r="K1615" s="15" t="n">
        <f aca="false">IF(AND(F1615&lt;&gt;"",E1615&lt;&gt;""),DATEVALUE(F1615)-DATEVALUE(E1615),"")</f>
        <v>9</v>
      </c>
      <c r="L1615" s="4" t="n">
        <f aca="false">H1615*(1-I1615/100)</f>
        <v>4901.319</v>
      </c>
      <c r="M1615" s="4" t="n">
        <f aca="false">H1615*CALCULATIONS!$B$2</f>
        <v>3267.546</v>
      </c>
      <c r="N1615" s="4" t="n">
        <f aca="false">IF(J1615="Yes",H1615*CALCULATIONS!$B$3,0)</f>
        <v>0</v>
      </c>
      <c r="O1615" s="4" t="n">
        <f aca="false">L1615-M1615-N1615</f>
        <v>1633.773</v>
      </c>
      <c r="P1615" s="16" t="n">
        <f aca="false">IF(L1615&gt;0,O1615/L1615,"")</f>
        <v>0.333333333333333</v>
      </c>
    </row>
    <row r="1616" customFormat="false" ht="15" hidden="false" customHeight="false" outlineLevel="0" collapsed="false">
      <c r="A1616" s="2" t="str">
        <f aca="false">RAW_DATA!A1612</f>
        <v>ORD-101611</v>
      </c>
      <c r="B1616" s="2" t="str">
        <f aca="false">RAW_DATA!B1612</f>
        <v>CUST-4824</v>
      </c>
      <c r="C1616" s="2" t="str">
        <f aca="false">RAW_DATA!C1612</f>
        <v>Women</v>
      </c>
      <c r="D1616" s="2" t="str">
        <f aca="false">RAW_DATA!D1612</f>
        <v>WOM-SUIT-001</v>
      </c>
      <c r="E1616" s="14" t="str">
        <f aca="false">RAW_DATA!E1612</f>
        <v>2024-05-06</v>
      </c>
      <c r="F1616" s="14" t="str">
        <f aca="false">RAW_DATA!F1612</f>
        <v>2024-05-09</v>
      </c>
      <c r="G1616" s="2" t="str">
        <f aca="false">RAW_DATA!G1612</f>
        <v>Bagmati</v>
      </c>
      <c r="H1616" s="4" t="n">
        <f aca="false">RAW_DATA!H1612</f>
        <v>5865.12</v>
      </c>
      <c r="I1616" s="5" t="n">
        <f aca="false">RAW_DATA!I1612</f>
        <v>15</v>
      </c>
      <c r="J1616" s="2" t="str">
        <f aca="false">RAW_DATA!J1612</f>
        <v>No</v>
      </c>
      <c r="K1616" s="15" t="n">
        <f aca="false">IF(AND(F1616&lt;&gt;"",E1616&lt;&gt;""),DATEVALUE(F1616)-DATEVALUE(E1616),"")</f>
        <v>3</v>
      </c>
      <c r="L1616" s="4" t="n">
        <f aca="false">H1616*(1-I1616/100)</f>
        <v>4985.352</v>
      </c>
      <c r="M1616" s="4" t="n">
        <f aca="false">H1616*CALCULATIONS!$B$2</f>
        <v>3519.072</v>
      </c>
      <c r="N1616" s="4" t="n">
        <f aca="false">IF(J1616="Yes",H1616*CALCULATIONS!$B$3,0)</f>
        <v>0</v>
      </c>
      <c r="O1616" s="4" t="n">
        <f aca="false">L1616-M1616-N1616</f>
        <v>1466.28</v>
      </c>
      <c r="P1616" s="16" t="n">
        <f aca="false">IF(L1616&gt;0,O1616/L1616,"")</f>
        <v>0.294117647058824</v>
      </c>
    </row>
    <row r="1617" customFormat="false" ht="15" hidden="false" customHeight="false" outlineLevel="0" collapsed="false">
      <c r="A1617" s="2" t="str">
        <f aca="false">RAW_DATA!A1613</f>
        <v>ORD-101612</v>
      </c>
      <c r="B1617" s="2" t="str">
        <f aca="false">RAW_DATA!B1613</f>
        <v>CUST-4184</v>
      </c>
      <c r="C1617" s="2" t="str">
        <f aca="false">RAW_DATA!C1613</f>
        <v>Kids</v>
      </c>
      <c r="D1617" s="2" t="str">
        <f aca="false">RAW_DATA!D1613</f>
        <v>KID-UNIFORM-001</v>
      </c>
      <c r="E1617" s="14" t="str">
        <f aca="false">RAW_DATA!E1613</f>
        <v>2024-10-11</v>
      </c>
      <c r="F1617" s="14" t="str">
        <f aca="false">RAW_DATA!F1613</f>
        <v>2024-10-15</v>
      </c>
      <c r="G1617" s="2" t="str">
        <f aca="false">RAW_DATA!G1613</f>
        <v>Gandaki</v>
      </c>
      <c r="H1617" s="4" t="n">
        <f aca="false">RAW_DATA!H1613</f>
        <v>11908.69</v>
      </c>
      <c r="I1617" s="5" t="n">
        <f aca="false">RAW_DATA!I1613</f>
        <v>15</v>
      </c>
      <c r="J1617" s="2" t="str">
        <f aca="false">RAW_DATA!J1613</f>
        <v>No</v>
      </c>
      <c r="K1617" s="15" t="n">
        <f aca="false">IF(AND(F1617&lt;&gt;"",E1617&lt;&gt;""),DATEVALUE(F1617)-DATEVALUE(E1617),"")</f>
        <v>4</v>
      </c>
      <c r="L1617" s="4" t="n">
        <f aca="false">H1617*(1-I1617/100)</f>
        <v>10122.3865</v>
      </c>
      <c r="M1617" s="4" t="n">
        <f aca="false">H1617*CALCULATIONS!$B$2</f>
        <v>7145.214</v>
      </c>
      <c r="N1617" s="4" t="n">
        <f aca="false">IF(J1617="Yes",H1617*CALCULATIONS!$B$3,0)</f>
        <v>0</v>
      </c>
      <c r="O1617" s="4" t="n">
        <f aca="false">L1617-M1617-N1617</f>
        <v>2977.1725</v>
      </c>
      <c r="P1617" s="16" t="n">
        <f aca="false">IF(L1617&gt;0,O1617/L1617,"")</f>
        <v>0.294117647058824</v>
      </c>
    </row>
    <row r="1618" customFormat="false" ht="15" hidden="false" customHeight="false" outlineLevel="0" collapsed="false">
      <c r="A1618" s="2" t="str">
        <f aca="false">RAW_DATA!A1614</f>
        <v>ORD-101613</v>
      </c>
      <c r="B1618" s="2" t="str">
        <f aca="false">RAW_DATA!B1614</f>
        <v>CUST-5081</v>
      </c>
      <c r="C1618" s="2" t="str">
        <f aca="false">RAW_DATA!C1614</f>
        <v>Kids</v>
      </c>
      <c r="D1618" s="2" t="str">
        <f aca="false">RAW_DATA!D1614</f>
        <v>KID-UNIFORM-001</v>
      </c>
      <c r="E1618" s="14" t="str">
        <f aca="false">RAW_DATA!E1614</f>
        <v>2024-04-27</v>
      </c>
      <c r="F1618" s="14" t="str">
        <f aca="false">RAW_DATA!F1614</f>
        <v>2024-05-04</v>
      </c>
      <c r="G1618" s="2" t="str">
        <f aca="false">RAW_DATA!G1614</f>
        <v>Lumbini</v>
      </c>
      <c r="H1618" s="4" t="n">
        <f aca="false">RAW_DATA!H1614</f>
        <v>14581.47</v>
      </c>
      <c r="I1618" s="5" t="n">
        <f aca="false">RAW_DATA!I1614</f>
        <v>20</v>
      </c>
      <c r="J1618" s="2" t="str">
        <f aca="false">RAW_DATA!J1614</f>
        <v>No</v>
      </c>
      <c r="K1618" s="15" t="n">
        <f aca="false">IF(AND(F1618&lt;&gt;"",E1618&lt;&gt;""),DATEVALUE(F1618)-DATEVALUE(E1618),"")</f>
        <v>7</v>
      </c>
      <c r="L1618" s="4" t="n">
        <f aca="false">H1618*(1-I1618/100)</f>
        <v>11665.176</v>
      </c>
      <c r="M1618" s="4" t="n">
        <f aca="false">H1618*CALCULATIONS!$B$2</f>
        <v>8748.882</v>
      </c>
      <c r="N1618" s="4" t="n">
        <f aca="false">IF(J1618="Yes",H1618*CALCULATIONS!$B$3,0)</f>
        <v>0</v>
      </c>
      <c r="O1618" s="4" t="n">
        <f aca="false">L1618-M1618-N1618</f>
        <v>2916.294</v>
      </c>
      <c r="P1618" s="16" t="n">
        <f aca="false">IF(L1618&gt;0,O1618/L1618,"")</f>
        <v>0.25</v>
      </c>
    </row>
    <row r="1619" customFormat="false" ht="15" hidden="false" customHeight="false" outlineLevel="0" collapsed="false">
      <c r="A1619" s="2" t="str">
        <f aca="false">RAW_DATA!A1615</f>
        <v>ORD-101614</v>
      </c>
      <c r="B1619" s="2" t="str">
        <f aca="false">RAW_DATA!B1615</f>
        <v>CUST-6269</v>
      </c>
      <c r="C1619" s="2" t="str">
        <f aca="false">RAW_DATA!C1615</f>
        <v>Women</v>
      </c>
      <c r="D1619" s="2" t="str">
        <f aca="false">RAW_DATA!D1615</f>
        <v>WOM-SUIT-001</v>
      </c>
      <c r="E1619" s="14" t="str">
        <f aca="false">RAW_DATA!E1615</f>
        <v>2024-02-18</v>
      </c>
      <c r="F1619" s="14" t="str">
        <f aca="false">RAW_DATA!F1615</f>
        <v>2024-02-23</v>
      </c>
      <c r="G1619" s="2" t="str">
        <f aca="false">RAW_DATA!G1615</f>
        <v>Karnali</v>
      </c>
      <c r="H1619" s="4" t="n">
        <f aca="false">RAW_DATA!H1615</f>
        <v>7908.93</v>
      </c>
      <c r="I1619" s="5" t="n">
        <f aca="false">RAW_DATA!I1615</f>
        <v>10</v>
      </c>
      <c r="J1619" s="2" t="str">
        <f aca="false">RAW_DATA!J1615</f>
        <v>Yes</v>
      </c>
      <c r="K1619" s="15" t="n">
        <f aca="false">IF(AND(F1619&lt;&gt;"",E1619&lt;&gt;""),DATEVALUE(F1619)-DATEVALUE(E1619),"")</f>
        <v>5</v>
      </c>
      <c r="L1619" s="4" t="n">
        <f aca="false">H1619*(1-I1619/100)</f>
        <v>7118.037</v>
      </c>
      <c r="M1619" s="4" t="n">
        <f aca="false">H1619*CALCULATIONS!$B$2</f>
        <v>4745.358</v>
      </c>
      <c r="N1619" s="4" t="n">
        <f aca="false">IF(J1619="Yes",H1619*CALCULATIONS!$B$3,0)</f>
        <v>1581.786</v>
      </c>
      <c r="O1619" s="4" t="n">
        <f aca="false">L1619-M1619-N1619</f>
        <v>790.893</v>
      </c>
      <c r="P1619" s="16" t="n">
        <f aca="false">IF(L1619&gt;0,O1619/L1619,"")</f>
        <v>0.111111111111111</v>
      </c>
    </row>
    <row r="1620" customFormat="false" ht="15" hidden="false" customHeight="false" outlineLevel="0" collapsed="false">
      <c r="A1620" s="2" t="str">
        <f aca="false">RAW_DATA!A1616</f>
        <v>ORD-101615</v>
      </c>
      <c r="B1620" s="2" t="str">
        <f aca="false">RAW_DATA!B1616</f>
        <v>CUST-5525</v>
      </c>
      <c r="C1620" s="2" t="str">
        <f aca="false">RAW_DATA!C1616</f>
        <v>Men</v>
      </c>
      <c r="D1620" s="2" t="str">
        <f aca="false">RAW_DATA!D1616</f>
        <v>MEN-TSHIRT-001</v>
      </c>
      <c r="E1620" s="14" t="str">
        <f aca="false">RAW_DATA!E1616</f>
        <v>2024-08-18</v>
      </c>
      <c r="F1620" s="14" t="str">
        <f aca="false">RAW_DATA!F1616</f>
        <v>2024-08-23</v>
      </c>
      <c r="G1620" s="2" t="str">
        <f aca="false">RAW_DATA!G1616</f>
        <v>Madhesh</v>
      </c>
      <c r="H1620" s="4" t="n">
        <f aca="false">RAW_DATA!H1616</f>
        <v>4357.11</v>
      </c>
      <c r="I1620" s="5" t="n">
        <f aca="false">RAW_DATA!I1616</f>
        <v>25</v>
      </c>
      <c r="J1620" s="2" t="str">
        <f aca="false">RAW_DATA!J1616</f>
        <v>No</v>
      </c>
      <c r="K1620" s="15" t="n">
        <f aca="false">IF(AND(F1620&lt;&gt;"",E1620&lt;&gt;""),DATEVALUE(F1620)-DATEVALUE(E1620),"")</f>
        <v>5</v>
      </c>
      <c r="L1620" s="4" t="n">
        <f aca="false">H1620*(1-I1620/100)</f>
        <v>3267.8325</v>
      </c>
      <c r="M1620" s="4" t="n">
        <f aca="false">H1620*CALCULATIONS!$B$2</f>
        <v>2614.266</v>
      </c>
      <c r="N1620" s="4" t="n">
        <f aca="false">IF(J1620="Yes",H1620*CALCULATIONS!$B$3,0)</f>
        <v>0</v>
      </c>
      <c r="O1620" s="4" t="n">
        <f aca="false">L1620-M1620-N1620</f>
        <v>653.5665</v>
      </c>
      <c r="P1620" s="16" t="n">
        <f aca="false">IF(L1620&gt;0,O1620/L1620,"")</f>
        <v>0.2</v>
      </c>
    </row>
    <row r="1621" customFormat="false" ht="15" hidden="false" customHeight="false" outlineLevel="0" collapsed="false">
      <c r="A1621" s="2" t="str">
        <f aca="false">RAW_DATA!A1617</f>
        <v>ORD-101616</v>
      </c>
      <c r="B1621" s="2" t="str">
        <f aca="false">RAW_DATA!B1617</f>
        <v>CUST-8906</v>
      </c>
      <c r="C1621" s="2" t="str">
        <f aca="false">RAW_DATA!C1617</f>
        <v>Women</v>
      </c>
      <c r="D1621" s="2" t="str">
        <f aca="false">RAW_DATA!D1617</f>
        <v>WOM-BLOUSE-001</v>
      </c>
      <c r="E1621" s="14" t="str">
        <f aca="false">RAW_DATA!E1617</f>
        <v>2024-04-24</v>
      </c>
      <c r="F1621" s="14" t="str">
        <f aca="false">RAW_DATA!F1617</f>
        <v>2024-05-01</v>
      </c>
      <c r="G1621" s="2" t="str">
        <f aca="false">RAW_DATA!G1617</f>
        <v>Karnali</v>
      </c>
      <c r="H1621" s="4" t="n">
        <f aca="false">RAW_DATA!H1617</f>
        <v>7369.33</v>
      </c>
      <c r="I1621" s="5" t="n">
        <f aca="false">RAW_DATA!I1617</f>
        <v>0</v>
      </c>
      <c r="J1621" s="2" t="str">
        <f aca="false">RAW_DATA!J1617</f>
        <v>No</v>
      </c>
      <c r="K1621" s="15" t="n">
        <f aca="false">IF(AND(F1621&lt;&gt;"",E1621&lt;&gt;""),DATEVALUE(F1621)-DATEVALUE(E1621),"")</f>
        <v>7</v>
      </c>
      <c r="L1621" s="4" t="n">
        <f aca="false">H1621*(1-I1621/100)</f>
        <v>7369.33</v>
      </c>
      <c r="M1621" s="4" t="n">
        <f aca="false">H1621*CALCULATIONS!$B$2</f>
        <v>4421.598</v>
      </c>
      <c r="N1621" s="4" t="n">
        <f aca="false">IF(J1621="Yes",H1621*CALCULATIONS!$B$3,0)</f>
        <v>0</v>
      </c>
      <c r="O1621" s="4" t="n">
        <f aca="false">L1621-M1621-N1621</f>
        <v>2947.732</v>
      </c>
      <c r="P1621" s="16" t="n">
        <f aca="false">IF(L1621&gt;0,O1621/L1621,"")</f>
        <v>0.4</v>
      </c>
    </row>
    <row r="1622" customFormat="false" ht="15" hidden="false" customHeight="false" outlineLevel="0" collapsed="false">
      <c r="A1622" s="2" t="str">
        <f aca="false">RAW_DATA!A1618</f>
        <v>ORD-101617</v>
      </c>
      <c r="B1622" s="2" t="str">
        <f aca="false">RAW_DATA!B1618</f>
        <v>CUST-4083</v>
      </c>
      <c r="C1622" s="2" t="str">
        <f aca="false">RAW_DATA!C1618</f>
        <v>Women</v>
      </c>
      <c r="D1622" s="2" t="str">
        <f aca="false">RAW_DATA!D1618</f>
        <v>WOM-JEANS-001</v>
      </c>
      <c r="E1622" s="14" t="str">
        <f aca="false">RAW_DATA!E1618</f>
        <v>2024-11-05</v>
      </c>
      <c r="F1622" s="14" t="str">
        <f aca="false">RAW_DATA!F1618</f>
        <v>2024-11-15</v>
      </c>
      <c r="G1622" s="2" t="str">
        <f aca="false">RAW_DATA!G1618</f>
        <v>Sudurpashchim</v>
      </c>
      <c r="H1622" s="4" t="n">
        <f aca="false">RAW_DATA!H1618</f>
        <v>14786.63</v>
      </c>
      <c r="I1622" s="5" t="n">
        <f aca="false">RAW_DATA!I1618</f>
        <v>15</v>
      </c>
      <c r="J1622" s="2" t="str">
        <f aca="false">RAW_DATA!J1618</f>
        <v>No</v>
      </c>
      <c r="K1622" s="15" t="n">
        <f aca="false">IF(AND(F1622&lt;&gt;"",E1622&lt;&gt;""),DATEVALUE(F1622)-DATEVALUE(E1622),"")</f>
        <v>10</v>
      </c>
      <c r="L1622" s="4" t="n">
        <f aca="false">H1622*(1-I1622/100)</f>
        <v>12568.6355</v>
      </c>
      <c r="M1622" s="4" t="n">
        <f aca="false">H1622*CALCULATIONS!$B$2</f>
        <v>8871.978</v>
      </c>
      <c r="N1622" s="4" t="n">
        <f aca="false">IF(J1622="Yes",H1622*CALCULATIONS!$B$3,0)</f>
        <v>0</v>
      </c>
      <c r="O1622" s="4" t="n">
        <f aca="false">L1622-M1622-N1622</f>
        <v>3696.6575</v>
      </c>
      <c r="P1622" s="16" t="n">
        <f aca="false">IF(L1622&gt;0,O1622/L1622,"")</f>
        <v>0.294117647058824</v>
      </c>
    </row>
    <row r="1623" customFormat="false" ht="15" hidden="false" customHeight="false" outlineLevel="0" collapsed="false">
      <c r="A1623" s="2" t="str">
        <f aca="false">RAW_DATA!A1619</f>
        <v>ORD-101618</v>
      </c>
      <c r="B1623" s="2" t="str">
        <f aca="false">RAW_DATA!B1619</f>
        <v>CUST-5066</v>
      </c>
      <c r="C1623" s="2" t="str">
        <f aca="false">RAW_DATA!C1619</f>
        <v>Kids</v>
      </c>
      <c r="D1623" s="2" t="str">
        <f aca="false">RAW_DATA!D1619</f>
        <v>KID-KURTA-001</v>
      </c>
      <c r="E1623" s="14" t="str">
        <f aca="false">RAW_DATA!E1619</f>
        <v>2024-04-09</v>
      </c>
      <c r="F1623" s="14" t="str">
        <f aca="false">RAW_DATA!F1619</f>
        <v>2024-04-15</v>
      </c>
      <c r="G1623" s="2" t="str">
        <f aca="false">RAW_DATA!G1619</f>
        <v>Gandaki</v>
      </c>
      <c r="H1623" s="4" t="n">
        <f aca="false">RAW_DATA!H1619</f>
        <v>11134.59</v>
      </c>
      <c r="I1623" s="5" t="n">
        <f aca="false">RAW_DATA!I1619</f>
        <v>10</v>
      </c>
      <c r="J1623" s="2" t="str">
        <f aca="false">RAW_DATA!J1619</f>
        <v>No</v>
      </c>
      <c r="K1623" s="15" t="n">
        <f aca="false">IF(AND(F1623&lt;&gt;"",E1623&lt;&gt;""),DATEVALUE(F1623)-DATEVALUE(E1623),"")</f>
        <v>6</v>
      </c>
      <c r="L1623" s="4" t="n">
        <f aca="false">H1623*(1-I1623/100)</f>
        <v>10021.131</v>
      </c>
      <c r="M1623" s="4" t="n">
        <f aca="false">H1623*CALCULATIONS!$B$2</f>
        <v>6680.754</v>
      </c>
      <c r="N1623" s="4" t="n">
        <f aca="false">IF(J1623="Yes",H1623*CALCULATIONS!$B$3,0)</f>
        <v>0</v>
      </c>
      <c r="O1623" s="4" t="n">
        <f aca="false">L1623-M1623-N1623</f>
        <v>3340.377</v>
      </c>
      <c r="P1623" s="16" t="n">
        <f aca="false">IF(L1623&gt;0,O1623/L1623,"")</f>
        <v>0.333333333333333</v>
      </c>
    </row>
    <row r="1624" customFormat="false" ht="15" hidden="false" customHeight="false" outlineLevel="0" collapsed="false">
      <c r="A1624" s="2" t="str">
        <f aca="false">RAW_DATA!A1620</f>
        <v>ORD-101619</v>
      </c>
      <c r="B1624" s="2" t="str">
        <f aca="false">RAW_DATA!B1620</f>
        <v>CUST-1472</v>
      </c>
      <c r="C1624" s="2" t="str">
        <f aca="false">RAW_DATA!C1620</f>
        <v>Women</v>
      </c>
      <c r="D1624" s="2" t="str">
        <f aca="false">RAW_DATA!D1620</f>
        <v>WOM-LEHENGA-001</v>
      </c>
      <c r="E1624" s="14" t="str">
        <f aca="false">RAW_DATA!E1620</f>
        <v>2024-05-13</v>
      </c>
      <c r="F1624" s="14" t="str">
        <f aca="false">RAW_DATA!F1620</f>
        <v>2024-05-16</v>
      </c>
      <c r="G1624" s="2" t="str">
        <f aca="false">RAW_DATA!G1620</f>
        <v>Lumbini</v>
      </c>
      <c r="H1624" s="4" t="n">
        <f aca="false">RAW_DATA!H1620</f>
        <v>658.25</v>
      </c>
      <c r="I1624" s="5" t="n">
        <f aca="false">RAW_DATA!I1620</f>
        <v>30</v>
      </c>
      <c r="J1624" s="2" t="str">
        <f aca="false">RAW_DATA!J1620</f>
        <v>No</v>
      </c>
      <c r="K1624" s="15" t="n">
        <f aca="false">IF(AND(F1624&lt;&gt;"",E1624&lt;&gt;""),DATEVALUE(F1624)-DATEVALUE(E1624),"")</f>
        <v>3</v>
      </c>
      <c r="L1624" s="4" t="n">
        <f aca="false">H1624*(1-I1624/100)</f>
        <v>460.775</v>
      </c>
      <c r="M1624" s="4" t="n">
        <f aca="false">H1624*CALCULATIONS!$B$2</f>
        <v>394.95</v>
      </c>
      <c r="N1624" s="4" t="n">
        <f aca="false">IF(J1624="Yes",H1624*CALCULATIONS!$B$3,0)</f>
        <v>0</v>
      </c>
      <c r="O1624" s="4" t="n">
        <f aca="false">L1624-M1624-N1624</f>
        <v>65.825</v>
      </c>
      <c r="P1624" s="16" t="n">
        <f aca="false">IF(L1624&gt;0,O1624/L1624,"")</f>
        <v>0.142857142857143</v>
      </c>
    </row>
    <row r="1625" customFormat="false" ht="15" hidden="false" customHeight="false" outlineLevel="0" collapsed="false">
      <c r="A1625" s="2" t="str">
        <f aca="false">RAW_DATA!A1621</f>
        <v>ORD-101620</v>
      </c>
      <c r="B1625" s="2" t="str">
        <f aca="false">RAW_DATA!B1621</f>
        <v>CUST-3571</v>
      </c>
      <c r="C1625" s="2" t="str">
        <f aca="false">RAW_DATA!C1621</f>
        <v>Women</v>
      </c>
      <c r="D1625" s="2" t="str">
        <f aca="false">RAW_DATA!D1621</f>
        <v>WOM-LEHENGA-001</v>
      </c>
      <c r="E1625" s="14" t="str">
        <f aca="false">RAW_DATA!E1621</f>
        <v>2024-03-16</v>
      </c>
      <c r="F1625" s="14" t="str">
        <f aca="false">RAW_DATA!F1621</f>
        <v>2024-03-21</v>
      </c>
      <c r="G1625" s="2" t="str">
        <f aca="false">RAW_DATA!G1621</f>
        <v>Bagmati</v>
      </c>
      <c r="H1625" s="4" t="n">
        <f aca="false">RAW_DATA!H1621</f>
        <v>11749.06</v>
      </c>
      <c r="I1625" s="5" t="n">
        <f aca="false">RAW_DATA!I1621</f>
        <v>15</v>
      </c>
      <c r="J1625" s="2" t="str">
        <f aca="false">RAW_DATA!J1621</f>
        <v>No</v>
      </c>
      <c r="K1625" s="15" t="n">
        <f aca="false">IF(AND(F1625&lt;&gt;"",E1625&lt;&gt;""),DATEVALUE(F1625)-DATEVALUE(E1625),"")</f>
        <v>5</v>
      </c>
      <c r="L1625" s="4" t="n">
        <f aca="false">H1625*(1-I1625/100)</f>
        <v>9986.701</v>
      </c>
      <c r="M1625" s="4" t="n">
        <f aca="false">H1625*CALCULATIONS!$B$2</f>
        <v>7049.436</v>
      </c>
      <c r="N1625" s="4" t="n">
        <f aca="false">IF(J1625="Yes",H1625*CALCULATIONS!$B$3,0)</f>
        <v>0</v>
      </c>
      <c r="O1625" s="4" t="n">
        <f aca="false">L1625-M1625-N1625</f>
        <v>2937.265</v>
      </c>
      <c r="P1625" s="16" t="n">
        <f aca="false">IF(L1625&gt;0,O1625/L1625,"")</f>
        <v>0.294117647058824</v>
      </c>
    </row>
    <row r="1626" customFormat="false" ht="15" hidden="false" customHeight="false" outlineLevel="0" collapsed="false">
      <c r="A1626" s="2" t="str">
        <f aca="false">RAW_DATA!A1622</f>
        <v>ORD-101621</v>
      </c>
      <c r="B1626" s="2" t="str">
        <f aca="false">RAW_DATA!B1622</f>
        <v>CUST-3668</v>
      </c>
      <c r="C1626" s="2" t="str">
        <f aca="false">RAW_DATA!C1622</f>
        <v>Women</v>
      </c>
      <c r="D1626" s="2" t="str">
        <f aca="false">RAW_DATA!D1622</f>
        <v>WOM-BLOUSE-001</v>
      </c>
      <c r="E1626" s="14" t="str">
        <f aca="false">RAW_DATA!E1622</f>
        <v>2024-04-11</v>
      </c>
      <c r="F1626" s="14" t="str">
        <f aca="false">RAW_DATA!F1622</f>
        <v>2024-04-18</v>
      </c>
      <c r="G1626" s="2" t="str">
        <f aca="false">RAW_DATA!G1622</f>
        <v>Bagmati</v>
      </c>
      <c r="H1626" s="4" t="n">
        <f aca="false">RAW_DATA!H1622</f>
        <v>7111.18</v>
      </c>
      <c r="I1626" s="5" t="n">
        <f aca="false">RAW_DATA!I1622</f>
        <v>10</v>
      </c>
      <c r="J1626" s="2" t="str">
        <f aca="false">RAW_DATA!J1622</f>
        <v>No</v>
      </c>
      <c r="K1626" s="15" t="n">
        <f aca="false">IF(AND(F1626&lt;&gt;"",E1626&lt;&gt;""),DATEVALUE(F1626)-DATEVALUE(E1626),"")</f>
        <v>7</v>
      </c>
      <c r="L1626" s="4" t="n">
        <f aca="false">H1626*(1-I1626/100)</f>
        <v>6400.062</v>
      </c>
      <c r="M1626" s="4" t="n">
        <f aca="false">H1626*CALCULATIONS!$B$2</f>
        <v>4266.708</v>
      </c>
      <c r="N1626" s="4" t="n">
        <f aca="false">IF(J1626="Yes",H1626*CALCULATIONS!$B$3,0)</f>
        <v>0</v>
      </c>
      <c r="O1626" s="4" t="n">
        <f aca="false">L1626-M1626-N1626</f>
        <v>2133.354</v>
      </c>
      <c r="P1626" s="16" t="n">
        <f aca="false">IF(L1626&gt;0,O1626/L1626,"")</f>
        <v>0.333333333333334</v>
      </c>
    </row>
    <row r="1627" customFormat="false" ht="15" hidden="false" customHeight="false" outlineLevel="0" collapsed="false">
      <c r="A1627" s="2" t="str">
        <f aca="false">RAW_DATA!A1623</f>
        <v>ORD-101622</v>
      </c>
      <c r="B1627" s="2" t="str">
        <f aca="false">RAW_DATA!B1623</f>
        <v>CUST-6165</v>
      </c>
      <c r="C1627" s="2" t="str">
        <f aca="false">RAW_DATA!C1623</f>
        <v>Women</v>
      </c>
      <c r="D1627" s="2" t="str">
        <f aca="false">RAW_DATA!D1623</f>
        <v>WOM-BLOUSE-001</v>
      </c>
      <c r="E1627" s="14" t="str">
        <f aca="false">RAW_DATA!E1623</f>
        <v>2024-06-16</v>
      </c>
      <c r="F1627" s="14" t="str">
        <f aca="false">RAW_DATA!F1623</f>
        <v>2024-06-22</v>
      </c>
      <c r="G1627" s="2" t="str">
        <f aca="false">RAW_DATA!G1623</f>
        <v>Sudurpashchim</v>
      </c>
      <c r="H1627" s="4" t="n">
        <f aca="false">RAW_DATA!H1623</f>
        <v>1260.14</v>
      </c>
      <c r="I1627" s="5" t="n">
        <f aca="false">RAW_DATA!I1623</f>
        <v>0</v>
      </c>
      <c r="J1627" s="2" t="str">
        <f aca="false">RAW_DATA!J1623</f>
        <v>No</v>
      </c>
      <c r="K1627" s="15" t="n">
        <f aca="false">IF(AND(F1627&lt;&gt;"",E1627&lt;&gt;""),DATEVALUE(F1627)-DATEVALUE(E1627),"")</f>
        <v>6</v>
      </c>
      <c r="L1627" s="4" t="n">
        <f aca="false">H1627*(1-I1627/100)</f>
        <v>1260.14</v>
      </c>
      <c r="M1627" s="4" t="n">
        <f aca="false">H1627*CALCULATIONS!$B$2</f>
        <v>756.084</v>
      </c>
      <c r="N1627" s="4" t="n">
        <f aca="false">IF(J1627="Yes",H1627*CALCULATIONS!$B$3,0)</f>
        <v>0</v>
      </c>
      <c r="O1627" s="4" t="n">
        <f aca="false">L1627-M1627-N1627</f>
        <v>504.056</v>
      </c>
      <c r="P1627" s="16" t="n">
        <f aca="false">IF(L1627&gt;0,O1627/L1627,"")</f>
        <v>0.4</v>
      </c>
    </row>
    <row r="1628" customFormat="false" ht="15" hidden="false" customHeight="false" outlineLevel="0" collapsed="false">
      <c r="A1628" s="2" t="str">
        <f aca="false">RAW_DATA!A1624</f>
        <v>ORD-101623</v>
      </c>
      <c r="B1628" s="2" t="str">
        <f aca="false">RAW_DATA!B1624</f>
        <v>CUST-1565</v>
      </c>
      <c r="C1628" s="2" t="str">
        <f aca="false">RAW_DATA!C1624</f>
        <v>Kids</v>
      </c>
      <c r="D1628" s="2" t="str">
        <f aca="false">RAW_DATA!D1624</f>
        <v>KID-SHORTS-001</v>
      </c>
      <c r="E1628" s="14" t="str">
        <f aca="false">RAW_DATA!E1624</f>
        <v>2024-06-14</v>
      </c>
      <c r="F1628" s="14" t="str">
        <f aca="false">RAW_DATA!F1624</f>
        <v>2024-06-19</v>
      </c>
      <c r="G1628" s="2" t="str">
        <f aca="false">RAW_DATA!G1624</f>
        <v>Gandaki</v>
      </c>
      <c r="H1628" s="4" t="n">
        <f aca="false">RAW_DATA!H1624</f>
        <v>6796.76</v>
      </c>
      <c r="I1628" s="5" t="n">
        <f aca="false">RAW_DATA!I1624</f>
        <v>25</v>
      </c>
      <c r="J1628" s="2" t="str">
        <f aca="false">RAW_DATA!J1624</f>
        <v>No</v>
      </c>
      <c r="K1628" s="15" t="n">
        <f aca="false">IF(AND(F1628&lt;&gt;"",E1628&lt;&gt;""),DATEVALUE(F1628)-DATEVALUE(E1628),"")</f>
        <v>5</v>
      </c>
      <c r="L1628" s="4" t="n">
        <f aca="false">H1628*(1-I1628/100)</f>
        <v>5097.57</v>
      </c>
      <c r="M1628" s="4" t="n">
        <f aca="false">H1628*CALCULATIONS!$B$2</f>
        <v>4078.056</v>
      </c>
      <c r="N1628" s="4" t="n">
        <f aca="false">IF(J1628="Yes",H1628*CALCULATIONS!$B$3,0)</f>
        <v>0</v>
      </c>
      <c r="O1628" s="4" t="n">
        <f aca="false">L1628-M1628-N1628</f>
        <v>1019.514</v>
      </c>
      <c r="P1628" s="16" t="n">
        <f aca="false">IF(L1628&gt;0,O1628/L1628,"")</f>
        <v>0.2</v>
      </c>
    </row>
    <row r="1629" customFormat="false" ht="15" hidden="false" customHeight="false" outlineLevel="0" collapsed="false">
      <c r="A1629" s="2" t="str">
        <f aca="false">RAW_DATA!A1625</f>
        <v>ORD-101624</v>
      </c>
      <c r="B1629" s="2" t="str">
        <f aca="false">RAW_DATA!B1625</f>
        <v>CUST-3160</v>
      </c>
      <c r="C1629" s="2" t="str">
        <f aca="false">RAW_DATA!C1625</f>
        <v>Women</v>
      </c>
      <c r="D1629" s="2" t="str">
        <f aca="false">RAW_DATA!D1625</f>
        <v>WOM-BLOUSE-001</v>
      </c>
      <c r="E1629" s="14" t="str">
        <f aca="false">RAW_DATA!E1625</f>
        <v>2024-09-18</v>
      </c>
      <c r="F1629" s="14" t="str">
        <f aca="false">RAW_DATA!F1625</f>
        <v>2024-09-20</v>
      </c>
      <c r="G1629" s="2" t="str">
        <f aca="false">RAW_DATA!G1625</f>
        <v>Gandaki</v>
      </c>
      <c r="H1629" s="4" t="n">
        <f aca="false">RAW_DATA!H1625</f>
        <v>1071.03</v>
      </c>
      <c r="I1629" s="5" t="n">
        <f aca="false">RAW_DATA!I1625</f>
        <v>20</v>
      </c>
      <c r="J1629" s="2" t="str">
        <f aca="false">RAW_DATA!J1625</f>
        <v>No</v>
      </c>
      <c r="K1629" s="15" t="n">
        <f aca="false">IF(AND(F1629&lt;&gt;"",E1629&lt;&gt;""),DATEVALUE(F1629)-DATEVALUE(E1629),"")</f>
        <v>2</v>
      </c>
      <c r="L1629" s="4" t="n">
        <f aca="false">H1629*(1-I1629/100)</f>
        <v>856.824</v>
      </c>
      <c r="M1629" s="4" t="n">
        <f aca="false">H1629*CALCULATIONS!$B$2</f>
        <v>642.618</v>
      </c>
      <c r="N1629" s="4" t="n">
        <f aca="false">IF(J1629="Yes",H1629*CALCULATIONS!$B$3,0)</f>
        <v>0</v>
      </c>
      <c r="O1629" s="4" t="n">
        <f aca="false">L1629-M1629-N1629</f>
        <v>214.206</v>
      </c>
      <c r="P1629" s="16" t="n">
        <f aca="false">IF(L1629&gt;0,O1629/L1629,"")</f>
        <v>0.25</v>
      </c>
    </row>
    <row r="1630" customFormat="false" ht="15" hidden="false" customHeight="false" outlineLevel="0" collapsed="false">
      <c r="A1630" s="2" t="str">
        <f aca="false">RAW_DATA!A1626</f>
        <v>ORD-101625</v>
      </c>
      <c r="B1630" s="2" t="str">
        <f aca="false">RAW_DATA!B1626</f>
        <v>CUST-6850</v>
      </c>
      <c r="C1630" s="2" t="str">
        <f aca="false">RAW_DATA!C1626</f>
        <v>Women</v>
      </c>
      <c r="D1630" s="2" t="str">
        <f aca="false">RAW_DATA!D1626</f>
        <v>WOM-SAREE-001</v>
      </c>
      <c r="E1630" s="14" t="str">
        <f aca="false">RAW_DATA!E1626</f>
        <v>2024-12-31</v>
      </c>
      <c r="F1630" s="14" t="str">
        <f aca="false">RAW_DATA!F1626</f>
        <v>2025-01-04</v>
      </c>
      <c r="G1630" s="2" t="str">
        <f aca="false">RAW_DATA!G1626</f>
        <v>Bagmati</v>
      </c>
      <c r="H1630" s="4" t="n">
        <f aca="false">RAW_DATA!H1626</f>
        <v>8080.32</v>
      </c>
      <c r="I1630" s="5" t="n">
        <f aca="false">RAW_DATA!I1626</f>
        <v>0</v>
      </c>
      <c r="J1630" s="2" t="str">
        <f aca="false">RAW_DATA!J1626</f>
        <v>No</v>
      </c>
      <c r="K1630" s="15" t="n">
        <f aca="false">IF(AND(F1630&lt;&gt;"",E1630&lt;&gt;""),DATEVALUE(F1630)-DATEVALUE(E1630),"")</f>
        <v>4</v>
      </c>
      <c r="L1630" s="4" t="n">
        <f aca="false">H1630*(1-I1630/100)</f>
        <v>8080.32</v>
      </c>
      <c r="M1630" s="4" t="n">
        <f aca="false">H1630*CALCULATIONS!$B$2</f>
        <v>4848.192</v>
      </c>
      <c r="N1630" s="4" t="n">
        <f aca="false">IF(J1630="Yes",H1630*CALCULATIONS!$B$3,0)</f>
        <v>0</v>
      </c>
      <c r="O1630" s="4" t="n">
        <f aca="false">L1630-M1630-N1630</f>
        <v>3232.128</v>
      </c>
      <c r="P1630" s="16" t="n">
        <f aca="false">IF(L1630&gt;0,O1630/L1630,"")</f>
        <v>0.4</v>
      </c>
    </row>
    <row r="1631" customFormat="false" ht="15" hidden="false" customHeight="false" outlineLevel="0" collapsed="false">
      <c r="A1631" s="2" t="str">
        <f aca="false">RAW_DATA!A1627</f>
        <v>ORD-101626</v>
      </c>
      <c r="B1631" s="2" t="str">
        <f aca="false">RAW_DATA!B1627</f>
        <v>CUST-7487</v>
      </c>
      <c r="C1631" s="2" t="str">
        <f aca="false">RAW_DATA!C1627</f>
        <v>Men</v>
      </c>
      <c r="D1631" s="2" t="str">
        <f aca="false">RAW_DATA!D1627</f>
        <v>MEN-POLO-001</v>
      </c>
      <c r="E1631" s="14" t="str">
        <f aca="false">RAW_DATA!E1627</f>
        <v>2024-10-06</v>
      </c>
      <c r="F1631" s="14" t="str">
        <f aca="false">RAW_DATA!F1627</f>
        <v>2024-10-08</v>
      </c>
      <c r="G1631" s="2" t="str">
        <f aca="false">RAW_DATA!G1627</f>
        <v>Madhesh</v>
      </c>
      <c r="H1631" s="4" t="n">
        <f aca="false">RAW_DATA!H1627</f>
        <v>7640.61</v>
      </c>
      <c r="I1631" s="5" t="n">
        <f aca="false">RAW_DATA!I1627</f>
        <v>0</v>
      </c>
      <c r="J1631" s="2" t="str">
        <f aca="false">RAW_DATA!J1627</f>
        <v>No</v>
      </c>
      <c r="K1631" s="15" t="n">
        <f aca="false">IF(AND(F1631&lt;&gt;"",E1631&lt;&gt;""),DATEVALUE(F1631)-DATEVALUE(E1631),"")</f>
        <v>2</v>
      </c>
      <c r="L1631" s="4" t="n">
        <f aca="false">H1631*(1-I1631/100)</f>
        <v>7640.61</v>
      </c>
      <c r="M1631" s="4" t="n">
        <f aca="false">H1631*CALCULATIONS!$B$2</f>
        <v>4584.366</v>
      </c>
      <c r="N1631" s="4" t="n">
        <f aca="false">IF(J1631="Yes",H1631*CALCULATIONS!$B$3,0)</f>
        <v>0</v>
      </c>
      <c r="O1631" s="4" t="n">
        <f aca="false">L1631-M1631-N1631</f>
        <v>3056.244</v>
      </c>
      <c r="P1631" s="16" t="n">
        <f aca="false">IF(L1631&gt;0,O1631/L1631,"")</f>
        <v>0.4</v>
      </c>
    </row>
    <row r="1632" customFormat="false" ht="15" hidden="false" customHeight="false" outlineLevel="0" collapsed="false">
      <c r="A1632" s="2" t="str">
        <f aca="false">RAW_DATA!A1628</f>
        <v>ORD-101627</v>
      </c>
      <c r="B1632" s="2" t="str">
        <f aca="false">RAW_DATA!B1628</f>
        <v>CUST-5272</v>
      </c>
      <c r="C1632" s="2" t="str">
        <f aca="false">RAW_DATA!C1628</f>
        <v>Women</v>
      </c>
      <c r="D1632" s="2" t="str">
        <f aca="false">RAW_DATA!D1628</f>
        <v>WOM-CARDIGAN-001</v>
      </c>
      <c r="E1632" s="14" t="str">
        <f aca="false">RAW_DATA!E1628</f>
        <v>2024-03-22</v>
      </c>
      <c r="F1632" s="14" t="str">
        <f aca="false">RAW_DATA!F1628</f>
        <v>2024-03-24</v>
      </c>
      <c r="G1632" s="2" t="str">
        <f aca="false">RAW_DATA!G1628</f>
        <v>Karnali</v>
      </c>
      <c r="H1632" s="4" t="n">
        <f aca="false">RAW_DATA!H1628</f>
        <v>3505.19</v>
      </c>
      <c r="I1632" s="5" t="n">
        <f aca="false">RAW_DATA!I1628</f>
        <v>30</v>
      </c>
      <c r="J1632" s="2" t="str">
        <f aca="false">RAW_DATA!J1628</f>
        <v>No</v>
      </c>
      <c r="K1632" s="15" t="n">
        <f aca="false">IF(AND(F1632&lt;&gt;"",E1632&lt;&gt;""),DATEVALUE(F1632)-DATEVALUE(E1632),"")</f>
        <v>2</v>
      </c>
      <c r="L1632" s="4" t="n">
        <f aca="false">H1632*(1-I1632/100)</f>
        <v>2453.633</v>
      </c>
      <c r="M1632" s="4" t="n">
        <f aca="false">H1632*CALCULATIONS!$B$2</f>
        <v>2103.114</v>
      </c>
      <c r="N1632" s="4" t="n">
        <f aca="false">IF(J1632="Yes",H1632*CALCULATIONS!$B$3,0)</f>
        <v>0</v>
      </c>
      <c r="O1632" s="4" t="n">
        <f aca="false">L1632-M1632-N1632</f>
        <v>350.519</v>
      </c>
      <c r="P1632" s="16" t="n">
        <f aca="false">IF(L1632&gt;0,O1632/L1632,"")</f>
        <v>0.142857142857143</v>
      </c>
    </row>
    <row r="1633" customFormat="false" ht="15" hidden="false" customHeight="false" outlineLevel="0" collapsed="false">
      <c r="A1633" s="2" t="str">
        <f aca="false">RAW_DATA!A1629</f>
        <v>ORD-101628</v>
      </c>
      <c r="B1633" s="2" t="str">
        <f aca="false">RAW_DATA!B1629</f>
        <v>CUST-1694</v>
      </c>
      <c r="C1633" s="2" t="str">
        <f aca="false">RAW_DATA!C1629</f>
        <v>Men</v>
      </c>
      <c r="D1633" s="2" t="str">
        <f aca="false">RAW_DATA!D1629</f>
        <v>MEN-SHIRT-001</v>
      </c>
      <c r="E1633" s="14" t="str">
        <f aca="false">RAW_DATA!E1629</f>
        <v>2024-11-25</v>
      </c>
      <c r="F1633" s="14" t="str">
        <f aca="false">RAW_DATA!F1629</f>
        <v>2024-12-04</v>
      </c>
      <c r="G1633" s="2" t="str">
        <f aca="false">RAW_DATA!G1629</f>
        <v>Gandaki</v>
      </c>
      <c r="H1633" s="4" t="n">
        <f aca="false">RAW_DATA!H1629</f>
        <v>851.27</v>
      </c>
      <c r="I1633" s="5" t="n">
        <f aca="false">RAW_DATA!I1629</f>
        <v>20</v>
      </c>
      <c r="J1633" s="2" t="str">
        <f aca="false">RAW_DATA!J1629</f>
        <v>No</v>
      </c>
      <c r="K1633" s="15" t="n">
        <f aca="false">IF(AND(F1633&lt;&gt;"",E1633&lt;&gt;""),DATEVALUE(F1633)-DATEVALUE(E1633),"")</f>
        <v>9</v>
      </c>
      <c r="L1633" s="4" t="n">
        <f aca="false">H1633*(1-I1633/100)</f>
        <v>681.016</v>
      </c>
      <c r="M1633" s="4" t="n">
        <f aca="false">H1633*CALCULATIONS!$B$2</f>
        <v>510.762</v>
      </c>
      <c r="N1633" s="4" t="n">
        <f aca="false">IF(J1633="Yes",H1633*CALCULATIONS!$B$3,0)</f>
        <v>0</v>
      </c>
      <c r="O1633" s="4" t="n">
        <f aca="false">L1633-M1633-N1633</f>
        <v>170.254</v>
      </c>
      <c r="P1633" s="16" t="n">
        <f aca="false">IF(L1633&gt;0,O1633/L1633,"")</f>
        <v>0.25</v>
      </c>
    </row>
    <row r="1634" customFormat="false" ht="15" hidden="false" customHeight="false" outlineLevel="0" collapsed="false">
      <c r="A1634" s="2" t="str">
        <f aca="false">RAW_DATA!A1630</f>
        <v>ORD-101629</v>
      </c>
      <c r="B1634" s="2" t="str">
        <f aca="false">RAW_DATA!B1630</f>
        <v>CUST-7484</v>
      </c>
      <c r="C1634" s="2" t="str">
        <f aca="false">RAW_DATA!C1630</f>
        <v>Men</v>
      </c>
      <c r="D1634" s="2" t="str">
        <f aca="false">RAW_DATA!D1630</f>
        <v>MEN-JEANS-002</v>
      </c>
      <c r="E1634" s="14" t="str">
        <f aca="false">RAW_DATA!E1630</f>
        <v>2024-06-12</v>
      </c>
      <c r="F1634" s="14" t="str">
        <f aca="false">RAW_DATA!F1630</f>
        <v>2024-06-16</v>
      </c>
      <c r="G1634" s="2" t="str">
        <f aca="false">RAW_DATA!G1630</f>
        <v>Sudurpashchim</v>
      </c>
      <c r="H1634" s="4" t="n">
        <f aca="false">RAW_DATA!H1630</f>
        <v>2496.26</v>
      </c>
      <c r="I1634" s="5" t="n">
        <f aca="false">RAW_DATA!I1630</f>
        <v>30</v>
      </c>
      <c r="J1634" s="2" t="str">
        <f aca="false">RAW_DATA!J1630</f>
        <v>No</v>
      </c>
      <c r="K1634" s="15" t="n">
        <f aca="false">IF(AND(F1634&lt;&gt;"",E1634&lt;&gt;""),DATEVALUE(F1634)-DATEVALUE(E1634),"")</f>
        <v>4</v>
      </c>
      <c r="L1634" s="4" t="n">
        <f aca="false">H1634*(1-I1634/100)</f>
        <v>1747.382</v>
      </c>
      <c r="M1634" s="4" t="n">
        <f aca="false">H1634*CALCULATIONS!$B$2</f>
        <v>1497.756</v>
      </c>
      <c r="N1634" s="4" t="n">
        <f aca="false">IF(J1634="Yes",H1634*CALCULATIONS!$B$3,0)</f>
        <v>0</v>
      </c>
      <c r="O1634" s="4" t="n">
        <f aca="false">L1634-M1634-N1634</f>
        <v>249.626</v>
      </c>
      <c r="P1634" s="16" t="n">
        <f aca="false">IF(L1634&gt;0,O1634/L1634,"")</f>
        <v>0.142857142857143</v>
      </c>
    </row>
    <row r="1635" customFormat="false" ht="15" hidden="false" customHeight="false" outlineLevel="0" collapsed="false">
      <c r="A1635" s="2" t="str">
        <f aca="false">RAW_DATA!A1631</f>
        <v>ORD-101630</v>
      </c>
      <c r="B1635" s="2" t="str">
        <f aca="false">RAW_DATA!B1631</f>
        <v>CUST-1589</v>
      </c>
      <c r="C1635" s="2" t="str">
        <f aca="false">RAW_DATA!C1631</f>
        <v>Men</v>
      </c>
      <c r="D1635" s="2" t="str">
        <f aca="false">RAW_DATA!D1631</f>
        <v>MEN-JACKET-001</v>
      </c>
      <c r="E1635" s="14" t="str">
        <f aca="false">RAW_DATA!E1631</f>
        <v>2024-07-31</v>
      </c>
      <c r="F1635" s="14" t="str">
        <f aca="false">RAW_DATA!F1631</f>
        <v>2024-08-06</v>
      </c>
      <c r="G1635" s="2" t="str">
        <f aca="false">RAW_DATA!G1631</f>
        <v>Madhesh</v>
      </c>
      <c r="H1635" s="4" t="n">
        <f aca="false">RAW_DATA!H1631</f>
        <v>10863.76</v>
      </c>
      <c r="I1635" s="5" t="n">
        <f aca="false">RAW_DATA!I1631</f>
        <v>25</v>
      </c>
      <c r="J1635" s="2" t="str">
        <f aca="false">RAW_DATA!J1631</f>
        <v>Yes</v>
      </c>
      <c r="K1635" s="15" t="n">
        <f aca="false">IF(AND(F1635&lt;&gt;"",E1635&lt;&gt;""),DATEVALUE(F1635)-DATEVALUE(E1635),"")</f>
        <v>6</v>
      </c>
      <c r="L1635" s="4" t="n">
        <f aca="false">H1635*(1-I1635/100)</f>
        <v>8147.82</v>
      </c>
      <c r="M1635" s="4" t="n">
        <f aca="false">H1635*CALCULATIONS!$B$2</f>
        <v>6518.256</v>
      </c>
      <c r="N1635" s="4" t="n">
        <f aca="false">IF(J1635="Yes",H1635*CALCULATIONS!$B$3,0)</f>
        <v>2172.752</v>
      </c>
      <c r="O1635" s="4" t="n">
        <f aca="false">L1635-M1635-N1635</f>
        <v>-543.188000000001</v>
      </c>
      <c r="P1635" s="16" t="n">
        <f aca="false">IF(L1635&gt;0,O1635/L1635,"")</f>
        <v>-0.0666666666666667</v>
      </c>
    </row>
    <row r="1636" customFormat="false" ht="15" hidden="false" customHeight="false" outlineLevel="0" collapsed="false">
      <c r="A1636" s="2" t="str">
        <f aca="false">RAW_DATA!A1632</f>
        <v>ORD-101631</v>
      </c>
      <c r="B1636" s="2" t="str">
        <f aca="false">RAW_DATA!B1632</f>
        <v>CUST-3689</v>
      </c>
      <c r="C1636" s="2" t="str">
        <f aca="false">RAW_DATA!C1632</f>
        <v>Men</v>
      </c>
      <c r="D1636" s="2" t="str">
        <f aca="false">RAW_DATA!D1632</f>
        <v>MEN-KURTA-001</v>
      </c>
      <c r="E1636" s="14" t="str">
        <f aca="false">RAW_DATA!E1632</f>
        <v>2024-10-24</v>
      </c>
      <c r="F1636" s="14" t="str">
        <f aca="false">RAW_DATA!F1632</f>
        <v>2024-11-03</v>
      </c>
      <c r="G1636" s="2" t="str">
        <f aca="false">RAW_DATA!G1632</f>
        <v>Madhesh</v>
      </c>
      <c r="H1636" s="4" t="n">
        <f aca="false">RAW_DATA!H1632</f>
        <v>10676.45</v>
      </c>
      <c r="I1636" s="5" t="n">
        <f aca="false">RAW_DATA!I1632</f>
        <v>10</v>
      </c>
      <c r="J1636" s="2" t="str">
        <f aca="false">RAW_DATA!J1632</f>
        <v>No</v>
      </c>
      <c r="K1636" s="15" t="n">
        <f aca="false">IF(AND(F1636&lt;&gt;"",E1636&lt;&gt;""),DATEVALUE(F1636)-DATEVALUE(E1636),"")</f>
        <v>10</v>
      </c>
      <c r="L1636" s="4" t="n">
        <f aca="false">H1636*(1-I1636/100)</f>
        <v>9608.805</v>
      </c>
      <c r="M1636" s="4" t="n">
        <f aca="false">H1636*CALCULATIONS!$B$2</f>
        <v>6405.87</v>
      </c>
      <c r="N1636" s="4" t="n">
        <f aca="false">IF(J1636="Yes",H1636*CALCULATIONS!$B$3,0)</f>
        <v>0</v>
      </c>
      <c r="O1636" s="4" t="n">
        <f aca="false">L1636-M1636-N1636</f>
        <v>3202.935</v>
      </c>
      <c r="P1636" s="16" t="n">
        <f aca="false">IF(L1636&gt;0,O1636/L1636,"")</f>
        <v>0.333333333333333</v>
      </c>
    </row>
    <row r="1637" customFormat="false" ht="15" hidden="false" customHeight="false" outlineLevel="0" collapsed="false">
      <c r="A1637" s="2" t="str">
        <f aca="false">RAW_DATA!A1633</f>
        <v>ORD-101632</v>
      </c>
      <c r="B1637" s="2" t="str">
        <f aca="false">RAW_DATA!B1633</f>
        <v>CUST-7363</v>
      </c>
      <c r="C1637" s="2" t="str">
        <f aca="false">RAW_DATA!C1633</f>
        <v>Men</v>
      </c>
      <c r="D1637" s="2" t="str">
        <f aca="false">RAW_DATA!D1633</f>
        <v>MEN-JEANS-001</v>
      </c>
      <c r="E1637" s="14" t="str">
        <f aca="false">RAW_DATA!E1633</f>
        <v>2024-05-24</v>
      </c>
      <c r="F1637" s="14" t="str">
        <f aca="false">RAW_DATA!F1633</f>
        <v>2024-05-28</v>
      </c>
      <c r="G1637" s="2" t="str">
        <f aca="false">RAW_DATA!G1633</f>
        <v>Gandaki</v>
      </c>
      <c r="H1637" s="4" t="n">
        <f aca="false">RAW_DATA!H1633</f>
        <v>11291.68</v>
      </c>
      <c r="I1637" s="5" t="n">
        <f aca="false">RAW_DATA!I1633</f>
        <v>25</v>
      </c>
      <c r="J1637" s="2" t="str">
        <f aca="false">RAW_DATA!J1633</f>
        <v>No</v>
      </c>
      <c r="K1637" s="15" t="n">
        <f aca="false">IF(AND(F1637&lt;&gt;"",E1637&lt;&gt;""),DATEVALUE(F1637)-DATEVALUE(E1637),"")</f>
        <v>4</v>
      </c>
      <c r="L1637" s="4" t="n">
        <f aca="false">H1637*(1-I1637/100)</f>
        <v>8468.76</v>
      </c>
      <c r="M1637" s="4" t="n">
        <f aca="false">H1637*CALCULATIONS!$B$2</f>
        <v>6775.008</v>
      </c>
      <c r="N1637" s="4" t="n">
        <f aca="false">IF(J1637="Yes",H1637*CALCULATIONS!$B$3,0)</f>
        <v>0</v>
      </c>
      <c r="O1637" s="4" t="n">
        <f aca="false">L1637-M1637-N1637</f>
        <v>1693.752</v>
      </c>
      <c r="P1637" s="16" t="n">
        <f aca="false">IF(L1637&gt;0,O1637/L1637,"")</f>
        <v>0.2</v>
      </c>
    </row>
    <row r="1638" customFormat="false" ht="15" hidden="false" customHeight="false" outlineLevel="0" collapsed="false">
      <c r="A1638" s="2" t="str">
        <f aca="false">RAW_DATA!A1634</f>
        <v>ORD-101633</v>
      </c>
      <c r="B1638" s="2" t="str">
        <f aca="false">RAW_DATA!B1634</f>
        <v>CUST-5675</v>
      </c>
      <c r="C1638" s="2" t="str">
        <f aca="false">RAW_DATA!C1634</f>
        <v>Men</v>
      </c>
      <c r="D1638" s="2" t="str">
        <f aca="false">RAW_DATA!D1634</f>
        <v>MEN-JEANS-002</v>
      </c>
      <c r="E1638" s="14" t="str">
        <f aca="false">RAW_DATA!E1634</f>
        <v>2024-06-16</v>
      </c>
      <c r="F1638" s="14" t="str">
        <f aca="false">RAW_DATA!F1634</f>
        <v>2024-06-27</v>
      </c>
      <c r="G1638" s="2" t="str">
        <f aca="false">RAW_DATA!G1634</f>
        <v>Lumbini</v>
      </c>
      <c r="H1638" s="4" t="n">
        <f aca="false">RAW_DATA!H1634</f>
        <v>5350.04</v>
      </c>
      <c r="I1638" s="5" t="n">
        <f aca="false">RAW_DATA!I1634</f>
        <v>10</v>
      </c>
      <c r="J1638" s="2" t="str">
        <f aca="false">RAW_DATA!J1634</f>
        <v>No</v>
      </c>
      <c r="K1638" s="15" t="n">
        <f aca="false">IF(AND(F1638&lt;&gt;"",E1638&lt;&gt;""),DATEVALUE(F1638)-DATEVALUE(E1638),"")</f>
        <v>11</v>
      </c>
      <c r="L1638" s="4" t="n">
        <f aca="false">H1638*(1-I1638/100)</f>
        <v>4815.036</v>
      </c>
      <c r="M1638" s="4" t="n">
        <f aca="false">H1638*CALCULATIONS!$B$2</f>
        <v>3210.024</v>
      </c>
      <c r="N1638" s="4" t="n">
        <f aca="false">IF(J1638="Yes",H1638*CALCULATIONS!$B$3,0)</f>
        <v>0</v>
      </c>
      <c r="O1638" s="4" t="n">
        <f aca="false">L1638-M1638-N1638</f>
        <v>1605.012</v>
      </c>
      <c r="P1638" s="16" t="n">
        <f aca="false">IF(L1638&gt;0,O1638/L1638,"")</f>
        <v>0.333333333333333</v>
      </c>
    </row>
    <row r="1639" customFormat="false" ht="15" hidden="false" customHeight="false" outlineLevel="0" collapsed="false">
      <c r="A1639" s="2" t="str">
        <f aca="false">RAW_DATA!A1635</f>
        <v>ORD-101634</v>
      </c>
      <c r="B1639" s="2" t="str">
        <f aca="false">RAW_DATA!B1635</f>
        <v>CUST-7348</v>
      </c>
      <c r="C1639" s="2" t="str">
        <f aca="false">RAW_DATA!C1635</f>
        <v>Women</v>
      </c>
      <c r="D1639" s="2" t="str">
        <f aca="false">RAW_DATA!D1635</f>
        <v>WOM-SUIT-001</v>
      </c>
      <c r="E1639" s="14" t="str">
        <f aca="false">RAW_DATA!E1635</f>
        <v>2024-07-26</v>
      </c>
      <c r="F1639" s="14" t="str">
        <f aca="false">RAW_DATA!F1635</f>
        <v>2024-07-29</v>
      </c>
      <c r="G1639" s="2" t="str">
        <f aca="false">RAW_DATA!G1635</f>
        <v>Gandaki</v>
      </c>
      <c r="H1639" s="4" t="n">
        <f aca="false">RAW_DATA!H1635</f>
        <v>10241.77</v>
      </c>
      <c r="I1639" s="5" t="n">
        <f aca="false">RAW_DATA!I1635</f>
        <v>25</v>
      </c>
      <c r="J1639" s="2" t="str">
        <f aca="false">RAW_DATA!J1635</f>
        <v>Yes</v>
      </c>
      <c r="K1639" s="15" t="n">
        <f aca="false">IF(AND(F1639&lt;&gt;"",E1639&lt;&gt;""),DATEVALUE(F1639)-DATEVALUE(E1639),"")</f>
        <v>3</v>
      </c>
      <c r="L1639" s="4" t="n">
        <f aca="false">H1639*(1-I1639/100)</f>
        <v>7681.3275</v>
      </c>
      <c r="M1639" s="4" t="n">
        <f aca="false">H1639*CALCULATIONS!$B$2</f>
        <v>6145.062</v>
      </c>
      <c r="N1639" s="4" t="n">
        <f aca="false">IF(J1639="Yes",H1639*CALCULATIONS!$B$3,0)</f>
        <v>2048.354</v>
      </c>
      <c r="O1639" s="4" t="n">
        <f aca="false">L1639-M1639-N1639</f>
        <v>-512.0885</v>
      </c>
      <c r="P1639" s="16" t="n">
        <f aca="false">IF(L1639&gt;0,O1639/L1639,"")</f>
        <v>-0.0666666666666666</v>
      </c>
    </row>
    <row r="1640" customFormat="false" ht="15" hidden="false" customHeight="false" outlineLevel="0" collapsed="false">
      <c r="A1640" s="2" t="str">
        <f aca="false">RAW_DATA!A1636</f>
        <v>ORD-101635</v>
      </c>
      <c r="B1640" s="2" t="str">
        <f aca="false">RAW_DATA!B1636</f>
        <v>CUST-5970</v>
      </c>
      <c r="C1640" s="2" t="str">
        <f aca="false">RAW_DATA!C1636</f>
        <v>Kids</v>
      </c>
      <c r="D1640" s="2" t="str">
        <f aca="false">RAW_DATA!D1636</f>
        <v>KID-DRESS-001</v>
      </c>
      <c r="E1640" s="14" t="str">
        <f aca="false">RAW_DATA!E1636</f>
        <v>2024-06-01</v>
      </c>
      <c r="F1640" s="14" t="str">
        <f aca="false">RAW_DATA!F1636</f>
        <v>2024-06-10</v>
      </c>
      <c r="G1640" s="2" t="str">
        <f aca="false">RAW_DATA!G1636</f>
        <v>Bagmati</v>
      </c>
      <c r="H1640" s="4" t="n">
        <f aca="false">RAW_DATA!H1636</f>
        <v>11167.69</v>
      </c>
      <c r="I1640" s="5" t="n">
        <f aca="false">RAW_DATA!I1636</f>
        <v>20</v>
      </c>
      <c r="J1640" s="2" t="str">
        <f aca="false">RAW_DATA!J1636</f>
        <v>No</v>
      </c>
      <c r="K1640" s="15" t="n">
        <f aca="false">IF(AND(F1640&lt;&gt;"",E1640&lt;&gt;""),DATEVALUE(F1640)-DATEVALUE(E1640),"")</f>
        <v>9</v>
      </c>
      <c r="L1640" s="4" t="n">
        <f aca="false">H1640*(1-I1640/100)</f>
        <v>8934.152</v>
      </c>
      <c r="M1640" s="4" t="n">
        <f aca="false">H1640*CALCULATIONS!$B$2</f>
        <v>6700.614</v>
      </c>
      <c r="N1640" s="4" t="n">
        <f aca="false">IF(J1640="Yes",H1640*CALCULATIONS!$B$3,0)</f>
        <v>0</v>
      </c>
      <c r="O1640" s="4" t="n">
        <f aca="false">L1640-M1640-N1640</f>
        <v>2233.538</v>
      </c>
      <c r="P1640" s="16" t="n">
        <f aca="false">IF(L1640&gt;0,O1640/L1640,"")</f>
        <v>0.25</v>
      </c>
    </row>
    <row r="1641" customFormat="false" ht="15" hidden="false" customHeight="false" outlineLevel="0" collapsed="false">
      <c r="A1641" s="2" t="str">
        <f aca="false">RAW_DATA!A1637</f>
        <v>ORD-101636</v>
      </c>
      <c r="B1641" s="2" t="str">
        <f aca="false">RAW_DATA!B1637</f>
        <v>CUST-1202</v>
      </c>
      <c r="C1641" s="2" t="str">
        <f aca="false">RAW_DATA!C1637</f>
        <v>Men</v>
      </c>
      <c r="D1641" s="2" t="str">
        <f aca="false">RAW_DATA!D1637</f>
        <v>MEN-SHIRT-001</v>
      </c>
      <c r="E1641" s="14" t="str">
        <f aca="false">RAW_DATA!E1637</f>
        <v>2024-05-09</v>
      </c>
      <c r="F1641" s="14" t="str">
        <f aca="false">RAW_DATA!F1637</f>
        <v>2024-05-12</v>
      </c>
      <c r="G1641" s="2" t="str">
        <f aca="false">RAW_DATA!G1637</f>
        <v>Gandaki</v>
      </c>
      <c r="H1641" s="4" t="n">
        <f aca="false">RAW_DATA!H1637</f>
        <v>8719.28</v>
      </c>
      <c r="I1641" s="5" t="n">
        <f aca="false">RAW_DATA!I1637</f>
        <v>5</v>
      </c>
      <c r="J1641" s="2" t="str">
        <f aca="false">RAW_DATA!J1637</f>
        <v>Yes</v>
      </c>
      <c r="K1641" s="15" t="n">
        <f aca="false">IF(AND(F1641&lt;&gt;"",E1641&lt;&gt;""),DATEVALUE(F1641)-DATEVALUE(E1641),"")</f>
        <v>3</v>
      </c>
      <c r="L1641" s="4" t="n">
        <f aca="false">H1641*(1-I1641/100)</f>
        <v>8283.316</v>
      </c>
      <c r="M1641" s="4" t="n">
        <f aca="false">H1641*CALCULATIONS!$B$2</f>
        <v>5231.568</v>
      </c>
      <c r="N1641" s="4" t="n">
        <f aca="false">IF(J1641="Yes",H1641*CALCULATIONS!$B$3,0)</f>
        <v>1743.856</v>
      </c>
      <c r="O1641" s="4" t="n">
        <f aca="false">L1641-M1641-N1641</f>
        <v>1307.892</v>
      </c>
      <c r="P1641" s="16" t="n">
        <f aca="false">IF(L1641&gt;0,O1641/L1641,"")</f>
        <v>0.157894736842105</v>
      </c>
    </row>
    <row r="1642" customFormat="false" ht="15" hidden="false" customHeight="false" outlineLevel="0" collapsed="false">
      <c r="A1642" s="2" t="str">
        <f aca="false">RAW_DATA!A1638</f>
        <v>ORD-101637</v>
      </c>
      <c r="B1642" s="2" t="str">
        <f aca="false">RAW_DATA!B1638</f>
        <v>CUST-7402</v>
      </c>
      <c r="C1642" s="2" t="str">
        <f aca="false">RAW_DATA!C1638</f>
        <v>Men</v>
      </c>
      <c r="D1642" s="2" t="str">
        <f aca="false">RAW_DATA!D1638</f>
        <v>MEN-JEANS-001</v>
      </c>
      <c r="E1642" s="14" t="str">
        <f aca="false">RAW_DATA!E1638</f>
        <v>2024-07-17</v>
      </c>
      <c r="F1642" s="14" t="str">
        <f aca="false">RAW_DATA!F1638</f>
        <v>2024-07-25</v>
      </c>
      <c r="G1642" s="2" t="str">
        <f aca="false">RAW_DATA!G1638</f>
        <v>Karnali</v>
      </c>
      <c r="H1642" s="4" t="n">
        <f aca="false">RAW_DATA!H1638</f>
        <v>7744.09</v>
      </c>
      <c r="I1642" s="5" t="n">
        <f aca="false">RAW_DATA!I1638</f>
        <v>5</v>
      </c>
      <c r="J1642" s="2" t="str">
        <f aca="false">RAW_DATA!J1638</f>
        <v>No</v>
      </c>
      <c r="K1642" s="15" t="n">
        <f aca="false">IF(AND(F1642&lt;&gt;"",E1642&lt;&gt;""),DATEVALUE(F1642)-DATEVALUE(E1642),"")</f>
        <v>8</v>
      </c>
      <c r="L1642" s="4" t="n">
        <f aca="false">H1642*(1-I1642/100)</f>
        <v>7356.8855</v>
      </c>
      <c r="M1642" s="4" t="n">
        <f aca="false">H1642*CALCULATIONS!$B$2</f>
        <v>4646.454</v>
      </c>
      <c r="N1642" s="4" t="n">
        <f aca="false">IF(J1642="Yes",H1642*CALCULATIONS!$B$3,0)</f>
        <v>0</v>
      </c>
      <c r="O1642" s="4" t="n">
        <f aca="false">L1642-M1642-N1642</f>
        <v>2710.4315</v>
      </c>
      <c r="P1642" s="16" t="n">
        <f aca="false">IF(L1642&gt;0,O1642/L1642,"")</f>
        <v>0.368421052631579</v>
      </c>
    </row>
    <row r="1643" customFormat="false" ht="15" hidden="false" customHeight="false" outlineLevel="0" collapsed="false">
      <c r="A1643" s="2" t="str">
        <f aca="false">RAW_DATA!A1639</f>
        <v>ORD-101638</v>
      </c>
      <c r="B1643" s="2" t="str">
        <f aca="false">RAW_DATA!B1639</f>
        <v>CUST-5071</v>
      </c>
      <c r="C1643" s="2" t="str">
        <f aca="false">RAW_DATA!C1639</f>
        <v>Women</v>
      </c>
      <c r="D1643" s="2" t="str">
        <f aca="false">RAW_DATA!D1639</f>
        <v>WOM-DRESS-001</v>
      </c>
      <c r="E1643" s="14" t="str">
        <f aca="false">RAW_DATA!E1639</f>
        <v>2024-05-26</v>
      </c>
      <c r="F1643" s="14" t="str">
        <f aca="false">RAW_DATA!F1639</f>
        <v>2024-06-04</v>
      </c>
      <c r="G1643" s="2" t="str">
        <f aca="false">RAW_DATA!G1639</f>
        <v>Sudurpashchim</v>
      </c>
      <c r="H1643" s="4" t="n">
        <f aca="false">RAW_DATA!H1639</f>
        <v>8632.03</v>
      </c>
      <c r="I1643" s="5" t="n">
        <f aca="false">RAW_DATA!I1639</f>
        <v>15</v>
      </c>
      <c r="J1643" s="2" t="str">
        <f aca="false">RAW_DATA!J1639</f>
        <v>No</v>
      </c>
      <c r="K1643" s="15" t="n">
        <f aca="false">IF(AND(F1643&lt;&gt;"",E1643&lt;&gt;""),DATEVALUE(F1643)-DATEVALUE(E1643),"")</f>
        <v>9</v>
      </c>
      <c r="L1643" s="4" t="n">
        <f aca="false">H1643*(1-I1643/100)</f>
        <v>7337.2255</v>
      </c>
      <c r="M1643" s="4" t="n">
        <f aca="false">H1643*CALCULATIONS!$B$2</f>
        <v>5179.218</v>
      </c>
      <c r="N1643" s="4" t="n">
        <f aca="false">IF(J1643="Yes",H1643*CALCULATIONS!$B$3,0)</f>
        <v>0</v>
      </c>
      <c r="O1643" s="4" t="n">
        <f aca="false">L1643-M1643-N1643</f>
        <v>2158.0075</v>
      </c>
      <c r="P1643" s="16" t="n">
        <f aca="false">IF(L1643&gt;0,O1643/L1643,"")</f>
        <v>0.294117647058824</v>
      </c>
    </row>
    <row r="1644" customFormat="false" ht="15" hidden="false" customHeight="false" outlineLevel="0" collapsed="false">
      <c r="A1644" s="2" t="str">
        <f aca="false">RAW_DATA!A1640</f>
        <v>ORD-101639</v>
      </c>
      <c r="B1644" s="2" t="str">
        <f aca="false">RAW_DATA!B1640</f>
        <v>CUST-1000</v>
      </c>
      <c r="C1644" s="2" t="str">
        <f aca="false">RAW_DATA!C1640</f>
        <v>Men</v>
      </c>
      <c r="D1644" s="2" t="str">
        <f aca="false">RAW_DATA!D1640</f>
        <v>MEN-SHIRT-002</v>
      </c>
      <c r="E1644" s="14" t="str">
        <f aca="false">RAW_DATA!E1640</f>
        <v>2024-01-26</v>
      </c>
      <c r="F1644" s="14" t="str">
        <f aca="false">RAW_DATA!F1640</f>
        <v>2024-02-05</v>
      </c>
      <c r="G1644" s="2" t="str">
        <f aca="false">RAW_DATA!G1640</f>
        <v>Karnali</v>
      </c>
      <c r="H1644" s="4" t="n">
        <f aca="false">RAW_DATA!H1640</f>
        <v>952.4</v>
      </c>
      <c r="I1644" s="5" t="n">
        <f aca="false">RAW_DATA!I1640</f>
        <v>30</v>
      </c>
      <c r="J1644" s="2" t="str">
        <f aca="false">RAW_DATA!J1640</f>
        <v>No</v>
      </c>
      <c r="K1644" s="15" t="n">
        <f aca="false">IF(AND(F1644&lt;&gt;"",E1644&lt;&gt;""),DATEVALUE(F1644)-DATEVALUE(E1644),"")</f>
        <v>10</v>
      </c>
      <c r="L1644" s="4" t="n">
        <f aca="false">H1644*(1-I1644/100)</f>
        <v>666.68</v>
      </c>
      <c r="M1644" s="4" t="n">
        <f aca="false">H1644*CALCULATIONS!$B$2</f>
        <v>571.44</v>
      </c>
      <c r="N1644" s="4" t="n">
        <f aca="false">IF(J1644="Yes",H1644*CALCULATIONS!$B$3,0)</f>
        <v>0</v>
      </c>
      <c r="O1644" s="4" t="n">
        <f aca="false">L1644-M1644-N1644</f>
        <v>95.24</v>
      </c>
      <c r="P1644" s="16" t="n">
        <f aca="false">IF(L1644&gt;0,O1644/L1644,"")</f>
        <v>0.142857142857143</v>
      </c>
    </row>
    <row r="1645" customFormat="false" ht="15" hidden="false" customHeight="false" outlineLevel="0" collapsed="false">
      <c r="A1645" s="2" t="str">
        <f aca="false">RAW_DATA!A1641</f>
        <v>ORD-101640</v>
      </c>
      <c r="B1645" s="2" t="str">
        <f aca="false">RAW_DATA!B1641</f>
        <v>CUST-7933</v>
      </c>
      <c r="C1645" s="2" t="str">
        <f aca="false">RAW_DATA!C1641</f>
        <v>Men</v>
      </c>
      <c r="D1645" s="2" t="str">
        <f aca="false">RAW_DATA!D1641</f>
        <v>MEN-POLO-001</v>
      </c>
      <c r="E1645" s="14" t="str">
        <f aca="false">RAW_DATA!E1641</f>
        <v>2024-07-07</v>
      </c>
      <c r="F1645" s="14" t="str">
        <f aca="false">RAW_DATA!F1641</f>
        <v>2024-07-10</v>
      </c>
      <c r="G1645" s="2" t="str">
        <f aca="false">RAW_DATA!G1641</f>
        <v>Lumbini</v>
      </c>
      <c r="H1645" s="4" t="n">
        <f aca="false">RAW_DATA!H1641</f>
        <v>1909.87</v>
      </c>
      <c r="I1645" s="5" t="n">
        <f aca="false">RAW_DATA!I1641</f>
        <v>5</v>
      </c>
      <c r="J1645" s="2" t="str">
        <f aca="false">RAW_DATA!J1641</f>
        <v>No</v>
      </c>
      <c r="K1645" s="15" t="n">
        <f aca="false">IF(AND(F1645&lt;&gt;"",E1645&lt;&gt;""),DATEVALUE(F1645)-DATEVALUE(E1645),"")</f>
        <v>3</v>
      </c>
      <c r="L1645" s="4" t="n">
        <f aca="false">H1645*(1-I1645/100)</f>
        <v>1814.3765</v>
      </c>
      <c r="M1645" s="4" t="n">
        <f aca="false">H1645*CALCULATIONS!$B$2</f>
        <v>1145.922</v>
      </c>
      <c r="N1645" s="4" t="n">
        <f aca="false">IF(J1645="Yes",H1645*CALCULATIONS!$B$3,0)</f>
        <v>0</v>
      </c>
      <c r="O1645" s="4" t="n">
        <f aca="false">L1645-M1645-N1645</f>
        <v>668.4545</v>
      </c>
      <c r="P1645" s="16" t="n">
        <f aca="false">IF(L1645&gt;0,O1645/L1645,"")</f>
        <v>0.368421052631579</v>
      </c>
    </row>
    <row r="1646" customFormat="false" ht="15" hidden="false" customHeight="false" outlineLevel="0" collapsed="false">
      <c r="A1646" s="2" t="str">
        <f aca="false">RAW_DATA!A1642</f>
        <v>ORD-101641</v>
      </c>
      <c r="B1646" s="2" t="str">
        <f aca="false">RAW_DATA!B1642</f>
        <v>CUST-5948</v>
      </c>
      <c r="C1646" s="2" t="str">
        <f aca="false">RAW_DATA!C1642</f>
        <v>Women</v>
      </c>
      <c r="D1646" s="2" t="str">
        <f aca="false">RAW_DATA!D1642</f>
        <v>WOM-BLOUSE-001</v>
      </c>
      <c r="E1646" s="14" t="str">
        <f aca="false">RAW_DATA!E1642</f>
        <v>2024-06-01</v>
      </c>
      <c r="F1646" s="14" t="str">
        <f aca="false">RAW_DATA!F1642</f>
        <v>2024-06-09</v>
      </c>
      <c r="G1646" s="2" t="str">
        <f aca="false">RAW_DATA!G1642</f>
        <v>Bagmati</v>
      </c>
      <c r="H1646" s="4" t="n">
        <f aca="false">RAW_DATA!H1642</f>
        <v>9977.58</v>
      </c>
      <c r="I1646" s="5" t="n">
        <f aca="false">RAW_DATA!I1642</f>
        <v>15</v>
      </c>
      <c r="J1646" s="2" t="str">
        <f aca="false">RAW_DATA!J1642</f>
        <v>No</v>
      </c>
      <c r="K1646" s="15" t="n">
        <f aca="false">IF(AND(F1646&lt;&gt;"",E1646&lt;&gt;""),DATEVALUE(F1646)-DATEVALUE(E1646),"")</f>
        <v>8</v>
      </c>
      <c r="L1646" s="4" t="n">
        <f aca="false">H1646*(1-I1646/100)</f>
        <v>8480.943</v>
      </c>
      <c r="M1646" s="4" t="n">
        <f aca="false">H1646*CALCULATIONS!$B$2</f>
        <v>5986.548</v>
      </c>
      <c r="N1646" s="4" t="n">
        <f aca="false">IF(J1646="Yes",H1646*CALCULATIONS!$B$3,0)</f>
        <v>0</v>
      </c>
      <c r="O1646" s="4" t="n">
        <f aca="false">L1646-M1646-N1646</f>
        <v>2494.395</v>
      </c>
      <c r="P1646" s="16" t="n">
        <f aca="false">IF(L1646&gt;0,O1646/L1646,"")</f>
        <v>0.294117647058824</v>
      </c>
    </row>
    <row r="1647" customFormat="false" ht="15" hidden="false" customHeight="false" outlineLevel="0" collapsed="false">
      <c r="A1647" s="2" t="str">
        <f aca="false">RAW_DATA!A1643</f>
        <v>ORD-101642</v>
      </c>
      <c r="B1647" s="2" t="str">
        <f aca="false">RAW_DATA!B1643</f>
        <v>CUST-1497</v>
      </c>
      <c r="C1647" s="2" t="str">
        <f aca="false">RAW_DATA!C1643</f>
        <v>Men</v>
      </c>
      <c r="D1647" s="2" t="str">
        <f aca="false">RAW_DATA!D1643</f>
        <v>MEN-TSHIRT-001</v>
      </c>
      <c r="E1647" s="14" t="str">
        <f aca="false">RAW_DATA!E1643</f>
        <v>2024-03-02</v>
      </c>
      <c r="F1647" s="14" t="str">
        <f aca="false">RAW_DATA!F1643</f>
        <v>2024-03-13</v>
      </c>
      <c r="G1647" s="2" t="str">
        <f aca="false">RAW_DATA!G1643</f>
        <v>Sudurpashchim</v>
      </c>
      <c r="H1647" s="4" t="n">
        <f aca="false">RAW_DATA!H1643</f>
        <v>13761.21</v>
      </c>
      <c r="I1647" s="5" t="n">
        <f aca="false">RAW_DATA!I1643</f>
        <v>30</v>
      </c>
      <c r="J1647" s="2" t="str">
        <f aca="false">RAW_DATA!J1643</f>
        <v>No</v>
      </c>
      <c r="K1647" s="15" t="n">
        <f aca="false">IF(AND(F1647&lt;&gt;"",E1647&lt;&gt;""),DATEVALUE(F1647)-DATEVALUE(E1647),"")</f>
        <v>11</v>
      </c>
      <c r="L1647" s="4" t="n">
        <f aca="false">H1647*(1-I1647/100)</f>
        <v>9632.847</v>
      </c>
      <c r="M1647" s="4" t="n">
        <f aca="false">H1647*CALCULATIONS!$B$2</f>
        <v>8256.726</v>
      </c>
      <c r="N1647" s="4" t="n">
        <f aca="false">IF(J1647="Yes",H1647*CALCULATIONS!$B$3,0)</f>
        <v>0</v>
      </c>
      <c r="O1647" s="4" t="n">
        <f aca="false">L1647-M1647-N1647</f>
        <v>1376.121</v>
      </c>
      <c r="P1647" s="16" t="n">
        <f aca="false">IF(L1647&gt;0,O1647/L1647,"")</f>
        <v>0.142857142857143</v>
      </c>
    </row>
    <row r="1648" customFormat="false" ht="15" hidden="false" customHeight="false" outlineLevel="0" collapsed="false">
      <c r="A1648" s="2" t="str">
        <f aca="false">RAW_DATA!A1644</f>
        <v>ORD-101643</v>
      </c>
      <c r="B1648" s="2" t="str">
        <f aca="false">RAW_DATA!B1644</f>
        <v>CUST-5475</v>
      </c>
      <c r="C1648" s="2" t="str">
        <f aca="false">RAW_DATA!C1644</f>
        <v>Kids</v>
      </c>
      <c r="D1648" s="2" t="str">
        <f aca="false">RAW_DATA!D1644</f>
        <v>KID-HOODIE-001</v>
      </c>
      <c r="E1648" s="14" t="str">
        <f aca="false">RAW_DATA!E1644</f>
        <v>2024-04-30</v>
      </c>
      <c r="F1648" s="14" t="str">
        <f aca="false">RAW_DATA!F1644</f>
        <v>2024-05-05</v>
      </c>
      <c r="G1648" s="2" t="str">
        <f aca="false">RAW_DATA!G1644</f>
        <v>Bagmati</v>
      </c>
      <c r="H1648" s="4" t="n">
        <f aca="false">RAW_DATA!H1644</f>
        <v>1748.38</v>
      </c>
      <c r="I1648" s="5" t="n">
        <f aca="false">RAW_DATA!I1644</f>
        <v>0</v>
      </c>
      <c r="J1648" s="2" t="str">
        <f aca="false">RAW_DATA!J1644</f>
        <v>No</v>
      </c>
      <c r="K1648" s="15" t="n">
        <f aca="false">IF(AND(F1648&lt;&gt;"",E1648&lt;&gt;""),DATEVALUE(F1648)-DATEVALUE(E1648),"")</f>
        <v>5</v>
      </c>
      <c r="L1648" s="4" t="n">
        <f aca="false">H1648*(1-I1648/100)</f>
        <v>1748.38</v>
      </c>
      <c r="M1648" s="4" t="n">
        <f aca="false">H1648*CALCULATIONS!$B$2</f>
        <v>1049.028</v>
      </c>
      <c r="N1648" s="4" t="n">
        <f aca="false">IF(J1648="Yes",H1648*CALCULATIONS!$B$3,0)</f>
        <v>0</v>
      </c>
      <c r="O1648" s="4" t="n">
        <f aca="false">L1648-M1648-N1648</f>
        <v>699.352</v>
      </c>
      <c r="P1648" s="16" t="n">
        <f aca="false">IF(L1648&gt;0,O1648/L1648,"")</f>
        <v>0.4</v>
      </c>
    </row>
    <row r="1649" customFormat="false" ht="15" hidden="false" customHeight="false" outlineLevel="0" collapsed="false">
      <c r="A1649" s="2" t="str">
        <f aca="false">RAW_DATA!A1645</f>
        <v>ORD-101644</v>
      </c>
      <c r="B1649" s="2" t="str">
        <f aca="false">RAW_DATA!B1645</f>
        <v>CUST-1489</v>
      </c>
      <c r="C1649" s="2" t="str">
        <f aca="false">RAW_DATA!C1645</f>
        <v>Men</v>
      </c>
      <c r="D1649" s="2" t="str">
        <f aca="false">RAW_DATA!D1645</f>
        <v>MEN-KURTA-001</v>
      </c>
      <c r="E1649" s="14" t="str">
        <f aca="false">RAW_DATA!E1645</f>
        <v>2024-04-20</v>
      </c>
      <c r="F1649" s="14" t="str">
        <f aca="false">RAW_DATA!F1645</f>
        <v>2024-04-22</v>
      </c>
      <c r="G1649" s="2" t="str">
        <f aca="false">RAW_DATA!G1645</f>
        <v>Madhesh</v>
      </c>
      <c r="H1649" s="4" t="n">
        <f aca="false">RAW_DATA!H1645</f>
        <v>10531.12</v>
      </c>
      <c r="I1649" s="5" t="n">
        <f aca="false">RAW_DATA!I1645</f>
        <v>25</v>
      </c>
      <c r="J1649" s="2" t="str">
        <f aca="false">RAW_DATA!J1645</f>
        <v>No</v>
      </c>
      <c r="K1649" s="15" t="n">
        <f aca="false">IF(AND(F1649&lt;&gt;"",E1649&lt;&gt;""),DATEVALUE(F1649)-DATEVALUE(E1649),"")</f>
        <v>2</v>
      </c>
      <c r="L1649" s="4" t="n">
        <f aca="false">H1649*(1-I1649/100)</f>
        <v>7898.34</v>
      </c>
      <c r="M1649" s="4" t="n">
        <f aca="false">H1649*CALCULATIONS!$B$2</f>
        <v>6318.672</v>
      </c>
      <c r="N1649" s="4" t="n">
        <f aca="false">IF(J1649="Yes",H1649*CALCULATIONS!$B$3,0)</f>
        <v>0</v>
      </c>
      <c r="O1649" s="4" t="n">
        <f aca="false">L1649-M1649-N1649</f>
        <v>1579.668</v>
      </c>
      <c r="P1649" s="16" t="n">
        <f aca="false">IF(L1649&gt;0,O1649/L1649,"")</f>
        <v>0.2</v>
      </c>
    </row>
    <row r="1650" customFormat="false" ht="15" hidden="false" customHeight="false" outlineLevel="0" collapsed="false">
      <c r="A1650" s="2" t="str">
        <f aca="false">RAW_DATA!A1646</f>
        <v>ORD-101645</v>
      </c>
      <c r="B1650" s="2" t="str">
        <f aca="false">RAW_DATA!B1646</f>
        <v>CUST-2032</v>
      </c>
      <c r="C1650" s="2" t="str">
        <f aca="false">RAW_DATA!C1646</f>
        <v>Men</v>
      </c>
      <c r="D1650" s="2" t="str">
        <f aca="false">RAW_DATA!D1646</f>
        <v>MEN-POLO-001</v>
      </c>
      <c r="E1650" s="14" t="str">
        <f aca="false">RAW_DATA!E1646</f>
        <v>2024-01-07</v>
      </c>
      <c r="F1650" s="14" t="str">
        <f aca="false">RAW_DATA!F1646</f>
        <v>2024-01-13</v>
      </c>
      <c r="G1650" s="2" t="str">
        <f aca="false">RAW_DATA!G1646</f>
        <v>Karnali</v>
      </c>
      <c r="H1650" s="4" t="n">
        <f aca="false">RAW_DATA!H1646</f>
        <v>3037.83</v>
      </c>
      <c r="I1650" s="5" t="n">
        <f aca="false">RAW_DATA!I1646</f>
        <v>15</v>
      </c>
      <c r="J1650" s="2" t="str">
        <f aca="false">RAW_DATA!J1646</f>
        <v>Yes</v>
      </c>
      <c r="K1650" s="15" t="n">
        <f aca="false">IF(AND(F1650&lt;&gt;"",E1650&lt;&gt;""),DATEVALUE(F1650)-DATEVALUE(E1650),"")</f>
        <v>6</v>
      </c>
      <c r="L1650" s="4" t="n">
        <f aca="false">H1650*(1-I1650/100)</f>
        <v>2582.1555</v>
      </c>
      <c r="M1650" s="4" t="n">
        <f aca="false">H1650*CALCULATIONS!$B$2</f>
        <v>1822.698</v>
      </c>
      <c r="N1650" s="4" t="n">
        <f aca="false">IF(J1650="Yes",H1650*CALCULATIONS!$B$3,0)</f>
        <v>607.566</v>
      </c>
      <c r="O1650" s="4" t="n">
        <f aca="false">L1650-M1650-N1650</f>
        <v>151.8915</v>
      </c>
      <c r="P1650" s="16" t="n">
        <f aca="false">IF(L1650&gt;0,O1650/L1650,"")</f>
        <v>0.0588235294117647</v>
      </c>
    </row>
    <row r="1651" customFormat="false" ht="15" hidden="false" customHeight="false" outlineLevel="0" collapsed="false">
      <c r="A1651" s="2" t="str">
        <f aca="false">RAW_DATA!A1647</f>
        <v>ORD-101646</v>
      </c>
      <c r="B1651" s="2" t="str">
        <f aca="false">RAW_DATA!B1647</f>
        <v>CUST-4081</v>
      </c>
      <c r="C1651" s="2" t="str">
        <f aca="false">RAW_DATA!C1647</f>
        <v>Kids</v>
      </c>
      <c r="D1651" s="2" t="str">
        <f aca="false">RAW_DATA!D1647</f>
        <v>KID-JACKET-001</v>
      </c>
      <c r="E1651" s="14" t="str">
        <f aca="false">RAW_DATA!E1647</f>
        <v>2024-05-16</v>
      </c>
      <c r="F1651" s="14" t="str">
        <f aca="false">RAW_DATA!F1647</f>
        <v>2024-05-17</v>
      </c>
      <c r="G1651" s="2" t="str">
        <f aca="false">RAW_DATA!G1647</f>
        <v>Lumbini</v>
      </c>
      <c r="H1651" s="4" t="n">
        <f aca="false">RAW_DATA!H1647</f>
        <v>7447.98</v>
      </c>
      <c r="I1651" s="5" t="n">
        <f aca="false">RAW_DATA!I1647</f>
        <v>25</v>
      </c>
      <c r="J1651" s="2" t="str">
        <f aca="false">RAW_DATA!J1647</f>
        <v>No</v>
      </c>
      <c r="K1651" s="15" t="n">
        <f aca="false">IF(AND(F1651&lt;&gt;"",E1651&lt;&gt;""),DATEVALUE(F1651)-DATEVALUE(E1651),"")</f>
        <v>1</v>
      </c>
      <c r="L1651" s="4" t="n">
        <f aca="false">H1651*(1-I1651/100)</f>
        <v>5585.985</v>
      </c>
      <c r="M1651" s="4" t="n">
        <f aca="false">H1651*CALCULATIONS!$B$2</f>
        <v>4468.788</v>
      </c>
      <c r="N1651" s="4" t="n">
        <f aca="false">IF(J1651="Yes",H1651*CALCULATIONS!$B$3,0)</f>
        <v>0</v>
      </c>
      <c r="O1651" s="4" t="n">
        <f aca="false">L1651-M1651-N1651</f>
        <v>1117.197</v>
      </c>
      <c r="P1651" s="16" t="n">
        <f aca="false">IF(L1651&gt;0,O1651/L1651,"")</f>
        <v>0.2</v>
      </c>
    </row>
    <row r="1652" customFormat="false" ht="15" hidden="false" customHeight="false" outlineLevel="0" collapsed="false">
      <c r="A1652" s="2" t="str">
        <f aca="false">RAW_DATA!A1648</f>
        <v>ORD-101647</v>
      </c>
      <c r="B1652" s="2" t="str">
        <f aca="false">RAW_DATA!B1648</f>
        <v>CUST-9004</v>
      </c>
      <c r="C1652" s="2" t="str">
        <f aca="false">RAW_DATA!C1648</f>
        <v>Men</v>
      </c>
      <c r="D1652" s="2" t="str">
        <f aca="false">RAW_DATA!D1648</f>
        <v>MEN-TSHIRT-001</v>
      </c>
      <c r="E1652" s="14" t="str">
        <f aca="false">RAW_DATA!E1648</f>
        <v>2024-10-15</v>
      </c>
      <c r="F1652" s="14" t="str">
        <f aca="false">RAW_DATA!F1648</f>
        <v>2024-10-24</v>
      </c>
      <c r="G1652" s="2" t="str">
        <f aca="false">RAW_DATA!G1648</f>
        <v>Karnali</v>
      </c>
      <c r="H1652" s="4" t="n">
        <f aca="false">RAW_DATA!H1648</f>
        <v>1139.79</v>
      </c>
      <c r="I1652" s="5" t="n">
        <f aca="false">RAW_DATA!I1648</f>
        <v>25</v>
      </c>
      <c r="J1652" s="2" t="str">
        <f aca="false">RAW_DATA!J1648</f>
        <v>No</v>
      </c>
      <c r="K1652" s="15" t="n">
        <f aca="false">IF(AND(F1652&lt;&gt;"",E1652&lt;&gt;""),DATEVALUE(F1652)-DATEVALUE(E1652),"")</f>
        <v>9</v>
      </c>
      <c r="L1652" s="4" t="n">
        <f aca="false">H1652*(1-I1652/100)</f>
        <v>854.8425</v>
      </c>
      <c r="M1652" s="4" t="n">
        <f aca="false">H1652*CALCULATIONS!$B$2</f>
        <v>683.874</v>
      </c>
      <c r="N1652" s="4" t="n">
        <f aca="false">IF(J1652="Yes",H1652*CALCULATIONS!$B$3,0)</f>
        <v>0</v>
      </c>
      <c r="O1652" s="4" t="n">
        <f aca="false">L1652-M1652-N1652</f>
        <v>170.9685</v>
      </c>
      <c r="P1652" s="16" t="n">
        <f aca="false">IF(L1652&gt;0,O1652/L1652,"")</f>
        <v>0.2</v>
      </c>
    </row>
    <row r="1653" customFormat="false" ht="15" hidden="false" customHeight="false" outlineLevel="0" collapsed="false">
      <c r="A1653" s="2" t="str">
        <f aca="false">RAW_DATA!A1649</f>
        <v>ORD-101648</v>
      </c>
      <c r="B1653" s="2" t="str">
        <f aca="false">RAW_DATA!B1649</f>
        <v>CUST-7115</v>
      </c>
      <c r="C1653" s="2" t="str">
        <f aca="false">RAW_DATA!C1649</f>
        <v>Women</v>
      </c>
      <c r="D1653" s="2" t="str">
        <f aca="false">RAW_DATA!D1649</f>
        <v>WOM-KURTA-001</v>
      </c>
      <c r="E1653" s="14" t="str">
        <f aca="false">RAW_DATA!E1649</f>
        <v>2024-08-21</v>
      </c>
      <c r="F1653" s="14" t="str">
        <f aca="false">RAW_DATA!F1649</f>
        <v>2024-08-30</v>
      </c>
      <c r="G1653" s="2" t="str">
        <f aca="false">RAW_DATA!G1649</f>
        <v>Bagmati</v>
      </c>
      <c r="H1653" s="4" t="n">
        <f aca="false">RAW_DATA!H1649</f>
        <v>9171.71</v>
      </c>
      <c r="I1653" s="5" t="n">
        <f aca="false">RAW_DATA!I1649</f>
        <v>0</v>
      </c>
      <c r="J1653" s="2" t="str">
        <f aca="false">RAW_DATA!J1649</f>
        <v>No</v>
      </c>
      <c r="K1653" s="15" t="n">
        <f aca="false">IF(AND(F1653&lt;&gt;"",E1653&lt;&gt;""),DATEVALUE(F1653)-DATEVALUE(E1653),"")</f>
        <v>9</v>
      </c>
      <c r="L1653" s="4" t="n">
        <f aca="false">H1653*(1-I1653/100)</f>
        <v>9171.71</v>
      </c>
      <c r="M1653" s="4" t="n">
        <f aca="false">H1653*CALCULATIONS!$B$2</f>
        <v>5503.026</v>
      </c>
      <c r="N1653" s="4" t="n">
        <f aca="false">IF(J1653="Yes",H1653*CALCULATIONS!$B$3,0)</f>
        <v>0</v>
      </c>
      <c r="O1653" s="4" t="n">
        <f aca="false">L1653-M1653-N1653</f>
        <v>3668.684</v>
      </c>
      <c r="P1653" s="16" t="n">
        <f aca="false">IF(L1653&gt;0,O1653/L1653,"")</f>
        <v>0.4</v>
      </c>
    </row>
    <row r="1654" customFormat="false" ht="15" hidden="false" customHeight="false" outlineLevel="0" collapsed="false">
      <c r="A1654" s="2" t="str">
        <f aca="false">RAW_DATA!A1650</f>
        <v>ORD-101649</v>
      </c>
      <c r="B1654" s="2" t="str">
        <f aca="false">RAW_DATA!B1650</f>
        <v>CUST-7582</v>
      </c>
      <c r="C1654" s="2" t="str">
        <f aca="false">RAW_DATA!C1650</f>
        <v>Women</v>
      </c>
      <c r="D1654" s="2" t="str">
        <f aca="false">RAW_DATA!D1650</f>
        <v>WOM-BLOUSE-001</v>
      </c>
      <c r="E1654" s="14" t="str">
        <f aca="false">RAW_DATA!E1650</f>
        <v>2024-11-23</v>
      </c>
      <c r="F1654" s="14" t="str">
        <f aca="false">RAW_DATA!F1650</f>
        <v>2024-11-27</v>
      </c>
      <c r="G1654" s="2" t="str">
        <f aca="false">RAW_DATA!G1650</f>
        <v>Lumbini</v>
      </c>
      <c r="H1654" s="4" t="n">
        <f aca="false">RAW_DATA!H1650</f>
        <v>2612.59</v>
      </c>
      <c r="I1654" s="5" t="n">
        <f aca="false">RAW_DATA!I1650</f>
        <v>20</v>
      </c>
      <c r="J1654" s="2" t="str">
        <f aca="false">RAW_DATA!J1650</f>
        <v>Yes</v>
      </c>
      <c r="K1654" s="15" t="n">
        <f aca="false">IF(AND(F1654&lt;&gt;"",E1654&lt;&gt;""),DATEVALUE(F1654)-DATEVALUE(E1654),"")</f>
        <v>4</v>
      </c>
      <c r="L1654" s="4" t="n">
        <f aca="false">H1654*(1-I1654/100)</f>
        <v>2090.072</v>
      </c>
      <c r="M1654" s="4" t="n">
        <f aca="false">H1654*CALCULATIONS!$B$2</f>
        <v>1567.554</v>
      </c>
      <c r="N1654" s="4" t="n">
        <f aca="false">IF(J1654="Yes",H1654*CALCULATIONS!$B$3,0)</f>
        <v>522.518</v>
      </c>
      <c r="O1654" s="4" t="n">
        <f aca="false">L1654-M1654-N1654</f>
        <v>0</v>
      </c>
      <c r="P1654" s="16" t="n">
        <f aca="false">IF(L1654&gt;0,O1654/L1654,"")</f>
        <v>0</v>
      </c>
    </row>
    <row r="1655" customFormat="false" ht="15" hidden="false" customHeight="false" outlineLevel="0" collapsed="false">
      <c r="A1655" s="2" t="str">
        <f aca="false">RAW_DATA!A1651</f>
        <v>ORD-101650</v>
      </c>
      <c r="B1655" s="2" t="str">
        <f aca="false">RAW_DATA!B1651</f>
        <v>CUST-8073</v>
      </c>
      <c r="C1655" s="2" t="str">
        <f aca="false">RAW_DATA!C1651</f>
        <v>Men</v>
      </c>
      <c r="D1655" s="2" t="str">
        <f aca="false">RAW_DATA!D1651</f>
        <v>MEN-SUIT-001</v>
      </c>
      <c r="E1655" s="14" t="str">
        <f aca="false">RAW_DATA!E1651</f>
        <v>2024-09-10</v>
      </c>
      <c r="F1655" s="14" t="str">
        <f aca="false">RAW_DATA!F1651</f>
        <v>2024-09-17</v>
      </c>
      <c r="G1655" s="2" t="str">
        <f aca="false">RAW_DATA!G1651</f>
        <v>Lumbini</v>
      </c>
      <c r="H1655" s="4" t="n">
        <f aca="false">RAW_DATA!H1651</f>
        <v>12306.3</v>
      </c>
      <c r="I1655" s="5" t="n">
        <f aca="false">RAW_DATA!I1651</f>
        <v>5</v>
      </c>
      <c r="J1655" s="2" t="str">
        <f aca="false">RAW_DATA!J1651</f>
        <v>No</v>
      </c>
      <c r="K1655" s="15" t="n">
        <f aca="false">IF(AND(F1655&lt;&gt;"",E1655&lt;&gt;""),DATEVALUE(F1655)-DATEVALUE(E1655),"")</f>
        <v>7</v>
      </c>
      <c r="L1655" s="4" t="n">
        <f aca="false">H1655*(1-I1655/100)</f>
        <v>11690.985</v>
      </c>
      <c r="M1655" s="4" t="n">
        <f aca="false">H1655*CALCULATIONS!$B$2</f>
        <v>7383.78</v>
      </c>
      <c r="N1655" s="4" t="n">
        <f aca="false">IF(J1655="Yes",H1655*CALCULATIONS!$B$3,0)</f>
        <v>0</v>
      </c>
      <c r="O1655" s="4" t="n">
        <f aca="false">L1655-M1655-N1655</f>
        <v>4307.205</v>
      </c>
      <c r="P1655" s="16" t="n">
        <f aca="false">IF(L1655&gt;0,O1655/L1655,"")</f>
        <v>0.368421052631579</v>
      </c>
    </row>
    <row r="1656" customFormat="false" ht="15" hidden="false" customHeight="false" outlineLevel="0" collapsed="false">
      <c r="A1656" s="2" t="str">
        <f aca="false">RAW_DATA!A1652</f>
        <v>ORD-101651</v>
      </c>
      <c r="B1656" s="2" t="str">
        <f aca="false">RAW_DATA!B1652</f>
        <v>CUST-3691</v>
      </c>
      <c r="C1656" s="2" t="str">
        <f aca="false">RAW_DATA!C1652</f>
        <v>Men</v>
      </c>
      <c r="D1656" s="2" t="str">
        <f aca="false">RAW_DATA!D1652</f>
        <v>MEN-JACKET-001</v>
      </c>
      <c r="E1656" s="14" t="str">
        <f aca="false">RAW_DATA!E1652</f>
        <v>2024-11-26</v>
      </c>
      <c r="F1656" s="14" t="str">
        <f aca="false">RAW_DATA!F1652</f>
        <v>2024-12-01</v>
      </c>
      <c r="G1656" s="2" t="str">
        <f aca="false">RAW_DATA!G1652</f>
        <v>Karnali</v>
      </c>
      <c r="H1656" s="4" t="n">
        <f aca="false">RAW_DATA!H1652</f>
        <v>13908.43</v>
      </c>
      <c r="I1656" s="5" t="n">
        <f aca="false">RAW_DATA!I1652</f>
        <v>10</v>
      </c>
      <c r="J1656" s="2" t="str">
        <f aca="false">RAW_DATA!J1652</f>
        <v>No</v>
      </c>
      <c r="K1656" s="15" t="n">
        <f aca="false">IF(AND(F1656&lt;&gt;"",E1656&lt;&gt;""),DATEVALUE(F1656)-DATEVALUE(E1656),"")</f>
        <v>5</v>
      </c>
      <c r="L1656" s="4" t="n">
        <f aca="false">H1656*(1-I1656/100)</f>
        <v>12517.587</v>
      </c>
      <c r="M1656" s="4" t="n">
        <f aca="false">H1656*CALCULATIONS!$B$2</f>
        <v>8345.058</v>
      </c>
      <c r="N1656" s="4" t="n">
        <f aca="false">IF(J1656="Yes",H1656*CALCULATIONS!$B$3,0)</f>
        <v>0</v>
      </c>
      <c r="O1656" s="4" t="n">
        <f aca="false">L1656-M1656-N1656</f>
        <v>4172.529</v>
      </c>
      <c r="P1656" s="16" t="n">
        <f aca="false">IF(L1656&gt;0,O1656/L1656,"")</f>
        <v>0.333333333333334</v>
      </c>
    </row>
    <row r="1657" customFormat="false" ht="15" hidden="false" customHeight="false" outlineLevel="0" collapsed="false">
      <c r="A1657" s="2" t="str">
        <f aca="false">RAW_DATA!A1653</f>
        <v>ORD-101652</v>
      </c>
      <c r="B1657" s="2" t="str">
        <f aca="false">RAW_DATA!B1653</f>
        <v>CUST-3612</v>
      </c>
      <c r="C1657" s="2" t="str">
        <f aca="false">RAW_DATA!C1653</f>
        <v>Kids</v>
      </c>
      <c r="D1657" s="2" t="str">
        <f aca="false">RAW_DATA!D1653</f>
        <v>KID-UNIFORM-001</v>
      </c>
      <c r="E1657" s="14" t="str">
        <f aca="false">RAW_DATA!E1653</f>
        <v>2024-03-15</v>
      </c>
      <c r="F1657" s="14" t="str">
        <f aca="false">RAW_DATA!F1653</f>
        <v>2024-03-21</v>
      </c>
      <c r="G1657" s="2" t="str">
        <f aca="false">RAW_DATA!G1653</f>
        <v>Gandaki</v>
      </c>
      <c r="H1657" s="4" t="n">
        <f aca="false">RAW_DATA!H1653</f>
        <v>14749.35</v>
      </c>
      <c r="I1657" s="5" t="n">
        <f aca="false">RAW_DATA!I1653</f>
        <v>30</v>
      </c>
      <c r="J1657" s="2" t="str">
        <f aca="false">RAW_DATA!J1653</f>
        <v>No</v>
      </c>
      <c r="K1657" s="15" t="n">
        <f aca="false">IF(AND(F1657&lt;&gt;"",E1657&lt;&gt;""),DATEVALUE(F1657)-DATEVALUE(E1657),"")</f>
        <v>6</v>
      </c>
      <c r="L1657" s="4" t="n">
        <f aca="false">H1657*(1-I1657/100)</f>
        <v>10324.545</v>
      </c>
      <c r="M1657" s="4" t="n">
        <f aca="false">H1657*CALCULATIONS!$B$2</f>
        <v>8849.61</v>
      </c>
      <c r="N1657" s="4" t="n">
        <f aca="false">IF(J1657="Yes",H1657*CALCULATIONS!$B$3,0)</f>
        <v>0</v>
      </c>
      <c r="O1657" s="4" t="n">
        <f aca="false">L1657-M1657-N1657</f>
        <v>1474.935</v>
      </c>
      <c r="P1657" s="16" t="n">
        <f aca="false">IF(L1657&gt;0,O1657/L1657,"")</f>
        <v>0.142857142857143</v>
      </c>
    </row>
    <row r="1658" customFormat="false" ht="15" hidden="false" customHeight="false" outlineLevel="0" collapsed="false">
      <c r="A1658" s="2" t="str">
        <f aca="false">RAW_DATA!A1654</f>
        <v>ORD-101653</v>
      </c>
      <c r="B1658" s="2" t="str">
        <f aca="false">RAW_DATA!B1654</f>
        <v>CUST-2833</v>
      </c>
      <c r="C1658" s="2" t="str">
        <f aca="false">RAW_DATA!C1654</f>
        <v>Kids</v>
      </c>
      <c r="D1658" s="2" t="str">
        <f aca="false">RAW_DATA!D1654</f>
        <v>KID-KURTA-001</v>
      </c>
      <c r="E1658" s="14" t="str">
        <f aca="false">RAW_DATA!E1654</f>
        <v>2024-12-20</v>
      </c>
      <c r="F1658" s="14" t="str">
        <f aca="false">RAW_DATA!F1654</f>
        <v>2024-12-25</v>
      </c>
      <c r="G1658" s="2" t="str">
        <f aca="false">RAW_DATA!G1654</f>
        <v>Bagmati</v>
      </c>
      <c r="H1658" s="4" t="n">
        <f aca="false">RAW_DATA!H1654</f>
        <v>11988.03</v>
      </c>
      <c r="I1658" s="5" t="n">
        <f aca="false">RAW_DATA!I1654</f>
        <v>30</v>
      </c>
      <c r="J1658" s="2" t="str">
        <f aca="false">RAW_DATA!J1654</f>
        <v>No</v>
      </c>
      <c r="K1658" s="15" t="n">
        <f aca="false">IF(AND(F1658&lt;&gt;"",E1658&lt;&gt;""),DATEVALUE(F1658)-DATEVALUE(E1658),"")</f>
        <v>5</v>
      </c>
      <c r="L1658" s="4" t="n">
        <f aca="false">H1658*(1-I1658/100)</f>
        <v>8391.621</v>
      </c>
      <c r="M1658" s="4" t="n">
        <f aca="false">H1658*CALCULATIONS!$B$2</f>
        <v>7192.818</v>
      </c>
      <c r="N1658" s="4" t="n">
        <f aca="false">IF(J1658="Yes",H1658*CALCULATIONS!$B$3,0)</f>
        <v>0</v>
      </c>
      <c r="O1658" s="4" t="n">
        <f aca="false">L1658-M1658-N1658</f>
        <v>1198.803</v>
      </c>
      <c r="P1658" s="16" t="n">
        <f aca="false">IF(L1658&gt;0,O1658/L1658,"")</f>
        <v>0.142857142857143</v>
      </c>
    </row>
    <row r="1659" customFormat="false" ht="15" hidden="false" customHeight="false" outlineLevel="0" collapsed="false">
      <c r="A1659" s="2" t="str">
        <f aca="false">RAW_DATA!A1655</f>
        <v>ORD-101654</v>
      </c>
      <c r="B1659" s="2" t="str">
        <f aca="false">RAW_DATA!B1655</f>
        <v>CUST-3698</v>
      </c>
      <c r="C1659" s="2" t="str">
        <f aca="false">RAW_DATA!C1655</f>
        <v>Kids</v>
      </c>
      <c r="D1659" s="2" t="str">
        <f aca="false">RAW_DATA!D1655</f>
        <v>KID-ONESIE-001</v>
      </c>
      <c r="E1659" s="14" t="str">
        <f aca="false">RAW_DATA!E1655</f>
        <v>2024-05-10</v>
      </c>
      <c r="F1659" s="14" t="str">
        <f aca="false">RAW_DATA!F1655</f>
        <v>2024-05-22</v>
      </c>
      <c r="G1659" s="2" t="str">
        <f aca="false">RAW_DATA!G1655</f>
        <v>Bagmati</v>
      </c>
      <c r="H1659" s="4" t="n">
        <f aca="false">RAW_DATA!H1655</f>
        <v>8844.24</v>
      </c>
      <c r="I1659" s="5" t="n">
        <f aca="false">RAW_DATA!I1655</f>
        <v>0</v>
      </c>
      <c r="J1659" s="2" t="str">
        <f aca="false">RAW_DATA!J1655</f>
        <v>No</v>
      </c>
      <c r="K1659" s="15" t="n">
        <f aca="false">IF(AND(F1659&lt;&gt;"",E1659&lt;&gt;""),DATEVALUE(F1659)-DATEVALUE(E1659),"")</f>
        <v>12</v>
      </c>
      <c r="L1659" s="4" t="n">
        <f aca="false">H1659*(1-I1659/100)</f>
        <v>8844.24</v>
      </c>
      <c r="M1659" s="4" t="n">
        <f aca="false">H1659*CALCULATIONS!$B$2</f>
        <v>5306.544</v>
      </c>
      <c r="N1659" s="4" t="n">
        <f aca="false">IF(J1659="Yes",H1659*CALCULATIONS!$B$3,0)</f>
        <v>0</v>
      </c>
      <c r="O1659" s="4" t="n">
        <f aca="false">L1659-M1659-N1659</f>
        <v>3537.696</v>
      </c>
      <c r="P1659" s="16" t="n">
        <f aca="false">IF(L1659&gt;0,O1659/L1659,"")</f>
        <v>0.4</v>
      </c>
    </row>
    <row r="1660" customFormat="false" ht="15" hidden="false" customHeight="false" outlineLevel="0" collapsed="false">
      <c r="A1660" s="2" t="str">
        <f aca="false">RAW_DATA!A1656</f>
        <v>ORD-101655</v>
      </c>
      <c r="B1660" s="2" t="str">
        <f aca="false">RAW_DATA!B1656</f>
        <v>CUST-7435</v>
      </c>
      <c r="C1660" s="2" t="str">
        <f aca="false">RAW_DATA!C1656</f>
        <v>Women</v>
      </c>
      <c r="D1660" s="2" t="str">
        <f aca="false">RAW_DATA!D1656</f>
        <v>WOM-BLOUSE-001</v>
      </c>
      <c r="E1660" s="14" t="str">
        <f aca="false">RAW_DATA!E1656</f>
        <v>2024-07-10</v>
      </c>
      <c r="F1660" s="14" t="str">
        <f aca="false">RAW_DATA!F1656</f>
        <v>2024-07-16</v>
      </c>
      <c r="G1660" s="2" t="str">
        <f aca="false">RAW_DATA!G1656</f>
        <v>Madhesh</v>
      </c>
      <c r="H1660" s="4" t="n">
        <f aca="false">RAW_DATA!H1656</f>
        <v>11111.89</v>
      </c>
      <c r="I1660" s="5" t="n">
        <f aca="false">RAW_DATA!I1656</f>
        <v>10</v>
      </c>
      <c r="J1660" s="2" t="str">
        <f aca="false">RAW_DATA!J1656</f>
        <v>No</v>
      </c>
      <c r="K1660" s="15" t="n">
        <f aca="false">IF(AND(F1660&lt;&gt;"",E1660&lt;&gt;""),DATEVALUE(F1660)-DATEVALUE(E1660),"")</f>
        <v>6</v>
      </c>
      <c r="L1660" s="4" t="n">
        <f aca="false">H1660*(1-I1660/100)</f>
        <v>10000.701</v>
      </c>
      <c r="M1660" s="4" t="n">
        <f aca="false">H1660*CALCULATIONS!$B$2</f>
        <v>6667.134</v>
      </c>
      <c r="N1660" s="4" t="n">
        <f aca="false">IF(J1660="Yes",H1660*CALCULATIONS!$B$3,0)</f>
        <v>0</v>
      </c>
      <c r="O1660" s="4" t="n">
        <f aca="false">L1660-M1660-N1660</f>
        <v>3333.567</v>
      </c>
      <c r="P1660" s="16" t="n">
        <f aca="false">IF(L1660&gt;0,O1660/L1660,"")</f>
        <v>0.333333333333333</v>
      </c>
    </row>
    <row r="1661" customFormat="false" ht="15" hidden="false" customHeight="false" outlineLevel="0" collapsed="false">
      <c r="A1661" s="2" t="str">
        <f aca="false">RAW_DATA!A1657</f>
        <v>ORD-101656</v>
      </c>
      <c r="B1661" s="2" t="str">
        <f aca="false">RAW_DATA!B1657</f>
        <v>CUST-3551</v>
      </c>
      <c r="C1661" s="2" t="str">
        <f aca="false">RAW_DATA!C1657</f>
        <v>Men</v>
      </c>
      <c r="D1661" s="2" t="str">
        <f aca="false">RAW_DATA!D1657</f>
        <v>MEN-SUIT-001</v>
      </c>
      <c r="E1661" s="14" t="str">
        <f aca="false">RAW_DATA!E1657</f>
        <v>2024-02-24</v>
      </c>
      <c r="F1661" s="14" t="str">
        <f aca="false">RAW_DATA!F1657</f>
        <v>2024-02-27</v>
      </c>
      <c r="G1661" s="2" t="str">
        <f aca="false">RAW_DATA!G1657</f>
        <v>Lumbini</v>
      </c>
      <c r="H1661" s="4" t="n">
        <f aca="false">RAW_DATA!H1657</f>
        <v>11397.7</v>
      </c>
      <c r="I1661" s="5" t="n">
        <f aca="false">RAW_DATA!I1657</f>
        <v>25</v>
      </c>
      <c r="J1661" s="2" t="str">
        <f aca="false">RAW_DATA!J1657</f>
        <v>No</v>
      </c>
      <c r="K1661" s="15" t="n">
        <f aca="false">IF(AND(F1661&lt;&gt;"",E1661&lt;&gt;""),DATEVALUE(F1661)-DATEVALUE(E1661),"")</f>
        <v>3</v>
      </c>
      <c r="L1661" s="4" t="n">
        <f aca="false">H1661*(1-I1661/100)</f>
        <v>8548.275</v>
      </c>
      <c r="M1661" s="4" t="n">
        <f aca="false">H1661*CALCULATIONS!$B$2</f>
        <v>6838.62</v>
      </c>
      <c r="N1661" s="4" t="n">
        <f aca="false">IF(J1661="Yes",H1661*CALCULATIONS!$B$3,0)</f>
        <v>0</v>
      </c>
      <c r="O1661" s="4" t="n">
        <f aca="false">L1661-M1661-N1661</f>
        <v>1709.655</v>
      </c>
      <c r="P1661" s="16" t="n">
        <f aca="false">IF(L1661&gt;0,O1661/L1661,"")</f>
        <v>0.2</v>
      </c>
    </row>
    <row r="1662" customFormat="false" ht="15" hidden="false" customHeight="false" outlineLevel="0" collapsed="false">
      <c r="A1662" s="2" t="str">
        <f aca="false">RAW_DATA!A1658</f>
        <v>ORD-101657</v>
      </c>
      <c r="B1662" s="2" t="str">
        <f aca="false">RAW_DATA!B1658</f>
        <v>CUST-6022</v>
      </c>
      <c r="C1662" s="2" t="str">
        <f aca="false">RAW_DATA!C1658</f>
        <v>Kids</v>
      </c>
      <c r="D1662" s="2" t="str">
        <f aca="false">RAW_DATA!D1658</f>
        <v>KID-DRESS-001</v>
      </c>
      <c r="E1662" s="14" t="str">
        <f aca="false">RAW_DATA!E1658</f>
        <v>2024-02-25</v>
      </c>
      <c r="F1662" s="14" t="str">
        <f aca="false">RAW_DATA!F1658</f>
        <v>2024-03-02</v>
      </c>
      <c r="G1662" s="2" t="str">
        <f aca="false">RAW_DATA!G1658</f>
        <v>Lumbini</v>
      </c>
      <c r="H1662" s="4" t="n">
        <f aca="false">RAW_DATA!H1658</f>
        <v>14554.57</v>
      </c>
      <c r="I1662" s="5" t="n">
        <f aca="false">RAW_DATA!I1658</f>
        <v>30</v>
      </c>
      <c r="J1662" s="2" t="str">
        <f aca="false">RAW_DATA!J1658</f>
        <v>No</v>
      </c>
      <c r="K1662" s="15" t="n">
        <f aca="false">IF(AND(F1662&lt;&gt;"",E1662&lt;&gt;""),DATEVALUE(F1662)-DATEVALUE(E1662),"")</f>
        <v>6</v>
      </c>
      <c r="L1662" s="4" t="n">
        <f aca="false">H1662*(1-I1662/100)</f>
        <v>10188.199</v>
      </c>
      <c r="M1662" s="4" t="n">
        <f aca="false">H1662*CALCULATIONS!$B$2</f>
        <v>8732.742</v>
      </c>
      <c r="N1662" s="4" t="n">
        <f aca="false">IF(J1662="Yes",H1662*CALCULATIONS!$B$3,0)</f>
        <v>0</v>
      </c>
      <c r="O1662" s="4" t="n">
        <f aca="false">L1662-M1662-N1662</f>
        <v>1455.457</v>
      </c>
      <c r="P1662" s="16" t="n">
        <f aca="false">IF(L1662&gt;0,O1662/L1662,"")</f>
        <v>0.142857142857143</v>
      </c>
    </row>
    <row r="1663" customFormat="false" ht="15" hidden="false" customHeight="false" outlineLevel="0" collapsed="false">
      <c r="A1663" s="2" t="str">
        <f aca="false">RAW_DATA!A1659</f>
        <v>ORD-101658</v>
      </c>
      <c r="B1663" s="2" t="str">
        <f aca="false">RAW_DATA!B1659</f>
        <v>CUST-1265</v>
      </c>
      <c r="C1663" s="2" t="str">
        <f aca="false">RAW_DATA!C1659</f>
        <v>Men</v>
      </c>
      <c r="D1663" s="2" t="str">
        <f aca="false">RAW_DATA!D1659</f>
        <v>MEN-POLO-001</v>
      </c>
      <c r="E1663" s="14" t="str">
        <f aca="false">RAW_DATA!E1659</f>
        <v>2024-02-19</v>
      </c>
      <c r="F1663" s="14" t="str">
        <f aca="false">RAW_DATA!F1659</f>
        <v>2024-03-03</v>
      </c>
      <c r="G1663" s="2" t="str">
        <f aca="false">RAW_DATA!G1659</f>
        <v>Madhesh</v>
      </c>
      <c r="H1663" s="4" t="n">
        <f aca="false">RAW_DATA!H1659</f>
        <v>8358.52</v>
      </c>
      <c r="I1663" s="5" t="n">
        <f aca="false">RAW_DATA!I1659</f>
        <v>5</v>
      </c>
      <c r="J1663" s="2" t="str">
        <f aca="false">RAW_DATA!J1659</f>
        <v>No</v>
      </c>
      <c r="K1663" s="15" t="n">
        <f aca="false">IF(AND(F1663&lt;&gt;"",E1663&lt;&gt;""),DATEVALUE(F1663)-DATEVALUE(E1663),"")</f>
        <v>13</v>
      </c>
      <c r="L1663" s="4" t="n">
        <f aca="false">H1663*(1-I1663/100)</f>
        <v>7940.594</v>
      </c>
      <c r="M1663" s="4" t="n">
        <f aca="false">H1663*CALCULATIONS!$B$2</f>
        <v>5015.112</v>
      </c>
      <c r="N1663" s="4" t="n">
        <f aca="false">IF(J1663="Yes",H1663*CALCULATIONS!$B$3,0)</f>
        <v>0</v>
      </c>
      <c r="O1663" s="4" t="n">
        <f aca="false">L1663-M1663-N1663</f>
        <v>2925.482</v>
      </c>
      <c r="P1663" s="16" t="n">
        <f aca="false">IF(L1663&gt;0,O1663/L1663,"")</f>
        <v>0.368421052631579</v>
      </c>
    </row>
    <row r="1664" customFormat="false" ht="15" hidden="false" customHeight="false" outlineLevel="0" collapsed="false">
      <c r="A1664" s="2" t="str">
        <f aca="false">RAW_DATA!A1660</f>
        <v>ORD-101659</v>
      </c>
      <c r="B1664" s="2" t="str">
        <f aca="false">RAW_DATA!B1660</f>
        <v>CUST-2948</v>
      </c>
      <c r="C1664" s="2" t="str">
        <f aca="false">RAW_DATA!C1660</f>
        <v>Men</v>
      </c>
      <c r="D1664" s="2" t="str">
        <f aca="false">RAW_DATA!D1660</f>
        <v>MEN-SHIRT-002</v>
      </c>
      <c r="E1664" s="14" t="str">
        <f aca="false">RAW_DATA!E1660</f>
        <v>2024-02-06</v>
      </c>
      <c r="F1664" s="14" t="str">
        <f aca="false">RAW_DATA!F1660</f>
        <v>2024-02-08</v>
      </c>
      <c r="G1664" s="2" t="str">
        <f aca="false">RAW_DATA!G1660</f>
        <v>Bagmati</v>
      </c>
      <c r="H1664" s="4" t="n">
        <f aca="false">RAW_DATA!H1660</f>
        <v>11752.98</v>
      </c>
      <c r="I1664" s="5" t="n">
        <f aca="false">RAW_DATA!I1660</f>
        <v>30</v>
      </c>
      <c r="J1664" s="2" t="str">
        <f aca="false">RAW_DATA!J1660</f>
        <v>No</v>
      </c>
      <c r="K1664" s="15" t="n">
        <f aca="false">IF(AND(F1664&lt;&gt;"",E1664&lt;&gt;""),DATEVALUE(F1664)-DATEVALUE(E1664),"")</f>
        <v>2</v>
      </c>
      <c r="L1664" s="4" t="n">
        <f aca="false">H1664*(1-I1664/100)</f>
        <v>8227.086</v>
      </c>
      <c r="M1664" s="4" t="n">
        <f aca="false">H1664*CALCULATIONS!$B$2</f>
        <v>7051.788</v>
      </c>
      <c r="N1664" s="4" t="n">
        <f aca="false">IF(J1664="Yes",H1664*CALCULATIONS!$B$3,0)</f>
        <v>0</v>
      </c>
      <c r="O1664" s="4" t="n">
        <f aca="false">L1664-M1664-N1664</f>
        <v>1175.298</v>
      </c>
      <c r="P1664" s="16" t="n">
        <f aca="false">IF(L1664&gt;0,O1664/L1664,"")</f>
        <v>0.142857142857143</v>
      </c>
    </row>
    <row r="1665" customFormat="false" ht="15" hidden="false" customHeight="false" outlineLevel="0" collapsed="false">
      <c r="A1665" s="2" t="str">
        <f aca="false">RAW_DATA!A1661</f>
        <v>ORD-101660</v>
      </c>
      <c r="B1665" s="2" t="str">
        <f aca="false">RAW_DATA!B1661</f>
        <v>CUST-5977</v>
      </c>
      <c r="C1665" s="2" t="str">
        <f aca="false">RAW_DATA!C1661</f>
        <v>Women</v>
      </c>
      <c r="D1665" s="2" t="str">
        <f aca="false">RAW_DATA!D1661</f>
        <v>WOM-BLOUSE-001</v>
      </c>
      <c r="E1665" s="14" t="str">
        <f aca="false">RAW_DATA!E1661</f>
        <v>2024-06-02</v>
      </c>
      <c r="F1665" s="14" t="str">
        <f aca="false">RAW_DATA!F1661</f>
        <v>2024-06-06</v>
      </c>
      <c r="G1665" s="2" t="str">
        <f aca="false">RAW_DATA!G1661</f>
        <v>Lumbini</v>
      </c>
      <c r="H1665" s="4" t="n">
        <f aca="false">RAW_DATA!H1661</f>
        <v>10618.37</v>
      </c>
      <c r="I1665" s="5" t="n">
        <f aca="false">RAW_DATA!I1661</f>
        <v>0</v>
      </c>
      <c r="J1665" s="2" t="str">
        <f aca="false">RAW_DATA!J1661</f>
        <v>No</v>
      </c>
      <c r="K1665" s="15" t="n">
        <f aca="false">IF(AND(F1665&lt;&gt;"",E1665&lt;&gt;""),DATEVALUE(F1665)-DATEVALUE(E1665),"")</f>
        <v>4</v>
      </c>
      <c r="L1665" s="4" t="n">
        <f aca="false">H1665*(1-I1665/100)</f>
        <v>10618.37</v>
      </c>
      <c r="M1665" s="4" t="n">
        <f aca="false">H1665*CALCULATIONS!$B$2</f>
        <v>6371.022</v>
      </c>
      <c r="N1665" s="4" t="n">
        <f aca="false">IF(J1665="Yes",H1665*CALCULATIONS!$B$3,0)</f>
        <v>0</v>
      </c>
      <c r="O1665" s="4" t="n">
        <f aca="false">L1665-M1665-N1665</f>
        <v>4247.348</v>
      </c>
      <c r="P1665" s="16" t="n">
        <f aca="false">IF(L1665&gt;0,O1665/L1665,"")</f>
        <v>0.4</v>
      </c>
    </row>
    <row r="1666" customFormat="false" ht="15" hidden="false" customHeight="false" outlineLevel="0" collapsed="false">
      <c r="A1666" s="2" t="str">
        <f aca="false">RAW_DATA!A1662</f>
        <v>ORD-101661</v>
      </c>
      <c r="B1666" s="2" t="str">
        <f aca="false">RAW_DATA!B1662</f>
        <v>CUST-9191</v>
      </c>
      <c r="C1666" s="2" t="str">
        <f aca="false">RAW_DATA!C1662</f>
        <v>Women</v>
      </c>
      <c r="D1666" s="2" t="str">
        <f aca="false">RAW_DATA!D1662</f>
        <v>WOM-SCARF-001</v>
      </c>
      <c r="E1666" s="14" t="str">
        <f aca="false">RAW_DATA!E1662</f>
        <v>2024-01-22</v>
      </c>
      <c r="F1666" s="14" t="str">
        <f aca="false">RAW_DATA!F1662</f>
        <v>2024-01-29</v>
      </c>
      <c r="G1666" s="2" t="str">
        <f aca="false">RAW_DATA!G1662</f>
        <v>Sudurpashchim</v>
      </c>
      <c r="H1666" s="4" t="n">
        <f aca="false">RAW_DATA!H1662</f>
        <v>9414.65</v>
      </c>
      <c r="I1666" s="5" t="n">
        <f aca="false">RAW_DATA!I1662</f>
        <v>25</v>
      </c>
      <c r="J1666" s="2" t="str">
        <f aca="false">RAW_DATA!J1662</f>
        <v>No</v>
      </c>
      <c r="K1666" s="15" t="n">
        <f aca="false">IF(AND(F1666&lt;&gt;"",E1666&lt;&gt;""),DATEVALUE(F1666)-DATEVALUE(E1666),"")</f>
        <v>7</v>
      </c>
      <c r="L1666" s="4" t="n">
        <f aca="false">H1666*(1-I1666/100)</f>
        <v>7060.9875</v>
      </c>
      <c r="M1666" s="4" t="n">
        <f aca="false">H1666*CALCULATIONS!$B$2</f>
        <v>5648.79</v>
      </c>
      <c r="N1666" s="4" t="n">
        <f aca="false">IF(J1666="Yes",H1666*CALCULATIONS!$B$3,0)</f>
        <v>0</v>
      </c>
      <c r="O1666" s="4" t="n">
        <f aca="false">L1666-M1666-N1666</f>
        <v>1412.1975</v>
      </c>
      <c r="P1666" s="16" t="n">
        <f aca="false">IF(L1666&gt;0,O1666/L1666,"")</f>
        <v>0.2</v>
      </c>
    </row>
    <row r="1667" customFormat="false" ht="15" hidden="false" customHeight="false" outlineLevel="0" collapsed="false">
      <c r="A1667" s="2" t="str">
        <f aca="false">RAW_DATA!A1663</f>
        <v>ORD-101662</v>
      </c>
      <c r="B1667" s="2" t="str">
        <f aca="false">RAW_DATA!B1663</f>
        <v>CUST-7925</v>
      </c>
      <c r="C1667" s="2" t="str">
        <f aca="false">RAW_DATA!C1663</f>
        <v>Men</v>
      </c>
      <c r="D1667" s="2" t="str">
        <f aca="false">RAW_DATA!D1663</f>
        <v>MEN-SHIRT-001</v>
      </c>
      <c r="E1667" s="14" t="str">
        <f aca="false">RAW_DATA!E1663</f>
        <v>2024-07-15</v>
      </c>
      <c r="F1667" s="14" t="str">
        <f aca="false">RAW_DATA!F1663</f>
        <v>2024-07-23</v>
      </c>
      <c r="G1667" s="2" t="str">
        <f aca="false">RAW_DATA!G1663</f>
        <v>Bagmati</v>
      </c>
      <c r="H1667" s="4" t="n">
        <f aca="false">RAW_DATA!H1663</f>
        <v>12987.04</v>
      </c>
      <c r="I1667" s="5" t="n">
        <f aca="false">RAW_DATA!I1663</f>
        <v>15</v>
      </c>
      <c r="J1667" s="2" t="str">
        <f aca="false">RAW_DATA!J1663</f>
        <v>No</v>
      </c>
      <c r="K1667" s="15" t="n">
        <f aca="false">IF(AND(F1667&lt;&gt;"",E1667&lt;&gt;""),DATEVALUE(F1667)-DATEVALUE(E1667),"")</f>
        <v>8</v>
      </c>
      <c r="L1667" s="4" t="n">
        <f aca="false">H1667*(1-I1667/100)</f>
        <v>11038.984</v>
      </c>
      <c r="M1667" s="4" t="n">
        <f aca="false">H1667*CALCULATIONS!$B$2</f>
        <v>7792.224</v>
      </c>
      <c r="N1667" s="4" t="n">
        <f aca="false">IF(J1667="Yes",H1667*CALCULATIONS!$B$3,0)</f>
        <v>0</v>
      </c>
      <c r="O1667" s="4" t="n">
        <f aca="false">L1667-M1667-N1667</f>
        <v>3246.76</v>
      </c>
      <c r="P1667" s="16" t="n">
        <f aca="false">IF(L1667&gt;0,O1667/L1667,"")</f>
        <v>0.294117647058824</v>
      </c>
    </row>
    <row r="1668" customFormat="false" ht="15" hidden="false" customHeight="false" outlineLevel="0" collapsed="false">
      <c r="A1668" s="2" t="str">
        <f aca="false">RAW_DATA!A1664</f>
        <v>ORD-101663</v>
      </c>
      <c r="B1668" s="2" t="str">
        <f aca="false">RAW_DATA!B1664</f>
        <v>CUST-2422</v>
      </c>
      <c r="C1668" s="2" t="str">
        <f aca="false">RAW_DATA!C1664</f>
        <v>Women</v>
      </c>
      <c r="D1668" s="2" t="str">
        <f aca="false">RAW_DATA!D1664</f>
        <v>WOM-SCARF-001</v>
      </c>
      <c r="E1668" s="14" t="str">
        <f aca="false">RAW_DATA!E1664</f>
        <v>2024-01-14</v>
      </c>
      <c r="F1668" s="14" t="str">
        <f aca="false">RAW_DATA!F1664</f>
        <v>2024-01-19</v>
      </c>
      <c r="G1668" s="2" t="str">
        <f aca="false">RAW_DATA!G1664</f>
        <v>Karnali</v>
      </c>
      <c r="H1668" s="4" t="n">
        <f aca="false">RAW_DATA!H1664</f>
        <v>7609.47</v>
      </c>
      <c r="I1668" s="5" t="n">
        <f aca="false">RAW_DATA!I1664</f>
        <v>25</v>
      </c>
      <c r="J1668" s="2" t="str">
        <f aca="false">RAW_DATA!J1664</f>
        <v>No</v>
      </c>
      <c r="K1668" s="15" t="n">
        <f aca="false">IF(AND(F1668&lt;&gt;"",E1668&lt;&gt;""),DATEVALUE(F1668)-DATEVALUE(E1668),"")</f>
        <v>5</v>
      </c>
      <c r="L1668" s="4" t="n">
        <f aca="false">H1668*(1-I1668/100)</f>
        <v>5707.1025</v>
      </c>
      <c r="M1668" s="4" t="n">
        <f aca="false">H1668*CALCULATIONS!$B$2</f>
        <v>4565.682</v>
      </c>
      <c r="N1668" s="4" t="n">
        <f aca="false">IF(J1668="Yes",H1668*CALCULATIONS!$B$3,0)</f>
        <v>0</v>
      </c>
      <c r="O1668" s="4" t="n">
        <f aca="false">L1668-M1668-N1668</f>
        <v>1141.4205</v>
      </c>
      <c r="P1668" s="16" t="n">
        <f aca="false">IF(L1668&gt;0,O1668/L1668,"")</f>
        <v>0.2</v>
      </c>
    </row>
    <row r="1669" customFormat="false" ht="15" hidden="false" customHeight="false" outlineLevel="0" collapsed="false">
      <c r="A1669" s="2" t="str">
        <f aca="false">RAW_DATA!A1665</f>
        <v>ORD-101664</v>
      </c>
      <c r="B1669" s="2" t="str">
        <f aca="false">RAW_DATA!B1665</f>
        <v>CUST-6527</v>
      </c>
      <c r="C1669" s="2" t="str">
        <f aca="false">RAW_DATA!C1665</f>
        <v>Women</v>
      </c>
      <c r="D1669" s="2" t="str">
        <f aca="false">RAW_DATA!D1665</f>
        <v>WOM-CARDIGAN-001</v>
      </c>
      <c r="E1669" s="14" t="str">
        <f aca="false">RAW_DATA!E1665</f>
        <v>2024-11-19</v>
      </c>
      <c r="F1669" s="14" t="str">
        <f aca="false">RAW_DATA!F1665</f>
        <v>2024-12-01</v>
      </c>
      <c r="G1669" s="2" t="str">
        <f aca="false">RAW_DATA!G1665</f>
        <v>Bagmati</v>
      </c>
      <c r="H1669" s="4" t="n">
        <f aca="false">RAW_DATA!H1665</f>
        <v>11002.04</v>
      </c>
      <c r="I1669" s="5" t="n">
        <f aca="false">RAW_DATA!I1665</f>
        <v>5</v>
      </c>
      <c r="J1669" s="2" t="str">
        <f aca="false">RAW_DATA!J1665</f>
        <v>No</v>
      </c>
      <c r="K1669" s="15" t="n">
        <f aca="false">IF(AND(F1669&lt;&gt;"",E1669&lt;&gt;""),DATEVALUE(F1669)-DATEVALUE(E1669),"")</f>
        <v>12</v>
      </c>
      <c r="L1669" s="4" t="n">
        <f aca="false">H1669*(1-I1669/100)</f>
        <v>10451.938</v>
      </c>
      <c r="M1669" s="4" t="n">
        <f aca="false">H1669*CALCULATIONS!$B$2</f>
        <v>6601.224</v>
      </c>
      <c r="N1669" s="4" t="n">
        <f aca="false">IF(J1669="Yes",H1669*CALCULATIONS!$B$3,0)</f>
        <v>0</v>
      </c>
      <c r="O1669" s="4" t="n">
        <f aca="false">L1669-M1669-N1669</f>
        <v>3850.714</v>
      </c>
      <c r="P1669" s="16" t="n">
        <f aca="false">IF(L1669&gt;0,O1669/L1669,"")</f>
        <v>0.368421052631579</v>
      </c>
    </row>
    <row r="1670" customFormat="false" ht="15" hidden="false" customHeight="false" outlineLevel="0" collapsed="false">
      <c r="A1670" s="2" t="str">
        <f aca="false">RAW_DATA!A1666</f>
        <v>ORD-101665</v>
      </c>
      <c r="B1670" s="2" t="str">
        <f aca="false">RAW_DATA!B1666</f>
        <v>CUST-7727</v>
      </c>
      <c r="C1670" s="2" t="str">
        <f aca="false">RAW_DATA!C1666</f>
        <v>Men</v>
      </c>
      <c r="D1670" s="2" t="str">
        <f aca="false">RAW_DATA!D1666</f>
        <v>MEN-TSHIRT-001</v>
      </c>
      <c r="E1670" s="14" t="str">
        <f aca="false">RAW_DATA!E1666</f>
        <v>2024-12-26</v>
      </c>
      <c r="F1670" s="14" t="str">
        <f aca="false">RAW_DATA!F1666</f>
        <v>2025-01-05</v>
      </c>
      <c r="G1670" s="2" t="str">
        <f aca="false">RAW_DATA!G1666</f>
        <v>Bagmati</v>
      </c>
      <c r="H1670" s="4" t="n">
        <f aca="false">RAW_DATA!H1666</f>
        <v>8513.07</v>
      </c>
      <c r="I1670" s="5" t="n">
        <f aca="false">RAW_DATA!I1666</f>
        <v>10</v>
      </c>
      <c r="J1670" s="2" t="str">
        <f aca="false">RAW_DATA!J1666</f>
        <v>No</v>
      </c>
      <c r="K1670" s="15" t="n">
        <f aca="false">IF(AND(F1670&lt;&gt;"",E1670&lt;&gt;""),DATEVALUE(F1670)-DATEVALUE(E1670),"")</f>
        <v>10</v>
      </c>
      <c r="L1670" s="4" t="n">
        <f aca="false">H1670*(1-I1670/100)</f>
        <v>7661.763</v>
      </c>
      <c r="M1670" s="4" t="n">
        <f aca="false">H1670*CALCULATIONS!$B$2</f>
        <v>5107.842</v>
      </c>
      <c r="N1670" s="4" t="n">
        <f aca="false">IF(J1670="Yes",H1670*CALCULATIONS!$B$3,0)</f>
        <v>0</v>
      </c>
      <c r="O1670" s="4" t="n">
        <f aca="false">L1670-M1670-N1670</f>
        <v>2553.921</v>
      </c>
      <c r="P1670" s="16" t="n">
        <f aca="false">IF(L1670&gt;0,O1670/L1670,"")</f>
        <v>0.333333333333333</v>
      </c>
    </row>
    <row r="1671" customFormat="false" ht="15" hidden="false" customHeight="false" outlineLevel="0" collapsed="false">
      <c r="A1671" s="2" t="str">
        <f aca="false">RAW_DATA!A1667</f>
        <v>ORD-101666</v>
      </c>
      <c r="B1671" s="2" t="str">
        <f aca="false">RAW_DATA!B1667</f>
        <v>CUST-8588</v>
      </c>
      <c r="C1671" s="2" t="str">
        <f aca="false">RAW_DATA!C1667</f>
        <v>Men</v>
      </c>
      <c r="D1671" s="2" t="str">
        <f aca="false">RAW_DATA!D1667</f>
        <v>MEN-JEANS-001</v>
      </c>
      <c r="E1671" s="14" t="str">
        <f aca="false">RAW_DATA!E1667</f>
        <v>2024-09-16</v>
      </c>
      <c r="F1671" s="14" t="str">
        <f aca="false">RAW_DATA!F1667</f>
        <v>2024-09-21</v>
      </c>
      <c r="G1671" s="2" t="str">
        <f aca="false">RAW_DATA!G1667</f>
        <v>Gandaki</v>
      </c>
      <c r="H1671" s="4" t="n">
        <f aca="false">RAW_DATA!H1667</f>
        <v>11822.11</v>
      </c>
      <c r="I1671" s="5" t="n">
        <f aca="false">RAW_DATA!I1667</f>
        <v>25</v>
      </c>
      <c r="J1671" s="2" t="str">
        <f aca="false">RAW_DATA!J1667</f>
        <v>No</v>
      </c>
      <c r="K1671" s="15" t="n">
        <f aca="false">IF(AND(F1671&lt;&gt;"",E1671&lt;&gt;""),DATEVALUE(F1671)-DATEVALUE(E1671),"")</f>
        <v>5</v>
      </c>
      <c r="L1671" s="4" t="n">
        <f aca="false">H1671*(1-I1671/100)</f>
        <v>8866.5825</v>
      </c>
      <c r="M1671" s="4" t="n">
        <f aca="false">H1671*CALCULATIONS!$B$2</f>
        <v>7093.266</v>
      </c>
      <c r="N1671" s="4" t="n">
        <f aca="false">IF(J1671="Yes",H1671*CALCULATIONS!$B$3,0)</f>
        <v>0</v>
      </c>
      <c r="O1671" s="4" t="n">
        <f aca="false">L1671-M1671-N1671</f>
        <v>1773.3165</v>
      </c>
      <c r="P1671" s="16" t="n">
        <f aca="false">IF(L1671&gt;0,O1671/L1671,"")</f>
        <v>0.2</v>
      </c>
    </row>
    <row r="1672" customFormat="false" ht="15" hidden="false" customHeight="false" outlineLevel="0" collapsed="false">
      <c r="A1672" s="2" t="str">
        <f aca="false">RAW_DATA!A1668</f>
        <v>ORD-101667</v>
      </c>
      <c r="B1672" s="2" t="str">
        <f aca="false">RAW_DATA!B1668</f>
        <v>CUST-9466</v>
      </c>
      <c r="C1672" s="2" t="str">
        <f aca="false">RAW_DATA!C1668</f>
        <v>Men</v>
      </c>
      <c r="D1672" s="2" t="str">
        <f aca="false">RAW_DATA!D1668</f>
        <v>MEN-KURTA-001</v>
      </c>
      <c r="E1672" s="14" t="str">
        <f aca="false">RAW_DATA!E1668</f>
        <v>2024-01-25</v>
      </c>
      <c r="F1672" s="14" t="str">
        <f aca="false">RAW_DATA!F1668</f>
        <v>2024-01-29</v>
      </c>
      <c r="G1672" s="2" t="str">
        <f aca="false">RAW_DATA!G1668</f>
        <v>Madhesh</v>
      </c>
      <c r="H1672" s="4" t="n">
        <f aca="false">RAW_DATA!H1668</f>
        <v>9978.68</v>
      </c>
      <c r="I1672" s="5" t="n">
        <f aca="false">RAW_DATA!I1668</f>
        <v>20</v>
      </c>
      <c r="J1672" s="2" t="str">
        <f aca="false">RAW_DATA!J1668</f>
        <v>Yes</v>
      </c>
      <c r="K1672" s="15" t="n">
        <f aca="false">IF(AND(F1672&lt;&gt;"",E1672&lt;&gt;""),DATEVALUE(F1672)-DATEVALUE(E1672),"")</f>
        <v>4</v>
      </c>
      <c r="L1672" s="4" t="n">
        <f aca="false">H1672*(1-I1672/100)</f>
        <v>7982.944</v>
      </c>
      <c r="M1672" s="4" t="n">
        <f aca="false">H1672*CALCULATIONS!$B$2</f>
        <v>5987.208</v>
      </c>
      <c r="N1672" s="4" t="n">
        <f aca="false">IF(J1672="Yes",H1672*CALCULATIONS!$B$3,0)</f>
        <v>1995.736</v>
      </c>
      <c r="O1672" s="4" t="n">
        <f aca="false">L1672-M1672-N1672</f>
        <v>0</v>
      </c>
      <c r="P1672" s="16" t="n">
        <f aca="false">IF(L1672&gt;0,O1672/L1672,"")</f>
        <v>0</v>
      </c>
    </row>
    <row r="1673" customFormat="false" ht="15" hidden="false" customHeight="false" outlineLevel="0" collapsed="false">
      <c r="A1673" s="2" t="str">
        <f aca="false">RAW_DATA!A1669</f>
        <v>ORD-101668</v>
      </c>
      <c r="B1673" s="2" t="str">
        <f aca="false">RAW_DATA!B1669</f>
        <v>CUST-3536</v>
      </c>
      <c r="C1673" s="2" t="str">
        <f aca="false">RAW_DATA!C1669</f>
        <v>Women</v>
      </c>
      <c r="D1673" s="2" t="str">
        <f aca="false">RAW_DATA!D1669</f>
        <v>WOM-SUIT-001</v>
      </c>
      <c r="E1673" s="14" t="str">
        <f aca="false">RAW_DATA!E1669</f>
        <v>2024-11-03</v>
      </c>
      <c r="F1673" s="14" t="str">
        <f aca="false">RAW_DATA!F1669</f>
        <v>2024-11-07</v>
      </c>
      <c r="G1673" s="2" t="str">
        <f aca="false">RAW_DATA!G1669</f>
        <v>Bagmati</v>
      </c>
      <c r="H1673" s="4" t="n">
        <f aca="false">RAW_DATA!H1669</f>
        <v>1077.34</v>
      </c>
      <c r="I1673" s="5" t="n">
        <f aca="false">RAW_DATA!I1669</f>
        <v>5</v>
      </c>
      <c r="J1673" s="2" t="str">
        <f aca="false">RAW_DATA!J1669</f>
        <v>Yes</v>
      </c>
      <c r="K1673" s="15" t="n">
        <f aca="false">IF(AND(F1673&lt;&gt;"",E1673&lt;&gt;""),DATEVALUE(F1673)-DATEVALUE(E1673),"")</f>
        <v>4</v>
      </c>
      <c r="L1673" s="4" t="n">
        <f aca="false">H1673*(1-I1673/100)</f>
        <v>1023.473</v>
      </c>
      <c r="M1673" s="4" t="n">
        <f aca="false">H1673*CALCULATIONS!$B$2</f>
        <v>646.404</v>
      </c>
      <c r="N1673" s="4" t="n">
        <f aca="false">IF(J1673="Yes",H1673*CALCULATIONS!$B$3,0)</f>
        <v>215.468</v>
      </c>
      <c r="O1673" s="4" t="n">
        <f aca="false">L1673-M1673-N1673</f>
        <v>161.601</v>
      </c>
      <c r="P1673" s="16" t="n">
        <f aca="false">IF(L1673&gt;0,O1673/L1673,"")</f>
        <v>0.157894736842105</v>
      </c>
    </row>
    <row r="1674" customFormat="false" ht="15" hidden="false" customHeight="false" outlineLevel="0" collapsed="false">
      <c r="A1674" s="2" t="str">
        <f aca="false">RAW_DATA!A1670</f>
        <v>ORD-101669</v>
      </c>
      <c r="B1674" s="2" t="str">
        <f aca="false">RAW_DATA!B1670</f>
        <v>CUST-3893</v>
      </c>
      <c r="C1674" s="2" t="str">
        <f aca="false">RAW_DATA!C1670</f>
        <v>Kids</v>
      </c>
      <c r="D1674" s="2" t="str">
        <f aca="false">RAW_DATA!D1670</f>
        <v>KID-FROCK-001</v>
      </c>
      <c r="E1674" s="14" t="str">
        <f aca="false">RAW_DATA!E1670</f>
        <v>2024-07-17</v>
      </c>
      <c r="F1674" s="14" t="str">
        <f aca="false">RAW_DATA!F1670</f>
        <v>2024-07-25</v>
      </c>
      <c r="G1674" s="2" t="str">
        <f aca="false">RAW_DATA!G1670</f>
        <v>Bagmati</v>
      </c>
      <c r="H1674" s="4" t="n">
        <f aca="false">RAW_DATA!H1670</f>
        <v>4111.12</v>
      </c>
      <c r="I1674" s="5" t="n">
        <f aca="false">RAW_DATA!I1670</f>
        <v>15</v>
      </c>
      <c r="J1674" s="2" t="str">
        <f aca="false">RAW_DATA!J1670</f>
        <v>No</v>
      </c>
      <c r="K1674" s="15" t="n">
        <f aca="false">IF(AND(F1674&lt;&gt;"",E1674&lt;&gt;""),DATEVALUE(F1674)-DATEVALUE(E1674),"")</f>
        <v>8</v>
      </c>
      <c r="L1674" s="4" t="n">
        <f aca="false">H1674*(1-I1674/100)</f>
        <v>3494.452</v>
      </c>
      <c r="M1674" s="4" t="n">
        <f aca="false">H1674*CALCULATIONS!$B$2</f>
        <v>2466.672</v>
      </c>
      <c r="N1674" s="4" t="n">
        <f aca="false">IF(J1674="Yes",H1674*CALCULATIONS!$B$3,0)</f>
        <v>0</v>
      </c>
      <c r="O1674" s="4" t="n">
        <f aca="false">L1674-M1674-N1674</f>
        <v>1027.78</v>
      </c>
      <c r="P1674" s="16" t="n">
        <f aca="false">IF(L1674&gt;0,O1674/L1674,"")</f>
        <v>0.294117647058824</v>
      </c>
    </row>
    <row r="1675" customFormat="false" ht="15" hidden="false" customHeight="false" outlineLevel="0" collapsed="false">
      <c r="A1675" s="2" t="str">
        <f aca="false">RAW_DATA!A1671</f>
        <v>ORD-101670</v>
      </c>
      <c r="B1675" s="2" t="str">
        <f aca="false">RAW_DATA!B1671</f>
        <v>CUST-8285</v>
      </c>
      <c r="C1675" s="2" t="str">
        <f aca="false">RAW_DATA!C1671</f>
        <v>Women</v>
      </c>
      <c r="D1675" s="2" t="str">
        <f aca="false">RAW_DATA!D1671</f>
        <v>WOM-KURTA-001</v>
      </c>
      <c r="E1675" s="14" t="str">
        <f aca="false">RAW_DATA!E1671</f>
        <v>2024-12-15</v>
      </c>
      <c r="F1675" s="14" t="str">
        <f aca="false">RAW_DATA!F1671</f>
        <v>2024-12-21</v>
      </c>
      <c r="G1675" s="2" t="str">
        <f aca="false">RAW_DATA!G1671</f>
        <v>Madhesh</v>
      </c>
      <c r="H1675" s="4" t="n">
        <f aca="false">RAW_DATA!H1671</f>
        <v>5431.02</v>
      </c>
      <c r="I1675" s="5" t="n">
        <f aca="false">RAW_DATA!I1671</f>
        <v>5</v>
      </c>
      <c r="J1675" s="2" t="str">
        <f aca="false">RAW_DATA!J1671</f>
        <v>No</v>
      </c>
      <c r="K1675" s="15" t="n">
        <f aca="false">IF(AND(F1675&lt;&gt;"",E1675&lt;&gt;""),DATEVALUE(F1675)-DATEVALUE(E1675),"")</f>
        <v>6</v>
      </c>
      <c r="L1675" s="4" t="n">
        <f aca="false">H1675*(1-I1675/100)</f>
        <v>5159.469</v>
      </c>
      <c r="M1675" s="4" t="n">
        <f aca="false">H1675*CALCULATIONS!$B$2</f>
        <v>3258.612</v>
      </c>
      <c r="N1675" s="4" t="n">
        <f aca="false">IF(J1675="Yes",H1675*CALCULATIONS!$B$3,0)</f>
        <v>0</v>
      </c>
      <c r="O1675" s="4" t="n">
        <f aca="false">L1675-M1675-N1675</f>
        <v>1900.857</v>
      </c>
      <c r="P1675" s="16" t="n">
        <f aca="false">IF(L1675&gt;0,O1675/L1675,"")</f>
        <v>0.368421052631579</v>
      </c>
    </row>
    <row r="1676" customFormat="false" ht="15" hidden="false" customHeight="false" outlineLevel="0" collapsed="false">
      <c r="A1676" s="2" t="str">
        <f aca="false">RAW_DATA!A1672</f>
        <v>ORD-101671</v>
      </c>
      <c r="B1676" s="2" t="str">
        <f aca="false">RAW_DATA!B1672</f>
        <v>CUST-7007</v>
      </c>
      <c r="C1676" s="2" t="str">
        <f aca="false">RAW_DATA!C1672</f>
        <v>Kids</v>
      </c>
      <c r="D1676" s="2" t="str">
        <f aca="false">RAW_DATA!D1672</f>
        <v>KID-FROCK-001</v>
      </c>
      <c r="E1676" s="14" t="str">
        <f aca="false">RAW_DATA!E1672</f>
        <v>2024-11-05</v>
      </c>
      <c r="F1676" s="14" t="str">
        <f aca="false">RAW_DATA!F1672</f>
        <v>2024-11-11</v>
      </c>
      <c r="G1676" s="2" t="str">
        <f aca="false">RAW_DATA!G1672</f>
        <v>Bagmati</v>
      </c>
      <c r="H1676" s="4" t="n">
        <f aca="false">RAW_DATA!H1672</f>
        <v>2413.99</v>
      </c>
      <c r="I1676" s="5" t="n">
        <f aca="false">RAW_DATA!I1672</f>
        <v>5</v>
      </c>
      <c r="J1676" s="2" t="str">
        <f aca="false">RAW_DATA!J1672</f>
        <v>No</v>
      </c>
      <c r="K1676" s="15" t="n">
        <f aca="false">IF(AND(F1676&lt;&gt;"",E1676&lt;&gt;""),DATEVALUE(F1676)-DATEVALUE(E1676),"")</f>
        <v>6</v>
      </c>
      <c r="L1676" s="4" t="n">
        <f aca="false">H1676*(1-I1676/100)</f>
        <v>2293.2905</v>
      </c>
      <c r="M1676" s="4" t="n">
        <f aca="false">H1676*CALCULATIONS!$B$2</f>
        <v>1448.394</v>
      </c>
      <c r="N1676" s="4" t="n">
        <f aca="false">IF(J1676="Yes",H1676*CALCULATIONS!$B$3,0)</f>
        <v>0</v>
      </c>
      <c r="O1676" s="4" t="n">
        <f aca="false">L1676-M1676-N1676</f>
        <v>844.8965</v>
      </c>
      <c r="P1676" s="16" t="n">
        <f aca="false">IF(L1676&gt;0,O1676/L1676,"")</f>
        <v>0.368421052631579</v>
      </c>
    </row>
    <row r="1677" customFormat="false" ht="15" hidden="false" customHeight="false" outlineLevel="0" collapsed="false">
      <c r="A1677" s="2" t="str">
        <f aca="false">RAW_DATA!A1673</f>
        <v>ORD-101672</v>
      </c>
      <c r="B1677" s="2" t="str">
        <f aca="false">RAW_DATA!B1673</f>
        <v>CUST-8760</v>
      </c>
      <c r="C1677" s="2" t="str">
        <f aca="false">RAW_DATA!C1673</f>
        <v>Women</v>
      </c>
      <c r="D1677" s="2" t="str">
        <f aca="false">RAW_DATA!D1673</f>
        <v>WOM-LEHENGA-001</v>
      </c>
      <c r="E1677" s="14" t="str">
        <f aca="false">RAW_DATA!E1673</f>
        <v>2024-07-07</v>
      </c>
      <c r="F1677" s="14" t="str">
        <f aca="false">RAW_DATA!F1673</f>
        <v>2024-07-14</v>
      </c>
      <c r="G1677" s="2" t="str">
        <f aca="false">RAW_DATA!G1673</f>
        <v>Bagmati</v>
      </c>
      <c r="H1677" s="4" t="n">
        <f aca="false">RAW_DATA!H1673</f>
        <v>13516.5</v>
      </c>
      <c r="I1677" s="5" t="n">
        <f aca="false">RAW_DATA!I1673</f>
        <v>20</v>
      </c>
      <c r="J1677" s="2" t="str">
        <f aca="false">RAW_DATA!J1673</f>
        <v>Yes</v>
      </c>
      <c r="K1677" s="15" t="n">
        <f aca="false">IF(AND(F1677&lt;&gt;"",E1677&lt;&gt;""),DATEVALUE(F1677)-DATEVALUE(E1677),"")</f>
        <v>7</v>
      </c>
      <c r="L1677" s="4" t="n">
        <f aca="false">H1677*(1-I1677/100)</f>
        <v>10813.2</v>
      </c>
      <c r="M1677" s="4" t="n">
        <f aca="false">H1677*CALCULATIONS!$B$2</f>
        <v>8109.9</v>
      </c>
      <c r="N1677" s="4" t="n">
        <f aca="false">IF(J1677="Yes",H1677*CALCULATIONS!$B$3,0)</f>
        <v>2703.3</v>
      </c>
      <c r="O1677" s="4" t="n">
        <f aca="false">L1677-M1677-N1677</f>
        <v>0</v>
      </c>
      <c r="P1677" s="16" t="n">
        <f aca="false">IF(L1677&gt;0,O1677/L1677,"")</f>
        <v>0</v>
      </c>
    </row>
    <row r="1678" customFormat="false" ht="15" hidden="false" customHeight="false" outlineLevel="0" collapsed="false">
      <c r="A1678" s="2" t="str">
        <f aca="false">RAW_DATA!A1674</f>
        <v>ORD-101673</v>
      </c>
      <c r="B1678" s="2" t="str">
        <f aca="false">RAW_DATA!B1674</f>
        <v>CUST-6859</v>
      </c>
      <c r="C1678" s="2" t="str">
        <f aca="false">RAW_DATA!C1674</f>
        <v>Men</v>
      </c>
      <c r="D1678" s="2" t="str">
        <f aca="false">RAW_DATA!D1674</f>
        <v>MEN-POLO-001</v>
      </c>
      <c r="E1678" s="14" t="str">
        <f aca="false">RAW_DATA!E1674</f>
        <v>2024-02-14</v>
      </c>
      <c r="F1678" s="14" t="str">
        <f aca="false">RAW_DATA!F1674</f>
        <v>2024-02-18</v>
      </c>
      <c r="G1678" s="2" t="str">
        <f aca="false">RAW_DATA!G1674</f>
        <v>Gandaki</v>
      </c>
      <c r="H1678" s="4" t="n">
        <f aca="false">RAW_DATA!H1674</f>
        <v>1470.61</v>
      </c>
      <c r="I1678" s="5" t="n">
        <f aca="false">RAW_DATA!I1674</f>
        <v>15</v>
      </c>
      <c r="J1678" s="2" t="str">
        <f aca="false">RAW_DATA!J1674</f>
        <v>No</v>
      </c>
      <c r="K1678" s="15" t="n">
        <f aca="false">IF(AND(F1678&lt;&gt;"",E1678&lt;&gt;""),DATEVALUE(F1678)-DATEVALUE(E1678),"")</f>
        <v>4</v>
      </c>
      <c r="L1678" s="4" t="n">
        <f aca="false">H1678*(1-I1678/100)</f>
        <v>1250.0185</v>
      </c>
      <c r="M1678" s="4" t="n">
        <f aca="false">H1678*CALCULATIONS!$B$2</f>
        <v>882.366</v>
      </c>
      <c r="N1678" s="4" t="n">
        <f aca="false">IF(J1678="Yes",H1678*CALCULATIONS!$B$3,0)</f>
        <v>0</v>
      </c>
      <c r="O1678" s="4" t="n">
        <f aca="false">L1678-M1678-N1678</f>
        <v>367.6525</v>
      </c>
      <c r="P1678" s="16" t="n">
        <f aca="false">IF(L1678&gt;0,O1678/L1678,"")</f>
        <v>0.294117647058824</v>
      </c>
    </row>
    <row r="1679" customFormat="false" ht="15" hidden="false" customHeight="false" outlineLevel="0" collapsed="false">
      <c r="A1679" s="2" t="str">
        <f aca="false">RAW_DATA!A1675</f>
        <v>ORD-101674</v>
      </c>
      <c r="B1679" s="2" t="str">
        <f aca="false">RAW_DATA!B1675</f>
        <v>CUST-4219</v>
      </c>
      <c r="C1679" s="2" t="str">
        <f aca="false">RAW_DATA!C1675</f>
        <v>Women</v>
      </c>
      <c r="D1679" s="2" t="str">
        <f aca="false">RAW_DATA!D1675</f>
        <v>WOM-CARDIGAN-001</v>
      </c>
      <c r="E1679" s="14" t="str">
        <f aca="false">RAW_DATA!E1675</f>
        <v>2024-03-23</v>
      </c>
      <c r="F1679" s="14" t="str">
        <f aca="false">RAW_DATA!F1675</f>
        <v>2024-03-25</v>
      </c>
      <c r="G1679" s="2" t="str">
        <f aca="false">RAW_DATA!G1675</f>
        <v>Sudurpashchim</v>
      </c>
      <c r="H1679" s="4" t="n">
        <f aca="false">RAW_DATA!H1675</f>
        <v>2254.66</v>
      </c>
      <c r="I1679" s="5" t="n">
        <f aca="false">RAW_DATA!I1675</f>
        <v>5</v>
      </c>
      <c r="J1679" s="2" t="str">
        <f aca="false">RAW_DATA!J1675</f>
        <v>No</v>
      </c>
      <c r="K1679" s="15" t="n">
        <f aca="false">IF(AND(F1679&lt;&gt;"",E1679&lt;&gt;""),DATEVALUE(F1679)-DATEVALUE(E1679),"")</f>
        <v>2</v>
      </c>
      <c r="L1679" s="4" t="n">
        <f aca="false">H1679*(1-I1679/100)</f>
        <v>2141.927</v>
      </c>
      <c r="M1679" s="4" t="n">
        <f aca="false">H1679*CALCULATIONS!$B$2</f>
        <v>1352.796</v>
      </c>
      <c r="N1679" s="4" t="n">
        <f aca="false">IF(J1679="Yes",H1679*CALCULATIONS!$B$3,0)</f>
        <v>0</v>
      </c>
      <c r="O1679" s="4" t="n">
        <f aca="false">L1679-M1679-N1679</f>
        <v>789.131</v>
      </c>
      <c r="P1679" s="16" t="n">
        <f aca="false">IF(L1679&gt;0,O1679/L1679,"")</f>
        <v>0.368421052631579</v>
      </c>
    </row>
    <row r="1680" customFormat="false" ht="15" hidden="false" customHeight="false" outlineLevel="0" collapsed="false">
      <c r="A1680" s="2" t="str">
        <f aca="false">RAW_DATA!A1676</f>
        <v>ORD-101675</v>
      </c>
      <c r="B1680" s="2" t="str">
        <f aca="false">RAW_DATA!B1676</f>
        <v>CUST-1651</v>
      </c>
      <c r="C1680" s="2" t="str">
        <f aca="false">RAW_DATA!C1676</f>
        <v>Women</v>
      </c>
      <c r="D1680" s="2" t="str">
        <f aca="false">RAW_DATA!D1676</f>
        <v>WOM-CARDIGAN-001</v>
      </c>
      <c r="E1680" s="14" t="str">
        <f aca="false">RAW_DATA!E1676</f>
        <v>2024-12-02</v>
      </c>
      <c r="F1680" s="14" t="str">
        <f aca="false">RAW_DATA!F1676</f>
        <v>2024-12-05</v>
      </c>
      <c r="G1680" s="2" t="str">
        <f aca="false">RAW_DATA!G1676</f>
        <v>Madhesh</v>
      </c>
      <c r="H1680" s="4" t="n">
        <f aca="false">RAW_DATA!H1676</f>
        <v>7429.26</v>
      </c>
      <c r="I1680" s="5" t="n">
        <f aca="false">RAW_DATA!I1676</f>
        <v>10</v>
      </c>
      <c r="J1680" s="2" t="str">
        <f aca="false">RAW_DATA!J1676</f>
        <v>No</v>
      </c>
      <c r="K1680" s="15" t="n">
        <f aca="false">IF(AND(F1680&lt;&gt;"",E1680&lt;&gt;""),DATEVALUE(F1680)-DATEVALUE(E1680),"")</f>
        <v>3</v>
      </c>
      <c r="L1680" s="4" t="n">
        <f aca="false">H1680*(1-I1680/100)</f>
        <v>6686.334</v>
      </c>
      <c r="M1680" s="4" t="n">
        <f aca="false">H1680*CALCULATIONS!$B$2</f>
        <v>4457.556</v>
      </c>
      <c r="N1680" s="4" t="n">
        <f aca="false">IF(J1680="Yes",H1680*CALCULATIONS!$B$3,0)</f>
        <v>0</v>
      </c>
      <c r="O1680" s="4" t="n">
        <f aca="false">L1680-M1680-N1680</f>
        <v>2228.778</v>
      </c>
      <c r="P1680" s="16" t="n">
        <f aca="false">IF(L1680&gt;0,O1680/L1680,"")</f>
        <v>0.333333333333334</v>
      </c>
    </row>
    <row r="1681" customFormat="false" ht="15" hidden="false" customHeight="false" outlineLevel="0" collapsed="false">
      <c r="A1681" s="2" t="str">
        <f aca="false">RAW_DATA!A1677</f>
        <v>ORD-101676</v>
      </c>
      <c r="B1681" s="2" t="str">
        <f aca="false">RAW_DATA!B1677</f>
        <v>CUST-1199</v>
      </c>
      <c r="C1681" s="2" t="str">
        <f aca="false">RAW_DATA!C1677</f>
        <v>Men</v>
      </c>
      <c r="D1681" s="2" t="str">
        <f aca="false">RAW_DATA!D1677</f>
        <v>MEN-JEANS-001</v>
      </c>
      <c r="E1681" s="14" t="str">
        <f aca="false">RAW_DATA!E1677</f>
        <v>2024-01-06</v>
      </c>
      <c r="F1681" s="14" t="str">
        <f aca="false">RAW_DATA!F1677</f>
        <v>2024-01-11</v>
      </c>
      <c r="G1681" s="2" t="str">
        <f aca="false">RAW_DATA!G1677</f>
        <v>Madhesh</v>
      </c>
      <c r="H1681" s="4" t="n">
        <f aca="false">RAW_DATA!H1677</f>
        <v>10671.37</v>
      </c>
      <c r="I1681" s="5" t="n">
        <f aca="false">RAW_DATA!I1677</f>
        <v>25</v>
      </c>
      <c r="J1681" s="2" t="str">
        <f aca="false">RAW_DATA!J1677</f>
        <v>No</v>
      </c>
      <c r="K1681" s="15" t="n">
        <f aca="false">IF(AND(F1681&lt;&gt;"",E1681&lt;&gt;""),DATEVALUE(F1681)-DATEVALUE(E1681),"")</f>
        <v>5</v>
      </c>
      <c r="L1681" s="4" t="n">
        <f aca="false">H1681*(1-I1681/100)</f>
        <v>8003.5275</v>
      </c>
      <c r="M1681" s="4" t="n">
        <f aca="false">H1681*CALCULATIONS!$B$2</f>
        <v>6402.822</v>
      </c>
      <c r="N1681" s="4" t="n">
        <f aca="false">IF(J1681="Yes",H1681*CALCULATIONS!$B$3,0)</f>
        <v>0</v>
      </c>
      <c r="O1681" s="4" t="n">
        <f aca="false">L1681-M1681-N1681</f>
        <v>1600.7055</v>
      </c>
      <c r="P1681" s="16" t="n">
        <f aca="false">IF(L1681&gt;0,O1681/L1681,"")</f>
        <v>0.2</v>
      </c>
    </row>
    <row r="1682" customFormat="false" ht="15" hidden="false" customHeight="false" outlineLevel="0" collapsed="false">
      <c r="A1682" s="2" t="str">
        <f aca="false">RAW_DATA!A1678</f>
        <v>ORD-101677</v>
      </c>
      <c r="B1682" s="2" t="str">
        <f aca="false">RAW_DATA!B1678</f>
        <v>CUST-8870</v>
      </c>
      <c r="C1682" s="2" t="str">
        <f aca="false">RAW_DATA!C1678</f>
        <v>Men</v>
      </c>
      <c r="D1682" s="2" t="str">
        <f aca="false">RAW_DATA!D1678</f>
        <v>MEN-JACKET-001</v>
      </c>
      <c r="E1682" s="14" t="str">
        <f aca="false">RAW_DATA!E1678</f>
        <v>2024-03-11</v>
      </c>
      <c r="F1682" s="14" t="str">
        <f aca="false">RAW_DATA!F1678</f>
        <v>2024-03-15</v>
      </c>
      <c r="G1682" s="2" t="str">
        <f aca="false">RAW_DATA!G1678</f>
        <v>Gandaki</v>
      </c>
      <c r="H1682" s="4" t="n">
        <f aca="false">RAW_DATA!H1678</f>
        <v>4898.49</v>
      </c>
      <c r="I1682" s="5" t="n">
        <f aca="false">RAW_DATA!I1678</f>
        <v>0</v>
      </c>
      <c r="J1682" s="2" t="str">
        <f aca="false">RAW_DATA!J1678</f>
        <v>No</v>
      </c>
      <c r="K1682" s="15" t="n">
        <f aca="false">IF(AND(F1682&lt;&gt;"",E1682&lt;&gt;""),DATEVALUE(F1682)-DATEVALUE(E1682),"")</f>
        <v>4</v>
      </c>
      <c r="L1682" s="4" t="n">
        <f aca="false">H1682*(1-I1682/100)</f>
        <v>4898.49</v>
      </c>
      <c r="M1682" s="4" t="n">
        <f aca="false">H1682*CALCULATIONS!$B$2</f>
        <v>2939.094</v>
      </c>
      <c r="N1682" s="4" t="n">
        <f aca="false">IF(J1682="Yes",H1682*CALCULATIONS!$B$3,0)</f>
        <v>0</v>
      </c>
      <c r="O1682" s="4" t="n">
        <f aca="false">L1682-M1682-N1682</f>
        <v>1959.396</v>
      </c>
      <c r="P1682" s="16" t="n">
        <f aca="false">IF(L1682&gt;0,O1682/L1682,"")</f>
        <v>0.4</v>
      </c>
    </row>
    <row r="1683" customFormat="false" ht="15" hidden="false" customHeight="false" outlineLevel="0" collapsed="false">
      <c r="A1683" s="2" t="str">
        <f aca="false">RAW_DATA!A1679</f>
        <v>ORD-101678</v>
      </c>
      <c r="B1683" s="2" t="str">
        <f aca="false">RAW_DATA!B1679</f>
        <v>CUST-9870</v>
      </c>
      <c r="C1683" s="2" t="str">
        <f aca="false">RAW_DATA!C1679</f>
        <v>Kids</v>
      </c>
      <c r="D1683" s="2" t="str">
        <f aca="false">RAW_DATA!D1679</f>
        <v>KID-DRESS-001</v>
      </c>
      <c r="E1683" s="14" t="str">
        <f aca="false">RAW_DATA!E1679</f>
        <v>2024-02-20</v>
      </c>
      <c r="F1683" s="14" t="str">
        <f aca="false">RAW_DATA!F1679</f>
        <v>2024-02-23</v>
      </c>
      <c r="G1683" s="2" t="str">
        <f aca="false">RAW_DATA!G1679</f>
        <v>Lumbini</v>
      </c>
      <c r="H1683" s="4" t="n">
        <f aca="false">RAW_DATA!H1679</f>
        <v>7441.65</v>
      </c>
      <c r="I1683" s="5" t="n">
        <f aca="false">RAW_DATA!I1679</f>
        <v>15</v>
      </c>
      <c r="J1683" s="2" t="str">
        <f aca="false">RAW_DATA!J1679</f>
        <v>No</v>
      </c>
      <c r="K1683" s="15" t="n">
        <f aca="false">IF(AND(F1683&lt;&gt;"",E1683&lt;&gt;""),DATEVALUE(F1683)-DATEVALUE(E1683),"")</f>
        <v>3</v>
      </c>
      <c r="L1683" s="4" t="n">
        <f aca="false">H1683*(1-I1683/100)</f>
        <v>6325.4025</v>
      </c>
      <c r="M1683" s="4" t="n">
        <f aca="false">H1683*CALCULATIONS!$B$2</f>
        <v>4464.99</v>
      </c>
      <c r="N1683" s="4" t="n">
        <f aca="false">IF(J1683="Yes",H1683*CALCULATIONS!$B$3,0)</f>
        <v>0</v>
      </c>
      <c r="O1683" s="4" t="n">
        <f aca="false">L1683-M1683-N1683</f>
        <v>1860.4125</v>
      </c>
      <c r="P1683" s="16" t="n">
        <f aca="false">IF(L1683&gt;0,O1683/L1683,"")</f>
        <v>0.294117647058824</v>
      </c>
    </row>
    <row r="1684" customFormat="false" ht="15" hidden="false" customHeight="false" outlineLevel="0" collapsed="false">
      <c r="A1684" s="2" t="str">
        <f aca="false">RAW_DATA!A1680</f>
        <v>ORD-101679</v>
      </c>
      <c r="B1684" s="2" t="str">
        <f aca="false">RAW_DATA!B1680</f>
        <v>CUST-9411</v>
      </c>
      <c r="C1684" s="2" t="str">
        <f aca="false">RAW_DATA!C1680</f>
        <v>Kids</v>
      </c>
      <c r="D1684" s="2" t="str">
        <f aca="false">RAW_DATA!D1680</f>
        <v>KID-FROCK-001</v>
      </c>
      <c r="E1684" s="14" t="str">
        <f aca="false">RAW_DATA!E1680</f>
        <v>2024-03-15</v>
      </c>
      <c r="F1684" s="14" t="str">
        <f aca="false">RAW_DATA!F1680</f>
        <v>2024-03-25</v>
      </c>
      <c r="G1684" s="2" t="str">
        <f aca="false">RAW_DATA!G1680</f>
        <v>Bagmati</v>
      </c>
      <c r="H1684" s="4" t="n">
        <f aca="false">RAW_DATA!H1680</f>
        <v>12938.76</v>
      </c>
      <c r="I1684" s="5" t="n">
        <f aca="false">RAW_DATA!I1680</f>
        <v>5</v>
      </c>
      <c r="J1684" s="2" t="str">
        <f aca="false">RAW_DATA!J1680</f>
        <v>Yes</v>
      </c>
      <c r="K1684" s="15" t="n">
        <f aca="false">IF(AND(F1684&lt;&gt;"",E1684&lt;&gt;""),DATEVALUE(F1684)-DATEVALUE(E1684),"")</f>
        <v>10</v>
      </c>
      <c r="L1684" s="4" t="n">
        <f aca="false">H1684*(1-I1684/100)</f>
        <v>12291.822</v>
      </c>
      <c r="M1684" s="4" t="n">
        <f aca="false">H1684*CALCULATIONS!$B$2</f>
        <v>7763.256</v>
      </c>
      <c r="N1684" s="4" t="n">
        <f aca="false">IF(J1684="Yes",H1684*CALCULATIONS!$B$3,0)</f>
        <v>2587.752</v>
      </c>
      <c r="O1684" s="4" t="n">
        <f aca="false">L1684-M1684-N1684</f>
        <v>1940.814</v>
      </c>
      <c r="P1684" s="16" t="n">
        <f aca="false">IF(L1684&gt;0,O1684/L1684,"")</f>
        <v>0.157894736842105</v>
      </c>
    </row>
    <row r="1685" customFormat="false" ht="15" hidden="false" customHeight="false" outlineLevel="0" collapsed="false">
      <c r="A1685" s="2" t="str">
        <f aca="false">RAW_DATA!A1681</f>
        <v>ORD-101680</v>
      </c>
      <c r="B1685" s="2" t="str">
        <f aca="false">RAW_DATA!B1681</f>
        <v>CUST-4692</v>
      </c>
      <c r="C1685" s="2" t="str">
        <f aca="false">RAW_DATA!C1681</f>
        <v>Kids</v>
      </c>
      <c r="D1685" s="2" t="str">
        <f aca="false">RAW_DATA!D1681</f>
        <v>KID-FROCK-001</v>
      </c>
      <c r="E1685" s="14" t="str">
        <f aca="false">RAW_DATA!E1681</f>
        <v>2024-07-30</v>
      </c>
      <c r="F1685" s="14" t="str">
        <f aca="false">RAW_DATA!F1681</f>
        <v>2024-08-08</v>
      </c>
      <c r="G1685" s="2" t="str">
        <f aca="false">RAW_DATA!G1681</f>
        <v>Gandaki</v>
      </c>
      <c r="H1685" s="4" t="n">
        <f aca="false">RAW_DATA!H1681</f>
        <v>9590.64</v>
      </c>
      <c r="I1685" s="5" t="n">
        <f aca="false">RAW_DATA!I1681</f>
        <v>5</v>
      </c>
      <c r="J1685" s="2" t="str">
        <f aca="false">RAW_DATA!J1681</f>
        <v>No</v>
      </c>
      <c r="K1685" s="15" t="n">
        <f aca="false">IF(AND(F1685&lt;&gt;"",E1685&lt;&gt;""),DATEVALUE(F1685)-DATEVALUE(E1685),"")</f>
        <v>9</v>
      </c>
      <c r="L1685" s="4" t="n">
        <f aca="false">H1685*(1-I1685/100)</f>
        <v>9111.108</v>
      </c>
      <c r="M1685" s="4" t="n">
        <f aca="false">H1685*CALCULATIONS!$B$2</f>
        <v>5754.384</v>
      </c>
      <c r="N1685" s="4" t="n">
        <f aca="false">IF(J1685="Yes",H1685*CALCULATIONS!$B$3,0)</f>
        <v>0</v>
      </c>
      <c r="O1685" s="4" t="n">
        <f aca="false">L1685-M1685-N1685</f>
        <v>3356.724</v>
      </c>
      <c r="P1685" s="16" t="n">
        <f aca="false">IF(L1685&gt;0,O1685/L1685,"")</f>
        <v>0.368421052631579</v>
      </c>
    </row>
    <row r="1686" customFormat="false" ht="15" hidden="false" customHeight="false" outlineLevel="0" collapsed="false">
      <c r="A1686" s="2" t="str">
        <f aca="false">RAW_DATA!A1682</f>
        <v>ORD-101681</v>
      </c>
      <c r="B1686" s="2" t="str">
        <f aca="false">RAW_DATA!B1682</f>
        <v>CUST-7122</v>
      </c>
      <c r="C1686" s="2" t="str">
        <f aca="false">RAW_DATA!C1682</f>
        <v>Kids</v>
      </c>
      <c r="D1686" s="2" t="str">
        <f aca="false">RAW_DATA!D1682</f>
        <v>KID-SHORTS-001</v>
      </c>
      <c r="E1686" s="14" t="str">
        <f aca="false">RAW_DATA!E1682</f>
        <v>2024-06-13</v>
      </c>
      <c r="F1686" s="14" t="str">
        <f aca="false">RAW_DATA!F1682</f>
        <v>2024-06-21</v>
      </c>
      <c r="G1686" s="2" t="str">
        <f aca="false">RAW_DATA!G1682</f>
        <v>Bagmati</v>
      </c>
      <c r="H1686" s="4" t="n">
        <f aca="false">RAW_DATA!H1682</f>
        <v>1122.18</v>
      </c>
      <c r="I1686" s="5" t="n">
        <f aca="false">RAW_DATA!I1682</f>
        <v>15</v>
      </c>
      <c r="J1686" s="2" t="str">
        <f aca="false">RAW_DATA!J1682</f>
        <v>Yes</v>
      </c>
      <c r="K1686" s="15" t="n">
        <f aca="false">IF(AND(F1686&lt;&gt;"",E1686&lt;&gt;""),DATEVALUE(F1686)-DATEVALUE(E1686),"")</f>
        <v>8</v>
      </c>
      <c r="L1686" s="4" t="n">
        <f aca="false">H1686*(1-I1686/100)</f>
        <v>953.853</v>
      </c>
      <c r="M1686" s="4" t="n">
        <f aca="false">H1686*CALCULATIONS!$B$2</f>
        <v>673.308</v>
      </c>
      <c r="N1686" s="4" t="n">
        <f aca="false">IF(J1686="Yes",H1686*CALCULATIONS!$B$3,0)</f>
        <v>224.436</v>
      </c>
      <c r="O1686" s="4" t="n">
        <f aca="false">L1686-M1686-N1686</f>
        <v>56.109</v>
      </c>
      <c r="P1686" s="16" t="n">
        <f aca="false">IF(L1686&gt;0,O1686/L1686,"")</f>
        <v>0.0588235294117647</v>
      </c>
    </row>
    <row r="1687" customFormat="false" ht="15" hidden="false" customHeight="false" outlineLevel="0" collapsed="false">
      <c r="A1687" s="2" t="str">
        <f aca="false">RAW_DATA!A1683</f>
        <v>ORD-101682</v>
      </c>
      <c r="B1687" s="2" t="str">
        <f aca="false">RAW_DATA!B1683</f>
        <v>CUST-9348</v>
      </c>
      <c r="C1687" s="2" t="str">
        <f aca="false">RAW_DATA!C1683</f>
        <v>Men</v>
      </c>
      <c r="D1687" s="2" t="str">
        <f aca="false">RAW_DATA!D1683</f>
        <v>MEN-KURTA-001</v>
      </c>
      <c r="E1687" s="14" t="str">
        <f aca="false">RAW_DATA!E1683</f>
        <v>2024-03-06</v>
      </c>
      <c r="F1687" s="14" t="str">
        <f aca="false">RAW_DATA!F1683</f>
        <v>2024-03-11</v>
      </c>
      <c r="G1687" s="2" t="str">
        <f aca="false">RAW_DATA!G1683</f>
        <v>Karnali</v>
      </c>
      <c r="H1687" s="4" t="n">
        <f aca="false">RAW_DATA!H1683</f>
        <v>11354.82</v>
      </c>
      <c r="I1687" s="5" t="n">
        <f aca="false">RAW_DATA!I1683</f>
        <v>5</v>
      </c>
      <c r="J1687" s="2" t="str">
        <f aca="false">RAW_DATA!J1683</f>
        <v>No</v>
      </c>
      <c r="K1687" s="15" t="n">
        <f aca="false">IF(AND(F1687&lt;&gt;"",E1687&lt;&gt;""),DATEVALUE(F1687)-DATEVALUE(E1687),"")</f>
        <v>5</v>
      </c>
      <c r="L1687" s="4" t="n">
        <f aca="false">H1687*(1-I1687/100)</f>
        <v>10787.079</v>
      </c>
      <c r="M1687" s="4" t="n">
        <f aca="false">H1687*CALCULATIONS!$B$2</f>
        <v>6812.892</v>
      </c>
      <c r="N1687" s="4" t="n">
        <f aca="false">IF(J1687="Yes",H1687*CALCULATIONS!$B$3,0)</f>
        <v>0</v>
      </c>
      <c r="O1687" s="4" t="n">
        <f aca="false">L1687-M1687-N1687</f>
        <v>3974.187</v>
      </c>
      <c r="P1687" s="16" t="n">
        <f aca="false">IF(L1687&gt;0,O1687/L1687,"")</f>
        <v>0.368421052631579</v>
      </c>
    </row>
    <row r="1688" customFormat="false" ht="15" hidden="false" customHeight="false" outlineLevel="0" collapsed="false">
      <c r="A1688" s="2" t="str">
        <f aca="false">RAW_DATA!A1684</f>
        <v>ORD-101683</v>
      </c>
      <c r="B1688" s="2" t="str">
        <f aca="false">RAW_DATA!B1684</f>
        <v>CUST-2086</v>
      </c>
      <c r="C1688" s="2" t="str">
        <f aca="false">RAW_DATA!C1684</f>
        <v>Kids</v>
      </c>
      <c r="D1688" s="2" t="str">
        <f aca="false">RAW_DATA!D1684</f>
        <v>KID-JEANS-001</v>
      </c>
      <c r="E1688" s="14" t="str">
        <f aca="false">RAW_DATA!E1684</f>
        <v>2024-02-08</v>
      </c>
      <c r="F1688" s="14" t="str">
        <f aca="false">RAW_DATA!F1684</f>
        <v>2024-02-13</v>
      </c>
      <c r="G1688" s="2" t="str">
        <f aca="false">RAW_DATA!G1684</f>
        <v>Bagmati</v>
      </c>
      <c r="H1688" s="4" t="n">
        <f aca="false">RAW_DATA!H1684</f>
        <v>4670.6</v>
      </c>
      <c r="I1688" s="5" t="n">
        <f aca="false">RAW_DATA!I1684</f>
        <v>20</v>
      </c>
      <c r="J1688" s="2" t="str">
        <f aca="false">RAW_DATA!J1684</f>
        <v>Yes</v>
      </c>
      <c r="K1688" s="15" t="n">
        <f aca="false">IF(AND(F1688&lt;&gt;"",E1688&lt;&gt;""),DATEVALUE(F1688)-DATEVALUE(E1688),"")</f>
        <v>5</v>
      </c>
      <c r="L1688" s="4" t="n">
        <f aca="false">H1688*(1-I1688/100)</f>
        <v>3736.48</v>
      </c>
      <c r="M1688" s="4" t="n">
        <f aca="false">H1688*CALCULATIONS!$B$2</f>
        <v>2802.36</v>
      </c>
      <c r="N1688" s="4" t="n">
        <f aca="false">IF(J1688="Yes",H1688*CALCULATIONS!$B$3,0)</f>
        <v>934.12</v>
      </c>
      <c r="O1688" s="4" t="n">
        <f aca="false">L1688-M1688-N1688</f>
        <v>0</v>
      </c>
      <c r="P1688" s="16" t="n">
        <f aca="false">IF(L1688&gt;0,O1688/L1688,"")</f>
        <v>0</v>
      </c>
    </row>
    <row r="1689" customFormat="false" ht="15" hidden="false" customHeight="false" outlineLevel="0" collapsed="false">
      <c r="A1689" s="2" t="str">
        <f aca="false">RAW_DATA!A1685</f>
        <v>ORD-101684</v>
      </c>
      <c r="B1689" s="2" t="str">
        <f aca="false">RAW_DATA!B1685</f>
        <v>CUST-6594</v>
      </c>
      <c r="C1689" s="2" t="str">
        <f aca="false">RAW_DATA!C1685</f>
        <v>Women</v>
      </c>
      <c r="D1689" s="2" t="str">
        <f aca="false">RAW_DATA!D1685</f>
        <v>WOM-DRESS-001</v>
      </c>
      <c r="E1689" s="14" t="str">
        <f aca="false">RAW_DATA!E1685</f>
        <v>2024-07-20</v>
      </c>
      <c r="F1689" s="14" t="str">
        <f aca="false">RAW_DATA!F1685</f>
        <v>2024-07-24</v>
      </c>
      <c r="G1689" s="2" t="str">
        <f aca="false">RAW_DATA!G1685</f>
        <v>Lumbini</v>
      </c>
      <c r="H1689" s="4" t="n">
        <f aca="false">RAW_DATA!H1685</f>
        <v>5858.06</v>
      </c>
      <c r="I1689" s="5" t="n">
        <f aca="false">RAW_DATA!I1685</f>
        <v>0</v>
      </c>
      <c r="J1689" s="2" t="str">
        <f aca="false">RAW_DATA!J1685</f>
        <v>No</v>
      </c>
      <c r="K1689" s="15" t="n">
        <f aca="false">IF(AND(F1689&lt;&gt;"",E1689&lt;&gt;""),DATEVALUE(F1689)-DATEVALUE(E1689),"")</f>
        <v>4</v>
      </c>
      <c r="L1689" s="4" t="n">
        <f aca="false">H1689*(1-I1689/100)</f>
        <v>5858.06</v>
      </c>
      <c r="M1689" s="4" t="n">
        <f aca="false">H1689*CALCULATIONS!$B$2</f>
        <v>3514.836</v>
      </c>
      <c r="N1689" s="4" t="n">
        <f aca="false">IF(J1689="Yes",H1689*CALCULATIONS!$B$3,0)</f>
        <v>0</v>
      </c>
      <c r="O1689" s="4" t="n">
        <f aca="false">L1689-M1689-N1689</f>
        <v>2343.224</v>
      </c>
      <c r="P1689" s="16" t="n">
        <f aca="false">IF(L1689&gt;0,O1689/L1689,"")</f>
        <v>0.4</v>
      </c>
    </row>
    <row r="1690" customFormat="false" ht="15" hidden="false" customHeight="false" outlineLevel="0" collapsed="false">
      <c r="A1690" s="2" t="str">
        <f aca="false">RAW_DATA!A1686</f>
        <v>ORD-101685</v>
      </c>
      <c r="B1690" s="2" t="str">
        <f aca="false">RAW_DATA!B1686</f>
        <v>CUST-3248</v>
      </c>
      <c r="C1690" s="2" t="str">
        <f aca="false">RAW_DATA!C1686</f>
        <v>Men</v>
      </c>
      <c r="D1690" s="2" t="str">
        <f aca="false">RAW_DATA!D1686</f>
        <v>MEN-CHINO-001</v>
      </c>
      <c r="E1690" s="14" t="str">
        <f aca="false">RAW_DATA!E1686</f>
        <v>2024-08-28</v>
      </c>
      <c r="F1690" s="14" t="str">
        <f aca="false">RAW_DATA!F1686</f>
        <v>2024-09-03</v>
      </c>
      <c r="G1690" s="2" t="str">
        <f aca="false">RAW_DATA!G1686</f>
        <v>Gandaki</v>
      </c>
      <c r="H1690" s="4" t="n">
        <f aca="false">RAW_DATA!H1686</f>
        <v>12902.99</v>
      </c>
      <c r="I1690" s="5" t="n">
        <f aca="false">RAW_DATA!I1686</f>
        <v>10</v>
      </c>
      <c r="J1690" s="2" t="str">
        <f aca="false">RAW_DATA!J1686</f>
        <v>No</v>
      </c>
      <c r="K1690" s="15" t="n">
        <f aca="false">IF(AND(F1690&lt;&gt;"",E1690&lt;&gt;""),DATEVALUE(F1690)-DATEVALUE(E1690),"")</f>
        <v>6</v>
      </c>
      <c r="L1690" s="4" t="n">
        <f aca="false">H1690*(1-I1690/100)</f>
        <v>11612.691</v>
      </c>
      <c r="M1690" s="4" t="n">
        <f aca="false">H1690*CALCULATIONS!$B$2</f>
        <v>7741.794</v>
      </c>
      <c r="N1690" s="4" t="n">
        <f aca="false">IF(J1690="Yes",H1690*CALCULATIONS!$B$3,0)</f>
        <v>0</v>
      </c>
      <c r="O1690" s="4" t="n">
        <f aca="false">L1690-M1690-N1690</f>
        <v>3870.897</v>
      </c>
      <c r="P1690" s="16" t="n">
        <f aca="false">IF(L1690&gt;0,O1690/L1690,"")</f>
        <v>0.333333333333333</v>
      </c>
    </row>
    <row r="1691" customFormat="false" ht="15" hidden="false" customHeight="false" outlineLevel="0" collapsed="false">
      <c r="A1691" s="2" t="str">
        <f aca="false">RAW_DATA!A1687</f>
        <v>ORD-101686</v>
      </c>
      <c r="B1691" s="2" t="str">
        <f aca="false">RAW_DATA!B1687</f>
        <v>CUST-5394</v>
      </c>
      <c r="C1691" s="2" t="str">
        <f aca="false">RAW_DATA!C1687</f>
        <v>Women</v>
      </c>
      <c r="D1691" s="2" t="str">
        <f aca="false">RAW_DATA!D1687</f>
        <v>WOM-SAREE-001</v>
      </c>
      <c r="E1691" s="14" t="str">
        <f aca="false">RAW_DATA!E1687</f>
        <v>2024-11-11</v>
      </c>
      <c r="F1691" s="14" t="str">
        <f aca="false">RAW_DATA!F1687</f>
        <v>2024-11-18</v>
      </c>
      <c r="G1691" s="2" t="str">
        <f aca="false">RAW_DATA!G1687</f>
        <v>Lumbini</v>
      </c>
      <c r="H1691" s="4" t="n">
        <f aca="false">RAW_DATA!H1687</f>
        <v>8224.72</v>
      </c>
      <c r="I1691" s="5" t="n">
        <f aca="false">RAW_DATA!I1687</f>
        <v>10</v>
      </c>
      <c r="J1691" s="2" t="str">
        <f aca="false">RAW_DATA!J1687</f>
        <v>No</v>
      </c>
      <c r="K1691" s="15" t="n">
        <f aca="false">IF(AND(F1691&lt;&gt;"",E1691&lt;&gt;""),DATEVALUE(F1691)-DATEVALUE(E1691),"")</f>
        <v>7</v>
      </c>
      <c r="L1691" s="4" t="n">
        <f aca="false">H1691*(1-I1691/100)</f>
        <v>7402.248</v>
      </c>
      <c r="M1691" s="4" t="n">
        <f aca="false">H1691*CALCULATIONS!$B$2</f>
        <v>4934.832</v>
      </c>
      <c r="N1691" s="4" t="n">
        <f aca="false">IF(J1691="Yes",H1691*CALCULATIONS!$B$3,0)</f>
        <v>0</v>
      </c>
      <c r="O1691" s="4" t="n">
        <f aca="false">L1691-M1691-N1691</f>
        <v>2467.416</v>
      </c>
      <c r="P1691" s="16" t="n">
        <f aca="false">IF(L1691&gt;0,O1691/L1691,"")</f>
        <v>0.333333333333333</v>
      </c>
    </row>
    <row r="1692" customFormat="false" ht="15" hidden="false" customHeight="false" outlineLevel="0" collapsed="false">
      <c r="A1692" s="2" t="str">
        <f aca="false">RAW_DATA!A1688</f>
        <v>ORD-101687</v>
      </c>
      <c r="B1692" s="2" t="str">
        <f aca="false">RAW_DATA!B1688</f>
        <v>CUST-6710</v>
      </c>
      <c r="C1692" s="2" t="str">
        <f aca="false">RAW_DATA!C1688</f>
        <v>Kids</v>
      </c>
      <c r="D1692" s="2" t="str">
        <f aca="false">RAW_DATA!D1688</f>
        <v>KID-JACKET-001</v>
      </c>
      <c r="E1692" s="14" t="str">
        <f aca="false">RAW_DATA!E1688</f>
        <v>2024-06-14</v>
      </c>
      <c r="F1692" s="14" t="str">
        <f aca="false">RAW_DATA!F1688</f>
        <v>2024-06-25</v>
      </c>
      <c r="G1692" s="2" t="str">
        <f aca="false">RAW_DATA!G1688</f>
        <v>Gandaki</v>
      </c>
      <c r="H1692" s="4" t="n">
        <f aca="false">RAW_DATA!H1688</f>
        <v>5039.25</v>
      </c>
      <c r="I1692" s="5" t="n">
        <f aca="false">RAW_DATA!I1688</f>
        <v>5</v>
      </c>
      <c r="J1692" s="2" t="str">
        <f aca="false">RAW_DATA!J1688</f>
        <v>No</v>
      </c>
      <c r="K1692" s="15" t="n">
        <f aca="false">IF(AND(F1692&lt;&gt;"",E1692&lt;&gt;""),DATEVALUE(F1692)-DATEVALUE(E1692),"")</f>
        <v>11</v>
      </c>
      <c r="L1692" s="4" t="n">
        <f aca="false">H1692*(1-I1692/100)</f>
        <v>4787.2875</v>
      </c>
      <c r="M1692" s="4" t="n">
        <f aca="false">H1692*CALCULATIONS!$B$2</f>
        <v>3023.55</v>
      </c>
      <c r="N1692" s="4" t="n">
        <f aca="false">IF(J1692="Yes",H1692*CALCULATIONS!$B$3,0)</f>
        <v>0</v>
      </c>
      <c r="O1692" s="4" t="n">
        <f aca="false">L1692-M1692-N1692</f>
        <v>1763.7375</v>
      </c>
      <c r="P1692" s="16" t="n">
        <f aca="false">IF(L1692&gt;0,O1692/L1692,"")</f>
        <v>0.368421052631579</v>
      </c>
    </row>
    <row r="1693" customFormat="false" ht="15" hidden="false" customHeight="false" outlineLevel="0" collapsed="false">
      <c r="A1693" s="2" t="str">
        <f aca="false">RAW_DATA!A1689</f>
        <v>ORD-101688</v>
      </c>
      <c r="B1693" s="2" t="str">
        <f aca="false">RAW_DATA!B1689</f>
        <v>CUST-4085</v>
      </c>
      <c r="C1693" s="2" t="str">
        <f aca="false">RAW_DATA!C1689</f>
        <v>Kids</v>
      </c>
      <c r="D1693" s="2" t="str">
        <f aca="false">RAW_DATA!D1689</f>
        <v>KID-DRESS-001</v>
      </c>
      <c r="E1693" s="14" t="str">
        <f aca="false">RAW_DATA!E1689</f>
        <v>2024-05-22</v>
      </c>
      <c r="F1693" s="14" t="str">
        <f aca="false">RAW_DATA!F1689</f>
        <v>2024-05-26</v>
      </c>
      <c r="G1693" s="2" t="str">
        <f aca="false">RAW_DATA!G1689</f>
        <v>Karnali</v>
      </c>
      <c r="H1693" s="4" t="n">
        <f aca="false">RAW_DATA!H1689</f>
        <v>10303.45</v>
      </c>
      <c r="I1693" s="5" t="n">
        <f aca="false">RAW_DATA!I1689</f>
        <v>20</v>
      </c>
      <c r="J1693" s="2" t="str">
        <f aca="false">RAW_DATA!J1689</f>
        <v>No</v>
      </c>
      <c r="K1693" s="15" t="n">
        <f aca="false">IF(AND(F1693&lt;&gt;"",E1693&lt;&gt;""),DATEVALUE(F1693)-DATEVALUE(E1693),"")</f>
        <v>4</v>
      </c>
      <c r="L1693" s="4" t="n">
        <f aca="false">H1693*(1-I1693/100)</f>
        <v>8242.76</v>
      </c>
      <c r="M1693" s="4" t="n">
        <f aca="false">H1693*CALCULATIONS!$B$2</f>
        <v>6182.07</v>
      </c>
      <c r="N1693" s="4" t="n">
        <f aca="false">IF(J1693="Yes",H1693*CALCULATIONS!$B$3,0)</f>
        <v>0</v>
      </c>
      <c r="O1693" s="4" t="n">
        <f aca="false">L1693-M1693-N1693</f>
        <v>2060.69</v>
      </c>
      <c r="P1693" s="16" t="n">
        <f aca="false">IF(L1693&gt;0,O1693/L1693,"")</f>
        <v>0.25</v>
      </c>
    </row>
    <row r="1694" customFormat="false" ht="15" hidden="false" customHeight="false" outlineLevel="0" collapsed="false">
      <c r="A1694" s="2" t="str">
        <f aca="false">RAW_DATA!A1690</f>
        <v>ORD-101689</v>
      </c>
      <c r="B1694" s="2" t="str">
        <f aca="false">RAW_DATA!B1690</f>
        <v>CUST-6261</v>
      </c>
      <c r="C1694" s="2" t="str">
        <f aca="false">RAW_DATA!C1690</f>
        <v>Women</v>
      </c>
      <c r="D1694" s="2" t="str">
        <f aca="false">RAW_DATA!D1690</f>
        <v>WOM-DRESS-001</v>
      </c>
      <c r="E1694" s="14" t="str">
        <f aca="false">RAW_DATA!E1690</f>
        <v>2024-12-17</v>
      </c>
      <c r="F1694" s="14" t="str">
        <f aca="false">RAW_DATA!F1690</f>
        <v>2024-12-24</v>
      </c>
      <c r="G1694" s="2" t="str">
        <f aca="false">RAW_DATA!G1690</f>
        <v>Karnali</v>
      </c>
      <c r="H1694" s="4" t="n">
        <f aca="false">RAW_DATA!H1690</f>
        <v>4777.72</v>
      </c>
      <c r="I1694" s="5" t="n">
        <f aca="false">RAW_DATA!I1690</f>
        <v>25</v>
      </c>
      <c r="J1694" s="2" t="str">
        <f aca="false">RAW_DATA!J1690</f>
        <v>No</v>
      </c>
      <c r="K1694" s="15" t="n">
        <f aca="false">IF(AND(F1694&lt;&gt;"",E1694&lt;&gt;""),DATEVALUE(F1694)-DATEVALUE(E1694),"")</f>
        <v>7</v>
      </c>
      <c r="L1694" s="4" t="n">
        <f aca="false">H1694*(1-I1694/100)</f>
        <v>3583.29</v>
      </c>
      <c r="M1694" s="4" t="n">
        <f aca="false">H1694*CALCULATIONS!$B$2</f>
        <v>2866.632</v>
      </c>
      <c r="N1694" s="4" t="n">
        <f aca="false">IF(J1694="Yes",H1694*CALCULATIONS!$B$3,0)</f>
        <v>0</v>
      </c>
      <c r="O1694" s="4" t="n">
        <f aca="false">L1694-M1694-N1694</f>
        <v>716.658</v>
      </c>
      <c r="P1694" s="16" t="n">
        <f aca="false">IF(L1694&gt;0,O1694/L1694,"")</f>
        <v>0.2</v>
      </c>
    </row>
    <row r="1695" customFormat="false" ht="15" hidden="false" customHeight="false" outlineLevel="0" collapsed="false">
      <c r="A1695" s="2" t="str">
        <f aca="false">RAW_DATA!A1691</f>
        <v>ORD-101690</v>
      </c>
      <c r="B1695" s="2" t="str">
        <f aca="false">RAW_DATA!B1691</f>
        <v>CUST-6527</v>
      </c>
      <c r="C1695" s="2" t="str">
        <f aca="false">RAW_DATA!C1691</f>
        <v>Men</v>
      </c>
      <c r="D1695" s="2" t="str">
        <f aca="false">RAW_DATA!D1691</f>
        <v>MEN-TSHIRT-001</v>
      </c>
      <c r="E1695" s="14" t="str">
        <f aca="false">RAW_DATA!E1691</f>
        <v>2024-05-29</v>
      </c>
      <c r="F1695" s="14" t="str">
        <f aca="false">RAW_DATA!F1691</f>
        <v>2024-06-05</v>
      </c>
      <c r="G1695" s="2" t="str">
        <f aca="false">RAW_DATA!G1691</f>
        <v>Gandaki</v>
      </c>
      <c r="H1695" s="4" t="n">
        <f aca="false">RAW_DATA!H1691</f>
        <v>2199.56</v>
      </c>
      <c r="I1695" s="5" t="n">
        <f aca="false">RAW_DATA!I1691</f>
        <v>5</v>
      </c>
      <c r="J1695" s="2" t="str">
        <f aca="false">RAW_DATA!J1691</f>
        <v>No</v>
      </c>
      <c r="K1695" s="15" t="n">
        <f aca="false">IF(AND(F1695&lt;&gt;"",E1695&lt;&gt;""),DATEVALUE(F1695)-DATEVALUE(E1695),"")</f>
        <v>7</v>
      </c>
      <c r="L1695" s="4" t="n">
        <f aca="false">H1695*(1-I1695/100)</f>
        <v>2089.582</v>
      </c>
      <c r="M1695" s="4" t="n">
        <f aca="false">H1695*CALCULATIONS!$B$2</f>
        <v>1319.736</v>
      </c>
      <c r="N1695" s="4" t="n">
        <f aca="false">IF(J1695="Yes",H1695*CALCULATIONS!$B$3,0)</f>
        <v>0</v>
      </c>
      <c r="O1695" s="4" t="n">
        <f aca="false">L1695-M1695-N1695</f>
        <v>769.846</v>
      </c>
      <c r="P1695" s="16" t="n">
        <f aca="false">IF(L1695&gt;0,O1695/L1695,"")</f>
        <v>0.368421052631579</v>
      </c>
    </row>
    <row r="1696" customFormat="false" ht="15" hidden="false" customHeight="false" outlineLevel="0" collapsed="false">
      <c r="A1696" s="2" t="str">
        <f aca="false">RAW_DATA!A1692</f>
        <v>ORD-101691</v>
      </c>
      <c r="B1696" s="2" t="str">
        <f aca="false">RAW_DATA!B1692</f>
        <v>CUST-6593</v>
      </c>
      <c r="C1696" s="2" t="str">
        <f aca="false">RAW_DATA!C1692</f>
        <v>Men</v>
      </c>
      <c r="D1696" s="2" t="str">
        <f aca="false">RAW_DATA!D1692</f>
        <v>MEN-TSHIRT-001</v>
      </c>
      <c r="E1696" s="14" t="str">
        <f aca="false">RAW_DATA!E1692</f>
        <v>2024-05-18</v>
      </c>
      <c r="F1696" s="14" t="str">
        <f aca="false">RAW_DATA!F1692</f>
        <v>2024-05-30</v>
      </c>
      <c r="G1696" s="2" t="str">
        <f aca="false">RAW_DATA!G1692</f>
        <v>Madhesh</v>
      </c>
      <c r="H1696" s="4" t="n">
        <f aca="false">RAW_DATA!H1692</f>
        <v>7522.98</v>
      </c>
      <c r="I1696" s="5" t="n">
        <f aca="false">RAW_DATA!I1692</f>
        <v>15</v>
      </c>
      <c r="J1696" s="2" t="str">
        <f aca="false">RAW_DATA!J1692</f>
        <v>No</v>
      </c>
      <c r="K1696" s="15" t="n">
        <f aca="false">IF(AND(F1696&lt;&gt;"",E1696&lt;&gt;""),DATEVALUE(F1696)-DATEVALUE(E1696),"")</f>
        <v>12</v>
      </c>
      <c r="L1696" s="4" t="n">
        <f aca="false">H1696*(1-I1696/100)</f>
        <v>6394.533</v>
      </c>
      <c r="M1696" s="4" t="n">
        <f aca="false">H1696*CALCULATIONS!$B$2</f>
        <v>4513.788</v>
      </c>
      <c r="N1696" s="4" t="n">
        <f aca="false">IF(J1696="Yes",H1696*CALCULATIONS!$B$3,0)</f>
        <v>0</v>
      </c>
      <c r="O1696" s="4" t="n">
        <f aca="false">L1696-M1696-N1696</f>
        <v>1880.745</v>
      </c>
      <c r="P1696" s="16" t="n">
        <f aca="false">IF(L1696&gt;0,O1696/L1696,"")</f>
        <v>0.294117647058824</v>
      </c>
    </row>
    <row r="1697" customFormat="false" ht="15" hidden="false" customHeight="false" outlineLevel="0" collapsed="false">
      <c r="A1697" s="2" t="str">
        <f aca="false">RAW_DATA!A1693</f>
        <v>ORD-101692</v>
      </c>
      <c r="B1697" s="2" t="str">
        <f aca="false">RAW_DATA!B1693</f>
        <v>CUST-4095</v>
      </c>
      <c r="C1697" s="2" t="str">
        <f aca="false">RAW_DATA!C1693</f>
        <v>Men</v>
      </c>
      <c r="D1697" s="2" t="str">
        <f aca="false">RAW_DATA!D1693</f>
        <v>MEN-KURTA-001</v>
      </c>
      <c r="E1697" s="14" t="str">
        <f aca="false">RAW_DATA!E1693</f>
        <v>2024-10-08</v>
      </c>
      <c r="F1697" s="14" t="str">
        <f aca="false">RAW_DATA!F1693</f>
        <v>2024-10-23</v>
      </c>
      <c r="G1697" s="2" t="str">
        <f aca="false">RAW_DATA!G1693</f>
        <v>Bagmati</v>
      </c>
      <c r="H1697" s="4" t="n">
        <f aca="false">RAW_DATA!H1693</f>
        <v>14514.45</v>
      </c>
      <c r="I1697" s="5" t="n">
        <f aca="false">RAW_DATA!I1693</f>
        <v>0</v>
      </c>
      <c r="J1697" s="2" t="str">
        <f aca="false">RAW_DATA!J1693</f>
        <v>Yes</v>
      </c>
      <c r="K1697" s="15" t="n">
        <f aca="false">IF(AND(F1697&lt;&gt;"",E1697&lt;&gt;""),DATEVALUE(F1697)-DATEVALUE(E1697),"")</f>
        <v>15</v>
      </c>
      <c r="L1697" s="4" t="n">
        <f aca="false">H1697*(1-I1697/100)</f>
        <v>14514.45</v>
      </c>
      <c r="M1697" s="4" t="n">
        <f aca="false">H1697*CALCULATIONS!$B$2</f>
        <v>8708.67</v>
      </c>
      <c r="N1697" s="4" t="n">
        <f aca="false">IF(J1697="Yes",H1697*CALCULATIONS!$B$3,0)</f>
        <v>2902.89</v>
      </c>
      <c r="O1697" s="4" t="n">
        <f aca="false">L1697-M1697-N1697</f>
        <v>2902.89</v>
      </c>
      <c r="P1697" s="16" t="n">
        <f aca="false">IF(L1697&gt;0,O1697/L1697,"")</f>
        <v>0.2</v>
      </c>
    </row>
    <row r="1698" customFormat="false" ht="15" hidden="false" customHeight="false" outlineLevel="0" collapsed="false">
      <c r="A1698" s="2" t="str">
        <f aca="false">RAW_DATA!A1694</f>
        <v>ORD-101693</v>
      </c>
      <c r="B1698" s="2" t="str">
        <f aca="false">RAW_DATA!B1694</f>
        <v>CUST-7889</v>
      </c>
      <c r="C1698" s="2" t="str">
        <f aca="false">RAW_DATA!C1694</f>
        <v>Kids</v>
      </c>
      <c r="D1698" s="2" t="str">
        <f aca="false">RAW_DATA!D1694</f>
        <v>KID-JACKET-001</v>
      </c>
      <c r="E1698" s="14" t="str">
        <f aca="false">RAW_DATA!E1694</f>
        <v>2024-10-08</v>
      </c>
      <c r="F1698" s="14" t="str">
        <f aca="false">RAW_DATA!F1694</f>
        <v>2024-10-14</v>
      </c>
      <c r="G1698" s="2" t="str">
        <f aca="false">RAW_DATA!G1694</f>
        <v>Sudurpashchim</v>
      </c>
      <c r="H1698" s="4" t="n">
        <f aca="false">RAW_DATA!H1694</f>
        <v>14053.89</v>
      </c>
      <c r="I1698" s="5" t="n">
        <f aca="false">RAW_DATA!I1694</f>
        <v>15</v>
      </c>
      <c r="J1698" s="2" t="str">
        <f aca="false">RAW_DATA!J1694</f>
        <v>No</v>
      </c>
      <c r="K1698" s="15" t="n">
        <f aca="false">IF(AND(F1698&lt;&gt;"",E1698&lt;&gt;""),DATEVALUE(F1698)-DATEVALUE(E1698),"")</f>
        <v>6</v>
      </c>
      <c r="L1698" s="4" t="n">
        <f aca="false">H1698*(1-I1698/100)</f>
        <v>11945.8065</v>
      </c>
      <c r="M1698" s="4" t="n">
        <f aca="false">H1698*CALCULATIONS!$B$2</f>
        <v>8432.334</v>
      </c>
      <c r="N1698" s="4" t="n">
        <f aca="false">IF(J1698="Yes",H1698*CALCULATIONS!$B$3,0)</f>
        <v>0</v>
      </c>
      <c r="O1698" s="4" t="n">
        <f aca="false">L1698-M1698-N1698</f>
        <v>3513.4725</v>
      </c>
      <c r="P1698" s="16" t="n">
        <f aca="false">IF(L1698&gt;0,O1698/L1698,"")</f>
        <v>0.294117647058824</v>
      </c>
    </row>
    <row r="1699" customFormat="false" ht="15" hidden="false" customHeight="false" outlineLevel="0" collapsed="false">
      <c r="A1699" s="2" t="str">
        <f aca="false">RAW_DATA!A1695</f>
        <v>ORD-101694</v>
      </c>
      <c r="B1699" s="2" t="str">
        <f aca="false">RAW_DATA!B1695</f>
        <v>CUST-6130</v>
      </c>
      <c r="C1699" s="2" t="str">
        <f aca="false">RAW_DATA!C1695</f>
        <v>Men</v>
      </c>
      <c r="D1699" s="2" t="str">
        <f aca="false">RAW_DATA!D1695</f>
        <v>MEN-SHIRT-001</v>
      </c>
      <c r="E1699" s="14" t="str">
        <f aca="false">RAW_DATA!E1695</f>
        <v>2024-10-31</v>
      </c>
      <c r="F1699" s="14" t="str">
        <f aca="false">RAW_DATA!F1695</f>
        <v>2024-11-02</v>
      </c>
      <c r="G1699" s="2" t="str">
        <f aca="false">RAW_DATA!G1695</f>
        <v>Sudurpashchim</v>
      </c>
      <c r="H1699" s="4" t="n">
        <f aca="false">RAW_DATA!H1695</f>
        <v>14734.6</v>
      </c>
      <c r="I1699" s="5" t="n">
        <f aca="false">RAW_DATA!I1695</f>
        <v>25</v>
      </c>
      <c r="J1699" s="2" t="str">
        <f aca="false">RAW_DATA!J1695</f>
        <v>No</v>
      </c>
      <c r="K1699" s="15" t="n">
        <f aca="false">IF(AND(F1699&lt;&gt;"",E1699&lt;&gt;""),DATEVALUE(F1699)-DATEVALUE(E1699),"")</f>
        <v>2</v>
      </c>
      <c r="L1699" s="4" t="n">
        <f aca="false">H1699*(1-I1699/100)</f>
        <v>11050.95</v>
      </c>
      <c r="M1699" s="4" t="n">
        <f aca="false">H1699*CALCULATIONS!$B$2</f>
        <v>8840.76</v>
      </c>
      <c r="N1699" s="4" t="n">
        <f aca="false">IF(J1699="Yes",H1699*CALCULATIONS!$B$3,0)</f>
        <v>0</v>
      </c>
      <c r="O1699" s="4" t="n">
        <f aca="false">L1699-M1699-N1699</f>
        <v>2210.19</v>
      </c>
      <c r="P1699" s="16" t="n">
        <f aca="false">IF(L1699&gt;0,O1699/L1699,"")</f>
        <v>0.2</v>
      </c>
    </row>
    <row r="1700" customFormat="false" ht="15" hidden="false" customHeight="false" outlineLevel="0" collapsed="false">
      <c r="A1700" s="2" t="str">
        <f aca="false">RAW_DATA!A1696</f>
        <v>ORD-101695</v>
      </c>
      <c r="B1700" s="2" t="str">
        <f aca="false">RAW_DATA!B1696</f>
        <v>CUST-2760</v>
      </c>
      <c r="C1700" s="2" t="str">
        <f aca="false">RAW_DATA!C1696</f>
        <v>Men</v>
      </c>
      <c r="D1700" s="2" t="str">
        <f aca="false">RAW_DATA!D1696</f>
        <v>MEN-JEANS-001</v>
      </c>
      <c r="E1700" s="14" t="str">
        <f aca="false">RAW_DATA!E1696</f>
        <v>2024-01-28</v>
      </c>
      <c r="F1700" s="14" t="str">
        <f aca="false">RAW_DATA!F1696</f>
        <v>2024-01-29</v>
      </c>
      <c r="G1700" s="2" t="str">
        <f aca="false">RAW_DATA!G1696</f>
        <v>Bagmati</v>
      </c>
      <c r="H1700" s="4" t="n">
        <f aca="false">RAW_DATA!H1696</f>
        <v>12118.85</v>
      </c>
      <c r="I1700" s="5" t="n">
        <f aca="false">RAW_DATA!I1696</f>
        <v>30</v>
      </c>
      <c r="J1700" s="2" t="str">
        <f aca="false">RAW_DATA!J1696</f>
        <v>Yes</v>
      </c>
      <c r="K1700" s="15" t="n">
        <f aca="false">IF(AND(F1700&lt;&gt;"",E1700&lt;&gt;""),DATEVALUE(F1700)-DATEVALUE(E1700),"")</f>
        <v>1</v>
      </c>
      <c r="L1700" s="4" t="n">
        <f aca="false">H1700*(1-I1700/100)</f>
        <v>8483.195</v>
      </c>
      <c r="M1700" s="4" t="n">
        <f aca="false">H1700*CALCULATIONS!$B$2</f>
        <v>7271.31</v>
      </c>
      <c r="N1700" s="4" t="n">
        <f aca="false">IF(J1700="Yes",H1700*CALCULATIONS!$B$3,0)</f>
        <v>2423.77</v>
      </c>
      <c r="O1700" s="4" t="n">
        <f aca="false">L1700-M1700-N1700</f>
        <v>-1211.885</v>
      </c>
      <c r="P1700" s="16" t="n">
        <f aca="false">IF(L1700&gt;0,O1700/L1700,"")</f>
        <v>-0.142857142857143</v>
      </c>
    </row>
    <row r="1701" customFormat="false" ht="15" hidden="false" customHeight="false" outlineLevel="0" collapsed="false">
      <c r="A1701" s="2" t="str">
        <f aca="false">RAW_DATA!A1697</f>
        <v>ORD-101696</v>
      </c>
      <c r="B1701" s="2" t="str">
        <f aca="false">RAW_DATA!B1697</f>
        <v>CUST-1981</v>
      </c>
      <c r="C1701" s="2" t="str">
        <f aca="false">RAW_DATA!C1697</f>
        <v>Women</v>
      </c>
      <c r="D1701" s="2" t="str">
        <f aca="false">RAW_DATA!D1697</f>
        <v>WOM-JEANS-001</v>
      </c>
      <c r="E1701" s="14" t="str">
        <f aca="false">RAW_DATA!E1697</f>
        <v>2024-12-17</v>
      </c>
      <c r="F1701" s="14" t="str">
        <f aca="false">RAW_DATA!F1697</f>
        <v>2024-12-22</v>
      </c>
      <c r="G1701" s="2" t="str">
        <f aca="false">RAW_DATA!G1697</f>
        <v>Bagmati</v>
      </c>
      <c r="H1701" s="4" t="n">
        <f aca="false">RAW_DATA!H1697</f>
        <v>13923.34</v>
      </c>
      <c r="I1701" s="5" t="n">
        <f aca="false">RAW_DATA!I1697</f>
        <v>0</v>
      </c>
      <c r="J1701" s="2" t="str">
        <f aca="false">RAW_DATA!J1697</f>
        <v>Yes</v>
      </c>
      <c r="K1701" s="15" t="n">
        <f aca="false">IF(AND(F1701&lt;&gt;"",E1701&lt;&gt;""),DATEVALUE(F1701)-DATEVALUE(E1701),"")</f>
        <v>5</v>
      </c>
      <c r="L1701" s="4" t="n">
        <f aca="false">H1701*(1-I1701/100)</f>
        <v>13923.34</v>
      </c>
      <c r="M1701" s="4" t="n">
        <f aca="false">H1701*CALCULATIONS!$B$2</f>
        <v>8354.004</v>
      </c>
      <c r="N1701" s="4" t="n">
        <f aca="false">IF(J1701="Yes",H1701*CALCULATIONS!$B$3,0)</f>
        <v>2784.668</v>
      </c>
      <c r="O1701" s="4" t="n">
        <f aca="false">L1701-M1701-N1701</f>
        <v>2784.668</v>
      </c>
      <c r="P1701" s="16" t="n">
        <f aca="false">IF(L1701&gt;0,O1701/L1701,"")</f>
        <v>0.2</v>
      </c>
    </row>
    <row r="1702" customFormat="false" ht="15" hidden="false" customHeight="false" outlineLevel="0" collapsed="false">
      <c r="A1702" s="2" t="str">
        <f aca="false">RAW_DATA!A1698</f>
        <v>ORD-101697</v>
      </c>
      <c r="B1702" s="2" t="str">
        <f aca="false">RAW_DATA!B1698</f>
        <v>CUST-5370</v>
      </c>
      <c r="C1702" s="2" t="str">
        <f aca="false">RAW_DATA!C1698</f>
        <v>Men</v>
      </c>
      <c r="D1702" s="2" t="str">
        <f aca="false">RAW_DATA!D1698</f>
        <v>MEN-SUIT-001</v>
      </c>
      <c r="E1702" s="14" t="str">
        <f aca="false">RAW_DATA!E1698</f>
        <v>2024-08-08</v>
      </c>
      <c r="F1702" s="14" t="str">
        <f aca="false">RAW_DATA!F1698</f>
        <v>2024-08-12</v>
      </c>
      <c r="G1702" s="2" t="str">
        <f aca="false">RAW_DATA!G1698</f>
        <v>Sudurpashchim</v>
      </c>
      <c r="H1702" s="4" t="n">
        <f aca="false">RAW_DATA!H1698</f>
        <v>4519.02</v>
      </c>
      <c r="I1702" s="5" t="n">
        <f aca="false">RAW_DATA!I1698</f>
        <v>25</v>
      </c>
      <c r="J1702" s="2" t="str">
        <f aca="false">RAW_DATA!J1698</f>
        <v>No</v>
      </c>
      <c r="K1702" s="15" t="n">
        <f aca="false">IF(AND(F1702&lt;&gt;"",E1702&lt;&gt;""),DATEVALUE(F1702)-DATEVALUE(E1702),"")</f>
        <v>4</v>
      </c>
      <c r="L1702" s="4" t="n">
        <f aca="false">H1702*(1-I1702/100)</f>
        <v>3389.265</v>
      </c>
      <c r="M1702" s="4" t="n">
        <f aca="false">H1702*CALCULATIONS!$B$2</f>
        <v>2711.412</v>
      </c>
      <c r="N1702" s="4" t="n">
        <f aca="false">IF(J1702="Yes",H1702*CALCULATIONS!$B$3,0)</f>
        <v>0</v>
      </c>
      <c r="O1702" s="4" t="n">
        <f aca="false">L1702-M1702-N1702</f>
        <v>677.853</v>
      </c>
      <c r="P1702" s="16" t="n">
        <f aca="false">IF(L1702&gt;0,O1702/L1702,"")</f>
        <v>0.2</v>
      </c>
    </row>
    <row r="1703" customFormat="false" ht="15" hidden="false" customHeight="false" outlineLevel="0" collapsed="false">
      <c r="A1703" s="2" t="str">
        <f aca="false">RAW_DATA!A1699</f>
        <v>ORD-101698</v>
      </c>
      <c r="B1703" s="2" t="str">
        <f aca="false">RAW_DATA!B1699</f>
        <v>CUST-7279</v>
      </c>
      <c r="C1703" s="2" t="str">
        <f aca="false">RAW_DATA!C1699</f>
        <v>Kids</v>
      </c>
      <c r="D1703" s="2" t="str">
        <f aca="false">RAW_DATA!D1699</f>
        <v>KID-UNIFORM-001</v>
      </c>
      <c r="E1703" s="14" t="str">
        <f aca="false">RAW_DATA!E1699</f>
        <v>2024-10-26</v>
      </c>
      <c r="F1703" s="14" t="str">
        <f aca="false">RAW_DATA!F1699</f>
        <v>2024-10-30</v>
      </c>
      <c r="G1703" s="2" t="str">
        <f aca="false">RAW_DATA!G1699</f>
        <v>Karnali</v>
      </c>
      <c r="H1703" s="4" t="n">
        <f aca="false">RAW_DATA!H1699</f>
        <v>832.83</v>
      </c>
      <c r="I1703" s="5" t="n">
        <f aca="false">RAW_DATA!I1699</f>
        <v>5</v>
      </c>
      <c r="J1703" s="2" t="str">
        <f aca="false">RAW_DATA!J1699</f>
        <v>No</v>
      </c>
      <c r="K1703" s="15" t="n">
        <f aca="false">IF(AND(F1703&lt;&gt;"",E1703&lt;&gt;""),DATEVALUE(F1703)-DATEVALUE(E1703),"")</f>
        <v>4</v>
      </c>
      <c r="L1703" s="4" t="n">
        <f aca="false">H1703*(1-I1703/100)</f>
        <v>791.1885</v>
      </c>
      <c r="M1703" s="4" t="n">
        <f aca="false">H1703*CALCULATIONS!$B$2</f>
        <v>499.698</v>
      </c>
      <c r="N1703" s="4" t="n">
        <f aca="false">IF(J1703="Yes",H1703*CALCULATIONS!$B$3,0)</f>
        <v>0</v>
      </c>
      <c r="O1703" s="4" t="n">
        <f aca="false">L1703-M1703-N1703</f>
        <v>291.4905</v>
      </c>
      <c r="P1703" s="16" t="n">
        <f aca="false">IF(L1703&gt;0,O1703/L1703,"")</f>
        <v>0.368421052631579</v>
      </c>
    </row>
    <row r="1704" customFormat="false" ht="15" hidden="false" customHeight="false" outlineLevel="0" collapsed="false">
      <c r="A1704" s="2" t="str">
        <f aca="false">RAW_DATA!A1700</f>
        <v>ORD-101699</v>
      </c>
      <c r="B1704" s="2" t="str">
        <f aca="false">RAW_DATA!B1700</f>
        <v>CUST-8966</v>
      </c>
      <c r="C1704" s="2" t="str">
        <f aca="false">RAW_DATA!C1700</f>
        <v>Men</v>
      </c>
      <c r="D1704" s="2" t="str">
        <f aca="false">RAW_DATA!D1700</f>
        <v>MEN-KURTA-001</v>
      </c>
      <c r="E1704" s="14" t="str">
        <f aca="false">RAW_DATA!E1700</f>
        <v>2024-11-10</v>
      </c>
      <c r="F1704" s="14" t="str">
        <f aca="false">RAW_DATA!F1700</f>
        <v>2024-11-24</v>
      </c>
      <c r="G1704" s="2" t="str">
        <f aca="false">RAW_DATA!G1700</f>
        <v>Bagmati</v>
      </c>
      <c r="H1704" s="4" t="n">
        <f aca="false">RAW_DATA!H1700</f>
        <v>1822.08</v>
      </c>
      <c r="I1704" s="5" t="n">
        <f aca="false">RAW_DATA!I1700</f>
        <v>5</v>
      </c>
      <c r="J1704" s="2" t="str">
        <f aca="false">RAW_DATA!J1700</f>
        <v>No</v>
      </c>
      <c r="K1704" s="15" t="n">
        <f aca="false">IF(AND(F1704&lt;&gt;"",E1704&lt;&gt;""),DATEVALUE(F1704)-DATEVALUE(E1704),"")</f>
        <v>14</v>
      </c>
      <c r="L1704" s="4" t="n">
        <f aca="false">H1704*(1-I1704/100)</f>
        <v>1730.976</v>
      </c>
      <c r="M1704" s="4" t="n">
        <f aca="false">H1704*CALCULATIONS!$B$2</f>
        <v>1093.248</v>
      </c>
      <c r="N1704" s="4" t="n">
        <f aca="false">IF(J1704="Yes",H1704*CALCULATIONS!$B$3,0)</f>
        <v>0</v>
      </c>
      <c r="O1704" s="4" t="n">
        <f aca="false">L1704-M1704-N1704</f>
        <v>637.728</v>
      </c>
      <c r="P1704" s="16" t="n">
        <f aca="false">IF(L1704&gt;0,O1704/L1704,"")</f>
        <v>0.368421052631579</v>
      </c>
    </row>
    <row r="1705" customFormat="false" ht="15" hidden="false" customHeight="false" outlineLevel="0" collapsed="false">
      <c r="A1705" s="2" t="str">
        <f aca="false">RAW_DATA!A1701</f>
        <v>ORD-101700</v>
      </c>
      <c r="B1705" s="2" t="str">
        <f aca="false">RAW_DATA!B1701</f>
        <v>CUST-4610</v>
      </c>
      <c r="C1705" s="2" t="str">
        <f aca="false">RAW_DATA!C1701</f>
        <v>Men</v>
      </c>
      <c r="D1705" s="2" t="str">
        <f aca="false">RAW_DATA!D1701</f>
        <v>MEN-JEANS-002</v>
      </c>
      <c r="E1705" s="14" t="str">
        <f aca="false">RAW_DATA!E1701</f>
        <v>2024-11-08</v>
      </c>
      <c r="F1705" s="14" t="str">
        <f aca="false">RAW_DATA!F1701</f>
        <v>2024-11-11</v>
      </c>
      <c r="G1705" s="2" t="str">
        <f aca="false">RAW_DATA!G1701</f>
        <v>Karnali</v>
      </c>
      <c r="H1705" s="4" t="n">
        <f aca="false">RAW_DATA!H1701</f>
        <v>4009.36</v>
      </c>
      <c r="I1705" s="5" t="n">
        <f aca="false">RAW_DATA!I1701</f>
        <v>5</v>
      </c>
      <c r="J1705" s="2" t="str">
        <f aca="false">RAW_DATA!J1701</f>
        <v>Yes</v>
      </c>
      <c r="K1705" s="15" t="n">
        <f aca="false">IF(AND(F1705&lt;&gt;"",E1705&lt;&gt;""),DATEVALUE(F1705)-DATEVALUE(E1705),"")</f>
        <v>3</v>
      </c>
      <c r="L1705" s="4" t="n">
        <f aca="false">H1705*(1-I1705/100)</f>
        <v>3808.892</v>
      </c>
      <c r="M1705" s="4" t="n">
        <f aca="false">H1705*CALCULATIONS!$B$2</f>
        <v>2405.616</v>
      </c>
      <c r="N1705" s="4" t="n">
        <f aca="false">IF(J1705="Yes",H1705*CALCULATIONS!$B$3,0)</f>
        <v>801.872</v>
      </c>
      <c r="O1705" s="4" t="n">
        <f aca="false">L1705-M1705-N1705</f>
        <v>601.404</v>
      </c>
      <c r="P1705" s="16" t="n">
        <f aca="false">IF(L1705&gt;0,O1705/L1705,"")</f>
        <v>0.157894736842105</v>
      </c>
    </row>
    <row r="1706" customFormat="false" ht="15" hidden="false" customHeight="false" outlineLevel="0" collapsed="false">
      <c r="A1706" s="2" t="str">
        <f aca="false">RAW_DATA!A1702</f>
        <v>ORD-101701</v>
      </c>
      <c r="B1706" s="2" t="str">
        <f aca="false">RAW_DATA!B1702</f>
        <v>CUST-4804</v>
      </c>
      <c r="C1706" s="2" t="str">
        <f aca="false">RAW_DATA!C1702</f>
        <v>Men</v>
      </c>
      <c r="D1706" s="2" t="str">
        <f aca="false">RAW_DATA!D1702</f>
        <v>MEN-SHIRT-001</v>
      </c>
      <c r="E1706" s="14" t="str">
        <f aca="false">RAW_DATA!E1702</f>
        <v>2024-11-03</v>
      </c>
      <c r="F1706" s="14" t="str">
        <f aca="false">RAW_DATA!F1702</f>
        <v>2024-11-12</v>
      </c>
      <c r="G1706" s="2" t="str">
        <f aca="false">RAW_DATA!G1702</f>
        <v>Bagmati</v>
      </c>
      <c r="H1706" s="4" t="n">
        <f aca="false">RAW_DATA!H1702</f>
        <v>6810.3</v>
      </c>
      <c r="I1706" s="5" t="n">
        <f aca="false">RAW_DATA!I1702</f>
        <v>10</v>
      </c>
      <c r="J1706" s="2" t="str">
        <f aca="false">RAW_DATA!J1702</f>
        <v>No</v>
      </c>
      <c r="K1706" s="15" t="n">
        <f aca="false">IF(AND(F1706&lt;&gt;"",E1706&lt;&gt;""),DATEVALUE(F1706)-DATEVALUE(E1706),"")</f>
        <v>9</v>
      </c>
      <c r="L1706" s="4" t="n">
        <f aca="false">H1706*(1-I1706/100)</f>
        <v>6129.27</v>
      </c>
      <c r="M1706" s="4" t="n">
        <f aca="false">H1706*CALCULATIONS!$B$2</f>
        <v>4086.18</v>
      </c>
      <c r="N1706" s="4" t="n">
        <f aca="false">IF(J1706="Yes",H1706*CALCULATIONS!$B$3,0)</f>
        <v>0</v>
      </c>
      <c r="O1706" s="4" t="n">
        <f aca="false">L1706-M1706-N1706</f>
        <v>2043.09</v>
      </c>
      <c r="P1706" s="16" t="n">
        <f aca="false">IF(L1706&gt;0,O1706/L1706,"")</f>
        <v>0.333333333333333</v>
      </c>
    </row>
    <row r="1707" customFormat="false" ht="15" hidden="false" customHeight="false" outlineLevel="0" collapsed="false">
      <c r="A1707" s="2" t="str">
        <f aca="false">RAW_DATA!A1703</f>
        <v>ORD-101702</v>
      </c>
      <c r="B1707" s="2" t="str">
        <f aca="false">RAW_DATA!B1703</f>
        <v>CUST-1377</v>
      </c>
      <c r="C1707" s="2" t="str">
        <f aca="false">RAW_DATA!C1703</f>
        <v>Men</v>
      </c>
      <c r="D1707" s="2" t="str">
        <f aca="false">RAW_DATA!D1703</f>
        <v>MEN-SHIRT-002</v>
      </c>
      <c r="E1707" s="14" t="str">
        <f aca="false">RAW_DATA!E1703</f>
        <v>2024-07-15</v>
      </c>
      <c r="F1707" s="14" t="str">
        <f aca="false">RAW_DATA!F1703</f>
        <v>2024-07-25</v>
      </c>
      <c r="G1707" s="2" t="str">
        <f aca="false">RAW_DATA!G1703</f>
        <v>Madhesh</v>
      </c>
      <c r="H1707" s="4" t="n">
        <f aca="false">RAW_DATA!H1703</f>
        <v>6916.65</v>
      </c>
      <c r="I1707" s="5" t="n">
        <f aca="false">RAW_DATA!I1703</f>
        <v>15</v>
      </c>
      <c r="J1707" s="2" t="str">
        <f aca="false">RAW_DATA!J1703</f>
        <v>No</v>
      </c>
      <c r="K1707" s="15" t="n">
        <f aca="false">IF(AND(F1707&lt;&gt;"",E1707&lt;&gt;""),DATEVALUE(F1707)-DATEVALUE(E1707),"")</f>
        <v>10</v>
      </c>
      <c r="L1707" s="4" t="n">
        <f aca="false">H1707*(1-I1707/100)</f>
        <v>5879.1525</v>
      </c>
      <c r="M1707" s="4" t="n">
        <f aca="false">H1707*CALCULATIONS!$B$2</f>
        <v>4149.99</v>
      </c>
      <c r="N1707" s="4" t="n">
        <f aca="false">IF(J1707="Yes",H1707*CALCULATIONS!$B$3,0)</f>
        <v>0</v>
      </c>
      <c r="O1707" s="4" t="n">
        <f aca="false">L1707-M1707-N1707</f>
        <v>1729.1625</v>
      </c>
      <c r="P1707" s="16" t="n">
        <f aca="false">IF(L1707&gt;0,O1707/L1707,"")</f>
        <v>0.294117647058824</v>
      </c>
    </row>
    <row r="1708" customFormat="false" ht="15" hidden="false" customHeight="false" outlineLevel="0" collapsed="false">
      <c r="A1708" s="2" t="str">
        <f aca="false">RAW_DATA!A1704</f>
        <v>ORD-101703</v>
      </c>
      <c r="B1708" s="2" t="str">
        <f aca="false">RAW_DATA!B1704</f>
        <v>CUST-9315</v>
      </c>
      <c r="C1708" s="2" t="str">
        <f aca="false">RAW_DATA!C1704</f>
        <v>Women</v>
      </c>
      <c r="D1708" s="2" t="str">
        <f aca="false">RAW_DATA!D1704</f>
        <v>WOM-JEANS-001</v>
      </c>
      <c r="E1708" s="14" t="str">
        <f aca="false">RAW_DATA!E1704</f>
        <v>2024-09-25</v>
      </c>
      <c r="F1708" s="14" t="str">
        <f aca="false">RAW_DATA!F1704</f>
        <v>2024-09-29</v>
      </c>
      <c r="G1708" s="2" t="str">
        <f aca="false">RAW_DATA!G1704</f>
        <v>Bagmati</v>
      </c>
      <c r="H1708" s="4" t="n">
        <f aca="false">RAW_DATA!H1704</f>
        <v>7627.04</v>
      </c>
      <c r="I1708" s="5" t="n">
        <f aca="false">RAW_DATA!I1704</f>
        <v>25</v>
      </c>
      <c r="J1708" s="2" t="str">
        <f aca="false">RAW_DATA!J1704</f>
        <v>Yes</v>
      </c>
      <c r="K1708" s="15" t="n">
        <f aca="false">IF(AND(F1708&lt;&gt;"",E1708&lt;&gt;""),DATEVALUE(F1708)-DATEVALUE(E1708),"")</f>
        <v>4</v>
      </c>
      <c r="L1708" s="4" t="n">
        <f aca="false">H1708*(1-I1708/100)</f>
        <v>5720.28</v>
      </c>
      <c r="M1708" s="4" t="n">
        <f aca="false">H1708*CALCULATIONS!$B$2</f>
        <v>4576.224</v>
      </c>
      <c r="N1708" s="4" t="n">
        <f aca="false">IF(J1708="Yes",H1708*CALCULATIONS!$B$3,0)</f>
        <v>1525.408</v>
      </c>
      <c r="O1708" s="4" t="n">
        <f aca="false">L1708-M1708-N1708</f>
        <v>-381.352000000001</v>
      </c>
      <c r="P1708" s="16" t="n">
        <f aca="false">IF(L1708&gt;0,O1708/L1708,"")</f>
        <v>-0.0666666666666668</v>
      </c>
    </row>
    <row r="1709" customFormat="false" ht="15" hidden="false" customHeight="false" outlineLevel="0" collapsed="false">
      <c r="A1709" s="2" t="str">
        <f aca="false">RAW_DATA!A1705</f>
        <v>ORD-101704</v>
      </c>
      <c r="B1709" s="2" t="str">
        <f aca="false">RAW_DATA!B1705</f>
        <v>CUST-7187</v>
      </c>
      <c r="C1709" s="2" t="str">
        <f aca="false">RAW_DATA!C1705</f>
        <v>Women</v>
      </c>
      <c r="D1709" s="2" t="str">
        <f aca="false">RAW_DATA!D1705</f>
        <v>WOM-SUIT-001</v>
      </c>
      <c r="E1709" s="14" t="str">
        <f aca="false">RAW_DATA!E1705</f>
        <v>2024-02-09</v>
      </c>
      <c r="F1709" s="14" t="str">
        <f aca="false">RAW_DATA!F1705</f>
        <v>2024-02-15</v>
      </c>
      <c r="G1709" s="2" t="str">
        <f aca="false">RAW_DATA!G1705</f>
        <v>Gandaki</v>
      </c>
      <c r="H1709" s="4" t="n">
        <f aca="false">RAW_DATA!H1705</f>
        <v>2595.48</v>
      </c>
      <c r="I1709" s="5" t="n">
        <f aca="false">RAW_DATA!I1705</f>
        <v>10</v>
      </c>
      <c r="J1709" s="2" t="str">
        <f aca="false">RAW_DATA!J1705</f>
        <v>No</v>
      </c>
      <c r="K1709" s="15" t="n">
        <f aca="false">IF(AND(F1709&lt;&gt;"",E1709&lt;&gt;""),DATEVALUE(F1709)-DATEVALUE(E1709),"")</f>
        <v>6</v>
      </c>
      <c r="L1709" s="4" t="n">
        <f aca="false">H1709*(1-I1709/100)</f>
        <v>2335.932</v>
      </c>
      <c r="M1709" s="4" t="n">
        <f aca="false">H1709*CALCULATIONS!$B$2</f>
        <v>1557.288</v>
      </c>
      <c r="N1709" s="4" t="n">
        <f aca="false">IF(J1709="Yes",H1709*CALCULATIONS!$B$3,0)</f>
        <v>0</v>
      </c>
      <c r="O1709" s="4" t="n">
        <f aca="false">L1709-M1709-N1709</f>
        <v>778.644</v>
      </c>
      <c r="P1709" s="16" t="n">
        <f aca="false">IF(L1709&gt;0,O1709/L1709,"")</f>
        <v>0.333333333333333</v>
      </c>
    </row>
    <row r="1710" customFormat="false" ht="15" hidden="false" customHeight="false" outlineLevel="0" collapsed="false">
      <c r="A1710" s="2" t="str">
        <f aca="false">RAW_DATA!A1706</f>
        <v>ORD-101705</v>
      </c>
      <c r="B1710" s="2" t="str">
        <f aca="false">RAW_DATA!B1706</f>
        <v>CUST-4782</v>
      </c>
      <c r="C1710" s="2" t="str">
        <f aca="false">RAW_DATA!C1706</f>
        <v>Men</v>
      </c>
      <c r="D1710" s="2" t="str">
        <f aca="false">RAW_DATA!D1706</f>
        <v>MEN-POLO-001</v>
      </c>
      <c r="E1710" s="14" t="str">
        <f aca="false">RAW_DATA!E1706</f>
        <v>2024-05-20</v>
      </c>
      <c r="F1710" s="14" t="str">
        <f aca="false">RAW_DATA!F1706</f>
        <v>2024-05-24</v>
      </c>
      <c r="G1710" s="2" t="str">
        <f aca="false">RAW_DATA!G1706</f>
        <v>Bagmati</v>
      </c>
      <c r="H1710" s="4" t="n">
        <f aca="false">RAW_DATA!H1706</f>
        <v>5622.35</v>
      </c>
      <c r="I1710" s="5" t="n">
        <f aca="false">RAW_DATA!I1706</f>
        <v>10</v>
      </c>
      <c r="J1710" s="2" t="str">
        <f aca="false">RAW_DATA!J1706</f>
        <v>No</v>
      </c>
      <c r="K1710" s="15" t="n">
        <f aca="false">IF(AND(F1710&lt;&gt;"",E1710&lt;&gt;""),DATEVALUE(F1710)-DATEVALUE(E1710),"")</f>
        <v>4</v>
      </c>
      <c r="L1710" s="4" t="n">
        <f aca="false">H1710*(1-I1710/100)</f>
        <v>5060.115</v>
      </c>
      <c r="M1710" s="4" t="n">
        <f aca="false">H1710*CALCULATIONS!$B$2</f>
        <v>3373.41</v>
      </c>
      <c r="N1710" s="4" t="n">
        <f aca="false">IF(J1710="Yes",H1710*CALCULATIONS!$B$3,0)</f>
        <v>0</v>
      </c>
      <c r="O1710" s="4" t="n">
        <f aca="false">L1710-M1710-N1710</f>
        <v>1686.705</v>
      </c>
      <c r="P1710" s="16" t="n">
        <f aca="false">IF(L1710&gt;0,O1710/L1710,"")</f>
        <v>0.333333333333333</v>
      </c>
    </row>
    <row r="1711" customFormat="false" ht="15" hidden="false" customHeight="false" outlineLevel="0" collapsed="false">
      <c r="A1711" s="2" t="str">
        <f aca="false">RAW_DATA!A1707</f>
        <v>ORD-101706</v>
      </c>
      <c r="B1711" s="2" t="str">
        <f aca="false">RAW_DATA!B1707</f>
        <v>CUST-1358</v>
      </c>
      <c r="C1711" s="2" t="str">
        <f aca="false">RAW_DATA!C1707</f>
        <v>Men</v>
      </c>
      <c r="D1711" s="2" t="str">
        <f aca="false">RAW_DATA!D1707</f>
        <v>MEN-TSHIRT-001</v>
      </c>
      <c r="E1711" s="14" t="str">
        <f aca="false">RAW_DATA!E1707</f>
        <v>2024-05-04</v>
      </c>
      <c r="F1711" s="14" t="str">
        <f aca="false">RAW_DATA!F1707</f>
        <v>2024-05-11</v>
      </c>
      <c r="G1711" s="2" t="str">
        <f aca="false">RAW_DATA!G1707</f>
        <v>Sudurpashchim</v>
      </c>
      <c r="H1711" s="4" t="n">
        <f aca="false">RAW_DATA!H1707</f>
        <v>14061.35</v>
      </c>
      <c r="I1711" s="5" t="n">
        <f aca="false">RAW_DATA!I1707</f>
        <v>25</v>
      </c>
      <c r="J1711" s="2" t="str">
        <f aca="false">RAW_DATA!J1707</f>
        <v>Yes</v>
      </c>
      <c r="K1711" s="15" t="n">
        <f aca="false">IF(AND(F1711&lt;&gt;"",E1711&lt;&gt;""),DATEVALUE(F1711)-DATEVALUE(E1711),"")</f>
        <v>7</v>
      </c>
      <c r="L1711" s="4" t="n">
        <f aca="false">H1711*(1-I1711/100)</f>
        <v>10546.0125</v>
      </c>
      <c r="M1711" s="4" t="n">
        <f aca="false">H1711*CALCULATIONS!$B$2</f>
        <v>8436.81</v>
      </c>
      <c r="N1711" s="4" t="n">
        <f aca="false">IF(J1711="Yes",H1711*CALCULATIONS!$B$3,0)</f>
        <v>2812.27</v>
      </c>
      <c r="O1711" s="4" t="n">
        <f aca="false">L1711-M1711-N1711</f>
        <v>-703.067499999999</v>
      </c>
      <c r="P1711" s="16" t="n">
        <f aca="false">IF(L1711&gt;0,O1711/L1711,"")</f>
        <v>-0.0666666666666666</v>
      </c>
    </row>
    <row r="1712" customFormat="false" ht="15" hidden="false" customHeight="false" outlineLevel="0" collapsed="false">
      <c r="A1712" s="2" t="str">
        <f aca="false">RAW_DATA!A1708</f>
        <v>ORD-101707</v>
      </c>
      <c r="B1712" s="2" t="str">
        <f aca="false">RAW_DATA!B1708</f>
        <v>CUST-5176</v>
      </c>
      <c r="C1712" s="2" t="str">
        <f aca="false">RAW_DATA!C1708</f>
        <v>Men</v>
      </c>
      <c r="D1712" s="2" t="str">
        <f aca="false">RAW_DATA!D1708</f>
        <v>MEN-SUIT-001</v>
      </c>
      <c r="E1712" s="14" t="str">
        <f aca="false">RAW_DATA!E1708</f>
        <v>2024-08-16</v>
      </c>
      <c r="F1712" s="14" t="str">
        <f aca="false">RAW_DATA!F1708</f>
        <v>2024-08-27</v>
      </c>
      <c r="G1712" s="2" t="str">
        <f aca="false">RAW_DATA!G1708</f>
        <v>Madhesh</v>
      </c>
      <c r="H1712" s="4" t="n">
        <f aca="false">RAW_DATA!H1708</f>
        <v>7618.88</v>
      </c>
      <c r="I1712" s="5" t="n">
        <f aca="false">RAW_DATA!I1708</f>
        <v>0</v>
      </c>
      <c r="J1712" s="2" t="str">
        <f aca="false">RAW_DATA!J1708</f>
        <v>Yes</v>
      </c>
      <c r="K1712" s="15" t="n">
        <f aca="false">IF(AND(F1712&lt;&gt;"",E1712&lt;&gt;""),DATEVALUE(F1712)-DATEVALUE(E1712),"")</f>
        <v>11</v>
      </c>
      <c r="L1712" s="4" t="n">
        <f aca="false">H1712*(1-I1712/100)</f>
        <v>7618.88</v>
      </c>
      <c r="M1712" s="4" t="n">
        <f aca="false">H1712*CALCULATIONS!$B$2</f>
        <v>4571.328</v>
      </c>
      <c r="N1712" s="4" t="n">
        <f aca="false">IF(J1712="Yes",H1712*CALCULATIONS!$B$3,0)</f>
        <v>1523.776</v>
      </c>
      <c r="O1712" s="4" t="n">
        <f aca="false">L1712-M1712-N1712</f>
        <v>1523.776</v>
      </c>
      <c r="P1712" s="16" t="n">
        <f aca="false">IF(L1712&gt;0,O1712/L1712,"")</f>
        <v>0.2</v>
      </c>
    </row>
    <row r="1713" customFormat="false" ht="15" hidden="false" customHeight="false" outlineLevel="0" collapsed="false">
      <c r="A1713" s="2" t="str">
        <f aca="false">RAW_DATA!A1709</f>
        <v>ORD-101708</v>
      </c>
      <c r="B1713" s="2" t="str">
        <f aca="false">RAW_DATA!B1709</f>
        <v>CUST-9473</v>
      </c>
      <c r="C1713" s="2" t="str">
        <f aca="false">RAW_DATA!C1709</f>
        <v>Men</v>
      </c>
      <c r="D1713" s="2" t="str">
        <f aca="false">RAW_DATA!D1709</f>
        <v>MEN-JACKET-001</v>
      </c>
      <c r="E1713" s="14" t="str">
        <f aca="false">RAW_DATA!E1709</f>
        <v>2024-03-27</v>
      </c>
      <c r="F1713" s="14" t="str">
        <f aca="false">RAW_DATA!F1709</f>
        <v>2024-03-30</v>
      </c>
      <c r="G1713" s="2" t="str">
        <f aca="false">RAW_DATA!G1709</f>
        <v>Madhesh</v>
      </c>
      <c r="H1713" s="4" t="n">
        <f aca="false">RAW_DATA!H1709</f>
        <v>7438.7</v>
      </c>
      <c r="I1713" s="5" t="n">
        <f aca="false">RAW_DATA!I1709</f>
        <v>10</v>
      </c>
      <c r="J1713" s="2" t="str">
        <f aca="false">RAW_DATA!J1709</f>
        <v>No</v>
      </c>
      <c r="K1713" s="15" t="n">
        <f aca="false">IF(AND(F1713&lt;&gt;"",E1713&lt;&gt;""),DATEVALUE(F1713)-DATEVALUE(E1713),"")</f>
        <v>3</v>
      </c>
      <c r="L1713" s="4" t="n">
        <f aca="false">H1713*(1-I1713/100)</f>
        <v>6694.83</v>
      </c>
      <c r="M1713" s="4" t="n">
        <f aca="false">H1713*CALCULATIONS!$B$2</f>
        <v>4463.22</v>
      </c>
      <c r="N1713" s="4" t="n">
        <f aca="false">IF(J1713="Yes",H1713*CALCULATIONS!$B$3,0)</f>
        <v>0</v>
      </c>
      <c r="O1713" s="4" t="n">
        <f aca="false">L1713-M1713-N1713</f>
        <v>2231.61</v>
      </c>
      <c r="P1713" s="16" t="n">
        <f aca="false">IF(L1713&gt;0,O1713/L1713,"")</f>
        <v>0.333333333333333</v>
      </c>
    </row>
    <row r="1714" customFormat="false" ht="15" hidden="false" customHeight="false" outlineLevel="0" collapsed="false">
      <c r="A1714" s="2" t="str">
        <f aca="false">RAW_DATA!A1710</f>
        <v>ORD-101709</v>
      </c>
      <c r="B1714" s="2" t="str">
        <f aca="false">RAW_DATA!B1710</f>
        <v>CUST-2513</v>
      </c>
      <c r="C1714" s="2" t="str">
        <f aca="false">RAW_DATA!C1710</f>
        <v>Women</v>
      </c>
      <c r="D1714" s="2" t="str">
        <f aca="false">RAW_DATA!D1710</f>
        <v>WOM-TOP-001</v>
      </c>
      <c r="E1714" s="14" t="str">
        <f aca="false">RAW_DATA!E1710</f>
        <v>2024-04-27</v>
      </c>
      <c r="F1714" s="14" t="str">
        <f aca="false">RAW_DATA!F1710</f>
        <v>2024-04-29</v>
      </c>
      <c r="G1714" s="2" t="str">
        <f aca="false">RAW_DATA!G1710</f>
        <v>Karnali</v>
      </c>
      <c r="H1714" s="4" t="n">
        <f aca="false">RAW_DATA!H1710</f>
        <v>5786.29</v>
      </c>
      <c r="I1714" s="5" t="n">
        <f aca="false">RAW_DATA!I1710</f>
        <v>15</v>
      </c>
      <c r="J1714" s="2" t="str">
        <f aca="false">RAW_DATA!J1710</f>
        <v>No</v>
      </c>
      <c r="K1714" s="15" t="n">
        <f aca="false">IF(AND(F1714&lt;&gt;"",E1714&lt;&gt;""),DATEVALUE(F1714)-DATEVALUE(E1714),"")</f>
        <v>2</v>
      </c>
      <c r="L1714" s="4" t="n">
        <f aca="false">H1714*(1-I1714/100)</f>
        <v>4918.3465</v>
      </c>
      <c r="M1714" s="4" t="n">
        <f aca="false">H1714*CALCULATIONS!$B$2</f>
        <v>3471.774</v>
      </c>
      <c r="N1714" s="4" t="n">
        <f aca="false">IF(J1714="Yes",H1714*CALCULATIONS!$B$3,0)</f>
        <v>0</v>
      </c>
      <c r="O1714" s="4" t="n">
        <f aca="false">L1714-M1714-N1714</f>
        <v>1446.5725</v>
      </c>
      <c r="P1714" s="16" t="n">
        <f aca="false">IF(L1714&gt;0,O1714/L1714,"")</f>
        <v>0.294117647058824</v>
      </c>
    </row>
    <row r="1715" customFormat="false" ht="15" hidden="false" customHeight="false" outlineLevel="0" collapsed="false">
      <c r="A1715" s="2" t="str">
        <f aca="false">RAW_DATA!A1711</f>
        <v>ORD-101710</v>
      </c>
      <c r="B1715" s="2" t="str">
        <f aca="false">RAW_DATA!B1711</f>
        <v>CUST-8141</v>
      </c>
      <c r="C1715" s="2" t="str">
        <f aca="false">RAW_DATA!C1711</f>
        <v>Women</v>
      </c>
      <c r="D1715" s="2" t="str">
        <f aca="false">RAW_DATA!D1711</f>
        <v>WOM-CARDIGAN-001</v>
      </c>
      <c r="E1715" s="14" t="str">
        <f aca="false">RAW_DATA!E1711</f>
        <v>2024-05-10</v>
      </c>
      <c r="F1715" s="14" t="str">
        <f aca="false">RAW_DATA!F1711</f>
        <v>2024-05-15</v>
      </c>
      <c r="G1715" s="2" t="str">
        <f aca="false">RAW_DATA!G1711</f>
        <v>Bagmati</v>
      </c>
      <c r="H1715" s="4" t="n">
        <f aca="false">RAW_DATA!H1711</f>
        <v>8116.18</v>
      </c>
      <c r="I1715" s="5" t="n">
        <f aca="false">RAW_DATA!I1711</f>
        <v>0</v>
      </c>
      <c r="J1715" s="2" t="str">
        <f aca="false">RAW_DATA!J1711</f>
        <v>No</v>
      </c>
      <c r="K1715" s="15" t="n">
        <f aca="false">IF(AND(F1715&lt;&gt;"",E1715&lt;&gt;""),DATEVALUE(F1715)-DATEVALUE(E1715),"")</f>
        <v>5</v>
      </c>
      <c r="L1715" s="4" t="n">
        <f aca="false">H1715*(1-I1715/100)</f>
        <v>8116.18</v>
      </c>
      <c r="M1715" s="4" t="n">
        <f aca="false">H1715*CALCULATIONS!$B$2</f>
        <v>4869.708</v>
      </c>
      <c r="N1715" s="4" t="n">
        <f aca="false">IF(J1715="Yes",H1715*CALCULATIONS!$B$3,0)</f>
        <v>0</v>
      </c>
      <c r="O1715" s="4" t="n">
        <f aca="false">L1715-M1715-N1715</f>
        <v>3246.472</v>
      </c>
      <c r="P1715" s="16" t="n">
        <f aca="false">IF(L1715&gt;0,O1715/L1715,"")</f>
        <v>0.4</v>
      </c>
    </row>
    <row r="1716" customFormat="false" ht="15" hidden="false" customHeight="false" outlineLevel="0" collapsed="false">
      <c r="A1716" s="2" t="str">
        <f aca="false">RAW_DATA!A1712</f>
        <v>ORD-101711</v>
      </c>
      <c r="B1716" s="2" t="str">
        <f aca="false">RAW_DATA!B1712</f>
        <v>CUST-1854</v>
      </c>
      <c r="C1716" s="2" t="str">
        <f aca="false">RAW_DATA!C1712</f>
        <v>Men</v>
      </c>
      <c r="D1716" s="2" t="str">
        <f aca="false">RAW_DATA!D1712</f>
        <v>MEN-JEANS-001</v>
      </c>
      <c r="E1716" s="14" t="str">
        <f aca="false">RAW_DATA!E1712</f>
        <v>2024-02-04</v>
      </c>
      <c r="F1716" s="14" t="str">
        <f aca="false">RAW_DATA!F1712</f>
        <v>2024-02-08</v>
      </c>
      <c r="G1716" s="2" t="str">
        <f aca="false">RAW_DATA!G1712</f>
        <v>Bagmati</v>
      </c>
      <c r="H1716" s="4" t="n">
        <f aca="false">RAW_DATA!H1712</f>
        <v>2916.12</v>
      </c>
      <c r="I1716" s="5" t="n">
        <f aca="false">RAW_DATA!I1712</f>
        <v>10</v>
      </c>
      <c r="J1716" s="2" t="str">
        <f aca="false">RAW_DATA!J1712</f>
        <v>Yes</v>
      </c>
      <c r="K1716" s="15" t="n">
        <f aca="false">IF(AND(F1716&lt;&gt;"",E1716&lt;&gt;""),DATEVALUE(F1716)-DATEVALUE(E1716),"")</f>
        <v>4</v>
      </c>
      <c r="L1716" s="4" t="n">
        <f aca="false">H1716*(1-I1716/100)</f>
        <v>2624.508</v>
      </c>
      <c r="M1716" s="4" t="n">
        <f aca="false">H1716*CALCULATIONS!$B$2</f>
        <v>1749.672</v>
      </c>
      <c r="N1716" s="4" t="n">
        <f aca="false">IF(J1716="Yes",H1716*CALCULATIONS!$B$3,0)</f>
        <v>583.224</v>
      </c>
      <c r="O1716" s="4" t="n">
        <f aca="false">L1716-M1716-N1716</f>
        <v>291.612</v>
      </c>
      <c r="P1716" s="16" t="n">
        <f aca="false">IF(L1716&gt;0,O1716/L1716,"")</f>
        <v>0.111111111111111</v>
      </c>
    </row>
    <row r="1717" customFormat="false" ht="15" hidden="false" customHeight="false" outlineLevel="0" collapsed="false">
      <c r="A1717" s="2" t="str">
        <f aca="false">RAW_DATA!A1713</f>
        <v>ORD-101712</v>
      </c>
      <c r="B1717" s="2" t="str">
        <f aca="false">RAW_DATA!B1713</f>
        <v>CUST-4201</v>
      </c>
      <c r="C1717" s="2" t="str">
        <f aca="false">RAW_DATA!C1713</f>
        <v>Women</v>
      </c>
      <c r="D1717" s="2" t="str">
        <f aca="false">RAW_DATA!D1713</f>
        <v>WOM-DRESS-001</v>
      </c>
      <c r="E1717" s="14" t="str">
        <f aca="false">RAW_DATA!E1713</f>
        <v>2024-03-26</v>
      </c>
      <c r="F1717" s="14" t="str">
        <f aca="false">RAW_DATA!F1713</f>
        <v>2024-03-30</v>
      </c>
      <c r="G1717" s="2" t="str">
        <f aca="false">RAW_DATA!G1713</f>
        <v>Bagmati</v>
      </c>
      <c r="H1717" s="4" t="n">
        <f aca="false">RAW_DATA!H1713</f>
        <v>14159.23</v>
      </c>
      <c r="I1717" s="5" t="n">
        <f aca="false">RAW_DATA!I1713</f>
        <v>15</v>
      </c>
      <c r="J1717" s="2" t="str">
        <f aca="false">RAW_DATA!J1713</f>
        <v>No</v>
      </c>
      <c r="K1717" s="15" t="n">
        <f aca="false">IF(AND(F1717&lt;&gt;"",E1717&lt;&gt;""),DATEVALUE(F1717)-DATEVALUE(E1717),"")</f>
        <v>4</v>
      </c>
      <c r="L1717" s="4" t="n">
        <f aca="false">H1717*(1-I1717/100)</f>
        <v>12035.3455</v>
      </c>
      <c r="M1717" s="4" t="n">
        <f aca="false">H1717*CALCULATIONS!$B$2</f>
        <v>8495.538</v>
      </c>
      <c r="N1717" s="4" t="n">
        <f aca="false">IF(J1717="Yes",H1717*CALCULATIONS!$B$3,0)</f>
        <v>0</v>
      </c>
      <c r="O1717" s="4" t="n">
        <f aca="false">L1717-M1717-N1717</f>
        <v>3539.8075</v>
      </c>
      <c r="P1717" s="16" t="n">
        <f aca="false">IF(L1717&gt;0,O1717/L1717,"")</f>
        <v>0.294117647058824</v>
      </c>
    </row>
    <row r="1718" customFormat="false" ht="15" hidden="false" customHeight="false" outlineLevel="0" collapsed="false">
      <c r="A1718" s="2" t="str">
        <f aca="false">RAW_DATA!A1714</f>
        <v>ORD-101713</v>
      </c>
      <c r="B1718" s="2" t="str">
        <f aca="false">RAW_DATA!B1714</f>
        <v>CUST-7044</v>
      </c>
      <c r="C1718" s="2" t="str">
        <f aca="false">RAW_DATA!C1714</f>
        <v>Women</v>
      </c>
      <c r="D1718" s="2" t="str">
        <f aca="false">RAW_DATA!D1714</f>
        <v>WOM-SAREE-001</v>
      </c>
      <c r="E1718" s="14" t="str">
        <f aca="false">RAW_DATA!E1714</f>
        <v>2024-04-01</v>
      </c>
      <c r="F1718" s="14" t="str">
        <f aca="false">RAW_DATA!F1714</f>
        <v>2024-04-07</v>
      </c>
      <c r="G1718" s="2" t="str">
        <f aca="false">RAW_DATA!G1714</f>
        <v>Bagmati</v>
      </c>
      <c r="H1718" s="4" t="n">
        <f aca="false">RAW_DATA!H1714</f>
        <v>4401.14</v>
      </c>
      <c r="I1718" s="5" t="n">
        <f aca="false">RAW_DATA!I1714</f>
        <v>0</v>
      </c>
      <c r="J1718" s="2" t="str">
        <f aca="false">RAW_DATA!J1714</f>
        <v>No</v>
      </c>
      <c r="K1718" s="15" t="n">
        <f aca="false">IF(AND(F1718&lt;&gt;"",E1718&lt;&gt;""),DATEVALUE(F1718)-DATEVALUE(E1718),"")</f>
        <v>6</v>
      </c>
      <c r="L1718" s="4" t="n">
        <f aca="false">H1718*(1-I1718/100)</f>
        <v>4401.14</v>
      </c>
      <c r="M1718" s="4" t="n">
        <f aca="false">H1718*CALCULATIONS!$B$2</f>
        <v>2640.684</v>
      </c>
      <c r="N1718" s="4" t="n">
        <f aca="false">IF(J1718="Yes",H1718*CALCULATIONS!$B$3,0)</f>
        <v>0</v>
      </c>
      <c r="O1718" s="4" t="n">
        <f aca="false">L1718-M1718-N1718</f>
        <v>1760.456</v>
      </c>
      <c r="P1718" s="16" t="n">
        <f aca="false">IF(L1718&gt;0,O1718/L1718,"")</f>
        <v>0.4</v>
      </c>
    </row>
    <row r="1719" customFormat="false" ht="15" hidden="false" customHeight="false" outlineLevel="0" collapsed="false">
      <c r="A1719" s="2" t="str">
        <f aca="false">RAW_DATA!A1715</f>
        <v>ORD-101714</v>
      </c>
      <c r="B1719" s="2" t="str">
        <f aca="false">RAW_DATA!B1715</f>
        <v>CUST-5461</v>
      </c>
      <c r="C1719" s="2" t="str">
        <f aca="false">RAW_DATA!C1715</f>
        <v>Women</v>
      </c>
      <c r="D1719" s="2" t="str">
        <f aca="false">RAW_DATA!D1715</f>
        <v>WOM-DRESS-001</v>
      </c>
      <c r="E1719" s="14" t="str">
        <f aca="false">RAW_DATA!E1715</f>
        <v>2024-01-05</v>
      </c>
      <c r="F1719" s="14" t="str">
        <f aca="false">RAW_DATA!F1715</f>
        <v>2024-01-09</v>
      </c>
      <c r="G1719" s="2" t="str">
        <f aca="false">RAW_DATA!G1715</f>
        <v>Gandaki</v>
      </c>
      <c r="H1719" s="4" t="n">
        <f aca="false">RAW_DATA!H1715</f>
        <v>4061.87</v>
      </c>
      <c r="I1719" s="5" t="n">
        <f aca="false">RAW_DATA!I1715</f>
        <v>5</v>
      </c>
      <c r="J1719" s="2" t="str">
        <f aca="false">RAW_DATA!J1715</f>
        <v>Yes</v>
      </c>
      <c r="K1719" s="15" t="n">
        <f aca="false">IF(AND(F1719&lt;&gt;"",E1719&lt;&gt;""),DATEVALUE(F1719)-DATEVALUE(E1719),"")</f>
        <v>4</v>
      </c>
      <c r="L1719" s="4" t="n">
        <f aca="false">H1719*(1-I1719/100)</f>
        <v>3858.7765</v>
      </c>
      <c r="M1719" s="4" t="n">
        <f aca="false">H1719*CALCULATIONS!$B$2</f>
        <v>2437.122</v>
      </c>
      <c r="N1719" s="4" t="n">
        <f aca="false">IF(J1719="Yes",H1719*CALCULATIONS!$B$3,0)</f>
        <v>812.374</v>
      </c>
      <c r="O1719" s="4" t="n">
        <f aca="false">L1719-M1719-N1719</f>
        <v>609.2805</v>
      </c>
      <c r="P1719" s="16" t="n">
        <f aca="false">IF(L1719&gt;0,O1719/L1719,"")</f>
        <v>0.157894736842105</v>
      </c>
    </row>
    <row r="1720" customFormat="false" ht="15" hidden="false" customHeight="false" outlineLevel="0" collapsed="false">
      <c r="A1720" s="2" t="str">
        <f aca="false">RAW_DATA!A1716</f>
        <v>ORD-101715</v>
      </c>
      <c r="B1720" s="2" t="str">
        <f aca="false">RAW_DATA!B1716</f>
        <v>CUST-3167</v>
      </c>
      <c r="C1720" s="2" t="str">
        <f aca="false">RAW_DATA!C1716</f>
        <v>Women</v>
      </c>
      <c r="D1720" s="2" t="str">
        <f aca="false">RAW_DATA!D1716</f>
        <v>WOM-KURTA-001</v>
      </c>
      <c r="E1720" s="14" t="str">
        <f aca="false">RAW_DATA!E1716</f>
        <v>2024-03-26</v>
      </c>
      <c r="F1720" s="14" t="str">
        <f aca="false">RAW_DATA!F1716</f>
        <v>2024-03-27</v>
      </c>
      <c r="G1720" s="2" t="str">
        <f aca="false">RAW_DATA!G1716</f>
        <v>Gandaki</v>
      </c>
      <c r="H1720" s="4" t="n">
        <f aca="false">RAW_DATA!H1716</f>
        <v>6210.18</v>
      </c>
      <c r="I1720" s="5" t="n">
        <f aca="false">RAW_DATA!I1716</f>
        <v>0</v>
      </c>
      <c r="J1720" s="2" t="str">
        <f aca="false">RAW_DATA!J1716</f>
        <v>Yes</v>
      </c>
      <c r="K1720" s="15" t="n">
        <f aca="false">IF(AND(F1720&lt;&gt;"",E1720&lt;&gt;""),DATEVALUE(F1720)-DATEVALUE(E1720),"")</f>
        <v>1</v>
      </c>
      <c r="L1720" s="4" t="n">
        <f aca="false">H1720*(1-I1720/100)</f>
        <v>6210.18</v>
      </c>
      <c r="M1720" s="4" t="n">
        <f aca="false">H1720*CALCULATIONS!$B$2</f>
        <v>3726.108</v>
      </c>
      <c r="N1720" s="4" t="n">
        <f aca="false">IF(J1720="Yes",H1720*CALCULATIONS!$B$3,0)</f>
        <v>1242.036</v>
      </c>
      <c r="O1720" s="4" t="n">
        <f aca="false">L1720-M1720-N1720</f>
        <v>1242.036</v>
      </c>
      <c r="P1720" s="16" t="n">
        <f aca="false">IF(L1720&gt;0,O1720/L1720,"")</f>
        <v>0.2</v>
      </c>
    </row>
    <row r="1721" customFormat="false" ht="15" hidden="false" customHeight="false" outlineLevel="0" collapsed="false">
      <c r="A1721" s="2" t="str">
        <f aca="false">RAW_DATA!A1717</f>
        <v>ORD-101716</v>
      </c>
      <c r="B1721" s="2" t="str">
        <f aca="false">RAW_DATA!B1717</f>
        <v>CUST-2800</v>
      </c>
      <c r="C1721" s="2" t="str">
        <f aca="false">RAW_DATA!C1717</f>
        <v>Men</v>
      </c>
      <c r="D1721" s="2" t="str">
        <f aca="false">RAW_DATA!D1717</f>
        <v>MEN-KURTA-001</v>
      </c>
      <c r="E1721" s="14" t="str">
        <f aca="false">RAW_DATA!E1717</f>
        <v>2024-08-24</v>
      </c>
      <c r="F1721" s="14" t="str">
        <f aca="false">RAW_DATA!F1717</f>
        <v>2024-08-28</v>
      </c>
      <c r="G1721" s="2" t="str">
        <f aca="false">RAW_DATA!G1717</f>
        <v>Karnali</v>
      </c>
      <c r="H1721" s="4" t="n">
        <f aca="false">RAW_DATA!H1717</f>
        <v>11855.78</v>
      </c>
      <c r="I1721" s="5" t="n">
        <f aca="false">RAW_DATA!I1717</f>
        <v>20</v>
      </c>
      <c r="J1721" s="2" t="str">
        <f aca="false">RAW_DATA!J1717</f>
        <v>Yes</v>
      </c>
      <c r="K1721" s="15" t="n">
        <f aca="false">IF(AND(F1721&lt;&gt;"",E1721&lt;&gt;""),DATEVALUE(F1721)-DATEVALUE(E1721),"")</f>
        <v>4</v>
      </c>
      <c r="L1721" s="4" t="n">
        <f aca="false">H1721*(1-I1721/100)</f>
        <v>9484.624</v>
      </c>
      <c r="M1721" s="4" t="n">
        <f aca="false">H1721*CALCULATIONS!$B$2</f>
        <v>7113.468</v>
      </c>
      <c r="N1721" s="4" t="n">
        <f aca="false">IF(J1721="Yes",H1721*CALCULATIONS!$B$3,0)</f>
        <v>2371.156</v>
      </c>
      <c r="O1721" s="4" t="n">
        <f aca="false">L1721-M1721-N1721</f>
        <v>0</v>
      </c>
      <c r="P1721" s="16" t="n">
        <f aca="false">IF(L1721&gt;0,O1721/L1721,"")</f>
        <v>0</v>
      </c>
    </row>
    <row r="1722" customFormat="false" ht="15" hidden="false" customHeight="false" outlineLevel="0" collapsed="false">
      <c r="A1722" s="2" t="str">
        <f aca="false">RAW_DATA!A1718</f>
        <v>ORD-101717</v>
      </c>
      <c r="B1722" s="2" t="str">
        <f aca="false">RAW_DATA!B1718</f>
        <v>CUST-9665</v>
      </c>
      <c r="C1722" s="2" t="str">
        <f aca="false">RAW_DATA!C1718</f>
        <v>Women</v>
      </c>
      <c r="D1722" s="2" t="str">
        <f aca="false">RAW_DATA!D1718</f>
        <v>WOM-DRESS-001</v>
      </c>
      <c r="E1722" s="14" t="str">
        <f aca="false">RAW_DATA!E1718</f>
        <v>2024-07-12</v>
      </c>
      <c r="F1722" s="14" t="str">
        <f aca="false">RAW_DATA!F1718</f>
        <v>2024-07-15</v>
      </c>
      <c r="G1722" s="2" t="str">
        <f aca="false">RAW_DATA!G1718</f>
        <v>Gandaki</v>
      </c>
      <c r="H1722" s="4" t="n">
        <f aca="false">RAW_DATA!H1718</f>
        <v>1112.97</v>
      </c>
      <c r="I1722" s="5" t="n">
        <f aca="false">RAW_DATA!I1718</f>
        <v>30</v>
      </c>
      <c r="J1722" s="2" t="str">
        <f aca="false">RAW_DATA!J1718</f>
        <v>No</v>
      </c>
      <c r="K1722" s="15" t="n">
        <f aca="false">IF(AND(F1722&lt;&gt;"",E1722&lt;&gt;""),DATEVALUE(F1722)-DATEVALUE(E1722),"")</f>
        <v>3</v>
      </c>
      <c r="L1722" s="4" t="n">
        <f aca="false">H1722*(1-I1722/100)</f>
        <v>779.079</v>
      </c>
      <c r="M1722" s="4" t="n">
        <f aca="false">H1722*CALCULATIONS!$B$2</f>
        <v>667.782</v>
      </c>
      <c r="N1722" s="4" t="n">
        <f aca="false">IF(J1722="Yes",H1722*CALCULATIONS!$B$3,0)</f>
        <v>0</v>
      </c>
      <c r="O1722" s="4" t="n">
        <f aca="false">L1722-M1722-N1722</f>
        <v>111.297</v>
      </c>
      <c r="P1722" s="16" t="n">
        <f aca="false">IF(L1722&gt;0,O1722/L1722,"")</f>
        <v>0.142857142857143</v>
      </c>
    </row>
    <row r="1723" customFormat="false" ht="15" hidden="false" customHeight="false" outlineLevel="0" collapsed="false">
      <c r="A1723" s="2" t="str">
        <f aca="false">RAW_DATA!A1719</f>
        <v>ORD-101718</v>
      </c>
      <c r="B1723" s="2" t="str">
        <f aca="false">RAW_DATA!B1719</f>
        <v>CUST-9514</v>
      </c>
      <c r="C1723" s="2" t="str">
        <f aca="false">RAW_DATA!C1719</f>
        <v>Women</v>
      </c>
      <c r="D1723" s="2" t="str">
        <f aca="false">RAW_DATA!D1719</f>
        <v>WOM-LEHENGA-001</v>
      </c>
      <c r="E1723" s="14" t="str">
        <f aca="false">RAW_DATA!E1719</f>
        <v>2024-09-25</v>
      </c>
      <c r="F1723" s="14" t="str">
        <f aca="false">RAW_DATA!F1719</f>
        <v>2024-09-30</v>
      </c>
      <c r="G1723" s="2" t="str">
        <f aca="false">RAW_DATA!G1719</f>
        <v>Gandaki</v>
      </c>
      <c r="H1723" s="4" t="n">
        <f aca="false">RAW_DATA!H1719</f>
        <v>6356.53</v>
      </c>
      <c r="I1723" s="5" t="n">
        <f aca="false">RAW_DATA!I1719</f>
        <v>25</v>
      </c>
      <c r="J1723" s="2" t="str">
        <f aca="false">RAW_DATA!J1719</f>
        <v>No</v>
      </c>
      <c r="K1723" s="15" t="n">
        <f aca="false">IF(AND(F1723&lt;&gt;"",E1723&lt;&gt;""),DATEVALUE(F1723)-DATEVALUE(E1723),"")</f>
        <v>5</v>
      </c>
      <c r="L1723" s="4" t="n">
        <f aca="false">H1723*(1-I1723/100)</f>
        <v>4767.3975</v>
      </c>
      <c r="M1723" s="4" t="n">
        <f aca="false">H1723*CALCULATIONS!$B$2</f>
        <v>3813.918</v>
      </c>
      <c r="N1723" s="4" t="n">
        <f aca="false">IF(J1723="Yes",H1723*CALCULATIONS!$B$3,0)</f>
        <v>0</v>
      </c>
      <c r="O1723" s="4" t="n">
        <f aca="false">L1723-M1723-N1723</f>
        <v>953.4795</v>
      </c>
      <c r="P1723" s="16" t="n">
        <f aca="false">IF(L1723&gt;0,O1723/L1723,"")</f>
        <v>0.2</v>
      </c>
    </row>
    <row r="1724" customFormat="false" ht="15" hidden="false" customHeight="false" outlineLevel="0" collapsed="false">
      <c r="A1724" s="2" t="str">
        <f aca="false">RAW_DATA!A1720</f>
        <v>ORD-101719</v>
      </c>
      <c r="B1724" s="2" t="str">
        <f aca="false">RAW_DATA!B1720</f>
        <v>CUST-9243</v>
      </c>
      <c r="C1724" s="2" t="str">
        <f aca="false">RAW_DATA!C1720</f>
        <v>Men</v>
      </c>
      <c r="D1724" s="2" t="str">
        <f aca="false">RAW_DATA!D1720</f>
        <v>MEN-KURTA-001</v>
      </c>
      <c r="E1724" s="14" t="str">
        <f aca="false">RAW_DATA!E1720</f>
        <v>2024-05-08</v>
      </c>
      <c r="F1724" s="14" t="str">
        <f aca="false">RAW_DATA!F1720</f>
        <v>2024-05-14</v>
      </c>
      <c r="G1724" s="2" t="str">
        <f aca="false">RAW_DATA!G1720</f>
        <v>Gandaki</v>
      </c>
      <c r="H1724" s="4" t="n">
        <f aca="false">RAW_DATA!H1720</f>
        <v>11365.48</v>
      </c>
      <c r="I1724" s="5" t="n">
        <f aca="false">RAW_DATA!I1720</f>
        <v>30</v>
      </c>
      <c r="J1724" s="2" t="str">
        <f aca="false">RAW_DATA!J1720</f>
        <v>No</v>
      </c>
      <c r="K1724" s="15" t="n">
        <f aca="false">IF(AND(F1724&lt;&gt;"",E1724&lt;&gt;""),DATEVALUE(F1724)-DATEVALUE(E1724),"")</f>
        <v>6</v>
      </c>
      <c r="L1724" s="4" t="n">
        <f aca="false">H1724*(1-I1724/100)</f>
        <v>7955.836</v>
      </c>
      <c r="M1724" s="4" t="n">
        <f aca="false">H1724*CALCULATIONS!$B$2</f>
        <v>6819.288</v>
      </c>
      <c r="N1724" s="4" t="n">
        <f aca="false">IF(J1724="Yes",H1724*CALCULATIONS!$B$3,0)</f>
        <v>0</v>
      </c>
      <c r="O1724" s="4" t="n">
        <f aca="false">L1724-M1724-N1724</f>
        <v>1136.548</v>
      </c>
      <c r="P1724" s="16" t="n">
        <f aca="false">IF(L1724&gt;0,O1724/L1724,"")</f>
        <v>0.142857142857143</v>
      </c>
    </row>
    <row r="1725" customFormat="false" ht="15" hidden="false" customHeight="false" outlineLevel="0" collapsed="false">
      <c r="A1725" s="2" t="str">
        <f aca="false">RAW_DATA!A1721</f>
        <v>ORD-101720</v>
      </c>
      <c r="B1725" s="2" t="str">
        <f aca="false">RAW_DATA!B1721</f>
        <v>CUST-7756</v>
      </c>
      <c r="C1725" s="2" t="str">
        <f aca="false">RAW_DATA!C1721</f>
        <v>Kids</v>
      </c>
      <c r="D1725" s="2" t="str">
        <f aca="false">RAW_DATA!D1721</f>
        <v>KID-JEANS-001</v>
      </c>
      <c r="E1725" s="14" t="str">
        <f aca="false">RAW_DATA!E1721</f>
        <v>2024-07-07</v>
      </c>
      <c r="F1725" s="14" t="str">
        <f aca="false">RAW_DATA!F1721</f>
        <v>2024-07-16</v>
      </c>
      <c r="G1725" s="2" t="str">
        <f aca="false">RAW_DATA!G1721</f>
        <v>Karnali</v>
      </c>
      <c r="H1725" s="4" t="n">
        <f aca="false">RAW_DATA!H1721</f>
        <v>1564.55</v>
      </c>
      <c r="I1725" s="5" t="n">
        <f aca="false">RAW_DATA!I1721</f>
        <v>5</v>
      </c>
      <c r="J1725" s="2" t="str">
        <f aca="false">RAW_DATA!J1721</f>
        <v>Yes</v>
      </c>
      <c r="K1725" s="15" t="n">
        <f aca="false">IF(AND(F1725&lt;&gt;"",E1725&lt;&gt;""),DATEVALUE(F1725)-DATEVALUE(E1725),"")</f>
        <v>9</v>
      </c>
      <c r="L1725" s="4" t="n">
        <f aca="false">H1725*(1-I1725/100)</f>
        <v>1486.3225</v>
      </c>
      <c r="M1725" s="4" t="n">
        <f aca="false">H1725*CALCULATIONS!$B$2</f>
        <v>938.73</v>
      </c>
      <c r="N1725" s="4" t="n">
        <f aca="false">IF(J1725="Yes",H1725*CALCULATIONS!$B$3,0)</f>
        <v>312.91</v>
      </c>
      <c r="O1725" s="4" t="n">
        <f aca="false">L1725-M1725-N1725</f>
        <v>234.6825</v>
      </c>
      <c r="P1725" s="16" t="n">
        <f aca="false">IF(L1725&gt;0,O1725/L1725,"")</f>
        <v>0.157894736842105</v>
      </c>
    </row>
    <row r="1726" customFormat="false" ht="15" hidden="false" customHeight="false" outlineLevel="0" collapsed="false">
      <c r="A1726" s="2" t="str">
        <f aca="false">RAW_DATA!A1722</f>
        <v>ORD-101721</v>
      </c>
      <c r="B1726" s="2" t="str">
        <f aca="false">RAW_DATA!B1722</f>
        <v>CUST-3411</v>
      </c>
      <c r="C1726" s="2" t="str">
        <f aca="false">RAW_DATA!C1722</f>
        <v>Men</v>
      </c>
      <c r="D1726" s="2" t="str">
        <f aca="false">RAW_DATA!D1722</f>
        <v>MEN-JACKET-001</v>
      </c>
      <c r="E1726" s="14" t="str">
        <f aca="false">RAW_DATA!E1722</f>
        <v>2024-01-09</v>
      </c>
      <c r="F1726" s="14" t="str">
        <f aca="false">RAW_DATA!F1722</f>
        <v>2024-01-12</v>
      </c>
      <c r="G1726" s="2" t="str">
        <f aca="false">RAW_DATA!G1722</f>
        <v>Madhesh</v>
      </c>
      <c r="H1726" s="4" t="n">
        <f aca="false">RAW_DATA!H1722</f>
        <v>7564.71</v>
      </c>
      <c r="I1726" s="5" t="n">
        <f aca="false">RAW_DATA!I1722</f>
        <v>10</v>
      </c>
      <c r="J1726" s="2" t="str">
        <f aca="false">RAW_DATA!J1722</f>
        <v>No</v>
      </c>
      <c r="K1726" s="15" t="n">
        <f aca="false">IF(AND(F1726&lt;&gt;"",E1726&lt;&gt;""),DATEVALUE(F1726)-DATEVALUE(E1726),"")</f>
        <v>3</v>
      </c>
      <c r="L1726" s="4" t="n">
        <f aca="false">H1726*(1-I1726/100)</f>
        <v>6808.239</v>
      </c>
      <c r="M1726" s="4" t="n">
        <f aca="false">H1726*CALCULATIONS!$B$2</f>
        <v>4538.826</v>
      </c>
      <c r="N1726" s="4" t="n">
        <f aca="false">IF(J1726="Yes",H1726*CALCULATIONS!$B$3,0)</f>
        <v>0</v>
      </c>
      <c r="O1726" s="4" t="n">
        <f aca="false">L1726-M1726-N1726</f>
        <v>2269.413</v>
      </c>
      <c r="P1726" s="16" t="n">
        <f aca="false">IF(L1726&gt;0,O1726/L1726,"")</f>
        <v>0.333333333333333</v>
      </c>
    </row>
    <row r="1727" customFormat="false" ht="15" hidden="false" customHeight="false" outlineLevel="0" collapsed="false">
      <c r="A1727" s="2" t="str">
        <f aca="false">RAW_DATA!A1723</f>
        <v>ORD-101722</v>
      </c>
      <c r="B1727" s="2" t="str">
        <f aca="false">RAW_DATA!B1723</f>
        <v>CUST-4720</v>
      </c>
      <c r="C1727" s="2" t="str">
        <f aca="false">RAW_DATA!C1723</f>
        <v>Women</v>
      </c>
      <c r="D1727" s="2" t="str">
        <f aca="false">RAW_DATA!D1723</f>
        <v>WOM-SCARF-001</v>
      </c>
      <c r="E1727" s="14" t="str">
        <f aca="false">RAW_DATA!E1723</f>
        <v>2024-06-03</v>
      </c>
      <c r="F1727" s="14" t="str">
        <f aca="false">RAW_DATA!F1723</f>
        <v>2024-06-08</v>
      </c>
      <c r="G1727" s="2" t="str">
        <f aca="false">RAW_DATA!G1723</f>
        <v>Lumbini</v>
      </c>
      <c r="H1727" s="4" t="n">
        <f aca="false">RAW_DATA!H1723</f>
        <v>2527.75</v>
      </c>
      <c r="I1727" s="5" t="n">
        <f aca="false">RAW_DATA!I1723</f>
        <v>25</v>
      </c>
      <c r="J1727" s="2" t="str">
        <f aca="false">RAW_DATA!J1723</f>
        <v>Yes</v>
      </c>
      <c r="K1727" s="15" t="n">
        <f aca="false">IF(AND(F1727&lt;&gt;"",E1727&lt;&gt;""),DATEVALUE(F1727)-DATEVALUE(E1727),"")</f>
        <v>5</v>
      </c>
      <c r="L1727" s="4" t="n">
        <f aca="false">H1727*(1-I1727/100)</f>
        <v>1895.8125</v>
      </c>
      <c r="M1727" s="4" t="n">
        <f aca="false">H1727*CALCULATIONS!$B$2</f>
        <v>1516.65</v>
      </c>
      <c r="N1727" s="4" t="n">
        <f aca="false">IF(J1727="Yes",H1727*CALCULATIONS!$B$3,0)</f>
        <v>505.55</v>
      </c>
      <c r="O1727" s="4" t="n">
        <f aca="false">L1727-M1727-N1727</f>
        <v>-126.3875</v>
      </c>
      <c r="P1727" s="16" t="n">
        <f aca="false">IF(L1727&gt;0,O1727/L1727,"")</f>
        <v>-0.0666666666666666</v>
      </c>
    </row>
    <row r="1728" customFormat="false" ht="15" hidden="false" customHeight="false" outlineLevel="0" collapsed="false">
      <c r="A1728" s="2" t="str">
        <f aca="false">RAW_DATA!A1724</f>
        <v>ORD-101723</v>
      </c>
      <c r="B1728" s="2" t="str">
        <f aca="false">RAW_DATA!B1724</f>
        <v>CUST-7812</v>
      </c>
      <c r="C1728" s="2" t="str">
        <f aca="false">RAW_DATA!C1724</f>
        <v>Kids</v>
      </c>
      <c r="D1728" s="2" t="str">
        <f aca="false">RAW_DATA!D1724</f>
        <v>KID-JACKET-001</v>
      </c>
      <c r="E1728" s="14" t="str">
        <f aca="false">RAW_DATA!E1724</f>
        <v>2024-07-09</v>
      </c>
      <c r="F1728" s="14" t="str">
        <f aca="false">RAW_DATA!F1724</f>
        <v>2024-07-19</v>
      </c>
      <c r="G1728" s="2" t="str">
        <f aca="false">RAW_DATA!G1724</f>
        <v>Madhesh</v>
      </c>
      <c r="H1728" s="4" t="n">
        <f aca="false">RAW_DATA!H1724</f>
        <v>10836.91</v>
      </c>
      <c r="I1728" s="5" t="n">
        <f aca="false">RAW_DATA!I1724</f>
        <v>15</v>
      </c>
      <c r="J1728" s="2" t="str">
        <f aca="false">RAW_DATA!J1724</f>
        <v>No</v>
      </c>
      <c r="K1728" s="15" t="n">
        <f aca="false">IF(AND(F1728&lt;&gt;"",E1728&lt;&gt;""),DATEVALUE(F1728)-DATEVALUE(E1728),"")</f>
        <v>10</v>
      </c>
      <c r="L1728" s="4" t="n">
        <f aca="false">H1728*(1-I1728/100)</f>
        <v>9211.3735</v>
      </c>
      <c r="M1728" s="4" t="n">
        <f aca="false">H1728*CALCULATIONS!$B$2</f>
        <v>6502.146</v>
      </c>
      <c r="N1728" s="4" t="n">
        <f aca="false">IF(J1728="Yes",H1728*CALCULATIONS!$B$3,0)</f>
        <v>0</v>
      </c>
      <c r="O1728" s="4" t="n">
        <f aca="false">L1728-M1728-N1728</f>
        <v>2709.2275</v>
      </c>
      <c r="P1728" s="16" t="n">
        <f aca="false">IF(L1728&gt;0,O1728/L1728,"")</f>
        <v>0.294117647058824</v>
      </c>
    </row>
    <row r="1729" customFormat="false" ht="15" hidden="false" customHeight="false" outlineLevel="0" collapsed="false">
      <c r="A1729" s="2" t="str">
        <f aca="false">RAW_DATA!A1725</f>
        <v>ORD-101724</v>
      </c>
      <c r="B1729" s="2" t="str">
        <f aca="false">RAW_DATA!B1725</f>
        <v>CUST-7333</v>
      </c>
      <c r="C1729" s="2" t="str">
        <f aca="false">RAW_DATA!C1725</f>
        <v>Kids</v>
      </c>
      <c r="D1729" s="2" t="str">
        <f aca="false">RAW_DATA!D1725</f>
        <v>KID-DRESS-001</v>
      </c>
      <c r="E1729" s="14" t="str">
        <f aca="false">RAW_DATA!E1725</f>
        <v>2024-05-31</v>
      </c>
      <c r="F1729" s="14" t="str">
        <f aca="false">RAW_DATA!F1725</f>
        <v>2024-06-05</v>
      </c>
      <c r="G1729" s="2" t="str">
        <f aca="false">RAW_DATA!G1725</f>
        <v>Sudurpashchim</v>
      </c>
      <c r="H1729" s="4" t="n">
        <f aca="false">RAW_DATA!H1725</f>
        <v>13879.83</v>
      </c>
      <c r="I1729" s="5" t="n">
        <f aca="false">RAW_DATA!I1725</f>
        <v>25</v>
      </c>
      <c r="J1729" s="2" t="str">
        <f aca="false">RAW_DATA!J1725</f>
        <v>No</v>
      </c>
      <c r="K1729" s="15" t="n">
        <f aca="false">IF(AND(F1729&lt;&gt;"",E1729&lt;&gt;""),DATEVALUE(F1729)-DATEVALUE(E1729),"")</f>
        <v>5</v>
      </c>
      <c r="L1729" s="4" t="n">
        <f aca="false">H1729*(1-I1729/100)</f>
        <v>10409.8725</v>
      </c>
      <c r="M1729" s="4" t="n">
        <f aca="false">H1729*CALCULATIONS!$B$2</f>
        <v>8327.898</v>
      </c>
      <c r="N1729" s="4" t="n">
        <f aca="false">IF(J1729="Yes",H1729*CALCULATIONS!$B$3,0)</f>
        <v>0</v>
      </c>
      <c r="O1729" s="4" t="n">
        <f aca="false">L1729-M1729-N1729</f>
        <v>2081.9745</v>
      </c>
      <c r="P1729" s="16" t="n">
        <f aca="false">IF(L1729&gt;0,O1729/L1729,"")</f>
        <v>0.2</v>
      </c>
    </row>
    <row r="1730" customFormat="false" ht="15" hidden="false" customHeight="false" outlineLevel="0" collapsed="false">
      <c r="A1730" s="2" t="str">
        <f aca="false">RAW_DATA!A1726</f>
        <v>ORD-101725</v>
      </c>
      <c r="B1730" s="2" t="str">
        <f aca="false">RAW_DATA!B1726</f>
        <v>CUST-8855</v>
      </c>
      <c r="C1730" s="2" t="str">
        <f aca="false">RAW_DATA!C1726</f>
        <v>Kids</v>
      </c>
      <c r="D1730" s="2" t="str">
        <f aca="false">RAW_DATA!D1726</f>
        <v>KID-SHORTS-001</v>
      </c>
      <c r="E1730" s="14" t="str">
        <f aca="false">RAW_DATA!E1726</f>
        <v>2024-09-19</v>
      </c>
      <c r="F1730" s="14" t="str">
        <f aca="false">RAW_DATA!F1726</f>
        <v>2024-09-25</v>
      </c>
      <c r="G1730" s="2" t="str">
        <f aca="false">RAW_DATA!G1726</f>
        <v>Bagmati</v>
      </c>
      <c r="H1730" s="4" t="n">
        <f aca="false">RAW_DATA!H1726</f>
        <v>5644.23</v>
      </c>
      <c r="I1730" s="5" t="n">
        <f aca="false">RAW_DATA!I1726</f>
        <v>10</v>
      </c>
      <c r="J1730" s="2" t="str">
        <f aca="false">RAW_DATA!J1726</f>
        <v>Yes</v>
      </c>
      <c r="K1730" s="15" t="n">
        <f aca="false">IF(AND(F1730&lt;&gt;"",E1730&lt;&gt;""),DATEVALUE(F1730)-DATEVALUE(E1730),"")</f>
        <v>6</v>
      </c>
      <c r="L1730" s="4" t="n">
        <f aca="false">H1730*(1-I1730/100)</f>
        <v>5079.807</v>
      </c>
      <c r="M1730" s="4" t="n">
        <f aca="false">H1730*CALCULATIONS!$B$2</f>
        <v>3386.538</v>
      </c>
      <c r="N1730" s="4" t="n">
        <f aca="false">IF(J1730="Yes",H1730*CALCULATIONS!$B$3,0)</f>
        <v>1128.846</v>
      </c>
      <c r="O1730" s="4" t="n">
        <f aca="false">L1730-M1730-N1730</f>
        <v>564.423</v>
      </c>
      <c r="P1730" s="16" t="n">
        <f aca="false">IF(L1730&gt;0,O1730/L1730,"")</f>
        <v>0.111111111111111</v>
      </c>
    </row>
    <row r="1731" customFormat="false" ht="15" hidden="false" customHeight="false" outlineLevel="0" collapsed="false">
      <c r="A1731" s="2" t="str">
        <f aca="false">RAW_DATA!A1727</f>
        <v>ORD-101726</v>
      </c>
      <c r="B1731" s="2" t="str">
        <f aca="false">RAW_DATA!B1727</f>
        <v>CUST-5417</v>
      </c>
      <c r="C1731" s="2" t="str">
        <f aca="false">RAW_DATA!C1727</f>
        <v>Men</v>
      </c>
      <c r="D1731" s="2" t="str">
        <f aca="false">RAW_DATA!D1727</f>
        <v>MEN-SUIT-001</v>
      </c>
      <c r="E1731" s="14" t="str">
        <f aca="false">RAW_DATA!E1727</f>
        <v>2024-02-21</v>
      </c>
      <c r="F1731" s="14" t="str">
        <f aca="false">RAW_DATA!F1727</f>
        <v>2024-02-24</v>
      </c>
      <c r="G1731" s="2" t="str">
        <f aca="false">RAW_DATA!G1727</f>
        <v>Bagmati</v>
      </c>
      <c r="H1731" s="4" t="n">
        <f aca="false">RAW_DATA!H1727</f>
        <v>2906.21</v>
      </c>
      <c r="I1731" s="5" t="n">
        <f aca="false">RAW_DATA!I1727</f>
        <v>20</v>
      </c>
      <c r="J1731" s="2" t="str">
        <f aca="false">RAW_DATA!J1727</f>
        <v>No</v>
      </c>
      <c r="K1731" s="15" t="n">
        <f aca="false">IF(AND(F1731&lt;&gt;"",E1731&lt;&gt;""),DATEVALUE(F1731)-DATEVALUE(E1731),"")</f>
        <v>3</v>
      </c>
      <c r="L1731" s="4" t="n">
        <f aca="false">H1731*(1-I1731/100)</f>
        <v>2324.968</v>
      </c>
      <c r="M1731" s="4" t="n">
        <f aca="false">H1731*CALCULATIONS!$B$2</f>
        <v>1743.726</v>
      </c>
      <c r="N1731" s="4" t="n">
        <f aca="false">IF(J1731="Yes",H1731*CALCULATIONS!$B$3,0)</f>
        <v>0</v>
      </c>
      <c r="O1731" s="4" t="n">
        <f aca="false">L1731-M1731-N1731</f>
        <v>581.242</v>
      </c>
      <c r="P1731" s="16" t="n">
        <f aca="false">IF(L1731&gt;0,O1731/L1731,"")</f>
        <v>0.25</v>
      </c>
    </row>
    <row r="1732" customFormat="false" ht="15" hidden="false" customHeight="false" outlineLevel="0" collapsed="false">
      <c r="A1732" s="2" t="str">
        <f aca="false">RAW_DATA!A1728</f>
        <v>ORD-101727</v>
      </c>
      <c r="B1732" s="2" t="str">
        <f aca="false">RAW_DATA!B1728</f>
        <v>CUST-8541</v>
      </c>
      <c r="C1732" s="2" t="str">
        <f aca="false">RAW_DATA!C1728</f>
        <v>Men</v>
      </c>
      <c r="D1732" s="2" t="str">
        <f aca="false">RAW_DATA!D1728</f>
        <v>MEN-CHINO-001</v>
      </c>
      <c r="E1732" s="14" t="str">
        <f aca="false">RAW_DATA!E1728</f>
        <v>2024-08-17</v>
      </c>
      <c r="F1732" s="14" t="str">
        <f aca="false">RAW_DATA!F1728</f>
        <v>2024-08-22</v>
      </c>
      <c r="G1732" s="2" t="str">
        <f aca="false">RAW_DATA!G1728</f>
        <v>Bagmati</v>
      </c>
      <c r="H1732" s="4" t="n">
        <f aca="false">RAW_DATA!H1728</f>
        <v>5883.36</v>
      </c>
      <c r="I1732" s="5" t="n">
        <f aca="false">RAW_DATA!I1728</f>
        <v>20</v>
      </c>
      <c r="J1732" s="2" t="str">
        <f aca="false">RAW_DATA!J1728</f>
        <v>No</v>
      </c>
      <c r="K1732" s="15" t="n">
        <f aca="false">IF(AND(F1732&lt;&gt;"",E1732&lt;&gt;""),DATEVALUE(F1732)-DATEVALUE(E1732),"")</f>
        <v>5</v>
      </c>
      <c r="L1732" s="4" t="n">
        <f aca="false">H1732*(1-I1732/100)</f>
        <v>4706.688</v>
      </c>
      <c r="M1732" s="4" t="n">
        <f aca="false">H1732*CALCULATIONS!$B$2</f>
        <v>3530.016</v>
      </c>
      <c r="N1732" s="4" t="n">
        <f aca="false">IF(J1732="Yes",H1732*CALCULATIONS!$B$3,0)</f>
        <v>0</v>
      </c>
      <c r="O1732" s="4" t="n">
        <f aca="false">L1732-M1732-N1732</f>
        <v>1176.672</v>
      </c>
      <c r="P1732" s="16" t="n">
        <f aca="false">IF(L1732&gt;0,O1732/L1732,"")</f>
        <v>0.25</v>
      </c>
    </row>
    <row r="1733" customFormat="false" ht="15" hidden="false" customHeight="false" outlineLevel="0" collapsed="false">
      <c r="A1733" s="2" t="str">
        <f aca="false">RAW_DATA!A1729</f>
        <v>ORD-101728</v>
      </c>
      <c r="B1733" s="2" t="str">
        <f aca="false">RAW_DATA!B1729</f>
        <v>CUST-8987</v>
      </c>
      <c r="C1733" s="2" t="str">
        <f aca="false">RAW_DATA!C1729</f>
        <v>Men</v>
      </c>
      <c r="D1733" s="2" t="str">
        <f aca="false">RAW_DATA!D1729</f>
        <v>MEN-SUIT-001</v>
      </c>
      <c r="E1733" s="14" t="str">
        <f aca="false">RAW_DATA!E1729</f>
        <v>2024-10-26</v>
      </c>
      <c r="F1733" s="14" t="str">
        <f aca="false">RAW_DATA!F1729</f>
        <v>2024-10-28</v>
      </c>
      <c r="G1733" s="2" t="str">
        <f aca="false">RAW_DATA!G1729</f>
        <v>Bagmati</v>
      </c>
      <c r="H1733" s="4" t="n">
        <f aca="false">RAW_DATA!H1729</f>
        <v>12117.75</v>
      </c>
      <c r="I1733" s="5" t="n">
        <f aca="false">RAW_DATA!I1729</f>
        <v>0</v>
      </c>
      <c r="J1733" s="2" t="str">
        <f aca="false">RAW_DATA!J1729</f>
        <v>No</v>
      </c>
      <c r="K1733" s="15" t="n">
        <f aca="false">IF(AND(F1733&lt;&gt;"",E1733&lt;&gt;""),DATEVALUE(F1733)-DATEVALUE(E1733),"")</f>
        <v>2</v>
      </c>
      <c r="L1733" s="4" t="n">
        <f aca="false">H1733*(1-I1733/100)</f>
        <v>12117.75</v>
      </c>
      <c r="M1733" s="4" t="n">
        <f aca="false">H1733*CALCULATIONS!$B$2</f>
        <v>7270.65</v>
      </c>
      <c r="N1733" s="4" t="n">
        <f aca="false">IF(J1733="Yes",H1733*CALCULATIONS!$B$3,0)</f>
        <v>0</v>
      </c>
      <c r="O1733" s="4" t="n">
        <f aca="false">L1733-M1733-N1733</f>
        <v>4847.1</v>
      </c>
      <c r="P1733" s="16" t="n">
        <f aca="false">IF(L1733&gt;0,O1733/L1733,"")</f>
        <v>0.4</v>
      </c>
    </row>
    <row r="1734" customFormat="false" ht="15" hidden="false" customHeight="false" outlineLevel="0" collapsed="false">
      <c r="A1734" s="2" t="str">
        <f aca="false">RAW_DATA!A1730</f>
        <v>ORD-101729</v>
      </c>
      <c r="B1734" s="2" t="str">
        <f aca="false">RAW_DATA!B1730</f>
        <v>CUST-3512</v>
      </c>
      <c r="C1734" s="2" t="str">
        <f aca="false">RAW_DATA!C1730</f>
        <v>Women</v>
      </c>
      <c r="D1734" s="2" t="str">
        <f aca="false">RAW_DATA!D1730</f>
        <v>WOM-CARDIGAN-001</v>
      </c>
      <c r="E1734" s="14" t="str">
        <f aca="false">RAW_DATA!E1730</f>
        <v>2024-10-16</v>
      </c>
      <c r="F1734" s="14" t="str">
        <f aca="false">RAW_DATA!F1730</f>
        <v>2024-10-22</v>
      </c>
      <c r="G1734" s="2" t="str">
        <f aca="false">RAW_DATA!G1730</f>
        <v>Bagmati</v>
      </c>
      <c r="H1734" s="4" t="n">
        <f aca="false">RAW_DATA!H1730</f>
        <v>8445.85</v>
      </c>
      <c r="I1734" s="5" t="n">
        <f aca="false">RAW_DATA!I1730</f>
        <v>30</v>
      </c>
      <c r="J1734" s="2" t="str">
        <f aca="false">RAW_DATA!J1730</f>
        <v>No</v>
      </c>
      <c r="K1734" s="15" t="n">
        <f aca="false">IF(AND(F1734&lt;&gt;"",E1734&lt;&gt;""),DATEVALUE(F1734)-DATEVALUE(E1734),"")</f>
        <v>6</v>
      </c>
      <c r="L1734" s="4" t="n">
        <f aca="false">H1734*(1-I1734/100)</f>
        <v>5912.095</v>
      </c>
      <c r="M1734" s="4" t="n">
        <f aca="false">H1734*CALCULATIONS!$B$2</f>
        <v>5067.51</v>
      </c>
      <c r="N1734" s="4" t="n">
        <f aca="false">IF(J1734="Yes",H1734*CALCULATIONS!$B$3,0)</f>
        <v>0</v>
      </c>
      <c r="O1734" s="4" t="n">
        <f aca="false">L1734-M1734-N1734</f>
        <v>844.585</v>
      </c>
      <c r="P1734" s="16" t="n">
        <f aca="false">IF(L1734&gt;0,O1734/L1734,"")</f>
        <v>0.142857142857143</v>
      </c>
    </row>
    <row r="1735" customFormat="false" ht="15" hidden="false" customHeight="false" outlineLevel="0" collapsed="false">
      <c r="A1735" s="2" t="str">
        <f aca="false">RAW_DATA!A1731</f>
        <v>ORD-101730</v>
      </c>
      <c r="B1735" s="2" t="str">
        <f aca="false">RAW_DATA!B1731</f>
        <v>CUST-4216</v>
      </c>
      <c r="C1735" s="2" t="str">
        <f aca="false">RAW_DATA!C1731</f>
        <v>Kids</v>
      </c>
      <c r="D1735" s="2" t="str">
        <f aca="false">RAW_DATA!D1731</f>
        <v>KID-SHORTS-001</v>
      </c>
      <c r="E1735" s="14" t="str">
        <f aca="false">RAW_DATA!E1731</f>
        <v>2024-11-21</v>
      </c>
      <c r="F1735" s="14" t="str">
        <f aca="false">RAW_DATA!F1731</f>
        <v>2024-11-25</v>
      </c>
      <c r="G1735" s="2" t="str">
        <f aca="false">RAW_DATA!G1731</f>
        <v>Madhesh</v>
      </c>
      <c r="H1735" s="4" t="n">
        <f aca="false">RAW_DATA!H1731</f>
        <v>6877.99</v>
      </c>
      <c r="I1735" s="5" t="n">
        <f aca="false">RAW_DATA!I1731</f>
        <v>25</v>
      </c>
      <c r="J1735" s="2" t="str">
        <f aca="false">RAW_DATA!J1731</f>
        <v>Yes</v>
      </c>
      <c r="K1735" s="15" t="n">
        <f aca="false">IF(AND(F1735&lt;&gt;"",E1735&lt;&gt;""),DATEVALUE(F1735)-DATEVALUE(E1735),"")</f>
        <v>4</v>
      </c>
      <c r="L1735" s="4" t="n">
        <f aca="false">H1735*(1-I1735/100)</f>
        <v>5158.4925</v>
      </c>
      <c r="M1735" s="4" t="n">
        <f aca="false">H1735*CALCULATIONS!$B$2</f>
        <v>4126.794</v>
      </c>
      <c r="N1735" s="4" t="n">
        <f aca="false">IF(J1735="Yes",H1735*CALCULATIONS!$B$3,0)</f>
        <v>1375.598</v>
      </c>
      <c r="O1735" s="4" t="n">
        <f aca="false">L1735-M1735-N1735</f>
        <v>-343.8995</v>
      </c>
      <c r="P1735" s="16" t="n">
        <f aca="false">IF(L1735&gt;0,O1735/L1735,"")</f>
        <v>-0.0666666666666666</v>
      </c>
    </row>
    <row r="1736" customFormat="false" ht="15" hidden="false" customHeight="false" outlineLevel="0" collapsed="false">
      <c r="A1736" s="2" t="str">
        <f aca="false">RAW_DATA!A1732</f>
        <v>ORD-101731</v>
      </c>
      <c r="B1736" s="2" t="str">
        <f aca="false">RAW_DATA!B1732</f>
        <v>CUST-7854</v>
      </c>
      <c r="C1736" s="2" t="str">
        <f aca="false">RAW_DATA!C1732</f>
        <v>Men</v>
      </c>
      <c r="D1736" s="2" t="str">
        <f aca="false">RAW_DATA!D1732</f>
        <v>MEN-POLO-001</v>
      </c>
      <c r="E1736" s="14" t="str">
        <f aca="false">RAW_DATA!E1732</f>
        <v>2024-06-04</v>
      </c>
      <c r="F1736" s="14" t="str">
        <f aca="false">RAW_DATA!F1732</f>
        <v>2024-06-05</v>
      </c>
      <c r="G1736" s="2" t="str">
        <f aca="false">RAW_DATA!G1732</f>
        <v>Bagmati</v>
      </c>
      <c r="H1736" s="4" t="n">
        <f aca="false">RAW_DATA!H1732</f>
        <v>1107.43</v>
      </c>
      <c r="I1736" s="5" t="n">
        <f aca="false">RAW_DATA!I1732</f>
        <v>5</v>
      </c>
      <c r="J1736" s="2" t="str">
        <f aca="false">RAW_DATA!J1732</f>
        <v>Yes</v>
      </c>
      <c r="K1736" s="15" t="n">
        <f aca="false">IF(AND(F1736&lt;&gt;"",E1736&lt;&gt;""),DATEVALUE(F1736)-DATEVALUE(E1736),"")</f>
        <v>1</v>
      </c>
      <c r="L1736" s="4" t="n">
        <f aca="false">H1736*(1-I1736/100)</f>
        <v>1052.0585</v>
      </c>
      <c r="M1736" s="4" t="n">
        <f aca="false">H1736*CALCULATIONS!$B$2</f>
        <v>664.458</v>
      </c>
      <c r="N1736" s="4" t="n">
        <f aca="false">IF(J1736="Yes",H1736*CALCULATIONS!$B$3,0)</f>
        <v>221.486</v>
      </c>
      <c r="O1736" s="4" t="n">
        <f aca="false">L1736-M1736-N1736</f>
        <v>166.1145</v>
      </c>
      <c r="P1736" s="16" t="n">
        <f aca="false">IF(L1736&gt;0,O1736/L1736,"")</f>
        <v>0.157894736842105</v>
      </c>
    </row>
    <row r="1737" customFormat="false" ht="15" hidden="false" customHeight="false" outlineLevel="0" collapsed="false">
      <c r="A1737" s="2" t="str">
        <f aca="false">RAW_DATA!A1733</f>
        <v>ORD-101732</v>
      </c>
      <c r="B1737" s="2" t="str">
        <f aca="false">RAW_DATA!B1733</f>
        <v>CUST-1009</v>
      </c>
      <c r="C1737" s="2" t="str">
        <f aca="false">RAW_DATA!C1733</f>
        <v>Women</v>
      </c>
      <c r="D1737" s="2" t="str">
        <f aca="false">RAW_DATA!D1733</f>
        <v>WOM-LEHENGA-001</v>
      </c>
      <c r="E1737" s="14" t="str">
        <f aca="false">RAW_DATA!E1733</f>
        <v>2024-10-17</v>
      </c>
      <c r="F1737" s="14" t="str">
        <f aca="false">RAW_DATA!F1733</f>
        <v>2024-10-21</v>
      </c>
      <c r="G1737" s="2" t="str">
        <f aca="false">RAW_DATA!G1733</f>
        <v>Lumbini</v>
      </c>
      <c r="H1737" s="4" t="n">
        <f aca="false">RAW_DATA!H1733</f>
        <v>6690.22</v>
      </c>
      <c r="I1737" s="5" t="n">
        <f aca="false">RAW_DATA!I1733</f>
        <v>5</v>
      </c>
      <c r="J1737" s="2" t="str">
        <f aca="false">RAW_DATA!J1733</f>
        <v>No</v>
      </c>
      <c r="K1737" s="15" t="n">
        <f aca="false">IF(AND(F1737&lt;&gt;"",E1737&lt;&gt;""),DATEVALUE(F1737)-DATEVALUE(E1737),"")</f>
        <v>4</v>
      </c>
      <c r="L1737" s="4" t="n">
        <f aca="false">H1737*(1-I1737/100)</f>
        <v>6355.709</v>
      </c>
      <c r="M1737" s="4" t="n">
        <f aca="false">H1737*CALCULATIONS!$B$2</f>
        <v>4014.132</v>
      </c>
      <c r="N1737" s="4" t="n">
        <f aca="false">IF(J1737="Yes",H1737*CALCULATIONS!$B$3,0)</f>
        <v>0</v>
      </c>
      <c r="O1737" s="4" t="n">
        <f aca="false">L1737-M1737-N1737</f>
        <v>2341.577</v>
      </c>
      <c r="P1737" s="16" t="n">
        <f aca="false">IF(L1737&gt;0,O1737/L1737,"")</f>
        <v>0.368421052631579</v>
      </c>
    </row>
    <row r="1738" customFormat="false" ht="15" hidden="false" customHeight="false" outlineLevel="0" collapsed="false">
      <c r="A1738" s="2" t="str">
        <f aca="false">RAW_DATA!A1734</f>
        <v>ORD-101733</v>
      </c>
      <c r="B1738" s="2" t="str">
        <f aca="false">RAW_DATA!B1734</f>
        <v>CUST-3713</v>
      </c>
      <c r="C1738" s="2" t="str">
        <f aca="false">RAW_DATA!C1734</f>
        <v>Kids</v>
      </c>
      <c r="D1738" s="2" t="str">
        <f aca="false">RAW_DATA!D1734</f>
        <v>KID-JEANS-001</v>
      </c>
      <c r="E1738" s="14" t="str">
        <f aca="false">RAW_DATA!E1734</f>
        <v>2024-02-03</v>
      </c>
      <c r="F1738" s="14" t="str">
        <f aca="false">RAW_DATA!F1734</f>
        <v>2024-02-06</v>
      </c>
      <c r="G1738" s="2" t="str">
        <f aca="false">RAW_DATA!G1734</f>
        <v>Karnali</v>
      </c>
      <c r="H1738" s="4" t="n">
        <f aca="false">RAW_DATA!H1734</f>
        <v>11044.95</v>
      </c>
      <c r="I1738" s="5" t="n">
        <f aca="false">RAW_DATA!I1734</f>
        <v>10</v>
      </c>
      <c r="J1738" s="2" t="str">
        <f aca="false">RAW_DATA!J1734</f>
        <v>No</v>
      </c>
      <c r="K1738" s="15" t="n">
        <f aca="false">IF(AND(F1738&lt;&gt;"",E1738&lt;&gt;""),DATEVALUE(F1738)-DATEVALUE(E1738),"")</f>
        <v>3</v>
      </c>
      <c r="L1738" s="4" t="n">
        <f aca="false">H1738*(1-I1738/100)</f>
        <v>9940.455</v>
      </c>
      <c r="M1738" s="4" t="n">
        <f aca="false">H1738*CALCULATIONS!$B$2</f>
        <v>6626.97</v>
      </c>
      <c r="N1738" s="4" t="n">
        <f aca="false">IF(J1738="Yes",H1738*CALCULATIONS!$B$3,0)</f>
        <v>0</v>
      </c>
      <c r="O1738" s="4" t="n">
        <f aca="false">L1738-M1738-N1738</f>
        <v>3313.485</v>
      </c>
      <c r="P1738" s="16" t="n">
        <f aca="false">IF(L1738&gt;0,O1738/L1738,"")</f>
        <v>0.333333333333333</v>
      </c>
    </row>
    <row r="1739" customFormat="false" ht="15" hidden="false" customHeight="false" outlineLevel="0" collapsed="false">
      <c r="A1739" s="2" t="str">
        <f aca="false">RAW_DATA!A1735</f>
        <v>ORD-101734</v>
      </c>
      <c r="B1739" s="2" t="str">
        <f aca="false">RAW_DATA!B1735</f>
        <v>CUST-8682</v>
      </c>
      <c r="C1739" s="2" t="str">
        <f aca="false">RAW_DATA!C1735</f>
        <v>Kids</v>
      </c>
      <c r="D1739" s="2" t="str">
        <f aca="false">RAW_DATA!D1735</f>
        <v>KID-HOODIE-001</v>
      </c>
      <c r="E1739" s="14" t="str">
        <f aca="false">RAW_DATA!E1735</f>
        <v>2024-06-24</v>
      </c>
      <c r="F1739" s="14" t="str">
        <f aca="false">RAW_DATA!F1735</f>
        <v>2024-07-01</v>
      </c>
      <c r="G1739" s="2" t="str">
        <f aca="false">RAW_DATA!G1735</f>
        <v>Bagmati</v>
      </c>
      <c r="H1739" s="4" t="n">
        <f aca="false">RAW_DATA!H1735</f>
        <v>7164.29</v>
      </c>
      <c r="I1739" s="5" t="n">
        <f aca="false">RAW_DATA!I1735</f>
        <v>25</v>
      </c>
      <c r="J1739" s="2" t="str">
        <f aca="false">RAW_DATA!J1735</f>
        <v>No</v>
      </c>
      <c r="K1739" s="15" t="n">
        <f aca="false">IF(AND(F1739&lt;&gt;"",E1739&lt;&gt;""),DATEVALUE(F1739)-DATEVALUE(E1739),"")</f>
        <v>7</v>
      </c>
      <c r="L1739" s="4" t="n">
        <f aca="false">H1739*(1-I1739/100)</f>
        <v>5373.2175</v>
      </c>
      <c r="M1739" s="4" t="n">
        <f aca="false">H1739*CALCULATIONS!$B$2</f>
        <v>4298.574</v>
      </c>
      <c r="N1739" s="4" t="n">
        <f aca="false">IF(J1739="Yes",H1739*CALCULATIONS!$B$3,0)</f>
        <v>0</v>
      </c>
      <c r="O1739" s="4" t="n">
        <f aca="false">L1739-M1739-N1739</f>
        <v>1074.6435</v>
      </c>
      <c r="P1739" s="16" t="n">
        <f aca="false">IF(L1739&gt;0,O1739/L1739,"")</f>
        <v>0.2</v>
      </c>
    </row>
    <row r="1740" customFormat="false" ht="15" hidden="false" customHeight="false" outlineLevel="0" collapsed="false">
      <c r="A1740" s="2" t="str">
        <f aca="false">RAW_DATA!A1736</f>
        <v>ORD-101735</v>
      </c>
      <c r="B1740" s="2" t="str">
        <f aca="false">RAW_DATA!B1736</f>
        <v>CUST-3549</v>
      </c>
      <c r="C1740" s="2" t="str">
        <f aca="false">RAW_DATA!C1736</f>
        <v>Kids</v>
      </c>
      <c r="D1740" s="2" t="str">
        <f aca="false">RAW_DATA!D1736</f>
        <v>KID-JACKET-001</v>
      </c>
      <c r="E1740" s="14" t="str">
        <f aca="false">RAW_DATA!E1736</f>
        <v>2024-06-18</v>
      </c>
      <c r="F1740" s="14" t="str">
        <f aca="false">RAW_DATA!F1736</f>
        <v>2024-06-25</v>
      </c>
      <c r="G1740" s="2" t="str">
        <f aca="false">RAW_DATA!G1736</f>
        <v>Gandaki</v>
      </c>
      <c r="H1740" s="4" t="n">
        <f aca="false">RAW_DATA!H1736</f>
        <v>13392.97</v>
      </c>
      <c r="I1740" s="5" t="n">
        <f aca="false">RAW_DATA!I1736</f>
        <v>20</v>
      </c>
      <c r="J1740" s="2" t="str">
        <f aca="false">RAW_DATA!J1736</f>
        <v>No</v>
      </c>
      <c r="K1740" s="15" t="n">
        <f aca="false">IF(AND(F1740&lt;&gt;"",E1740&lt;&gt;""),DATEVALUE(F1740)-DATEVALUE(E1740),"")</f>
        <v>7</v>
      </c>
      <c r="L1740" s="4" t="n">
        <f aca="false">H1740*(1-I1740/100)</f>
        <v>10714.376</v>
      </c>
      <c r="M1740" s="4" t="n">
        <f aca="false">H1740*CALCULATIONS!$B$2</f>
        <v>8035.782</v>
      </c>
      <c r="N1740" s="4" t="n">
        <f aca="false">IF(J1740="Yes",H1740*CALCULATIONS!$B$3,0)</f>
        <v>0</v>
      </c>
      <c r="O1740" s="4" t="n">
        <f aca="false">L1740-M1740-N1740</f>
        <v>2678.594</v>
      </c>
      <c r="P1740" s="16" t="n">
        <f aca="false">IF(L1740&gt;0,O1740/L1740,"")</f>
        <v>0.25</v>
      </c>
    </row>
    <row r="1741" customFormat="false" ht="15" hidden="false" customHeight="false" outlineLevel="0" collapsed="false">
      <c r="A1741" s="2" t="str">
        <f aca="false">RAW_DATA!A1737</f>
        <v>ORD-101736</v>
      </c>
      <c r="B1741" s="2" t="str">
        <f aca="false">RAW_DATA!B1737</f>
        <v>CUST-8919</v>
      </c>
      <c r="C1741" s="2" t="str">
        <f aca="false">RAW_DATA!C1737</f>
        <v>Women</v>
      </c>
      <c r="D1741" s="2" t="str">
        <f aca="false">RAW_DATA!D1737</f>
        <v>WOM-SCARF-001</v>
      </c>
      <c r="E1741" s="14" t="str">
        <f aca="false">RAW_DATA!E1737</f>
        <v>2024-05-05</v>
      </c>
      <c r="F1741" s="14" t="str">
        <f aca="false">RAW_DATA!F1737</f>
        <v>2024-05-08</v>
      </c>
      <c r="G1741" s="2" t="str">
        <f aca="false">RAW_DATA!G1737</f>
        <v>Gandaki</v>
      </c>
      <c r="H1741" s="4" t="n">
        <f aca="false">RAW_DATA!H1737</f>
        <v>12189.74</v>
      </c>
      <c r="I1741" s="5" t="n">
        <f aca="false">RAW_DATA!I1737</f>
        <v>10</v>
      </c>
      <c r="J1741" s="2" t="str">
        <f aca="false">RAW_DATA!J1737</f>
        <v>Yes</v>
      </c>
      <c r="K1741" s="15" t="n">
        <f aca="false">IF(AND(F1741&lt;&gt;"",E1741&lt;&gt;""),DATEVALUE(F1741)-DATEVALUE(E1741),"")</f>
        <v>3</v>
      </c>
      <c r="L1741" s="4" t="n">
        <f aca="false">H1741*(1-I1741/100)</f>
        <v>10970.766</v>
      </c>
      <c r="M1741" s="4" t="n">
        <f aca="false">H1741*CALCULATIONS!$B$2</f>
        <v>7313.844</v>
      </c>
      <c r="N1741" s="4" t="n">
        <f aca="false">IF(J1741="Yes",H1741*CALCULATIONS!$B$3,0)</f>
        <v>2437.948</v>
      </c>
      <c r="O1741" s="4" t="n">
        <f aca="false">L1741-M1741-N1741</f>
        <v>1218.974</v>
      </c>
      <c r="P1741" s="16" t="n">
        <f aca="false">IF(L1741&gt;0,O1741/L1741,"")</f>
        <v>0.111111111111111</v>
      </c>
    </row>
    <row r="1742" customFormat="false" ht="15" hidden="false" customHeight="false" outlineLevel="0" collapsed="false">
      <c r="A1742" s="2" t="str">
        <f aca="false">RAW_DATA!A1738</f>
        <v>ORD-101737</v>
      </c>
      <c r="B1742" s="2" t="str">
        <f aca="false">RAW_DATA!B1738</f>
        <v>CUST-5221</v>
      </c>
      <c r="C1742" s="2" t="str">
        <f aca="false">RAW_DATA!C1738</f>
        <v>Men</v>
      </c>
      <c r="D1742" s="2" t="str">
        <f aca="false">RAW_DATA!D1738</f>
        <v>MEN-CHINO-001</v>
      </c>
      <c r="E1742" s="14" t="str">
        <f aca="false">RAW_DATA!E1738</f>
        <v>2024-01-27</v>
      </c>
      <c r="F1742" s="14" t="str">
        <f aca="false">RAW_DATA!F1738</f>
        <v>2024-02-09</v>
      </c>
      <c r="G1742" s="2" t="str">
        <f aca="false">RAW_DATA!G1738</f>
        <v>Madhesh</v>
      </c>
      <c r="H1742" s="4" t="n">
        <f aca="false">RAW_DATA!H1738</f>
        <v>14874.04</v>
      </c>
      <c r="I1742" s="5" t="n">
        <f aca="false">RAW_DATA!I1738</f>
        <v>25</v>
      </c>
      <c r="J1742" s="2" t="str">
        <f aca="false">RAW_DATA!J1738</f>
        <v>No</v>
      </c>
      <c r="K1742" s="15" t="n">
        <f aca="false">IF(AND(F1742&lt;&gt;"",E1742&lt;&gt;""),DATEVALUE(F1742)-DATEVALUE(E1742),"")</f>
        <v>13</v>
      </c>
      <c r="L1742" s="4" t="n">
        <f aca="false">H1742*(1-I1742/100)</f>
        <v>11155.53</v>
      </c>
      <c r="M1742" s="4" t="n">
        <f aca="false">H1742*CALCULATIONS!$B$2</f>
        <v>8924.424</v>
      </c>
      <c r="N1742" s="4" t="n">
        <f aca="false">IF(J1742="Yes",H1742*CALCULATIONS!$B$3,0)</f>
        <v>0</v>
      </c>
      <c r="O1742" s="4" t="n">
        <f aca="false">L1742-M1742-N1742</f>
        <v>2231.106</v>
      </c>
      <c r="P1742" s="16" t="n">
        <f aca="false">IF(L1742&gt;0,O1742/L1742,"")</f>
        <v>0.2</v>
      </c>
    </row>
    <row r="1743" customFormat="false" ht="15" hidden="false" customHeight="false" outlineLevel="0" collapsed="false">
      <c r="A1743" s="2" t="str">
        <f aca="false">RAW_DATA!A1739</f>
        <v>ORD-101738</v>
      </c>
      <c r="B1743" s="2" t="str">
        <f aca="false">RAW_DATA!B1739</f>
        <v>CUST-2615</v>
      </c>
      <c r="C1743" s="2" t="str">
        <f aca="false">RAW_DATA!C1739</f>
        <v>Men</v>
      </c>
      <c r="D1743" s="2" t="str">
        <f aca="false">RAW_DATA!D1739</f>
        <v>MEN-JEANS-001</v>
      </c>
      <c r="E1743" s="14" t="str">
        <f aca="false">RAW_DATA!E1739</f>
        <v>2024-05-07</v>
      </c>
      <c r="F1743" s="14" t="str">
        <f aca="false">RAW_DATA!F1739</f>
        <v>2024-05-12</v>
      </c>
      <c r="G1743" s="2" t="str">
        <f aca="false">RAW_DATA!G1739</f>
        <v>Gandaki</v>
      </c>
      <c r="H1743" s="4" t="n">
        <f aca="false">RAW_DATA!H1739</f>
        <v>11860.41</v>
      </c>
      <c r="I1743" s="5" t="n">
        <f aca="false">RAW_DATA!I1739</f>
        <v>30</v>
      </c>
      <c r="J1743" s="2" t="str">
        <f aca="false">RAW_DATA!J1739</f>
        <v>Yes</v>
      </c>
      <c r="K1743" s="15" t="n">
        <f aca="false">IF(AND(F1743&lt;&gt;"",E1743&lt;&gt;""),DATEVALUE(F1743)-DATEVALUE(E1743),"")</f>
        <v>5</v>
      </c>
      <c r="L1743" s="4" t="n">
        <f aca="false">H1743*(1-I1743/100)</f>
        <v>8302.287</v>
      </c>
      <c r="M1743" s="4" t="n">
        <f aca="false">H1743*CALCULATIONS!$B$2</f>
        <v>7116.246</v>
      </c>
      <c r="N1743" s="4" t="n">
        <f aca="false">IF(J1743="Yes",H1743*CALCULATIONS!$B$3,0)</f>
        <v>2372.082</v>
      </c>
      <c r="O1743" s="4" t="n">
        <f aca="false">L1743-M1743-N1743</f>
        <v>-1186.041</v>
      </c>
      <c r="P1743" s="16" t="n">
        <f aca="false">IF(L1743&gt;0,O1743/L1743,"")</f>
        <v>-0.142857142857143</v>
      </c>
    </row>
    <row r="1744" customFormat="false" ht="15" hidden="false" customHeight="false" outlineLevel="0" collapsed="false">
      <c r="A1744" s="2" t="str">
        <f aca="false">RAW_DATA!A1740</f>
        <v>ORD-101739</v>
      </c>
      <c r="B1744" s="2" t="str">
        <f aca="false">RAW_DATA!B1740</f>
        <v>CUST-3661</v>
      </c>
      <c r="C1744" s="2" t="str">
        <f aca="false">RAW_DATA!C1740</f>
        <v>Women</v>
      </c>
      <c r="D1744" s="2" t="str">
        <f aca="false">RAW_DATA!D1740</f>
        <v>WOM-CARDIGAN-001</v>
      </c>
      <c r="E1744" s="14" t="str">
        <f aca="false">RAW_DATA!E1740</f>
        <v>2024-10-17</v>
      </c>
      <c r="F1744" s="14" t="str">
        <f aca="false">RAW_DATA!F1740</f>
        <v>2024-10-21</v>
      </c>
      <c r="G1744" s="2" t="str">
        <f aca="false">RAW_DATA!G1740</f>
        <v>Madhesh</v>
      </c>
      <c r="H1744" s="4" t="n">
        <f aca="false">RAW_DATA!H1740</f>
        <v>6297.84</v>
      </c>
      <c r="I1744" s="5" t="n">
        <f aca="false">RAW_DATA!I1740</f>
        <v>25</v>
      </c>
      <c r="J1744" s="2" t="str">
        <f aca="false">RAW_DATA!J1740</f>
        <v>Yes</v>
      </c>
      <c r="K1744" s="15" t="n">
        <f aca="false">IF(AND(F1744&lt;&gt;"",E1744&lt;&gt;""),DATEVALUE(F1744)-DATEVALUE(E1744),"")</f>
        <v>4</v>
      </c>
      <c r="L1744" s="4" t="n">
        <f aca="false">H1744*(1-I1744/100)</f>
        <v>4723.38</v>
      </c>
      <c r="M1744" s="4" t="n">
        <f aca="false">H1744*CALCULATIONS!$B$2</f>
        <v>3778.704</v>
      </c>
      <c r="N1744" s="4" t="n">
        <f aca="false">IF(J1744="Yes",H1744*CALCULATIONS!$B$3,0)</f>
        <v>1259.568</v>
      </c>
      <c r="O1744" s="4" t="n">
        <f aca="false">L1744-M1744-N1744</f>
        <v>-314.892</v>
      </c>
      <c r="P1744" s="16" t="n">
        <f aca="false">IF(L1744&gt;0,O1744/L1744,"")</f>
        <v>-0.0666666666666666</v>
      </c>
    </row>
    <row r="1745" customFormat="false" ht="15" hidden="false" customHeight="false" outlineLevel="0" collapsed="false">
      <c r="A1745" s="2" t="str">
        <f aca="false">RAW_DATA!A1741</f>
        <v>ORD-101740</v>
      </c>
      <c r="B1745" s="2" t="str">
        <f aca="false">RAW_DATA!B1741</f>
        <v>CUST-1501</v>
      </c>
      <c r="C1745" s="2" t="str">
        <f aca="false">RAW_DATA!C1741</f>
        <v>Women</v>
      </c>
      <c r="D1745" s="2" t="str">
        <f aca="false">RAW_DATA!D1741</f>
        <v>WOM-SAREE-001</v>
      </c>
      <c r="E1745" s="14" t="str">
        <f aca="false">RAW_DATA!E1741</f>
        <v>2024-08-09</v>
      </c>
      <c r="F1745" s="14" t="str">
        <f aca="false">RAW_DATA!F1741</f>
        <v>2024-08-12</v>
      </c>
      <c r="G1745" s="2" t="str">
        <f aca="false">RAW_DATA!G1741</f>
        <v>Lumbini</v>
      </c>
      <c r="H1745" s="4" t="n">
        <f aca="false">RAW_DATA!H1741</f>
        <v>6816.54</v>
      </c>
      <c r="I1745" s="5" t="n">
        <f aca="false">RAW_DATA!I1741</f>
        <v>0</v>
      </c>
      <c r="J1745" s="2" t="str">
        <f aca="false">RAW_DATA!J1741</f>
        <v>No</v>
      </c>
      <c r="K1745" s="15" t="n">
        <f aca="false">IF(AND(F1745&lt;&gt;"",E1745&lt;&gt;""),DATEVALUE(F1745)-DATEVALUE(E1745),"")</f>
        <v>3</v>
      </c>
      <c r="L1745" s="4" t="n">
        <f aca="false">H1745*(1-I1745/100)</f>
        <v>6816.54</v>
      </c>
      <c r="M1745" s="4" t="n">
        <f aca="false">H1745*CALCULATIONS!$B$2</f>
        <v>4089.924</v>
      </c>
      <c r="N1745" s="4" t="n">
        <f aca="false">IF(J1745="Yes",H1745*CALCULATIONS!$B$3,0)</f>
        <v>0</v>
      </c>
      <c r="O1745" s="4" t="n">
        <f aca="false">L1745-M1745-N1745</f>
        <v>2726.616</v>
      </c>
      <c r="P1745" s="16" t="n">
        <f aca="false">IF(L1745&gt;0,O1745/L1745,"")</f>
        <v>0.4</v>
      </c>
    </row>
    <row r="1746" customFormat="false" ht="15" hidden="false" customHeight="false" outlineLevel="0" collapsed="false">
      <c r="A1746" s="2" t="str">
        <f aca="false">RAW_DATA!A1742</f>
        <v>ORD-101741</v>
      </c>
      <c r="B1746" s="2" t="str">
        <f aca="false">RAW_DATA!B1742</f>
        <v>CUST-4506</v>
      </c>
      <c r="C1746" s="2" t="str">
        <f aca="false">RAW_DATA!C1742</f>
        <v>Men</v>
      </c>
      <c r="D1746" s="2" t="str">
        <f aca="false">RAW_DATA!D1742</f>
        <v>MEN-SUIT-001</v>
      </c>
      <c r="E1746" s="14" t="str">
        <f aca="false">RAW_DATA!E1742</f>
        <v>2024-09-08</v>
      </c>
      <c r="F1746" s="14" t="str">
        <f aca="false">RAW_DATA!F1742</f>
        <v>2024-09-20</v>
      </c>
      <c r="G1746" s="2" t="str">
        <f aca="false">RAW_DATA!G1742</f>
        <v>Bagmati</v>
      </c>
      <c r="H1746" s="4" t="n">
        <f aca="false">RAW_DATA!H1742</f>
        <v>7554.54</v>
      </c>
      <c r="I1746" s="5" t="n">
        <f aca="false">RAW_DATA!I1742</f>
        <v>5</v>
      </c>
      <c r="J1746" s="2" t="str">
        <f aca="false">RAW_DATA!J1742</f>
        <v>No</v>
      </c>
      <c r="K1746" s="15" t="n">
        <f aca="false">IF(AND(F1746&lt;&gt;"",E1746&lt;&gt;""),DATEVALUE(F1746)-DATEVALUE(E1746),"")</f>
        <v>12</v>
      </c>
      <c r="L1746" s="4" t="n">
        <f aca="false">H1746*(1-I1746/100)</f>
        <v>7176.813</v>
      </c>
      <c r="M1746" s="4" t="n">
        <f aca="false">H1746*CALCULATIONS!$B$2</f>
        <v>4532.724</v>
      </c>
      <c r="N1746" s="4" t="n">
        <f aca="false">IF(J1746="Yes",H1746*CALCULATIONS!$B$3,0)</f>
        <v>0</v>
      </c>
      <c r="O1746" s="4" t="n">
        <f aca="false">L1746-M1746-N1746</f>
        <v>2644.089</v>
      </c>
      <c r="P1746" s="16" t="n">
        <f aca="false">IF(L1746&gt;0,O1746/L1746,"")</f>
        <v>0.368421052631579</v>
      </c>
    </row>
    <row r="1747" customFormat="false" ht="15" hidden="false" customHeight="false" outlineLevel="0" collapsed="false">
      <c r="A1747" s="2" t="str">
        <f aca="false">RAW_DATA!A1743</f>
        <v>ORD-101742</v>
      </c>
      <c r="B1747" s="2" t="str">
        <f aca="false">RAW_DATA!B1743</f>
        <v>CUST-7174</v>
      </c>
      <c r="C1747" s="2" t="str">
        <f aca="false">RAW_DATA!C1743</f>
        <v>Women</v>
      </c>
      <c r="D1747" s="2" t="str">
        <f aca="false">RAW_DATA!D1743</f>
        <v>WOM-TOP-001</v>
      </c>
      <c r="E1747" s="14" t="str">
        <f aca="false">RAW_DATA!E1743</f>
        <v>2024-06-21</v>
      </c>
      <c r="F1747" s="14" t="str">
        <f aca="false">RAW_DATA!F1743</f>
        <v>2024-06-24</v>
      </c>
      <c r="G1747" s="2" t="str">
        <f aca="false">RAW_DATA!G1743</f>
        <v>Bagmati</v>
      </c>
      <c r="H1747" s="4" t="n">
        <f aca="false">RAW_DATA!H1743</f>
        <v>12165.68</v>
      </c>
      <c r="I1747" s="5" t="n">
        <f aca="false">RAW_DATA!I1743</f>
        <v>20</v>
      </c>
      <c r="J1747" s="2" t="str">
        <f aca="false">RAW_DATA!J1743</f>
        <v>No</v>
      </c>
      <c r="K1747" s="15" t="n">
        <f aca="false">IF(AND(F1747&lt;&gt;"",E1747&lt;&gt;""),DATEVALUE(F1747)-DATEVALUE(E1747),"")</f>
        <v>3</v>
      </c>
      <c r="L1747" s="4" t="n">
        <f aca="false">H1747*(1-I1747/100)</f>
        <v>9732.544</v>
      </c>
      <c r="M1747" s="4" t="n">
        <f aca="false">H1747*CALCULATIONS!$B$2</f>
        <v>7299.408</v>
      </c>
      <c r="N1747" s="4" t="n">
        <f aca="false">IF(J1747="Yes",H1747*CALCULATIONS!$B$3,0)</f>
        <v>0</v>
      </c>
      <c r="O1747" s="4" t="n">
        <f aca="false">L1747-M1747-N1747</f>
        <v>2433.136</v>
      </c>
      <c r="P1747" s="16" t="n">
        <f aca="false">IF(L1747&gt;0,O1747/L1747,"")</f>
        <v>0.25</v>
      </c>
    </row>
    <row r="1748" customFormat="false" ht="15" hidden="false" customHeight="false" outlineLevel="0" collapsed="false">
      <c r="A1748" s="2" t="str">
        <f aca="false">RAW_DATA!A1744</f>
        <v>ORD-101743</v>
      </c>
      <c r="B1748" s="2" t="str">
        <f aca="false">RAW_DATA!B1744</f>
        <v>CUST-2512</v>
      </c>
      <c r="C1748" s="2" t="str">
        <f aca="false">RAW_DATA!C1744</f>
        <v>Kids</v>
      </c>
      <c r="D1748" s="2" t="str">
        <f aca="false">RAW_DATA!D1744</f>
        <v>KID-FROCK-001</v>
      </c>
      <c r="E1748" s="14" t="str">
        <f aca="false">RAW_DATA!E1744</f>
        <v>2024-03-17</v>
      </c>
      <c r="F1748" s="14" t="str">
        <f aca="false">RAW_DATA!F1744</f>
        <v>2024-03-23</v>
      </c>
      <c r="G1748" s="2" t="str">
        <f aca="false">RAW_DATA!G1744</f>
        <v>Bagmati</v>
      </c>
      <c r="H1748" s="4" t="n">
        <f aca="false">RAW_DATA!H1744</f>
        <v>11192.74</v>
      </c>
      <c r="I1748" s="5" t="n">
        <f aca="false">RAW_DATA!I1744</f>
        <v>30</v>
      </c>
      <c r="J1748" s="2" t="str">
        <f aca="false">RAW_DATA!J1744</f>
        <v>No</v>
      </c>
      <c r="K1748" s="15" t="n">
        <f aca="false">IF(AND(F1748&lt;&gt;"",E1748&lt;&gt;""),DATEVALUE(F1748)-DATEVALUE(E1748),"")</f>
        <v>6</v>
      </c>
      <c r="L1748" s="4" t="n">
        <f aca="false">H1748*(1-I1748/100)</f>
        <v>7834.918</v>
      </c>
      <c r="M1748" s="4" t="n">
        <f aca="false">H1748*CALCULATIONS!$B$2</f>
        <v>6715.644</v>
      </c>
      <c r="N1748" s="4" t="n">
        <f aca="false">IF(J1748="Yes",H1748*CALCULATIONS!$B$3,0)</f>
        <v>0</v>
      </c>
      <c r="O1748" s="4" t="n">
        <f aca="false">L1748-M1748-N1748</f>
        <v>1119.274</v>
      </c>
      <c r="P1748" s="16" t="n">
        <f aca="false">IF(L1748&gt;0,O1748/L1748,"")</f>
        <v>0.142857142857143</v>
      </c>
    </row>
    <row r="1749" customFormat="false" ht="15" hidden="false" customHeight="false" outlineLevel="0" collapsed="false">
      <c r="A1749" s="2" t="str">
        <f aca="false">RAW_DATA!A1745</f>
        <v>ORD-101744</v>
      </c>
      <c r="B1749" s="2" t="str">
        <f aca="false">RAW_DATA!B1745</f>
        <v>CUST-7009</v>
      </c>
      <c r="C1749" s="2" t="str">
        <f aca="false">RAW_DATA!C1745</f>
        <v>Kids</v>
      </c>
      <c r="D1749" s="2" t="str">
        <f aca="false">RAW_DATA!D1745</f>
        <v>KID-JEANS-001</v>
      </c>
      <c r="E1749" s="14" t="str">
        <f aca="false">RAW_DATA!E1745</f>
        <v>2024-01-17</v>
      </c>
      <c r="F1749" s="14" t="str">
        <f aca="false">RAW_DATA!F1745</f>
        <v>2024-01-20</v>
      </c>
      <c r="G1749" s="2" t="str">
        <f aca="false">RAW_DATA!G1745</f>
        <v>Sudurpashchim</v>
      </c>
      <c r="H1749" s="4" t="n">
        <f aca="false">RAW_DATA!H1745</f>
        <v>7332.52</v>
      </c>
      <c r="I1749" s="5" t="n">
        <f aca="false">RAW_DATA!I1745</f>
        <v>0</v>
      </c>
      <c r="J1749" s="2" t="str">
        <f aca="false">RAW_DATA!J1745</f>
        <v>No</v>
      </c>
      <c r="K1749" s="15" t="n">
        <f aca="false">IF(AND(F1749&lt;&gt;"",E1749&lt;&gt;""),DATEVALUE(F1749)-DATEVALUE(E1749),"")</f>
        <v>3</v>
      </c>
      <c r="L1749" s="4" t="n">
        <f aca="false">H1749*(1-I1749/100)</f>
        <v>7332.52</v>
      </c>
      <c r="M1749" s="4" t="n">
        <f aca="false">H1749*CALCULATIONS!$B$2</f>
        <v>4399.512</v>
      </c>
      <c r="N1749" s="4" t="n">
        <f aca="false">IF(J1749="Yes",H1749*CALCULATIONS!$B$3,0)</f>
        <v>0</v>
      </c>
      <c r="O1749" s="4" t="n">
        <f aca="false">L1749-M1749-N1749</f>
        <v>2933.008</v>
      </c>
      <c r="P1749" s="16" t="n">
        <f aca="false">IF(L1749&gt;0,O1749/L1749,"")</f>
        <v>0.4</v>
      </c>
    </row>
    <row r="1750" customFormat="false" ht="15" hidden="false" customHeight="false" outlineLevel="0" collapsed="false">
      <c r="A1750" s="2" t="str">
        <f aca="false">RAW_DATA!A1746</f>
        <v>ORD-101745</v>
      </c>
      <c r="B1750" s="2" t="str">
        <f aca="false">RAW_DATA!B1746</f>
        <v>CUST-2349</v>
      </c>
      <c r="C1750" s="2" t="str">
        <f aca="false">RAW_DATA!C1746</f>
        <v>Women</v>
      </c>
      <c r="D1750" s="2" t="str">
        <f aca="false">RAW_DATA!D1746</f>
        <v>WOM-BLOUSE-001</v>
      </c>
      <c r="E1750" s="14" t="str">
        <f aca="false">RAW_DATA!E1746</f>
        <v>2024-06-07</v>
      </c>
      <c r="F1750" s="14" t="str">
        <f aca="false">RAW_DATA!F1746</f>
        <v>2024-06-11</v>
      </c>
      <c r="G1750" s="2" t="str">
        <f aca="false">RAW_DATA!G1746</f>
        <v>Lumbini</v>
      </c>
      <c r="H1750" s="4" t="n">
        <f aca="false">RAW_DATA!H1746</f>
        <v>1086.23</v>
      </c>
      <c r="I1750" s="5" t="n">
        <f aca="false">RAW_DATA!I1746</f>
        <v>0</v>
      </c>
      <c r="J1750" s="2" t="str">
        <f aca="false">RAW_DATA!J1746</f>
        <v>Yes</v>
      </c>
      <c r="K1750" s="15" t="n">
        <f aca="false">IF(AND(F1750&lt;&gt;"",E1750&lt;&gt;""),DATEVALUE(F1750)-DATEVALUE(E1750),"")</f>
        <v>4</v>
      </c>
      <c r="L1750" s="4" t="n">
        <f aca="false">H1750*(1-I1750/100)</f>
        <v>1086.23</v>
      </c>
      <c r="M1750" s="4" t="n">
        <f aca="false">H1750*CALCULATIONS!$B$2</f>
        <v>651.738</v>
      </c>
      <c r="N1750" s="4" t="n">
        <f aca="false">IF(J1750="Yes",H1750*CALCULATIONS!$B$3,0)</f>
        <v>217.246</v>
      </c>
      <c r="O1750" s="4" t="n">
        <f aca="false">L1750-M1750-N1750</f>
        <v>217.246</v>
      </c>
      <c r="P1750" s="16" t="n">
        <f aca="false">IF(L1750&gt;0,O1750/L1750,"")</f>
        <v>0.2</v>
      </c>
    </row>
    <row r="1751" customFormat="false" ht="15" hidden="false" customHeight="false" outlineLevel="0" collapsed="false">
      <c r="A1751" s="2" t="str">
        <f aca="false">RAW_DATA!A1747</f>
        <v>ORD-101746</v>
      </c>
      <c r="B1751" s="2" t="str">
        <f aca="false">RAW_DATA!B1747</f>
        <v>CUST-5379</v>
      </c>
      <c r="C1751" s="2" t="str">
        <f aca="false">RAW_DATA!C1747</f>
        <v>Kids</v>
      </c>
      <c r="D1751" s="2" t="str">
        <f aca="false">RAW_DATA!D1747</f>
        <v>KID-KURTA-001</v>
      </c>
      <c r="E1751" s="14" t="str">
        <f aca="false">RAW_DATA!E1747</f>
        <v>2024-07-19</v>
      </c>
      <c r="F1751" s="14" t="str">
        <f aca="false">RAW_DATA!F1747</f>
        <v>2024-07-28</v>
      </c>
      <c r="G1751" s="2" t="str">
        <f aca="false">RAW_DATA!G1747</f>
        <v>Bagmati</v>
      </c>
      <c r="H1751" s="4" t="n">
        <f aca="false">RAW_DATA!H1747</f>
        <v>11948.37</v>
      </c>
      <c r="I1751" s="5" t="n">
        <f aca="false">RAW_DATA!I1747</f>
        <v>5</v>
      </c>
      <c r="J1751" s="2" t="str">
        <f aca="false">RAW_DATA!J1747</f>
        <v>No</v>
      </c>
      <c r="K1751" s="15" t="n">
        <f aca="false">IF(AND(F1751&lt;&gt;"",E1751&lt;&gt;""),DATEVALUE(F1751)-DATEVALUE(E1751),"")</f>
        <v>9</v>
      </c>
      <c r="L1751" s="4" t="n">
        <f aca="false">H1751*(1-I1751/100)</f>
        <v>11350.9515</v>
      </c>
      <c r="M1751" s="4" t="n">
        <f aca="false">H1751*CALCULATIONS!$B$2</f>
        <v>7169.022</v>
      </c>
      <c r="N1751" s="4" t="n">
        <f aca="false">IF(J1751="Yes",H1751*CALCULATIONS!$B$3,0)</f>
        <v>0</v>
      </c>
      <c r="O1751" s="4" t="n">
        <f aca="false">L1751-M1751-N1751</f>
        <v>4181.9295</v>
      </c>
      <c r="P1751" s="16" t="n">
        <f aca="false">IF(L1751&gt;0,O1751/L1751,"")</f>
        <v>0.368421052631579</v>
      </c>
    </row>
    <row r="1752" customFormat="false" ht="15" hidden="false" customHeight="false" outlineLevel="0" collapsed="false">
      <c r="A1752" s="2" t="str">
        <f aca="false">RAW_DATA!A1748</f>
        <v>ORD-101747</v>
      </c>
      <c r="B1752" s="2" t="str">
        <f aca="false">RAW_DATA!B1748</f>
        <v>CUST-5259</v>
      </c>
      <c r="C1752" s="2" t="str">
        <f aca="false">RAW_DATA!C1748</f>
        <v>Women</v>
      </c>
      <c r="D1752" s="2" t="str">
        <f aca="false">RAW_DATA!D1748</f>
        <v>WOM-SCARF-001</v>
      </c>
      <c r="E1752" s="14" t="str">
        <f aca="false">RAW_DATA!E1748</f>
        <v>2024-05-25</v>
      </c>
      <c r="F1752" s="14" t="str">
        <f aca="false">RAW_DATA!F1748</f>
        <v>2024-05-28</v>
      </c>
      <c r="G1752" s="2" t="str">
        <f aca="false">RAW_DATA!G1748</f>
        <v>Karnali</v>
      </c>
      <c r="H1752" s="4" t="n">
        <f aca="false">RAW_DATA!H1748</f>
        <v>12561.13</v>
      </c>
      <c r="I1752" s="5" t="n">
        <f aca="false">RAW_DATA!I1748</f>
        <v>0</v>
      </c>
      <c r="J1752" s="2" t="str">
        <f aca="false">RAW_DATA!J1748</f>
        <v>No</v>
      </c>
      <c r="K1752" s="15" t="n">
        <f aca="false">IF(AND(F1752&lt;&gt;"",E1752&lt;&gt;""),DATEVALUE(F1752)-DATEVALUE(E1752),"")</f>
        <v>3</v>
      </c>
      <c r="L1752" s="4" t="n">
        <f aca="false">H1752*(1-I1752/100)</f>
        <v>12561.13</v>
      </c>
      <c r="M1752" s="4" t="n">
        <f aca="false">H1752*CALCULATIONS!$B$2</f>
        <v>7536.678</v>
      </c>
      <c r="N1752" s="4" t="n">
        <f aca="false">IF(J1752="Yes",H1752*CALCULATIONS!$B$3,0)</f>
        <v>0</v>
      </c>
      <c r="O1752" s="4" t="n">
        <f aca="false">L1752-M1752-N1752</f>
        <v>5024.452</v>
      </c>
      <c r="P1752" s="16" t="n">
        <f aca="false">IF(L1752&gt;0,O1752/L1752,"")</f>
        <v>0.4</v>
      </c>
    </row>
    <row r="1753" customFormat="false" ht="15" hidden="false" customHeight="false" outlineLevel="0" collapsed="false">
      <c r="A1753" s="2" t="str">
        <f aca="false">RAW_DATA!A1749</f>
        <v>ORD-101748</v>
      </c>
      <c r="B1753" s="2" t="str">
        <f aca="false">RAW_DATA!B1749</f>
        <v>CUST-3667</v>
      </c>
      <c r="C1753" s="2" t="str">
        <f aca="false">RAW_DATA!C1749</f>
        <v>Men</v>
      </c>
      <c r="D1753" s="2" t="str">
        <f aca="false">RAW_DATA!D1749</f>
        <v>MEN-CHINO-001</v>
      </c>
      <c r="E1753" s="14" t="str">
        <f aca="false">RAW_DATA!E1749</f>
        <v>2024-05-25</v>
      </c>
      <c r="F1753" s="14" t="str">
        <f aca="false">RAW_DATA!F1749</f>
        <v>2024-05-26</v>
      </c>
      <c r="G1753" s="2" t="str">
        <f aca="false">RAW_DATA!G1749</f>
        <v>Bagmati</v>
      </c>
      <c r="H1753" s="4" t="n">
        <f aca="false">RAW_DATA!H1749</f>
        <v>3744.98</v>
      </c>
      <c r="I1753" s="5" t="n">
        <f aca="false">RAW_DATA!I1749</f>
        <v>20</v>
      </c>
      <c r="J1753" s="2" t="str">
        <f aca="false">RAW_DATA!J1749</f>
        <v>No</v>
      </c>
      <c r="K1753" s="15" t="n">
        <f aca="false">IF(AND(F1753&lt;&gt;"",E1753&lt;&gt;""),DATEVALUE(F1753)-DATEVALUE(E1753),"")</f>
        <v>1</v>
      </c>
      <c r="L1753" s="4" t="n">
        <f aca="false">H1753*(1-I1753/100)</f>
        <v>2995.984</v>
      </c>
      <c r="M1753" s="4" t="n">
        <f aca="false">H1753*CALCULATIONS!$B$2</f>
        <v>2246.988</v>
      </c>
      <c r="N1753" s="4" t="n">
        <f aca="false">IF(J1753="Yes",H1753*CALCULATIONS!$B$3,0)</f>
        <v>0</v>
      </c>
      <c r="O1753" s="4" t="n">
        <f aca="false">L1753-M1753-N1753</f>
        <v>748.996000000001</v>
      </c>
      <c r="P1753" s="16" t="n">
        <f aca="false">IF(L1753&gt;0,O1753/L1753,"")</f>
        <v>0.25</v>
      </c>
    </row>
    <row r="1754" customFormat="false" ht="15" hidden="false" customHeight="false" outlineLevel="0" collapsed="false">
      <c r="A1754" s="2" t="str">
        <f aca="false">RAW_DATA!A1750</f>
        <v>ORD-101749</v>
      </c>
      <c r="B1754" s="2" t="str">
        <f aca="false">RAW_DATA!B1750</f>
        <v>CUST-4852</v>
      </c>
      <c r="C1754" s="2" t="str">
        <f aca="false">RAW_DATA!C1750</f>
        <v>Women</v>
      </c>
      <c r="D1754" s="2" t="str">
        <f aca="false">RAW_DATA!D1750</f>
        <v>WOM-SUIT-001</v>
      </c>
      <c r="E1754" s="14" t="str">
        <f aca="false">RAW_DATA!E1750</f>
        <v>2024-11-30</v>
      </c>
      <c r="F1754" s="14" t="str">
        <f aca="false">RAW_DATA!F1750</f>
        <v>2024-12-07</v>
      </c>
      <c r="G1754" s="2" t="str">
        <f aca="false">RAW_DATA!G1750</f>
        <v>Madhesh</v>
      </c>
      <c r="H1754" s="4" t="n">
        <f aca="false">RAW_DATA!H1750</f>
        <v>4942.78</v>
      </c>
      <c r="I1754" s="5" t="n">
        <f aca="false">RAW_DATA!I1750</f>
        <v>20</v>
      </c>
      <c r="J1754" s="2" t="str">
        <f aca="false">RAW_DATA!J1750</f>
        <v>No</v>
      </c>
      <c r="K1754" s="15" t="n">
        <f aca="false">IF(AND(F1754&lt;&gt;"",E1754&lt;&gt;""),DATEVALUE(F1754)-DATEVALUE(E1754),"")</f>
        <v>7</v>
      </c>
      <c r="L1754" s="4" t="n">
        <f aca="false">H1754*(1-I1754/100)</f>
        <v>3954.224</v>
      </c>
      <c r="M1754" s="4" t="n">
        <f aca="false">H1754*CALCULATIONS!$B$2</f>
        <v>2965.668</v>
      </c>
      <c r="N1754" s="4" t="n">
        <f aca="false">IF(J1754="Yes",H1754*CALCULATIONS!$B$3,0)</f>
        <v>0</v>
      </c>
      <c r="O1754" s="4" t="n">
        <f aca="false">L1754-M1754-N1754</f>
        <v>988.556000000001</v>
      </c>
      <c r="P1754" s="16" t="n">
        <f aca="false">IF(L1754&gt;0,O1754/L1754,"")</f>
        <v>0.25</v>
      </c>
    </row>
    <row r="1755" customFormat="false" ht="15" hidden="false" customHeight="false" outlineLevel="0" collapsed="false">
      <c r="A1755" s="2" t="str">
        <f aca="false">RAW_DATA!A1751</f>
        <v>ORD-101750</v>
      </c>
      <c r="B1755" s="2" t="str">
        <f aca="false">RAW_DATA!B1751</f>
        <v>CUST-1962</v>
      </c>
      <c r="C1755" s="2" t="str">
        <f aca="false">RAW_DATA!C1751</f>
        <v>Women</v>
      </c>
      <c r="D1755" s="2" t="str">
        <f aca="false">RAW_DATA!D1751</f>
        <v>WOM-JEANS-001</v>
      </c>
      <c r="E1755" s="14" t="str">
        <f aca="false">RAW_DATA!E1751</f>
        <v>2024-03-17</v>
      </c>
      <c r="F1755" s="14" t="str">
        <f aca="false">RAW_DATA!F1751</f>
        <v>2024-03-24</v>
      </c>
      <c r="G1755" s="2" t="str">
        <f aca="false">RAW_DATA!G1751</f>
        <v>Lumbini</v>
      </c>
      <c r="H1755" s="4" t="n">
        <f aca="false">RAW_DATA!H1751</f>
        <v>3989.88</v>
      </c>
      <c r="I1755" s="5" t="n">
        <f aca="false">RAW_DATA!I1751</f>
        <v>5</v>
      </c>
      <c r="J1755" s="2" t="str">
        <f aca="false">RAW_DATA!J1751</f>
        <v>Yes</v>
      </c>
      <c r="K1755" s="15" t="n">
        <f aca="false">IF(AND(F1755&lt;&gt;"",E1755&lt;&gt;""),DATEVALUE(F1755)-DATEVALUE(E1755),"")</f>
        <v>7</v>
      </c>
      <c r="L1755" s="4" t="n">
        <f aca="false">H1755*(1-I1755/100)</f>
        <v>3790.386</v>
      </c>
      <c r="M1755" s="4" t="n">
        <f aca="false">H1755*CALCULATIONS!$B$2</f>
        <v>2393.928</v>
      </c>
      <c r="N1755" s="4" t="n">
        <f aca="false">IF(J1755="Yes",H1755*CALCULATIONS!$B$3,0)</f>
        <v>797.976</v>
      </c>
      <c r="O1755" s="4" t="n">
        <f aca="false">L1755-M1755-N1755</f>
        <v>598.482</v>
      </c>
      <c r="P1755" s="16" t="n">
        <f aca="false">IF(L1755&gt;0,O1755/L1755,"")</f>
        <v>0.157894736842105</v>
      </c>
    </row>
    <row r="1756" customFormat="false" ht="15" hidden="false" customHeight="false" outlineLevel="0" collapsed="false">
      <c r="A1756" s="2" t="str">
        <f aca="false">RAW_DATA!A1752</f>
        <v>ORD-101751</v>
      </c>
      <c r="B1756" s="2" t="str">
        <f aca="false">RAW_DATA!B1752</f>
        <v>CUST-6242</v>
      </c>
      <c r="C1756" s="2" t="str">
        <f aca="false">RAW_DATA!C1752</f>
        <v>Women</v>
      </c>
      <c r="D1756" s="2" t="str">
        <f aca="false">RAW_DATA!D1752</f>
        <v>WOM-SAREE-001</v>
      </c>
      <c r="E1756" s="14" t="str">
        <f aca="false">RAW_DATA!E1752</f>
        <v>2024-02-07</v>
      </c>
      <c r="F1756" s="14" t="str">
        <f aca="false">RAW_DATA!F1752</f>
        <v>2024-02-11</v>
      </c>
      <c r="G1756" s="2" t="str">
        <f aca="false">RAW_DATA!G1752</f>
        <v>Bagmati</v>
      </c>
      <c r="H1756" s="4" t="n">
        <f aca="false">RAW_DATA!H1752</f>
        <v>2328.59</v>
      </c>
      <c r="I1756" s="5" t="n">
        <f aca="false">RAW_DATA!I1752</f>
        <v>15</v>
      </c>
      <c r="J1756" s="2" t="str">
        <f aca="false">RAW_DATA!J1752</f>
        <v>No</v>
      </c>
      <c r="K1756" s="15" t="n">
        <f aca="false">IF(AND(F1756&lt;&gt;"",E1756&lt;&gt;""),DATEVALUE(F1756)-DATEVALUE(E1756),"")</f>
        <v>4</v>
      </c>
      <c r="L1756" s="4" t="n">
        <f aca="false">H1756*(1-I1756/100)</f>
        <v>1979.3015</v>
      </c>
      <c r="M1756" s="4" t="n">
        <f aca="false">H1756*CALCULATIONS!$B$2</f>
        <v>1397.154</v>
      </c>
      <c r="N1756" s="4" t="n">
        <f aca="false">IF(J1756="Yes",H1756*CALCULATIONS!$B$3,0)</f>
        <v>0</v>
      </c>
      <c r="O1756" s="4" t="n">
        <f aca="false">L1756-M1756-N1756</f>
        <v>582.1475</v>
      </c>
      <c r="P1756" s="16" t="n">
        <f aca="false">IF(L1756&gt;0,O1756/L1756,"")</f>
        <v>0.294117647058824</v>
      </c>
    </row>
    <row r="1757" customFormat="false" ht="15" hidden="false" customHeight="false" outlineLevel="0" collapsed="false">
      <c r="A1757" s="2" t="str">
        <f aca="false">RAW_DATA!A1753</f>
        <v>ORD-101752</v>
      </c>
      <c r="B1757" s="2" t="str">
        <f aca="false">RAW_DATA!B1753</f>
        <v>CUST-5956</v>
      </c>
      <c r="C1757" s="2" t="str">
        <f aca="false">RAW_DATA!C1753</f>
        <v>Women</v>
      </c>
      <c r="D1757" s="2" t="str">
        <f aca="false">RAW_DATA!D1753</f>
        <v>WOM-SUIT-001</v>
      </c>
      <c r="E1757" s="14" t="str">
        <f aca="false">RAW_DATA!E1753</f>
        <v>2024-12-08</v>
      </c>
      <c r="F1757" s="14" t="str">
        <f aca="false">RAW_DATA!F1753</f>
        <v>2024-12-21</v>
      </c>
      <c r="G1757" s="2" t="str">
        <f aca="false">RAW_DATA!G1753</f>
        <v>Madhesh</v>
      </c>
      <c r="H1757" s="4" t="n">
        <f aca="false">RAW_DATA!H1753</f>
        <v>13983.16</v>
      </c>
      <c r="I1757" s="5" t="n">
        <f aca="false">RAW_DATA!I1753</f>
        <v>0</v>
      </c>
      <c r="J1757" s="2" t="str">
        <f aca="false">RAW_DATA!J1753</f>
        <v>No</v>
      </c>
      <c r="K1757" s="15" t="n">
        <f aca="false">IF(AND(F1757&lt;&gt;"",E1757&lt;&gt;""),DATEVALUE(F1757)-DATEVALUE(E1757),"")</f>
        <v>13</v>
      </c>
      <c r="L1757" s="4" t="n">
        <f aca="false">H1757*(1-I1757/100)</f>
        <v>13983.16</v>
      </c>
      <c r="M1757" s="4" t="n">
        <f aca="false">H1757*CALCULATIONS!$B$2</f>
        <v>8389.896</v>
      </c>
      <c r="N1757" s="4" t="n">
        <f aca="false">IF(J1757="Yes",H1757*CALCULATIONS!$B$3,0)</f>
        <v>0</v>
      </c>
      <c r="O1757" s="4" t="n">
        <f aca="false">L1757-M1757-N1757</f>
        <v>5593.264</v>
      </c>
      <c r="P1757" s="16" t="n">
        <f aca="false">IF(L1757&gt;0,O1757/L1757,"")</f>
        <v>0.4</v>
      </c>
    </row>
    <row r="1758" customFormat="false" ht="15" hidden="false" customHeight="false" outlineLevel="0" collapsed="false">
      <c r="A1758" s="2" t="str">
        <f aca="false">RAW_DATA!A1754</f>
        <v>ORD-101753</v>
      </c>
      <c r="B1758" s="2" t="str">
        <f aca="false">RAW_DATA!B1754</f>
        <v>CUST-1801</v>
      </c>
      <c r="C1758" s="2" t="str">
        <f aca="false">RAW_DATA!C1754</f>
        <v>Kids</v>
      </c>
      <c r="D1758" s="2" t="str">
        <f aca="false">RAW_DATA!D1754</f>
        <v>KID-DRESS-001</v>
      </c>
      <c r="E1758" s="14" t="str">
        <f aca="false">RAW_DATA!E1754</f>
        <v>2024-03-21</v>
      </c>
      <c r="F1758" s="14" t="str">
        <f aca="false">RAW_DATA!F1754</f>
        <v>2024-03-26</v>
      </c>
      <c r="G1758" s="2" t="str">
        <f aca="false">RAW_DATA!G1754</f>
        <v>Karnali</v>
      </c>
      <c r="H1758" s="4" t="n">
        <f aca="false">RAW_DATA!H1754</f>
        <v>990.62</v>
      </c>
      <c r="I1758" s="5" t="n">
        <f aca="false">RAW_DATA!I1754</f>
        <v>25</v>
      </c>
      <c r="J1758" s="2" t="str">
        <f aca="false">RAW_DATA!J1754</f>
        <v>No</v>
      </c>
      <c r="K1758" s="15" t="n">
        <f aca="false">IF(AND(F1758&lt;&gt;"",E1758&lt;&gt;""),DATEVALUE(F1758)-DATEVALUE(E1758),"")</f>
        <v>5</v>
      </c>
      <c r="L1758" s="4" t="n">
        <f aca="false">H1758*(1-I1758/100)</f>
        <v>742.965</v>
      </c>
      <c r="M1758" s="4" t="n">
        <f aca="false">H1758*CALCULATIONS!$B$2</f>
        <v>594.372</v>
      </c>
      <c r="N1758" s="4" t="n">
        <f aca="false">IF(J1758="Yes",H1758*CALCULATIONS!$B$3,0)</f>
        <v>0</v>
      </c>
      <c r="O1758" s="4" t="n">
        <f aca="false">L1758-M1758-N1758</f>
        <v>148.593</v>
      </c>
      <c r="P1758" s="16" t="n">
        <f aca="false">IF(L1758&gt;0,O1758/L1758,"")</f>
        <v>0.2</v>
      </c>
    </row>
    <row r="1759" customFormat="false" ht="15" hidden="false" customHeight="false" outlineLevel="0" collapsed="false">
      <c r="A1759" s="2" t="str">
        <f aca="false">RAW_DATA!A1755</f>
        <v>ORD-101754</v>
      </c>
      <c r="B1759" s="2" t="str">
        <f aca="false">RAW_DATA!B1755</f>
        <v>CUST-6301</v>
      </c>
      <c r="C1759" s="2" t="str">
        <f aca="false">RAW_DATA!C1755</f>
        <v>Men</v>
      </c>
      <c r="D1759" s="2" t="str">
        <f aca="false">RAW_DATA!D1755</f>
        <v>MEN-JACKET-001</v>
      </c>
      <c r="E1759" s="14" t="str">
        <f aca="false">RAW_DATA!E1755</f>
        <v>2024-12-03</v>
      </c>
      <c r="F1759" s="14" t="str">
        <f aca="false">RAW_DATA!F1755</f>
        <v>2024-12-17</v>
      </c>
      <c r="G1759" s="2" t="str">
        <f aca="false">RAW_DATA!G1755</f>
        <v>Madhesh</v>
      </c>
      <c r="H1759" s="4" t="n">
        <f aca="false">RAW_DATA!H1755</f>
        <v>7715.45</v>
      </c>
      <c r="I1759" s="5" t="n">
        <f aca="false">RAW_DATA!I1755</f>
        <v>30</v>
      </c>
      <c r="J1759" s="2" t="str">
        <f aca="false">RAW_DATA!J1755</f>
        <v>No</v>
      </c>
      <c r="K1759" s="15" t="n">
        <f aca="false">IF(AND(F1759&lt;&gt;"",E1759&lt;&gt;""),DATEVALUE(F1759)-DATEVALUE(E1759),"")</f>
        <v>14</v>
      </c>
      <c r="L1759" s="4" t="n">
        <f aca="false">H1759*(1-I1759/100)</f>
        <v>5400.815</v>
      </c>
      <c r="M1759" s="4" t="n">
        <f aca="false">H1759*CALCULATIONS!$B$2</f>
        <v>4629.27</v>
      </c>
      <c r="N1759" s="4" t="n">
        <f aca="false">IF(J1759="Yes",H1759*CALCULATIONS!$B$3,0)</f>
        <v>0</v>
      </c>
      <c r="O1759" s="4" t="n">
        <f aca="false">L1759-M1759-N1759</f>
        <v>771.545</v>
      </c>
      <c r="P1759" s="16" t="n">
        <f aca="false">IF(L1759&gt;0,O1759/L1759,"")</f>
        <v>0.142857142857143</v>
      </c>
    </row>
    <row r="1760" customFormat="false" ht="15" hidden="false" customHeight="false" outlineLevel="0" collapsed="false">
      <c r="A1760" s="2" t="str">
        <f aca="false">RAW_DATA!A1756</f>
        <v>ORD-101755</v>
      </c>
      <c r="B1760" s="2" t="str">
        <f aca="false">RAW_DATA!B1756</f>
        <v>CUST-4014</v>
      </c>
      <c r="C1760" s="2" t="str">
        <f aca="false">RAW_DATA!C1756</f>
        <v>Women</v>
      </c>
      <c r="D1760" s="2" t="str">
        <f aca="false">RAW_DATA!D1756</f>
        <v>WOM-BLOUSE-001</v>
      </c>
      <c r="E1760" s="14" t="str">
        <f aca="false">RAW_DATA!E1756</f>
        <v>2024-06-10</v>
      </c>
      <c r="F1760" s="14" t="str">
        <f aca="false">RAW_DATA!F1756</f>
        <v>2024-06-23</v>
      </c>
      <c r="G1760" s="2" t="str">
        <f aca="false">RAW_DATA!G1756</f>
        <v>Lumbini</v>
      </c>
      <c r="H1760" s="4" t="n">
        <f aca="false">RAW_DATA!H1756</f>
        <v>6624.05</v>
      </c>
      <c r="I1760" s="5" t="n">
        <f aca="false">RAW_DATA!I1756</f>
        <v>25</v>
      </c>
      <c r="J1760" s="2" t="str">
        <f aca="false">RAW_DATA!J1756</f>
        <v>No</v>
      </c>
      <c r="K1760" s="15" t="n">
        <f aca="false">IF(AND(F1760&lt;&gt;"",E1760&lt;&gt;""),DATEVALUE(F1760)-DATEVALUE(E1760),"")</f>
        <v>13</v>
      </c>
      <c r="L1760" s="4" t="n">
        <f aca="false">H1760*(1-I1760/100)</f>
        <v>4968.0375</v>
      </c>
      <c r="M1760" s="4" t="n">
        <f aca="false">H1760*CALCULATIONS!$B$2</f>
        <v>3974.43</v>
      </c>
      <c r="N1760" s="4" t="n">
        <f aca="false">IF(J1760="Yes",H1760*CALCULATIONS!$B$3,0)</f>
        <v>0</v>
      </c>
      <c r="O1760" s="4" t="n">
        <f aca="false">L1760-M1760-N1760</f>
        <v>993.607500000001</v>
      </c>
      <c r="P1760" s="16" t="n">
        <f aca="false">IF(L1760&gt;0,O1760/L1760,"")</f>
        <v>0.2</v>
      </c>
    </row>
    <row r="1761" customFormat="false" ht="15" hidden="false" customHeight="false" outlineLevel="0" collapsed="false">
      <c r="A1761" s="2" t="str">
        <f aca="false">RAW_DATA!A1757</f>
        <v>ORD-101756</v>
      </c>
      <c r="B1761" s="2" t="str">
        <f aca="false">RAW_DATA!B1757</f>
        <v>CUST-4932</v>
      </c>
      <c r="C1761" s="2" t="str">
        <f aca="false">RAW_DATA!C1757</f>
        <v>Men</v>
      </c>
      <c r="D1761" s="2" t="str">
        <f aca="false">RAW_DATA!D1757</f>
        <v>MEN-JEANS-001</v>
      </c>
      <c r="E1761" s="14" t="str">
        <f aca="false">RAW_DATA!E1757</f>
        <v>2024-06-20</v>
      </c>
      <c r="F1761" s="14" t="str">
        <f aca="false">RAW_DATA!F1757</f>
        <v>2024-06-23</v>
      </c>
      <c r="G1761" s="2" t="str">
        <f aca="false">RAW_DATA!G1757</f>
        <v>Sudurpashchim</v>
      </c>
      <c r="H1761" s="4" t="n">
        <f aca="false">RAW_DATA!H1757</f>
        <v>1851.64</v>
      </c>
      <c r="I1761" s="5" t="n">
        <f aca="false">RAW_DATA!I1757</f>
        <v>15</v>
      </c>
      <c r="J1761" s="2" t="str">
        <f aca="false">RAW_DATA!J1757</f>
        <v>No</v>
      </c>
      <c r="K1761" s="15" t="n">
        <f aca="false">IF(AND(F1761&lt;&gt;"",E1761&lt;&gt;""),DATEVALUE(F1761)-DATEVALUE(E1761),"")</f>
        <v>3</v>
      </c>
      <c r="L1761" s="4" t="n">
        <f aca="false">H1761*(1-I1761/100)</f>
        <v>1573.894</v>
      </c>
      <c r="M1761" s="4" t="n">
        <f aca="false">H1761*CALCULATIONS!$B$2</f>
        <v>1110.984</v>
      </c>
      <c r="N1761" s="4" t="n">
        <f aca="false">IF(J1761="Yes",H1761*CALCULATIONS!$B$3,0)</f>
        <v>0</v>
      </c>
      <c r="O1761" s="4" t="n">
        <f aca="false">L1761-M1761-N1761</f>
        <v>462.91</v>
      </c>
      <c r="P1761" s="16" t="n">
        <f aca="false">IF(L1761&gt;0,O1761/L1761,"")</f>
        <v>0.294117647058824</v>
      </c>
    </row>
    <row r="1762" customFormat="false" ht="15" hidden="false" customHeight="false" outlineLevel="0" collapsed="false">
      <c r="A1762" s="2" t="str">
        <f aca="false">RAW_DATA!A1758</f>
        <v>ORD-101757</v>
      </c>
      <c r="B1762" s="2" t="str">
        <f aca="false">RAW_DATA!B1758</f>
        <v>CUST-6910</v>
      </c>
      <c r="C1762" s="2" t="str">
        <f aca="false">RAW_DATA!C1758</f>
        <v>Women</v>
      </c>
      <c r="D1762" s="2" t="str">
        <f aca="false">RAW_DATA!D1758</f>
        <v>WOM-SUIT-001</v>
      </c>
      <c r="E1762" s="14" t="str">
        <f aca="false">RAW_DATA!E1758</f>
        <v>2024-08-01</v>
      </c>
      <c r="F1762" s="14" t="str">
        <f aca="false">RAW_DATA!F1758</f>
        <v>2024-08-02</v>
      </c>
      <c r="G1762" s="2" t="str">
        <f aca="false">RAW_DATA!G1758</f>
        <v>Sudurpashchim</v>
      </c>
      <c r="H1762" s="4" t="n">
        <f aca="false">RAW_DATA!H1758</f>
        <v>10951.37</v>
      </c>
      <c r="I1762" s="5" t="n">
        <f aca="false">RAW_DATA!I1758</f>
        <v>5</v>
      </c>
      <c r="J1762" s="2" t="str">
        <f aca="false">RAW_DATA!J1758</f>
        <v>Yes</v>
      </c>
      <c r="K1762" s="15" t="n">
        <f aca="false">IF(AND(F1762&lt;&gt;"",E1762&lt;&gt;""),DATEVALUE(F1762)-DATEVALUE(E1762),"")</f>
        <v>1</v>
      </c>
      <c r="L1762" s="4" t="n">
        <f aca="false">H1762*(1-I1762/100)</f>
        <v>10403.8015</v>
      </c>
      <c r="M1762" s="4" t="n">
        <f aca="false">H1762*CALCULATIONS!$B$2</f>
        <v>6570.822</v>
      </c>
      <c r="N1762" s="4" t="n">
        <f aca="false">IF(J1762="Yes",H1762*CALCULATIONS!$B$3,0)</f>
        <v>2190.274</v>
      </c>
      <c r="O1762" s="4" t="n">
        <f aca="false">L1762-M1762-N1762</f>
        <v>1642.7055</v>
      </c>
      <c r="P1762" s="16" t="n">
        <f aca="false">IF(L1762&gt;0,O1762/L1762,"")</f>
        <v>0.157894736842105</v>
      </c>
    </row>
    <row r="1763" customFormat="false" ht="15" hidden="false" customHeight="false" outlineLevel="0" collapsed="false">
      <c r="A1763" s="2" t="str">
        <f aca="false">RAW_DATA!A1759</f>
        <v>ORD-101758</v>
      </c>
      <c r="B1763" s="2" t="str">
        <f aca="false">RAW_DATA!B1759</f>
        <v>CUST-9273</v>
      </c>
      <c r="C1763" s="2" t="str">
        <f aca="false">RAW_DATA!C1759</f>
        <v>Women</v>
      </c>
      <c r="D1763" s="2" t="str">
        <f aca="false">RAW_DATA!D1759</f>
        <v>WOM-SCARF-001</v>
      </c>
      <c r="E1763" s="14" t="str">
        <f aca="false">RAW_DATA!E1759</f>
        <v>2024-09-13</v>
      </c>
      <c r="F1763" s="14" t="str">
        <f aca="false">RAW_DATA!F1759</f>
        <v>2024-09-16</v>
      </c>
      <c r="G1763" s="2" t="str">
        <f aca="false">RAW_DATA!G1759</f>
        <v>Madhesh</v>
      </c>
      <c r="H1763" s="4" t="n">
        <f aca="false">RAW_DATA!H1759</f>
        <v>2016.66</v>
      </c>
      <c r="I1763" s="5" t="n">
        <f aca="false">RAW_DATA!I1759</f>
        <v>0</v>
      </c>
      <c r="J1763" s="2" t="str">
        <f aca="false">RAW_DATA!J1759</f>
        <v>Yes</v>
      </c>
      <c r="K1763" s="15" t="n">
        <f aca="false">IF(AND(F1763&lt;&gt;"",E1763&lt;&gt;""),DATEVALUE(F1763)-DATEVALUE(E1763),"")</f>
        <v>3</v>
      </c>
      <c r="L1763" s="4" t="n">
        <f aca="false">H1763*(1-I1763/100)</f>
        <v>2016.66</v>
      </c>
      <c r="M1763" s="4" t="n">
        <f aca="false">H1763*CALCULATIONS!$B$2</f>
        <v>1209.996</v>
      </c>
      <c r="N1763" s="4" t="n">
        <f aca="false">IF(J1763="Yes",H1763*CALCULATIONS!$B$3,0)</f>
        <v>403.332</v>
      </c>
      <c r="O1763" s="4" t="n">
        <f aca="false">L1763-M1763-N1763</f>
        <v>403.332</v>
      </c>
      <c r="P1763" s="16" t="n">
        <f aca="false">IF(L1763&gt;0,O1763/L1763,"")</f>
        <v>0.2</v>
      </c>
    </row>
    <row r="1764" customFormat="false" ht="15" hidden="false" customHeight="false" outlineLevel="0" collapsed="false">
      <c r="A1764" s="2" t="str">
        <f aca="false">RAW_DATA!A1760</f>
        <v>ORD-101759</v>
      </c>
      <c r="B1764" s="2" t="str">
        <f aca="false">RAW_DATA!B1760</f>
        <v>CUST-1645</v>
      </c>
      <c r="C1764" s="2" t="str">
        <f aca="false">RAW_DATA!C1760</f>
        <v>Men</v>
      </c>
      <c r="D1764" s="2" t="str">
        <f aca="false">RAW_DATA!D1760</f>
        <v>MEN-POLO-001</v>
      </c>
      <c r="E1764" s="14" t="str">
        <f aca="false">RAW_DATA!E1760</f>
        <v>2024-11-09</v>
      </c>
      <c r="F1764" s="14" t="str">
        <f aca="false">RAW_DATA!F1760</f>
        <v>2024-11-12</v>
      </c>
      <c r="G1764" s="2" t="str">
        <f aca="false">RAW_DATA!G1760</f>
        <v>Karnali</v>
      </c>
      <c r="H1764" s="4" t="n">
        <f aca="false">RAW_DATA!H1760</f>
        <v>9380.72</v>
      </c>
      <c r="I1764" s="5" t="n">
        <f aca="false">RAW_DATA!I1760</f>
        <v>20</v>
      </c>
      <c r="J1764" s="2" t="str">
        <f aca="false">RAW_DATA!J1760</f>
        <v>No</v>
      </c>
      <c r="K1764" s="15" t="n">
        <f aca="false">IF(AND(F1764&lt;&gt;"",E1764&lt;&gt;""),DATEVALUE(F1764)-DATEVALUE(E1764),"")</f>
        <v>3</v>
      </c>
      <c r="L1764" s="4" t="n">
        <f aca="false">H1764*(1-I1764/100)</f>
        <v>7504.576</v>
      </c>
      <c r="M1764" s="4" t="n">
        <f aca="false">H1764*CALCULATIONS!$B$2</f>
        <v>5628.432</v>
      </c>
      <c r="N1764" s="4" t="n">
        <f aca="false">IF(J1764="Yes",H1764*CALCULATIONS!$B$3,0)</f>
        <v>0</v>
      </c>
      <c r="O1764" s="4" t="n">
        <f aca="false">L1764-M1764-N1764</f>
        <v>1876.144</v>
      </c>
      <c r="P1764" s="16" t="n">
        <f aca="false">IF(L1764&gt;0,O1764/L1764,"")</f>
        <v>0.25</v>
      </c>
    </row>
    <row r="1765" customFormat="false" ht="15" hidden="false" customHeight="false" outlineLevel="0" collapsed="false">
      <c r="A1765" s="2" t="str">
        <f aca="false">RAW_DATA!A1761</f>
        <v>ORD-101760</v>
      </c>
      <c r="B1765" s="2" t="str">
        <f aca="false">RAW_DATA!B1761</f>
        <v>CUST-7673</v>
      </c>
      <c r="C1765" s="2" t="str">
        <f aca="false">RAW_DATA!C1761</f>
        <v>Women</v>
      </c>
      <c r="D1765" s="2" t="str">
        <f aca="false">RAW_DATA!D1761</f>
        <v>WOM-SCARF-001</v>
      </c>
      <c r="E1765" s="14" t="str">
        <f aca="false">RAW_DATA!E1761</f>
        <v>2024-08-21</v>
      </c>
      <c r="F1765" s="14" t="str">
        <f aca="false">RAW_DATA!F1761</f>
        <v>2024-08-22</v>
      </c>
      <c r="G1765" s="2" t="str">
        <f aca="false">RAW_DATA!G1761</f>
        <v>Gandaki</v>
      </c>
      <c r="H1765" s="4" t="n">
        <f aca="false">RAW_DATA!H1761</f>
        <v>14953.46</v>
      </c>
      <c r="I1765" s="5" t="n">
        <f aca="false">RAW_DATA!I1761</f>
        <v>20</v>
      </c>
      <c r="J1765" s="2" t="str">
        <f aca="false">RAW_DATA!J1761</f>
        <v>No</v>
      </c>
      <c r="K1765" s="15" t="n">
        <f aca="false">IF(AND(F1765&lt;&gt;"",E1765&lt;&gt;""),DATEVALUE(F1765)-DATEVALUE(E1765),"")</f>
        <v>1</v>
      </c>
      <c r="L1765" s="4" t="n">
        <f aca="false">H1765*(1-I1765/100)</f>
        <v>11962.768</v>
      </c>
      <c r="M1765" s="4" t="n">
        <f aca="false">H1765*CALCULATIONS!$B$2</f>
        <v>8972.076</v>
      </c>
      <c r="N1765" s="4" t="n">
        <f aca="false">IF(J1765="Yes",H1765*CALCULATIONS!$B$3,0)</f>
        <v>0</v>
      </c>
      <c r="O1765" s="4" t="n">
        <f aca="false">L1765-M1765-N1765</f>
        <v>2990.692</v>
      </c>
      <c r="P1765" s="16" t="n">
        <f aca="false">IF(L1765&gt;0,O1765/L1765,"")</f>
        <v>0.25</v>
      </c>
    </row>
    <row r="1766" customFormat="false" ht="15" hidden="false" customHeight="false" outlineLevel="0" collapsed="false">
      <c r="A1766" s="2" t="str">
        <f aca="false">RAW_DATA!A1762</f>
        <v>ORD-101761</v>
      </c>
      <c r="B1766" s="2" t="str">
        <f aca="false">RAW_DATA!B1762</f>
        <v>CUST-4651</v>
      </c>
      <c r="C1766" s="2" t="str">
        <f aca="false">RAW_DATA!C1762</f>
        <v>Women</v>
      </c>
      <c r="D1766" s="2" t="str">
        <f aca="false">RAW_DATA!D1762</f>
        <v>WOM-SAREE-001</v>
      </c>
      <c r="E1766" s="14" t="str">
        <f aca="false">RAW_DATA!E1762</f>
        <v>2024-11-07</v>
      </c>
      <c r="F1766" s="14" t="str">
        <f aca="false">RAW_DATA!F1762</f>
        <v>2024-11-13</v>
      </c>
      <c r="G1766" s="2" t="str">
        <f aca="false">RAW_DATA!G1762</f>
        <v>Madhesh</v>
      </c>
      <c r="H1766" s="4" t="n">
        <f aca="false">RAW_DATA!H1762</f>
        <v>13971.2</v>
      </c>
      <c r="I1766" s="5" t="n">
        <f aca="false">RAW_DATA!I1762</f>
        <v>15</v>
      </c>
      <c r="J1766" s="2" t="str">
        <f aca="false">RAW_DATA!J1762</f>
        <v>No</v>
      </c>
      <c r="K1766" s="15" t="n">
        <f aca="false">IF(AND(F1766&lt;&gt;"",E1766&lt;&gt;""),DATEVALUE(F1766)-DATEVALUE(E1766),"")</f>
        <v>6</v>
      </c>
      <c r="L1766" s="4" t="n">
        <f aca="false">H1766*(1-I1766/100)</f>
        <v>11875.52</v>
      </c>
      <c r="M1766" s="4" t="n">
        <f aca="false">H1766*CALCULATIONS!$B$2</f>
        <v>8382.72</v>
      </c>
      <c r="N1766" s="4" t="n">
        <f aca="false">IF(J1766="Yes",H1766*CALCULATIONS!$B$3,0)</f>
        <v>0</v>
      </c>
      <c r="O1766" s="4" t="n">
        <f aca="false">L1766-M1766-N1766</f>
        <v>3492.8</v>
      </c>
      <c r="P1766" s="16" t="n">
        <f aca="false">IF(L1766&gt;0,O1766/L1766,"")</f>
        <v>0.294117647058824</v>
      </c>
    </row>
    <row r="1767" customFormat="false" ht="15" hidden="false" customHeight="false" outlineLevel="0" collapsed="false">
      <c r="A1767" s="2" t="str">
        <f aca="false">RAW_DATA!A1763</f>
        <v>ORD-101762</v>
      </c>
      <c r="B1767" s="2" t="str">
        <f aca="false">RAW_DATA!B1763</f>
        <v>CUST-7468</v>
      </c>
      <c r="C1767" s="2" t="str">
        <f aca="false">RAW_DATA!C1763</f>
        <v>Women</v>
      </c>
      <c r="D1767" s="2" t="str">
        <f aca="false">RAW_DATA!D1763</f>
        <v>WOM-JEANS-001</v>
      </c>
      <c r="E1767" s="14" t="str">
        <f aca="false">RAW_DATA!E1763</f>
        <v>2024-04-27</v>
      </c>
      <c r="F1767" s="14" t="str">
        <f aca="false">RAW_DATA!F1763</f>
        <v>2024-05-04</v>
      </c>
      <c r="G1767" s="2" t="str">
        <f aca="false">RAW_DATA!G1763</f>
        <v>Karnali</v>
      </c>
      <c r="H1767" s="4" t="n">
        <f aca="false">RAW_DATA!H1763</f>
        <v>1061.3</v>
      </c>
      <c r="I1767" s="5" t="n">
        <f aca="false">RAW_DATA!I1763</f>
        <v>30</v>
      </c>
      <c r="J1767" s="2" t="str">
        <f aca="false">RAW_DATA!J1763</f>
        <v>No</v>
      </c>
      <c r="K1767" s="15" t="n">
        <f aca="false">IF(AND(F1767&lt;&gt;"",E1767&lt;&gt;""),DATEVALUE(F1767)-DATEVALUE(E1767),"")</f>
        <v>7</v>
      </c>
      <c r="L1767" s="4" t="n">
        <f aca="false">H1767*(1-I1767/100)</f>
        <v>742.91</v>
      </c>
      <c r="M1767" s="4" t="n">
        <f aca="false">H1767*CALCULATIONS!$B$2</f>
        <v>636.78</v>
      </c>
      <c r="N1767" s="4" t="n">
        <f aca="false">IF(J1767="Yes",H1767*CALCULATIONS!$B$3,0)</f>
        <v>0</v>
      </c>
      <c r="O1767" s="4" t="n">
        <f aca="false">L1767-M1767-N1767</f>
        <v>106.13</v>
      </c>
      <c r="P1767" s="16" t="n">
        <f aca="false">IF(L1767&gt;0,O1767/L1767,"")</f>
        <v>0.142857142857143</v>
      </c>
    </row>
    <row r="1768" customFormat="false" ht="15" hidden="false" customHeight="false" outlineLevel="0" collapsed="false">
      <c r="A1768" s="2" t="str">
        <f aca="false">RAW_DATA!A1764</f>
        <v>ORD-101763</v>
      </c>
      <c r="B1768" s="2" t="str">
        <f aca="false">RAW_DATA!B1764</f>
        <v>CUST-1782</v>
      </c>
      <c r="C1768" s="2" t="str">
        <f aca="false">RAW_DATA!C1764</f>
        <v>Men</v>
      </c>
      <c r="D1768" s="2" t="str">
        <f aca="false">RAW_DATA!D1764</f>
        <v>MEN-CHINO-001</v>
      </c>
      <c r="E1768" s="14" t="str">
        <f aca="false">RAW_DATA!E1764</f>
        <v>2024-08-18</v>
      </c>
      <c r="F1768" s="14" t="str">
        <f aca="false">RAW_DATA!F1764</f>
        <v>2024-08-22</v>
      </c>
      <c r="G1768" s="2" t="str">
        <f aca="false">RAW_DATA!G1764</f>
        <v>Bagmati</v>
      </c>
      <c r="H1768" s="4" t="n">
        <f aca="false">RAW_DATA!H1764</f>
        <v>14304.12</v>
      </c>
      <c r="I1768" s="5" t="n">
        <f aca="false">RAW_DATA!I1764</f>
        <v>5</v>
      </c>
      <c r="J1768" s="2" t="str">
        <f aca="false">RAW_DATA!J1764</f>
        <v>Yes</v>
      </c>
      <c r="K1768" s="15" t="n">
        <f aca="false">IF(AND(F1768&lt;&gt;"",E1768&lt;&gt;""),DATEVALUE(F1768)-DATEVALUE(E1768),"")</f>
        <v>4</v>
      </c>
      <c r="L1768" s="4" t="n">
        <f aca="false">H1768*(1-I1768/100)</f>
        <v>13588.914</v>
      </c>
      <c r="M1768" s="4" t="n">
        <f aca="false">H1768*CALCULATIONS!$B$2</f>
        <v>8582.472</v>
      </c>
      <c r="N1768" s="4" t="n">
        <f aca="false">IF(J1768="Yes",H1768*CALCULATIONS!$B$3,0)</f>
        <v>2860.824</v>
      </c>
      <c r="O1768" s="4" t="n">
        <f aca="false">L1768-M1768-N1768</f>
        <v>2145.618</v>
      </c>
      <c r="P1768" s="16" t="n">
        <f aca="false">IF(L1768&gt;0,O1768/L1768,"")</f>
        <v>0.157894736842105</v>
      </c>
    </row>
    <row r="1769" customFormat="false" ht="15" hidden="false" customHeight="false" outlineLevel="0" collapsed="false">
      <c r="A1769" s="2" t="str">
        <f aca="false">RAW_DATA!A1765</f>
        <v>ORD-101764</v>
      </c>
      <c r="B1769" s="2" t="str">
        <f aca="false">RAW_DATA!B1765</f>
        <v>CUST-6016</v>
      </c>
      <c r="C1769" s="2" t="str">
        <f aca="false">RAW_DATA!C1765</f>
        <v>Kids</v>
      </c>
      <c r="D1769" s="2" t="str">
        <f aca="false">RAW_DATA!D1765</f>
        <v>KID-JACKET-001</v>
      </c>
      <c r="E1769" s="14" t="str">
        <f aca="false">RAW_DATA!E1765</f>
        <v>2024-01-09</v>
      </c>
      <c r="F1769" s="14" t="str">
        <f aca="false">RAW_DATA!F1765</f>
        <v>2024-01-15</v>
      </c>
      <c r="G1769" s="2" t="str">
        <f aca="false">RAW_DATA!G1765</f>
        <v>Gandaki</v>
      </c>
      <c r="H1769" s="4" t="n">
        <f aca="false">RAW_DATA!H1765</f>
        <v>14128.8</v>
      </c>
      <c r="I1769" s="5" t="n">
        <f aca="false">RAW_DATA!I1765</f>
        <v>20</v>
      </c>
      <c r="J1769" s="2" t="str">
        <f aca="false">RAW_DATA!J1765</f>
        <v>No</v>
      </c>
      <c r="K1769" s="15" t="n">
        <f aca="false">IF(AND(F1769&lt;&gt;"",E1769&lt;&gt;""),DATEVALUE(F1769)-DATEVALUE(E1769),"")</f>
        <v>6</v>
      </c>
      <c r="L1769" s="4" t="n">
        <f aca="false">H1769*(1-I1769/100)</f>
        <v>11303.04</v>
      </c>
      <c r="M1769" s="4" t="n">
        <f aca="false">H1769*CALCULATIONS!$B$2</f>
        <v>8477.28</v>
      </c>
      <c r="N1769" s="4" t="n">
        <f aca="false">IF(J1769="Yes",H1769*CALCULATIONS!$B$3,0)</f>
        <v>0</v>
      </c>
      <c r="O1769" s="4" t="n">
        <f aca="false">L1769-M1769-N1769</f>
        <v>2825.76</v>
      </c>
      <c r="P1769" s="16" t="n">
        <f aca="false">IF(L1769&gt;0,O1769/L1769,"")</f>
        <v>0.25</v>
      </c>
    </row>
    <row r="1770" customFormat="false" ht="15" hidden="false" customHeight="false" outlineLevel="0" collapsed="false">
      <c r="A1770" s="2" t="str">
        <f aca="false">RAW_DATA!A1766</f>
        <v>ORD-101765</v>
      </c>
      <c r="B1770" s="2" t="str">
        <f aca="false">RAW_DATA!B1766</f>
        <v>CUST-4847</v>
      </c>
      <c r="C1770" s="2" t="str">
        <f aca="false">RAW_DATA!C1766</f>
        <v>Women</v>
      </c>
      <c r="D1770" s="2" t="str">
        <f aca="false">RAW_DATA!D1766</f>
        <v>WOM-KURTA-001</v>
      </c>
      <c r="E1770" s="14" t="str">
        <f aca="false">RAW_DATA!E1766</f>
        <v>2024-12-04</v>
      </c>
      <c r="F1770" s="14" t="str">
        <f aca="false">RAW_DATA!F1766</f>
        <v>2024-12-10</v>
      </c>
      <c r="G1770" s="2" t="str">
        <f aca="false">RAW_DATA!G1766</f>
        <v>Madhesh</v>
      </c>
      <c r="H1770" s="4" t="n">
        <f aca="false">RAW_DATA!H1766</f>
        <v>3594.51</v>
      </c>
      <c r="I1770" s="5" t="n">
        <f aca="false">RAW_DATA!I1766</f>
        <v>20</v>
      </c>
      <c r="J1770" s="2" t="str">
        <f aca="false">RAW_DATA!J1766</f>
        <v>No</v>
      </c>
      <c r="K1770" s="15" t="n">
        <f aca="false">IF(AND(F1770&lt;&gt;"",E1770&lt;&gt;""),DATEVALUE(F1770)-DATEVALUE(E1770),"")</f>
        <v>6</v>
      </c>
      <c r="L1770" s="4" t="n">
        <f aca="false">H1770*(1-I1770/100)</f>
        <v>2875.608</v>
      </c>
      <c r="M1770" s="4" t="n">
        <f aca="false">H1770*CALCULATIONS!$B$2</f>
        <v>2156.706</v>
      </c>
      <c r="N1770" s="4" t="n">
        <f aca="false">IF(J1770="Yes",H1770*CALCULATIONS!$B$3,0)</f>
        <v>0</v>
      </c>
      <c r="O1770" s="4" t="n">
        <f aca="false">L1770-M1770-N1770</f>
        <v>718.902</v>
      </c>
      <c r="P1770" s="16" t="n">
        <f aca="false">IF(L1770&gt;0,O1770/L1770,"")</f>
        <v>0.25</v>
      </c>
    </row>
    <row r="1771" customFormat="false" ht="15" hidden="false" customHeight="false" outlineLevel="0" collapsed="false">
      <c r="A1771" s="2" t="str">
        <f aca="false">RAW_DATA!A1767</f>
        <v>ORD-101766</v>
      </c>
      <c r="B1771" s="2" t="str">
        <f aca="false">RAW_DATA!B1767</f>
        <v>CUST-2305</v>
      </c>
      <c r="C1771" s="2" t="str">
        <f aca="false">RAW_DATA!C1767</f>
        <v>Kids</v>
      </c>
      <c r="D1771" s="2" t="str">
        <f aca="false">RAW_DATA!D1767</f>
        <v>KID-SHORTS-001</v>
      </c>
      <c r="E1771" s="14" t="str">
        <f aca="false">RAW_DATA!E1767</f>
        <v>2024-12-01</v>
      </c>
      <c r="F1771" s="14" t="str">
        <f aca="false">RAW_DATA!F1767</f>
        <v>2024-12-04</v>
      </c>
      <c r="G1771" s="2" t="str">
        <f aca="false">RAW_DATA!G1767</f>
        <v>Gandaki</v>
      </c>
      <c r="H1771" s="4" t="n">
        <f aca="false">RAW_DATA!H1767</f>
        <v>3069.93</v>
      </c>
      <c r="I1771" s="5" t="n">
        <f aca="false">RAW_DATA!I1767</f>
        <v>10</v>
      </c>
      <c r="J1771" s="2" t="str">
        <f aca="false">RAW_DATA!J1767</f>
        <v>No</v>
      </c>
      <c r="K1771" s="15" t="n">
        <f aca="false">IF(AND(F1771&lt;&gt;"",E1771&lt;&gt;""),DATEVALUE(F1771)-DATEVALUE(E1771),"")</f>
        <v>3</v>
      </c>
      <c r="L1771" s="4" t="n">
        <f aca="false">H1771*(1-I1771/100)</f>
        <v>2762.937</v>
      </c>
      <c r="M1771" s="4" t="n">
        <f aca="false">H1771*CALCULATIONS!$B$2</f>
        <v>1841.958</v>
      </c>
      <c r="N1771" s="4" t="n">
        <f aca="false">IF(J1771="Yes",H1771*CALCULATIONS!$B$3,0)</f>
        <v>0</v>
      </c>
      <c r="O1771" s="4" t="n">
        <f aca="false">L1771-M1771-N1771</f>
        <v>920.979</v>
      </c>
      <c r="P1771" s="16" t="n">
        <f aca="false">IF(L1771&gt;0,O1771/L1771,"")</f>
        <v>0.333333333333333</v>
      </c>
    </row>
    <row r="1772" customFormat="false" ht="15" hidden="false" customHeight="false" outlineLevel="0" collapsed="false">
      <c r="A1772" s="2" t="str">
        <f aca="false">RAW_DATA!A1768</f>
        <v>ORD-101767</v>
      </c>
      <c r="B1772" s="2" t="str">
        <f aca="false">RAW_DATA!B1768</f>
        <v>CUST-5212</v>
      </c>
      <c r="C1772" s="2" t="str">
        <f aca="false">RAW_DATA!C1768</f>
        <v>Men</v>
      </c>
      <c r="D1772" s="2" t="str">
        <f aca="false">RAW_DATA!D1768</f>
        <v>MEN-JEANS-002</v>
      </c>
      <c r="E1772" s="14" t="str">
        <f aca="false">RAW_DATA!E1768</f>
        <v>2024-05-12</v>
      </c>
      <c r="F1772" s="14" t="str">
        <f aca="false">RAW_DATA!F1768</f>
        <v>2024-05-15</v>
      </c>
      <c r="G1772" s="2" t="str">
        <f aca="false">RAW_DATA!G1768</f>
        <v>Sudurpashchim</v>
      </c>
      <c r="H1772" s="4" t="n">
        <f aca="false">RAW_DATA!H1768</f>
        <v>1942.17</v>
      </c>
      <c r="I1772" s="5" t="n">
        <f aca="false">RAW_DATA!I1768</f>
        <v>0</v>
      </c>
      <c r="J1772" s="2" t="str">
        <f aca="false">RAW_DATA!J1768</f>
        <v>No</v>
      </c>
      <c r="K1772" s="15" t="n">
        <f aca="false">IF(AND(F1772&lt;&gt;"",E1772&lt;&gt;""),DATEVALUE(F1772)-DATEVALUE(E1772),"")</f>
        <v>3</v>
      </c>
      <c r="L1772" s="4" t="n">
        <f aca="false">H1772*(1-I1772/100)</f>
        <v>1942.17</v>
      </c>
      <c r="M1772" s="4" t="n">
        <f aca="false">H1772*CALCULATIONS!$B$2</f>
        <v>1165.302</v>
      </c>
      <c r="N1772" s="4" t="n">
        <f aca="false">IF(J1772="Yes",H1772*CALCULATIONS!$B$3,0)</f>
        <v>0</v>
      </c>
      <c r="O1772" s="4" t="n">
        <f aca="false">L1772-M1772-N1772</f>
        <v>776.868</v>
      </c>
      <c r="P1772" s="16" t="n">
        <f aca="false">IF(L1772&gt;0,O1772/L1772,"")</f>
        <v>0.4</v>
      </c>
    </row>
    <row r="1773" customFormat="false" ht="15" hidden="false" customHeight="false" outlineLevel="0" collapsed="false">
      <c r="A1773" s="2" t="str">
        <f aca="false">RAW_DATA!A1769</f>
        <v>ORD-101768</v>
      </c>
      <c r="B1773" s="2" t="str">
        <f aca="false">RAW_DATA!B1769</f>
        <v>CUST-9989</v>
      </c>
      <c r="C1773" s="2" t="str">
        <f aca="false">RAW_DATA!C1769</f>
        <v>Women</v>
      </c>
      <c r="D1773" s="2" t="str">
        <f aca="false">RAW_DATA!D1769</f>
        <v>WOM-LEHENGA-001</v>
      </c>
      <c r="E1773" s="14" t="str">
        <f aca="false">RAW_DATA!E1769</f>
        <v>2024-05-27</v>
      </c>
      <c r="F1773" s="14" t="str">
        <f aca="false">RAW_DATA!F1769</f>
        <v>2024-05-31</v>
      </c>
      <c r="G1773" s="2" t="str">
        <f aca="false">RAW_DATA!G1769</f>
        <v>Bagmati</v>
      </c>
      <c r="H1773" s="4" t="n">
        <f aca="false">RAW_DATA!H1769</f>
        <v>5740.73</v>
      </c>
      <c r="I1773" s="5" t="n">
        <f aca="false">RAW_DATA!I1769</f>
        <v>5</v>
      </c>
      <c r="J1773" s="2" t="str">
        <f aca="false">RAW_DATA!J1769</f>
        <v>No</v>
      </c>
      <c r="K1773" s="15" t="n">
        <f aca="false">IF(AND(F1773&lt;&gt;"",E1773&lt;&gt;""),DATEVALUE(F1773)-DATEVALUE(E1773),"")</f>
        <v>4</v>
      </c>
      <c r="L1773" s="4" t="n">
        <f aca="false">H1773*(1-I1773/100)</f>
        <v>5453.6935</v>
      </c>
      <c r="M1773" s="4" t="n">
        <f aca="false">H1773*CALCULATIONS!$B$2</f>
        <v>3444.438</v>
      </c>
      <c r="N1773" s="4" t="n">
        <f aca="false">IF(J1773="Yes",H1773*CALCULATIONS!$B$3,0)</f>
        <v>0</v>
      </c>
      <c r="O1773" s="4" t="n">
        <f aca="false">L1773-M1773-N1773</f>
        <v>2009.2555</v>
      </c>
      <c r="P1773" s="16" t="n">
        <f aca="false">IF(L1773&gt;0,O1773/L1773,"")</f>
        <v>0.368421052631579</v>
      </c>
    </row>
    <row r="1774" customFormat="false" ht="15" hidden="false" customHeight="false" outlineLevel="0" collapsed="false">
      <c r="A1774" s="2" t="str">
        <f aca="false">RAW_DATA!A1770</f>
        <v>ORD-101769</v>
      </c>
      <c r="B1774" s="2" t="str">
        <f aca="false">RAW_DATA!B1770</f>
        <v>CUST-5424</v>
      </c>
      <c r="C1774" s="2" t="str">
        <f aca="false">RAW_DATA!C1770</f>
        <v>Women</v>
      </c>
      <c r="D1774" s="2" t="str">
        <f aca="false">RAW_DATA!D1770</f>
        <v>WOM-SAREE-001</v>
      </c>
      <c r="E1774" s="14" t="str">
        <f aca="false">RAW_DATA!E1770</f>
        <v>2024-01-02</v>
      </c>
      <c r="F1774" s="14" t="str">
        <f aca="false">RAW_DATA!F1770</f>
        <v>2024-01-15</v>
      </c>
      <c r="G1774" s="2" t="str">
        <f aca="false">RAW_DATA!G1770</f>
        <v>Sudurpashchim</v>
      </c>
      <c r="H1774" s="4" t="n">
        <f aca="false">RAW_DATA!H1770</f>
        <v>2260.89</v>
      </c>
      <c r="I1774" s="5" t="n">
        <f aca="false">RAW_DATA!I1770</f>
        <v>30</v>
      </c>
      <c r="J1774" s="2" t="str">
        <f aca="false">RAW_DATA!J1770</f>
        <v>Yes</v>
      </c>
      <c r="K1774" s="15" t="n">
        <f aca="false">IF(AND(F1774&lt;&gt;"",E1774&lt;&gt;""),DATEVALUE(F1774)-DATEVALUE(E1774),"")</f>
        <v>13</v>
      </c>
      <c r="L1774" s="4" t="n">
        <f aca="false">H1774*(1-I1774/100)</f>
        <v>1582.623</v>
      </c>
      <c r="M1774" s="4" t="n">
        <f aca="false">H1774*CALCULATIONS!$B$2</f>
        <v>1356.534</v>
      </c>
      <c r="N1774" s="4" t="n">
        <f aca="false">IF(J1774="Yes",H1774*CALCULATIONS!$B$3,0)</f>
        <v>452.178</v>
      </c>
      <c r="O1774" s="4" t="n">
        <f aca="false">L1774-M1774-N1774</f>
        <v>-226.089</v>
      </c>
      <c r="P1774" s="16" t="n">
        <f aca="false">IF(L1774&gt;0,O1774/L1774,"")</f>
        <v>-0.142857142857143</v>
      </c>
    </row>
    <row r="1775" customFormat="false" ht="15" hidden="false" customHeight="false" outlineLevel="0" collapsed="false">
      <c r="A1775" s="2" t="str">
        <f aca="false">RAW_DATA!A1771</f>
        <v>ORD-101770</v>
      </c>
      <c r="B1775" s="2" t="str">
        <f aca="false">RAW_DATA!B1771</f>
        <v>CUST-5559</v>
      </c>
      <c r="C1775" s="2" t="str">
        <f aca="false">RAW_DATA!C1771</f>
        <v>Kids</v>
      </c>
      <c r="D1775" s="2" t="str">
        <f aca="false">RAW_DATA!D1771</f>
        <v>KID-FROCK-001</v>
      </c>
      <c r="E1775" s="14" t="str">
        <f aca="false">RAW_DATA!E1771</f>
        <v>2024-09-30</v>
      </c>
      <c r="F1775" s="14" t="str">
        <f aca="false">RAW_DATA!F1771</f>
        <v>2024-10-05</v>
      </c>
      <c r="G1775" s="2" t="str">
        <f aca="false">RAW_DATA!G1771</f>
        <v>Lumbini</v>
      </c>
      <c r="H1775" s="4" t="n">
        <f aca="false">RAW_DATA!H1771</f>
        <v>2260.87</v>
      </c>
      <c r="I1775" s="5" t="n">
        <f aca="false">RAW_DATA!I1771</f>
        <v>10</v>
      </c>
      <c r="J1775" s="2" t="str">
        <f aca="false">RAW_DATA!J1771</f>
        <v>Yes</v>
      </c>
      <c r="K1775" s="15" t="n">
        <f aca="false">IF(AND(F1775&lt;&gt;"",E1775&lt;&gt;""),DATEVALUE(F1775)-DATEVALUE(E1775),"")</f>
        <v>5</v>
      </c>
      <c r="L1775" s="4" t="n">
        <f aca="false">H1775*(1-I1775/100)</f>
        <v>2034.783</v>
      </c>
      <c r="M1775" s="4" t="n">
        <f aca="false">H1775*CALCULATIONS!$B$2</f>
        <v>1356.522</v>
      </c>
      <c r="N1775" s="4" t="n">
        <f aca="false">IF(J1775="Yes",H1775*CALCULATIONS!$B$3,0)</f>
        <v>452.174</v>
      </c>
      <c r="O1775" s="4" t="n">
        <f aca="false">L1775-M1775-N1775</f>
        <v>226.087</v>
      </c>
      <c r="P1775" s="16" t="n">
        <f aca="false">IF(L1775&gt;0,O1775/L1775,"")</f>
        <v>0.111111111111111</v>
      </c>
    </row>
    <row r="1776" customFormat="false" ht="15" hidden="false" customHeight="false" outlineLevel="0" collapsed="false">
      <c r="A1776" s="2" t="str">
        <f aca="false">RAW_DATA!A1772</f>
        <v>ORD-101771</v>
      </c>
      <c r="B1776" s="2" t="str">
        <f aca="false">RAW_DATA!B1772</f>
        <v>CUST-1298</v>
      </c>
      <c r="C1776" s="2" t="str">
        <f aca="false">RAW_DATA!C1772</f>
        <v>Women</v>
      </c>
      <c r="D1776" s="2" t="str">
        <f aca="false">RAW_DATA!D1772</f>
        <v>WOM-BLOUSE-001</v>
      </c>
      <c r="E1776" s="14" t="str">
        <f aca="false">RAW_DATA!E1772</f>
        <v>2024-04-06</v>
      </c>
      <c r="F1776" s="14" t="str">
        <f aca="false">RAW_DATA!F1772</f>
        <v>2024-04-12</v>
      </c>
      <c r="G1776" s="2" t="str">
        <f aca="false">RAW_DATA!G1772</f>
        <v>Lumbini</v>
      </c>
      <c r="H1776" s="4" t="n">
        <f aca="false">RAW_DATA!H1772</f>
        <v>3057.78</v>
      </c>
      <c r="I1776" s="5" t="n">
        <f aca="false">RAW_DATA!I1772</f>
        <v>10</v>
      </c>
      <c r="J1776" s="2" t="str">
        <f aca="false">RAW_DATA!J1772</f>
        <v>No</v>
      </c>
      <c r="K1776" s="15" t="n">
        <f aca="false">IF(AND(F1776&lt;&gt;"",E1776&lt;&gt;""),DATEVALUE(F1776)-DATEVALUE(E1776),"")</f>
        <v>6</v>
      </c>
      <c r="L1776" s="4" t="n">
        <f aca="false">H1776*(1-I1776/100)</f>
        <v>2752.002</v>
      </c>
      <c r="M1776" s="4" t="n">
        <f aca="false">H1776*CALCULATIONS!$B$2</f>
        <v>1834.668</v>
      </c>
      <c r="N1776" s="4" t="n">
        <f aca="false">IF(J1776="Yes",H1776*CALCULATIONS!$B$3,0)</f>
        <v>0</v>
      </c>
      <c r="O1776" s="4" t="n">
        <f aca="false">L1776-M1776-N1776</f>
        <v>917.334</v>
      </c>
      <c r="P1776" s="16" t="n">
        <f aca="false">IF(L1776&gt;0,O1776/L1776,"")</f>
        <v>0.333333333333333</v>
      </c>
    </row>
    <row r="1777" customFormat="false" ht="15" hidden="false" customHeight="false" outlineLevel="0" collapsed="false">
      <c r="A1777" s="2" t="str">
        <f aca="false">RAW_DATA!A1773</f>
        <v>ORD-101772</v>
      </c>
      <c r="B1777" s="2" t="str">
        <f aca="false">RAW_DATA!B1773</f>
        <v>CUST-9553</v>
      </c>
      <c r="C1777" s="2" t="str">
        <f aca="false">RAW_DATA!C1773</f>
        <v>Kids</v>
      </c>
      <c r="D1777" s="2" t="str">
        <f aca="false">RAW_DATA!D1773</f>
        <v>KID-KURTA-001</v>
      </c>
      <c r="E1777" s="14" t="str">
        <f aca="false">RAW_DATA!E1773</f>
        <v>2024-02-02</v>
      </c>
      <c r="F1777" s="14" t="str">
        <f aca="false">RAW_DATA!F1773</f>
        <v>2024-02-05</v>
      </c>
      <c r="G1777" s="2" t="str">
        <f aca="false">RAW_DATA!G1773</f>
        <v>Karnali</v>
      </c>
      <c r="H1777" s="4" t="n">
        <f aca="false">RAW_DATA!H1773</f>
        <v>11614.02</v>
      </c>
      <c r="I1777" s="5" t="n">
        <f aca="false">RAW_DATA!I1773</f>
        <v>30</v>
      </c>
      <c r="J1777" s="2" t="str">
        <f aca="false">RAW_DATA!J1773</f>
        <v>No</v>
      </c>
      <c r="K1777" s="15" t="n">
        <f aca="false">IF(AND(F1777&lt;&gt;"",E1777&lt;&gt;""),DATEVALUE(F1777)-DATEVALUE(E1777),"")</f>
        <v>3</v>
      </c>
      <c r="L1777" s="4" t="n">
        <f aca="false">H1777*(1-I1777/100)</f>
        <v>8129.814</v>
      </c>
      <c r="M1777" s="4" t="n">
        <f aca="false">H1777*CALCULATIONS!$B$2</f>
        <v>6968.412</v>
      </c>
      <c r="N1777" s="4" t="n">
        <f aca="false">IF(J1777="Yes",H1777*CALCULATIONS!$B$3,0)</f>
        <v>0</v>
      </c>
      <c r="O1777" s="4" t="n">
        <f aca="false">L1777-M1777-N1777</f>
        <v>1161.402</v>
      </c>
      <c r="P1777" s="16" t="n">
        <f aca="false">IF(L1777&gt;0,O1777/L1777,"")</f>
        <v>0.142857142857143</v>
      </c>
    </row>
    <row r="1778" customFormat="false" ht="15" hidden="false" customHeight="false" outlineLevel="0" collapsed="false">
      <c r="A1778" s="2" t="str">
        <f aca="false">RAW_DATA!A1774</f>
        <v>ORD-101773</v>
      </c>
      <c r="B1778" s="2" t="str">
        <f aca="false">RAW_DATA!B1774</f>
        <v>CUST-8084</v>
      </c>
      <c r="C1778" s="2" t="str">
        <f aca="false">RAW_DATA!C1774</f>
        <v>Kids</v>
      </c>
      <c r="D1778" s="2" t="str">
        <f aca="false">RAW_DATA!D1774</f>
        <v>KID-ONESIE-001</v>
      </c>
      <c r="E1778" s="14" t="str">
        <f aca="false">RAW_DATA!E1774</f>
        <v>2024-01-16</v>
      </c>
      <c r="F1778" s="14" t="str">
        <f aca="false">RAW_DATA!F1774</f>
        <v>2024-01-20</v>
      </c>
      <c r="G1778" s="2" t="str">
        <f aca="false">RAW_DATA!G1774</f>
        <v>Bagmati</v>
      </c>
      <c r="H1778" s="4" t="n">
        <f aca="false">RAW_DATA!H1774</f>
        <v>9657.77</v>
      </c>
      <c r="I1778" s="5" t="n">
        <f aca="false">RAW_DATA!I1774</f>
        <v>30</v>
      </c>
      <c r="J1778" s="2" t="str">
        <f aca="false">RAW_DATA!J1774</f>
        <v>No</v>
      </c>
      <c r="K1778" s="15" t="n">
        <f aca="false">IF(AND(F1778&lt;&gt;"",E1778&lt;&gt;""),DATEVALUE(F1778)-DATEVALUE(E1778),"")</f>
        <v>4</v>
      </c>
      <c r="L1778" s="4" t="n">
        <f aca="false">H1778*(1-I1778/100)</f>
        <v>6760.439</v>
      </c>
      <c r="M1778" s="4" t="n">
        <f aca="false">H1778*CALCULATIONS!$B$2</f>
        <v>5794.662</v>
      </c>
      <c r="N1778" s="4" t="n">
        <f aca="false">IF(J1778="Yes",H1778*CALCULATIONS!$B$3,0)</f>
        <v>0</v>
      </c>
      <c r="O1778" s="4" t="n">
        <f aca="false">L1778-M1778-N1778</f>
        <v>965.777</v>
      </c>
      <c r="P1778" s="16" t="n">
        <f aca="false">IF(L1778&gt;0,O1778/L1778,"")</f>
        <v>0.142857142857143</v>
      </c>
    </row>
    <row r="1779" customFormat="false" ht="15" hidden="false" customHeight="false" outlineLevel="0" collapsed="false">
      <c r="A1779" s="2" t="str">
        <f aca="false">RAW_DATA!A1775</f>
        <v>ORD-101774</v>
      </c>
      <c r="B1779" s="2" t="str">
        <f aca="false">RAW_DATA!B1775</f>
        <v>CUST-2096</v>
      </c>
      <c r="C1779" s="2" t="str">
        <f aca="false">RAW_DATA!C1775</f>
        <v>Men</v>
      </c>
      <c r="D1779" s="2" t="str">
        <f aca="false">RAW_DATA!D1775</f>
        <v>MEN-CHINO-001</v>
      </c>
      <c r="E1779" s="14" t="str">
        <f aca="false">RAW_DATA!E1775</f>
        <v>2024-04-07</v>
      </c>
      <c r="F1779" s="14" t="str">
        <f aca="false">RAW_DATA!F1775</f>
        <v>2024-04-14</v>
      </c>
      <c r="G1779" s="2" t="str">
        <f aca="false">RAW_DATA!G1775</f>
        <v>Lumbini</v>
      </c>
      <c r="H1779" s="4" t="n">
        <f aca="false">RAW_DATA!H1775</f>
        <v>3579.22</v>
      </c>
      <c r="I1779" s="5" t="n">
        <f aca="false">RAW_DATA!I1775</f>
        <v>15</v>
      </c>
      <c r="J1779" s="2" t="str">
        <f aca="false">RAW_DATA!J1775</f>
        <v>No</v>
      </c>
      <c r="K1779" s="15" t="n">
        <f aca="false">IF(AND(F1779&lt;&gt;"",E1779&lt;&gt;""),DATEVALUE(F1779)-DATEVALUE(E1779),"")</f>
        <v>7</v>
      </c>
      <c r="L1779" s="4" t="n">
        <f aca="false">H1779*(1-I1779/100)</f>
        <v>3042.337</v>
      </c>
      <c r="M1779" s="4" t="n">
        <f aca="false">H1779*CALCULATIONS!$B$2</f>
        <v>2147.532</v>
      </c>
      <c r="N1779" s="4" t="n">
        <f aca="false">IF(J1779="Yes",H1779*CALCULATIONS!$B$3,0)</f>
        <v>0</v>
      </c>
      <c r="O1779" s="4" t="n">
        <f aca="false">L1779-M1779-N1779</f>
        <v>894.805</v>
      </c>
      <c r="P1779" s="16" t="n">
        <f aca="false">IF(L1779&gt;0,O1779/L1779,"")</f>
        <v>0.294117647058824</v>
      </c>
    </row>
    <row r="1780" customFormat="false" ht="15" hidden="false" customHeight="false" outlineLevel="0" collapsed="false">
      <c r="A1780" s="2" t="str">
        <f aca="false">RAW_DATA!A1776</f>
        <v>ORD-101775</v>
      </c>
      <c r="B1780" s="2" t="str">
        <f aca="false">RAW_DATA!B1776</f>
        <v>CUST-4262</v>
      </c>
      <c r="C1780" s="2" t="str">
        <f aca="false">RAW_DATA!C1776</f>
        <v>Kids</v>
      </c>
      <c r="D1780" s="2" t="str">
        <f aca="false">RAW_DATA!D1776</f>
        <v>KID-DRESS-001</v>
      </c>
      <c r="E1780" s="14" t="str">
        <f aca="false">RAW_DATA!E1776</f>
        <v>2024-08-22</v>
      </c>
      <c r="F1780" s="14" t="str">
        <f aca="false">RAW_DATA!F1776</f>
        <v>2024-08-27</v>
      </c>
      <c r="G1780" s="2" t="str">
        <f aca="false">RAW_DATA!G1776</f>
        <v>Karnali</v>
      </c>
      <c r="H1780" s="4" t="n">
        <f aca="false">RAW_DATA!H1776</f>
        <v>7668.44</v>
      </c>
      <c r="I1780" s="5" t="n">
        <f aca="false">RAW_DATA!I1776</f>
        <v>30</v>
      </c>
      <c r="J1780" s="2" t="str">
        <f aca="false">RAW_DATA!J1776</f>
        <v>No</v>
      </c>
      <c r="K1780" s="15" t="n">
        <f aca="false">IF(AND(F1780&lt;&gt;"",E1780&lt;&gt;""),DATEVALUE(F1780)-DATEVALUE(E1780),"")</f>
        <v>5</v>
      </c>
      <c r="L1780" s="4" t="n">
        <f aca="false">H1780*(1-I1780/100)</f>
        <v>5367.908</v>
      </c>
      <c r="M1780" s="4" t="n">
        <f aca="false">H1780*CALCULATIONS!$B$2</f>
        <v>4601.064</v>
      </c>
      <c r="N1780" s="4" t="n">
        <f aca="false">IF(J1780="Yes",H1780*CALCULATIONS!$B$3,0)</f>
        <v>0</v>
      </c>
      <c r="O1780" s="4" t="n">
        <f aca="false">L1780-M1780-N1780</f>
        <v>766.844</v>
      </c>
      <c r="P1780" s="16" t="n">
        <f aca="false">IF(L1780&gt;0,O1780/L1780,"")</f>
        <v>0.142857142857143</v>
      </c>
    </row>
    <row r="1781" customFormat="false" ht="15" hidden="false" customHeight="false" outlineLevel="0" collapsed="false">
      <c r="A1781" s="2" t="str">
        <f aca="false">RAW_DATA!A1777</f>
        <v>ORD-101776</v>
      </c>
      <c r="B1781" s="2" t="str">
        <f aca="false">RAW_DATA!B1777</f>
        <v>CUST-6549</v>
      </c>
      <c r="C1781" s="2" t="str">
        <f aca="false">RAW_DATA!C1777</f>
        <v>Kids</v>
      </c>
      <c r="D1781" s="2" t="str">
        <f aca="false">RAW_DATA!D1777</f>
        <v>KID-TSHIRT-001</v>
      </c>
      <c r="E1781" s="14" t="str">
        <f aca="false">RAW_DATA!E1777</f>
        <v>2024-01-09</v>
      </c>
      <c r="F1781" s="14" t="str">
        <f aca="false">RAW_DATA!F1777</f>
        <v>2024-01-24</v>
      </c>
      <c r="G1781" s="2" t="str">
        <f aca="false">RAW_DATA!G1777</f>
        <v>Madhesh</v>
      </c>
      <c r="H1781" s="4" t="n">
        <f aca="false">RAW_DATA!H1777</f>
        <v>8778.62</v>
      </c>
      <c r="I1781" s="5" t="n">
        <f aca="false">RAW_DATA!I1777</f>
        <v>0</v>
      </c>
      <c r="J1781" s="2" t="str">
        <f aca="false">RAW_DATA!J1777</f>
        <v>No</v>
      </c>
      <c r="K1781" s="15" t="n">
        <f aca="false">IF(AND(F1781&lt;&gt;"",E1781&lt;&gt;""),DATEVALUE(F1781)-DATEVALUE(E1781),"")</f>
        <v>15</v>
      </c>
      <c r="L1781" s="4" t="n">
        <f aca="false">H1781*(1-I1781/100)</f>
        <v>8778.62</v>
      </c>
      <c r="M1781" s="4" t="n">
        <f aca="false">H1781*CALCULATIONS!$B$2</f>
        <v>5267.172</v>
      </c>
      <c r="N1781" s="4" t="n">
        <f aca="false">IF(J1781="Yes",H1781*CALCULATIONS!$B$3,0)</f>
        <v>0</v>
      </c>
      <c r="O1781" s="4" t="n">
        <f aca="false">L1781-M1781-N1781</f>
        <v>3511.448</v>
      </c>
      <c r="P1781" s="16" t="n">
        <f aca="false">IF(L1781&gt;0,O1781/L1781,"")</f>
        <v>0.4</v>
      </c>
    </row>
    <row r="1782" customFormat="false" ht="15" hidden="false" customHeight="false" outlineLevel="0" collapsed="false">
      <c r="A1782" s="2" t="str">
        <f aca="false">RAW_DATA!A1778</f>
        <v>ORD-101777</v>
      </c>
      <c r="B1782" s="2" t="str">
        <f aca="false">RAW_DATA!B1778</f>
        <v>CUST-2908</v>
      </c>
      <c r="C1782" s="2" t="str">
        <f aca="false">RAW_DATA!C1778</f>
        <v>Women</v>
      </c>
      <c r="D1782" s="2" t="str">
        <f aca="false">RAW_DATA!D1778</f>
        <v>WOM-KURTA-001</v>
      </c>
      <c r="E1782" s="14" t="str">
        <f aca="false">RAW_DATA!E1778</f>
        <v>2024-03-09</v>
      </c>
      <c r="F1782" s="14" t="str">
        <f aca="false">RAW_DATA!F1778</f>
        <v>2024-03-18</v>
      </c>
      <c r="G1782" s="2" t="str">
        <f aca="false">RAW_DATA!G1778</f>
        <v>Sudurpashchim</v>
      </c>
      <c r="H1782" s="4" t="n">
        <f aca="false">RAW_DATA!H1778</f>
        <v>7220.48</v>
      </c>
      <c r="I1782" s="5" t="n">
        <f aca="false">RAW_DATA!I1778</f>
        <v>30</v>
      </c>
      <c r="J1782" s="2" t="str">
        <f aca="false">RAW_DATA!J1778</f>
        <v>No</v>
      </c>
      <c r="K1782" s="15" t="n">
        <f aca="false">IF(AND(F1782&lt;&gt;"",E1782&lt;&gt;""),DATEVALUE(F1782)-DATEVALUE(E1782),"")</f>
        <v>9</v>
      </c>
      <c r="L1782" s="4" t="n">
        <f aca="false">H1782*(1-I1782/100)</f>
        <v>5054.336</v>
      </c>
      <c r="M1782" s="4" t="n">
        <f aca="false">H1782*CALCULATIONS!$B$2</f>
        <v>4332.288</v>
      </c>
      <c r="N1782" s="4" t="n">
        <f aca="false">IF(J1782="Yes",H1782*CALCULATIONS!$B$3,0)</f>
        <v>0</v>
      </c>
      <c r="O1782" s="4" t="n">
        <f aca="false">L1782-M1782-N1782</f>
        <v>722.048</v>
      </c>
      <c r="P1782" s="16" t="n">
        <f aca="false">IF(L1782&gt;0,O1782/L1782,"")</f>
        <v>0.142857142857143</v>
      </c>
    </row>
    <row r="1783" customFormat="false" ht="15" hidden="false" customHeight="false" outlineLevel="0" collapsed="false">
      <c r="A1783" s="2" t="str">
        <f aca="false">RAW_DATA!A1779</f>
        <v>ORD-101778</v>
      </c>
      <c r="B1783" s="2" t="str">
        <f aca="false">RAW_DATA!B1779</f>
        <v>CUST-6194</v>
      </c>
      <c r="C1783" s="2" t="str">
        <f aca="false">RAW_DATA!C1779</f>
        <v>Women</v>
      </c>
      <c r="D1783" s="2" t="str">
        <f aca="false">RAW_DATA!D1779</f>
        <v>WOM-SUIT-001</v>
      </c>
      <c r="E1783" s="14" t="str">
        <f aca="false">RAW_DATA!E1779</f>
        <v>2024-06-23</v>
      </c>
      <c r="F1783" s="14" t="str">
        <f aca="false">RAW_DATA!F1779</f>
        <v>2024-06-25</v>
      </c>
      <c r="G1783" s="2" t="str">
        <f aca="false">RAW_DATA!G1779</f>
        <v>Madhesh</v>
      </c>
      <c r="H1783" s="4" t="n">
        <f aca="false">RAW_DATA!H1779</f>
        <v>11025.6</v>
      </c>
      <c r="I1783" s="5" t="n">
        <f aca="false">RAW_DATA!I1779</f>
        <v>20</v>
      </c>
      <c r="J1783" s="2" t="str">
        <f aca="false">RAW_DATA!J1779</f>
        <v>No</v>
      </c>
      <c r="K1783" s="15" t="n">
        <f aca="false">IF(AND(F1783&lt;&gt;"",E1783&lt;&gt;""),DATEVALUE(F1783)-DATEVALUE(E1783),"")</f>
        <v>2</v>
      </c>
      <c r="L1783" s="4" t="n">
        <f aca="false">H1783*(1-I1783/100)</f>
        <v>8820.48</v>
      </c>
      <c r="M1783" s="4" t="n">
        <f aca="false">H1783*CALCULATIONS!$B$2</f>
        <v>6615.36</v>
      </c>
      <c r="N1783" s="4" t="n">
        <f aca="false">IF(J1783="Yes",H1783*CALCULATIONS!$B$3,0)</f>
        <v>0</v>
      </c>
      <c r="O1783" s="4" t="n">
        <f aca="false">L1783-M1783-N1783</f>
        <v>2205.12</v>
      </c>
      <c r="P1783" s="16" t="n">
        <f aca="false">IF(L1783&gt;0,O1783/L1783,"")</f>
        <v>0.25</v>
      </c>
    </row>
    <row r="1784" customFormat="false" ht="15" hidden="false" customHeight="false" outlineLevel="0" collapsed="false">
      <c r="A1784" s="2" t="str">
        <f aca="false">RAW_DATA!A1780</f>
        <v>ORD-101779</v>
      </c>
      <c r="B1784" s="2" t="str">
        <f aca="false">RAW_DATA!B1780</f>
        <v>CUST-3243</v>
      </c>
      <c r="C1784" s="2" t="str">
        <f aca="false">RAW_DATA!C1780</f>
        <v>Men</v>
      </c>
      <c r="D1784" s="2" t="str">
        <f aca="false">RAW_DATA!D1780</f>
        <v>MEN-CHINO-001</v>
      </c>
      <c r="E1784" s="14" t="str">
        <f aca="false">RAW_DATA!E1780</f>
        <v>2024-02-24</v>
      </c>
      <c r="F1784" s="14" t="str">
        <f aca="false">RAW_DATA!F1780</f>
        <v>2024-02-26</v>
      </c>
      <c r="G1784" s="2" t="str">
        <f aca="false">RAW_DATA!G1780</f>
        <v>Karnali</v>
      </c>
      <c r="H1784" s="4" t="n">
        <f aca="false">RAW_DATA!H1780</f>
        <v>1064.61</v>
      </c>
      <c r="I1784" s="5" t="n">
        <f aca="false">RAW_DATA!I1780</f>
        <v>10</v>
      </c>
      <c r="J1784" s="2" t="str">
        <f aca="false">RAW_DATA!J1780</f>
        <v>No</v>
      </c>
      <c r="K1784" s="15" t="n">
        <f aca="false">IF(AND(F1784&lt;&gt;"",E1784&lt;&gt;""),DATEVALUE(F1784)-DATEVALUE(E1784),"")</f>
        <v>2</v>
      </c>
      <c r="L1784" s="4" t="n">
        <f aca="false">H1784*(1-I1784/100)</f>
        <v>958.149</v>
      </c>
      <c r="M1784" s="4" t="n">
        <f aca="false">H1784*CALCULATIONS!$B$2</f>
        <v>638.766</v>
      </c>
      <c r="N1784" s="4" t="n">
        <f aca="false">IF(J1784="Yes",H1784*CALCULATIONS!$B$3,0)</f>
        <v>0</v>
      </c>
      <c r="O1784" s="4" t="n">
        <f aca="false">L1784-M1784-N1784</f>
        <v>319.383</v>
      </c>
      <c r="P1784" s="16" t="n">
        <f aca="false">IF(L1784&gt;0,O1784/L1784,"")</f>
        <v>0.333333333333333</v>
      </c>
    </row>
    <row r="1785" customFormat="false" ht="15" hidden="false" customHeight="false" outlineLevel="0" collapsed="false">
      <c r="A1785" s="2" t="str">
        <f aca="false">RAW_DATA!A1781</f>
        <v>ORD-101780</v>
      </c>
      <c r="B1785" s="2" t="str">
        <f aca="false">RAW_DATA!B1781</f>
        <v>CUST-6960</v>
      </c>
      <c r="C1785" s="2" t="str">
        <f aca="false">RAW_DATA!C1781</f>
        <v>Women</v>
      </c>
      <c r="D1785" s="2" t="str">
        <f aca="false">RAW_DATA!D1781</f>
        <v>WOM-LEHENGA-001</v>
      </c>
      <c r="E1785" s="14" t="str">
        <f aca="false">RAW_DATA!E1781</f>
        <v>2024-07-29</v>
      </c>
      <c r="F1785" s="14" t="str">
        <f aca="false">RAW_DATA!F1781</f>
        <v>2024-08-13</v>
      </c>
      <c r="G1785" s="2" t="str">
        <f aca="false">RAW_DATA!G1781</f>
        <v>Sudurpashchim</v>
      </c>
      <c r="H1785" s="4" t="n">
        <f aca="false">RAW_DATA!H1781</f>
        <v>5429.15</v>
      </c>
      <c r="I1785" s="5" t="n">
        <f aca="false">RAW_DATA!I1781</f>
        <v>10</v>
      </c>
      <c r="J1785" s="2" t="str">
        <f aca="false">RAW_DATA!J1781</f>
        <v>No</v>
      </c>
      <c r="K1785" s="15" t="n">
        <f aca="false">IF(AND(F1785&lt;&gt;"",E1785&lt;&gt;""),DATEVALUE(F1785)-DATEVALUE(E1785),"")</f>
        <v>15</v>
      </c>
      <c r="L1785" s="4" t="n">
        <f aca="false">H1785*(1-I1785/100)</f>
        <v>4886.235</v>
      </c>
      <c r="M1785" s="4" t="n">
        <f aca="false">H1785*CALCULATIONS!$B$2</f>
        <v>3257.49</v>
      </c>
      <c r="N1785" s="4" t="n">
        <f aca="false">IF(J1785="Yes",H1785*CALCULATIONS!$B$3,0)</f>
        <v>0</v>
      </c>
      <c r="O1785" s="4" t="n">
        <f aca="false">L1785-M1785-N1785</f>
        <v>1628.745</v>
      </c>
      <c r="P1785" s="16" t="n">
        <f aca="false">IF(L1785&gt;0,O1785/L1785,"")</f>
        <v>0.333333333333333</v>
      </c>
    </row>
    <row r="1786" customFormat="false" ht="15" hidden="false" customHeight="false" outlineLevel="0" collapsed="false">
      <c r="A1786" s="2" t="str">
        <f aca="false">RAW_DATA!A1782</f>
        <v>ORD-101781</v>
      </c>
      <c r="B1786" s="2" t="str">
        <f aca="false">RAW_DATA!B1782</f>
        <v>CUST-3251</v>
      </c>
      <c r="C1786" s="2" t="str">
        <f aca="false">RAW_DATA!C1782</f>
        <v>Men</v>
      </c>
      <c r="D1786" s="2" t="str">
        <f aca="false">RAW_DATA!D1782</f>
        <v>MEN-JACKET-001</v>
      </c>
      <c r="E1786" s="14" t="str">
        <f aca="false">RAW_DATA!E1782</f>
        <v>2024-05-25</v>
      </c>
      <c r="F1786" s="14" t="str">
        <f aca="false">RAW_DATA!F1782</f>
        <v>2024-05-29</v>
      </c>
      <c r="G1786" s="2" t="str">
        <f aca="false">RAW_DATA!G1782</f>
        <v>Lumbini</v>
      </c>
      <c r="H1786" s="4" t="n">
        <f aca="false">RAW_DATA!H1782</f>
        <v>829.62</v>
      </c>
      <c r="I1786" s="5" t="n">
        <f aca="false">RAW_DATA!I1782</f>
        <v>15</v>
      </c>
      <c r="J1786" s="2" t="str">
        <f aca="false">RAW_DATA!J1782</f>
        <v>No</v>
      </c>
      <c r="K1786" s="15" t="n">
        <f aca="false">IF(AND(F1786&lt;&gt;"",E1786&lt;&gt;""),DATEVALUE(F1786)-DATEVALUE(E1786),"")</f>
        <v>4</v>
      </c>
      <c r="L1786" s="4" t="n">
        <f aca="false">H1786*(1-I1786/100)</f>
        <v>705.177</v>
      </c>
      <c r="M1786" s="4" t="n">
        <f aca="false">H1786*CALCULATIONS!$B$2</f>
        <v>497.772</v>
      </c>
      <c r="N1786" s="4" t="n">
        <f aca="false">IF(J1786="Yes",H1786*CALCULATIONS!$B$3,0)</f>
        <v>0</v>
      </c>
      <c r="O1786" s="4" t="n">
        <f aca="false">L1786-M1786-N1786</f>
        <v>207.405</v>
      </c>
      <c r="P1786" s="16" t="n">
        <f aca="false">IF(L1786&gt;0,O1786/L1786,"")</f>
        <v>0.294117647058824</v>
      </c>
    </row>
    <row r="1787" customFormat="false" ht="15" hidden="false" customHeight="false" outlineLevel="0" collapsed="false">
      <c r="A1787" s="2" t="str">
        <f aca="false">RAW_DATA!A1783</f>
        <v>ORD-101782</v>
      </c>
      <c r="B1787" s="2" t="str">
        <f aca="false">RAW_DATA!B1783</f>
        <v>CUST-6215</v>
      </c>
      <c r="C1787" s="2" t="str">
        <f aca="false">RAW_DATA!C1783</f>
        <v>Kids</v>
      </c>
      <c r="D1787" s="2" t="str">
        <f aca="false">RAW_DATA!D1783</f>
        <v>KID-KURTA-001</v>
      </c>
      <c r="E1787" s="14" t="str">
        <f aca="false">RAW_DATA!E1783</f>
        <v>2024-02-18</v>
      </c>
      <c r="F1787" s="14" t="str">
        <f aca="false">RAW_DATA!F1783</f>
        <v>2024-03-03</v>
      </c>
      <c r="G1787" s="2" t="str">
        <f aca="false">RAW_DATA!G1783</f>
        <v>Gandaki</v>
      </c>
      <c r="H1787" s="4" t="n">
        <f aca="false">RAW_DATA!H1783</f>
        <v>5756.72</v>
      </c>
      <c r="I1787" s="5" t="n">
        <f aca="false">RAW_DATA!I1783</f>
        <v>0</v>
      </c>
      <c r="J1787" s="2" t="str">
        <f aca="false">RAW_DATA!J1783</f>
        <v>No</v>
      </c>
      <c r="K1787" s="15" t="n">
        <f aca="false">IF(AND(F1787&lt;&gt;"",E1787&lt;&gt;""),DATEVALUE(F1787)-DATEVALUE(E1787),"")</f>
        <v>14</v>
      </c>
      <c r="L1787" s="4" t="n">
        <f aca="false">H1787*(1-I1787/100)</f>
        <v>5756.72</v>
      </c>
      <c r="M1787" s="4" t="n">
        <f aca="false">H1787*CALCULATIONS!$B$2</f>
        <v>3454.032</v>
      </c>
      <c r="N1787" s="4" t="n">
        <f aca="false">IF(J1787="Yes",H1787*CALCULATIONS!$B$3,0)</f>
        <v>0</v>
      </c>
      <c r="O1787" s="4" t="n">
        <f aca="false">L1787-M1787-N1787</f>
        <v>2302.688</v>
      </c>
      <c r="P1787" s="16" t="n">
        <f aca="false">IF(L1787&gt;0,O1787/L1787,"")</f>
        <v>0.4</v>
      </c>
    </row>
    <row r="1788" customFormat="false" ht="15" hidden="false" customHeight="false" outlineLevel="0" collapsed="false">
      <c r="A1788" s="2" t="str">
        <f aca="false">RAW_DATA!A1784</f>
        <v>ORD-101783</v>
      </c>
      <c r="B1788" s="2" t="str">
        <f aca="false">RAW_DATA!B1784</f>
        <v>CUST-9868</v>
      </c>
      <c r="C1788" s="2" t="str">
        <f aca="false">RAW_DATA!C1784</f>
        <v>Kids</v>
      </c>
      <c r="D1788" s="2" t="str">
        <f aca="false">RAW_DATA!D1784</f>
        <v>KID-JEANS-001</v>
      </c>
      <c r="E1788" s="14" t="str">
        <f aca="false">RAW_DATA!E1784</f>
        <v>2024-04-28</v>
      </c>
      <c r="F1788" s="14" t="str">
        <f aca="false">RAW_DATA!F1784</f>
        <v>2024-04-29</v>
      </c>
      <c r="G1788" s="2" t="str">
        <f aca="false">RAW_DATA!G1784</f>
        <v>Gandaki</v>
      </c>
      <c r="H1788" s="4" t="n">
        <f aca="false">RAW_DATA!H1784</f>
        <v>12105.39</v>
      </c>
      <c r="I1788" s="5" t="n">
        <f aca="false">RAW_DATA!I1784</f>
        <v>20</v>
      </c>
      <c r="J1788" s="2" t="str">
        <f aca="false">RAW_DATA!J1784</f>
        <v>No</v>
      </c>
      <c r="K1788" s="15" t="n">
        <f aca="false">IF(AND(F1788&lt;&gt;"",E1788&lt;&gt;""),DATEVALUE(F1788)-DATEVALUE(E1788),"")</f>
        <v>1</v>
      </c>
      <c r="L1788" s="4" t="n">
        <f aca="false">H1788*(1-I1788/100)</f>
        <v>9684.312</v>
      </c>
      <c r="M1788" s="4" t="n">
        <f aca="false">H1788*CALCULATIONS!$B$2</f>
        <v>7263.234</v>
      </c>
      <c r="N1788" s="4" t="n">
        <f aca="false">IF(J1788="Yes",H1788*CALCULATIONS!$B$3,0)</f>
        <v>0</v>
      </c>
      <c r="O1788" s="4" t="n">
        <f aca="false">L1788-M1788-N1788</f>
        <v>2421.078</v>
      </c>
      <c r="P1788" s="16" t="n">
        <f aca="false">IF(L1788&gt;0,O1788/L1788,"")</f>
        <v>0.25</v>
      </c>
    </row>
    <row r="1789" customFormat="false" ht="15" hidden="false" customHeight="false" outlineLevel="0" collapsed="false">
      <c r="A1789" s="2" t="str">
        <f aca="false">RAW_DATA!A1785</f>
        <v>ORD-101784</v>
      </c>
      <c r="B1789" s="2" t="str">
        <f aca="false">RAW_DATA!B1785</f>
        <v>CUST-5874</v>
      </c>
      <c r="C1789" s="2" t="str">
        <f aca="false">RAW_DATA!C1785</f>
        <v>Kids</v>
      </c>
      <c r="D1789" s="2" t="str">
        <f aca="false">RAW_DATA!D1785</f>
        <v>KID-FROCK-001</v>
      </c>
      <c r="E1789" s="14" t="str">
        <f aca="false">RAW_DATA!E1785</f>
        <v>2024-12-19</v>
      </c>
      <c r="F1789" s="14" t="str">
        <f aca="false">RAW_DATA!F1785</f>
        <v>2024-12-25</v>
      </c>
      <c r="G1789" s="2" t="str">
        <f aca="false">RAW_DATA!G1785</f>
        <v>Karnali</v>
      </c>
      <c r="H1789" s="4" t="n">
        <f aca="false">RAW_DATA!H1785</f>
        <v>14060.53</v>
      </c>
      <c r="I1789" s="5" t="n">
        <f aca="false">RAW_DATA!I1785</f>
        <v>20</v>
      </c>
      <c r="J1789" s="2" t="str">
        <f aca="false">RAW_DATA!J1785</f>
        <v>No</v>
      </c>
      <c r="K1789" s="15" t="n">
        <f aca="false">IF(AND(F1789&lt;&gt;"",E1789&lt;&gt;""),DATEVALUE(F1789)-DATEVALUE(E1789),"")</f>
        <v>6</v>
      </c>
      <c r="L1789" s="4" t="n">
        <f aca="false">H1789*(1-I1789/100)</f>
        <v>11248.424</v>
      </c>
      <c r="M1789" s="4" t="n">
        <f aca="false">H1789*CALCULATIONS!$B$2</f>
        <v>8436.318</v>
      </c>
      <c r="N1789" s="4" t="n">
        <f aca="false">IF(J1789="Yes",H1789*CALCULATIONS!$B$3,0)</f>
        <v>0</v>
      </c>
      <c r="O1789" s="4" t="n">
        <f aca="false">L1789-M1789-N1789</f>
        <v>2812.106</v>
      </c>
      <c r="P1789" s="16" t="n">
        <f aca="false">IF(L1789&gt;0,O1789/L1789,"")</f>
        <v>0.25</v>
      </c>
    </row>
    <row r="1790" customFormat="false" ht="15" hidden="false" customHeight="false" outlineLevel="0" collapsed="false">
      <c r="A1790" s="2" t="str">
        <f aca="false">RAW_DATA!A1786</f>
        <v>ORD-101785</v>
      </c>
      <c r="B1790" s="2" t="str">
        <f aca="false">RAW_DATA!B1786</f>
        <v>CUST-1852</v>
      </c>
      <c r="C1790" s="2" t="str">
        <f aca="false">RAW_DATA!C1786</f>
        <v>Men</v>
      </c>
      <c r="D1790" s="2" t="str">
        <f aca="false">RAW_DATA!D1786</f>
        <v>MEN-POLO-001</v>
      </c>
      <c r="E1790" s="14" t="str">
        <f aca="false">RAW_DATA!E1786</f>
        <v>2024-08-03</v>
      </c>
      <c r="F1790" s="14" t="str">
        <f aca="false">RAW_DATA!F1786</f>
        <v>2024-08-05</v>
      </c>
      <c r="G1790" s="2" t="str">
        <f aca="false">RAW_DATA!G1786</f>
        <v>Lumbini</v>
      </c>
      <c r="H1790" s="4" t="n">
        <f aca="false">RAW_DATA!H1786</f>
        <v>5022.44</v>
      </c>
      <c r="I1790" s="5" t="n">
        <f aca="false">RAW_DATA!I1786</f>
        <v>0</v>
      </c>
      <c r="J1790" s="2" t="str">
        <f aca="false">RAW_DATA!J1786</f>
        <v>No</v>
      </c>
      <c r="K1790" s="15" t="n">
        <f aca="false">IF(AND(F1790&lt;&gt;"",E1790&lt;&gt;""),DATEVALUE(F1790)-DATEVALUE(E1790),"")</f>
        <v>2</v>
      </c>
      <c r="L1790" s="4" t="n">
        <f aca="false">H1790*(1-I1790/100)</f>
        <v>5022.44</v>
      </c>
      <c r="M1790" s="4" t="n">
        <f aca="false">H1790*CALCULATIONS!$B$2</f>
        <v>3013.464</v>
      </c>
      <c r="N1790" s="4" t="n">
        <f aca="false">IF(J1790="Yes",H1790*CALCULATIONS!$B$3,0)</f>
        <v>0</v>
      </c>
      <c r="O1790" s="4" t="n">
        <f aca="false">L1790-M1790-N1790</f>
        <v>2008.976</v>
      </c>
      <c r="P1790" s="16" t="n">
        <f aca="false">IF(L1790&gt;0,O1790/L1790,"")</f>
        <v>0.4</v>
      </c>
    </row>
    <row r="1791" customFormat="false" ht="15" hidden="false" customHeight="false" outlineLevel="0" collapsed="false">
      <c r="A1791" s="2" t="str">
        <f aca="false">RAW_DATA!A1787</f>
        <v>ORD-101786</v>
      </c>
      <c r="B1791" s="2" t="str">
        <f aca="false">RAW_DATA!B1787</f>
        <v>CUST-7651</v>
      </c>
      <c r="C1791" s="2" t="str">
        <f aca="false">RAW_DATA!C1787</f>
        <v>Men</v>
      </c>
      <c r="D1791" s="2" t="str">
        <f aca="false">RAW_DATA!D1787</f>
        <v>MEN-SHIRT-002</v>
      </c>
      <c r="E1791" s="14" t="str">
        <f aca="false">RAW_DATA!E1787</f>
        <v>2024-09-01</v>
      </c>
      <c r="F1791" s="14" t="str">
        <f aca="false">RAW_DATA!F1787</f>
        <v>2024-09-02</v>
      </c>
      <c r="G1791" s="2" t="str">
        <f aca="false">RAW_DATA!G1787</f>
        <v>Sudurpashchim</v>
      </c>
      <c r="H1791" s="4" t="n">
        <f aca="false">RAW_DATA!H1787</f>
        <v>558.14</v>
      </c>
      <c r="I1791" s="5" t="n">
        <f aca="false">RAW_DATA!I1787</f>
        <v>20</v>
      </c>
      <c r="J1791" s="2" t="str">
        <f aca="false">RAW_DATA!J1787</f>
        <v>No</v>
      </c>
      <c r="K1791" s="15" t="n">
        <f aca="false">IF(AND(F1791&lt;&gt;"",E1791&lt;&gt;""),DATEVALUE(F1791)-DATEVALUE(E1791),"")</f>
        <v>1</v>
      </c>
      <c r="L1791" s="4" t="n">
        <f aca="false">H1791*(1-I1791/100)</f>
        <v>446.512</v>
      </c>
      <c r="M1791" s="4" t="n">
        <f aca="false">H1791*CALCULATIONS!$B$2</f>
        <v>334.884</v>
      </c>
      <c r="N1791" s="4" t="n">
        <f aca="false">IF(J1791="Yes",H1791*CALCULATIONS!$B$3,0)</f>
        <v>0</v>
      </c>
      <c r="O1791" s="4" t="n">
        <f aca="false">L1791-M1791-N1791</f>
        <v>111.628</v>
      </c>
      <c r="P1791" s="16" t="n">
        <f aca="false">IF(L1791&gt;0,O1791/L1791,"")</f>
        <v>0.25</v>
      </c>
    </row>
    <row r="1792" customFormat="false" ht="15" hidden="false" customHeight="false" outlineLevel="0" collapsed="false">
      <c r="A1792" s="2" t="str">
        <f aca="false">RAW_DATA!A1788</f>
        <v>ORD-101787</v>
      </c>
      <c r="B1792" s="2" t="str">
        <f aca="false">RAW_DATA!B1788</f>
        <v>CUST-2701</v>
      </c>
      <c r="C1792" s="2" t="str">
        <f aca="false">RAW_DATA!C1788</f>
        <v>Women</v>
      </c>
      <c r="D1792" s="2" t="str">
        <f aca="false">RAW_DATA!D1788</f>
        <v>WOM-JEANS-001</v>
      </c>
      <c r="E1792" s="14" t="str">
        <f aca="false">RAW_DATA!E1788</f>
        <v>2024-05-06</v>
      </c>
      <c r="F1792" s="14" t="str">
        <f aca="false">RAW_DATA!F1788</f>
        <v>2024-05-08</v>
      </c>
      <c r="G1792" s="2" t="str">
        <f aca="false">RAW_DATA!G1788</f>
        <v>Bagmati</v>
      </c>
      <c r="H1792" s="4" t="n">
        <f aca="false">RAW_DATA!H1788</f>
        <v>13477.86</v>
      </c>
      <c r="I1792" s="5" t="n">
        <f aca="false">RAW_DATA!I1788</f>
        <v>20</v>
      </c>
      <c r="J1792" s="2" t="str">
        <f aca="false">RAW_DATA!J1788</f>
        <v>Yes</v>
      </c>
      <c r="K1792" s="15" t="n">
        <f aca="false">IF(AND(F1792&lt;&gt;"",E1792&lt;&gt;""),DATEVALUE(F1792)-DATEVALUE(E1792),"")</f>
        <v>2</v>
      </c>
      <c r="L1792" s="4" t="n">
        <f aca="false">H1792*(1-I1792/100)</f>
        <v>10782.288</v>
      </c>
      <c r="M1792" s="4" t="n">
        <f aca="false">H1792*CALCULATIONS!$B$2</f>
        <v>8086.716</v>
      </c>
      <c r="N1792" s="4" t="n">
        <f aca="false">IF(J1792="Yes",H1792*CALCULATIONS!$B$3,0)</f>
        <v>2695.572</v>
      </c>
      <c r="O1792" s="4" t="n">
        <f aca="false">L1792-M1792-N1792</f>
        <v>0</v>
      </c>
      <c r="P1792" s="16" t="n">
        <f aca="false">IF(L1792&gt;0,O1792/L1792,"")</f>
        <v>0</v>
      </c>
    </row>
    <row r="1793" customFormat="false" ht="15" hidden="false" customHeight="false" outlineLevel="0" collapsed="false">
      <c r="A1793" s="2" t="str">
        <f aca="false">RAW_DATA!A1789</f>
        <v>ORD-101788</v>
      </c>
      <c r="B1793" s="2" t="str">
        <f aca="false">RAW_DATA!B1789</f>
        <v>CUST-9350</v>
      </c>
      <c r="C1793" s="2" t="str">
        <f aca="false">RAW_DATA!C1789</f>
        <v>Women</v>
      </c>
      <c r="D1793" s="2" t="str">
        <f aca="false">RAW_DATA!D1789</f>
        <v>WOM-KURTA-001</v>
      </c>
      <c r="E1793" s="14" t="str">
        <f aca="false">RAW_DATA!E1789</f>
        <v>2024-03-27</v>
      </c>
      <c r="F1793" s="14" t="str">
        <f aca="false">RAW_DATA!F1789</f>
        <v>2024-04-04</v>
      </c>
      <c r="G1793" s="2" t="str">
        <f aca="false">RAW_DATA!G1789</f>
        <v>Madhesh</v>
      </c>
      <c r="H1793" s="4" t="n">
        <f aca="false">RAW_DATA!H1789</f>
        <v>10768.34</v>
      </c>
      <c r="I1793" s="5" t="n">
        <f aca="false">RAW_DATA!I1789</f>
        <v>25</v>
      </c>
      <c r="J1793" s="2" t="str">
        <f aca="false">RAW_DATA!J1789</f>
        <v>No</v>
      </c>
      <c r="K1793" s="15" t="n">
        <f aca="false">IF(AND(F1793&lt;&gt;"",E1793&lt;&gt;""),DATEVALUE(F1793)-DATEVALUE(E1793),"")</f>
        <v>8</v>
      </c>
      <c r="L1793" s="4" t="n">
        <f aca="false">H1793*(1-I1793/100)</f>
        <v>8076.255</v>
      </c>
      <c r="M1793" s="4" t="n">
        <f aca="false">H1793*CALCULATIONS!$B$2</f>
        <v>6461.004</v>
      </c>
      <c r="N1793" s="4" t="n">
        <f aca="false">IF(J1793="Yes",H1793*CALCULATIONS!$B$3,0)</f>
        <v>0</v>
      </c>
      <c r="O1793" s="4" t="n">
        <f aca="false">L1793-M1793-N1793</f>
        <v>1615.251</v>
      </c>
      <c r="P1793" s="16" t="n">
        <f aca="false">IF(L1793&gt;0,O1793/L1793,"")</f>
        <v>0.2</v>
      </c>
    </row>
    <row r="1794" customFormat="false" ht="15" hidden="false" customHeight="false" outlineLevel="0" collapsed="false">
      <c r="A1794" s="2" t="str">
        <f aca="false">RAW_DATA!A1790</f>
        <v>ORD-101789</v>
      </c>
      <c r="B1794" s="2" t="str">
        <f aca="false">RAW_DATA!B1790</f>
        <v>CUST-4072</v>
      </c>
      <c r="C1794" s="2" t="str">
        <f aca="false">RAW_DATA!C1790</f>
        <v>Men</v>
      </c>
      <c r="D1794" s="2" t="str">
        <f aca="false">RAW_DATA!D1790</f>
        <v>MEN-POLO-001</v>
      </c>
      <c r="E1794" s="14" t="str">
        <f aca="false">RAW_DATA!E1790</f>
        <v>2024-10-22</v>
      </c>
      <c r="F1794" s="14" t="str">
        <f aca="false">RAW_DATA!F1790</f>
        <v>2024-10-31</v>
      </c>
      <c r="G1794" s="2" t="str">
        <f aca="false">RAW_DATA!G1790</f>
        <v>Bagmati</v>
      </c>
      <c r="H1794" s="4" t="n">
        <f aca="false">RAW_DATA!H1790</f>
        <v>13188.55</v>
      </c>
      <c r="I1794" s="5" t="n">
        <f aca="false">RAW_DATA!I1790</f>
        <v>20</v>
      </c>
      <c r="J1794" s="2" t="str">
        <f aca="false">RAW_DATA!J1790</f>
        <v>No</v>
      </c>
      <c r="K1794" s="15" t="n">
        <f aca="false">IF(AND(F1794&lt;&gt;"",E1794&lt;&gt;""),DATEVALUE(F1794)-DATEVALUE(E1794),"")</f>
        <v>9</v>
      </c>
      <c r="L1794" s="4" t="n">
        <f aca="false">H1794*(1-I1794/100)</f>
        <v>10550.84</v>
      </c>
      <c r="M1794" s="4" t="n">
        <f aca="false">H1794*CALCULATIONS!$B$2</f>
        <v>7913.13</v>
      </c>
      <c r="N1794" s="4" t="n">
        <f aca="false">IF(J1794="Yes",H1794*CALCULATIONS!$B$3,0)</f>
        <v>0</v>
      </c>
      <c r="O1794" s="4" t="n">
        <f aca="false">L1794-M1794-N1794</f>
        <v>2637.71</v>
      </c>
      <c r="P1794" s="16" t="n">
        <f aca="false">IF(L1794&gt;0,O1794/L1794,"")</f>
        <v>0.25</v>
      </c>
    </row>
    <row r="1795" customFormat="false" ht="15" hidden="false" customHeight="false" outlineLevel="0" collapsed="false">
      <c r="A1795" s="2" t="str">
        <f aca="false">RAW_DATA!A1791</f>
        <v>ORD-101790</v>
      </c>
      <c r="B1795" s="2" t="str">
        <f aca="false">RAW_DATA!B1791</f>
        <v>CUST-6640</v>
      </c>
      <c r="C1795" s="2" t="str">
        <f aca="false">RAW_DATA!C1791</f>
        <v>Women</v>
      </c>
      <c r="D1795" s="2" t="str">
        <f aca="false">RAW_DATA!D1791</f>
        <v>WOM-TOP-001</v>
      </c>
      <c r="E1795" s="14" t="str">
        <f aca="false">RAW_DATA!E1791</f>
        <v>2024-07-17</v>
      </c>
      <c r="F1795" s="14" t="str">
        <f aca="false">RAW_DATA!F1791</f>
        <v>2024-07-20</v>
      </c>
      <c r="G1795" s="2" t="str">
        <f aca="false">RAW_DATA!G1791</f>
        <v>Bagmati</v>
      </c>
      <c r="H1795" s="4" t="n">
        <f aca="false">RAW_DATA!H1791</f>
        <v>9392.24</v>
      </c>
      <c r="I1795" s="5" t="n">
        <f aca="false">RAW_DATA!I1791</f>
        <v>5</v>
      </c>
      <c r="J1795" s="2" t="str">
        <f aca="false">RAW_DATA!J1791</f>
        <v>No</v>
      </c>
      <c r="K1795" s="15" t="n">
        <f aca="false">IF(AND(F1795&lt;&gt;"",E1795&lt;&gt;""),DATEVALUE(F1795)-DATEVALUE(E1795),"")</f>
        <v>3</v>
      </c>
      <c r="L1795" s="4" t="n">
        <f aca="false">H1795*(1-I1795/100)</f>
        <v>8922.628</v>
      </c>
      <c r="M1795" s="4" t="n">
        <f aca="false">H1795*CALCULATIONS!$B$2</f>
        <v>5635.344</v>
      </c>
      <c r="N1795" s="4" t="n">
        <f aca="false">IF(J1795="Yes",H1795*CALCULATIONS!$B$3,0)</f>
        <v>0</v>
      </c>
      <c r="O1795" s="4" t="n">
        <f aca="false">L1795-M1795-N1795</f>
        <v>3287.284</v>
      </c>
      <c r="P1795" s="16" t="n">
        <f aca="false">IF(L1795&gt;0,O1795/L1795,"")</f>
        <v>0.368421052631579</v>
      </c>
    </row>
    <row r="1796" customFormat="false" ht="15" hidden="false" customHeight="false" outlineLevel="0" collapsed="false">
      <c r="A1796" s="2" t="str">
        <f aca="false">RAW_DATA!A1792</f>
        <v>ORD-101791</v>
      </c>
      <c r="B1796" s="2" t="str">
        <f aca="false">RAW_DATA!B1792</f>
        <v>CUST-7884</v>
      </c>
      <c r="C1796" s="2" t="str">
        <f aca="false">RAW_DATA!C1792</f>
        <v>Men</v>
      </c>
      <c r="D1796" s="2" t="str">
        <f aca="false">RAW_DATA!D1792</f>
        <v>MEN-KURTA-001</v>
      </c>
      <c r="E1796" s="14" t="str">
        <f aca="false">RAW_DATA!E1792</f>
        <v>2024-05-07</v>
      </c>
      <c r="F1796" s="14" t="str">
        <f aca="false">RAW_DATA!F1792</f>
        <v>2024-05-14</v>
      </c>
      <c r="G1796" s="2" t="str">
        <f aca="false">RAW_DATA!G1792</f>
        <v>Madhesh</v>
      </c>
      <c r="H1796" s="4" t="n">
        <f aca="false">RAW_DATA!H1792</f>
        <v>4671.11</v>
      </c>
      <c r="I1796" s="5" t="n">
        <f aca="false">RAW_DATA!I1792</f>
        <v>20</v>
      </c>
      <c r="J1796" s="2" t="str">
        <f aca="false">RAW_DATA!J1792</f>
        <v>No</v>
      </c>
      <c r="K1796" s="15" t="n">
        <f aca="false">IF(AND(F1796&lt;&gt;"",E1796&lt;&gt;""),DATEVALUE(F1796)-DATEVALUE(E1796),"")</f>
        <v>7</v>
      </c>
      <c r="L1796" s="4" t="n">
        <f aca="false">H1796*(1-I1796/100)</f>
        <v>3736.888</v>
      </c>
      <c r="M1796" s="4" t="n">
        <f aca="false">H1796*CALCULATIONS!$B$2</f>
        <v>2802.666</v>
      </c>
      <c r="N1796" s="4" t="n">
        <f aca="false">IF(J1796="Yes",H1796*CALCULATIONS!$B$3,0)</f>
        <v>0</v>
      </c>
      <c r="O1796" s="4" t="n">
        <f aca="false">L1796-M1796-N1796</f>
        <v>934.222</v>
      </c>
      <c r="P1796" s="16" t="n">
        <f aca="false">IF(L1796&gt;0,O1796/L1796,"")</f>
        <v>0.25</v>
      </c>
    </row>
    <row r="1797" customFormat="false" ht="15" hidden="false" customHeight="false" outlineLevel="0" collapsed="false">
      <c r="A1797" s="2" t="str">
        <f aca="false">RAW_DATA!A1793</f>
        <v>ORD-101792</v>
      </c>
      <c r="B1797" s="2" t="str">
        <f aca="false">RAW_DATA!B1793</f>
        <v>CUST-4020</v>
      </c>
      <c r="C1797" s="2" t="str">
        <f aca="false">RAW_DATA!C1793</f>
        <v>Men</v>
      </c>
      <c r="D1797" s="2" t="str">
        <f aca="false">RAW_DATA!D1793</f>
        <v>MEN-KURTA-001</v>
      </c>
      <c r="E1797" s="14" t="str">
        <f aca="false">RAW_DATA!E1793</f>
        <v>2024-04-07</v>
      </c>
      <c r="F1797" s="14" t="str">
        <f aca="false">RAW_DATA!F1793</f>
        <v>2024-04-15</v>
      </c>
      <c r="G1797" s="2" t="str">
        <f aca="false">RAW_DATA!G1793</f>
        <v>Madhesh</v>
      </c>
      <c r="H1797" s="4" t="n">
        <f aca="false">RAW_DATA!H1793</f>
        <v>6380.4</v>
      </c>
      <c r="I1797" s="5" t="n">
        <f aca="false">RAW_DATA!I1793</f>
        <v>0</v>
      </c>
      <c r="J1797" s="2" t="str">
        <f aca="false">RAW_DATA!J1793</f>
        <v>No</v>
      </c>
      <c r="K1797" s="15" t="n">
        <f aca="false">IF(AND(F1797&lt;&gt;"",E1797&lt;&gt;""),DATEVALUE(F1797)-DATEVALUE(E1797),"")</f>
        <v>8</v>
      </c>
      <c r="L1797" s="4" t="n">
        <f aca="false">H1797*(1-I1797/100)</f>
        <v>6380.4</v>
      </c>
      <c r="M1797" s="4" t="n">
        <f aca="false">H1797*CALCULATIONS!$B$2</f>
        <v>3828.24</v>
      </c>
      <c r="N1797" s="4" t="n">
        <f aca="false">IF(J1797="Yes",H1797*CALCULATIONS!$B$3,0)</f>
        <v>0</v>
      </c>
      <c r="O1797" s="4" t="n">
        <f aca="false">L1797-M1797-N1797</f>
        <v>2552.16</v>
      </c>
      <c r="P1797" s="16" t="n">
        <f aca="false">IF(L1797&gt;0,O1797/L1797,"")</f>
        <v>0.4</v>
      </c>
    </row>
    <row r="1798" customFormat="false" ht="15" hidden="false" customHeight="false" outlineLevel="0" collapsed="false">
      <c r="A1798" s="2" t="str">
        <f aca="false">RAW_DATA!A1794</f>
        <v>ORD-101793</v>
      </c>
      <c r="B1798" s="2" t="str">
        <f aca="false">RAW_DATA!B1794</f>
        <v>CUST-1762</v>
      </c>
      <c r="C1798" s="2" t="str">
        <f aca="false">RAW_DATA!C1794</f>
        <v>Kids</v>
      </c>
      <c r="D1798" s="2" t="str">
        <f aca="false">RAW_DATA!D1794</f>
        <v>KID-KURTA-001</v>
      </c>
      <c r="E1798" s="14" t="str">
        <f aca="false">RAW_DATA!E1794</f>
        <v>2024-12-30</v>
      </c>
      <c r="F1798" s="14" t="str">
        <f aca="false">RAW_DATA!F1794</f>
        <v>2024-12-31</v>
      </c>
      <c r="G1798" s="2" t="str">
        <f aca="false">RAW_DATA!G1794</f>
        <v>Bagmati</v>
      </c>
      <c r="H1798" s="4" t="n">
        <f aca="false">RAW_DATA!H1794</f>
        <v>4107.31</v>
      </c>
      <c r="I1798" s="5" t="n">
        <f aca="false">RAW_DATA!I1794</f>
        <v>25</v>
      </c>
      <c r="J1798" s="2" t="str">
        <f aca="false">RAW_DATA!J1794</f>
        <v>No</v>
      </c>
      <c r="K1798" s="15" t="n">
        <f aca="false">IF(AND(F1798&lt;&gt;"",E1798&lt;&gt;""),DATEVALUE(F1798)-DATEVALUE(E1798),"")</f>
        <v>1</v>
      </c>
      <c r="L1798" s="4" t="n">
        <f aca="false">H1798*(1-I1798/100)</f>
        <v>3080.4825</v>
      </c>
      <c r="M1798" s="4" t="n">
        <f aca="false">H1798*CALCULATIONS!$B$2</f>
        <v>2464.386</v>
      </c>
      <c r="N1798" s="4" t="n">
        <f aca="false">IF(J1798="Yes",H1798*CALCULATIONS!$B$3,0)</f>
        <v>0</v>
      </c>
      <c r="O1798" s="4" t="n">
        <f aca="false">L1798-M1798-N1798</f>
        <v>616.0965</v>
      </c>
      <c r="P1798" s="16" t="n">
        <f aca="false">IF(L1798&gt;0,O1798/L1798,"")</f>
        <v>0.2</v>
      </c>
    </row>
    <row r="1799" customFormat="false" ht="15" hidden="false" customHeight="false" outlineLevel="0" collapsed="false">
      <c r="A1799" s="2" t="str">
        <f aca="false">RAW_DATA!A1795</f>
        <v>ORD-101794</v>
      </c>
      <c r="B1799" s="2" t="str">
        <f aca="false">RAW_DATA!B1795</f>
        <v>CUST-2814</v>
      </c>
      <c r="C1799" s="2" t="str">
        <f aca="false">RAW_DATA!C1795</f>
        <v>Women</v>
      </c>
      <c r="D1799" s="2" t="str">
        <f aca="false">RAW_DATA!D1795</f>
        <v>WOM-LEHENGA-001</v>
      </c>
      <c r="E1799" s="14" t="str">
        <f aca="false">RAW_DATA!E1795</f>
        <v>2024-02-27</v>
      </c>
      <c r="F1799" s="14" t="str">
        <f aca="false">RAW_DATA!F1795</f>
        <v>2024-03-04</v>
      </c>
      <c r="G1799" s="2" t="str">
        <f aca="false">RAW_DATA!G1795</f>
        <v>Bagmati</v>
      </c>
      <c r="H1799" s="4" t="n">
        <f aca="false">RAW_DATA!H1795</f>
        <v>4509.96</v>
      </c>
      <c r="I1799" s="5" t="n">
        <f aca="false">RAW_DATA!I1795</f>
        <v>5</v>
      </c>
      <c r="J1799" s="2" t="str">
        <f aca="false">RAW_DATA!J1795</f>
        <v>No</v>
      </c>
      <c r="K1799" s="15" t="n">
        <f aca="false">IF(AND(F1799&lt;&gt;"",E1799&lt;&gt;""),DATEVALUE(F1799)-DATEVALUE(E1799),"")</f>
        <v>6</v>
      </c>
      <c r="L1799" s="4" t="n">
        <f aca="false">H1799*(1-I1799/100)</f>
        <v>4284.462</v>
      </c>
      <c r="M1799" s="4" t="n">
        <f aca="false">H1799*CALCULATIONS!$B$2</f>
        <v>2705.976</v>
      </c>
      <c r="N1799" s="4" t="n">
        <f aca="false">IF(J1799="Yes",H1799*CALCULATIONS!$B$3,0)</f>
        <v>0</v>
      </c>
      <c r="O1799" s="4" t="n">
        <f aca="false">L1799-M1799-N1799</f>
        <v>1578.486</v>
      </c>
      <c r="P1799" s="16" t="n">
        <f aca="false">IF(L1799&gt;0,O1799/L1799,"")</f>
        <v>0.368421052631579</v>
      </c>
    </row>
    <row r="1800" customFormat="false" ht="15" hidden="false" customHeight="false" outlineLevel="0" collapsed="false">
      <c r="A1800" s="2" t="str">
        <f aca="false">RAW_DATA!A1796</f>
        <v>ORD-101795</v>
      </c>
      <c r="B1800" s="2" t="str">
        <f aca="false">RAW_DATA!B1796</f>
        <v>CUST-3019</v>
      </c>
      <c r="C1800" s="2" t="str">
        <f aca="false">RAW_DATA!C1796</f>
        <v>Kids</v>
      </c>
      <c r="D1800" s="2" t="str">
        <f aca="false">RAW_DATA!D1796</f>
        <v>KID-TSHIRT-001</v>
      </c>
      <c r="E1800" s="14" t="str">
        <f aca="false">RAW_DATA!E1796</f>
        <v>2024-03-14</v>
      </c>
      <c r="F1800" s="14" t="str">
        <f aca="false">RAW_DATA!F1796</f>
        <v>2024-03-17</v>
      </c>
      <c r="G1800" s="2" t="str">
        <f aca="false">RAW_DATA!G1796</f>
        <v>Madhesh</v>
      </c>
      <c r="H1800" s="4" t="n">
        <f aca="false">RAW_DATA!H1796</f>
        <v>3491.83</v>
      </c>
      <c r="I1800" s="5" t="n">
        <f aca="false">RAW_DATA!I1796</f>
        <v>10</v>
      </c>
      <c r="J1800" s="2" t="str">
        <f aca="false">RAW_DATA!J1796</f>
        <v>No</v>
      </c>
      <c r="K1800" s="15" t="n">
        <f aca="false">IF(AND(F1800&lt;&gt;"",E1800&lt;&gt;""),DATEVALUE(F1800)-DATEVALUE(E1800),"")</f>
        <v>3</v>
      </c>
      <c r="L1800" s="4" t="n">
        <f aca="false">H1800*(1-I1800/100)</f>
        <v>3142.647</v>
      </c>
      <c r="M1800" s="4" t="n">
        <f aca="false">H1800*CALCULATIONS!$B$2</f>
        <v>2095.098</v>
      </c>
      <c r="N1800" s="4" t="n">
        <f aca="false">IF(J1800="Yes",H1800*CALCULATIONS!$B$3,0)</f>
        <v>0</v>
      </c>
      <c r="O1800" s="4" t="n">
        <f aca="false">L1800-M1800-N1800</f>
        <v>1047.549</v>
      </c>
      <c r="P1800" s="16" t="n">
        <f aca="false">IF(L1800&gt;0,O1800/L1800,"")</f>
        <v>0.333333333333333</v>
      </c>
    </row>
    <row r="1801" customFormat="false" ht="15" hidden="false" customHeight="false" outlineLevel="0" collapsed="false">
      <c r="A1801" s="2" t="str">
        <f aca="false">RAW_DATA!A1797</f>
        <v>ORD-101796</v>
      </c>
      <c r="B1801" s="2" t="str">
        <f aca="false">RAW_DATA!B1797</f>
        <v>CUST-3390</v>
      </c>
      <c r="C1801" s="2" t="str">
        <f aca="false">RAW_DATA!C1797</f>
        <v>Kids</v>
      </c>
      <c r="D1801" s="2" t="str">
        <f aca="false">RAW_DATA!D1797</f>
        <v>KID-UNIFORM-001</v>
      </c>
      <c r="E1801" s="14" t="str">
        <f aca="false">RAW_DATA!E1797</f>
        <v>2024-12-14</v>
      </c>
      <c r="F1801" s="14" t="str">
        <f aca="false">RAW_DATA!F1797</f>
        <v>2024-12-18</v>
      </c>
      <c r="G1801" s="2" t="str">
        <f aca="false">RAW_DATA!G1797</f>
        <v>Sudurpashchim</v>
      </c>
      <c r="H1801" s="4" t="n">
        <f aca="false">RAW_DATA!H1797</f>
        <v>10063.04</v>
      </c>
      <c r="I1801" s="5" t="n">
        <f aca="false">RAW_DATA!I1797</f>
        <v>15</v>
      </c>
      <c r="J1801" s="2" t="str">
        <f aca="false">RAW_DATA!J1797</f>
        <v>No</v>
      </c>
      <c r="K1801" s="15" t="n">
        <f aca="false">IF(AND(F1801&lt;&gt;"",E1801&lt;&gt;""),DATEVALUE(F1801)-DATEVALUE(E1801),"")</f>
        <v>4</v>
      </c>
      <c r="L1801" s="4" t="n">
        <f aca="false">H1801*(1-I1801/100)</f>
        <v>8553.584</v>
      </c>
      <c r="M1801" s="4" t="n">
        <f aca="false">H1801*CALCULATIONS!$B$2</f>
        <v>6037.824</v>
      </c>
      <c r="N1801" s="4" t="n">
        <f aca="false">IF(J1801="Yes",H1801*CALCULATIONS!$B$3,0)</f>
        <v>0</v>
      </c>
      <c r="O1801" s="4" t="n">
        <f aca="false">L1801-M1801-N1801</f>
        <v>2515.76</v>
      </c>
      <c r="P1801" s="16" t="n">
        <f aca="false">IF(L1801&gt;0,O1801/L1801,"")</f>
        <v>0.294117647058824</v>
      </c>
    </row>
    <row r="1802" customFormat="false" ht="15" hidden="false" customHeight="false" outlineLevel="0" collapsed="false">
      <c r="A1802" s="2" t="str">
        <f aca="false">RAW_DATA!A1798</f>
        <v>ORD-101797</v>
      </c>
      <c r="B1802" s="2" t="str">
        <f aca="false">RAW_DATA!B1798</f>
        <v>CUST-5487</v>
      </c>
      <c r="C1802" s="2" t="str">
        <f aca="false">RAW_DATA!C1798</f>
        <v>Men</v>
      </c>
      <c r="D1802" s="2" t="str">
        <f aca="false">RAW_DATA!D1798</f>
        <v>MEN-SUIT-001</v>
      </c>
      <c r="E1802" s="14" t="str">
        <f aca="false">RAW_DATA!E1798</f>
        <v>2024-12-05</v>
      </c>
      <c r="F1802" s="14" t="str">
        <f aca="false">RAW_DATA!F1798</f>
        <v>2024-12-09</v>
      </c>
      <c r="G1802" s="2" t="str">
        <f aca="false">RAW_DATA!G1798</f>
        <v>Bagmati</v>
      </c>
      <c r="H1802" s="4" t="n">
        <f aca="false">RAW_DATA!H1798</f>
        <v>12942.65</v>
      </c>
      <c r="I1802" s="5" t="n">
        <f aca="false">RAW_DATA!I1798</f>
        <v>25</v>
      </c>
      <c r="J1802" s="2" t="str">
        <f aca="false">RAW_DATA!J1798</f>
        <v>No</v>
      </c>
      <c r="K1802" s="15" t="n">
        <f aca="false">IF(AND(F1802&lt;&gt;"",E1802&lt;&gt;""),DATEVALUE(F1802)-DATEVALUE(E1802),"")</f>
        <v>4</v>
      </c>
      <c r="L1802" s="4" t="n">
        <f aca="false">H1802*(1-I1802/100)</f>
        <v>9706.9875</v>
      </c>
      <c r="M1802" s="4" t="n">
        <f aca="false">H1802*CALCULATIONS!$B$2</f>
        <v>7765.59</v>
      </c>
      <c r="N1802" s="4" t="n">
        <f aca="false">IF(J1802="Yes",H1802*CALCULATIONS!$B$3,0)</f>
        <v>0</v>
      </c>
      <c r="O1802" s="4" t="n">
        <f aca="false">L1802-M1802-N1802</f>
        <v>1941.3975</v>
      </c>
      <c r="P1802" s="16" t="n">
        <f aca="false">IF(L1802&gt;0,O1802/L1802,"")</f>
        <v>0.2</v>
      </c>
    </row>
    <row r="1803" customFormat="false" ht="15" hidden="false" customHeight="false" outlineLevel="0" collapsed="false">
      <c r="A1803" s="2" t="str">
        <f aca="false">RAW_DATA!A1799</f>
        <v>ORD-101798</v>
      </c>
      <c r="B1803" s="2" t="str">
        <f aca="false">RAW_DATA!B1799</f>
        <v>CUST-4339</v>
      </c>
      <c r="C1803" s="2" t="str">
        <f aca="false">RAW_DATA!C1799</f>
        <v>Women</v>
      </c>
      <c r="D1803" s="2" t="str">
        <f aca="false">RAW_DATA!D1799</f>
        <v>WOM-JEANS-001</v>
      </c>
      <c r="E1803" s="14" t="str">
        <f aca="false">RAW_DATA!E1799</f>
        <v>2024-01-31</v>
      </c>
      <c r="F1803" s="14" t="str">
        <f aca="false">RAW_DATA!F1799</f>
        <v>2024-02-08</v>
      </c>
      <c r="G1803" s="2" t="str">
        <f aca="false">RAW_DATA!G1799</f>
        <v>Bagmati</v>
      </c>
      <c r="H1803" s="4" t="n">
        <f aca="false">RAW_DATA!H1799</f>
        <v>2799.77</v>
      </c>
      <c r="I1803" s="5" t="n">
        <f aca="false">RAW_DATA!I1799</f>
        <v>15</v>
      </c>
      <c r="J1803" s="2" t="str">
        <f aca="false">RAW_DATA!J1799</f>
        <v>No</v>
      </c>
      <c r="K1803" s="15" t="n">
        <f aca="false">IF(AND(F1803&lt;&gt;"",E1803&lt;&gt;""),DATEVALUE(F1803)-DATEVALUE(E1803),"")</f>
        <v>8</v>
      </c>
      <c r="L1803" s="4" t="n">
        <f aca="false">H1803*(1-I1803/100)</f>
        <v>2379.8045</v>
      </c>
      <c r="M1803" s="4" t="n">
        <f aca="false">H1803*CALCULATIONS!$B$2</f>
        <v>1679.862</v>
      </c>
      <c r="N1803" s="4" t="n">
        <f aca="false">IF(J1803="Yes",H1803*CALCULATIONS!$B$3,0)</f>
        <v>0</v>
      </c>
      <c r="O1803" s="4" t="n">
        <f aca="false">L1803-M1803-N1803</f>
        <v>699.9425</v>
      </c>
      <c r="P1803" s="16" t="n">
        <f aca="false">IF(L1803&gt;0,O1803/L1803,"")</f>
        <v>0.294117647058824</v>
      </c>
    </row>
    <row r="1804" customFormat="false" ht="15" hidden="false" customHeight="false" outlineLevel="0" collapsed="false">
      <c r="A1804" s="2" t="str">
        <f aca="false">RAW_DATA!A1800</f>
        <v>ORD-101799</v>
      </c>
      <c r="B1804" s="2" t="str">
        <f aca="false">RAW_DATA!B1800</f>
        <v>CUST-2069</v>
      </c>
      <c r="C1804" s="2" t="str">
        <f aca="false">RAW_DATA!C1800</f>
        <v>Women</v>
      </c>
      <c r="D1804" s="2" t="str">
        <f aca="false">RAW_DATA!D1800</f>
        <v>WOM-JEANS-001</v>
      </c>
      <c r="E1804" s="14" t="str">
        <f aca="false">RAW_DATA!E1800</f>
        <v>2024-01-08</v>
      </c>
      <c r="F1804" s="14" t="str">
        <f aca="false">RAW_DATA!F1800</f>
        <v>2024-01-13</v>
      </c>
      <c r="G1804" s="2" t="str">
        <f aca="false">RAW_DATA!G1800</f>
        <v>Bagmati</v>
      </c>
      <c r="H1804" s="4" t="n">
        <f aca="false">RAW_DATA!H1800</f>
        <v>3067.37</v>
      </c>
      <c r="I1804" s="5" t="n">
        <f aca="false">RAW_DATA!I1800</f>
        <v>10</v>
      </c>
      <c r="J1804" s="2" t="str">
        <f aca="false">RAW_DATA!J1800</f>
        <v>No</v>
      </c>
      <c r="K1804" s="15" t="n">
        <f aca="false">IF(AND(F1804&lt;&gt;"",E1804&lt;&gt;""),DATEVALUE(F1804)-DATEVALUE(E1804),"")</f>
        <v>5</v>
      </c>
      <c r="L1804" s="4" t="n">
        <f aca="false">H1804*(1-I1804/100)</f>
        <v>2760.633</v>
      </c>
      <c r="M1804" s="4" t="n">
        <f aca="false">H1804*CALCULATIONS!$B$2</f>
        <v>1840.422</v>
      </c>
      <c r="N1804" s="4" t="n">
        <f aca="false">IF(J1804="Yes",H1804*CALCULATIONS!$B$3,0)</f>
        <v>0</v>
      </c>
      <c r="O1804" s="4" t="n">
        <f aca="false">L1804-M1804-N1804</f>
        <v>920.211</v>
      </c>
      <c r="P1804" s="16" t="n">
        <f aca="false">IF(L1804&gt;0,O1804/L1804,"")</f>
        <v>0.333333333333333</v>
      </c>
    </row>
    <row r="1805" customFormat="false" ht="15" hidden="false" customHeight="false" outlineLevel="0" collapsed="false">
      <c r="A1805" s="2" t="str">
        <f aca="false">RAW_DATA!A1801</f>
        <v>ORD-101800</v>
      </c>
      <c r="B1805" s="2" t="str">
        <f aca="false">RAW_DATA!B1801</f>
        <v>CUST-7399</v>
      </c>
      <c r="C1805" s="2" t="str">
        <f aca="false">RAW_DATA!C1801</f>
        <v>Women</v>
      </c>
      <c r="D1805" s="2" t="str">
        <f aca="false">RAW_DATA!D1801</f>
        <v>WOM-BLOUSE-001</v>
      </c>
      <c r="E1805" s="14" t="str">
        <f aca="false">RAW_DATA!E1801</f>
        <v>2024-12-18</v>
      </c>
      <c r="F1805" s="14" t="str">
        <f aca="false">RAW_DATA!F1801</f>
        <v>2024-12-28</v>
      </c>
      <c r="G1805" s="2" t="str">
        <f aca="false">RAW_DATA!G1801</f>
        <v>Madhesh</v>
      </c>
      <c r="H1805" s="4" t="n">
        <f aca="false">RAW_DATA!H1801</f>
        <v>7015.47</v>
      </c>
      <c r="I1805" s="5" t="n">
        <f aca="false">RAW_DATA!I1801</f>
        <v>5</v>
      </c>
      <c r="J1805" s="2" t="str">
        <f aca="false">RAW_DATA!J1801</f>
        <v>No</v>
      </c>
      <c r="K1805" s="15" t="n">
        <f aca="false">IF(AND(F1805&lt;&gt;"",E1805&lt;&gt;""),DATEVALUE(F1805)-DATEVALUE(E1805),"")</f>
        <v>10</v>
      </c>
      <c r="L1805" s="4" t="n">
        <f aca="false">H1805*(1-I1805/100)</f>
        <v>6664.6965</v>
      </c>
      <c r="M1805" s="4" t="n">
        <f aca="false">H1805*CALCULATIONS!$B$2</f>
        <v>4209.282</v>
      </c>
      <c r="N1805" s="4" t="n">
        <f aca="false">IF(J1805="Yes",H1805*CALCULATIONS!$B$3,0)</f>
        <v>0</v>
      </c>
      <c r="O1805" s="4" t="n">
        <f aca="false">L1805-M1805-N1805</f>
        <v>2455.4145</v>
      </c>
      <c r="P1805" s="16" t="n">
        <f aca="false">IF(L1805&gt;0,O1805/L1805,"")</f>
        <v>0.368421052631579</v>
      </c>
    </row>
    <row r="1806" customFormat="false" ht="15" hidden="false" customHeight="false" outlineLevel="0" collapsed="false">
      <c r="A1806" s="2" t="str">
        <f aca="false">RAW_DATA!A1802</f>
        <v>ORD-101801</v>
      </c>
      <c r="B1806" s="2" t="str">
        <f aca="false">RAW_DATA!B1802</f>
        <v>CUST-9350</v>
      </c>
      <c r="C1806" s="2" t="str">
        <f aca="false">RAW_DATA!C1802</f>
        <v>Men</v>
      </c>
      <c r="D1806" s="2" t="str">
        <f aca="false">RAW_DATA!D1802</f>
        <v>MEN-TSHIRT-001</v>
      </c>
      <c r="E1806" s="14" t="str">
        <f aca="false">RAW_DATA!E1802</f>
        <v>2024-04-30</v>
      </c>
      <c r="F1806" s="14" t="str">
        <f aca="false">RAW_DATA!F1802</f>
        <v>2024-05-07</v>
      </c>
      <c r="G1806" s="2" t="str">
        <f aca="false">RAW_DATA!G1802</f>
        <v>Bagmati</v>
      </c>
      <c r="H1806" s="4" t="n">
        <f aca="false">RAW_DATA!H1802</f>
        <v>748.61</v>
      </c>
      <c r="I1806" s="5" t="n">
        <f aca="false">RAW_DATA!I1802</f>
        <v>5</v>
      </c>
      <c r="J1806" s="2" t="str">
        <f aca="false">RAW_DATA!J1802</f>
        <v>No</v>
      </c>
      <c r="K1806" s="15" t="n">
        <f aca="false">IF(AND(F1806&lt;&gt;"",E1806&lt;&gt;""),DATEVALUE(F1806)-DATEVALUE(E1806),"")</f>
        <v>7</v>
      </c>
      <c r="L1806" s="4" t="n">
        <f aca="false">H1806*(1-I1806/100)</f>
        <v>711.1795</v>
      </c>
      <c r="M1806" s="4" t="n">
        <f aca="false">H1806*CALCULATIONS!$B$2</f>
        <v>449.166</v>
      </c>
      <c r="N1806" s="4" t="n">
        <f aca="false">IF(J1806="Yes",H1806*CALCULATIONS!$B$3,0)</f>
        <v>0</v>
      </c>
      <c r="O1806" s="4" t="n">
        <f aca="false">L1806-M1806-N1806</f>
        <v>262.0135</v>
      </c>
      <c r="P1806" s="16" t="n">
        <f aca="false">IF(L1806&gt;0,O1806/L1806,"")</f>
        <v>0.368421052631579</v>
      </c>
    </row>
    <row r="1807" customFormat="false" ht="15" hidden="false" customHeight="false" outlineLevel="0" collapsed="false">
      <c r="A1807" s="2" t="str">
        <f aca="false">RAW_DATA!A1803</f>
        <v>ORD-101802</v>
      </c>
      <c r="B1807" s="2" t="str">
        <f aca="false">RAW_DATA!B1803</f>
        <v>CUST-9462</v>
      </c>
      <c r="C1807" s="2" t="str">
        <f aca="false">RAW_DATA!C1803</f>
        <v>Women</v>
      </c>
      <c r="D1807" s="2" t="str">
        <f aca="false">RAW_DATA!D1803</f>
        <v>WOM-DRESS-001</v>
      </c>
      <c r="E1807" s="14" t="str">
        <f aca="false">RAW_DATA!E1803</f>
        <v>2024-05-10</v>
      </c>
      <c r="F1807" s="14" t="str">
        <f aca="false">RAW_DATA!F1803</f>
        <v>2024-05-17</v>
      </c>
      <c r="G1807" s="2" t="str">
        <f aca="false">RAW_DATA!G1803</f>
        <v>Bagmati</v>
      </c>
      <c r="H1807" s="4" t="n">
        <f aca="false">RAW_DATA!H1803</f>
        <v>5877.09</v>
      </c>
      <c r="I1807" s="5" t="n">
        <f aca="false">RAW_DATA!I1803</f>
        <v>25</v>
      </c>
      <c r="J1807" s="2" t="str">
        <f aca="false">RAW_DATA!J1803</f>
        <v>No</v>
      </c>
      <c r="K1807" s="15" t="n">
        <f aca="false">IF(AND(F1807&lt;&gt;"",E1807&lt;&gt;""),DATEVALUE(F1807)-DATEVALUE(E1807),"")</f>
        <v>7</v>
      </c>
      <c r="L1807" s="4" t="n">
        <f aca="false">H1807*(1-I1807/100)</f>
        <v>4407.8175</v>
      </c>
      <c r="M1807" s="4" t="n">
        <f aca="false">H1807*CALCULATIONS!$B$2</f>
        <v>3526.254</v>
      </c>
      <c r="N1807" s="4" t="n">
        <f aca="false">IF(J1807="Yes",H1807*CALCULATIONS!$B$3,0)</f>
        <v>0</v>
      </c>
      <c r="O1807" s="4" t="n">
        <f aca="false">L1807-M1807-N1807</f>
        <v>881.5635</v>
      </c>
      <c r="P1807" s="16" t="n">
        <f aca="false">IF(L1807&gt;0,O1807/L1807,"")</f>
        <v>0.2</v>
      </c>
    </row>
    <row r="1808" customFormat="false" ht="15" hidden="false" customHeight="false" outlineLevel="0" collapsed="false">
      <c r="A1808" s="2" t="str">
        <f aca="false">RAW_DATA!A1804</f>
        <v>ORD-101803</v>
      </c>
      <c r="B1808" s="2" t="str">
        <f aca="false">RAW_DATA!B1804</f>
        <v>CUST-5002</v>
      </c>
      <c r="C1808" s="2" t="str">
        <f aca="false">RAW_DATA!C1804</f>
        <v>Women</v>
      </c>
      <c r="D1808" s="2" t="str">
        <f aca="false">RAW_DATA!D1804</f>
        <v>WOM-LEHENGA-001</v>
      </c>
      <c r="E1808" s="14" t="str">
        <f aca="false">RAW_DATA!E1804</f>
        <v>2024-02-24</v>
      </c>
      <c r="F1808" s="14" t="str">
        <f aca="false">RAW_DATA!F1804</f>
        <v>2024-02-28</v>
      </c>
      <c r="G1808" s="2" t="str">
        <f aca="false">RAW_DATA!G1804</f>
        <v>Bagmati</v>
      </c>
      <c r="H1808" s="4" t="n">
        <f aca="false">RAW_DATA!H1804</f>
        <v>14378.73</v>
      </c>
      <c r="I1808" s="5" t="n">
        <f aca="false">RAW_DATA!I1804</f>
        <v>20</v>
      </c>
      <c r="J1808" s="2" t="str">
        <f aca="false">RAW_DATA!J1804</f>
        <v>No</v>
      </c>
      <c r="K1808" s="15" t="n">
        <f aca="false">IF(AND(F1808&lt;&gt;"",E1808&lt;&gt;""),DATEVALUE(F1808)-DATEVALUE(E1808),"")</f>
        <v>4</v>
      </c>
      <c r="L1808" s="4" t="n">
        <f aca="false">H1808*(1-I1808/100)</f>
        <v>11502.984</v>
      </c>
      <c r="M1808" s="4" t="n">
        <f aca="false">H1808*CALCULATIONS!$B$2</f>
        <v>8627.238</v>
      </c>
      <c r="N1808" s="4" t="n">
        <f aca="false">IF(J1808="Yes",H1808*CALCULATIONS!$B$3,0)</f>
        <v>0</v>
      </c>
      <c r="O1808" s="4" t="n">
        <f aca="false">L1808-M1808-N1808</f>
        <v>2875.746</v>
      </c>
      <c r="P1808" s="16" t="n">
        <f aca="false">IF(L1808&gt;0,O1808/L1808,"")</f>
        <v>0.25</v>
      </c>
    </row>
    <row r="1809" customFormat="false" ht="15" hidden="false" customHeight="false" outlineLevel="0" collapsed="false">
      <c r="A1809" s="2" t="str">
        <f aca="false">RAW_DATA!A1805</f>
        <v>ORD-101804</v>
      </c>
      <c r="B1809" s="2" t="str">
        <f aca="false">RAW_DATA!B1805</f>
        <v>CUST-9656</v>
      </c>
      <c r="C1809" s="2" t="str">
        <f aca="false">RAW_DATA!C1805</f>
        <v>Women</v>
      </c>
      <c r="D1809" s="2" t="str">
        <f aca="false">RAW_DATA!D1805</f>
        <v>WOM-CARDIGAN-001</v>
      </c>
      <c r="E1809" s="14" t="str">
        <f aca="false">RAW_DATA!E1805</f>
        <v>2024-09-28</v>
      </c>
      <c r="F1809" s="14" t="str">
        <f aca="false">RAW_DATA!F1805</f>
        <v>2024-10-10</v>
      </c>
      <c r="G1809" s="2" t="str">
        <f aca="false">RAW_DATA!G1805</f>
        <v>Karnali</v>
      </c>
      <c r="H1809" s="4" t="n">
        <f aca="false">RAW_DATA!H1805</f>
        <v>12085.42</v>
      </c>
      <c r="I1809" s="5" t="n">
        <f aca="false">RAW_DATA!I1805</f>
        <v>20</v>
      </c>
      <c r="J1809" s="2" t="str">
        <f aca="false">RAW_DATA!J1805</f>
        <v>No</v>
      </c>
      <c r="K1809" s="15" t="n">
        <f aca="false">IF(AND(F1809&lt;&gt;"",E1809&lt;&gt;""),DATEVALUE(F1809)-DATEVALUE(E1809),"")</f>
        <v>12</v>
      </c>
      <c r="L1809" s="4" t="n">
        <f aca="false">H1809*(1-I1809/100)</f>
        <v>9668.336</v>
      </c>
      <c r="M1809" s="4" t="n">
        <f aca="false">H1809*CALCULATIONS!$B$2</f>
        <v>7251.252</v>
      </c>
      <c r="N1809" s="4" t="n">
        <f aca="false">IF(J1809="Yes",H1809*CALCULATIONS!$B$3,0)</f>
        <v>0</v>
      </c>
      <c r="O1809" s="4" t="n">
        <f aca="false">L1809-M1809-N1809</f>
        <v>2417.084</v>
      </c>
      <c r="P1809" s="16" t="n">
        <f aca="false">IF(L1809&gt;0,O1809/L1809,"")</f>
        <v>0.25</v>
      </c>
    </row>
    <row r="1810" customFormat="false" ht="15" hidden="false" customHeight="false" outlineLevel="0" collapsed="false">
      <c r="A1810" s="2" t="str">
        <f aca="false">RAW_DATA!A1806</f>
        <v>ORD-101805</v>
      </c>
      <c r="B1810" s="2" t="str">
        <f aca="false">RAW_DATA!B1806</f>
        <v>CUST-4168</v>
      </c>
      <c r="C1810" s="2" t="str">
        <f aca="false">RAW_DATA!C1806</f>
        <v>Men</v>
      </c>
      <c r="D1810" s="2" t="str">
        <f aca="false">RAW_DATA!D1806</f>
        <v>MEN-SHIRT-001</v>
      </c>
      <c r="E1810" s="14" t="str">
        <f aca="false">RAW_DATA!E1806</f>
        <v>2024-08-02</v>
      </c>
      <c r="F1810" s="14" t="str">
        <f aca="false">RAW_DATA!F1806</f>
        <v>2024-08-08</v>
      </c>
      <c r="G1810" s="2" t="str">
        <f aca="false">RAW_DATA!G1806</f>
        <v>Madhesh</v>
      </c>
      <c r="H1810" s="4" t="n">
        <f aca="false">RAW_DATA!H1806</f>
        <v>11660.45</v>
      </c>
      <c r="I1810" s="5" t="n">
        <f aca="false">RAW_DATA!I1806</f>
        <v>25</v>
      </c>
      <c r="J1810" s="2" t="str">
        <f aca="false">RAW_DATA!J1806</f>
        <v>Yes</v>
      </c>
      <c r="K1810" s="15" t="n">
        <f aca="false">IF(AND(F1810&lt;&gt;"",E1810&lt;&gt;""),DATEVALUE(F1810)-DATEVALUE(E1810),"")</f>
        <v>6</v>
      </c>
      <c r="L1810" s="4" t="n">
        <f aca="false">H1810*(1-I1810/100)</f>
        <v>8745.3375</v>
      </c>
      <c r="M1810" s="4" t="n">
        <f aca="false">H1810*CALCULATIONS!$B$2</f>
        <v>6996.27</v>
      </c>
      <c r="N1810" s="4" t="n">
        <f aca="false">IF(J1810="Yes",H1810*CALCULATIONS!$B$3,0)</f>
        <v>2332.09</v>
      </c>
      <c r="O1810" s="4" t="n">
        <f aca="false">L1810-M1810-N1810</f>
        <v>-583.022499999999</v>
      </c>
      <c r="P1810" s="16" t="n">
        <f aca="false">IF(L1810&gt;0,O1810/L1810,"")</f>
        <v>-0.0666666666666666</v>
      </c>
    </row>
    <row r="1811" customFormat="false" ht="15" hidden="false" customHeight="false" outlineLevel="0" collapsed="false">
      <c r="A1811" s="2" t="str">
        <f aca="false">RAW_DATA!A1807</f>
        <v>ORD-101806</v>
      </c>
      <c r="B1811" s="2" t="str">
        <f aca="false">RAW_DATA!B1807</f>
        <v>CUST-6847</v>
      </c>
      <c r="C1811" s="2" t="str">
        <f aca="false">RAW_DATA!C1807</f>
        <v>Men</v>
      </c>
      <c r="D1811" s="2" t="str">
        <f aca="false">RAW_DATA!D1807</f>
        <v>MEN-JACKET-001</v>
      </c>
      <c r="E1811" s="14" t="str">
        <f aca="false">RAW_DATA!E1807</f>
        <v>2024-05-19</v>
      </c>
      <c r="F1811" s="14" t="str">
        <f aca="false">RAW_DATA!F1807</f>
        <v>2024-05-25</v>
      </c>
      <c r="G1811" s="2" t="str">
        <f aca="false">RAW_DATA!G1807</f>
        <v>Lumbini</v>
      </c>
      <c r="H1811" s="4" t="n">
        <f aca="false">RAW_DATA!H1807</f>
        <v>4141.93</v>
      </c>
      <c r="I1811" s="5" t="n">
        <f aca="false">RAW_DATA!I1807</f>
        <v>15</v>
      </c>
      <c r="J1811" s="2" t="str">
        <f aca="false">RAW_DATA!J1807</f>
        <v>No</v>
      </c>
      <c r="K1811" s="15" t="n">
        <f aca="false">IF(AND(F1811&lt;&gt;"",E1811&lt;&gt;""),DATEVALUE(F1811)-DATEVALUE(E1811),"")</f>
        <v>6</v>
      </c>
      <c r="L1811" s="4" t="n">
        <f aca="false">H1811*(1-I1811/100)</f>
        <v>3520.6405</v>
      </c>
      <c r="M1811" s="4" t="n">
        <f aca="false">H1811*CALCULATIONS!$B$2</f>
        <v>2485.158</v>
      </c>
      <c r="N1811" s="4" t="n">
        <f aca="false">IF(J1811="Yes",H1811*CALCULATIONS!$B$3,0)</f>
        <v>0</v>
      </c>
      <c r="O1811" s="4" t="n">
        <f aca="false">L1811-M1811-N1811</f>
        <v>1035.4825</v>
      </c>
      <c r="P1811" s="16" t="n">
        <f aca="false">IF(L1811&gt;0,O1811/L1811,"")</f>
        <v>0.294117647058824</v>
      </c>
    </row>
    <row r="1812" customFormat="false" ht="15" hidden="false" customHeight="false" outlineLevel="0" collapsed="false">
      <c r="A1812" s="2" t="str">
        <f aca="false">RAW_DATA!A1808</f>
        <v>ORD-101807</v>
      </c>
      <c r="B1812" s="2" t="str">
        <f aca="false">RAW_DATA!B1808</f>
        <v>CUST-9724</v>
      </c>
      <c r="C1812" s="2" t="str">
        <f aca="false">RAW_DATA!C1808</f>
        <v>Men</v>
      </c>
      <c r="D1812" s="2" t="str">
        <f aca="false">RAW_DATA!D1808</f>
        <v>MEN-TSHIRT-001</v>
      </c>
      <c r="E1812" s="14" t="str">
        <f aca="false">RAW_DATA!E1808</f>
        <v>2024-06-21</v>
      </c>
      <c r="F1812" s="14" t="str">
        <f aca="false">RAW_DATA!F1808</f>
        <v>2024-06-26</v>
      </c>
      <c r="G1812" s="2" t="str">
        <f aca="false">RAW_DATA!G1808</f>
        <v>Gandaki</v>
      </c>
      <c r="H1812" s="4" t="n">
        <f aca="false">RAW_DATA!H1808</f>
        <v>5208.37</v>
      </c>
      <c r="I1812" s="5" t="n">
        <f aca="false">RAW_DATA!I1808</f>
        <v>5</v>
      </c>
      <c r="J1812" s="2" t="str">
        <f aca="false">RAW_DATA!J1808</f>
        <v>No</v>
      </c>
      <c r="K1812" s="15" t="n">
        <f aca="false">IF(AND(F1812&lt;&gt;"",E1812&lt;&gt;""),DATEVALUE(F1812)-DATEVALUE(E1812),"")</f>
        <v>5</v>
      </c>
      <c r="L1812" s="4" t="n">
        <f aca="false">H1812*(1-I1812/100)</f>
        <v>4947.9515</v>
      </c>
      <c r="M1812" s="4" t="n">
        <f aca="false">H1812*CALCULATIONS!$B$2</f>
        <v>3125.022</v>
      </c>
      <c r="N1812" s="4" t="n">
        <f aca="false">IF(J1812="Yes",H1812*CALCULATIONS!$B$3,0)</f>
        <v>0</v>
      </c>
      <c r="O1812" s="4" t="n">
        <f aca="false">L1812-M1812-N1812</f>
        <v>1822.9295</v>
      </c>
      <c r="P1812" s="16" t="n">
        <f aca="false">IF(L1812&gt;0,O1812/L1812,"")</f>
        <v>0.368421052631579</v>
      </c>
    </row>
    <row r="1813" customFormat="false" ht="15" hidden="false" customHeight="false" outlineLevel="0" collapsed="false">
      <c r="A1813" s="2" t="str">
        <f aca="false">RAW_DATA!A1809</f>
        <v>ORD-101808</v>
      </c>
      <c r="B1813" s="2" t="str">
        <f aca="false">RAW_DATA!B1809</f>
        <v>CUST-4789</v>
      </c>
      <c r="C1813" s="2" t="str">
        <f aca="false">RAW_DATA!C1809</f>
        <v>Men</v>
      </c>
      <c r="D1813" s="2" t="str">
        <f aca="false">RAW_DATA!D1809</f>
        <v>MEN-JEANS-002</v>
      </c>
      <c r="E1813" s="14" t="str">
        <f aca="false">RAW_DATA!E1809</f>
        <v>2024-02-09</v>
      </c>
      <c r="F1813" s="14" t="str">
        <f aca="false">RAW_DATA!F1809</f>
        <v>2024-02-11</v>
      </c>
      <c r="G1813" s="2" t="str">
        <f aca="false">RAW_DATA!G1809</f>
        <v>Madhesh</v>
      </c>
      <c r="H1813" s="4" t="n">
        <f aca="false">RAW_DATA!H1809</f>
        <v>738.25</v>
      </c>
      <c r="I1813" s="5" t="n">
        <f aca="false">RAW_DATA!I1809</f>
        <v>20</v>
      </c>
      <c r="J1813" s="2" t="str">
        <f aca="false">RAW_DATA!J1809</f>
        <v>No</v>
      </c>
      <c r="K1813" s="15" t="n">
        <f aca="false">IF(AND(F1813&lt;&gt;"",E1813&lt;&gt;""),DATEVALUE(F1813)-DATEVALUE(E1813),"")</f>
        <v>2</v>
      </c>
      <c r="L1813" s="4" t="n">
        <f aca="false">H1813*(1-I1813/100)</f>
        <v>590.6</v>
      </c>
      <c r="M1813" s="4" t="n">
        <f aca="false">H1813*CALCULATIONS!$B$2</f>
        <v>442.95</v>
      </c>
      <c r="N1813" s="4" t="n">
        <f aca="false">IF(J1813="Yes",H1813*CALCULATIONS!$B$3,0)</f>
        <v>0</v>
      </c>
      <c r="O1813" s="4" t="n">
        <f aca="false">L1813-M1813-N1813</f>
        <v>147.65</v>
      </c>
      <c r="P1813" s="16" t="n">
        <f aca="false">IF(L1813&gt;0,O1813/L1813,"")</f>
        <v>0.25</v>
      </c>
    </row>
    <row r="1814" customFormat="false" ht="15" hidden="false" customHeight="false" outlineLevel="0" collapsed="false">
      <c r="A1814" s="2" t="str">
        <f aca="false">RAW_DATA!A1810</f>
        <v>ORD-101809</v>
      </c>
      <c r="B1814" s="2" t="str">
        <f aca="false">RAW_DATA!B1810</f>
        <v>CUST-9987</v>
      </c>
      <c r="C1814" s="2" t="str">
        <f aca="false">RAW_DATA!C1810</f>
        <v>Women</v>
      </c>
      <c r="D1814" s="2" t="str">
        <f aca="false">RAW_DATA!D1810</f>
        <v>WOM-KURTA-001</v>
      </c>
      <c r="E1814" s="14" t="str">
        <f aca="false">RAW_DATA!E1810</f>
        <v>2024-02-07</v>
      </c>
      <c r="F1814" s="14" t="str">
        <f aca="false">RAW_DATA!F1810</f>
        <v>2024-02-09</v>
      </c>
      <c r="G1814" s="2" t="str">
        <f aca="false">RAW_DATA!G1810</f>
        <v>Bagmati</v>
      </c>
      <c r="H1814" s="4" t="n">
        <f aca="false">RAW_DATA!H1810</f>
        <v>8257.22</v>
      </c>
      <c r="I1814" s="5" t="n">
        <f aca="false">RAW_DATA!I1810</f>
        <v>15</v>
      </c>
      <c r="J1814" s="2" t="str">
        <f aca="false">RAW_DATA!J1810</f>
        <v>No</v>
      </c>
      <c r="K1814" s="15" t="n">
        <f aca="false">IF(AND(F1814&lt;&gt;"",E1814&lt;&gt;""),DATEVALUE(F1814)-DATEVALUE(E1814),"")</f>
        <v>2</v>
      </c>
      <c r="L1814" s="4" t="n">
        <f aca="false">H1814*(1-I1814/100)</f>
        <v>7018.637</v>
      </c>
      <c r="M1814" s="4" t="n">
        <f aca="false">H1814*CALCULATIONS!$B$2</f>
        <v>4954.332</v>
      </c>
      <c r="N1814" s="4" t="n">
        <f aca="false">IF(J1814="Yes",H1814*CALCULATIONS!$B$3,0)</f>
        <v>0</v>
      </c>
      <c r="O1814" s="4" t="n">
        <f aca="false">L1814-M1814-N1814</f>
        <v>2064.305</v>
      </c>
      <c r="P1814" s="16" t="n">
        <f aca="false">IF(L1814&gt;0,O1814/L1814,"")</f>
        <v>0.294117647058824</v>
      </c>
    </row>
    <row r="1815" customFormat="false" ht="15" hidden="false" customHeight="false" outlineLevel="0" collapsed="false">
      <c r="A1815" s="2" t="str">
        <f aca="false">RAW_DATA!A1811</f>
        <v>ORD-101810</v>
      </c>
      <c r="B1815" s="2" t="str">
        <f aca="false">RAW_DATA!B1811</f>
        <v>CUST-7703</v>
      </c>
      <c r="C1815" s="2" t="str">
        <f aca="false">RAW_DATA!C1811</f>
        <v>Women</v>
      </c>
      <c r="D1815" s="2" t="str">
        <f aca="false">RAW_DATA!D1811</f>
        <v>WOM-DRESS-001</v>
      </c>
      <c r="E1815" s="14" t="str">
        <f aca="false">RAW_DATA!E1811</f>
        <v>2024-02-19</v>
      </c>
      <c r="F1815" s="14" t="str">
        <f aca="false">RAW_DATA!F1811</f>
        <v>2024-02-20</v>
      </c>
      <c r="G1815" s="2" t="str">
        <f aca="false">RAW_DATA!G1811</f>
        <v>Bagmati</v>
      </c>
      <c r="H1815" s="4" t="n">
        <f aca="false">RAW_DATA!H1811</f>
        <v>3667.82</v>
      </c>
      <c r="I1815" s="5" t="n">
        <f aca="false">RAW_DATA!I1811</f>
        <v>5</v>
      </c>
      <c r="J1815" s="2" t="str">
        <f aca="false">RAW_DATA!J1811</f>
        <v>Yes</v>
      </c>
      <c r="K1815" s="15" t="n">
        <f aca="false">IF(AND(F1815&lt;&gt;"",E1815&lt;&gt;""),DATEVALUE(F1815)-DATEVALUE(E1815),"")</f>
        <v>1</v>
      </c>
      <c r="L1815" s="4" t="n">
        <f aca="false">H1815*(1-I1815/100)</f>
        <v>3484.429</v>
      </c>
      <c r="M1815" s="4" t="n">
        <f aca="false">H1815*CALCULATIONS!$B$2</f>
        <v>2200.692</v>
      </c>
      <c r="N1815" s="4" t="n">
        <f aca="false">IF(J1815="Yes",H1815*CALCULATIONS!$B$3,0)</f>
        <v>733.564</v>
      </c>
      <c r="O1815" s="4" t="n">
        <f aca="false">L1815-M1815-N1815</f>
        <v>550.173</v>
      </c>
      <c r="P1815" s="16" t="n">
        <f aca="false">IF(L1815&gt;0,O1815/L1815,"")</f>
        <v>0.157894736842105</v>
      </c>
    </row>
    <row r="1816" customFormat="false" ht="15" hidden="false" customHeight="false" outlineLevel="0" collapsed="false">
      <c r="A1816" s="2" t="str">
        <f aca="false">RAW_DATA!A1812</f>
        <v>ORD-101811</v>
      </c>
      <c r="B1816" s="2" t="str">
        <f aca="false">RAW_DATA!B1812</f>
        <v>CUST-2946</v>
      </c>
      <c r="C1816" s="2" t="str">
        <f aca="false">RAW_DATA!C1812</f>
        <v>Men</v>
      </c>
      <c r="D1816" s="2" t="str">
        <f aca="false">RAW_DATA!D1812</f>
        <v>MEN-JACKET-001</v>
      </c>
      <c r="E1816" s="14" t="str">
        <f aca="false">RAW_DATA!E1812</f>
        <v>2024-02-17</v>
      </c>
      <c r="F1816" s="14" t="str">
        <f aca="false">RAW_DATA!F1812</f>
        <v>2024-02-21</v>
      </c>
      <c r="G1816" s="2" t="str">
        <f aca="false">RAW_DATA!G1812</f>
        <v>Gandaki</v>
      </c>
      <c r="H1816" s="4" t="n">
        <f aca="false">RAW_DATA!H1812</f>
        <v>13449.99</v>
      </c>
      <c r="I1816" s="5" t="n">
        <f aca="false">RAW_DATA!I1812</f>
        <v>15</v>
      </c>
      <c r="J1816" s="2" t="str">
        <f aca="false">RAW_DATA!J1812</f>
        <v>No</v>
      </c>
      <c r="K1816" s="15" t="n">
        <f aca="false">IF(AND(F1816&lt;&gt;"",E1816&lt;&gt;""),DATEVALUE(F1816)-DATEVALUE(E1816),"")</f>
        <v>4</v>
      </c>
      <c r="L1816" s="4" t="n">
        <f aca="false">H1816*(1-I1816/100)</f>
        <v>11432.4915</v>
      </c>
      <c r="M1816" s="4" t="n">
        <f aca="false">H1816*CALCULATIONS!$B$2</f>
        <v>8069.994</v>
      </c>
      <c r="N1816" s="4" t="n">
        <f aca="false">IF(J1816="Yes",H1816*CALCULATIONS!$B$3,0)</f>
        <v>0</v>
      </c>
      <c r="O1816" s="4" t="n">
        <f aca="false">L1816-M1816-N1816</f>
        <v>3362.4975</v>
      </c>
      <c r="P1816" s="16" t="n">
        <f aca="false">IF(L1816&gt;0,O1816/L1816,"")</f>
        <v>0.294117647058824</v>
      </c>
    </row>
    <row r="1817" customFormat="false" ht="15" hidden="false" customHeight="false" outlineLevel="0" collapsed="false">
      <c r="A1817" s="2" t="str">
        <f aca="false">RAW_DATA!A1813</f>
        <v>ORD-101812</v>
      </c>
      <c r="B1817" s="2" t="str">
        <f aca="false">RAW_DATA!B1813</f>
        <v>CUST-9864</v>
      </c>
      <c r="C1817" s="2" t="str">
        <f aca="false">RAW_DATA!C1813</f>
        <v>Men</v>
      </c>
      <c r="D1817" s="2" t="str">
        <f aca="false">RAW_DATA!D1813</f>
        <v>MEN-JACKET-001</v>
      </c>
      <c r="E1817" s="14" t="str">
        <f aca="false">RAW_DATA!E1813</f>
        <v>2024-05-03</v>
      </c>
      <c r="F1817" s="14" t="str">
        <f aca="false">RAW_DATA!F1813</f>
        <v>2024-05-04</v>
      </c>
      <c r="G1817" s="2" t="str">
        <f aca="false">RAW_DATA!G1813</f>
        <v>Lumbini</v>
      </c>
      <c r="H1817" s="4" t="n">
        <f aca="false">RAW_DATA!H1813</f>
        <v>11323.06</v>
      </c>
      <c r="I1817" s="5" t="n">
        <f aca="false">RAW_DATA!I1813</f>
        <v>20</v>
      </c>
      <c r="J1817" s="2" t="str">
        <f aca="false">RAW_DATA!J1813</f>
        <v>No</v>
      </c>
      <c r="K1817" s="15" t="n">
        <f aca="false">IF(AND(F1817&lt;&gt;"",E1817&lt;&gt;""),DATEVALUE(F1817)-DATEVALUE(E1817),"")</f>
        <v>1</v>
      </c>
      <c r="L1817" s="4" t="n">
        <f aca="false">H1817*(1-I1817/100)</f>
        <v>9058.448</v>
      </c>
      <c r="M1817" s="4" t="n">
        <f aca="false">H1817*CALCULATIONS!$B$2</f>
        <v>6793.836</v>
      </c>
      <c r="N1817" s="4" t="n">
        <f aca="false">IF(J1817="Yes",H1817*CALCULATIONS!$B$3,0)</f>
        <v>0</v>
      </c>
      <c r="O1817" s="4" t="n">
        <f aca="false">L1817-M1817-N1817</f>
        <v>2264.612</v>
      </c>
      <c r="P1817" s="16" t="n">
        <f aca="false">IF(L1817&gt;0,O1817/L1817,"")</f>
        <v>0.25</v>
      </c>
    </row>
    <row r="1818" customFormat="false" ht="15" hidden="false" customHeight="false" outlineLevel="0" collapsed="false">
      <c r="A1818" s="2" t="str">
        <f aca="false">RAW_DATA!A1814</f>
        <v>ORD-101813</v>
      </c>
      <c r="B1818" s="2" t="str">
        <f aca="false">RAW_DATA!B1814</f>
        <v>CUST-2639</v>
      </c>
      <c r="C1818" s="2" t="str">
        <f aca="false">RAW_DATA!C1814</f>
        <v>Men</v>
      </c>
      <c r="D1818" s="2" t="str">
        <f aca="false">RAW_DATA!D1814</f>
        <v>MEN-SHIRT-001</v>
      </c>
      <c r="E1818" s="14" t="str">
        <f aca="false">RAW_DATA!E1814</f>
        <v>2024-04-20</v>
      </c>
      <c r="F1818" s="14" t="str">
        <f aca="false">RAW_DATA!F1814</f>
        <v>2024-04-29</v>
      </c>
      <c r="G1818" s="2" t="str">
        <f aca="false">RAW_DATA!G1814</f>
        <v>Sudurpashchim</v>
      </c>
      <c r="H1818" s="4" t="n">
        <f aca="false">RAW_DATA!H1814</f>
        <v>12347.45</v>
      </c>
      <c r="I1818" s="5" t="n">
        <f aca="false">RAW_DATA!I1814</f>
        <v>15</v>
      </c>
      <c r="J1818" s="2" t="str">
        <f aca="false">RAW_DATA!J1814</f>
        <v>No</v>
      </c>
      <c r="K1818" s="15" t="n">
        <f aca="false">IF(AND(F1818&lt;&gt;"",E1818&lt;&gt;""),DATEVALUE(F1818)-DATEVALUE(E1818),"")</f>
        <v>9</v>
      </c>
      <c r="L1818" s="4" t="n">
        <f aca="false">H1818*(1-I1818/100)</f>
        <v>10495.3325</v>
      </c>
      <c r="M1818" s="4" t="n">
        <f aca="false">H1818*CALCULATIONS!$B$2</f>
        <v>7408.47</v>
      </c>
      <c r="N1818" s="4" t="n">
        <f aca="false">IF(J1818="Yes",H1818*CALCULATIONS!$B$3,0)</f>
        <v>0</v>
      </c>
      <c r="O1818" s="4" t="n">
        <f aca="false">L1818-M1818-N1818</f>
        <v>3086.8625</v>
      </c>
      <c r="P1818" s="16" t="n">
        <f aca="false">IF(L1818&gt;0,O1818/L1818,"")</f>
        <v>0.294117647058824</v>
      </c>
    </row>
    <row r="1819" customFormat="false" ht="15" hidden="false" customHeight="false" outlineLevel="0" collapsed="false">
      <c r="A1819" s="2" t="str">
        <f aca="false">RAW_DATA!A1815</f>
        <v>ORD-101814</v>
      </c>
      <c r="B1819" s="2" t="str">
        <f aca="false">RAW_DATA!B1815</f>
        <v>CUST-8411</v>
      </c>
      <c r="C1819" s="2" t="str">
        <f aca="false">RAW_DATA!C1815</f>
        <v>Men</v>
      </c>
      <c r="D1819" s="2" t="str">
        <f aca="false">RAW_DATA!D1815</f>
        <v>MEN-KURTA-001</v>
      </c>
      <c r="E1819" s="14" t="str">
        <f aca="false">RAW_DATA!E1815</f>
        <v>2024-08-06</v>
      </c>
      <c r="F1819" s="14" t="str">
        <f aca="false">RAW_DATA!F1815</f>
        <v>2024-08-13</v>
      </c>
      <c r="G1819" s="2" t="str">
        <f aca="false">RAW_DATA!G1815</f>
        <v>Bagmati</v>
      </c>
      <c r="H1819" s="4" t="n">
        <f aca="false">RAW_DATA!H1815</f>
        <v>4526.21</v>
      </c>
      <c r="I1819" s="5" t="n">
        <f aca="false">RAW_DATA!I1815</f>
        <v>20</v>
      </c>
      <c r="J1819" s="2" t="str">
        <f aca="false">RAW_DATA!J1815</f>
        <v>No</v>
      </c>
      <c r="K1819" s="15" t="n">
        <f aca="false">IF(AND(F1819&lt;&gt;"",E1819&lt;&gt;""),DATEVALUE(F1819)-DATEVALUE(E1819),"")</f>
        <v>7</v>
      </c>
      <c r="L1819" s="4" t="n">
        <f aca="false">H1819*(1-I1819/100)</f>
        <v>3620.968</v>
      </c>
      <c r="M1819" s="4" t="n">
        <f aca="false">H1819*CALCULATIONS!$B$2</f>
        <v>2715.726</v>
      </c>
      <c r="N1819" s="4" t="n">
        <f aca="false">IF(J1819="Yes",H1819*CALCULATIONS!$B$3,0)</f>
        <v>0</v>
      </c>
      <c r="O1819" s="4" t="n">
        <f aca="false">L1819-M1819-N1819</f>
        <v>905.242</v>
      </c>
      <c r="P1819" s="16" t="n">
        <f aca="false">IF(L1819&gt;0,O1819/L1819,"")</f>
        <v>0.25</v>
      </c>
    </row>
    <row r="1820" customFormat="false" ht="15" hidden="false" customHeight="false" outlineLevel="0" collapsed="false">
      <c r="A1820" s="2" t="str">
        <f aca="false">RAW_DATA!A1816</f>
        <v>ORD-101815</v>
      </c>
      <c r="B1820" s="2" t="str">
        <f aca="false">RAW_DATA!B1816</f>
        <v>CUST-3819</v>
      </c>
      <c r="C1820" s="2" t="str">
        <f aca="false">RAW_DATA!C1816</f>
        <v>Women</v>
      </c>
      <c r="D1820" s="2" t="str">
        <f aca="false">RAW_DATA!D1816</f>
        <v>WOM-DRESS-001</v>
      </c>
      <c r="E1820" s="14" t="str">
        <f aca="false">RAW_DATA!E1816</f>
        <v>2024-10-19</v>
      </c>
      <c r="F1820" s="14" t="str">
        <f aca="false">RAW_DATA!F1816</f>
        <v>2024-10-20</v>
      </c>
      <c r="G1820" s="2" t="str">
        <f aca="false">RAW_DATA!G1816</f>
        <v>Bagmati</v>
      </c>
      <c r="H1820" s="4" t="n">
        <f aca="false">RAW_DATA!H1816</f>
        <v>14720.22</v>
      </c>
      <c r="I1820" s="5" t="n">
        <f aca="false">RAW_DATA!I1816</f>
        <v>0</v>
      </c>
      <c r="J1820" s="2" t="str">
        <f aca="false">RAW_DATA!J1816</f>
        <v>No</v>
      </c>
      <c r="K1820" s="15" t="n">
        <f aca="false">IF(AND(F1820&lt;&gt;"",E1820&lt;&gt;""),DATEVALUE(F1820)-DATEVALUE(E1820),"")</f>
        <v>1</v>
      </c>
      <c r="L1820" s="4" t="n">
        <f aca="false">H1820*(1-I1820/100)</f>
        <v>14720.22</v>
      </c>
      <c r="M1820" s="4" t="n">
        <f aca="false">H1820*CALCULATIONS!$B$2</f>
        <v>8832.132</v>
      </c>
      <c r="N1820" s="4" t="n">
        <f aca="false">IF(J1820="Yes",H1820*CALCULATIONS!$B$3,0)</f>
        <v>0</v>
      </c>
      <c r="O1820" s="4" t="n">
        <f aca="false">L1820-M1820-N1820</f>
        <v>5888.088</v>
      </c>
      <c r="P1820" s="16" t="n">
        <f aca="false">IF(L1820&gt;0,O1820/L1820,"")</f>
        <v>0.4</v>
      </c>
    </row>
    <row r="1821" customFormat="false" ht="15" hidden="false" customHeight="false" outlineLevel="0" collapsed="false">
      <c r="A1821" s="2" t="str">
        <f aca="false">RAW_DATA!A1817</f>
        <v>ORD-101816</v>
      </c>
      <c r="B1821" s="2" t="str">
        <f aca="false">RAW_DATA!B1817</f>
        <v>CUST-2003</v>
      </c>
      <c r="C1821" s="2" t="str">
        <f aca="false">RAW_DATA!C1817</f>
        <v>Kids</v>
      </c>
      <c r="D1821" s="2" t="str">
        <f aca="false">RAW_DATA!D1817</f>
        <v>KID-DRESS-001</v>
      </c>
      <c r="E1821" s="14" t="str">
        <f aca="false">RAW_DATA!E1817</f>
        <v>2024-04-17</v>
      </c>
      <c r="F1821" s="14" t="str">
        <f aca="false">RAW_DATA!F1817</f>
        <v>2024-04-20</v>
      </c>
      <c r="G1821" s="2" t="str">
        <f aca="false">RAW_DATA!G1817</f>
        <v>Lumbini</v>
      </c>
      <c r="H1821" s="4" t="n">
        <f aca="false">RAW_DATA!H1817</f>
        <v>3101.18</v>
      </c>
      <c r="I1821" s="5" t="n">
        <f aca="false">RAW_DATA!I1817</f>
        <v>25</v>
      </c>
      <c r="J1821" s="2" t="str">
        <f aca="false">RAW_DATA!J1817</f>
        <v>No</v>
      </c>
      <c r="K1821" s="15" t="n">
        <f aca="false">IF(AND(F1821&lt;&gt;"",E1821&lt;&gt;""),DATEVALUE(F1821)-DATEVALUE(E1821),"")</f>
        <v>3</v>
      </c>
      <c r="L1821" s="4" t="n">
        <f aca="false">H1821*(1-I1821/100)</f>
        <v>2325.885</v>
      </c>
      <c r="M1821" s="4" t="n">
        <f aca="false">H1821*CALCULATIONS!$B$2</f>
        <v>1860.708</v>
      </c>
      <c r="N1821" s="4" t="n">
        <f aca="false">IF(J1821="Yes",H1821*CALCULATIONS!$B$3,0)</f>
        <v>0</v>
      </c>
      <c r="O1821" s="4" t="n">
        <f aca="false">L1821-M1821-N1821</f>
        <v>465.177</v>
      </c>
      <c r="P1821" s="16" t="n">
        <f aca="false">IF(L1821&gt;0,O1821/L1821,"")</f>
        <v>0.2</v>
      </c>
    </row>
    <row r="1822" customFormat="false" ht="15" hidden="false" customHeight="false" outlineLevel="0" collapsed="false">
      <c r="A1822" s="2" t="str">
        <f aca="false">RAW_DATA!A1818</f>
        <v>ORD-101817</v>
      </c>
      <c r="B1822" s="2" t="str">
        <f aca="false">RAW_DATA!B1818</f>
        <v>CUST-5908</v>
      </c>
      <c r="C1822" s="2" t="str">
        <f aca="false">RAW_DATA!C1818</f>
        <v>Women</v>
      </c>
      <c r="D1822" s="2" t="str">
        <f aca="false">RAW_DATA!D1818</f>
        <v>WOM-TOP-001</v>
      </c>
      <c r="E1822" s="14" t="str">
        <f aca="false">RAW_DATA!E1818</f>
        <v>2024-04-14</v>
      </c>
      <c r="F1822" s="14" t="str">
        <f aca="false">RAW_DATA!F1818</f>
        <v>2024-04-19</v>
      </c>
      <c r="G1822" s="2" t="str">
        <f aca="false">RAW_DATA!G1818</f>
        <v>Gandaki</v>
      </c>
      <c r="H1822" s="4" t="n">
        <f aca="false">RAW_DATA!H1818</f>
        <v>2209.21</v>
      </c>
      <c r="I1822" s="5" t="n">
        <f aca="false">RAW_DATA!I1818</f>
        <v>0</v>
      </c>
      <c r="J1822" s="2" t="str">
        <f aca="false">RAW_DATA!J1818</f>
        <v>No</v>
      </c>
      <c r="K1822" s="15" t="n">
        <f aca="false">IF(AND(F1822&lt;&gt;"",E1822&lt;&gt;""),DATEVALUE(F1822)-DATEVALUE(E1822),"")</f>
        <v>5</v>
      </c>
      <c r="L1822" s="4" t="n">
        <f aca="false">H1822*(1-I1822/100)</f>
        <v>2209.21</v>
      </c>
      <c r="M1822" s="4" t="n">
        <f aca="false">H1822*CALCULATIONS!$B$2</f>
        <v>1325.526</v>
      </c>
      <c r="N1822" s="4" t="n">
        <f aca="false">IF(J1822="Yes",H1822*CALCULATIONS!$B$3,0)</f>
        <v>0</v>
      </c>
      <c r="O1822" s="4" t="n">
        <f aca="false">L1822-M1822-N1822</f>
        <v>883.684</v>
      </c>
      <c r="P1822" s="16" t="n">
        <f aca="false">IF(L1822&gt;0,O1822/L1822,"")</f>
        <v>0.4</v>
      </c>
    </row>
    <row r="1823" customFormat="false" ht="15" hidden="false" customHeight="false" outlineLevel="0" collapsed="false">
      <c r="A1823" s="2" t="str">
        <f aca="false">RAW_DATA!A1819</f>
        <v>ORD-101818</v>
      </c>
      <c r="B1823" s="2" t="str">
        <f aca="false">RAW_DATA!B1819</f>
        <v>CUST-7136</v>
      </c>
      <c r="C1823" s="2" t="str">
        <f aca="false">RAW_DATA!C1819</f>
        <v>Kids</v>
      </c>
      <c r="D1823" s="2" t="str">
        <f aca="false">RAW_DATA!D1819</f>
        <v>KID-SHORTS-001</v>
      </c>
      <c r="E1823" s="14" t="str">
        <f aca="false">RAW_DATA!E1819</f>
        <v>2024-03-22</v>
      </c>
      <c r="F1823" s="14" t="str">
        <f aca="false">RAW_DATA!F1819</f>
        <v>2024-03-27</v>
      </c>
      <c r="G1823" s="2" t="str">
        <f aca="false">RAW_DATA!G1819</f>
        <v>Bagmati</v>
      </c>
      <c r="H1823" s="4" t="n">
        <f aca="false">RAW_DATA!H1819</f>
        <v>12587.49</v>
      </c>
      <c r="I1823" s="5" t="n">
        <f aca="false">RAW_DATA!I1819</f>
        <v>0</v>
      </c>
      <c r="J1823" s="2" t="str">
        <f aca="false">RAW_DATA!J1819</f>
        <v>Yes</v>
      </c>
      <c r="K1823" s="15" t="n">
        <f aca="false">IF(AND(F1823&lt;&gt;"",E1823&lt;&gt;""),DATEVALUE(F1823)-DATEVALUE(E1823),"")</f>
        <v>5</v>
      </c>
      <c r="L1823" s="4" t="n">
        <f aca="false">H1823*(1-I1823/100)</f>
        <v>12587.49</v>
      </c>
      <c r="M1823" s="4" t="n">
        <f aca="false">H1823*CALCULATIONS!$B$2</f>
        <v>7552.494</v>
      </c>
      <c r="N1823" s="4" t="n">
        <f aca="false">IF(J1823="Yes",H1823*CALCULATIONS!$B$3,0)</f>
        <v>2517.498</v>
      </c>
      <c r="O1823" s="4" t="n">
        <f aca="false">L1823-M1823-N1823</f>
        <v>2517.498</v>
      </c>
      <c r="P1823" s="16" t="n">
        <f aca="false">IF(L1823&gt;0,O1823/L1823,"")</f>
        <v>0.2</v>
      </c>
    </row>
    <row r="1824" customFormat="false" ht="15" hidden="false" customHeight="false" outlineLevel="0" collapsed="false">
      <c r="A1824" s="2" t="str">
        <f aca="false">RAW_DATA!A1820</f>
        <v>ORD-101819</v>
      </c>
      <c r="B1824" s="2" t="str">
        <f aca="false">RAW_DATA!B1820</f>
        <v>CUST-2776</v>
      </c>
      <c r="C1824" s="2" t="str">
        <f aca="false">RAW_DATA!C1820</f>
        <v>Men</v>
      </c>
      <c r="D1824" s="2" t="str">
        <f aca="false">RAW_DATA!D1820</f>
        <v>MEN-JEANS-001</v>
      </c>
      <c r="E1824" s="14" t="str">
        <f aca="false">RAW_DATA!E1820</f>
        <v>2024-03-21</v>
      </c>
      <c r="F1824" s="14" t="str">
        <f aca="false">RAW_DATA!F1820</f>
        <v>2024-03-24</v>
      </c>
      <c r="G1824" s="2" t="str">
        <f aca="false">RAW_DATA!G1820</f>
        <v>Lumbini</v>
      </c>
      <c r="H1824" s="4" t="n">
        <f aca="false">RAW_DATA!H1820</f>
        <v>2073.6</v>
      </c>
      <c r="I1824" s="5" t="n">
        <f aca="false">RAW_DATA!I1820</f>
        <v>15</v>
      </c>
      <c r="J1824" s="2" t="str">
        <f aca="false">RAW_DATA!J1820</f>
        <v>Yes</v>
      </c>
      <c r="K1824" s="15" t="n">
        <f aca="false">IF(AND(F1824&lt;&gt;"",E1824&lt;&gt;""),DATEVALUE(F1824)-DATEVALUE(E1824),"")</f>
        <v>3</v>
      </c>
      <c r="L1824" s="4" t="n">
        <f aca="false">H1824*(1-I1824/100)</f>
        <v>1762.56</v>
      </c>
      <c r="M1824" s="4" t="n">
        <f aca="false">H1824*CALCULATIONS!$B$2</f>
        <v>1244.16</v>
      </c>
      <c r="N1824" s="4" t="n">
        <f aca="false">IF(J1824="Yes",H1824*CALCULATIONS!$B$3,0)</f>
        <v>414.72</v>
      </c>
      <c r="O1824" s="4" t="n">
        <f aca="false">L1824-M1824-N1824</f>
        <v>103.68</v>
      </c>
      <c r="P1824" s="16" t="n">
        <f aca="false">IF(L1824&gt;0,O1824/L1824,"")</f>
        <v>0.0588235294117648</v>
      </c>
    </row>
    <row r="1825" customFormat="false" ht="15" hidden="false" customHeight="false" outlineLevel="0" collapsed="false">
      <c r="A1825" s="2" t="str">
        <f aca="false">RAW_DATA!A1821</f>
        <v>ORD-101820</v>
      </c>
      <c r="B1825" s="2" t="str">
        <f aca="false">RAW_DATA!B1821</f>
        <v>CUST-6407</v>
      </c>
      <c r="C1825" s="2" t="str">
        <f aca="false">RAW_DATA!C1821</f>
        <v>Women</v>
      </c>
      <c r="D1825" s="2" t="str">
        <f aca="false">RAW_DATA!D1821</f>
        <v>WOM-DRESS-001</v>
      </c>
      <c r="E1825" s="14" t="str">
        <f aca="false">RAW_DATA!E1821</f>
        <v>2024-12-12</v>
      </c>
      <c r="F1825" s="14" t="str">
        <f aca="false">RAW_DATA!F1821</f>
        <v>2024-12-18</v>
      </c>
      <c r="G1825" s="2" t="str">
        <f aca="false">RAW_DATA!G1821</f>
        <v>Bagmati</v>
      </c>
      <c r="H1825" s="4" t="n">
        <f aca="false">RAW_DATA!H1821</f>
        <v>10848.97</v>
      </c>
      <c r="I1825" s="5" t="n">
        <f aca="false">RAW_DATA!I1821</f>
        <v>20</v>
      </c>
      <c r="J1825" s="2" t="str">
        <f aca="false">RAW_DATA!J1821</f>
        <v>No</v>
      </c>
      <c r="K1825" s="15" t="n">
        <f aca="false">IF(AND(F1825&lt;&gt;"",E1825&lt;&gt;""),DATEVALUE(F1825)-DATEVALUE(E1825),"")</f>
        <v>6</v>
      </c>
      <c r="L1825" s="4" t="n">
        <f aca="false">H1825*(1-I1825/100)</f>
        <v>8679.176</v>
      </c>
      <c r="M1825" s="4" t="n">
        <f aca="false">H1825*CALCULATIONS!$B$2</f>
        <v>6509.382</v>
      </c>
      <c r="N1825" s="4" t="n">
        <f aca="false">IF(J1825="Yes",H1825*CALCULATIONS!$B$3,0)</f>
        <v>0</v>
      </c>
      <c r="O1825" s="4" t="n">
        <f aca="false">L1825-M1825-N1825</f>
        <v>2169.794</v>
      </c>
      <c r="P1825" s="16" t="n">
        <f aca="false">IF(L1825&gt;0,O1825/L1825,"")</f>
        <v>0.25</v>
      </c>
    </row>
    <row r="1826" customFormat="false" ht="15" hidden="false" customHeight="false" outlineLevel="0" collapsed="false">
      <c r="A1826" s="2" t="str">
        <f aca="false">RAW_DATA!A1822</f>
        <v>ORD-101821</v>
      </c>
      <c r="B1826" s="2" t="str">
        <f aca="false">RAW_DATA!B1822</f>
        <v>CUST-3820</v>
      </c>
      <c r="C1826" s="2" t="str">
        <f aca="false">RAW_DATA!C1822</f>
        <v>Kids</v>
      </c>
      <c r="D1826" s="2" t="str">
        <f aca="false">RAW_DATA!D1822</f>
        <v>KID-JEANS-001</v>
      </c>
      <c r="E1826" s="14" t="str">
        <f aca="false">RAW_DATA!E1822</f>
        <v>2024-10-17</v>
      </c>
      <c r="F1826" s="14" t="str">
        <f aca="false">RAW_DATA!F1822</f>
        <v>2024-10-20</v>
      </c>
      <c r="G1826" s="2" t="str">
        <f aca="false">RAW_DATA!G1822</f>
        <v>Karnali</v>
      </c>
      <c r="H1826" s="4" t="n">
        <f aca="false">RAW_DATA!H1822</f>
        <v>8226.29</v>
      </c>
      <c r="I1826" s="5" t="n">
        <f aca="false">RAW_DATA!I1822</f>
        <v>20</v>
      </c>
      <c r="J1826" s="2" t="str">
        <f aca="false">RAW_DATA!J1822</f>
        <v>No</v>
      </c>
      <c r="K1826" s="15" t="n">
        <f aca="false">IF(AND(F1826&lt;&gt;"",E1826&lt;&gt;""),DATEVALUE(F1826)-DATEVALUE(E1826),"")</f>
        <v>3</v>
      </c>
      <c r="L1826" s="4" t="n">
        <f aca="false">H1826*(1-I1826/100)</f>
        <v>6581.032</v>
      </c>
      <c r="M1826" s="4" t="n">
        <f aca="false">H1826*CALCULATIONS!$B$2</f>
        <v>4935.774</v>
      </c>
      <c r="N1826" s="4" t="n">
        <f aca="false">IF(J1826="Yes",H1826*CALCULATIONS!$B$3,0)</f>
        <v>0</v>
      </c>
      <c r="O1826" s="4" t="n">
        <f aca="false">L1826-M1826-N1826</f>
        <v>1645.258</v>
      </c>
      <c r="P1826" s="16" t="n">
        <f aca="false">IF(L1826&gt;0,O1826/L1826,"")</f>
        <v>0.25</v>
      </c>
    </row>
    <row r="1827" customFormat="false" ht="15" hidden="false" customHeight="false" outlineLevel="0" collapsed="false">
      <c r="A1827" s="2" t="str">
        <f aca="false">RAW_DATA!A1823</f>
        <v>ORD-101822</v>
      </c>
      <c r="B1827" s="2" t="str">
        <f aca="false">RAW_DATA!B1823</f>
        <v>CUST-9772</v>
      </c>
      <c r="C1827" s="2" t="str">
        <f aca="false">RAW_DATA!C1823</f>
        <v>Women</v>
      </c>
      <c r="D1827" s="2" t="str">
        <f aca="false">RAW_DATA!D1823</f>
        <v>WOM-SUIT-001</v>
      </c>
      <c r="E1827" s="14" t="str">
        <f aca="false">RAW_DATA!E1823</f>
        <v>2024-01-11</v>
      </c>
      <c r="F1827" s="14" t="str">
        <f aca="false">RAW_DATA!F1823</f>
        <v>2024-01-14</v>
      </c>
      <c r="G1827" s="2" t="str">
        <f aca="false">RAW_DATA!G1823</f>
        <v>Bagmati</v>
      </c>
      <c r="H1827" s="4" t="n">
        <f aca="false">RAW_DATA!H1823</f>
        <v>9291.08</v>
      </c>
      <c r="I1827" s="5" t="n">
        <f aca="false">RAW_DATA!I1823</f>
        <v>10</v>
      </c>
      <c r="J1827" s="2" t="str">
        <f aca="false">RAW_DATA!J1823</f>
        <v>No</v>
      </c>
      <c r="K1827" s="15" t="n">
        <f aca="false">IF(AND(F1827&lt;&gt;"",E1827&lt;&gt;""),DATEVALUE(F1827)-DATEVALUE(E1827),"")</f>
        <v>3</v>
      </c>
      <c r="L1827" s="4" t="n">
        <f aca="false">H1827*(1-I1827/100)</f>
        <v>8361.972</v>
      </c>
      <c r="M1827" s="4" t="n">
        <f aca="false">H1827*CALCULATIONS!$B$2</f>
        <v>5574.648</v>
      </c>
      <c r="N1827" s="4" t="n">
        <f aca="false">IF(J1827="Yes",H1827*CALCULATIONS!$B$3,0)</f>
        <v>0</v>
      </c>
      <c r="O1827" s="4" t="n">
        <f aca="false">L1827-M1827-N1827</f>
        <v>2787.324</v>
      </c>
      <c r="P1827" s="16" t="n">
        <f aca="false">IF(L1827&gt;0,O1827/L1827,"")</f>
        <v>0.333333333333333</v>
      </c>
    </row>
    <row r="1828" customFormat="false" ht="15" hidden="false" customHeight="false" outlineLevel="0" collapsed="false">
      <c r="A1828" s="2" t="str">
        <f aca="false">RAW_DATA!A1824</f>
        <v>ORD-101823</v>
      </c>
      <c r="B1828" s="2" t="str">
        <f aca="false">RAW_DATA!B1824</f>
        <v>CUST-9741</v>
      </c>
      <c r="C1828" s="2" t="str">
        <f aca="false">RAW_DATA!C1824</f>
        <v>Women</v>
      </c>
      <c r="D1828" s="2" t="str">
        <f aca="false">RAW_DATA!D1824</f>
        <v>WOM-SAREE-001</v>
      </c>
      <c r="E1828" s="14" t="str">
        <f aca="false">RAW_DATA!E1824</f>
        <v>2024-03-05</v>
      </c>
      <c r="F1828" s="14" t="str">
        <f aca="false">RAW_DATA!F1824</f>
        <v>2024-03-16</v>
      </c>
      <c r="G1828" s="2" t="str">
        <f aca="false">RAW_DATA!G1824</f>
        <v>Karnali</v>
      </c>
      <c r="H1828" s="4" t="n">
        <f aca="false">RAW_DATA!H1824</f>
        <v>12050.73</v>
      </c>
      <c r="I1828" s="5" t="n">
        <f aca="false">RAW_DATA!I1824</f>
        <v>0</v>
      </c>
      <c r="J1828" s="2" t="str">
        <f aca="false">RAW_DATA!J1824</f>
        <v>No</v>
      </c>
      <c r="K1828" s="15" t="n">
        <f aca="false">IF(AND(F1828&lt;&gt;"",E1828&lt;&gt;""),DATEVALUE(F1828)-DATEVALUE(E1828),"")</f>
        <v>11</v>
      </c>
      <c r="L1828" s="4" t="n">
        <f aca="false">H1828*(1-I1828/100)</f>
        <v>12050.73</v>
      </c>
      <c r="M1828" s="4" t="n">
        <f aca="false">H1828*CALCULATIONS!$B$2</f>
        <v>7230.438</v>
      </c>
      <c r="N1828" s="4" t="n">
        <f aca="false">IF(J1828="Yes",H1828*CALCULATIONS!$B$3,0)</f>
        <v>0</v>
      </c>
      <c r="O1828" s="4" t="n">
        <f aca="false">L1828-M1828-N1828</f>
        <v>4820.292</v>
      </c>
      <c r="P1828" s="16" t="n">
        <f aca="false">IF(L1828&gt;0,O1828/L1828,"")</f>
        <v>0.4</v>
      </c>
    </row>
    <row r="1829" customFormat="false" ht="15" hidden="false" customHeight="false" outlineLevel="0" collapsed="false">
      <c r="A1829" s="2" t="str">
        <f aca="false">RAW_DATA!A1825</f>
        <v>ORD-101824</v>
      </c>
      <c r="B1829" s="2" t="str">
        <f aca="false">RAW_DATA!B1825</f>
        <v>CUST-1865</v>
      </c>
      <c r="C1829" s="2" t="str">
        <f aca="false">RAW_DATA!C1825</f>
        <v>Kids</v>
      </c>
      <c r="D1829" s="2" t="str">
        <f aca="false">RAW_DATA!D1825</f>
        <v>KID-FROCK-001</v>
      </c>
      <c r="E1829" s="14" t="str">
        <f aca="false">RAW_DATA!E1825</f>
        <v>2024-10-24</v>
      </c>
      <c r="F1829" s="14" t="str">
        <f aca="false">RAW_DATA!F1825</f>
        <v>2024-11-01</v>
      </c>
      <c r="G1829" s="2" t="str">
        <f aca="false">RAW_DATA!G1825</f>
        <v>Gandaki</v>
      </c>
      <c r="H1829" s="4" t="n">
        <f aca="false">RAW_DATA!H1825</f>
        <v>13685.33</v>
      </c>
      <c r="I1829" s="5" t="n">
        <f aca="false">RAW_DATA!I1825</f>
        <v>15</v>
      </c>
      <c r="J1829" s="2" t="str">
        <f aca="false">RAW_DATA!J1825</f>
        <v>No</v>
      </c>
      <c r="K1829" s="15" t="n">
        <f aca="false">IF(AND(F1829&lt;&gt;"",E1829&lt;&gt;""),DATEVALUE(F1829)-DATEVALUE(E1829),"")</f>
        <v>8</v>
      </c>
      <c r="L1829" s="4" t="n">
        <f aca="false">H1829*(1-I1829/100)</f>
        <v>11632.5305</v>
      </c>
      <c r="M1829" s="4" t="n">
        <f aca="false">H1829*CALCULATIONS!$B$2</f>
        <v>8211.198</v>
      </c>
      <c r="N1829" s="4" t="n">
        <f aca="false">IF(J1829="Yes",H1829*CALCULATIONS!$B$3,0)</f>
        <v>0</v>
      </c>
      <c r="O1829" s="4" t="n">
        <f aca="false">L1829-M1829-N1829</f>
        <v>3421.3325</v>
      </c>
      <c r="P1829" s="16" t="n">
        <f aca="false">IF(L1829&gt;0,O1829/L1829,"")</f>
        <v>0.294117647058823</v>
      </c>
    </row>
    <row r="1830" customFormat="false" ht="15" hidden="false" customHeight="false" outlineLevel="0" collapsed="false">
      <c r="A1830" s="2" t="str">
        <f aca="false">RAW_DATA!A1826</f>
        <v>ORD-101825</v>
      </c>
      <c r="B1830" s="2" t="str">
        <f aca="false">RAW_DATA!B1826</f>
        <v>CUST-2215</v>
      </c>
      <c r="C1830" s="2" t="str">
        <f aca="false">RAW_DATA!C1826</f>
        <v>Women</v>
      </c>
      <c r="D1830" s="2" t="str">
        <f aca="false">RAW_DATA!D1826</f>
        <v>WOM-CARDIGAN-001</v>
      </c>
      <c r="E1830" s="14" t="str">
        <f aca="false">RAW_DATA!E1826</f>
        <v>2024-01-26</v>
      </c>
      <c r="F1830" s="14" t="str">
        <f aca="false">RAW_DATA!F1826</f>
        <v>2024-02-01</v>
      </c>
      <c r="G1830" s="2" t="str">
        <f aca="false">RAW_DATA!G1826</f>
        <v>Karnali</v>
      </c>
      <c r="H1830" s="4" t="n">
        <f aca="false">RAW_DATA!H1826</f>
        <v>2333.19</v>
      </c>
      <c r="I1830" s="5" t="n">
        <f aca="false">RAW_DATA!I1826</f>
        <v>30</v>
      </c>
      <c r="J1830" s="2" t="str">
        <f aca="false">RAW_DATA!J1826</f>
        <v>No</v>
      </c>
      <c r="K1830" s="15" t="n">
        <f aca="false">IF(AND(F1830&lt;&gt;"",E1830&lt;&gt;""),DATEVALUE(F1830)-DATEVALUE(E1830),"")</f>
        <v>6</v>
      </c>
      <c r="L1830" s="4" t="n">
        <f aca="false">H1830*(1-I1830/100)</f>
        <v>1633.233</v>
      </c>
      <c r="M1830" s="4" t="n">
        <f aca="false">H1830*CALCULATIONS!$B$2</f>
        <v>1399.914</v>
      </c>
      <c r="N1830" s="4" t="n">
        <f aca="false">IF(J1830="Yes",H1830*CALCULATIONS!$B$3,0)</f>
        <v>0</v>
      </c>
      <c r="O1830" s="4" t="n">
        <f aca="false">L1830-M1830-N1830</f>
        <v>233.319</v>
      </c>
      <c r="P1830" s="16" t="n">
        <f aca="false">IF(L1830&gt;0,O1830/L1830,"")</f>
        <v>0.142857142857143</v>
      </c>
    </row>
    <row r="1831" customFormat="false" ht="15" hidden="false" customHeight="false" outlineLevel="0" collapsed="false">
      <c r="A1831" s="2" t="str">
        <f aca="false">RAW_DATA!A1827</f>
        <v>ORD-101826</v>
      </c>
      <c r="B1831" s="2" t="str">
        <f aca="false">RAW_DATA!B1827</f>
        <v>CUST-3921</v>
      </c>
      <c r="C1831" s="2" t="str">
        <f aca="false">RAW_DATA!C1827</f>
        <v>Men</v>
      </c>
      <c r="D1831" s="2" t="str">
        <f aca="false">RAW_DATA!D1827</f>
        <v>MEN-CHINO-001</v>
      </c>
      <c r="E1831" s="14" t="str">
        <f aca="false">RAW_DATA!E1827</f>
        <v>2024-05-12</v>
      </c>
      <c r="F1831" s="14" t="str">
        <f aca="false">RAW_DATA!F1827</f>
        <v>2024-05-16</v>
      </c>
      <c r="G1831" s="2" t="str">
        <f aca="false">RAW_DATA!G1827</f>
        <v>Bagmati</v>
      </c>
      <c r="H1831" s="4" t="n">
        <f aca="false">RAW_DATA!H1827</f>
        <v>8294.71</v>
      </c>
      <c r="I1831" s="5" t="n">
        <f aca="false">RAW_DATA!I1827</f>
        <v>20</v>
      </c>
      <c r="J1831" s="2" t="str">
        <f aca="false">RAW_DATA!J1827</f>
        <v>No</v>
      </c>
      <c r="K1831" s="15" t="n">
        <f aca="false">IF(AND(F1831&lt;&gt;"",E1831&lt;&gt;""),DATEVALUE(F1831)-DATEVALUE(E1831),"")</f>
        <v>4</v>
      </c>
      <c r="L1831" s="4" t="n">
        <f aca="false">H1831*(1-I1831/100)</f>
        <v>6635.768</v>
      </c>
      <c r="M1831" s="4" t="n">
        <f aca="false">H1831*CALCULATIONS!$B$2</f>
        <v>4976.826</v>
      </c>
      <c r="N1831" s="4" t="n">
        <f aca="false">IF(J1831="Yes",H1831*CALCULATIONS!$B$3,0)</f>
        <v>0</v>
      </c>
      <c r="O1831" s="4" t="n">
        <f aca="false">L1831-M1831-N1831</f>
        <v>1658.942</v>
      </c>
      <c r="P1831" s="16" t="n">
        <f aca="false">IF(L1831&gt;0,O1831/L1831,"")</f>
        <v>0.25</v>
      </c>
    </row>
    <row r="1832" customFormat="false" ht="15" hidden="false" customHeight="false" outlineLevel="0" collapsed="false">
      <c r="A1832" s="2" t="str">
        <f aca="false">RAW_DATA!A1828</f>
        <v>ORD-101827</v>
      </c>
      <c r="B1832" s="2" t="str">
        <f aca="false">RAW_DATA!B1828</f>
        <v>CUST-3421</v>
      </c>
      <c r="C1832" s="2" t="str">
        <f aca="false">RAW_DATA!C1828</f>
        <v>Men</v>
      </c>
      <c r="D1832" s="2" t="str">
        <f aca="false">RAW_DATA!D1828</f>
        <v>MEN-TSHIRT-001</v>
      </c>
      <c r="E1832" s="14" t="str">
        <f aca="false">RAW_DATA!E1828</f>
        <v>2024-04-22</v>
      </c>
      <c r="F1832" s="14" t="str">
        <f aca="false">RAW_DATA!F1828</f>
        <v>2024-04-29</v>
      </c>
      <c r="G1832" s="2" t="str">
        <f aca="false">RAW_DATA!G1828</f>
        <v>Karnali</v>
      </c>
      <c r="H1832" s="4" t="n">
        <f aca="false">RAW_DATA!H1828</f>
        <v>2525.83</v>
      </c>
      <c r="I1832" s="5" t="n">
        <f aca="false">RAW_DATA!I1828</f>
        <v>5</v>
      </c>
      <c r="J1832" s="2" t="str">
        <f aca="false">RAW_DATA!J1828</f>
        <v>Yes</v>
      </c>
      <c r="K1832" s="15" t="n">
        <f aca="false">IF(AND(F1832&lt;&gt;"",E1832&lt;&gt;""),DATEVALUE(F1832)-DATEVALUE(E1832),"")</f>
        <v>7</v>
      </c>
      <c r="L1832" s="4" t="n">
        <f aca="false">H1832*(1-I1832/100)</f>
        <v>2399.5385</v>
      </c>
      <c r="M1832" s="4" t="n">
        <f aca="false">H1832*CALCULATIONS!$B$2</f>
        <v>1515.498</v>
      </c>
      <c r="N1832" s="4" t="n">
        <f aca="false">IF(J1832="Yes",H1832*CALCULATIONS!$B$3,0)</f>
        <v>505.166</v>
      </c>
      <c r="O1832" s="4" t="n">
        <f aca="false">L1832-M1832-N1832</f>
        <v>378.8745</v>
      </c>
      <c r="P1832" s="16" t="n">
        <f aca="false">IF(L1832&gt;0,O1832/L1832,"")</f>
        <v>0.157894736842105</v>
      </c>
    </row>
    <row r="1833" customFormat="false" ht="15" hidden="false" customHeight="false" outlineLevel="0" collapsed="false">
      <c r="A1833" s="2" t="str">
        <f aca="false">RAW_DATA!A1829</f>
        <v>ORD-101828</v>
      </c>
      <c r="B1833" s="2" t="str">
        <f aca="false">RAW_DATA!B1829</f>
        <v>CUST-6532</v>
      </c>
      <c r="C1833" s="2" t="str">
        <f aca="false">RAW_DATA!C1829</f>
        <v>Women</v>
      </c>
      <c r="D1833" s="2" t="str">
        <f aca="false">RAW_DATA!D1829</f>
        <v>WOM-SAREE-001</v>
      </c>
      <c r="E1833" s="14" t="str">
        <f aca="false">RAW_DATA!E1829</f>
        <v>2024-06-13</v>
      </c>
      <c r="F1833" s="14" t="str">
        <f aca="false">RAW_DATA!F1829</f>
        <v>2024-06-18</v>
      </c>
      <c r="G1833" s="2" t="str">
        <f aca="false">RAW_DATA!G1829</f>
        <v>Madhesh</v>
      </c>
      <c r="H1833" s="4" t="n">
        <f aca="false">RAW_DATA!H1829</f>
        <v>8427.53</v>
      </c>
      <c r="I1833" s="5" t="n">
        <f aca="false">RAW_DATA!I1829</f>
        <v>25</v>
      </c>
      <c r="J1833" s="2" t="str">
        <f aca="false">RAW_DATA!J1829</f>
        <v>No</v>
      </c>
      <c r="K1833" s="15" t="n">
        <f aca="false">IF(AND(F1833&lt;&gt;"",E1833&lt;&gt;""),DATEVALUE(F1833)-DATEVALUE(E1833),"")</f>
        <v>5</v>
      </c>
      <c r="L1833" s="4" t="n">
        <f aca="false">H1833*(1-I1833/100)</f>
        <v>6320.6475</v>
      </c>
      <c r="M1833" s="4" t="n">
        <f aca="false">H1833*CALCULATIONS!$B$2</f>
        <v>5056.518</v>
      </c>
      <c r="N1833" s="4" t="n">
        <f aca="false">IF(J1833="Yes",H1833*CALCULATIONS!$B$3,0)</f>
        <v>0</v>
      </c>
      <c r="O1833" s="4" t="n">
        <f aca="false">L1833-M1833-N1833</f>
        <v>1264.1295</v>
      </c>
      <c r="P1833" s="16" t="n">
        <f aca="false">IF(L1833&gt;0,O1833/L1833,"")</f>
        <v>0.2</v>
      </c>
    </row>
    <row r="1834" customFormat="false" ht="15" hidden="false" customHeight="false" outlineLevel="0" collapsed="false">
      <c r="A1834" s="2" t="str">
        <f aca="false">RAW_DATA!A1830</f>
        <v>ORD-101829</v>
      </c>
      <c r="B1834" s="2" t="str">
        <f aca="false">RAW_DATA!B1830</f>
        <v>CUST-2370</v>
      </c>
      <c r="C1834" s="2" t="str">
        <f aca="false">RAW_DATA!C1830</f>
        <v>Men</v>
      </c>
      <c r="D1834" s="2" t="str">
        <f aca="false">RAW_DATA!D1830</f>
        <v>MEN-SHIRT-001</v>
      </c>
      <c r="E1834" s="14" t="str">
        <f aca="false">RAW_DATA!E1830</f>
        <v>2024-01-13</v>
      </c>
      <c r="F1834" s="14" t="str">
        <f aca="false">RAW_DATA!F1830</f>
        <v>2024-01-23</v>
      </c>
      <c r="G1834" s="2" t="str">
        <f aca="false">RAW_DATA!G1830</f>
        <v>Lumbini</v>
      </c>
      <c r="H1834" s="4" t="n">
        <f aca="false">RAW_DATA!H1830</f>
        <v>10140.79</v>
      </c>
      <c r="I1834" s="5" t="n">
        <f aca="false">RAW_DATA!I1830</f>
        <v>30</v>
      </c>
      <c r="J1834" s="2" t="str">
        <f aca="false">RAW_DATA!J1830</f>
        <v>No</v>
      </c>
      <c r="K1834" s="15" t="n">
        <f aca="false">IF(AND(F1834&lt;&gt;"",E1834&lt;&gt;""),DATEVALUE(F1834)-DATEVALUE(E1834),"")</f>
        <v>10</v>
      </c>
      <c r="L1834" s="4" t="n">
        <f aca="false">H1834*(1-I1834/100)</f>
        <v>7098.553</v>
      </c>
      <c r="M1834" s="4" t="n">
        <f aca="false">H1834*CALCULATIONS!$B$2</f>
        <v>6084.474</v>
      </c>
      <c r="N1834" s="4" t="n">
        <f aca="false">IF(J1834="Yes",H1834*CALCULATIONS!$B$3,0)</f>
        <v>0</v>
      </c>
      <c r="O1834" s="4" t="n">
        <f aca="false">L1834-M1834-N1834</f>
        <v>1014.079</v>
      </c>
      <c r="P1834" s="16" t="n">
        <f aca="false">IF(L1834&gt;0,O1834/L1834,"")</f>
        <v>0.142857142857143</v>
      </c>
    </row>
    <row r="1835" customFormat="false" ht="15" hidden="false" customHeight="false" outlineLevel="0" collapsed="false">
      <c r="A1835" s="2" t="str">
        <f aca="false">RAW_DATA!A1831</f>
        <v>ORD-101830</v>
      </c>
      <c r="B1835" s="2" t="str">
        <f aca="false">RAW_DATA!B1831</f>
        <v>CUST-7087</v>
      </c>
      <c r="C1835" s="2" t="str">
        <f aca="false">RAW_DATA!C1831</f>
        <v>Men</v>
      </c>
      <c r="D1835" s="2" t="str">
        <f aca="false">RAW_DATA!D1831</f>
        <v>MEN-KURTA-001</v>
      </c>
      <c r="E1835" s="14" t="str">
        <f aca="false">RAW_DATA!E1831</f>
        <v>2024-02-20</v>
      </c>
      <c r="F1835" s="14" t="str">
        <f aca="false">RAW_DATA!F1831</f>
        <v>2024-02-25</v>
      </c>
      <c r="G1835" s="2" t="str">
        <f aca="false">RAW_DATA!G1831</f>
        <v>Bagmati</v>
      </c>
      <c r="H1835" s="4" t="n">
        <f aca="false">RAW_DATA!H1831</f>
        <v>3261.12</v>
      </c>
      <c r="I1835" s="5" t="n">
        <f aca="false">RAW_DATA!I1831</f>
        <v>25</v>
      </c>
      <c r="J1835" s="2" t="str">
        <f aca="false">RAW_DATA!J1831</f>
        <v>No</v>
      </c>
      <c r="K1835" s="15" t="n">
        <f aca="false">IF(AND(F1835&lt;&gt;"",E1835&lt;&gt;""),DATEVALUE(F1835)-DATEVALUE(E1835),"")</f>
        <v>5</v>
      </c>
      <c r="L1835" s="4" t="n">
        <f aca="false">H1835*(1-I1835/100)</f>
        <v>2445.84</v>
      </c>
      <c r="M1835" s="4" t="n">
        <f aca="false">H1835*CALCULATIONS!$B$2</f>
        <v>1956.672</v>
      </c>
      <c r="N1835" s="4" t="n">
        <f aca="false">IF(J1835="Yes",H1835*CALCULATIONS!$B$3,0)</f>
        <v>0</v>
      </c>
      <c r="O1835" s="4" t="n">
        <f aca="false">L1835-M1835-N1835</f>
        <v>489.168</v>
      </c>
      <c r="P1835" s="16" t="n">
        <f aca="false">IF(L1835&gt;0,O1835/L1835,"")</f>
        <v>0.2</v>
      </c>
    </row>
    <row r="1836" customFormat="false" ht="15" hidden="false" customHeight="false" outlineLevel="0" collapsed="false">
      <c r="A1836" s="2" t="str">
        <f aca="false">RAW_DATA!A1832</f>
        <v>ORD-101831</v>
      </c>
      <c r="B1836" s="2" t="str">
        <f aca="false">RAW_DATA!B1832</f>
        <v>CUST-9257</v>
      </c>
      <c r="C1836" s="2" t="str">
        <f aca="false">RAW_DATA!C1832</f>
        <v>Men</v>
      </c>
      <c r="D1836" s="2" t="str">
        <f aca="false">RAW_DATA!D1832</f>
        <v>MEN-KURTA-001</v>
      </c>
      <c r="E1836" s="14" t="str">
        <f aca="false">RAW_DATA!E1832</f>
        <v>2024-06-09</v>
      </c>
      <c r="F1836" s="14" t="str">
        <f aca="false">RAW_DATA!F1832</f>
        <v>2024-06-14</v>
      </c>
      <c r="G1836" s="2" t="str">
        <f aca="false">RAW_DATA!G1832</f>
        <v>Bagmati</v>
      </c>
      <c r="H1836" s="4" t="n">
        <f aca="false">RAW_DATA!H1832</f>
        <v>14831.84</v>
      </c>
      <c r="I1836" s="5" t="n">
        <f aca="false">RAW_DATA!I1832</f>
        <v>5</v>
      </c>
      <c r="J1836" s="2" t="str">
        <f aca="false">RAW_DATA!J1832</f>
        <v>Yes</v>
      </c>
      <c r="K1836" s="15" t="n">
        <f aca="false">IF(AND(F1836&lt;&gt;"",E1836&lt;&gt;""),DATEVALUE(F1836)-DATEVALUE(E1836),"")</f>
        <v>5</v>
      </c>
      <c r="L1836" s="4" t="n">
        <f aca="false">H1836*(1-I1836/100)</f>
        <v>14090.248</v>
      </c>
      <c r="M1836" s="4" t="n">
        <f aca="false">H1836*CALCULATIONS!$B$2</f>
        <v>8899.104</v>
      </c>
      <c r="N1836" s="4" t="n">
        <f aca="false">IF(J1836="Yes",H1836*CALCULATIONS!$B$3,0)</f>
        <v>2966.368</v>
      </c>
      <c r="O1836" s="4" t="n">
        <f aca="false">L1836-M1836-N1836</f>
        <v>2224.776</v>
      </c>
      <c r="P1836" s="16" t="n">
        <f aca="false">IF(L1836&gt;0,O1836/L1836,"")</f>
        <v>0.157894736842105</v>
      </c>
    </row>
    <row r="1837" customFormat="false" ht="15" hidden="false" customHeight="false" outlineLevel="0" collapsed="false">
      <c r="A1837" s="2" t="str">
        <f aca="false">RAW_DATA!A1833</f>
        <v>ORD-101832</v>
      </c>
      <c r="B1837" s="2" t="str">
        <f aca="false">RAW_DATA!B1833</f>
        <v>CUST-8811</v>
      </c>
      <c r="C1837" s="2" t="str">
        <f aca="false">RAW_DATA!C1833</f>
        <v>Women</v>
      </c>
      <c r="D1837" s="2" t="str">
        <f aca="false">RAW_DATA!D1833</f>
        <v>WOM-JEANS-001</v>
      </c>
      <c r="E1837" s="14" t="str">
        <f aca="false">RAW_DATA!E1833</f>
        <v>2024-03-16</v>
      </c>
      <c r="F1837" s="14" t="str">
        <f aca="false">RAW_DATA!F1833</f>
        <v>2024-03-22</v>
      </c>
      <c r="G1837" s="2" t="str">
        <f aca="false">RAW_DATA!G1833</f>
        <v>Bagmati</v>
      </c>
      <c r="H1837" s="4" t="n">
        <f aca="false">RAW_DATA!H1833</f>
        <v>8413.74</v>
      </c>
      <c r="I1837" s="5" t="n">
        <f aca="false">RAW_DATA!I1833</f>
        <v>0</v>
      </c>
      <c r="J1837" s="2" t="str">
        <f aca="false">RAW_DATA!J1833</f>
        <v>No</v>
      </c>
      <c r="K1837" s="15" t="n">
        <f aca="false">IF(AND(F1837&lt;&gt;"",E1837&lt;&gt;""),DATEVALUE(F1837)-DATEVALUE(E1837),"")</f>
        <v>6</v>
      </c>
      <c r="L1837" s="4" t="n">
        <f aca="false">H1837*(1-I1837/100)</f>
        <v>8413.74</v>
      </c>
      <c r="M1837" s="4" t="n">
        <f aca="false">H1837*CALCULATIONS!$B$2</f>
        <v>5048.244</v>
      </c>
      <c r="N1837" s="4" t="n">
        <f aca="false">IF(J1837="Yes",H1837*CALCULATIONS!$B$3,0)</f>
        <v>0</v>
      </c>
      <c r="O1837" s="4" t="n">
        <f aca="false">L1837-M1837-N1837</f>
        <v>3365.496</v>
      </c>
      <c r="P1837" s="16" t="n">
        <f aca="false">IF(L1837&gt;0,O1837/L1837,"")</f>
        <v>0.4</v>
      </c>
    </row>
    <row r="1838" customFormat="false" ht="15" hidden="false" customHeight="false" outlineLevel="0" collapsed="false">
      <c r="A1838" s="2" t="str">
        <f aca="false">RAW_DATA!A1834</f>
        <v>ORD-101833</v>
      </c>
      <c r="B1838" s="2" t="str">
        <f aca="false">RAW_DATA!B1834</f>
        <v>CUST-6146</v>
      </c>
      <c r="C1838" s="2" t="str">
        <f aca="false">RAW_DATA!C1834</f>
        <v>Men</v>
      </c>
      <c r="D1838" s="2" t="str">
        <f aca="false">RAW_DATA!D1834</f>
        <v>MEN-CHINO-001</v>
      </c>
      <c r="E1838" s="14" t="str">
        <f aca="false">RAW_DATA!E1834</f>
        <v>2024-05-27</v>
      </c>
      <c r="F1838" s="14" t="str">
        <f aca="false">RAW_DATA!F1834</f>
        <v>2024-06-02</v>
      </c>
      <c r="G1838" s="2" t="str">
        <f aca="false">RAW_DATA!G1834</f>
        <v>Sudurpashchim</v>
      </c>
      <c r="H1838" s="4" t="n">
        <f aca="false">RAW_DATA!H1834</f>
        <v>2683.37</v>
      </c>
      <c r="I1838" s="5" t="n">
        <f aca="false">RAW_DATA!I1834</f>
        <v>0</v>
      </c>
      <c r="J1838" s="2" t="str">
        <f aca="false">RAW_DATA!J1834</f>
        <v>No</v>
      </c>
      <c r="K1838" s="15" t="n">
        <f aca="false">IF(AND(F1838&lt;&gt;"",E1838&lt;&gt;""),DATEVALUE(F1838)-DATEVALUE(E1838),"")</f>
        <v>6</v>
      </c>
      <c r="L1838" s="4" t="n">
        <f aca="false">H1838*(1-I1838/100)</f>
        <v>2683.37</v>
      </c>
      <c r="M1838" s="4" t="n">
        <f aca="false">H1838*CALCULATIONS!$B$2</f>
        <v>1610.022</v>
      </c>
      <c r="N1838" s="4" t="n">
        <f aca="false">IF(J1838="Yes",H1838*CALCULATIONS!$B$3,0)</f>
        <v>0</v>
      </c>
      <c r="O1838" s="4" t="n">
        <f aca="false">L1838-M1838-N1838</f>
        <v>1073.348</v>
      </c>
      <c r="P1838" s="16" t="n">
        <f aca="false">IF(L1838&gt;0,O1838/L1838,"")</f>
        <v>0.4</v>
      </c>
    </row>
    <row r="1839" customFormat="false" ht="15" hidden="false" customHeight="false" outlineLevel="0" collapsed="false">
      <c r="A1839" s="2" t="str">
        <f aca="false">RAW_DATA!A1835</f>
        <v>ORD-101834</v>
      </c>
      <c r="B1839" s="2" t="str">
        <f aca="false">RAW_DATA!B1835</f>
        <v>CUST-5024</v>
      </c>
      <c r="C1839" s="2" t="str">
        <f aca="false">RAW_DATA!C1835</f>
        <v>Men</v>
      </c>
      <c r="D1839" s="2" t="str">
        <f aca="false">RAW_DATA!D1835</f>
        <v>MEN-SHIRT-001</v>
      </c>
      <c r="E1839" s="14" t="str">
        <f aca="false">RAW_DATA!E1835</f>
        <v>2024-11-02</v>
      </c>
      <c r="F1839" s="14" t="str">
        <f aca="false">RAW_DATA!F1835</f>
        <v>2024-11-03</v>
      </c>
      <c r="G1839" s="2" t="str">
        <f aca="false">RAW_DATA!G1835</f>
        <v>Gandaki</v>
      </c>
      <c r="H1839" s="4" t="n">
        <f aca="false">RAW_DATA!H1835</f>
        <v>880.64</v>
      </c>
      <c r="I1839" s="5" t="n">
        <f aca="false">RAW_DATA!I1835</f>
        <v>15</v>
      </c>
      <c r="J1839" s="2" t="str">
        <f aca="false">RAW_DATA!J1835</f>
        <v>No</v>
      </c>
      <c r="K1839" s="15" t="n">
        <f aca="false">IF(AND(F1839&lt;&gt;"",E1839&lt;&gt;""),DATEVALUE(F1839)-DATEVALUE(E1839),"")</f>
        <v>1</v>
      </c>
      <c r="L1839" s="4" t="n">
        <f aca="false">H1839*(1-I1839/100)</f>
        <v>748.544</v>
      </c>
      <c r="M1839" s="4" t="n">
        <f aca="false">H1839*CALCULATIONS!$B$2</f>
        <v>528.384</v>
      </c>
      <c r="N1839" s="4" t="n">
        <f aca="false">IF(J1839="Yes",H1839*CALCULATIONS!$B$3,0)</f>
        <v>0</v>
      </c>
      <c r="O1839" s="4" t="n">
        <f aca="false">L1839-M1839-N1839</f>
        <v>220.16</v>
      </c>
      <c r="P1839" s="16" t="n">
        <f aca="false">IF(L1839&gt;0,O1839/L1839,"")</f>
        <v>0.294117647058824</v>
      </c>
    </row>
    <row r="1840" customFormat="false" ht="15" hidden="false" customHeight="false" outlineLevel="0" collapsed="false">
      <c r="A1840" s="2" t="str">
        <f aca="false">RAW_DATA!A1836</f>
        <v>ORD-101835</v>
      </c>
      <c r="B1840" s="2" t="str">
        <f aca="false">RAW_DATA!B1836</f>
        <v>CUST-3014</v>
      </c>
      <c r="C1840" s="2" t="str">
        <f aca="false">RAW_DATA!C1836</f>
        <v>Men</v>
      </c>
      <c r="D1840" s="2" t="str">
        <f aca="false">RAW_DATA!D1836</f>
        <v>MEN-SUIT-001</v>
      </c>
      <c r="E1840" s="14" t="str">
        <f aca="false">RAW_DATA!E1836</f>
        <v>2024-09-28</v>
      </c>
      <c r="F1840" s="14" t="str">
        <f aca="false">RAW_DATA!F1836</f>
        <v>2024-10-01</v>
      </c>
      <c r="G1840" s="2" t="str">
        <f aca="false">RAW_DATA!G1836</f>
        <v>Bagmati</v>
      </c>
      <c r="H1840" s="4" t="n">
        <f aca="false">RAW_DATA!H1836</f>
        <v>7980.42</v>
      </c>
      <c r="I1840" s="5" t="n">
        <f aca="false">RAW_DATA!I1836</f>
        <v>25</v>
      </c>
      <c r="J1840" s="2" t="str">
        <f aca="false">RAW_DATA!J1836</f>
        <v>No</v>
      </c>
      <c r="K1840" s="15" t="n">
        <f aca="false">IF(AND(F1840&lt;&gt;"",E1840&lt;&gt;""),DATEVALUE(F1840)-DATEVALUE(E1840),"")</f>
        <v>3</v>
      </c>
      <c r="L1840" s="4" t="n">
        <f aca="false">H1840*(1-I1840/100)</f>
        <v>5985.315</v>
      </c>
      <c r="M1840" s="4" t="n">
        <f aca="false">H1840*CALCULATIONS!$B$2</f>
        <v>4788.252</v>
      </c>
      <c r="N1840" s="4" t="n">
        <f aca="false">IF(J1840="Yes",H1840*CALCULATIONS!$B$3,0)</f>
        <v>0</v>
      </c>
      <c r="O1840" s="4" t="n">
        <f aca="false">L1840-M1840-N1840</f>
        <v>1197.063</v>
      </c>
      <c r="P1840" s="16" t="n">
        <f aca="false">IF(L1840&gt;0,O1840/L1840,"")</f>
        <v>0.2</v>
      </c>
    </row>
    <row r="1841" customFormat="false" ht="15" hidden="false" customHeight="false" outlineLevel="0" collapsed="false">
      <c r="A1841" s="2" t="str">
        <f aca="false">RAW_DATA!A1837</f>
        <v>ORD-101836</v>
      </c>
      <c r="B1841" s="2" t="str">
        <f aca="false">RAW_DATA!B1837</f>
        <v>CUST-6081</v>
      </c>
      <c r="C1841" s="2" t="str">
        <f aca="false">RAW_DATA!C1837</f>
        <v>Men</v>
      </c>
      <c r="D1841" s="2" t="str">
        <f aca="false">RAW_DATA!D1837</f>
        <v>MEN-JEANS-001</v>
      </c>
      <c r="E1841" s="14" t="str">
        <f aca="false">RAW_DATA!E1837</f>
        <v>2024-06-13</v>
      </c>
      <c r="F1841" s="14" t="str">
        <f aca="false">RAW_DATA!F1837</f>
        <v>2024-06-18</v>
      </c>
      <c r="G1841" s="2" t="str">
        <f aca="false">RAW_DATA!G1837</f>
        <v>Lumbini</v>
      </c>
      <c r="H1841" s="4" t="n">
        <f aca="false">RAW_DATA!H1837</f>
        <v>3803.75</v>
      </c>
      <c r="I1841" s="5" t="n">
        <f aca="false">RAW_DATA!I1837</f>
        <v>20</v>
      </c>
      <c r="J1841" s="2" t="str">
        <f aca="false">RAW_DATA!J1837</f>
        <v>Yes</v>
      </c>
      <c r="K1841" s="15" t="n">
        <f aca="false">IF(AND(F1841&lt;&gt;"",E1841&lt;&gt;""),DATEVALUE(F1841)-DATEVALUE(E1841),"")</f>
        <v>5</v>
      </c>
      <c r="L1841" s="4" t="n">
        <f aca="false">H1841*(1-I1841/100)</f>
        <v>3043</v>
      </c>
      <c r="M1841" s="4" t="n">
        <f aca="false">H1841*CALCULATIONS!$B$2</f>
        <v>2282.25</v>
      </c>
      <c r="N1841" s="4" t="n">
        <f aca="false">IF(J1841="Yes",H1841*CALCULATIONS!$B$3,0)</f>
        <v>760.75</v>
      </c>
      <c r="O1841" s="4" t="n">
        <f aca="false">L1841-M1841-N1841</f>
        <v>0</v>
      </c>
      <c r="P1841" s="16" t="n">
        <f aca="false">IF(L1841&gt;0,O1841/L1841,"")</f>
        <v>0</v>
      </c>
    </row>
    <row r="1842" customFormat="false" ht="15" hidden="false" customHeight="false" outlineLevel="0" collapsed="false">
      <c r="A1842" s="2" t="str">
        <f aca="false">RAW_DATA!A1838</f>
        <v>ORD-101837</v>
      </c>
      <c r="B1842" s="2" t="str">
        <f aca="false">RAW_DATA!B1838</f>
        <v>CUST-4406</v>
      </c>
      <c r="C1842" s="2" t="str">
        <f aca="false">RAW_DATA!C1838</f>
        <v>Kids</v>
      </c>
      <c r="D1842" s="2" t="str">
        <f aca="false">RAW_DATA!D1838</f>
        <v>KID-KURTA-001</v>
      </c>
      <c r="E1842" s="14" t="str">
        <f aca="false">RAW_DATA!E1838</f>
        <v>2024-01-21</v>
      </c>
      <c r="F1842" s="14" t="str">
        <f aca="false">RAW_DATA!F1838</f>
        <v>2024-01-28</v>
      </c>
      <c r="G1842" s="2" t="str">
        <f aca="false">RAW_DATA!G1838</f>
        <v>Madhesh</v>
      </c>
      <c r="H1842" s="4" t="n">
        <f aca="false">RAW_DATA!H1838</f>
        <v>8511.88</v>
      </c>
      <c r="I1842" s="5" t="n">
        <f aca="false">RAW_DATA!I1838</f>
        <v>0</v>
      </c>
      <c r="J1842" s="2" t="str">
        <f aca="false">RAW_DATA!J1838</f>
        <v>Yes</v>
      </c>
      <c r="K1842" s="15" t="n">
        <f aca="false">IF(AND(F1842&lt;&gt;"",E1842&lt;&gt;""),DATEVALUE(F1842)-DATEVALUE(E1842),"")</f>
        <v>7</v>
      </c>
      <c r="L1842" s="4" t="n">
        <f aca="false">H1842*(1-I1842/100)</f>
        <v>8511.88</v>
      </c>
      <c r="M1842" s="4" t="n">
        <f aca="false">H1842*CALCULATIONS!$B$2</f>
        <v>5107.128</v>
      </c>
      <c r="N1842" s="4" t="n">
        <f aca="false">IF(J1842="Yes",H1842*CALCULATIONS!$B$3,0)</f>
        <v>1702.376</v>
      </c>
      <c r="O1842" s="4" t="n">
        <f aca="false">L1842-M1842-N1842</f>
        <v>1702.376</v>
      </c>
      <c r="P1842" s="16" t="n">
        <f aca="false">IF(L1842&gt;0,O1842/L1842,"")</f>
        <v>0.2</v>
      </c>
    </row>
    <row r="1843" customFormat="false" ht="15" hidden="false" customHeight="false" outlineLevel="0" collapsed="false">
      <c r="A1843" s="2" t="str">
        <f aca="false">RAW_DATA!A1839</f>
        <v>ORD-101838</v>
      </c>
      <c r="B1843" s="2" t="str">
        <f aca="false">RAW_DATA!B1839</f>
        <v>CUST-9615</v>
      </c>
      <c r="C1843" s="2" t="str">
        <f aca="false">RAW_DATA!C1839</f>
        <v>Men</v>
      </c>
      <c r="D1843" s="2" t="str">
        <f aca="false">RAW_DATA!D1839</f>
        <v>MEN-KURTA-001</v>
      </c>
      <c r="E1843" s="14" t="str">
        <f aca="false">RAW_DATA!E1839</f>
        <v>2024-06-30</v>
      </c>
      <c r="F1843" s="14" t="str">
        <f aca="false">RAW_DATA!F1839</f>
        <v>2024-07-08</v>
      </c>
      <c r="G1843" s="2" t="str">
        <f aca="false">RAW_DATA!G1839</f>
        <v>Karnali</v>
      </c>
      <c r="H1843" s="4" t="n">
        <f aca="false">RAW_DATA!H1839</f>
        <v>7170.34</v>
      </c>
      <c r="I1843" s="5" t="n">
        <f aca="false">RAW_DATA!I1839</f>
        <v>20</v>
      </c>
      <c r="J1843" s="2" t="str">
        <f aca="false">RAW_DATA!J1839</f>
        <v>Yes</v>
      </c>
      <c r="K1843" s="15" t="n">
        <f aca="false">IF(AND(F1843&lt;&gt;"",E1843&lt;&gt;""),DATEVALUE(F1843)-DATEVALUE(E1843),"")</f>
        <v>8</v>
      </c>
      <c r="L1843" s="4" t="n">
        <f aca="false">H1843*(1-I1843/100)</f>
        <v>5736.272</v>
      </c>
      <c r="M1843" s="4" t="n">
        <f aca="false">H1843*CALCULATIONS!$B$2</f>
        <v>4302.204</v>
      </c>
      <c r="N1843" s="4" t="n">
        <f aca="false">IF(J1843="Yes",H1843*CALCULATIONS!$B$3,0)</f>
        <v>1434.068</v>
      </c>
      <c r="O1843" s="4" t="n">
        <f aca="false">L1843-M1843-N1843</f>
        <v>0</v>
      </c>
      <c r="P1843" s="16" t="n">
        <f aca="false">IF(L1843&gt;0,O1843/L1843,"")</f>
        <v>0</v>
      </c>
    </row>
    <row r="1844" customFormat="false" ht="15" hidden="false" customHeight="false" outlineLevel="0" collapsed="false">
      <c r="A1844" s="2" t="str">
        <f aca="false">RAW_DATA!A1840</f>
        <v>ORD-101839</v>
      </c>
      <c r="B1844" s="2" t="str">
        <f aca="false">RAW_DATA!B1840</f>
        <v>CUST-9660</v>
      </c>
      <c r="C1844" s="2" t="str">
        <f aca="false">RAW_DATA!C1840</f>
        <v>Men</v>
      </c>
      <c r="D1844" s="2" t="str">
        <f aca="false">RAW_DATA!D1840</f>
        <v>MEN-SHIRT-002</v>
      </c>
      <c r="E1844" s="14" t="str">
        <f aca="false">RAW_DATA!E1840</f>
        <v>2024-03-03</v>
      </c>
      <c r="F1844" s="14" t="str">
        <f aca="false">RAW_DATA!F1840</f>
        <v>2024-03-13</v>
      </c>
      <c r="G1844" s="2" t="str">
        <f aca="false">RAW_DATA!G1840</f>
        <v>Bagmati</v>
      </c>
      <c r="H1844" s="4" t="n">
        <f aca="false">RAW_DATA!H1840</f>
        <v>1181.31</v>
      </c>
      <c r="I1844" s="5" t="n">
        <f aca="false">RAW_DATA!I1840</f>
        <v>30</v>
      </c>
      <c r="J1844" s="2" t="str">
        <f aca="false">RAW_DATA!J1840</f>
        <v>No</v>
      </c>
      <c r="K1844" s="15" t="n">
        <f aca="false">IF(AND(F1844&lt;&gt;"",E1844&lt;&gt;""),DATEVALUE(F1844)-DATEVALUE(E1844),"")</f>
        <v>10</v>
      </c>
      <c r="L1844" s="4" t="n">
        <f aca="false">H1844*(1-I1844/100)</f>
        <v>826.917</v>
      </c>
      <c r="M1844" s="4" t="n">
        <f aca="false">H1844*CALCULATIONS!$B$2</f>
        <v>708.786</v>
      </c>
      <c r="N1844" s="4" t="n">
        <f aca="false">IF(J1844="Yes",H1844*CALCULATIONS!$B$3,0)</f>
        <v>0</v>
      </c>
      <c r="O1844" s="4" t="n">
        <f aca="false">L1844-M1844-N1844</f>
        <v>118.131</v>
      </c>
      <c r="P1844" s="16" t="n">
        <f aca="false">IF(L1844&gt;0,O1844/L1844,"")</f>
        <v>0.142857142857143</v>
      </c>
    </row>
    <row r="1845" customFormat="false" ht="15" hidden="false" customHeight="false" outlineLevel="0" collapsed="false">
      <c r="A1845" s="2" t="str">
        <f aca="false">RAW_DATA!A1841</f>
        <v>ORD-101840</v>
      </c>
      <c r="B1845" s="2" t="str">
        <f aca="false">RAW_DATA!B1841</f>
        <v>CUST-3907</v>
      </c>
      <c r="C1845" s="2" t="str">
        <f aca="false">RAW_DATA!C1841</f>
        <v>Men</v>
      </c>
      <c r="D1845" s="2" t="str">
        <f aca="false">RAW_DATA!D1841</f>
        <v>MEN-CHINO-001</v>
      </c>
      <c r="E1845" s="14" t="str">
        <f aca="false">RAW_DATA!E1841</f>
        <v>2024-11-16</v>
      </c>
      <c r="F1845" s="14" t="str">
        <f aca="false">RAW_DATA!F1841</f>
        <v>2024-11-24</v>
      </c>
      <c r="G1845" s="2" t="str">
        <f aca="false">RAW_DATA!G1841</f>
        <v>Sudurpashchim</v>
      </c>
      <c r="H1845" s="4" t="n">
        <f aca="false">RAW_DATA!H1841</f>
        <v>572.09</v>
      </c>
      <c r="I1845" s="5" t="n">
        <f aca="false">RAW_DATA!I1841</f>
        <v>25</v>
      </c>
      <c r="J1845" s="2" t="str">
        <f aca="false">RAW_DATA!J1841</f>
        <v>No</v>
      </c>
      <c r="K1845" s="15" t="n">
        <f aca="false">IF(AND(F1845&lt;&gt;"",E1845&lt;&gt;""),DATEVALUE(F1845)-DATEVALUE(E1845),"")</f>
        <v>8</v>
      </c>
      <c r="L1845" s="4" t="n">
        <f aca="false">H1845*(1-I1845/100)</f>
        <v>429.0675</v>
      </c>
      <c r="M1845" s="4" t="n">
        <f aca="false">H1845*CALCULATIONS!$B$2</f>
        <v>343.254</v>
      </c>
      <c r="N1845" s="4" t="n">
        <f aca="false">IF(J1845="Yes",H1845*CALCULATIONS!$B$3,0)</f>
        <v>0</v>
      </c>
      <c r="O1845" s="4" t="n">
        <f aca="false">L1845-M1845-N1845</f>
        <v>85.8135</v>
      </c>
      <c r="P1845" s="16" t="n">
        <f aca="false">IF(L1845&gt;0,O1845/L1845,"")</f>
        <v>0.2</v>
      </c>
    </row>
    <row r="1846" customFormat="false" ht="15" hidden="false" customHeight="false" outlineLevel="0" collapsed="false">
      <c r="A1846" s="2" t="str">
        <f aca="false">RAW_DATA!A1842</f>
        <v>ORD-101841</v>
      </c>
      <c r="B1846" s="2" t="str">
        <f aca="false">RAW_DATA!B1842</f>
        <v>CUST-2051</v>
      </c>
      <c r="C1846" s="2" t="str">
        <f aca="false">RAW_DATA!C1842</f>
        <v>Women</v>
      </c>
      <c r="D1846" s="2" t="str">
        <f aca="false">RAW_DATA!D1842</f>
        <v>WOM-SUIT-001</v>
      </c>
      <c r="E1846" s="14" t="str">
        <f aca="false">RAW_DATA!E1842</f>
        <v>2024-07-12</v>
      </c>
      <c r="F1846" s="14" t="str">
        <f aca="false">RAW_DATA!F1842</f>
        <v>2024-07-20</v>
      </c>
      <c r="G1846" s="2" t="str">
        <f aca="false">RAW_DATA!G1842</f>
        <v>Madhesh</v>
      </c>
      <c r="H1846" s="4" t="n">
        <f aca="false">RAW_DATA!H1842</f>
        <v>7977.12</v>
      </c>
      <c r="I1846" s="5" t="n">
        <f aca="false">RAW_DATA!I1842</f>
        <v>5</v>
      </c>
      <c r="J1846" s="2" t="str">
        <f aca="false">RAW_DATA!J1842</f>
        <v>No</v>
      </c>
      <c r="K1846" s="15" t="n">
        <f aca="false">IF(AND(F1846&lt;&gt;"",E1846&lt;&gt;""),DATEVALUE(F1846)-DATEVALUE(E1846),"")</f>
        <v>8</v>
      </c>
      <c r="L1846" s="4" t="n">
        <f aca="false">H1846*(1-I1846/100)</f>
        <v>7578.264</v>
      </c>
      <c r="M1846" s="4" t="n">
        <f aca="false">H1846*CALCULATIONS!$B$2</f>
        <v>4786.272</v>
      </c>
      <c r="N1846" s="4" t="n">
        <f aca="false">IF(J1846="Yes",H1846*CALCULATIONS!$B$3,0)</f>
        <v>0</v>
      </c>
      <c r="O1846" s="4" t="n">
        <f aca="false">L1846-M1846-N1846</f>
        <v>2791.992</v>
      </c>
      <c r="P1846" s="16" t="n">
        <f aca="false">IF(L1846&gt;0,O1846/L1846,"")</f>
        <v>0.368421052631579</v>
      </c>
    </row>
    <row r="1847" customFormat="false" ht="15" hidden="false" customHeight="false" outlineLevel="0" collapsed="false">
      <c r="A1847" s="2" t="str">
        <f aca="false">RAW_DATA!A1843</f>
        <v>ORD-101842</v>
      </c>
      <c r="B1847" s="2" t="str">
        <f aca="false">RAW_DATA!B1843</f>
        <v>CUST-3799</v>
      </c>
      <c r="C1847" s="2" t="str">
        <f aca="false">RAW_DATA!C1843</f>
        <v>Men</v>
      </c>
      <c r="D1847" s="2" t="str">
        <f aca="false">RAW_DATA!D1843</f>
        <v>MEN-JEANS-002</v>
      </c>
      <c r="E1847" s="14" t="str">
        <f aca="false">RAW_DATA!E1843</f>
        <v>2024-07-23</v>
      </c>
      <c r="F1847" s="14" t="str">
        <f aca="false">RAW_DATA!F1843</f>
        <v>2024-07-30</v>
      </c>
      <c r="G1847" s="2" t="str">
        <f aca="false">RAW_DATA!G1843</f>
        <v>Bagmati</v>
      </c>
      <c r="H1847" s="4" t="n">
        <f aca="false">RAW_DATA!H1843</f>
        <v>2551.76</v>
      </c>
      <c r="I1847" s="5" t="n">
        <f aca="false">RAW_DATA!I1843</f>
        <v>0</v>
      </c>
      <c r="J1847" s="2" t="str">
        <f aca="false">RAW_DATA!J1843</f>
        <v>No</v>
      </c>
      <c r="K1847" s="15" t="n">
        <f aca="false">IF(AND(F1847&lt;&gt;"",E1847&lt;&gt;""),DATEVALUE(F1847)-DATEVALUE(E1847),"")</f>
        <v>7</v>
      </c>
      <c r="L1847" s="4" t="n">
        <f aca="false">H1847*(1-I1847/100)</f>
        <v>2551.76</v>
      </c>
      <c r="M1847" s="4" t="n">
        <f aca="false">H1847*CALCULATIONS!$B$2</f>
        <v>1531.056</v>
      </c>
      <c r="N1847" s="4" t="n">
        <f aca="false">IF(J1847="Yes",H1847*CALCULATIONS!$B$3,0)</f>
        <v>0</v>
      </c>
      <c r="O1847" s="4" t="n">
        <f aca="false">L1847-M1847-N1847</f>
        <v>1020.704</v>
      </c>
      <c r="P1847" s="16" t="n">
        <f aca="false">IF(L1847&gt;0,O1847/L1847,"")</f>
        <v>0.4</v>
      </c>
    </row>
    <row r="1848" customFormat="false" ht="15" hidden="false" customHeight="false" outlineLevel="0" collapsed="false">
      <c r="A1848" s="2" t="str">
        <f aca="false">RAW_DATA!A1844</f>
        <v>ORD-101843</v>
      </c>
      <c r="B1848" s="2" t="str">
        <f aca="false">RAW_DATA!B1844</f>
        <v>CUST-9656</v>
      </c>
      <c r="C1848" s="2" t="str">
        <f aca="false">RAW_DATA!C1844</f>
        <v>Women</v>
      </c>
      <c r="D1848" s="2" t="str">
        <f aca="false">RAW_DATA!D1844</f>
        <v>WOM-JEANS-001</v>
      </c>
      <c r="E1848" s="14" t="str">
        <f aca="false">RAW_DATA!E1844</f>
        <v>2024-08-02</v>
      </c>
      <c r="F1848" s="14" t="str">
        <f aca="false">RAW_DATA!F1844</f>
        <v>2024-08-10</v>
      </c>
      <c r="G1848" s="2" t="str">
        <f aca="false">RAW_DATA!G1844</f>
        <v>Madhesh</v>
      </c>
      <c r="H1848" s="4" t="n">
        <f aca="false">RAW_DATA!H1844</f>
        <v>800.29</v>
      </c>
      <c r="I1848" s="5" t="n">
        <f aca="false">RAW_DATA!I1844</f>
        <v>5</v>
      </c>
      <c r="J1848" s="2" t="str">
        <f aca="false">RAW_DATA!J1844</f>
        <v>Yes</v>
      </c>
      <c r="K1848" s="15" t="n">
        <f aca="false">IF(AND(F1848&lt;&gt;"",E1848&lt;&gt;""),DATEVALUE(F1848)-DATEVALUE(E1848),"")</f>
        <v>8</v>
      </c>
      <c r="L1848" s="4" t="n">
        <f aca="false">H1848*(1-I1848/100)</f>
        <v>760.2755</v>
      </c>
      <c r="M1848" s="4" t="n">
        <f aca="false">H1848*CALCULATIONS!$B$2</f>
        <v>480.174</v>
      </c>
      <c r="N1848" s="4" t="n">
        <f aca="false">IF(J1848="Yes",H1848*CALCULATIONS!$B$3,0)</f>
        <v>160.058</v>
      </c>
      <c r="O1848" s="4" t="n">
        <f aca="false">L1848-M1848-N1848</f>
        <v>120.0435</v>
      </c>
      <c r="P1848" s="16" t="n">
        <f aca="false">IF(L1848&gt;0,O1848/L1848,"")</f>
        <v>0.157894736842105</v>
      </c>
    </row>
    <row r="1849" customFormat="false" ht="15" hidden="false" customHeight="false" outlineLevel="0" collapsed="false">
      <c r="A1849" s="2" t="str">
        <f aca="false">RAW_DATA!A1845</f>
        <v>ORD-101844</v>
      </c>
      <c r="B1849" s="2" t="str">
        <f aca="false">RAW_DATA!B1845</f>
        <v>CUST-5777</v>
      </c>
      <c r="C1849" s="2" t="str">
        <f aca="false">RAW_DATA!C1845</f>
        <v>Women</v>
      </c>
      <c r="D1849" s="2" t="str">
        <f aca="false">RAW_DATA!D1845</f>
        <v>WOM-SAREE-001</v>
      </c>
      <c r="E1849" s="14" t="str">
        <f aca="false">RAW_DATA!E1845</f>
        <v>2024-08-24</v>
      </c>
      <c r="F1849" s="14" t="str">
        <f aca="false">RAW_DATA!F1845</f>
        <v>2024-09-03</v>
      </c>
      <c r="G1849" s="2" t="str">
        <f aca="false">RAW_DATA!G1845</f>
        <v>Madhesh</v>
      </c>
      <c r="H1849" s="4" t="n">
        <f aca="false">RAW_DATA!H1845</f>
        <v>4151.82</v>
      </c>
      <c r="I1849" s="5" t="n">
        <f aca="false">RAW_DATA!I1845</f>
        <v>30</v>
      </c>
      <c r="J1849" s="2" t="str">
        <f aca="false">RAW_DATA!J1845</f>
        <v>No</v>
      </c>
      <c r="K1849" s="15" t="n">
        <f aca="false">IF(AND(F1849&lt;&gt;"",E1849&lt;&gt;""),DATEVALUE(F1849)-DATEVALUE(E1849),"")</f>
        <v>10</v>
      </c>
      <c r="L1849" s="4" t="n">
        <f aca="false">H1849*(1-I1849/100)</f>
        <v>2906.274</v>
      </c>
      <c r="M1849" s="4" t="n">
        <f aca="false">H1849*CALCULATIONS!$B$2</f>
        <v>2491.092</v>
      </c>
      <c r="N1849" s="4" t="n">
        <f aca="false">IF(J1849="Yes",H1849*CALCULATIONS!$B$3,0)</f>
        <v>0</v>
      </c>
      <c r="O1849" s="4" t="n">
        <f aca="false">L1849-M1849-N1849</f>
        <v>415.182</v>
      </c>
      <c r="P1849" s="16" t="n">
        <f aca="false">IF(L1849&gt;0,O1849/L1849,"")</f>
        <v>0.142857142857143</v>
      </c>
    </row>
    <row r="1850" customFormat="false" ht="15" hidden="false" customHeight="false" outlineLevel="0" collapsed="false">
      <c r="A1850" s="2" t="str">
        <f aca="false">RAW_DATA!A1846</f>
        <v>ORD-101845</v>
      </c>
      <c r="B1850" s="2" t="str">
        <f aca="false">RAW_DATA!B1846</f>
        <v>CUST-7607</v>
      </c>
      <c r="C1850" s="2" t="str">
        <f aca="false">RAW_DATA!C1846</f>
        <v>Kids</v>
      </c>
      <c r="D1850" s="2" t="str">
        <f aca="false">RAW_DATA!D1846</f>
        <v>KID-SHORTS-001</v>
      </c>
      <c r="E1850" s="14" t="str">
        <f aca="false">RAW_DATA!E1846</f>
        <v>2024-05-28</v>
      </c>
      <c r="F1850" s="14" t="str">
        <f aca="false">RAW_DATA!F1846</f>
        <v>2024-06-07</v>
      </c>
      <c r="G1850" s="2" t="str">
        <f aca="false">RAW_DATA!G1846</f>
        <v>Bagmati</v>
      </c>
      <c r="H1850" s="4" t="n">
        <f aca="false">RAW_DATA!H1846</f>
        <v>5918.14</v>
      </c>
      <c r="I1850" s="5" t="n">
        <f aca="false">RAW_DATA!I1846</f>
        <v>30</v>
      </c>
      <c r="J1850" s="2" t="str">
        <f aca="false">RAW_DATA!J1846</f>
        <v>Yes</v>
      </c>
      <c r="K1850" s="15" t="n">
        <f aca="false">IF(AND(F1850&lt;&gt;"",E1850&lt;&gt;""),DATEVALUE(F1850)-DATEVALUE(E1850),"")</f>
        <v>10</v>
      </c>
      <c r="L1850" s="4" t="n">
        <f aca="false">H1850*(1-I1850/100)</f>
        <v>4142.698</v>
      </c>
      <c r="M1850" s="4" t="n">
        <f aca="false">H1850*CALCULATIONS!$B$2</f>
        <v>3550.884</v>
      </c>
      <c r="N1850" s="4" t="n">
        <f aca="false">IF(J1850="Yes",H1850*CALCULATIONS!$B$3,0)</f>
        <v>1183.628</v>
      </c>
      <c r="O1850" s="4" t="n">
        <f aca="false">L1850-M1850-N1850</f>
        <v>-591.814</v>
      </c>
      <c r="P1850" s="16" t="n">
        <f aca="false">IF(L1850&gt;0,O1850/L1850,"")</f>
        <v>-0.142857142857143</v>
      </c>
    </row>
    <row r="1851" customFormat="false" ht="15" hidden="false" customHeight="false" outlineLevel="0" collapsed="false">
      <c r="A1851" s="2" t="str">
        <f aca="false">RAW_DATA!A1847</f>
        <v>ORD-101846</v>
      </c>
      <c r="B1851" s="2" t="str">
        <f aca="false">RAW_DATA!B1847</f>
        <v>CUST-1381</v>
      </c>
      <c r="C1851" s="2" t="str">
        <f aca="false">RAW_DATA!C1847</f>
        <v>Women</v>
      </c>
      <c r="D1851" s="2" t="str">
        <f aca="false">RAW_DATA!D1847</f>
        <v>WOM-BLOUSE-001</v>
      </c>
      <c r="E1851" s="14" t="str">
        <f aca="false">RAW_DATA!E1847</f>
        <v>2024-04-08</v>
      </c>
      <c r="F1851" s="14" t="str">
        <f aca="false">RAW_DATA!F1847</f>
        <v>2024-04-21</v>
      </c>
      <c r="G1851" s="2" t="str">
        <f aca="false">RAW_DATA!G1847</f>
        <v>Madhesh</v>
      </c>
      <c r="H1851" s="4" t="n">
        <f aca="false">RAW_DATA!H1847</f>
        <v>3210.85</v>
      </c>
      <c r="I1851" s="5" t="n">
        <f aca="false">RAW_DATA!I1847</f>
        <v>25</v>
      </c>
      <c r="J1851" s="2" t="str">
        <f aca="false">RAW_DATA!J1847</f>
        <v>No</v>
      </c>
      <c r="K1851" s="15" t="n">
        <f aca="false">IF(AND(F1851&lt;&gt;"",E1851&lt;&gt;""),DATEVALUE(F1851)-DATEVALUE(E1851),"")</f>
        <v>13</v>
      </c>
      <c r="L1851" s="4" t="n">
        <f aca="false">H1851*(1-I1851/100)</f>
        <v>2408.1375</v>
      </c>
      <c r="M1851" s="4" t="n">
        <f aca="false">H1851*CALCULATIONS!$B$2</f>
        <v>1926.51</v>
      </c>
      <c r="N1851" s="4" t="n">
        <f aca="false">IF(J1851="Yes",H1851*CALCULATIONS!$B$3,0)</f>
        <v>0</v>
      </c>
      <c r="O1851" s="4" t="n">
        <f aca="false">L1851-M1851-N1851</f>
        <v>481.6275</v>
      </c>
      <c r="P1851" s="16" t="n">
        <f aca="false">IF(L1851&gt;0,O1851/L1851,"")</f>
        <v>0.2</v>
      </c>
    </row>
    <row r="1852" customFormat="false" ht="15" hidden="false" customHeight="false" outlineLevel="0" collapsed="false">
      <c r="A1852" s="2" t="str">
        <f aca="false">RAW_DATA!A1848</f>
        <v>ORD-101847</v>
      </c>
      <c r="B1852" s="2" t="str">
        <f aca="false">RAW_DATA!B1848</f>
        <v>CUST-9689</v>
      </c>
      <c r="C1852" s="2" t="str">
        <f aca="false">RAW_DATA!C1848</f>
        <v>Women</v>
      </c>
      <c r="D1852" s="2" t="str">
        <f aca="false">RAW_DATA!D1848</f>
        <v>WOM-SUIT-001</v>
      </c>
      <c r="E1852" s="14" t="str">
        <f aca="false">RAW_DATA!E1848</f>
        <v>2024-05-28</v>
      </c>
      <c r="F1852" s="14" t="str">
        <f aca="false">RAW_DATA!F1848</f>
        <v>2024-06-03</v>
      </c>
      <c r="G1852" s="2" t="str">
        <f aca="false">RAW_DATA!G1848</f>
        <v>Madhesh</v>
      </c>
      <c r="H1852" s="4" t="n">
        <f aca="false">RAW_DATA!H1848</f>
        <v>11985.36</v>
      </c>
      <c r="I1852" s="5" t="n">
        <f aca="false">RAW_DATA!I1848</f>
        <v>15</v>
      </c>
      <c r="J1852" s="2" t="str">
        <f aca="false">RAW_DATA!J1848</f>
        <v>No</v>
      </c>
      <c r="K1852" s="15" t="n">
        <f aca="false">IF(AND(F1852&lt;&gt;"",E1852&lt;&gt;""),DATEVALUE(F1852)-DATEVALUE(E1852),"")</f>
        <v>6</v>
      </c>
      <c r="L1852" s="4" t="n">
        <f aca="false">H1852*(1-I1852/100)</f>
        <v>10187.556</v>
      </c>
      <c r="M1852" s="4" t="n">
        <f aca="false">H1852*CALCULATIONS!$B$2</f>
        <v>7191.216</v>
      </c>
      <c r="N1852" s="4" t="n">
        <f aca="false">IF(J1852="Yes",H1852*CALCULATIONS!$B$3,0)</f>
        <v>0</v>
      </c>
      <c r="O1852" s="4" t="n">
        <f aca="false">L1852-M1852-N1852</f>
        <v>2996.34</v>
      </c>
      <c r="P1852" s="16" t="n">
        <f aca="false">IF(L1852&gt;0,O1852/L1852,"")</f>
        <v>0.294117647058824</v>
      </c>
    </row>
    <row r="1853" customFormat="false" ht="15" hidden="false" customHeight="false" outlineLevel="0" collapsed="false">
      <c r="A1853" s="2" t="str">
        <f aca="false">RAW_DATA!A1849</f>
        <v>ORD-101848</v>
      </c>
      <c r="B1853" s="2" t="str">
        <f aca="false">RAW_DATA!B1849</f>
        <v>CUST-3923</v>
      </c>
      <c r="C1853" s="2" t="str">
        <f aca="false">RAW_DATA!C1849</f>
        <v>Women</v>
      </c>
      <c r="D1853" s="2" t="str">
        <f aca="false">RAW_DATA!D1849</f>
        <v>WOM-KURTA-001</v>
      </c>
      <c r="E1853" s="14" t="str">
        <f aca="false">RAW_DATA!E1849</f>
        <v>2024-05-03</v>
      </c>
      <c r="F1853" s="14" t="str">
        <f aca="false">RAW_DATA!F1849</f>
        <v>2024-05-09</v>
      </c>
      <c r="G1853" s="2" t="str">
        <f aca="false">RAW_DATA!G1849</f>
        <v>Lumbini</v>
      </c>
      <c r="H1853" s="4" t="n">
        <f aca="false">RAW_DATA!H1849</f>
        <v>2080</v>
      </c>
      <c r="I1853" s="5" t="n">
        <f aca="false">RAW_DATA!I1849</f>
        <v>25</v>
      </c>
      <c r="J1853" s="2" t="str">
        <f aca="false">RAW_DATA!J1849</f>
        <v>No</v>
      </c>
      <c r="K1853" s="15" t="n">
        <f aca="false">IF(AND(F1853&lt;&gt;"",E1853&lt;&gt;""),DATEVALUE(F1853)-DATEVALUE(E1853),"")</f>
        <v>6</v>
      </c>
      <c r="L1853" s="4" t="n">
        <f aca="false">H1853*(1-I1853/100)</f>
        <v>1560</v>
      </c>
      <c r="M1853" s="4" t="n">
        <f aca="false">H1853*CALCULATIONS!$B$2</f>
        <v>1248</v>
      </c>
      <c r="N1853" s="4" t="n">
        <f aca="false">IF(J1853="Yes",H1853*CALCULATIONS!$B$3,0)</f>
        <v>0</v>
      </c>
      <c r="O1853" s="4" t="n">
        <f aca="false">L1853-M1853-N1853</f>
        <v>312</v>
      </c>
      <c r="P1853" s="16" t="n">
        <f aca="false">IF(L1853&gt;0,O1853/L1853,"")</f>
        <v>0.2</v>
      </c>
    </row>
    <row r="1854" customFormat="false" ht="15" hidden="false" customHeight="false" outlineLevel="0" collapsed="false">
      <c r="A1854" s="2" t="str">
        <f aca="false">RAW_DATA!A1850</f>
        <v>ORD-101849</v>
      </c>
      <c r="B1854" s="2" t="str">
        <f aca="false">RAW_DATA!B1850</f>
        <v>CUST-1615</v>
      </c>
      <c r="C1854" s="2" t="str">
        <f aca="false">RAW_DATA!C1850</f>
        <v>Kids</v>
      </c>
      <c r="D1854" s="2" t="str">
        <f aca="false">RAW_DATA!D1850</f>
        <v>KID-JACKET-001</v>
      </c>
      <c r="E1854" s="14" t="str">
        <f aca="false">RAW_DATA!E1850</f>
        <v>2024-12-22</v>
      </c>
      <c r="F1854" s="14" t="str">
        <f aca="false">RAW_DATA!F1850</f>
        <v>2024-12-24</v>
      </c>
      <c r="G1854" s="2" t="str">
        <f aca="false">RAW_DATA!G1850</f>
        <v>Madhesh</v>
      </c>
      <c r="H1854" s="4" t="n">
        <f aca="false">RAW_DATA!H1850</f>
        <v>7252.4</v>
      </c>
      <c r="I1854" s="5" t="n">
        <f aca="false">RAW_DATA!I1850</f>
        <v>5</v>
      </c>
      <c r="J1854" s="2" t="str">
        <f aca="false">RAW_DATA!J1850</f>
        <v>No</v>
      </c>
      <c r="K1854" s="15" t="n">
        <f aca="false">IF(AND(F1854&lt;&gt;"",E1854&lt;&gt;""),DATEVALUE(F1854)-DATEVALUE(E1854),"")</f>
        <v>2</v>
      </c>
      <c r="L1854" s="4" t="n">
        <f aca="false">H1854*(1-I1854/100)</f>
        <v>6889.78</v>
      </c>
      <c r="M1854" s="4" t="n">
        <f aca="false">H1854*CALCULATIONS!$B$2</f>
        <v>4351.44</v>
      </c>
      <c r="N1854" s="4" t="n">
        <f aca="false">IF(J1854="Yes",H1854*CALCULATIONS!$B$3,0)</f>
        <v>0</v>
      </c>
      <c r="O1854" s="4" t="n">
        <f aca="false">L1854-M1854-N1854</f>
        <v>2538.34</v>
      </c>
      <c r="P1854" s="16" t="n">
        <f aca="false">IF(L1854&gt;0,O1854/L1854,"")</f>
        <v>0.368421052631579</v>
      </c>
    </row>
    <row r="1855" customFormat="false" ht="15" hidden="false" customHeight="false" outlineLevel="0" collapsed="false">
      <c r="A1855" s="2" t="str">
        <f aca="false">RAW_DATA!A1851</f>
        <v>ORD-101850</v>
      </c>
      <c r="B1855" s="2" t="str">
        <f aca="false">RAW_DATA!B1851</f>
        <v>CUST-6817</v>
      </c>
      <c r="C1855" s="2" t="str">
        <f aca="false">RAW_DATA!C1851</f>
        <v>Men</v>
      </c>
      <c r="D1855" s="2" t="str">
        <f aca="false">RAW_DATA!D1851</f>
        <v>MEN-SHIRT-001</v>
      </c>
      <c r="E1855" s="14" t="str">
        <f aca="false">RAW_DATA!E1851</f>
        <v>2024-04-20</v>
      </c>
      <c r="F1855" s="14" t="str">
        <f aca="false">RAW_DATA!F1851</f>
        <v>2024-04-23</v>
      </c>
      <c r="G1855" s="2" t="str">
        <f aca="false">RAW_DATA!G1851</f>
        <v>Sudurpashchim</v>
      </c>
      <c r="H1855" s="4" t="n">
        <f aca="false">RAW_DATA!H1851</f>
        <v>3962.85</v>
      </c>
      <c r="I1855" s="5" t="n">
        <f aca="false">RAW_DATA!I1851</f>
        <v>10</v>
      </c>
      <c r="J1855" s="2" t="str">
        <f aca="false">RAW_DATA!J1851</f>
        <v>No</v>
      </c>
      <c r="K1855" s="15" t="n">
        <f aca="false">IF(AND(F1855&lt;&gt;"",E1855&lt;&gt;""),DATEVALUE(F1855)-DATEVALUE(E1855),"")</f>
        <v>3</v>
      </c>
      <c r="L1855" s="4" t="n">
        <f aca="false">H1855*(1-I1855/100)</f>
        <v>3566.565</v>
      </c>
      <c r="M1855" s="4" t="n">
        <f aca="false">H1855*CALCULATIONS!$B$2</f>
        <v>2377.71</v>
      </c>
      <c r="N1855" s="4" t="n">
        <f aca="false">IF(J1855="Yes",H1855*CALCULATIONS!$B$3,0)</f>
        <v>0</v>
      </c>
      <c r="O1855" s="4" t="n">
        <f aca="false">L1855-M1855-N1855</f>
        <v>1188.855</v>
      </c>
      <c r="P1855" s="16" t="n">
        <f aca="false">IF(L1855&gt;0,O1855/L1855,"")</f>
        <v>0.333333333333333</v>
      </c>
    </row>
    <row r="1856" customFormat="false" ht="15" hidden="false" customHeight="false" outlineLevel="0" collapsed="false">
      <c r="A1856" s="2" t="str">
        <f aca="false">RAW_DATA!A1852</f>
        <v>ORD-101851</v>
      </c>
      <c r="B1856" s="2" t="str">
        <f aca="false">RAW_DATA!B1852</f>
        <v>CUST-3316</v>
      </c>
      <c r="C1856" s="2" t="str">
        <f aca="false">RAW_DATA!C1852</f>
        <v>Men</v>
      </c>
      <c r="D1856" s="2" t="str">
        <f aca="false">RAW_DATA!D1852</f>
        <v>MEN-CHINO-001</v>
      </c>
      <c r="E1856" s="14" t="str">
        <f aca="false">RAW_DATA!E1852</f>
        <v>2024-03-03</v>
      </c>
      <c r="F1856" s="14" t="str">
        <f aca="false">RAW_DATA!F1852</f>
        <v>2024-03-08</v>
      </c>
      <c r="G1856" s="2" t="str">
        <f aca="false">RAW_DATA!G1852</f>
        <v>Bagmati</v>
      </c>
      <c r="H1856" s="4" t="n">
        <f aca="false">RAW_DATA!H1852</f>
        <v>13310.46</v>
      </c>
      <c r="I1856" s="5" t="n">
        <f aca="false">RAW_DATA!I1852</f>
        <v>10</v>
      </c>
      <c r="J1856" s="2" t="str">
        <f aca="false">RAW_DATA!J1852</f>
        <v>No</v>
      </c>
      <c r="K1856" s="15" t="n">
        <f aca="false">IF(AND(F1856&lt;&gt;"",E1856&lt;&gt;""),DATEVALUE(F1856)-DATEVALUE(E1856),"")</f>
        <v>5</v>
      </c>
      <c r="L1856" s="4" t="n">
        <f aca="false">H1856*(1-I1856/100)</f>
        <v>11979.414</v>
      </c>
      <c r="M1856" s="4" t="n">
        <f aca="false">H1856*CALCULATIONS!$B$2</f>
        <v>7986.276</v>
      </c>
      <c r="N1856" s="4" t="n">
        <f aca="false">IF(J1856="Yes",H1856*CALCULATIONS!$B$3,0)</f>
        <v>0</v>
      </c>
      <c r="O1856" s="4" t="n">
        <f aca="false">L1856-M1856-N1856</f>
        <v>3993.138</v>
      </c>
      <c r="P1856" s="16" t="n">
        <f aca="false">IF(L1856&gt;0,O1856/L1856,"")</f>
        <v>0.333333333333333</v>
      </c>
    </row>
    <row r="1857" customFormat="false" ht="15" hidden="false" customHeight="false" outlineLevel="0" collapsed="false">
      <c r="A1857" s="2" t="str">
        <f aca="false">RAW_DATA!A1853</f>
        <v>ORD-101852</v>
      </c>
      <c r="B1857" s="2" t="str">
        <f aca="false">RAW_DATA!B1853</f>
        <v>CUST-9919</v>
      </c>
      <c r="C1857" s="2" t="str">
        <f aca="false">RAW_DATA!C1853</f>
        <v>Kids</v>
      </c>
      <c r="D1857" s="2" t="str">
        <f aca="false">RAW_DATA!D1853</f>
        <v>KID-FROCK-001</v>
      </c>
      <c r="E1857" s="14" t="str">
        <f aca="false">RAW_DATA!E1853</f>
        <v>2024-08-26</v>
      </c>
      <c r="F1857" s="14" t="str">
        <f aca="false">RAW_DATA!F1853</f>
        <v>2024-09-03</v>
      </c>
      <c r="G1857" s="2" t="str">
        <f aca="false">RAW_DATA!G1853</f>
        <v>Bagmati</v>
      </c>
      <c r="H1857" s="4" t="n">
        <f aca="false">RAW_DATA!H1853</f>
        <v>7093.79</v>
      </c>
      <c r="I1857" s="5" t="n">
        <f aca="false">RAW_DATA!I1853</f>
        <v>20</v>
      </c>
      <c r="J1857" s="2" t="str">
        <f aca="false">RAW_DATA!J1853</f>
        <v>No</v>
      </c>
      <c r="K1857" s="15" t="n">
        <f aca="false">IF(AND(F1857&lt;&gt;"",E1857&lt;&gt;""),DATEVALUE(F1857)-DATEVALUE(E1857),"")</f>
        <v>8</v>
      </c>
      <c r="L1857" s="4" t="n">
        <f aca="false">H1857*(1-I1857/100)</f>
        <v>5675.032</v>
      </c>
      <c r="M1857" s="4" t="n">
        <f aca="false">H1857*CALCULATIONS!$B$2</f>
        <v>4256.274</v>
      </c>
      <c r="N1857" s="4" t="n">
        <f aca="false">IF(J1857="Yes",H1857*CALCULATIONS!$B$3,0)</f>
        <v>0</v>
      </c>
      <c r="O1857" s="4" t="n">
        <f aca="false">L1857-M1857-N1857</f>
        <v>1418.758</v>
      </c>
      <c r="P1857" s="16" t="n">
        <f aca="false">IF(L1857&gt;0,O1857/L1857,"")</f>
        <v>0.25</v>
      </c>
    </row>
    <row r="1858" customFormat="false" ht="15" hidden="false" customHeight="false" outlineLevel="0" collapsed="false">
      <c r="A1858" s="2" t="str">
        <f aca="false">RAW_DATA!A1854</f>
        <v>ORD-101853</v>
      </c>
      <c r="B1858" s="2" t="str">
        <f aca="false">RAW_DATA!B1854</f>
        <v>CUST-6292</v>
      </c>
      <c r="C1858" s="2" t="str">
        <f aca="false">RAW_DATA!C1854</f>
        <v>Men</v>
      </c>
      <c r="D1858" s="2" t="str">
        <f aca="false">RAW_DATA!D1854</f>
        <v>MEN-JEANS-002</v>
      </c>
      <c r="E1858" s="14" t="str">
        <f aca="false">RAW_DATA!E1854</f>
        <v>2024-04-11</v>
      </c>
      <c r="F1858" s="14" t="str">
        <f aca="false">RAW_DATA!F1854</f>
        <v>2024-04-17</v>
      </c>
      <c r="G1858" s="2" t="str">
        <f aca="false">RAW_DATA!G1854</f>
        <v>Bagmati</v>
      </c>
      <c r="H1858" s="4" t="n">
        <f aca="false">RAW_DATA!H1854</f>
        <v>9647.67</v>
      </c>
      <c r="I1858" s="5" t="n">
        <f aca="false">RAW_DATA!I1854</f>
        <v>0</v>
      </c>
      <c r="J1858" s="2" t="str">
        <f aca="false">RAW_DATA!J1854</f>
        <v>Yes</v>
      </c>
      <c r="K1858" s="15" t="n">
        <f aca="false">IF(AND(F1858&lt;&gt;"",E1858&lt;&gt;""),DATEVALUE(F1858)-DATEVALUE(E1858),"")</f>
        <v>6</v>
      </c>
      <c r="L1858" s="4" t="n">
        <f aca="false">H1858*(1-I1858/100)</f>
        <v>9647.67</v>
      </c>
      <c r="M1858" s="4" t="n">
        <f aca="false">H1858*CALCULATIONS!$B$2</f>
        <v>5788.602</v>
      </c>
      <c r="N1858" s="4" t="n">
        <f aca="false">IF(J1858="Yes",H1858*CALCULATIONS!$B$3,0)</f>
        <v>1929.534</v>
      </c>
      <c r="O1858" s="4" t="n">
        <f aca="false">L1858-M1858-N1858</f>
        <v>1929.534</v>
      </c>
      <c r="P1858" s="16" t="n">
        <f aca="false">IF(L1858&gt;0,O1858/L1858,"")</f>
        <v>0.2</v>
      </c>
    </row>
    <row r="1859" customFormat="false" ht="15" hidden="false" customHeight="false" outlineLevel="0" collapsed="false">
      <c r="A1859" s="2" t="str">
        <f aca="false">RAW_DATA!A1855</f>
        <v>ORD-101854</v>
      </c>
      <c r="B1859" s="2" t="str">
        <f aca="false">RAW_DATA!B1855</f>
        <v>CUST-9272</v>
      </c>
      <c r="C1859" s="2" t="str">
        <f aca="false">RAW_DATA!C1855</f>
        <v>Kids</v>
      </c>
      <c r="D1859" s="2" t="str">
        <f aca="false">RAW_DATA!D1855</f>
        <v>KID-TSHIRT-001</v>
      </c>
      <c r="E1859" s="14" t="str">
        <f aca="false">RAW_DATA!E1855</f>
        <v>2024-02-09</v>
      </c>
      <c r="F1859" s="14" t="str">
        <f aca="false">RAW_DATA!F1855</f>
        <v>2024-02-22</v>
      </c>
      <c r="G1859" s="2" t="str">
        <f aca="false">RAW_DATA!G1855</f>
        <v>Karnali</v>
      </c>
      <c r="H1859" s="4" t="n">
        <f aca="false">RAW_DATA!H1855</f>
        <v>1003.98</v>
      </c>
      <c r="I1859" s="5" t="n">
        <f aca="false">RAW_DATA!I1855</f>
        <v>30</v>
      </c>
      <c r="J1859" s="2" t="str">
        <f aca="false">RAW_DATA!J1855</f>
        <v>No</v>
      </c>
      <c r="K1859" s="15" t="n">
        <f aca="false">IF(AND(F1859&lt;&gt;"",E1859&lt;&gt;""),DATEVALUE(F1859)-DATEVALUE(E1859),"")</f>
        <v>13</v>
      </c>
      <c r="L1859" s="4" t="n">
        <f aca="false">H1859*(1-I1859/100)</f>
        <v>702.786</v>
      </c>
      <c r="M1859" s="4" t="n">
        <f aca="false">H1859*CALCULATIONS!$B$2</f>
        <v>602.388</v>
      </c>
      <c r="N1859" s="4" t="n">
        <f aca="false">IF(J1859="Yes",H1859*CALCULATIONS!$B$3,0)</f>
        <v>0</v>
      </c>
      <c r="O1859" s="4" t="n">
        <f aca="false">L1859-M1859-N1859</f>
        <v>100.398</v>
      </c>
      <c r="P1859" s="16" t="n">
        <f aca="false">IF(L1859&gt;0,O1859/L1859,"")</f>
        <v>0.142857142857143</v>
      </c>
    </row>
    <row r="1860" customFormat="false" ht="15" hidden="false" customHeight="false" outlineLevel="0" collapsed="false">
      <c r="A1860" s="2" t="str">
        <f aca="false">RAW_DATA!A1856</f>
        <v>ORD-101855</v>
      </c>
      <c r="B1860" s="2" t="str">
        <f aca="false">RAW_DATA!B1856</f>
        <v>CUST-9592</v>
      </c>
      <c r="C1860" s="2" t="str">
        <f aca="false">RAW_DATA!C1856</f>
        <v>Women</v>
      </c>
      <c r="D1860" s="2" t="str">
        <f aca="false">RAW_DATA!D1856</f>
        <v>WOM-BLOUSE-001</v>
      </c>
      <c r="E1860" s="14" t="str">
        <f aca="false">RAW_DATA!E1856</f>
        <v>2024-09-13</v>
      </c>
      <c r="F1860" s="14" t="str">
        <f aca="false">RAW_DATA!F1856</f>
        <v>2024-09-23</v>
      </c>
      <c r="G1860" s="2" t="str">
        <f aca="false">RAW_DATA!G1856</f>
        <v>Sudurpashchim</v>
      </c>
      <c r="H1860" s="4" t="n">
        <f aca="false">RAW_DATA!H1856</f>
        <v>7194.84</v>
      </c>
      <c r="I1860" s="5" t="n">
        <f aca="false">RAW_DATA!I1856</f>
        <v>0</v>
      </c>
      <c r="J1860" s="2" t="str">
        <f aca="false">RAW_DATA!J1856</f>
        <v>No</v>
      </c>
      <c r="K1860" s="15" t="n">
        <f aca="false">IF(AND(F1860&lt;&gt;"",E1860&lt;&gt;""),DATEVALUE(F1860)-DATEVALUE(E1860),"")</f>
        <v>10</v>
      </c>
      <c r="L1860" s="4" t="n">
        <f aca="false">H1860*(1-I1860/100)</f>
        <v>7194.84</v>
      </c>
      <c r="M1860" s="4" t="n">
        <f aca="false">H1860*CALCULATIONS!$B$2</f>
        <v>4316.904</v>
      </c>
      <c r="N1860" s="4" t="n">
        <f aca="false">IF(J1860="Yes",H1860*CALCULATIONS!$B$3,0)</f>
        <v>0</v>
      </c>
      <c r="O1860" s="4" t="n">
        <f aca="false">L1860-M1860-N1860</f>
        <v>2877.936</v>
      </c>
      <c r="P1860" s="16" t="n">
        <f aca="false">IF(L1860&gt;0,O1860/L1860,"")</f>
        <v>0.4</v>
      </c>
    </row>
    <row r="1861" customFormat="false" ht="15" hidden="false" customHeight="false" outlineLevel="0" collapsed="false">
      <c r="A1861" s="2" t="str">
        <f aca="false">RAW_DATA!A1857</f>
        <v>ORD-101856</v>
      </c>
      <c r="B1861" s="2" t="str">
        <f aca="false">RAW_DATA!B1857</f>
        <v>CUST-7799</v>
      </c>
      <c r="C1861" s="2" t="str">
        <f aca="false">RAW_DATA!C1857</f>
        <v>Kids</v>
      </c>
      <c r="D1861" s="2" t="str">
        <f aca="false">RAW_DATA!D1857</f>
        <v>KID-TSHIRT-001</v>
      </c>
      <c r="E1861" s="14" t="str">
        <f aca="false">RAW_DATA!E1857</f>
        <v>2024-01-16</v>
      </c>
      <c r="F1861" s="14" t="str">
        <f aca="false">RAW_DATA!F1857</f>
        <v>2024-01-22</v>
      </c>
      <c r="G1861" s="2" t="str">
        <f aca="false">RAW_DATA!G1857</f>
        <v>Sudurpashchim</v>
      </c>
      <c r="H1861" s="4" t="n">
        <f aca="false">RAW_DATA!H1857</f>
        <v>12395.06</v>
      </c>
      <c r="I1861" s="5" t="n">
        <f aca="false">RAW_DATA!I1857</f>
        <v>5</v>
      </c>
      <c r="J1861" s="2" t="str">
        <f aca="false">RAW_DATA!J1857</f>
        <v>No</v>
      </c>
      <c r="K1861" s="15" t="n">
        <f aca="false">IF(AND(F1861&lt;&gt;"",E1861&lt;&gt;""),DATEVALUE(F1861)-DATEVALUE(E1861),"")</f>
        <v>6</v>
      </c>
      <c r="L1861" s="4" t="n">
        <f aca="false">H1861*(1-I1861/100)</f>
        <v>11775.307</v>
      </c>
      <c r="M1861" s="4" t="n">
        <f aca="false">H1861*CALCULATIONS!$B$2</f>
        <v>7437.036</v>
      </c>
      <c r="N1861" s="4" t="n">
        <f aca="false">IF(J1861="Yes",H1861*CALCULATIONS!$B$3,0)</f>
        <v>0</v>
      </c>
      <c r="O1861" s="4" t="n">
        <f aca="false">L1861-M1861-N1861</f>
        <v>4338.271</v>
      </c>
      <c r="P1861" s="16" t="n">
        <f aca="false">IF(L1861&gt;0,O1861/L1861,"")</f>
        <v>0.368421052631579</v>
      </c>
    </row>
    <row r="1862" customFormat="false" ht="15" hidden="false" customHeight="false" outlineLevel="0" collapsed="false">
      <c r="A1862" s="2" t="str">
        <f aca="false">RAW_DATA!A1858</f>
        <v>ORD-101857</v>
      </c>
      <c r="B1862" s="2" t="str">
        <f aca="false">RAW_DATA!B1858</f>
        <v>CUST-9148</v>
      </c>
      <c r="C1862" s="2" t="str">
        <f aca="false">RAW_DATA!C1858</f>
        <v>Men</v>
      </c>
      <c r="D1862" s="2" t="str">
        <f aca="false">RAW_DATA!D1858</f>
        <v>MEN-JEANS-001</v>
      </c>
      <c r="E1862" s="14" t="str">
        <f aca="false">RAW_DATA!E1858</f>
        <v>2024-05-05</v>
      </c>
      <c r="F1862" s="14" t="str">
        <f aca="false">RAW_DATA!F1858</f>
        <v>2024-05-12</v>
      </c>
      <c r="G1862" s="2" t="str">
        <f aca="false">RAW_DATA!G1858</f>
        <v>Karnali</v>
      </c>
      <c r="H1862" s="4" t="n">
        <f aca="false">RAW_DATA!H1858</f>
        <v>13902.73</v>
      </c>
      <c r="I1862" s="5" t="n">
        <f aca="false">RAW_DATA!I1858</f>
        <v>20</v>
      </c>
      <c r="J1862" s="2" t="str">
        <f aca="false">RAW_DATA!J1858</f>
        <v>No</v>
      </c>
      <c r="K1862" s="15" t="n">
        <f aca="false">IF(AND(F1862&lt;&gt;"",E1862&lt;&gt;""),DATEVALUE(F1862)-DATEVALUE(E1862),"")</f>
        <v>7</v>
      </c>
      <c r="L1862" s="4" t="n">
        <f aca="false">H1862*(1-I1862/100)</f>
        <v>11122.184</v>
      </c>
      <c r="M1862" s="4" t="n">
        <f aca="false">H1862*CALCULATIONS!$B$2</f>
        <v>8341.638</v>
      </c>
      <c r="N1862" s="4" t="n">
        <f aca="false">IF(J1862="Yes",H1862*CALCULATIONS!$B$3,0)</f>
        <v>0</v>
      </c>
      <c r="O1862" s="4" t="n">
        <f aca="false">L1862-M1862-N1862</f>
        <v>2780.546</v>
      </c>
      <c r="P1862" s="16" t="n">
        <f aca="false">IF(L1862&gt;0,O1862/L1862,"")</f>
        <v>0.25</v>
      </c>
    </row>
    <row r="1863" customFormat="false" ht="15" hidden="false" customHeight="false" outlineLevel="0" collapsed="false">
      <c r="A1863" s="2" t="str">
        <f aca="false">RAW_DATA!A1859</f>
        <v>ORD-101858</v>
      </c>
      <c r="B1863" s="2" t="str">
        <f aca="false">RAW_DATA!B1859</f>
        <v>CUST-4501</v>
      </c>
      <c r="C1863" s="2" t="str">
        <f aca="false">RAW_DATA!C1859</f>
        <v>Men</v>
      </c>
      <c r="D1863" s="2" t="str">
        <f aca="false">RAW_DATA!D1859</f>
        <v>MEN-JACKET-001</v>
      </c>
      <c r="E1863" s="14" t="str">
        <f aca="false">RAW_DATA!E1859</f>
        <v>2024-07-31</v>
      </c>
      <c r="F1863" s="14" t="str">
        <f aca="false">RAW_DATA!F1859</f>
        <v>2024-08-11</v>
      </c>
      <c r="G1863" s="2" t="str">
        <f aca="false">RAW_DATA!G1859</f>
        <v>Karnali</v>
      </c>
      <c r="H1863" s="4" t="n">
        <f aca="false">RAW_DATA!H1859</f>
        <v>2235.66</v>
      </c>
      <c r="I1863" s="5" t="n">
        <f aca="false">RAW_DATA!I1859</f>
        <v>20</v>
      </c>
      <c r="J1863" s="2" t="str">
        <f aca="false">RAW_DATA!J1859</f>
        <v>No</v>
      </c>
      <c r="K1863" s="15" t="n">
        <f aca="false">IF(AND(F1863&lt;&gt;"",E1863&lt;&gt;""),DATEVALUE(F1863)-DATEVALUE(E1863),"")</f>
        <v>11</v>
      </c>
      <c r="L1863" s="4" t="n">
        <f aca="false">H1863*(1-I1863/100)</f>
        <v>1788.528</v>
      </c>
      <c r="M1863" s="4" t="n">
        <f aca="false">H1863*CALCULATIONS!$B$2</f>
        <v>1341.396</v>
      </c>
      <c r="N1863" s="4" t="n">
        <f aca="false">IF(J1863="Yes",H1863*CALCULATIONS!$B$3,0)</f>
        <v>0</v>
      </c>
      <c r="O1863" s="4" t="n">
        <f aca="false">L1863-M1863-N1863</f>
        <v>447.132</v>
      </c>
      <c r="P1863" s="16" t="n">
        <f aca="false">IF(L1863&gt;0,O1863/L1863,"")</f>
        <v>0.25</v>
      </c>
    </row>
    <row r="1864" customFormat="false" ht="15" hidden="false" customHeight="false" outlineLevel="0" collapsed="false">
      <c r="A1864" s="2" t="str">
        <f aca="false">RAW_DATA!A1860</f>
        <v>ORD-101859</v>
      </c>
      <c r="B1864" s="2" t="str">
        <f aca="false">RAW_DATA!B1860</f>
        <v>CUST-3018</v>
      </c>
      <c r="C1864" s="2" t="str">
        <f aca="false">RAW_DATA!C1860</f>
        <v>Men</v>
      </c>
      <c r="D1864" s="2" t="str">
        <f aca="false">RAW_DATA!D1860</f>
        <v>MEN-KURTA-001</v>
      </c>
      <c r="E1864" s="14" t="str">
        <f aca="false">RAW_DATA!E1860</f>
        <v>2024-02-09</v>
      </c>
      <c r="F1864" s="14" t="str">
        <f aca="false">RAW_DATA!F1860</f>
        <v>2024-02-13</v>
      </c>
      <c r="G1864" s="2" t="str">
        <f aca="false">RAW_DATA!G1860</f>
        <v>Lumbini</v>
      </c>
      <c r="H1864" s="4" t="n">
        <f aca="false">RAW_DATA!H1860</f>
        <v>13345.32</v>
      </c>
      <c r="I1864" s="5" t="n">
        <f aca="false">RAW_DATA!I1860</f>
        <v>5</v>
      </c>
      <c r="J1864" s="2" t="str">
        <f aca="false">RAW_DATA!J1860</f>
        <v>Yes</v>
      </c>
      <c r="K1864" s="15" t="n">
        <f aca="false">IF(AND(F1864&lt;&gt;"",E1864&lt;&gt;""),DATEVALUE(F1864)-DATEVALUE(E1864),"")</f>
        <v>4</v>
      </c>
      <c r="L1864" s="4" t="n">
        <f aca="false">H1864*(1-I1864/100)</f>
        <v>12678.054</v>
      </c>
      <c r="M1864" s="4" t="n">
        <f aca="false">H1864*CALCULATIONS!$B$2</f>
        <v>8007.192</v>
      </c>
      <c r="N1864" s="4" t="n">
        <f aca="false">IF(J1864="Yes",H1864*CALCULATIONS!$B$3,0)</f>
        <v>2669.064</v>
      </c>
      <c r="O1864" s="4" t="n">
        <f aca="false">L1864-M1864-N1864</f>
        <v>2001.798</v>
      </c>
      <c r="P1864" s="16" t="n">
        <f aca="false">IF(L1864&gt;0,O1864/L1864,"")</f>
        <v>0.157894736842105</v>
      </c>
    </row>
    <row r="1865" customFormat="false" ht="15" hidden="false" customHeight="false" outlineLevel="0" collapsed="false">
      <c r="A1865" s="2" t="str">
        <f aca="false">RAW_DATA!A1861</f>
        <v>ORD-101860</v>
      </c>
      <c r="B1865" s="2" t="str">
        <f aca="false">RAW_DATA!B1861</f>
        <v>CUST-1432</v>
      </c>
      <c r="C1865" s="2" t="str">
        <f aca="false">RAW_DATA!C1861</f>
        <v>Kids</v>
      </c>
      <c r="D1865" s="2" t="str">
        <f aca="false">RAW_DATA!D1861</f>
        <v>KID-KURTA-001</v>
      </c>
      <c r="E1865" s="14" t="str">
        <f aca="false">RAW_DATA!E1861</f>
        <v>2024-04-28</v>
      </c>
      <c r="F1865" s="14" t="str">
        <f aca="false">RAW_DATA!F1861</f>
        <v>2024-05-03</v>
      </c>
      <c r="G1865" s="2" t="str">
        <f aca="false">RAW_DATA!G1861</f>
        <v>Bagmati</v>
      </c>
      <c r="H1865" s="4" t="n">
        <f aca="false">RAW_DATA!H1861</f>
        <v>4737.53</v>
      </c>
      <c r="I1865" s="5" t="n">
        <f aca="false">RAW_DATA!I1861</f>
        <v>20</v>
      </c>
      <c r="J1865" s="2" t="str">
        <f aca="false">RAW_DATA!J1861</f>
        <v>No</v>
      </c>
      <c r="K1865" s="15" t="n">
        <f aca="false">IF(AND(F1865&lt;&gt;"",E1865&lt;&gt;""),DATEVALUE(F1865)-DATEVALUE(E1865),"")</f>
        <v>5</v>
      </c>
      <c r="L1865" s="4" t="n">
        <f aca="false">H1865*(1-I1865/100)</f>
        <v>3790.024</v>
      </c>
      <c r="M1865" s="4" t="n">
        <f aca="false">H1865*CALCULATIONS!$B$2</f>
        <v>2842.518</v>
      </c>
      <c r="N1865" s="4" t="n">
        <f aca="false">IF(J1865="Yes",H1865*CALCULATIONS!$B$3,0)</f>
        <v>0</v>
      </c>
      <c r="O1865" s="4" t="n">
        <f aca="false">L1865-M1865-N1865</f>
        <v>947.506</v>
      </c>
      <c r="P1865" s="16" t="n">
        <f aca="false">IF(L1865&gt;0,O1865/L1865,"")</f>
        <v>0.25</v>
      </c>
    </row>
    <row r="1866" customFormat="false" ht="15" hidden="false" customHeight="false" outlineLevel="0" collapsed="false">
      <c r="A1866" s="2" t="str">
        <f aca="false">RAW_DATA!A1862</f>
        <v>ORD-101861</v>
      </c>
      <c r="B1866" s="2" t="str">
        <f aca="false">RAW_DATA!B1862</f>
        <v>CUST-2204</v>
      </c>
      <c r="C1866" s="2" t="str">
        <f aca="false">RAW_DATA!C1862</f>
        <v>Women</v>
      </c>
      <c r="D1866" s="2" t="str">
        <f aca="false">RAW_DATA!D1862</f>
        <v>WOM-LEHENGA-001</v>
      </c>
      <c r="E1866" s="14" t="str">
        <f aca="false">RAW_DATA!E1862</f>
        <v>2024-04-20</v>
      </c>
      <c r="F1866" s="14" t="str">
        <f aca="false">RAW_DATA!F1862</f>
        <v>2024-04-26</v>
      </c>
      <c r="G1866" s="2" t="str">
        <f aca="false">RAW_DATA!G1862</f>
        <v>Bagmati</v>
      </c>
      <c r="H1866" s="4" t="n">
        <f aca="false">RAW_DATA!H1862</f>
        <v>10982.83</v>
      </c>
      <c r="I1866" s="5" t="n">
        <f aca="false">RAW_DATA!I1862</f>
        <v>30</v>
      </c>
      <c r="J1866" s="2" t="str">
        <f aca="false">RAW_DATA!J1862</f>
        <v>No</v>
      </c>
      <c r="K1866" s="15" t="n">
        <f aca="false">IF(AND(F1866&lt;&gt;"",E1866&lt;&gt;""),DATEVALUE(F1866)-DATEVALUE(E1866),"")</f>
        <v>6</v>
      </c>
      <c r="L1866" s="4" t="n">
        <f aca="false">H1866*(1-I1866/100)</f>
        <v>7687.981</v>
      </c>
      <c r="M1866" s="4" t="n">
        <f aca="false">H1866*CALCULATIONS!$B$2</f>
        <v>6589.698</v>
      </c>
      <c r="N1866" s="4" t="n">
        <f aca="false">IF(J1866="Yes",H1866*CALCULATIONS!$B$3,0)</f>
        <v>0</v>
      </c>
      <c r="O1866" s="4" t="n">
        <f aca="false">L1866-M1866-N1866</f>
        <v>1098.283</v>
      </c>
      <c r="P1866" s="16" t="n">
        <f aca="false">IF(L1866&gt;0,O1866/L1866,"")</f>
        <v>0.142857142857143</v>
      </c>
    </row>
    <row r="1867" customFormat="false" ht="15" hidden="false" customHeight="false" outlineLevel="0" collapsed="false">
      <c r="A1867" s="2" t="str">
        <f aca="false">RAW_DATA!A1863</f>
        <v>ORD-101862</v>
      </c>
      <c r="B1867" s="2" t="str">
        <f aca="false">RAW_DATA!B1863</f>
        <v>CUST-5816</v>
      </c>
      <c r="C1867" s="2" t="str">
        <f aca="false">RAW_DATA!C1863</f>
        <v>Men</v>
      </c>
      <c r="D1867" s="2" t="str">
        <f aca="false">RAW_DATA!D1863</f>
        <v>MEN-JACKET-001</v>
      </c>
      <c r="E1867" s="14" t="str">
        <f aca="false">RAW_DATA!E1863</f>
        <v>2024-05-10</v>
      </c>
      <c r="F1867" s="14" t="str">
        <f aca="false">RAW_DATA!F1863</f>
        <v>2024-05-22</v>
      </c>
      <c r="G1867" s="2" t="str">
        <f aca="false">RAW_DATA!G1863</f>
        <v>Madhesh</v>
      </c>
      <c r="H1867" s="4" t="n">
        <f aca="false">RAW_DATA!H1863</f>
        <v>1612.8</v>
      </c>
      <c r="I1867" s="5" t="n">
        <f aca="false">RAW_DATA!I1863</f>
        <v>15</v>
      </c>
      <c r="J1867" s="2" t="str">
        <f aca="false">RAW_DATA!J1863</f>
        <v>No</v>
      </c>
      <c r="K1867" s="15" t="n">
        <f aca="false">IF(AND(F1867&lt;&gt;"",E1867&lt;&gt;""),DATEVALUE(F1867)-DATEVALUE(E1867),"")</f>
        <v>12</v>
      </c>
      <c r="L1867" s="4" t="n">
        <f aca="false">H1867*(1-I1867/100)</f>
        <v>1370.88</v>
      </c>
      <c r="M1867" s="4" t="n">
        <f aca="false">H1867*CALCULATIONS!$B$2</f>
        <v>967.68</v>
      </c>
      <c r="N1867" s="4" t="n">
        <f aca="false">IF(J1867="Yes",H1867*CALCULATIONS!$B$3,0)</f>
        <v>0</v>
      </c>
      <c r="O1867" s="4" t="n">
        <f aca="false">L1867-M1867-N1867</f>
        <v>403.2</v>
      </c>
      <c r="P1867" s="16" t="n">
        <f aca="false">IF(L1867&gt;0,O1867/L1867,"")</f>
        <v>0.294117647058824</v>
      </c>
    </row>
    <row r="1868" customFormat="false" ht="15" hidden="false" customHeight="false" outlineLevel="0" collapsed="false">
      <c r="A1868" s="2" t="str">
        <f aca="false">RAW_DATA!A1864</f>
        <v>ORD-101863</v>
      </c>
      <c r="B1868" s="2" t="str">
        <f aca="false">RAW_DATA!B1864</f>
        <v>CUST-6529</v>
      </c>
      <c r="C1868" s="2" t="str">
        <f aca="false">RAW_DATA!C1864</f>
        <v>Men</v>
      </c>
      <c r="D1868" s="2" t="str">
        <f aca="false">RAW_DATA!D1864</f>
        <v>MEN-CHINO-001</v>
      </c>
      <c r="E1868" s="14" t="str">
        <f aca="false">RAW_DATA!E1864</f>
        <v>2024-07-06</v>
      </c>
      <c r="F1868" s="14" t="str">
        <f aca="false">RAW_DATA!F1864</f>
        <v>2024-07-13</v>
      </c>
      <c r="G1868" s="2" t="str">
        <f aca="false">RAW_DATA!G1864</f>
        <v>Madhesh</v>
      </c>
      <c r="H1868" s="4" t="n">
        <f aca="false">RAW_DATA!H1864</f>
        <v>1121.37</v>
      </c>
      <c r="I1868" s="5" t="n">
        <f aca="false">RAW_DATA!I1864</f>
        <v>25</v>
      </c>
      <c r="J1868" s="2" t="str">
        <f aca="false">RAW_DATA!J1864</f>
        <v>No</v>
      </c>
      <c r="K1868" s="15" t="n">
        <f aca="false">IF(AND(F1868&lt;&gt;"",E1868&lt;&gt;""),DATEVALUE(F1868)-DATEVALUE(E1868),"")</f>
        <v>7</v>
      </c>
      <c r="L1868" s="4" t="n">
        <f aca="false">H1868*(1-I1868/100)</f>
        <v>841.0275</v>
      </c>
      <c r="M1868" s="4" t="n">
        <f aca="false">H1868*CALCULATIONS!$B$2</f>
        <v>672.822</v>
      </c>
      <c r="N1868" s="4" t="n">
        <f aca="false">IF(J1868="Yes",H1868*CALCULATIONS!$B$3,0)</f>
        <v>0</v>
      </c>
      <c r="O1868" s="4" t="n">
        <f aca="false">L1868-M1868-N1868</f>
        <v>168.2055</v>
      </c>
      <c r="P1868" s="16" t="n">
        <f aca="false">IF(L1868&gt;0,O1868/L1868,"")</f>
        <v>0.2</v>
      </c>
    </row>
    <row r="1869" customFormat="false" ht="15" hidden="false" customHeight="false" outlineLevel="0" collapsed="false">
      <c r="A1869" s="2" t="str">
        <f aca="false">RAW_DATA!A1865</f>
        <v>ORD-101864</v>
      </c>
      <c r="B1869" s="2" t="str">
        <f aca="false">RAW_DATA!B1865</f>
        <v>CUST-3110</v>
      </c>
      <c r="C1869" s="2" t="str">
        <f aca="false">RAW_DATA!C1865</f>
        <v>Men</v>
      </c>
      <c r="D1869" s="2" t="str">
        <f aca="false">RAW_DATA!D1865</f>
        <v>MEN-POLO-001</v>
      </c>
      <c r="E1869" s="14" t="str">
        <f aca="false">RAW_DATA!E1865</f>
        <v>2024-09-22</v>
      </c>
      <c r="F1869" s="14" t="str">
        <f aca="false">RAW_DATA!F1865</f>
        <v>2024-09-29</v>
      </c>
      <c r="G1869" s="2" t="str">
        <f aca="false">RAW_DATA!G1865</f>
        <v>Madhesh</v>
      </c>
      <c r="H1869" s="4" t="n">
        <f aca="false">RAW_DATA!H1865</f>
        <v>11284.48</v>
      </c>
      <c r="I1869" s="5" t="n">
        <f aca="false">RAW_DATA!I1865</f>
        <v>30</v>
      </c>
      <c r="J1869" s="2" t="str">
        <f aca="false">RAW_DATA!J1865</f>
        <v>Yes</v>
      </c>
      <c r="K1869" s="15" t="n">
        <f aca="false">IF(AND(F1869&lt;&gt;"",E1869&lt;&gt;""),DATEVALUE(F1869)-DATEVALUE(E1869),"")</f>
        <v>7</v>
      </c>
      <c r="L1869" s="4" t="n">
        <f aca="false">H1869*(1-I1869/100)</f>
        <v>7899.136</v>
      </c>
      <c r="M1869" s="4" t="n">
        <f aca="false">H1869*CALCULATIONS!$B$2</f>
        <v>6770.688</v>
      </c>
      <c r="N1869" s="4" t="n">
        <f aca="false">IF(J1869="Yes",H1869*CALCULATIONS!$B$3,0)</f>
        <v>2256.896</v>
      </c>
      <c r="O1869" s="4" t="n">
        <f aca="false">L1869-M1869-N1869</f>
        <v>-1128.448</v>
      </c>
      <c r="P1869" s="16" t="n">
        <f aca="false">IF(L1869&gt;0,O1869/L1869,"")</f>
        <v>-0.142857142857143</v>
      </c>
    </row>
    <row r="1870" customFormat="false" ht="15" hidden="false" customHeight="false" outlineLevel="0" collapsed="false">
      <c r="A1870" s="2" t="str">
        <f aca="false">RAW_DATA!A1866</f>
        <v>ORD-101865</v>
      </c>
      <c r="B1870" s="2" t="str">
        <f aca="false">RAW_DATA!B1866</f>
        <v>CUST-7399</v>
      </c>
      <c r="C1870" s="2" t="str">
        <f aca="false">RAW_DATA!C1866</f>
        <v>Women</v>
      </c>
      <c r="D1870" s="2" t="str">
        <f aca="false">RAW_DATA!D1866</f>
        <v>WOM-KURTA-001</v>
      </c>
      <c r="E1870" s="14" t="str">
        <f aca="false">RAW_DATA!E1866</f>
        <v>2024-01-29</v>
      </c>
      <c r="F1870" s="14" t="str">
        <f aca="false">RAW_DATA!F1866</f>
        <v>2024-02-04</v>
      </c>
      <c r="G1870" s="2" t="str">
        <f aca="false">RAW_DATA!G1866</f>
        <v>Sudurpashchim</v>
      </c>
      <c r="H1870" s="4" t="n">
        <f aca="false">RAW_DATA!H1866</f>
        <v>13185.02</v>
      </c>
      <c r="I1870" s="5" t="n">
        <f aca="false">RAW_DATA!I1866</f>
        <v>5</v>
      </c>
      <c r="J1870" s="2" t="str">
        <f aca="false">RAW_DATA!J1866</f>
        <v>No</v>
      </c>
      <c r="K1870" s="15" t="n">
        <f aca="false">IF(AND(F1870&lt;&gt;"",E1870&lt;&gt;""),DATEVALUE(F1870)-DATEVALUE(E1870),"")</f>
        <v>6</v>
      </c>
      <c r="L1870" s="4" t="n">
        <f aca="false">H1870*(1-I1870/100)</f>
        <v>12525.769</v>
      </c>
      <c r="M1870" s="4" t="n">
        <f aca="false">H1870*CALCULATIONS!$B$2</f>
        <v>7911.012</v>
      </c>
      <c r="N1870" s="4" t="n">
        <f aca="false">IF(J1870="Yes",H1870*CALCULATIONS!$B$3,0)</f>
        <v>0</v>
      </c>
      <c r="O1870" s="4" t="n">
        <f aca="false">L1870-M1870-N1870</f>
        <v>4614.757</v>
      </c>
      <c r="P1870" s="16" t="n">
        <f aca="false">IF(L1870&gt;0,O1870/L1870,"")</f>
        <v>0.368421052631579</v>
      </c>
    </row>
    <row r="1871" customFormat="false" ht="15" hidden="false" customHeight="false" outlineLevel="0" collapsed="false">
      <c r="A1871" s="2" t="str">
        <f aca="false">RAW_DATA!A1867</f>
        <v>ORD-101866</v>
      </c>
      <c r="B1871" s="2" t="str">
        <f aca="false">RAW_DATA!B1867</f>
        <v>CUST-6249</v>
      </c>
      <c r="C1871" s="2" t="str">
        <f aca="false">RAW_DATA!C1867</f>
        <v>Men</v>
      </c>
      <c r="D1871" s="2" t="str">
        <f aca="false">RAW_DATA!D1867</f>
        <v>MEN-KURTA-001</v>
      </c>
      <c r="E1871" s="14" t="str">
        <f aca="false">RAW_DATA!E1867</f>
        <v>2024-07-16</v>
      </c>
      <c r="F1871" s="14" t="str">
        <f aca="false">RAW_DATA!F1867</f>
        <v>2024-07-19</v>
      </c>
      <c r="G1871" s="2" t="str">
        <f aca="false">RAW_DATA!G1867</f>
        <v>Bagmati</v>
      </c>
      <c r="H1871" s="4" t="n">
        <f aca="false">RAW_DATA!H1867</f>
        <v>11559.67</v>
      </c>
      <c r="I1871" s="5" t="n">
        <f aca="false">RAW_DATA!I1867</f>
        <v>30</v>
      </c>
      <c r="J1871" s="2" t="str">
        <f aca="false">RAW_DATA!J1867</f>
        <v>No</v>
      </c>
      <c r="K1871" s="15" t="n">
        <f aca="false">IF(AND(F1871&lt;&gt;"",E1871&lt;&gt;""),DATEVALUE(F1871)-DATEVALUE(E1871),"")</f>
        <v>3</v>
      </c>
      <c r="L1871" s="4" t="n">
        <f aca="false">H1871*(1-I1871/100)</f>
        <v>8091.769</v>
      </c>
      <c r="M1871" s="4" t="n">
        <f aca="false">H1871*CALCULATIONS!$B$2</f>
        <v>6935.802</v>
      </c>
      <c r="N1871" s="4" t="n">
        <f aca="false">IF(J1871="Yes",H1871*CALCULATIONS!$B$3,0)</f>
        <v>0</v>
      </c>
      <c r="O1871" s="4" t="n">
        <f aca="false">L1871-M1871-N1871</f>
        <v>1155.967</v>
      </c>
      <c r="P1871" s="16" t="n">
        <f aca="false">IF(L1871&gt;0,O1871/L1871,"")</f>
        <v>0.142857142857143</v>
      </c>
    </row>
    <row r="1872" customFormat="false" ht="15" hidden="false" customHeight="false" outlineLevel="0" collapsed="false">
      <c r="A1872" s="2" t="str">
        <f aca="false">RAW_DATA!A1868</f>
        <v>ORD-101867</v>
      </c>
      <c r="B1872" s="2" t="str">
        <f aca="false">RAW_DATA!B1868</f>
        <v>CUST-8041</v>
      </c>
      <c r="C1872" s="2" t="str">
        <f aca="false">RAW_DATA!C1868</f>
        <v>Kids</v>
      </c>
      <c r="D1872" s="2" t="str">
        <f aca="false">RAW_DATA!D1868</f>
        <v>KID-DRESS-001</v>
      </c>
      <c r="E1872" s="14" t="str">
        <f aca="false">RAW_DATA!E1868</f>
        <v>2024-05-10</v>
      </c>
      <c r="F1872" s="14" t="str">
        <f aca="false">RAW_DATA!F1868</f>
        <v>2024-05-21</v>
      </c>
      <c r="G1872" s="2" t="str">
        <f aca="false">RAW_DATA!G1868</f>
        <v>Bagmati</v>
      </c>
      <c r="H1872" s="4" t="n">
        <f aca="false">RAW_DATA!H1868</f>
        <v>11630.12</v>
      </c>
      <c r="I1872" s="5" t="n">
        <f aca="false">RAW_DATA!I1868</f>
        <v>5</v>
      </c>
      <c r="J1872" s="2" t="str">
        <f aca="false">RAW_DATA!J1868</f>
        <v>No</v>
      </c>
      <c r="K1872" s="15" t="n">
        <f aca="false">IF(AND(F1872&lt;&gt;"",E1872&lt;&gt;""),DATEVALUE(F1872)-DATEVALUE(E1872),"")</f>
        <v>11</v>
      </c>
      <c r="L1872" s="4" t="n">
        <f aca="false">H1872*(1-I1872/100)</f>
        <v>11048.614</v>
      </c>
      <c r="M1872" s="4" t="n">
        <f aca="false">H1872*CALCULATIONS!$B$2</f>
        <v>6978.072</v>
      </c>
      <c r="N1872" s="4" t="n">
        <f aca="false">IF(J1872="Yes",H1872*CALCULATIONS!$B$3,0)</f>
        <v>0</v>
      </c>
      <c r="O1872" s="4" t="n">
        <f aca="false">L1872-M1872-N1872</f>
        <v>4070.542</v>
      </c>
      <c r="P1872" s="16" t="n">
        <f aca="false">IF(L1872&gt;0,O1872/L1872,"")</f>
        <v>0.368421052631579</v>
      </c>
    </row>
    <row r="1873" customFormat="false" ht="15" hidden="false" customHeight="false" outlineLevel="0" collapsed="false">
      <c r="A1873" s="2" t="str">
        <f aca="false">RAW_DATA!A1869</f>
        <v>ORD-101868</v>
      </c>
      <c r="B1873" s="2" t="str">
        <f aca="false">RAW_DATA!B1869</f>
        <v>CUST-3336</v>
      </c>
      <c r="C1873" s="2" t="str">
        <f aca="false">RAW_DATA!C1869</f>
        <v>Women</v>
      </c>
      <c r="D1873" s="2" t="str">
        <f aca="false">RAW_DATA!D1869</f>
        <v>WOM-DRESS-001</v>
      </c>
      <c r="E1873" s="14" t="str">
        <f aca="false">RAW_DATA!E1869</f>
        <v>2024-09-05</v>
      </c>
      <c r="F1873" s="14" t="str">
        <f aca="false">RAW_DATA!F1869</f>
        <v>2024-09-10</v>
      </c>
      <c r="G1873" s="2" t="str">
        <f aca="false">RAW_DATA!G1869</f>
        <v>Madhesh</v>
      </c>
      <c r="H1873" s="4" t="n">
        <f aca="false">RAW_DATA!H1869</f>
        <v>7538.1</v>
      </c>
      <c r="I1873" s="5" t="n">
        <f aca="false">RAW_DATA!I1869</f>
        <v>0</v>
      </c>
      <c r="J1873" s="2" t="str">
        <f aca="false">RAW_DATA!J1869</f>
        <v>No</v>
      </c>
      <c r="K1873" s="15" t="n">
        <f aca="false">IF(AND(F1873&lt;&gt;"",E1873&lt;&gt;""),DATEVALUE(F1873)-DATEVALUE(E1873),"")</f>
        <v>5</v>
      </c>
      <c r="L1873" s="4" t="n">
        <f aca="false">H1873*(1-I1873/100)</f>
        <v>7538.1</v>
      </c>
      <c r="M1873" s="4" t="n">
        <f aca="false">H1873*CALCULATIONS!$B$2</f>
        <v>4522.86</v>
      </c>
      <c r="N1873" s="4" t="n">
        <f aca="false">IF(J1873="Yes",H1873*CALCULATIONS!$B$3,0)</f>
        <v>0</v>
      </c>
      <c r="O1873" s="4" t="n">
        <f aca="false">L1873-M1873-N1873</f>
        <v>3015.24</v>
      </c>
      <c r="P1873" s="16" t="n">
        <f aca="false">IF(L1873&gt;0,O1873/L1873,"")</f>
        <v>0.4</v>
      </c>
    </row>
    <row r="1874" customFormat="false" ht="15" hidden="false" customHeight="false" outlineLevel="0" collapsed="false">
      <c r="A1874" s="2" t="str">
        <f aca="false">RAW_DATA!A1870</f>
        <v>ORD-101869</v>
      </c>
      <c r="B1874" s="2" t="str">
        <f aca="false">RAW_DATA!B1870</f>
        <v>CUST-1081</v>
      </c>
      <c r="C1874" s="2" t="str">
        <f aca="false">RAW_DATA!C1870</f>
        <v>Women</v>
      </c>
      <c r="D1874" s="2" t="str">
        <f aca="false">RAW_DATA!D1870</f>
        <v>WOM-CARDIGAN-001</v>
      </c>
      <c r="E1874" s="14" t="str">
        <f aca="false">RAW_DATA!E1870</f>
        <v>2024-01-21</v>
      </c>
      <c r="F1874" s="14" t="str">
        <f aca="false">RAW_DATA!F1870</f>
        <v>2024-01-23</v>
      </c>
      <c r="G1874" s="2" t="str">
        <f aca="false">RAW_DATA!G1870</f>
        <v>Karnali</v>
      </c>
      <c r="H1874" s="4" t="n">
        <f aca="false">RAW_DATA!H1870</f>
        <v>11370.12</v>
      </c>
      <c r="I1874" s="5" t="n">
        <f aca="false">RAW_DATA!I1870</f>
        <v>10</v>
      </c>
      <c r="J1874" s="2" t="str">
        <f aca="false">RAW_DATA!J1870</f>
        <v>No</v>
      </c>
      <c r="K1874" s="15" t="n">
        <f aca="false">IF(AND(F1874&lt;&gt;"",E1874&lt;&gt;""),DATEVALUE(F1874)-DATEVALUE(E1874),"")</f>
        <v>2</v>
      </c>
      <c r="L1874" s="4" t="n">
        <f aca="false">H1874*(1-I1874/100)</f>
        <v>10233.108</v>
      </c>
      <c r="M1874" s="4" t="n">
        <f aca="false">H1874*CALCULATIONS!$B$2</f>
        <v>6822.072</v>
      </c>
      <c r="N1874" s="4" t="n">
        <f aca="false">IF(J1874="Yes",H1874*CALCULATIONS!$B$3,0)</f>
        <v>0</v>
      </c>
      <c r="O1874" s="4" t="n">
        <f aca="false">L1874-M1874-N1874</f>
        <v>3411.036</v>
      </c>
      <c r="P1874" s="16" t="n">
        <f aca="false">IF(L1874&gt;0,O1874/L1874,"")</f>
        <v>0.333333333333333</v>
      </c>
    </row>
    <row r="1875" customFormat="false" ht="15" hidden="false" customHeight="false" outlineLevel="0" collapsed="false">
      <c r="A1875" s="2" t="str">
        <f aca="false">RAW_DATA!A1871</f>
        <v>ORD-101870</v>
      </c>
      <c r="B1875" s="2" t="str">
        <f aca="false">RAW_DATA!B1871</f>
        <v>CUST-9660</v>
      </c>
      <c r="C1875" s="2" t="str">
        <f aca="false">RAW_DATA!C1871</f>
        <v>Women</v>
      </c>
      <c r="D1875" s="2" t="str">
        <f aca="false">RAW_DATA!D1871</f>
        <v>WOM-SUIT-001</v>
      </c>
      <c r="E1875" s="14" t="str">
        <f aca="false">RAW_DATA!E1871</f>
        <v>2024-09-01</v>
      </c>
      <c r="F1875" s="14" t="str">
        <f aca="false">RAW_DATA!F1871</f>
        <v>2024-09-11</v>
      </c>
      <c r="G1875" s="2" t="str">
        <f aca="false">RAW_DATA!G1871</f>
        <v>Lumbini</v>
      </c>
      <c r="H1875" s="4" t="n">
        <f aca="false">RAW_DATA!H1871</f>
        <v>4827.38</v>
      </c>
      <c r="I1875" s="5" t="n">
        <f aca="false">RAW_DATA!I1871</f>
        <v>10</v>
      </c>
      <c r="J1875" s="2" t="str">
        <f aca="false">RAW_DATA!J1871</f>
        <v>No</v>
      </c>
      <c r="K1875" s="15" t="n">
        <f aca="false">IF(AND(F1875&lt;&gt;"",E1875&lt;&gt;""),DATEVALUE(F1875)-DATEVALUE(E1875),"")</f>
        <v>10</v>
      </c>
      <c r="L1875" s="4" t="n">
        <f aca="false">H1875*(1-I1875/100)</f>
        <v>4344.642</v>
      </c>
      <c r="M1875" s="4" t="n">
        <f aca="false">H1875*CALCULATIONS!$B$2</f>
        <v>2896.428</v>
      </c>
      <c r="N1875" s="4" t="n">
        <f aca="false">IF(J1875="Yes",H1875*CALCULATIONS!$B$3,0)</f>
        <v>0</v>
      </c>
      <c r="O1875" s="4" t="n">
        <f aca="false">L1875-M1875-N1875</f>
        <v>1448.214</v>
      </c>
      <c r="P1875" s="16" t="n">
        <f aca="false">IF(L1875&gt;0,O1875/L1875,"")</f>
        <v>0.333333333333333</v>
      </c>
    </row>
    <row r="1876" customFormat="false" ht="15" hidden="false" customHeight="false" outlineLevel="0" collapsed="false">
      <c r="A1876" s="2" t="str">
        <f aca="false">RAW_DATA!A1872</f>
        <v>ORD-101871</v>
      </c>
      <c r="B1876" s="2" t="str">
        <f aca="false">RAW_DATA!B1872</f>
        <v>CUST-8397</v>
      </c>
      <c r="C1876" s="2" t="str">
        <f aca="false">RAW_DATA!C1872</f>
        <v>Men</v>
      </c>
      <c r="D1876" s="2" t="str">
        <f aca="false">RAW_DATA!D1872</f>
        <v>MEN-SHIRT-001</v>
      </c>
      <c r="E1876" s="14" t="str">
        <f aca="false">RAW_DATA!E1872</f>
        <v>2024-03-04</v>
      </c>
      <c r="F1876" s="14" t="str">
        <f aca="false">RAW_DATA!F1872</f>
        <v>2024-03-06</v>
      </c>
      <c r="G1876" s="2" t="str">
        <f aca="false">RAW_DATA!G1872</f>
        <v>Bagmati</v>
      </c>
      <c r="H1876" s="4" t="n">
        <f aca="false">RAW_DATA!H1872</f>
        <v>5927.39</v>
      </c>
      <c r="I1876" s="5" t="n">
        <f aca="false">RAW_DATA!I1872</f>
        <v>25</v>
      </c>
      <c r="J1876" s="2" t="str">
        <f aca="false">RAW_DATA!J1872</f>
        <v>No</v>
      </c>
      <c r="K1876" s="15" t="n">
        <f aca="false">IF(AND(F1876&lt;&gt;"",E1876&lt;&gt;""),DATEVALUE(F1876)-DATEVALUE(E1876),"")</f>
        <v>2</v>
      </c>
      <c r="L1876" s="4" t="n">
        <f aca="false">H1876*(1-I1876/100)</f>
        <v>4445.5425</v>
      </c>
      <c r="M1876" s="4" t="n">
        <f aca="false">H1876*CALCULATIONS!$B$2</f>
        <v>3556.434</v>
      </c>
      <c r="N1876" s="4" t="n">
        <f aca="false">IF(J1876="Yes",H1876*CALCULATIONS!$B$3,0)</f>
        <v>0</v>
      </c>
      <c r="O1876" s="4" t="n">
        <f aca="false">L1876-M1876-N1876</f>
        <v>889.1085</v>
      </c>
      <c r="P1876" s="16" t="n">
        <f aca="false">IF(L1876&gt;0,O1876/L1876,"")</f>
        <v>0.2</v>
      </c>
    </row>
    <row r="1877" customFormat="false" ht="15" hidden="false" customHeight="false" outlineLevel="0" collapsed="false">
      <c r="A1877" s="2" t="str">
        <f aca="false">RAW_DATA!A1873</f>
        <v>ORD-101872</v>
      </c>
      <c r="B1877" s="2" t="str">
        <f aca="false">RAW_DATA!B1873</f>
        <v>CUST-5740</v>
      </c>
      <c r="C1877" s="2" t="str">
        <f aca="false">RAW_DATA!C1873</f>
        <v>Women</v>
      </c>
      <c r="D1877" s="2" t="str">
        <f aca="false">RAW_DATA!D1873</f>
        <v>WOM-KURTA-001</v>
      </c>
      <c r="E1877" s="14" t="str">
        <f aca="false">RAW_DATA!E1873</f>
        <v>2024-10-16</v>
      </c>
      <c r="F1877" s="14" t="str">
        <f aca="false">RAW_DATA!F1873</f>
        <v>2024-10-22</v>
      </c>
      <c r="G1877" s="2" t="str">
        <f aca="false">RAW_DATA!G1873</f>
        <v>Gandaki</v>
      </c>
      <c r="H1877" s="4" t="n">
        <f aca="false">RAW_DATA!H1873</f>
        <v>7857.29</v>
      </c>
      <c r="I1877" s="5" t="n">
        <f aca="false">RAW_DATA!I1873</f>
        <v>0</v>
      </c>
      <c r="J1877" s="2" t="str">
        <f aca="false">RAW_DATA!J1873</f>
        <v>Yes</v>
      </c>
      <c r="K1877" s="15" t="n">
        <f aca="false">IF(AND(F1877&lt;&gt;"",E1877&lt;&gt;""),DATEVALUE(F1877)-DATEVALUE(E1877),"")</f>
        <v>6</v>
      </c>
      <c r="L1877" s="4" t="n">
        <f aca="false">H1877*(1-I1877/100)</f>
        <v>7857.29</v>
      </c>
      <c r="M1877" s="4" t="n">
        <f aca="false">H1877*CALCULATIONS!$B$2</f>
        <v>4714.374</v>
      </c>
      <c r="N1877" s="4" t="n">
        <f aca="false">IF(J1877="Yes",H1877*CALCULATIONS!$B$3,0)</f>
        <v>1571.458</v>
      </c>
      <c r="O1877" s="4" t="n">
        <f aca="false">L1877-M1877-N1877</f>
        <v>1571.458</v>
      </c>
      <c r="P1877" s="16" t="n">
        <f aca="false">IF(L1877&gt;0,O1877/L1877,"")</f>
        <v>0.2</v>
      </c>
    </row>
    <row r="1878" customFormat="false" ht="15" hidden="false" customHeight="false" outlineLevel="0" collapsed="false">
      <c r="A1878" s="2" t="str">
        <f aca="false">RAW_DATA!A1874</f>
        <v>ORD-101873</v>
      </c>
      <c r="B1878" s="2" t="str">
        <f aca="false">RAW_DATA!B1874</f>
        <v>CUST-7893</v>
      </c>
      <c r="C1878" s="2" t="str">
        <f aca="false">RAW_DATA!C1874</f>
        <v>Men</v>
      </c>
      <c r="D1878" s="2" t="str">
        <f aca="false">RAW_DATA!D1874</f>
        <v>MEN-JEANS-001</v>
      </c>
      <c r="E1878" s="14" t="str">
        <f aca="false">RAW_DATA!E1874</f>
        <v>2024-05-10</v>
      </c>
      <c r="F1878" s="14" t="str">
        <f aca="false">RAW_DATA!F1874</f>
        <v>2024-05-16</v>
      </c>
      <c r="G1878" s="2" t="str">
        <f aca="false">RAW_DATA!G1874</f>
        <v>Sudurpashchim</v>
      </c>
      <c r="H1878" s="4" t="n">
        <f aca="false">RAW_DATA!H1874</f>
        <v>14932.77</v>
      </c>
      <c r="I1878" s="5" t="n">
        <f aca="false">RAW_DATA!I1874</f>
        <v>25</v>
      </c>
      <c r="J1878" s="2" t="str">
        <f aca="false">RAW_DATA!J1874</f>
        <v>Yes</v>
      </c>
      <c r="K1878" s="15" t="n">
        <f aca="false">IF(AND(F1878&lt;&gt;"",E1878&lt;&gt;""),DATEVALUE(F1878)-DATEVALUE(E1878),"")</f>
        <v>6</v>
      </c>
      <c r="L1878" s="4" t="n">
        <f aca="false">H1878*(1-I1878/100)</f>
        <v>11199.5775</v>
      </c>
      <c r="M1878" s="4" t="n">
        <f aca="false">H1878*CALCULATIONS!$B$2</f>
        <v>8959.662</v>
      </c>
      <c r="N1878" s="4" t="n">
        <f aca="false">IF(J1878="Yes",H1878*CALCULATIONS!$B$3,0)</f>
        <v>2986.554</v>
      </c>
      <c r="O1878" s="4" t="n">
        <f aca="false">L1878-M1878-N1878</f>
        <v>-746.638500000001</v>
      </c>
      <c r="P1878" s="16" t="n">
        <f aca="false">IF(L1878&gt;0,O1878/L1878,"")</f>
        <v>-0.0666666666666668</v>
      </c>
    </row>
    <row r="1879" customFormat="false" ht="15" hidden="false" customHeight="false" outlineLevel="0" collapsed="false">
      <c r="A1879" s="2" t="str">
        <f aca="false">RAW_DATA!A1875</f>
        <v>ORD-101874</v>
      </c>
      <c r="B1879" s="2" t="str">
        <f aca="false">RAW_DATA!B1875</f>
        <v>CUST-8474</v>
      </c>
      <c r="C1879" s="2" t="str">
        <f aca="false">RAW_DATA!C1875</f>
        <v>Women</v>
      </c>
      <c r="D1879" s="2" t="str">
        <f aca="false">RAW_DATA!D1875</f>
        <v>WOM-SCARF-001</v>
      </c>
      <c r="E1879" s="14" t="str">
        <f aca="false">RAW_DATA!E1875</f>
        <v>2024-05-31</v>
      </c>
      <c r="F1879" s="14" t="str">
        <f aca="false">RAW_DATA!F1875</f>
        <v>2024-06-09</v>
      </c>
      <c r="G1879" s="2" t="str">
        <f aca="false">RAW_DATA!G1875</f>
        <v>Karnali</v>
      </c>
      <c r="H1879" s="4" t="n">
        <f aca="false">RAW_DATA!H1875</f>
        <v>11817.52</v>
      </c>
      <c r="I1879" s="5" t="n">
        <f aca="false">RAW_DATA!I1875</f>
        <v>30</v>
      </c>
      <c r="J1879" s="2" t="str">
        <f aca="false">RAW_DATA!J1875</f>
        <v>No</v>
      </c>
      <c r="K1879" s="15" t="n">
        <f aca="false">IF(AND(F1879&lt;&gt;"",E1879&lt;&gt;""),DATEVALUE(F1879)-DATEVALUE(E1879),"")</f>
        <v>9</v>
      </c>
      <c r="L1879" s="4" t="n">
        <f aca="false">H1879*(1-I1879/100)</f>
        <v>8272.264</v>
      </c>
      <c r="M1879" s="4" t="n">
        <f aca="false">H1879*CALCULATIONS!$B$2</f>
        <v>7090.512</v>
      </c>
      <c r="N1879" s="4" t="n">
        <f aca="false">IF(J1879="Yes",H1879*CALCULATIONS!$B$3,0)</f>
        <v>0</v>
      </c>
      <c r="O1879" s="4" t="n">
        <f aca="false">L1879-M1879-N1879</f>
        <v>1181.752</v>
      </c>
      <c r="P1879" s="16" t="n">
        <f aca="false">IF(L1879&gt;0,O1879/L1879,"")</f>
        <v>0.142857142857143</v>
      </c>
    </row>
    <row r="1880" customFormat="false" ht="15" hidden="false" customHeight="false" outlineLevel="0" collapsed="false">
      <c r="A1880" s="2" t="str">
        <f aca="false">RAW_DATA!A1876</f>
        <v>ORD-101875</v>
      </c>
      <c r="B1880" s="2" t="str">
        <f aca="false">RAW_DATA!B1876</f>
        <v>CUST-5066</v>
      </c>
      <c r="C1880" s="2" t="str">
        <f aca="false">RAW_DATA!C1876</f>
        <v>Men</v>
      </c>
      <c r="D1880" s="2" t="str">
        <f aca="false">RAW_DATA!D1876</f>
        <v>MEN-CHINO-001</v>
      </c>
      <c r="E1880" s="14" t="str">
        <f aca="false">RAW_DATA!E1876</f>
        <v>2024-10-23</v>
      </c>
      <c r="F1880" s="14" t="str">
        <f aca="false">RAW_DATA!F1876</f>
        <v>2024-10-28</v>
      </c>
      <c r="G1880" s="2" t="str">
        <f aca="false">RAW_DATA!G1876</f>
        <v>Bagmati</v>
      </c>
      <c r="H1880" s="4" t="n">
        <f aca="false">RAW_DATA!H1876</f>
        <v>11861.2</v>
      </c>
      <c r="I1880" s="5" t="n">
        <f aca="false">RAW_DATA!I1876</f>
        <v>20</v>
      </c>
      <c r="J1880" s="2" t="str">
        <f aca="false">RAW_DATA!J1876</f>
        <v>No</v>
      </c>
      <c r="K1880" s="15" t="n">
        <f aca="false">IF(AND(F1880&lt;&gt;"",E1880&lt;&gt;""),DATEVALUE(F1880)-DATEVALUE(E1880),"")</f>
        <v>5</v>
      </c>
      <c r="L1880" s="4" t="n">
        <f aca="false">H1880*(1-I1880/100)</f>
        <v>9488.96</v>
      </c>
      <c r="M1880" s="4" t="n">
        <f aca="false">H1880*CALCULATIONS!$B$2</f>
        <v>7116.72</v>
      </c>
      <c r="N1880" s="4" t="n">
        <f aca="false">IF(J1880="Yes",H1880*CALCULATIONS!$B$3,0)</f>
        <v>0</v>
      </c>
      <c r="O1880" s="4" t="n">
        <f aca="false">L1880-M1880-N1880</f>
        <v>2372.24</v>
      </c>
      <c r="P1880" s="16" t="n">
        <f aca="false">IF(L1880&gt;0,O1880/L1880,"")</f>
        <v>0.25</v>
      </c>
    </row>
    <row r="1881" customFormat="false" ht="15" hidden="false" customHeight="false" outlineLevel="0" collapsed="false">
      <c r="A1881" s="2" t="str">
        <f aca="false">RAW_DATA!A1877</f>
        <v>ORD-101876</v>
      </c>
      <c r="B1881" s="2" t="str">
        <f aca="false">RAW_DATA!B1877</f>
        <v>CUST-4185</v>
      </c>
      <c r="C1881" s="2" t="str">
        <f aca="false">RAW_DATA!C1877</f>
        <v>Men</v>
      </c>
      <c r="D1881" s="2" t="str">
        <f aca="false">RAW_DATA!D1877</f>
        <v>MEN-KURTA-001</v>
      </c>
      <c r="E1881" s="14" t="str">
        <f aca="false">RAW_DATA!E1877</f>
        <v>2024-06-07</v>
      </c>
      <c r="F1881" s="14" t="str">
        <f aca="false">RAW_DATA!F1877</f>
        <v>2024-06-13</v>
      </c>
      <c r="G1881" s="2" t="str">
        <f aca="false">RAW_DATA!G1877</f>
        <v>Bagmati</v>
      </c>
      <c r="H1881" s="4" t="n">
        <f aca="false">RAW_DATA!H1877</f>
        <v>11698.34</v>
      </c>
      <c r="I1881" s="5" t="n">
        <f aca="false">RAW_DATA!I1877</f>
        <v>0</v>
      </c>
      <c r="J1881" s="2" t="str">
        <f aca="false">RAW_DATA!J1877</f>
        <v>No</v>
      </c>
      <c r="K1881" s="15" t="n">
        <f aca="false">IF(AND(F1881&lt;&gt;"",E1881&lt;&gt;""),DATEVALUE(F1881)-DATEVALUE(E1881),"")</f>
        <v>6</v>
      </c>
      <c r="L1881" s="4" t="n">
        <f aca="false">H1881*(1-I1881/100)</f>
        <v>11698.34</v>
      </c>
      <c r="M1881" s="4" t="n">
        <f aca="false">H1881*CALCULATIONS!$B$2</f>
        <v>7019.004</v>
      </c>
      <c r="N1881" s="4" t="n">
        <f aca="false">IF(J1881="Yes",H1881*CALCULATIONS!$B$3,0)</f>
        <v>0</v>
      </c>
      <c r="O1881" s="4" t="n">
        <f aca="false">L1881-M1881-N1881</f>
        <v>4679.336</v>
      </c>
      <c r="P1881" s="16" t="n">
        <f aca="false">IF(L1881&gt;0,O1881/L1881,"")</f>
        <v>0.4</v>
      </c>
    </row>
    <row r="1882" customFormat="false" ht="15" hidden="false" customHeight="false" outlineLevel="0" collapsed="false">
      <c r="A1882" s="2" t="str">
        <f aca="false">RAW_DATA!A1878</f>
        <v>ORD-101877</v>
      </c>
      <c r="B1882" s="2" t="str">
        <f aca="false">RAW_DATA!B1878</f>
        <v>CUST-8043</v>
      </c>
      <c r="C1882" s="2" t="str">
        <f aca="false">RAW_DATA!C1878</f>
        <v>Kids</v>
      </c>
      <c r="D1882" s="2" t="str">
        <f aca="false">RAW_DATA!D1878</f>
        <v>KID-DRESS-001</v>
      </c>
      <c r="E1882" s="14" t="str">
        <f aca="false">RAW_DATA!E1878</f>
        <v>2024-04-24</v>
      </c>
      <c r="F1882" s="14" t="str">
        <f aca="false">RAW_DATA!F1878</f>
        <v>2024-04-28</v>
      </c>
      <c r="G1882" s="2" t="str">
        <f aca="false">RAW_DATA!G1878</f>
        <v>Bagmati</v>
      </c>
      <c r="H1882" s="4" t="n">
        <f aca="false">RAW_DATA!H1878</f>
        <v>11814.86</v>
      </c>
      <c r="I1882" s="5" t="n">
        <f aca="false">RAW_DATA!I1878</f>
        <v>30</v>
      </c>
      <c r="J1882" s="2" t="str">
        <f aca="false">RAW_DATA!J1878</f>
        <v>Yes</v>
      </c>
      <c r="K1882" s="15" t="n">
        <f aca="false">IF(AND(F1882&lt;&gt;"",E1882&lt;&gt;""),DATEVALUE(F1882)-DATEVALUE(E1882),"")</f>
        <v>4</v>
      </c>
      <c r="L1882" s="4" t="n">
        <f aca="false">H1882*(1-I1882/100)</f>
        <v>8270.402</v>
      </c>
      <c r="M1882" s="4" t="n">
        <f aca="false">H1882*CALCULATIONS!$B$2</f>
        <v>7088.916</v>
      </c>
      <c r="N1882" s="4" t="n">
        <f aca="false">IF(J1882="Yes",H1882*CALCULATIONS!$B$3,0)</f>
        <v>2362.972</v>
      </c>
      <c r="O1882" s="4" t="n">
        <f aca="false">L1882-M1882-N1882</f>
        <v>-1181.486</v>
      </c>
      <c r="P1882" s="16" t="n">
        <f aca="false">IF(L1882&gt;0,O1882/L1882,"")</f>
        <v>-0.142857142857143</v>
      </c>
    </row>
    <row r="1883" customFormat="false" ht="15" hidden="false" customHeight="false" outlineLevel="0" collapsed="false">
      <c r="A1883" s="2" t="str">
        <f aca="false">RAW_DATA!A1879</f>
        <v>ORD-101878</v>
      </c>
      <c r="B1883" s="2" t="str">
        <f aca="false">RAW_DATA!B1879</f>
        <v>CUST-3539</v>
      </c>
      <c r="C1883" s="2" t="str">
        <f aca="false">RAW_DATA!C1879</f>
        <v>Women</v>
      </c>
      <c r="D1883" s="2" t="str">
        <f aca="false">RAW_DATA!D1879</f>
        <v>WOM-CARDIGAN-001</v>
      </c>
      <c r="E1883" s="14" t="str">
        <f aca="false">RAW_DATA!E1879</f>
        <v>2024-12-24</v>
      </c>
      <c r="F1883" s="14" t="str">
        <f aca="false">RAW_DATA!F1879</f>
        <v>2024-12-25</v>
      </c>
      <c r="G1883" s="2" t="str">
        <f aca="false">RAW_DATA!G1879</f>
        <v>Sudurpashchim</v>
      </c>
      <c r="H1883" s="4" t="n">
        <f aca="false">RAW_DATA!H1879</f>
        <v>6413.38</v>
      </c>
      <c r="I1883" s="5" t="n">
        <f aca="false">RAW_DATA!I1879</f>
        <v>0</v>
      </c>
      <c r="J1883" s="2" t="str">
        <f aca="false">RAW_DATA!J1879</f>
        <v>No</v>
      </c>
      <c r="K1883" s="15" t="n">
        <f aca="false">IF(AND(F1883&lt;&gt;"",E1883&lt;&gt;""),DATEVALUE(F1883)-DATEVALUE(E1883),"")</f>
        <v>1</v>
      </c>
      <c r="L1883" s="4" t="n">
        <f aca="false">H1883*(1-I1883/100)</f>
        <v>6413.38</v>
      </c>
      <c r="M1883" s="4" t="n">
        <f aca="false">H1883*CALCULATIONS!$B$2</f>
        <v>3848.028</v>
      </c>
      <c r="N1883" s="4" t="n">
        <f aca="false">IF(J1883="Yes",H1883*CALCULATIONS!$B$3,0)</f>
        <v>0</v>
      </c>
      <c r="O1883" s="4" t="n">
        <f aca="false">L1883-M1883-N1883</f>
        <v>2565.352</v>
      </c>
      <c r="P1883" s="16" t="n">
        <f aca="false">IF(L1883&gt;0,O1883/L1883,"")</f>
        <v>0.4</v>
      </c>
    </row>
    <row r="1884" customFormat="false" ht="15" hidden="false" customHeight="false" outlineLevel="0" collapsed="false">
      <c r="A1884" s="2" t="str">
        <f aca="false">RAW_DATA!A1880</f>
        <v>ORD-101879</v>
      </c>
      <c r="B1884" s="2" t="str">
        <f aca="false">RAW_DATA!B1880</f>
        <v>CUST-4537</v>
      </c>
      <c r="C1884" s="2" t="str">
        <f aca="false">RAW_DATA!C1880</f>
        <v>Men</v>
      </c>
      <c r="D1884" s="2" t="str">
        <f aca="false">RAW_DATA!D1880</f>
        <v>MEN-SHIRT-002</v>
      </c>
      <c r="E1884" s="14" t="str">
        <f aca="false">RAW_DATA!E1880</f>
        <v>2024-01-16</v>
      </c>
      <c r="F1884" s="14" t="str">
        <f aca="false">RAW_DATA!F1880</f>
        <v>2024-01-23</v>
      </c>
      <c r="G1884" s="2" t="str">
        <f aca="false">RAW_DATA!G1880</f>
        <v>Madhesh</v>
      </c>
      <c r="H1884" s="4" t="n">
        <f aca="false">RAW_DATA!H1880</f>
        <v>14598.97</v>
      </c>
      <c r="I1884" s="5" t="n">
        <f aca="false">RAW_DATA!I1880</f>
        <v>15</v>
      </c>
      <c r="J1884" s="2" t="str">
        <f aca="false">RAW_DATA!J1880</f>
        <v>Yes</v>
      </c>
      <c r="K1884" s="15" t="n">
        <f aca="false">IF(AND(F1884&lt;&gt;"",E1884&lt;&gt;""),DATEVALUE(F1884)-DATEVALUE(E1884),"")</f>
        <v>7</v>
      </c>
      <c r="L1884" s="4" t="n">
        <f aca="false">H1884*(1-I1884/100)</f>
        <v>12409.1245</v>
      </c>
      <c r="M1884" s="4" t="n">
        <f aca="false">H1884*CALCULATIONS!$B$2</f>
        <v>8759.382</v>
      </c>
      <c r="N1884" s="4" t="n">
        <f aca="false">IF(J1884="Yes",H1884*CALCULATIONS!$B$3,0)</f>
        <v>2919.794</v>
      </c>
      <c r="O1884" s="4" t="n">
        <f aca="false">L1884-M1884-N1884</f>
        <v>729.9485</v>
      </c>
      <c r="P1884" s="16" t="n">
        <f aca="false">IF(L1884&gt;0,O1884/L1884,"")</f>
        <v>0.0588235294117647</v>
      </c>
    </row>
    <row r="1885" customFormat="false" ht="15" hidden="false" customHeight="false" outlineLevel="0" collapsed="false">
      <c r="A1885" s="2" t="str">
        <f aca="false">RAW_DATA!A1881</f>
        <v>ORD-101880</v>
      </c>
      <c r="B1885" s="2" t="str">
        <f aca="false">RAW_DATA!B1881</f>
        <v>CUST-4997</v>
      </c>
      <c r="C1885" s="2" t="str">
        <f aca="false">RAW_DATA!C1881</f>
        <v>Men</v>
      </c>
      <c r="D1885" s="2" t="str">
        <f aca="false">RAW_DATA!D1881</f>
        <v>MEN-JEANS-002</v>
      </c>
      <c r="E1885" s="14" t="str">
        <f aca="false">RAW_DATA!E1881</f>
        <v>2024-12-05</v>
      </c>
      <c r="F1885" s="14" t="str">
        <f aca="false">RAW_DATA!F1881</f>
        <v>2024-12-11</v>
      </c>
      <c r="G1885" s="2" t="str">
        <f aca="false">RAW_DATA!G1881</f>
        <v>Gandaki</v>
      </c>
      <c r="H1885" s="4" t="n">
        <f aca="false">RAW_DATA!H1881</f>
        <v>5223.78</v>
      </c>
      <c r="I1885" s="5" t="n">
        <f aca="false">RAW_DATA!I1881</f>
        <v>5</v>
      </c>
      <c r="J1885" s="2" t="str">
        <f aca="false">RAW_DATA!J1881</f>
        <v>No</v>
      </c>
      <c r="K1885" s="15" t="n">
        <f aca="false">IF(AND(F1885&lt;&gt;"",E1885&lt;&gt;""),DATEVALUE(F1885)-DATEVALUE(E1885),"")</f>
        <v>6</v>
      </c>
      <c r="L1885" s="4" t="n">
        <f aca="false">H1885*(1-I1885/100)</f>
        <v>4962.591</v>
      </c>
      <c r="M1885" s="4" t="n">
        <f aca="false">H1885*CALCULATIONS!$B$2</f>
        <v>3134.268</v>
      </c>
      <c r="N1885" s="4" t="n">
        <f aca="false">IF(J1885="Yes",H1885*CALCULATIONS!$B$3,0)</f>
        <v>0</v>
      </c>
      <c r="O1885" s="4" t="n">
        <f aca="false">L1885-M1885-N1885</f>
        <v>1828.323</v>
      </c>
      <c r="P1885" s="16" t="n">
        <f aca="false">IF(L1885&gt;0,O1885/L1885,"")</f>
        <v>0.368421052631579</v>
      </c>
    </row>
    <row r="1886" customFormat="false" ht="15" hidden="false" customHeight="false" outlineLevel="0" collapsed="false">
      <c r="A1886" s="2" t="str">
        <f aca="false">RAW_DATA!A1882</f>
        <v>ORD-101881</v>
      </c>
      <c r="B1886" s="2" t="str">
        <f aca="false">RAW_DATA!B1882</f>
        <v>CUST-7676</v>
      </c>
      <c r="C1886" s="2" t="str">
        <f aca="false">RAW_DATA!C1882</f>
        <v>Kids</v>
      </c>
      <c r="D1886" s="2" t="str">
        <f aca="false">RAW_DATA!D1882</f>
        <v>KID-ONESIE-001</v>
      </c>
      <c r="E1886" s="14" t="str">
        <f aca="false">RAW_DATA!E1882</f>
        <v>2024-05-25</v>
      </c>
      <c r="F1886" s="14" t="str">
        <f aca="false">RAW_DATA!F1882</f>
        <v>2024-06-03</v>
      </c>
      <c r="G1886" s="2" t="str">
        <f aca="false">RAW_DATA!G1882</f>
        <v>Bagmati</v>
      </c>
      <c r="H1886" s="4" t="n">
        <f aca="false">RAW_DATA!H1882</f>
        <v>11476.68</v>
      </c>
      <c r="I1886" s="5" t="n">
        <f aca="false">RAW_DATA!I1882</f>
        <v>20</v>
      </c>
      <c r="J1886" s="2" t="str">
        <f aca="false">RAW_DATA!J1882</f>
        <v>No</v>
      </c>
      <c r="K1886" s="15" t="n">
        <f aca="false">IF(AND(F1886&lt;&gt;"",E1886&lt;&gt;""),DATEVALUE(F1886)-DATEVALUE(E1886),"")</f>
        <v>9</v>
      </c>
      <c r="L1886" s="4" t="n">
        <f aca="false">H1886*(1-I1886/100)</f>
        <v>9181.344</v>
      </c>
      <c r="M1886" s="4" t="n">
        <f aca="false">H1886*CALCULATIONS!$B$2</f>
        <v>6886.008</v>
      </c>
      <c r="N1886" s="4" t="n">
        <f aca="false">IF(J1886="Yes",H1886*CALCULATIONS!$B$3,0)</f>
        <v>0</v>
      </c>
      <c r="O1886" s="4" t="n">
        <f aca="false">L1886-M1886-N1886</f>
        <v>2295.336</v>
      </c>
      <c r="P1886" s="16" t="n">
        <f aca="false">IF(L1886&gt;0,O1886/L1886,"")</f>
        <v>0.25</v>
      </c>
    </row>
    <row r="1887" customFormat="false" ht="15" hidden="false" customHeight="false" outlineLevel="0" collapsed="false">
      <c r="A1887" s="2" t="str">
        <f aca="false">RAW_DATA!A1883</f>
        <v>ORD-101882</v>
      </c>
      <c r="B1887" s="2" t="str">
        <f aca="false">RAW_DATA!B1883</f>
        <v>CUST-3412</v>
      </c>
      <c r="C1887" s="2" t="str">
        <f aca="false">RAW_DATA!C1883</f>
        <v>Kids</v>
      </c>
      <c r="D1887" s="2" t="str">
        <f aca="false">RAW_DATA!D1883</f>
        <v>KID-FROCK-001</v>
      </c>
      <c r="E1887" s="14" t="str">
        <f aca="false">RAW_DATA!E1883</f>
        <v>2024-08-10</v>
      </c>
      <c r="F1887" s="14" t="str">
        <f aca="false">RAW_DATA!F1883</f>
        <v>2024-08-14</v>
      </c>
      <c r="G1887" s="2" t="str">
        <f aca="false">RAW_DATA!G1883</f>
        <v>Sudurpashchim</v>
      </c>
      <c r="H1887" s="4" t="n">
        <f aca="false">RAW_DATA!H1883</f>
        <v>8710.88</v>
      </c>
      <c r="I1887" s="5" t="n">
        <f aca="false">RAW_DATA!I1883</f>
        <v>25</v>
      </c>
      <c r="J1887" s="2" t="str">
        <f aca="false">RAW_DATA!J1883</f>
        <v>No</v>
      </c>
      <c r="K1887" s="15" t="n">
        <f aca="false">IF(AND(F1887&lt;&gt;"",E1887&lt;&gt;""),DATEVALUE(F1887)-DATEVALUE(E1887),"")</f>
        <v>4</v>
      </c>
      <c r="L1887" s="4" t="n">
        <f aca="false">H1887*(1-I1887/100)</f>
        <v>6533.16</v>
      </c>
      <c r="M1887" s="4" t="n">
        <f aca="false">H1887*CALCULATIONS!$B$2</f>
        <v>5226.528</v>
      </c>
      <c r="N1887" s="4" t="n">
        <f aca="false">IF(J1887="Yes",H1887*CALCULATIONS!$B$3,0)</f>
        <v>0</v>
      </c>
      <c r="O1887" s="4" t="n">
        <f aca="false">L1887-M1887-N1887</f>
        <v>1306.632</v>
      </c>
      <c r="P1887" s="16" t="n">
        <f aca="false">IF(L1887&gt;0,O1887/L1887,"")</f>
        <v>0.2</v>
      </c>
    </row>
    <row r="1888" customFormat="false" ht="15" hidden="false" customHeight="false" outlineLevel="0" collapsed="false">
      <c r="A1888" s="2" t="str">
        <f aca="false">RAW_DATA!A1884</f>
        <v>ORD-101883</v>
      </c>
      <c r="B1888" s="2" t="str">
        <f aca="false">RAW_DATA!B1884</f>
        <v>CUST-7198</v>
      </c>
      <c r="C1888" s="2" t="str">
        <f aca="false">RAW_DATA!C1884</f>
        <v>Women</v>
      </c>
      <c r="D1888" s="2" t="str">
        <f aca="false">RAW_DATA!D1884</f>
        <v>WOM-BLOUSE-001</v>
      </c>
      <c r="E1888" s="14" t="str">
        <f aca="false">RAW_DATA!E1884</f>
        <v>2024-05-16</v>
      </c>
      <c r="F1888" s="14" t="str">
        <f aca="false">RAW_DATA!F1884</f>
        <v>2024-05-18</v>
      </c>
      <c r="G1888" s="2" t="str">
        <f aca="false">RAW_DATA!G1884</f>
        <v>Gandaki</v>
      </c>
      <c r="H1888" s="4" t="n">
        <f aca="false">RAW_DATA!H1884</f>
        <v>6795.11</v>
      </c>
      <c r="I1888" s="5" t="n">
        <f aca="false">RAW_DATA!I1884</f>
        <v>5</v>
      </c>
      <c r="J1888" s="2" t="str">
        <f aca="false">RAW_DATA!J1884</f>
        <v>No</v>
      </c>
      <c r="K1888" s="15" t="n">
        <f aca="false">IF(AND(F1888&lt;&gt;"",E1888&lt;&gt;""),DATEVALUE(F1888)-DATEVALUE(E1888),"")</f>
        <v>2</v>
      </c>
      <c r="L1888" s="4" t="n">
        <f aca="false">H1888*(1-I1888/100)</f>
        <v>6455.3545</v>
      </c>
      <c r="M1888" s="4" t="n">
        <f aca="false">H1888*CALCULATIONS!$B$2</f>
        <v>4077.066</v>
      </c>
      <c r="N1888" s="4" t="n">
        <f aca="false">IF(J1888="Yes",H1888*CALCULATIONS!$B$3,0)</f>
        <v>0</v>
      </c>
      <c r="O1888" s="4" t="n">
        <f aca="false">L1888-M1888-N1888</f>
        <v>2378.2885</v>
      </c>
      <c r="P1888" s="16" t="n">
        <f aca="false">IF(L1888&gt;0,O1888/L1888,"")</f>
        <v>0.368421052631579</v>
      </c>
    </row>
    <row r="1889" customFormat="false" ht="15" hidden="false" customHeight="false" outlineLevel="0" collapsed="false">
      <c r="A1889" s="2" t="str">
        <f aca="false">RAW_DATA!A1885</f>
        <v>ORD-101884</v>
      </c>
      <c r="B1889" s="2" t="str">
        <f aca="false">RAW_DATA!B1885</f>
        <v>CUST-3387</v>
      </c>
      <c r="C1889" s="2" t="str">
        <f aca="false">RAW_DATA!C1885</f>
        <v>Men</v>
      </c>
      <c r="D1889" s="2" t="str">
        <f aca="false">RAW_DATA!D1885</f>
        <v>MEN-SHIRT-002</v>
      </c>
      <c r="E1889" s="14" t="str">
        <f aca="false">RAW_DATA!E1885</f>
        <v>2024-09-03</v>
      </c>
      <c r="F1889" s="14" t="str">
        <f aca="false">RAW_DATA!F1885</f>
        <v>2024-09-12</v>
      </c>
      <c r="G1889" s="2" t="str">
        <f aca="false">RAW_DATA!G1885</f>
        <v>Sudurpashchim</v>
      </c>
      <c r="H1889" s="4" t="n">
        <f aca="false">RAW_DATA!H1885</f>
        <v>716.53</v>
      </c>
      <c r="I1889" s="5" t="n">
        <f aca="false">RAW_DATA!I1885</f>
        <v>5</v>
      </c>
      <c r="J1889" s="2" t="str">
        <f aca="false">RAW_DATA!J1885</f>
        <v>Yes</v>
      </c>
      <c r="K1889" s="15" t="n">
        <f aca="false">IF(AND(F1889&lt;&gt;"",E1889&lt;&gt;""),DATEVALUE(F1889)-DATEVALUE(E1889),"")</f>
        <v>9</v>
      </c>
      <c r="L1889" s="4" t="n">
        <f aca="false">H1889*(1-I1889/100)</f>
        <v>680.7035</v>
      </c>
      <c r="M1889" s="4" t="n">
        <f aca="false">H1889*CALCULATIONS!$B$2</f>
        <v>429.918</v>
      </c>
      <c r="N1889" s="4" t="n">
        <f aca="false">IF(J1889="Yes",H1889*CALCULATIONS!$B$3,0)</f>
        <v>143.306</v>
      </c>
      <c r="O1889" s="4" t="n">
        <f aca="false">L1889-M1889-N1889</f>
        <v>107.4795</v>
      </c>
      <c r="P1889" s="16" t="n">
        <f aca="false">IF(L1889&gt;0,O1889/L1889,"")</f>
        <v>0.157894736842105</v>
      </c>
    </row>
    <row r="1890" customFormat="false" ht="15" hidden="false" customHeight="false" outlineLevel="0" collapsed="false">
      <c r="A1890" s="2" t="str">
        <f aca="false">RAW_DATA!A1886</f>
        <v>ORD-101885</v>
      </c>
      <c r="B1890" s="2" t="str">
        <f aca="false">RAW_DATA!B1886</f>
        <v>CUST-5375</v>
      </c>
      <c r="C1890" s="2" t="str">
        <f aca="false">RAW_DATA!C1886</f>
        <v>Women</v>
      </c>
      <c r="D1890" s="2" t="str">
        <f aca="false">RAW_DATA!D1886</f>
        <v>WOM-CARDIGAN-001</v>
      </c>
      <c r="E1890" s="14" t="str">
        <f aca="false">RAW_DATA!E1886</f>
        <v>2024-03-02</v>
      </c>
      <c r="F1890" s="14" t="str">
        <f aca="false">RAW_DATA!F1886</f>
        <v>2024-03-06</v>
      </c>
      <c r="G1890" s="2" t="str">
        <f aca="false">RAW_DATA!G1886</f>
        <v>Madhesh</v>
      </c>
      <c r="H1890" s="4" t="n">
        <f aca="false">RAW_DATA!H1886</f>
        <v>14716.87</v>
      </c>
      <c r="I1890" s="5" t="n">
        <f aca="false">RAW_DATA!I1886</f>
        <v>10</v>
      </c>
      <c r="J1890" s="2" t="str">
        <f aca="false">RAW_DATA!J1886</f>
        <v>No</v>
      </c>
      <c r="K1890" s="15" t="n">
        <f aca="false">IF(AND(F1890&lt;&gt;"",E1890&lt;&gt;""),DATEVALUE(F1890)-DATEVALUE(E1890),"")</f>
        <v>4</v>
      </c>
      <c r="L1890" s="4" t="n">
        <f aca="false">H1890*(1-I1890/100)</f>
        <v>13245.183</v>
      </c>
      <c r="M1890" s="4" t="n">
        <f aca="false">H1890*CALCULATIONS!$B$2</f>
        <v>8830.122</v>
      </c>
      <c r="N1890" s="4" t="n">
        <f aca="false">IF(J1890="Yes",H1890*CALCULATIONS!$B$3,0)</f>
        <v>0</v>
      </c>
      <c r="O1890" s="4" t="n">
        <f aca="false">L1890-M1890-N1890</f>
        <v>4415.061</v>
      </c>
      <c r="P1890" s="16" t="n">
        <f aca="false">IF(L1890&gt;0,O1890/L1890,"")</f>
        <v>0.333333333333333</v>
      </c>
    </row>
    <row r="1891" customFormat="false" ht="15" hidden="false" customHeight="false" outlineLevel="0" collapsed="false">
      <c r="A1891" s="2" t="str">
        <f aca="false">RAW_DATA!A1887</f>
        <v>ORD-101886</v>
      </c>
      <c r="B1891" s="2" t="str">
        <f aca="false">RAW_DATA!B1887</f>
        <v>CUST-1482</v>
      </c>
      <c r="C1891" s="2" t="str">
        <f aca="false">RAW_DATA!C1887</f>
        <v>Men</v>
      </c>
      <c r="D1891" s="2" t="str">
        <f aca="false">RAW_DATA!D1887</f>
        <v>MEN-JEANS-001</v>
      </c>
      <c r="E1891" s="14" t="str">
        <f aca="false">RAW_DATA!E1887</f>
        <v>2024-09-17</v>
      </c>
      <c r="F1891" s="14" t="str">
        <f aca="false">RAW_DATA!F1887</f>
        <v>2024-09-21</v>
      </c>
      <c r="G1891" s="2" t="str">
        <f aca="false">RAW_DATA!G1887</f>
        <v>Bagmati</v>
      </c>
      <c r="H1891" s="4" t="n">
        <f aca="false">RAW_DATA!H1887</f>
        <v>11710.6</v>
      </c>
      <c r="I1891" s="5" t="n">
        <f aca="false">RAW_DATA!I1887</f>
        <v>30</v>
      </c>
      <c r="J1891" s="2" t="str">
        <f aca="false">RAW_DATA!J1887</f>
        <v>No</v>
      </c>
      <c r="K1891" s="15" t="n">
        <f aca="false">IF(AND(F1891&lt;&gt;"",E1891&lt;&gt;""),DATEVALUE(F1891)-DATEVALUE(E1891),"")</f>
        <v>4</v>
      </c>
      <c r="L1891" s="4" t="n">
        <f aca="false">H1891*(1-I1891/100)</f>
        <v>8197.42</v>
      </c>
      <c r="M1891" s="4" t="n">
        <f aca="false">H1891*CALCULATIONS!$B$2</f>
        <v>7026.36</v>
      </c>
      <c r="N1891" s="4" t="n">
        <f aca="false">IF(J1891="Yes",H1891*CALCULATIONS!$B$3,0)</f>
        <v>0</v>
      </c>
      <c r="O1891" s="4" t="n">
        <f aca="false">L1891-M1891-N1891</f>
        <v>1171.06</v>
      </c>
      <c r="P1891" s="16" t="n">
        <f aca="false">IF(L1891&gt;0,O1891/L1891,"")</f>
        <v>0.142857142857143</v>
      </c>
    </row>
    <row r="1892" customFormat="false" ht="15" hidden="false" customHeight="false" outlineLevel="0" collapsed="false">
      <c r="A1892" s="2" t="str">
        <f aca="false">RAW_DATA!A1888</f>
        <v>ORD-101887</v>
      </c>
      <c r="B1892" s="2" t="str">
        <f aca="false">RAW_DATA!B1888</f>
        <v>CUST-7400</v>
      </c>
      <c r="C1892" s="2" t="str">
        <f aca="false">RAW_DATA!C1888</f>
        <v>Kids</v>
      </c>
      <c r="D1892" s="2" t="str">
        <f aca="false">RAW_DATA!D1888</f>
        <v>KID-JEANS-001</v>
      </c>
      <c r="E1892" s="14" t="str">
        <f aca="false">RAW_DATA!E1888</f>
        <v>2024-12-07</v>
      </c>
      <c r="F1892" s="14" t="str">
        <f aca="false">RAW_DATA!F1888</f>
        <v>2024-12-17</v>
      </c>
      <c r="G1892" s="2" t="str">
        <f aca="false">RAW_DATA!G1888</f>
        <v>Madhesh</v>
      </c>
      <c r="H1892" s="4" t="n">
        <f aca="false">RAW_DATA!H1888</f>
        <v>514.18</v>
      </c>
      <c r="I1892" s="5" t="n">
        <f aca="false">RAW_DATA!I1888</f>
        <v>5</v>
      </c>
      <c r="J1892" s="2" t="str">
        <f aca="false">RAW_DATA!J1888</f>
        <v>No</v>
      </c>
      <c r="K1892" s="15" t="n">
        <f aca="false">IF(AND(F1892&lt;&gt;"",E1892&lt;&gt;""),DATEVALUE(F1892)-DATEVALUE(E1892),"")</f>
        <v>10</v>
      </c>
      <c r="L1892" s="4" t="n">
        <f aca="false">H1892*(1-I1892/100)</f>
        <v>488.471</v>
      </c>
      <c r="M1892" s="4" t="n">
        <f aca="false">H1892*CALCULATIONS!$B$2</f>
        <v>308.508</v>
      </c>
      <c r="N1892" s="4" t="n">
        <f aca="false">IF(J1892="Yes",H1892*CALCULATIONS!$B$3,0)</f>
        <v>0</v>
      </c>
      <c r="O1892" s="4" t="n">
        <f aca="false">L1892-M1892-N1892</f>
        <v>179.963</v>
      </c>
      <c r="P1892" s="16" t="n">
        <f aca="false">IF(L1892&gt;0,O1892/L1892,"")</f>
        <v>0.368421052631579</v>
      </c>
    </row>
    <row r="1893" customFormat="false" ht="15" hidden="false" customHeight="false" outlineLevel="0" collapsed="false">
      <c r="A1893" s="2" t="str">
        <f aca="false">RAW_DATA!A1889</f>
        <v>ORD-101888</v>
      </c>
      <c r="B1893" s="2" t="str">
        <f aca="false">RAW_DATA!B1889</f>
        <v>CUST-4167</v>
      </c>
      <c r="C1893" s="2" t="str">
        <f aca="false">RAW_DATA!C1889</f>
        <v>Kids</v>
      </c>
      <c r="D1893" s="2" t="str">
        <f aca="false">RAW_DATA!D1889</f>
        <v>KID-SHORTS-001</v>
      </c>
      <c r="E1893" s="14" t="str">
        <f aca="false">RAW_DATA!E1889</f>
        <v>2024-07-17</v>
      </c>
      <c r="F1893" s="14" t="str">
        <f aca="false">RAW_DATA!F1889</f>
        <v>2024-07-23</v>
      </c>
      <c r="G1893" s="2" t="str">
        <f aca="false">RAW_DATA!G1889</f>
        <v>Bagmati</v>
      </c>
      <c r="H1893" s="4" t="n">
        <f aca="false">RAW_DATA!H1889</f>
        <v>2193.37</v>
      </c>
      <c r="I1893" s="5" t="n">
        <f aca="false">RAW_DATA!I1889</f>
        <v>0</v>
      </c>
      <c r="J1893" s="2" t="str">
        <f aca="false">RAW_DATA!J1889</f>
        <v>Yes</v>
      </c>
      <c r="K1893" s="15" t="n">
        <f aca="false">IF(AND(F1893&lt;&gt;"",E1893&lt;&gt;""),DATEVALUE(F1893)-DATEVALUE(E1893),"")</f>
        <v>6</v>
      </c>
      <c r="L1893" s="4" t="n">
        <f aca="false">H1893*(1-I1893/100)</f>
        <v>2193.37</v>
      </c>
      <c r="M1893" s="4" t="n">
        <f aca="false">H1893*CALCULATIONS!$B$2</f>
        <v>1316.022</v>
      </c>
      <c r="N1893" s="4" t="n">
        <f aca="false">IF(J1893="Yes",H1893*CALCULATIONS!$B$3,0)</f>
        <v>438.674</v>
      </c>
      <c r="O1893" s="4" t="n">
        <f aca="false">L1893-M1893-N1893</f>
        <v>438.674</v>
      </c>
      <c r="P1893" s="16" t="n">
        <f aca="false">IF(L1893&gt;0,O1893/L1893,"")</f>
        <v>0.2</v>
      </c>
    </row>
    <row r="1894" customFormat="false" ht="15" hidden="false" customHeight="false" outlineLevel="0" collapsed="false">
      <c r="A1894" s="2" t="str">
        <f aca="false">RAW_DATA!A1890</f>
        <v>ORD-101889</v>
      </c>
      <c r="B1894" s="2" t="str">
        <f aca="false">RAW_DATA!B1890</f>
        <v>CUST-1917</v>
      </c>
      <c r="C1894" s="2" t="str">
        <f aca="false">RAW_DATA!C1890</f>
        <v>Kids</v>
      </c>
      <c r="D1894" s="2" t="str">
        <f aca="false">RAW_DATA!D1890</f>
        <v>KID-UNIFORM-001</v>
      </c>
      <c r="E1894" s="14" t="str">
        <f aca="false">RAW_DATA!E1890</f>
        <v>2024-01-25</v>
      </c>
      <c r="F1894" s="14" t="str">
        <f aca="false">RAW_DATA!F1890</f>
        <v>2024-02-07</v>
      </c>
      <c r="G1894" s="2" t="str">
        <f aca="false">RAW_DATA!G1890</f>
        <v>Karnali</v>
      </c>
      <c r="H1894" s="4" t="n">
        <f aca="false">RAW_DATA!H1890</f>
        <v>12889.52</v>
      </c>
      <c r="I1894" s="5" t="n">
        <f aca="false">RAW_DATA!I1890</f>
        <v>30</v>
      </c>
      <c r="J1894" s="2" t="str">
        <f aca="false">RAW_DATA!J1890</f>
        <v>No</v>
      </c>
      <c r="K1894" s="15" t="n">
        <f aca="false">IF(AND(F1894&lt;&gt;"",E1894&lt;&gt;""),DATEVALUE(F1894)-DATEVALUE(E1894),"")</f>
        <v>13</v>
      </c>
      <c r="L1894" s="4" t="n">
        <f aca="false">H1894*(1-I1894/100)</f>
        <v>9022.664</v>
      </c>
      <c r="M1894" s="4" t="n">
        <f aca="false">H1894*CALCULATIONS!$B$2</f>
        <v>7733.712</v>
      </c>
      <c r="N1894" s="4" t="n">
        <f aca="false">IF(J1894="Yes",H1894*CALCULATIONS!$B$3,0)</f>
        <v>0</v>
      </c>
      <c r="O1894" s="4" t="n">
        <f aca="false">L1894-M1894-N1894</f>
        <v>1288.952</v>
      </c>
      <c r="P1894" s="16" t="n">
        <f aca="false">IF(L1894&gt;0,O1894/L1894,"")</f>
        <v>0.142857142857143</v>
      </c>
    </row>
    <row r="1895" customFormat="false" ht="15" hidden="false" customHeight="false" outlineLevel="0" collapsed="false">
      <c r="A1895" s="2" t="str">
        <f aca="false">RAW_DATA!A1891</f>
        <v>ORD-101890</v>
      </c>
      <c r="B1895" s="2" t="str">
        <f aca="false">RAW_DATA!B1891</f>
        <v>CUST-3903</v>
      </c>
      <c r="C1895" s="2" t="str">
        <f aca="false">RAW_DATA!C1891</f>
        <v>Women</v>
      </c>
      <c r="D1895" s="2" t="str">
        <f aca="false">RAW_DATA!D1891</f>
        <v>WOM-JEANS-001</v>
      </c>
      <c r="E1895" s="14" t="str">
        <f aca="false">RAW_DATA!E1891</f>
        <v>2024-06-13</v>
      </c>
      <c r="F1895" s="14" t="str">
        <f aca="false">RAW_DATA!F1891</f>
        <v>2024-06-15</v>
      </c>
      <c r="G1895" s="2" t="str">
        <f aca="false">RAW_DATA!G1891</f>
        <v>Bagmati</v>
      </c>
      <c r="H1895" s="4" t="n">
        <f aca="false">RAW_DATA!H1891</f>
        <v>9294.74</v>
      </c>
      <c r="I1895" s="5" t="n">
        <f aca="false">RAW_DATA!I1891</f>
        <v>25</v>
      </c>
      <c r="J1895" s="2" t="str">
        <f aca="false">RAW_DATA!J1891</f>
        <v>No</v>
      </c>
      <c r="K1895" s="15" t="n">
        <f aca="false">IF(AND(F1895&lt;&gt;"",E1895&lt;&gt;""),DATEVALUE(F1895)-DATEVALUE(E1895),"")</f>
        <v>2</v>
      </c>
      <c r="L1895" s="4" t="n">
        <f aca="false">H1895*(1-I1895/100)</f>
        <v>6971.055</v>
      </c>
      <c r="M1895" s="4" t="n">
        <f aca="false">H1895*CALCULATIONS!$B$2</f>
        <v>5576.844</v>
      </c>
      <c r="N1895" s="4" t="n">
        <f aca="false">IF(J1895="Yes",H1895*CALCULATIONS!$B$3,0)</f>
        <v>0</v>
      </c>
      <c r="O1895" s="4" t="n">
        <f aca="false">L1895-M1895-N1895</f>
        <v>1394.211</v>
      </c>
      <c r="P1895" s="16" t="n">
        <f aca="false">IF(L1895&gt;0,O1895/L1895,"")</f>
        <v>0.2</v>
      </c>
    </row>
    <row r="1896" customFormat="false" ht="15" hidden="false" customHeight="false" outlineLevel="0" collapsed="false">
      <c r="A1896" s="2" t="str">
        <f aca="false">RAW_DATA!A1892</f>
        <v>ORD-101891</v>
      </c>
      <c r="B1896" s="2" t="str">
        <f aca="false">RAW_DATA!B1892</f>
        <v>CUST-7035</v>
      </c>
      <c r="C1896" s="2" t="str">
        <f aca="false">RAW_DATA!C1892</f>
        <v>Kids</v>
      </c>
      <c r="D1896" s="2" t="str">
        <f aca="false">RAW_DATA!D1892</f>
        <v>KID-ONESIE-001</v>
      </c>
      <c r="E1896" s="14" t="str">
        <f aca="false">RAW_DATA!E1892</f>
        <v>2024-11-24</v>
      </c>
      <c r="F1896" s="14" t="str">
        <f aca="false">RAW_DATA!F1892</f>
        <v>2024-11-29</v>
      </c>
      <c r="G1896" s="2" t="str">
        <f aca="false">RAW_DATA!G1892</f>
        <v>Bagmati</v>
      </c>
      <c r="H1896" s="4" t="n">
        <f aca="false">RAW_DATA!H1892</f>
        <v>14266.64</v>
      </c>
      <c r="I1896" s="5" t="n">
        <f aca="false">RAW_DATA!I1892</f>
        <v>20</v>
      </c>
      <c r="J1896" s="2" t="str">
        <f aca="false">RAW_DATA!J1892</f>
        <v>Yes</v>
      </c>
      <c r="K1896" s="15" t="n">
        <f aca="false">IF(AND(F1896&lt;&gt;"",E1896&lt;&gt;""),DATEVALUE(F1896)-DATEVALUE(E1896),"")</f>
        <v>5</v>
      </c>
      <c r="L1896" s="4" t="n">
        <f aca="false">H1896*(1-I1896/100)</f>
        <v>11413.312</v>
      </c>
      <c r="M1896" s="4" t="n">
        <f aca="false">H1896*CALCULATIONS!$B$2</f>
        <v>8559.984</v>
      </c>
      <c r="N1896" s="4" t="n">
        <f aca="false">IF(J1896="Yes",H1896*CALCULATIONS!$B$3,0)</f>
        <v>2853.328</v>
      </c>
      <c r="O1896" s="4" t="n">
        <f aca="false">L1896-M1896-N1896</f>
        <v>0</v>
      </c>
      <c r="P1896" s="16" t="n">
        <f aca="false">IF(L1896&gt;0,O1896/L1896,"")</f>
        <v>0</v>
      </c>
    </row>
    <row r="1897" customFormat="false" ht="15" hidden="false" customHeight="false" outlineLevel="0" collapsed="false">
      <c r="A1897" s="2" t="str">
        <f aca="false">RAW_DATA!A1893</f>
        <v>ORD-101892</v>
      </c>
      <c r="B1897" s="2" t="str">
        <f aca="false">RAW_DATA!B1893</f>
        <v>CUST-8356</v>
      </c>
      <c r="C1897" s="2" t="str">
        <f aca="false">RAW_DATA!C1893</f>
        <v>Men</v>
      </c>
      <c r="D1897" s="2" t="str">
        <f aca="false">RAW_DATA!D1893</f>
        <v>MEN-JACKET-001</v>
      </c>
      <c r="E1897" s="14" t="str">
        <f aca="false">RAW_DATA!E1893</f>
        <v>2024-11-02</v>
      </c>
      <c r="F1897" s="14" t="str">
        <f aca="false">RAW_DATA!F1893</f>
        <v>2024-11-06</v>
      </c>
      <c r="G1897" s="2" t="str">
        <f aca="false">RAW_DATA!G1893</f>
        <v>Bagmati</v>
      </c>
      <c r="H1897" s="4" t="n">
        <f aca="false">RAW_DATA!H1893</f>
        <v>6889.42</v>
      </c>
      <c r="I1897" s="5" t="n">
        <f aca="false">RAW_DATA!I1893</f>
        <v>15</v>
      </c>
      <c r="J1897" s="2" t="str">
        <f aca="false">RAW_DATA!J1893</f>
        <v>Yes</v>
      </c>
      <c r="K1897" s="15" t="n">
        <f aca="false">IF(AND(F1897&lt;&gt;"",E1897&lt;&gt;""),DATEVALUE(F1897)-DATEVALUE(E1897),"")</f>
        <v>4</v>
      </c>
      <c r="L1897" s="4" t="n">
        <f aca="false">H1897*(1-I1897/100)</f>
        <v>5856.007</v>
      </c>
      <c r="M1897" s="4" t="n">
        <f aca="false">H1897*CALCULATIONS!$B$2</f>
        <v>4133.652</v>
      </c>
      <c r="N1897" s="4" t="n">
        <f aca="false">IF(J1897="Yes",H1897*CALCULATIONS!$B$3,0)</f>
        <v>1377.884</v>
      </c>
      <c r="O1897" s="4" t="n">
        <f aca="false">L1897-M1897-N1897</f>
        <v>344.471</v>
      </c>
      <c r="P1897" s="16" t="n">
        <f aca="false">IF(L1897&gt;0,O1897/L1897,"")</f>
        <v>0.0588235294117646</v>
      </c>
    </row>
    <row r="1898" customFormat="false" ht="15" hidden="false" customHeight="false" outlineLevel="0" collapsed="false">
      <c r="A1898" s="2" t="str">
        <f aca="false">RAW_DATA!A1894</f>
        <v>ORD-101893</v>
      </c>
      <c r="B1898" s="2" t="str">
        <f aca="false">RAW_DATA!B1894</f>
        <v>CUST-2508</v>
      </c>
      <c r="C1898" s="2" t="str">
        <f aca="false">RAW_DATA!C1894</f>
        <v>Kids</v>
      </c>
      <c r="D1898" s="2" t="str">
        <f aca="false">RAW_DATA!D1894</f>
        <v>KID-SHORTS-001</v>
      </c>
      <c r="E1898" s="14" t="str">
        <f aca="false">RAW_DATA!E1894</f>
        <v>2024-11-01</v>
      </c>
      <c r="F1898" s="14" t="str">
        <f aca="false">RAW_DATA!F1894</f>
        <v>2024-11-04</v>
      </c>
      <c r="G1898" s="2" t="str">
        <f aca="false">RAW_DATA!G1894</f>
        <v>Lumbini</v>
      </c>
      <c r="H1898" s="4" t="n">
        <f aca="false">RAW_DATA!H1894</f>
        <v>10235.2</v>
      </c>
      <c r="I1898" s="5" t="n">
        <f aca="false">RAW_DATA!I1894</f>
        <v>15</v>
      </c>
      <c r="J1898" s="2" t="str">
        <f aca="false">RAW_DATA!J1894</f>
        <v>Yes</v>
      </c>
      <c r="K1898" s="15" t="n">
        <f aca="false">IF(AND(F1898&lt;&gt;"",E1898&lt;&gt;""),DATEVALUE(F1898)-DATEVALUE(E1898),"")</f>
        <v>3</v>
      </c>
      <c r="L1898" s="4" t="n">
        <f aca="false">H1898*(1-I1898/100)</f>
        <v>8699.92</v>
      </c>
      <c r="M1898" s="4" t="n">
        <f aca="false">H1898*CALCULATIONS!$B$2</f>
        <v>6141.12</v>
      </c>
      <c r="N1898" s="4" t="n">
        <f aca="false">IF(J1898="Yes",H1898*CALCULATIONS!$B$3,0)</f>
        <v>2047.04</v>
      </c>
      <c r="O1898" s="4" t="n">
        <f aca="false">L1898-M1898-N1898</f>
        <v>511.76</v>
      </c>
      <c r="P1898" s="16" t="n">
        <f aca="false">IF(L1898&gt;0,O1898/L1898,"")</f>
        <v>0.0588235294117647</v>
      </c>
    </row>
    <row r="1899" customFormat="false" ht="15" hidden="false" customHeight="false" outlineLevel="0" collapsed="false">
      <c r="A1899" s="2" t="str">
        <f aca="false">RAW_DATA!A1895</f>
        <v>ORD-101894</v>
      </c>
      <c r="B1899" s="2" t="str">
        <f aca="false">RAW_DATA!B1895</f>
        <v>CUST-2094</v>
      </c>
      <c r="C1899" s="2" t="str">
        <f aca="false">RAW_DATA!C1895</f>
        <v>Women</v>
      </c>
      <c r="D1899" s="2" t="str">
        <f aca="false">RAW_DATA!D1895</f>
        <v>WOM-SUIT-001</v>
      </c>
      <c r="E1899" s="14" t="str">
        <f aca="false">RAW_DATA!E1895</f>
        <v>2024-07-15</v>
      </c>
      <c r="F1899" s="14" t="str">
        <f aca="false">RAW_DATA!F1895</f>
        <v>2024-07-27</v>
      </c>
      <c r="G1899" s="2" t="str">
        <f aca="false">RAW_DATA!G1895</f>
        <v>Lumbini</v>
      </c>
      <c r="H1899" s="4" t="n">
        <f aca="false">RAW_DATA!H1895</f>
        <v>7375.02</v>
      </c>
      <c r="I1899" s="5" t="n">
        <f aca="false">RAW_DATA!I1895</f>
        <v>30</v>
      </c>
      <c r="J1899" s="2" t="str">
        <f aca="false">RAW_DATA!J1895</f>
        <v>No</v>
      </c>
      <c r="K1899" s="15" t="n">
        <f aca="false">IF(AND(F1899&lt;&gt;"",E1899&lt;&gt;""),DATEVALUE(F1899)-DATEVALUE(E1899),"")</f>
        <v>12</v>
      </c>
      <c r="L1899" s="4" t="n">
        <f aca="false">H1899*(1-I1899/100)</f>
        <v>5162.514</v>
      </c>
      <c r="M1899" s="4" t="n">
        <f aca="false">H1899*CALCULATIONS!$B$2</f>
        <v>4425.012</v>
      </c>
      <c r="N1899" s="4" t="n">
        <f aca="false">IF(J1899="Yes",H1899*CALCULATIONS!$B$3,0)</f>
        <v>0</v>
      </c>
      <c r="O1899" s="4" t="n">
        <f aca="false">L1899-M1899-N1899</f>
        <v>737.502</v>
      </c>
      <c r="P1899" s="16" t="n">
        <f aca="false">IF(L1899&gt;0,O1899/L1899,"")</f>
        <v>0.142857142857143</v>
      </c>
    </row>
    <row r="1900" customFormat="false" ht="15" hidden="false" customHeight="false" outlineLevel="0" collapsed="false">
      <c r="A1900" s="2" t="str">
        <f aca="false">RAW_DATA!A1896</f>
        <v>ORD-101895</v>
      </c>
      <c r="B1900" s="2" t="str">
        <f aca="false">RAW_DATA!B1896</f>
        <v>CUST-4320</v>
      </c>
      <c r="C1900" s="2" t="str">
        <f aca="false">RAW_DATA!C1896</f>
        <v>Women</v>
      </c>
      <c r="D1900" s="2" t="str">
        <f aca="false">RAW_DATA!D1896</f>
        <v>WOM-JEANS-001</v>
      </c>
      <c r="E1900" s="14" t="str">
        <f aca="false">RAW_DATA!E1896</f>
        <v>2024-05-14</v>
      </c>
      <c r="F1900" s="14" t="str">
        <f aca="false">RAW_DATA!F1896</f>
        <v>2024-05-16</v>
      </c>
      <c r="G1900" s="2" t="str">
        <f aca="false">RAW_DATA!G1896</f>
        <v>Bagmati</v>
      </c>
      <c r="H1900" s="4" t="n">
        <f aca="false">RAW_DATA!H1896</f>
        <v>10282.17</v>
      </c>
      <c r="I1900" s="5" t="n">
        <f aca="false">RAW_DATA!I1896</f>
        <v>20</v>
      </c>
      <c r="J1900" s="2" t="str">
        <f aca="false">RAW_DATA!J1896</f>
        <v>No</v>
      </c>
      <c r="K1900" s="15" t="n">
        <f aca="false">IF(AND(F1900&lt;&gt;"",E1900&lt;&gt;""),DATEVALUE(F1900)-DATEVALUE(E1900),"")</f>
        <v>2</v>
      </c>
      <c r="L1900" s="4" t="n">
        <f aca="false">H1900*(1-I1900/100)</f>
        <v>8225.736</v>
      </c>
      <c r="M1900" s="4" t="n">
        <f aca="false">H1900*CALCULATIONS!$B$2</f>
        <v>6169.302</v>
      </c>
      <c r="N1900" s="4" t="n">
        <f aca="false">IF(J1900="Yes",H1900*CALCULATIONS!$B$3,0)</f>
        <v>0</v>
      </c>
      <c r="O1900" s="4" t="n">
        <f aca="false">L1900-M1900-N1900</f>
        <v>2056.434</v>
      </c>
      <c r="P1900" s="16" t="n">
        <f aca="false">IF(L1900&gt;0,O1900/L1900,"")</f>
        <v>0.25</v>
      </c>
    </row>
    <row r="1901" customFormat="false" ht="15" hidden="false" customHeight="false" outlineLevel="0" collapsed="false">
      <c r="A1901" s="2" t="str">
        <f aca="false">RAW_DATA!A1897</f>
        <v>ORD-101896</v>
      </c>
      <c r="B1901" s="2" t="str">
        <f aca="false">RAW_DATA!B1897</f>
        <v>CUST-7575</v>
      </c>
      <c r="C1901" s="2" t="str">
        <f aca="false">RAW_DATA!C1897</f>
        <v>Women</v>
      </c>
      <c r="D1901" s="2" t="str">
        <f aca="false">RAW_DATA!D1897</f>
        <v>WOM-SAREE-001</v>
      </c>
      <c r="E1901" s="14" t="str">
        <f aca="false">RAW_DATA!E1897</f>
        <v>2024-03-28</v>
      </c>
      <c r="F1901" s="14" t="str">
        <f aca="false">RAW_DATA!F1897</f>
        <v>2024-03-31</v>
      </c>
      <c r="G1901" s="2" t="str">
        <f aca="false">RAW_DATA!G1897</f>
        <v>Sudurpashchim</v>
      </c>
      <c r="H1901" s="4" t="n">
        <f aca="false">RAW_DATA!H1897</f>
        <v>5689.24</v>
      </c>
      <c r="I1901" s="5" t="n">
        <f aca="false">RAW_DATA!I1897</f>
        <v>10</v>
      </c>
      <c r="J1901" s="2" t="str">
        <f aca="false">RAW_DATA!J1897</f>
        <v>No</v>
      </c>
      <c r="K1901" s="15" t="n">
        <f aca="false">IF(AND(F1901&lt;&gt;"",E1901&lt;&gt;""),DATEVALUE(F1901)-DATEVALUE(E1901),"")</f>
        <v>3</v>
      </c>
      <c r="L1901" s="4" t="n">
        <f aca="false">H1901*(1-I1901/100)</f>
        <v>5120.316</v>
      </c>
      <c r="M1901" s="4" t="n">
        <f aca="false">H1901*CALCULATIONS!$B$2</f>
        <v>3413.544</v>
      </c>
      <c r="N1901" s="4" t="n">
        <f aca="false">IF(J1901="Yes",H1901*CALCULATIONS!$B$3,0)</f>
        <v>0</v>
      </c>
      <c r="O1901" s="4" t="n">
        <f aca="false">L1901-M1901-N1901</f>
        <v>1706.772</v>
      </c>
      <c r="P1901" s="16" t="n">
        <f aca="false">IF(L1901&gt;0,O1901/L1901,"")</f>
        <v>0.333333333333333</v>
      </c>
    </row>
    <row r="1902" customFormat="false" ht="15" hidden="false" customHeight="false" outlineLevel="0" collapsed="false">
      <c r="A1902" s="2" t="str">
        <f aca="false">RAW_DATA!A1898</f>
        <v>ORD-101897</v>
      </c>
      <c r="B1902" s="2" t="str">
        <f aca="false">RAW_DATA!B1898</f>
        <v>CUST-3676</v>
      </c>
      <c r="C1902" s="2" t="str">
        <f aca="false">RAW_DATA!C1898</f>
        <v>Men</v>
      </c>
      <c r="D1902" s="2" t="str">
        <f aca="false">RAW_DATA!D1898</f>
        <v>MEN-CHINO-001</v>
      </c>
      <c r="E1902" s="14" t="str">
        <f aca="false">RAW_DATA!E1898</f>
        <v>2024-03-25</v>
      </c>
      <c r="F1902" s="14" t="str">
        <f aca="false">RAW_DATA!F1898</f>
        <v>2024-04-01</v>
      </c>
      <c r="G1902" s="2" t="str">
        <f aca="false">RAW_DATA!G1898</f>
        <v>Sudurpashchim</v>
      </c>
      <c r="H1902" s="4" t="n">
        <f aca="false">RAW_DATA!H1898</f>
        <v>654.3</v>
      </c>
      <c r="I1902" s="5" t="n">
        <f aca="false">RAW_DATA!I1898</f>
        <v>15</v>
      </c>
      <c r="J1902" s="2" t="str">
        <f aca="false">RAW_DATA!J1898</f>
        <v>Yes</v>
      </c>
      <c r="K1902" s="15" t="n">
        <f aca="false">IF(AND(F1902&lt;&gt;"",E1902&lt;&gt;""),DATEVALUE(F1902)-DATEVALUE(E1902),"")</f>
        <v>7</v>
      </c>
      <c r="L1902" s="4" t="n">
        <f aca="false">H1902*(1-I1902/100)</f>
        <v>556.155</v>
      </c>
      <c r="M1902" s="4" t="n">
        <f aca="false">H1902*CALCULATIONS!$B$2</f>
        <v>392.58</v>
      </c>
      <c r="N1902" s="4" t="n">
        <f aca="false">IF(J1902="Yes",H1902*CALCULATIONS!$B$3,0)</f>
        <v>130.86</v>
      </c>
      <c r="O1902" s="4" t="n">
        <f aca="false">L1902-M1902-N1902</f>
        <v>32.715</v>
      </c>
      <c r="P1902" s="16" t="n">
        <f aca="false">IF(L1902&gt;0,O1902/L1902,"")</f>
        <v>0.0588235294117647</v>
      </c>
    </row>
    <row r="1903" customFormat="false" ht="15" hidden="false" customHeight="false" outlineLevel="0" collapsed="false">
      <c r="A1903" s="2" t="str">
        <f aca="false">RAW_DATA!A1899</f>
        <v>ORD-101898</v>
      </c>
      <c r="B1903" s="2" t="str">
        <f aca="false">RAW_DATA!B1899</f>
        <v>CUST-8663</v>
      </c>
      <c r="C1903" s="2" t="str">
        <f aca="false">RAW_DATA!C1899</f>
        <v>Men</v>
      </c>
      <c r="D1903" s="2" t="str">
        <f aca="false">RAW_DATA!D1899</f>
        <v>MEN-SHIRT-002</v>
      </c>
      <c r="E1903" s="14" t="str">
        <f aca="false">RAW_DATA!E1899</f>
        <v>2024-09-19</v>
      </c>
      <c r="F1903" s="14" t="str">
        <f aca="false">RAW_DATA!F1899</f>
        <v>2024-10-03</v>
      </c>
      <c r="G1903" s="2" t="str">
        <f aca="false">RAW_DATA!G1899</f>
        <v>Bagmati</v>
      </c>
      <c r="H1903" s="4" t="n">
        <f aca="false">RAW_DATA!H1899</f>
        <v>3950.61</v>
      </c>
      <c r="I1903" s="5" t="n">
        <f aca="false">RAW_DATA!I1899</f>
        <v>15</v>
      </c>
      <c r="J1903" s="2" t="str">
        <f aca="false">RAW_DATA!J1899</f>
        <v>No</v>
      </c>
      <c r="K1903" s="15" t="n">
        <f aca="false">IF(AND(F1903&lt;&gt;"",E1903&lt;&gt;""),DATEVALUE(F1903)-DATEVALUE(E1903),"")</f>
        <v>14</v>
      </c>
      <c r="L1903" s="4" t="n">
        <f aca="false">H1903*(1-I1903/100)</f>
        <v>3358.0185</v>
      </c>
      <c r="M1903" s="4" t="n">
        <f aca="false">H1903*CALCULATIONS!$B$2</f>
        <v>2370.366</v>
      </c>
      <c r="N1903" s="4" t="n">
        <f aca="false">IF(J1903="Yes",H1903*CALCULATIONS!$B$3,0)</f>
        <v>0</v>
      </c>
      <c r="O1903" s="4" t="n">
        <f aca="false">L1903-M1903-N1903</f>
        <v>987.6525</v>
      </c>
      <c r="P1903" s="16" t="n">
        <f aca="false">IF(L1903&gt;0,O1903/L1903,"")</f>
        <v>0.294117647058824</v>
      </c>
    </row>
    <row r="1904" customFormat="false" ht="15" hidden="false" customHeight="false" outlineLevel="0" collapsed="false">
      <c r="A1904" s="2" t="str">
        <f aca="false">RAW_DATA!A1900</f>
        <v>ORD-101899</v>
      </c>
      <c r="B1904" s="2" t="str">
        <f aca="false">RAW_DATA!B1900</f>
        <v>CUST-9932</v>
      </c>
      <c r="C1904" s="2" t="str">
        <f aca="false">RAW_DATA!C1900</f>
        <v>Women</v>
      </c>
      <c r="D1904" s="2" t="str">
        <f aca="false">RAW_DATA!D1900</f>
        <v>WOM-SCARF-001</v>
      </c>
      <c r="E1904" s="14" t="str">
        <f aca="false">RAW_DATA!E1900</f>
        <v>2024-04-21</v>
      </c>
      <c r="F1904" s="14" t="str">
        <f aca="false">RAW_DATA!F1900</f>
        <v>2024-04-26</v>
      </c>
      <c r="G1904" s="2" t="str">
        <f aca="false">RAW_DATA!G1900</f>
        <v>Sudurpashchim</v>
      </c>
      <c r="H1904" s="4" t="n">
        <f aca="false">RAW_DATA!H1900</f>
        <v>2258.33</v>
      </c>
      <c r="I1904" s="5" t="n">
        <f aca="false">RAW_DATA!I1900</f>
        <v>15</v>
      </c>
      <c r="J1904" s="2" t="str">
        <f aca="false">RAW_DATA!J1900</f>
        <v>No</v>
      </c>
      <c r="K1904" s="15" t="n">
        <f aca="false">IF(AND(F1904&lt;&gt;"",E1904&lt;&gt;""),DATEVALUE(F1904)-DATEVALUE(E1904),"")</f>
        <v>5</v>
      </c>
      <c r="L1904" s="4" t="n">
        <f aca="false">H1904*(1-I1904/100)</f>
        <v>1919.5805</v>
      </c>
      <c r="M1904" s="4" t="n">
        <f aca="false">H1904*CALCULATIONS!$B$2</f>
        <v>1354.998</v>
      </c>
      <c r="N1904" s="4" t="n">
        <f aca="false">IF(J1904="Yes",H1904*CALCULATIONS!$B$3,0)</f>
        <v>0</v>
      </c>
      <c r="O1904" s="4" t="n">
        <f aca="false">L1904-M1904-N1904</f>
        <v>564.5825</v>
      </c>
      <c r="P1904" s="16" t="n">
        <f aca="false">IF(L1904&gt;0,O1904/L1904,"")</f>
        <v>0.294117647058824</v>
      </c>
    </row>
    <row r="1905" customFormat="false" ht="15" hidden="false" customHeight="false" outlineLevel="0" collapsed="false">
      <c r="A1905" s="2" t="str">
        <f aca="false">RAW_DATA!A1901</f>
        <v>ORD-101900</v>
      </c>
      <c r="B1905" s="2" t="str">
        <f aca="false">RAW_DATA!B1901</f>
        <v>CUST-7481</v>
      </c>
      <c r="C1905" s="2" t="str">
        <f aca="false">RAW_DATA!C1901</f>
        <v>Men</v>
      </c>
      <c r="D1905" s="2" t="str">
        <f aca="false">RAW_DATA!D1901</f>
        <v>MEN-JACKET-001</v>
      </c>
      <c r="E1905" s="14" t="str">
        <f aca="false">RAW_DATA!E1901</f>
        <v>2024-10-23</v>
      </c>
      <c r="F1905" s="14" t="str">
        <f aca="false">RAW_DATA!F1901</f>
        <v>2024-10-27</v>
      </c>
      <c r="G1905" s="2" t="str">
        <f aca="false">RAW_DATA!G1901</f>
        <v>Gandaki</v>
      </c>
      <c r="H1905" s="4" t="n">
        <f aca="false">RAW_DATA!H1901</f>
        <v>14437.95</v>
      </c>
      <c r="I1905" s="5" t="n">
        <f aca="false">RAW_DATA!I1901</f>
        <v>25</v>
      </c>
      <c r="J1905" s="2" t="str">
        <f aca="false">RAW_DATA!J1901</f>
        <v>Yes</v>
      </c>
      <c r="K1905" s="15" t="n">
        <f aca="false">IF(AND(F1905&lt;&gt;"",E1905&lt;&gt;""),DATEVALUE(F1905)-DATEVALUE(E1905),"")</f>
        <v>4</v>
      </c>
      <c r="L1905" s="4" t="n">
        <f aca="false">H1905*(1-I1905/100)</f>
        <v>10828.4625</v>
      </c>
      <c r="M1905" s="4" t="n">
        <f aca="false">H1905*CALCULATIONS!$B$2</f>
        <v>8662.77</v>
      </c>
      <c r="N1905" s="4" t="n">
        <f aca="false">IF(J1905="Yes",H1905*CALCULATIONS!$B$3,0)</f>
        <v>2887.59</v>
      </c>
      <c r="O1905" s="4" t="n">
        <f aca="false">L1905-M1905-N1905</f>
        <v>-721.897499999999</v>
      </c>
      <c r="P1905" s="16" t="n">
        <f aca="false">IF(L1905&gt;0,O1905/L1905,"")</f>
        <v>-0.0666666666666666</v>
      </c>
    </row>
    <row r="1906" customFormat="false" ht="15" hidden="false" customHeight="false" outlineLevel="0" collapsed="false">
      <c r="A1906" s="2" t="str">
        <f aca="false">RAW_DATA!A1902</f>
        <v>ORD-101901</v>
      </c>
      <c r="B1906" s="2" t="str">
        <f aca="false">RAW_DATA!B1902</f>
        <v>CUST-4356</v>
      </c>
      <c r="C1906" s="2" t="str">
        <f aca="false">RAW_DATA!C1902</f>
        <v>Men</v>
      </c>
      <c r="D1906" s="2" t="str">
        <f aca="false">RAW_DATA!D1902</f>
        <v>MEN-SHIRT-001</v>
      </c>
      <c r="E1906" s="14" t="str">
        <f aca="false">RAW_DATA!E1902</f>
        <v>2024-05-25</v>
      </c>
      <c r="F1906" s="14" t="str">
        <f aca="false">RAW_DATA!F1902</f>
        <v>2024-06-09</v>
      </c>
      <c r="G1906" s="2" t="str">
        <f aca="false">RAW_DATA!G1902</f>
        <v>Sudurpashchim</v>
      </c>
      <c r="H1906" s="4" t="n">
        <f aca="false">RAW_DATA!H1902</f>
        <v>6751.82</v>
      </c>
      <c r="I1906" s="5" t="n">
        <f aca="false">RAW_DATA!I1902</f>
        <v>0</v>
      </c>
      <c r="J1906" s="2" t="str">
        <f aca="false">RAW_DATA!J1902</f>
        <v>No</v>
      </c>
      <c r="K1906" s="15" t="n">
        <f aca="false">IF(AND(F1906&lt;&gt;"",E1906&lt;&gt;""),DATEVALUE(F1906)-DATEVALUE(E1906),"")</f>
        <v>15</v>
      </c>
      <c r="L1906" s="4" t="n">
        <f aca="false">H1906*(1-I1906/100)</f>
        <v>6751.82</v>
      </c>
      <c r="M1906" s="4" t="n">
        <f aca="false">H1906*CALCULATIONS!$B$2</f>
        <v>4051.092</v>
      </c>
      <c r="N1906" s="4" t="n">
        <f aca="false">IF(J1906="Yes",H1906*CALCULATIONS!$B$3,0)</f>
        <v>0</v>
      </c>
      <c r="O1906" s="4" t="n">
        <f aca="false">L1906-M1906-N1906</f>
        <v>2700.728</v>
      </c>
      <c r="P1906" s="16" t="n">
        <f aca="false">IF(L1906&gt;0,O1906/L1906,"")</f>
        <v>0.4</v>
      </c>
    </row>
    <row r="1907" customFormat="false" ht="15" hidden="false" customHeight="false" outlineLevel="0" collapsed="false">
      <c r="A1907" s="2" t="str">
        <f aca="false">RAW_DATA!A1903</f>
        <v>ORD-101902</v>
      </c>
      <c r="B1907" s="2" t="str">
        <f aca="false">RAW_DATA!B1903</f>
        <v>CUST-9186</v>
      </c>
      <c r="C1907" s="2" t="str">
        <f aca="false">RAW_DATA!C1903</f>
        <v>Women</v>
      </c>
      <c r="D1907" s="2" t="str">
        <f aca="false">RAW_DATA!D1903</f>
        <v>WOM-SAREE-001</v>
      </c>
      <c r="E1907" s="14" t="str">
        <f aca="false">RAW_DATA!E1903</f>
        <v>2024-03-13</v>
      </c>
      <c r="F1907" s="14" t="str">
        <f aca="false">RAW_DATA!F1903</f>
        <v>2024-03-24</v>
      </c>
      <c r="G1907" s="2" t="str">
        <f aca="false">RAW_DATA!G1903</f>
        <v>Madhesh</v>
      </c>
      <c r="H1907" s="4" t="n">
        <f aca="false">RAW_DATA!H1903</f>
        <v>2070.1</v>
      </c>
      <c r="I1907" s="5" t="n">
        <f aca="false">RAW_DATA!I1903</f>
        <v>20</v>
      </c>
      <c r="J1907" s="2" t="str">
        <f aca="false">RAW_DATA!J1903</f>
        <v>No</v>
      </c>
      <c r="K1907" s="15" t="n">
        <f aca="false">IF(AND(F1907&lt;&gt;"",E1907&lt;&gt;""),DATEVALUE(F1907)-DATEVALUE(E1907),"")</f>
        <v>11</v>
      </c>
      <c r="L1907" s="4" t="n">
        <f aca="false">H1907*(1-I1907/100)</f>
        <v>1656.08</v>
      </c>
      <c r="M1907" s="4" t="n">
        <f aca="false">H1907*CALCULATIONS!$B$2</f>
        <v>1242.06</v>
      </c>
      <c r="N1907" s="4" t="n">
        <f aca="false">IF(J1907="Yes",H1907*CALCULATIONS!$B$3,0)</f>
        <v>0</v>
      </c>
      <c r="O1907" s="4" t="n">
        <f aca="false">L1907-M1907-N1907</f>
        <v>414.02</v>
      </c>
      <c r="P1907" s="16" t="n">
        <f aca="false">IF(L1907&gt;0,O1907/L1907,"")</f>
        <v>0.25</v>
      </c>
    </row>
    <row r="1908" customFormat="false" ht="15" hidden="false" customHeight="false" outlineLevel="0" collapsed="false">
      <c r="A1908" s="2" t="str">
        <f aca="false">RAW_DATA!A1904</f>
        <v>ORD-101903</v>
      </c>
      <c r="B1908" s="2" t="str">
        <f aca="false">RAW_DATA!B1904</f>
        <v>CUST-9785</v>
      </c>
      <c r="C1908" s="2" t="str">
        <f aca="false">RAW_DATA!C1904</f>
        <v>Women</v>
      </c>
      <c r="D1908" s="2" t="str">
        <f aca="false">RAW_DATA!D1904</f>
        <v>WOM-DRESS-001</v>
      </c>
      <c r="E1908" s="14" t="str">
        <f aca="false">RAW_DATA!E1904</f>
        <v>2024-03-23</v>
      </c>
      <c r="F1908" s="14" t="str">
        <f aca="false">RAW_DATA!F1904</f>
        <v>2024-03-30</v>
      </c>
      <c r="G1908" s="2" t="str">
        <f aca="false">RAW_DATA!G1904</f>
        <v>Sudurpashchim</v>
      </c>
      <c r="H1908" s="4" t="n">
        <f aca="false">RAW_DATA!H1904</f>
        <v>703.2</v>
      </c>
      <c r="I1908" s="5" t="n">
        <f aca="false">RAW_DATA!I1904</f>
        <v>0</v>
      </c>
      <c r="J1908" s="2" t="str">
        <f aca="false">RAW_DATA!J1904</f>
        <v>No</v>
      </c>
      <c r="K1908" s="15" t="n">
        <f aca="false">IF(AND(F1908&lt;&gt;"",E1908&lt;&gt;""),DATEVALUE(F1908)-DATEVALUE(E1908),"")</f>
        <v>7</v>
      </c>
      <c r="L1908" s="4" t="n">
        <f aca="false">H1908*(1-I1908/100)</f>
        <v>703.2</v>
      </c>
      <c r="M1908" s="4" t="n">
        <f aca="false">H1908*CALCULATIONS!$B$2</f>
        <v>421.92</v>
      </c>
      <c r="N1908" s="4" t="n">
        <f aca="false">IF(J1908="Yes",H1908*CALCULATIONS!$B$3,0)</f>
        <v>0</v>
      </c>
      <c r="O1908" s="4" t="n">
        <f aca="false">L1908-M1908-N1908</f>
        <v>281.28</v>
      </c>
      <c r="P1908" s="16" t="n">
        <f aca="false">IF(L1908&gt;0,O1908/L1908,"")</f>
        <v>0.4</v>
      </c>
    </row>
    <row r="1909" customFormat="false" ht="15" hidden="false" customHeight="false" outlineLevel="0" collapsed="false">
      <c r="A1909" s="2" t="str">
        <f aca="false">RAW_DATA!A1905</f>
        <v>ORD-101904</v>
      </c>
      <c r="B1909" s="2" t="str">
        <f aca="false">RAW_DATA!B1905</f>
        <v>CUST-9049</v>
      </c>
      <c r="C1909" s="2" t="str">
        <f aca="false">RAW_DATA!C1905</f>
        <v>Kids</v>
      </c>
      <c r="D1909" s="2" t="str">
        <f aca="false">RAW_DATA!D1905</f>
        <v>KID-FROCK-001</v>
      </c>
      <c r="E1909" s="14" t="str">
        <f aca="false">RAW_DATA!E1905</f>
        <v>2024-08-02</v>
      </c>
      <c r="F1909" s="14" t="str">
        <f aca="false">RAW_DATA!F1905</f>
        <v>2024-08-05</v>
      </c>
      <c r="G1909" s="2" t="str">
        <f aca="false">RAW_DATA!G1905</f>
        <v>Gandaki</v>
      </c>
      <c r="H1909" s="4" t="n">
        <f aca="false">RAW_DATA!H1905</f>
        <v>8031.66</v>
      </c>
      <c r="I1909" s="5" t="n">
        <f aca="false">RAW_DATA!I1905</f>
        <v>10</v>
      </c>
      <c r="J1909" s="2" t="str">
        <f aca="false">RAW_DATA!J1905</f>
        <v>No</v>
      </c>
      <c r="K1909" s="15" t="n">
        <f aca="false">IF(AND(F1909&lt;&gt;"",E1909&lt;&gt;""),DATEVALUE(F1909)-DATEVALUE(E1909),"")</f>
        <v>3</v>
      </c>
      <c r="L1909" s="4" t="n">
        <f aca="false">H1909*(1-I1909/100)</f>
        <v>7228.494</v>
      </c>
      <c r="M1909" s="4" t="n">
        <f aca="false">H1909*CALCULATIONS!$B$2</f>
        <v>4818.996</v>
      </c>
      <c r="N1909" s="4" t="n">
        <f aca="false">IF(J1909="Yes",H1909*CALCULATIONS!$B$3,0)</f>
        <v>0</v>
      </c>
      <c r="O1909" s="4" t="n">
        <f aca="false">L1909-M1909-N1909</f>
        <v>2409.498</v>
      </c>
      <c r="P1909" s="16" t="n">
        <f aca="false">IF(L1909&gt;0,O1909/L1909,"")</f>
        <v>0.333333333333333</v>
      </c>
    </row>
    <row r="1910" customFormat="false" ht="15" hidden="false" customHeight="false" outlineLevel="0" collapsed="false">
      <c r="A1910" s="2" t="str">
        <f aca="false">RAW_DATA!A1906</f>
        <v>ORD-101905</v>
      </c>
      <c r="B1910" s="2" t="str">
        <f aca="false">RAW_DATA!B1906</f>
        <v>CUST-2883</v>
      </c>
      <c r="C1910" s="2" t="str">
        <f aca="false">RAW_DATA!C1906</f>
        <v>Women</v>
      </c>
      <c r="D1910" s="2" t="str">
        <f aca="false">RAW_DATA!D1906</f>
        <v>WOM-SCARF-001</v>
      </c>
      <c r="E1910" s="14" t="str">
        <f aca="false">RAW_DATA!E1906</f>
        <v>2024-04-28</v>
      </c>
      <c r="F1910" s="14" t="str">
        <f aca="false">RAW_DATA!F1906</f>
        <v>2024-05-08</v>
      </c>
      <c r="G1910" s="2" t="str">
        <f aca="false">RAW_DATA!G1906</f>
        <v>Madhesh</v>
      </c>
      <c r="H1910" s="4" t="n">
        <f aca="false">RAW_DATA!H1906</f>
        <v>6677.3</v>
      </c>
      <c r="I1910" s="5" t="n">
        <f aca="false">RAW_DATA!I1906</f>
        <v>30</v>
      </c>
      <c r="J1910" s="2" t="str">
        <f aca="false">RAW_DATA!J1906</f>
        <v>No</v>
      </c>
      <c r="K1910" s="15" t="n">
        <f aca="false">IF(AND(F1910&lt;&gt;"",E1910&lt;&gt;""),DATEVALUE(F1910)-DATEVALUE(E1910),"")</f>
        <v>10</v>
      </c>
      <c r="L1910" s="4" t="n">
        <f aca="false">H1910*(1-I1910/100)</f>
        <v>4674.11</v>
      </c>
      <c r="M1910" s="4" t="n">
        <f aca="false">H1910*CALCULATIONS!$B$2</f>
        <v>4006.38</v>
      </c>
      <c r="N1910" s="4" t="n">
        <f aca="false">IF(J1910="Yes",H1910*CALCULATIONS!$B$3,0)</f>
        <v>0</v>
      </c>
      <c r="O1910" s="4" t="n">
        <f aca="false">L1910-M1910-N1910</f>
        <v>667.73</v>
      </c>
      <c r="P1910" s="16" t="n">
        <f aca="false">IF(L1910&gt;0,O1910/L1910,"")</f>
        <v>0.142857142857143</v>
      </c>
    </row>
    <row r="1911" customFormat="false" ht="15" hidden="false" customHeight="false" outlineLevel="0" collapsed="false">
      <c r="A1911" s="2" t="str">
        <f aca="false">RAW_DATA!A1907</f>
        <v>ORD-101906</v>
      </c>
      <c r="B1911" s="2" t="str">
        <f aca="false">RAW_DATA!B1907</f>
        <v>CUST-1375</v>
      </c>
      <c r="C1911" s="2" t="str">
        <f aca="false">RAW_DATA!C1907</f>
        <v>Kids</v>
      </c>
      <c r="D1911" s="2" t="str">
        <f aca="false">RAW_DATA!D1907</f>
        <v>KID-JEANS-001</v>
      </c>
      <c r="E1911" s="14" t="str">
        <f aca="false">RAW_DATA!E1907</f>
        <v>2024-06-22</v>
      </c>
      <c r="F1911" s="14" t="str">
        <f aca="false">RAW_DATA!F1907</f>
        <v>2024-06-25</v>
      </c>
      <c r="G1911" s="2" t="str">
        <f aca="false">RAW_DATA!G1907</f>
        <v>Gandaki</v>
      </c>
      <c r="H1911" s="4" t="n">
        <f aca="false">RAW_DATA!H1907</f>
        <v>6422.16</v>
      </c>
      <c r="I1911" s="5" t="n">
        <f aca="false">RAW_DATA!I1907</f>
        <v>10</v>
      </c>
      <c r="J1911" s="2" t="str">
        <f aca="false">RAW_DATA!J1907</f>
        <v>No</v>
      </c>
      <c r="K1911" s="15" t="n">
        <f aca="false">IF(AND(F1911&lt;&gt;"",E1911&lt;&gt;""),DATEVALUE(F1911)-DATEVALUE(E1911),"")</f>
        <v>3</v>
      </c>
      <c r="L1911" s="4" t="n">
        <f aca="false">H1911*(1-I1911/100)</f>
        <v>5779.944</v>
      </c>
      <c r="M1911" s="4" t="n">
        <f aca="false">H1911*CALCULATIONS!$B$2</f>
        <v>3853.296</v>
      </c>
      <c r="N1911" s="4" t="n">
        <f aca="false">IF(J1911="Yes",H1911*CALCULATIONS!$B$3,0)</f>
        <v>0</v>
      </c>
      <c r="O1911" s="4" t="n">
        <f aca="false">L1911-M1911-N1911</f>
        <v>1926.648</v>
      </c>
      <c r="P1911" s="16" t="n">
        <f aca="false">IF(L1911&gt;0,O1911/L1911,"")</f>
        <v>0.333333333333333</v>
      </c>
    </row>
    <row r="1912" customFormat="false" ht="15" hidden="false" customHeight="false" outlineLevel="0" collapsed="false">
      <c r="A1912" s="2" t="str">
        <f aca="false">RAW_DATA!A1908</f>
        <v>ORD-101907</v>
      </c>
      <c r="B1912" s="2" t="str">
        <f aca="false">RAW_DATA!B1908</f>
        <v>CUST-8836</v>
      </c>
      <c r="C1912" s="2" t="str">
        <f aca="false">RAW_DATA!C1908</f>
        <v>Women</v>
      </c>
      <c r="D1912" s="2" t="str">
        <f aca="false">RAW_DATA!D1908</f>
        <v>WOM-SCARF-001</v>
      </c>
      <c r="E1912" s="14" t="str">
        <f aca="false">RAW_DATA!E1908</f>
        <v>2024-12-14</v>
      </c>
      <c r="F1912" s="14" t="str">
        <f aca="false">RAW_DATA!F1908</f>
        <v>2024-12-26</v>
      </c>
      <c r="G1912" s="2" t="str">
        <f aca="false">RAW_DATA!G1908</f>
        <v>Gandaki</v>
      </c>
      <c r="H1912" s="4" t="n">
        <f aca="false">RAW_DATA!H1908</f>
        <v>6715.99</v>
      </c>
      <c r="I1912" s="5" t="n">
        <f aca="false">RAW_DATA!I1908</f>
        <v>25</v>
      </c>
      <c r="J1912" s="2" t="str">
        <f aca="false">RAW_DATA!J1908</f>
        <v>Yes</v>
      </c>
      <c r="K1912" s="15" t="n">
        <f aca="false">IF(AND(F1912&lt;&gt;"",E1912&lt;&gt;""),DATEVALUE(F1912)-DATEVALUE(E1912),"")</f>
        <v>12</v>
      </c>
      <c r="L1912" s="4" t="n">
        <f aca="false">H1912*(1-I1912/100)</f>
        <v>5036.9925</v>
      </c>
      <c r="M1912" s="4" t="n">
        <f aca="false">H1912*CALCULATIONS!$B$2</f>
        <v>4029.594</v>
      </c>
      <c r="N1912" s="4" t="n">
        <f aca="false">IF(J1912="Yes",H1912*CALCULATIONS!$B$3,0)</f>
        <v>1343.198</v>
      </c>
      <c r="O1912" s="4" t="n">
        <f aca="false">L1912-M1912-N1912</f>
        <v>-335.799499999999</v>
      </c>
      <c r="P1912" s="16" t="n">
        <f aca="false">IF(L1912&gt;0,O1912/L1912,"")</f>
        <v>-0.0666666666666665</v>
      </c>
    </row>
    <row r="1913" customFormat="false" ht="15" hidden="false" customHeight="false" outlineLevel="0" collapsed="false">
      <c r="A1913" s="2" t="str">
        <f aca="false">RAW_DATA!A1909</f>
        <v>ORD-101908</v>
      </c>
      <c r="B1913" s="2" t="str">
        <f aca="false">RAW_DATA!B1909</f>
        <v>CUST-1253</v>
      </c>
      <c r="C1913" s="2" t="str">
        <f aca="false">RAW_DATA!C1909</f>
        <v>Women</v>
      </c>
      <c r="D1913" s="2" t="str">
        <f aca="false">RAW_DATA!D1909</f>
        <v>WOM-LEHENGA-001</v>
      </c>
      <c r="E1913" s="14" t="str">
        <f aca="false">RAW_DATA!E1909</f>
        <v>2024-07-26</v>
      </c>
      <c r="F1913" s="14" t="str">
        <f aca="false">RAW_DATA!F1909</f>
        <v>2024-08-01</v>
      </c>
      <c r="G1913" s="2" t="str">
        <f aca="false">RAW_DATA!G1909</f>
        <v>Karnali</v>
      </c>
      <c r="H1913" s="4" t="n">
        <f aca="false">RAW_DATA!H1909</f>
        <v>3921.27</v>
      </c>
      <c r="I1913" s="5" t="n">
        <f aca="false">RAW_DATA!I1909</f>
        <v>15</v>
      </c>
      <c r="J1913" s="2" t="str">
        <f aca="false">RAW_DATA!J1909</f>
        <v>No</v>
      </c>
      <c r="K1913" s="15" t="n">
        <f aca="false">IF(AND(F1913&lt;&gt;"",E1913&lt;&gt;""),DATEVALUE(F1913)-DATEVALUE(E1913),"")</f>
        <v>6</v>
      </c>
      <c r="L1913" s="4" t="n">
        <f aca="false">H1913*(1-I1913/100)</f>
        <v>3333.0795</v>
      </c>
      <c r="M1913" s="4" t="n">
        <f aca="false">H1913*CALCULATIONS!$B$2</f>
        <v>2352.762</v>
      </c>
      <c r="N1913" s="4" t="n">
        <f aca="false">IF(J1913="Yes",H1913*CALCULATIONS!$B$3,0)</f>
        <v>0</v>
      </c>
      <c r="O1913" s="4" t="n">
        <f aca="false">L1913-M1913-N1913</f>
        <v>980.3175</v>
      </c>
      <c r="P1913" s="16" t="n">
        <f aca="false">IF(L1913&gt;0,O1913/L1913,"")</f>
        <v>0.294117647058824</v>
      </c>
    </row>
    <row r="1914" customFormat="false" ht="15" hidden="false" customHeight="false" outlineLevel="0" collapsed="false">
      <c r="A1914" s="2" t="str">
        <f aca="false">RAW_DATA!A1910</f>
        <v>ORD-101909</v>
      </c>
      <c r="B1914" s="2" t="str">
        <f aca="false">RAW_DATA!B1910</f>
        <v>CUST-6372</v>
      </c>
      <c r="C1914" s="2" t="str">
        <f aca="false">RAW_DATA!C1910</f>
        <v>Men</v>
      </c>
      <c r="D1914" s="2" t="str">
        <f aca="false">RAW_DATA!D1910</f>
        <v>MEN-SHIRT-001</v>
      </c>
      <c r="E1914" s="14" t="str">
        <f aca="false">RAW_DATA!E1910</f>
        <v>2024-03-28</v>
      </c>
      <c r="F1914" s="14" t="str">
        <f aca="false">RAW_DATA!F1910</f>
        <v>2024-03-31</v>
      </c>
      <c r="G1914" s="2" t="str">
        <f aca="false">RAW_DATA!G1910</f>
        <v>Madhesh</v>
      </c>
      <c r="H1914" s="4" t="n">
        <f aca="false">RAW_DATA!H1910</f>
        <v>1723.11</v>
      </c>
      <c r="I1914" s="5" t="n">
        <f aca="false">RAW_DATA!I1910</f>
        <v>5</v>
      </c>
      <c r="J1914" s="2" t="str">
        <f aca="false">RAW_DATA!J1910</f>
        <v>No</v>
      </c>
      <c r="K1914" s="15" t="n">
        <f aca="false">IF(AND(F1914&lt;&gt;"",E1914&lt;&gt;""),DATEVALUE(F1914)-DATEVALUE(E1914),"")</f>
        <v>3</v>
      </c>
      <c r="L1914" s="4" t="n">
        <f aca="false">H1914*(1-I1914/100)</f>
        <v>1636.9545</v>
      </c>
      <c r="M1914" s="4" t="n">
        <f aca="false">H1914*CALCULATIONS!$B$2</f>
        <v>1033.866</v>
      </c>
      <c r="N1914" s="4" t="n">
        <f aca="false">IF(J1914="Yes",H1914*CALCULATIONS!$B$3,0)</f>
        <v>0</v>
      </c>
      <c r="O1914" s="4" t="n">
        <f aca="false">L1914-M1914-N1914</f>
        <v>603.0885</v>
      </c>
      <c r="P1914" s="16" t="n">
        <f aca="false">IF(L1914&gt;0,O1914/L1914,"")</f>
        <v>0.368421052631579</v>
      </c>
    </row>
    <row r="1915" customFormat="false" ht="15" hidden="false" customHeight="false" outlineLevel="0" collapsed="false">
      <c r="A1915" s="2" t="str">
        <f aca="false">RAW_DATA!A1911</f>
        <v>ORD-101910</v>
      </c>
      <c r="B1915" s="2" t="str">
        <f aca="false">RAW_DATA!B1911</f>
        <v>CUST-8328</v>
      </c>
      <c r="C1915" s="2" t="str">
        <f aca="false">RAW_DATA!C1911</f>
        <v>Women</v>
      </c>
      <c r="D1915" s="2" t="str">
        <f aca="false">RAW_DATA!D1911</f>
        <v>WOM-SAREE-001</v>
      </c>
      <c r="E1915" s="14" t="str">
        <f aca="false">RAW_DATA!E1911</f>
        <v>2024-07-06</v>
      </c>
      <c r="F1915" s="14" t="str">
        <f aca="false">RAW_DATA!F1911</f>
        <v>2024-07-07</v>
      </c>
      <c r="G1915" s="2" t="str">
        <f aca="false">RAW_DATA!G1911</f>
        <v>Sudurpashchim</v>
      </c>
      <c r="H1915" s="4" t="n">
        <f aca="false">RAW_DATA!H1911</f>
        <v>13165.04</v>
      </c>
      <c r="I1915" s="5" t="n">
        <f aca="false">RAW_DATA!I1911</f>
        <v>25</v>
      </c>
      <c r="J1915" s="2" t="str">
        <f aca="false">RAW_DATA!J1911</f>
        <v>No</v>
      </c>
      <c r="K1915" s="15" t="n">
        <f aca="false">IF(AND(F1915&lt;&gt;"",E1915&lt;&gt;""),DATEVALUE(F1915)-DATEVALUE(E1915),"")</f>
        <v>1</v>
      </c>
      <c r="L1915" s="4" t="n">
        <f aca="false">H1915*(1-I1915/100)</f>
        <v>9873.78</v>
      </c>
      <c r="M1915" s="4" t="n">
        <f aca="false">H1915*CALCULATIONS!$B$2</f>
        <v>7899.024</v>
      </c>
      <c r="N1915" s="4" t="n">
        <f aca="false">IF(J1915="Yes",H1915*CALCULATIONS!$B$3,0)</f>
        <v>0</v>
      </c>
      <c r="O1915" s="4" t="n">
        <f aca="false">L1915-M1915-N1915</f>
        <v>1974.756</v>
      </c>
      <c r="P1915" s="16" t="n">
        <f aca="false">IF(L1915&gt;0,O1915/L1915,"")</f>
        <v>0.2</v>
      </c>
    </row>
    <row r="1916" customFormat="false" ht="15" hidden="false" customHeight="false" outlineLevel="0" collapsed="false">
      <c r="A1916" s="2" t="str">
        <f aca="false">RAW_DATA!A1912</f>
        <v>ORD-101911</v>
      </c>
      <c r="B1916" s="2" t="str">
        <f aca="false">RAW_DATA!B1912</f>
        <v>CUST-2191</v>
      </c>
      <c r="C1916" s="2" t="str">
        <f aca="false">RAW_DATA!C1912</f>
        <v>Kids</v>
      </c>
      <c r="D1916" s="2" t="str">
        <f aca="false">RAW_DATA!D1912</f>
        <v>KID-JACKET-001</v>
      </c>
      <c r="E1916" s="14" t="str">
        <f aca="false">RAW_DATA!E1912</f>
        <v>2024-09-24</v>
      </c>
      <c r="F1916" s="14" t="str">
        <f aca="false">RAW_DATA!F1912</f>
        <v>2024-10-01</v>
      </c>
      <c r="G1916" s="2" t="str">
        <f aca="false">RAW_DATA!G1912</f>
        <v>Madhesh</v>
      </c>
      <c r="H1916" s="4" t="n">
        <f aca="false">RAW_DATA!H1912</f>
        <v>11121.1</v>
      </c>
      <c r="I1916" s="5" t="n">
        <f aca="false">RAW_DATA!I1912</f>
        <v>5</v>
      </c>
      <c r="J1916" s="2" t="str">
        <f aca="false">RAW_DATA!J1912</f>
        <v>No</v>
      </c>
      <c r="K1916" s="15" t="n">
        <f aca="false">IF(AND(F1916&lt;&gt;"",E1916&lt;&gt;""),DATEVALUE(F1916)-DATEVALUE(E1916),"")</f>
        <v>7</v>
      </c>
      <c r="L1916" s="4" t="n">
        <f aca="false">H1916*(1-I1916/100)</f>
        <v>10565.045</v>
      </c>
      <c r="M1916" s="4" t="n">
        <f aca="false">H1916*CALCULATIONS!$B$2</f>
        <v>6672.66</v>
      </c>
      <c r="N1916" s="4" t="n">
        <f aca="false">IF(J1916="Yes",H1916*CALCULATIONS!$B$3,0)</f>
        <v>0</v>
      </c>
      <c r="O1916" s="4" t="n">
        <f aca="false">L1916-M1916-N1916</f>
        <v>3892.385</v>
      </c>
      <c r="P1916" s="16" t="n">
        <f aca="false">IF(L1916&gt;0,O1916/L1916,"")</f>
        <v>0.368421052631579</v>
      </c>
    </row>
    <row r="1917" customFormat="false" ht="15" hidden="false" customHeight="false" outlineLevel="0" collapsed="false">
      <c r="A1917" s="2" t="str">
        <f aca="false">RAW_DATA!A1913</f>
        <v>ORD-101912</v>
      </c>
      <c r="B1917" s="2" t="str">
        <f aca="false">RAW_DATA!B1913</f>
        <v>CUST-9753</v>
      </c>
      <c r="C1917" s="2" t="str">
        <f aca="false">RAW_DATA!C1913</f>
        <v>Kids</v>
      </c>
      <c r="D1917" s="2" t="str">
        <f aca="false">RAW_DATA!D1913</f>
        <v>KID-JEANS-001</v>
      </c>
      <c r="E1917" s="14" t="str">
        <f aca="false">RAW_DATA!E1913</f>
        <v>2024-10-31</v>
      </c>
      <c r="F1917" s="14" t="str">
        <f aca="false">RAW_DATA!F1913</f>
        <v>2024-11-13</v>
      </c>
      <c r="G1917" s="2" t="str">
        <f aca="false">RAW_DATA!G1913</f>
        <v>Madhesh</v>
      </c>
      <c r="H1917" s="4" t="n">
        <f aca="false">RAW_DATA!H1913</f>
        <v>14549.29</v>
      </c>
      <c r="I1917" s="5" t="n">
        <f aca="false">RAW_DATA!I1913</f>
        <v>15</v>
      </c>
      <c r="J1917" s="2" t="str">
        <f aca="false">RAW_DATA!J1913</f>
        <v>No</v>
      </c>
      <c r="K1917" s="15" t="n">
        <f aca="false">IF(AND(F1917&lt;&gt;"",E1917&lt;&gt;""),DATEVALUE(F1917)-DATEVALUE(E1917),"")</f>
        <v>13</v>
      </c>
      <c r="L1917" s="4" t="n">
        <f aca="false">H1917*(1-I1917/100)</f>
        <v>12366.8965</v>
      </c>
      <c r="M1917" s="4" t="n">
        <f aca="false">H1917*CALCULATIONS!$B$2</f>
        <v>8729.574</v>
      </c>
      <c r="N1917" s="4" t="n">
        <f aca="false">IF(J1917="Yes",H1917*CALCULATIONS!$B$3,0)</f>
        <v>0</v>
      </c>
      <c r="O1917" s="4" t="n">
        <f aca="false">L1917-M1917-N1917</f>
        <v>3637.3225</v>
      </c>
      <c r="P1917" s="16" t="n">
        <f aca="false">IF(L1917&gt;0,O1917/L1917,"")</f>
        <v>0.294117647058824</v>
      </c>
    </row>
    <row r="1918" customFormat="false" ht="15" hidden="false" customHeight="false" outlineLevel="0" collapsed="false">
      <c r="A1918" s="2" t="str">
        <f aca="false">RAW_DATA!A1914</f>
        <v>ORD-101913</v>
      </c>
      <c r="B1918" s="2" t="str">
        <f aca="false">RAW_DATA!B1914</f>
        <v>CUST-3594</v>
      </c>
      <c r="C1918" s="2" t="str">
        <f aca="false">RAW_DATA!C1914</f>
        <v>Women</v>
      </c>
      <c r="D1918" s="2" t="str">
        <f aca="false">RAW_DATA!D1914</f>
        <v>WOM-JEANS-001</v>
      </c>
      <c r="E1918" s="14" t="str">
        <f aca="false">RAW_DATA!E1914</f>
        <v>2024-05-27</v>
      </c>
      <c r="F1918" s="14" t="str">
        <f aca="false">RAW_DATA!F1914</f>
        <v>2024-06-04</v>
      </c>
      <c r="G1918" s="2" t="str">
        <f aca="false">RAW_DATA!G1914</f>
        <v>Bagmati</v>
      </c>
      <c r="H1918" s="4" t="n">
        <f aca="false">RAW_DATA!H1914</f>
        <v>9329.94</v>
      </c>
      <c r="I1918" s="5" t="n">
        <f aca="false">RAW_DATA!I1914</f>
        <v>20</v>
      </c>
      <c r="J1918" s="2" t="str">
        <f aca="false">RAW_DATA!J1914</f>
        <v>No</v>
      </c>
      <c r="K1918" s="15" t="n">
        <f aca="false">IF(AND(F1918&lt;&gt;"",E1918&lt;&gt;""),DATEVALUE(F1918)-DATEVALUE(E1918),"")</f>
        <v>8</v>
      </c>
      <c r="L1918" s="4" t="n">
        <f aca="false">H1918*(1-I1918/100)</f>
        <v>7463.952</v>
      </c>
      <c r="M1918" s="4" t="n">
        <f aca="false">H1918*CALCULATIONS!$B$2</f>
        <v>5597.964</v>
      </c>
      <c r="N1918" s="4" t="n">
        <f aca="false">IF(J1918="Yes",H1918*CALCULATIONS!$B$3,0)</f>
        <v>0</v>
      </c>
      <c r="O1918" s="4" t="n">
        <f aca="false">L1918-M1918-N1918</f>
        <v>1865.988</v>
      </c>
      <c r="P1918" s="16" t="n">
        <f aca="false">IF(L1918&gt;0,O1918/L1918,"")</f>
        <v>0.25</v>
      </c>
    </row>
    <row r="1919" customFormat="false" ht="15" hidden="false" customHeight="false" outlineLevel="0" collapsed="false">
      <c r="A1919" s="2" t="str">
        <f aca="false">RAW_DATA!A1915</f>
        <v>ORD-101914</v>
      </c>
      <c r="B1919" s="2" t="str">
        <f aca="false">RAW_DATA!B1915</f>
        <v>CUST-9884</v>
      </c>
      <c r="C1919" s="2" t="str">
        <f aca="false">RAW_DATA!C1915</f>
        <v>Men</v>
      </c>
      <c r="D1919" s="2" t="str">
        <f aca="false">RAW_DATA!D1915</f>
        <v>MEN-SHIRT-001</v>
      </c>
      <c r="E1919" s="14" t="str">
        <f aca="false">RAW_DATA!E1915</f>
        <v>2024-11-05</v>
      </c>
      <c r="F1919" s="14" t="str">
        <f aca="false">RAW_DATA!F1915</f>
        <v>2024-11-12</v>
      </c>
      <c r="G1919" s="2" t="str">
        <f aca="false">RAW_DATA!G1915</f>
        <v>Karnali</v>
      </c>
      <c r="H1919" s="4" t="n">
        <f aca="false">RAW_DATA!H1915</f>
        <v>991.71</v>
      </c>
      <c r="I1919" s="5" t="n">
        <f aca="false">RAW_DATA!I1915</f>
        <v>30</v>
      </c>
      <c r="J1919" s="2" t="str">
        <f aca="false">RAW_DATA!J1915</f>
        <v>No</v>
      </c>
      <c r="K1919" s="15" t="n">
        <f aca="false">IF(AND(F1919&lt;&gt;"",E1919&lt;&gt;""),DATEVALUE(F1919)-DATEVALUE(E1919),"")</f>
        <v>7</v>
      </c>
      <c r="L1919" s="4" t="n">
        <f aca="false">H1919*(1-I1919/100)</f>
        <v>694.197</v>
      </c>
      <c r="M1919" s="4" t="n">
        <f aca="false">H1919*CALCULATIONS!$B$2</f>
        <v>595.026</v>
      </c>
      <c r="N1919" s="4" t="n">
        <f aca="false">IF(J1919="Yes",H1919*CALCULATIONS!$B$3,0)</f>
        <v>0</v>
      </c>
      <c r="O1919" s="4" t="n">
        <f aca="false">L1919-M1919-N1919</f>
        <v>99.1710000000001</v>
      </c>
      <c r="P1919" s="16" t="n">
        <f aca="false">IF(L1919&gt;0,O1919/L1919,"")</f>
        <v>0.142857142857143</v>
      </c>
    </row>
    <row r="1920" customFormat="false" ht="15" hidden="false" customHeight="false" outlineLevel="0" collapsed="false">
      <c r="A1920" s="2" t="str">
        <f aca="false">RAW_DATA!A1916</f>
        <v>ORD-101915</v>
      </c>
      <c r="B1920" s="2" t="str">
        <f aca="false">RAW_DATA!B1916</f>
        <v>CUST-6533</v>
      </c>
      <c r="C1920" s="2" t="str">
        <f aca="false">RAW_DATA!C1916</f>
        <v>Women</v>
      </c>
      <c r="D1920" s="2" t="str">
        <f aca="false">RAW_DATA!D1916</f>
        <v>WOM-SCARF-001</v>
      </c>
      <c r="E1920" s="14" t="str">
        <f aca="false">RAW_DATA!E1916</f>
        <v>2024-05-29</v>
      </c>
      <c r="F1920" s="14" t="str">
        <f aca="false">RAW_DATA!F1916</f>
        <v>2024-06-05</v>
      </c>
      <c r="G1920" s="2" t="str">
        <f aca="false">RAW_DATA!G1916</f>
        <v>Lumbini</v>
      </c>
      <c r="H1920" s="4" t="n">
        <f aca="false">RAW_DATA!H1916</f>
        <v>7856.74</v>
      </c>
      <c r="I1920" s="5" t="n">
        <f aca="false">RAW_DATA!I1916</f>
        <v>10</v>
      </c>
      <c r="J1920" s="2" t="str">
        <f aca="false">RAW_DATA!J1916</f>
        <v>No</v>
      </c>
      <c r="K1920" s="15" t="n">
        <f aca="false">IF(AND(F1920&lt;&gt;"",E1920&lt;&gt;""),DATEVALUE(F1920)-DATEVALUE(E1920),"")</f>
        <v>7</v>
      </c>
      <c r="L1920" s="4" t="n">
        <f aca="false">H1920*(1-I1920/100)</f>
        <v>7071.066</v>
      </c>
      <c r="M1920" s="4" t="n">
        <f aca="false">H1920*CALCULATIONS!$B$2</f>
        <v>4714.044</v>
      </c>
      <c r="N1920" s="4" t="n">
        <f aca="false">IF(J1920="Yes",H1920*CALCULATIONS!$B$3,0)</f>
        <v>0</v>
      </c>
      <c r="O1920" s="4" t="n">
        <f aca="false">L1920-M1920-N1920</f>
        <v>2357.022</v>
      </c>
      <c r="P1920" s="16" t="n">
        <f aca="false">IF(L1920&gt;0,O1920/L1920,"")</f>
        <v>0.333333333333333</v>
      </c>
    </row>
    <row r="1921" customFormat="false" ht="15" hidden="false" customHeight="false" outlineLevel="0" collapsed="false">
      <c r="A1921" s="2" t="str">
        <f aca="false">RAW_DATA!A1917</f>
        <v>ORD-101916</v>
      </c>
      <c r="B1921" s="2" t="str">
        <f aca="false">RAW_DATA!B1917</f>
        <v>CUST-9940</v>
      </c>
      <c r="C1921" s="2" t="str">
        <f aca="false">RAW_DATA!C1917</f>
        <v>Kids</v>
      </c>
      <c r="D1921" s="2" t="str">
        <f aca="false">RAW_DATA!D1917</f>
        <v>KID-KURTA-001</v>
      </c>
      <c r="E1921" s="14" t="str">
        <f aca="false">RAW_DATA!E1917</f>
        <v>2024-02-13</v>
      </c>
      <c r="F1921" s="14" t="str">
        <f aca="false">RAW_DATA!F1917</f>
        <v>2024-02-17</v>
      </c>
      <c r="G1921" s="2" t="str">
        <f aca="false">RAW_DATA!G1917</f>
        <v>Gandaki</v>
      </c>
      <c r="H1921" s="4" t="n">
        <f aca="false">RAW_DATA!H1917</f>
        <v>1457.25</v>
      </c>
      <c r="I1921" s="5" t="n">
        <f aca="false">RAW_DATA!I1917</f>
        <v>25</v>
      </c>
      <c r="J1921" s="2" t="str">
        <f aca="false">RAW_DATA!J1917</f>
        <v>No</v>
      </c>
      <c r="K1921" s="15" t="n">
        <f aca="false">IF(AND(F1921&lt;&gt;"",E1921&lt;&gt;""),DATEVALUE(F1921)-DATEVALUE(E1921),"")</f>
        <v>4</v>
      </c>
      <c r="L1921" s="4" t="n">
        <f aca="false">H1921*(1-I1921/100)</f>
        <v>1092.9375</v>
      </c>
      <c r="M1921" s="4" t="n">
        <f aca="false">H1921*CALCULATIONS!$B$2</f>
        <v>874.35</v>
      </c>
      <c r="N1921" s="4" t="n">
        <f aca="false">IF(J1921="Yes",H1921*CALCULATIONS!$B$3,0)</f>
        <v>0</v>
      </c>
      <c r="O1921" s="4" t="n">
        <f aca="false">L1921-M1921-N1921</f>
        <v>218.5875</v>
      </c>
      <c r="P1921" s="16" t="n">
        <f aca="false">IF(L1921&gt;0,O1921/L1921,"")</f>
        <v>0.2</v>
      </c>
    </row>
    <row r="1922" customFormat="false" ht="15" hidden="false" customHeight="false" outlineLevel="0" collapsed="false">
      <c r="A1922" s="2" t="str">
        <f aca="false">RAW_DATA!A1918</f>
        <v>ORD-101917</v>
      </c>
      <c r="B1922" s="2" t="str">
        <f aca="false">RAW_DATA!B1918</f>
        <v>CUST-8333</v>
      </c>
      <c r="C1922" s="2" t="str">
        <f aca="false">RAW_DATA!C1918</f>
        <v>Women</v>
      </c>
      <c r="D1922" s="2" t="str">
        <f aca="false">RAW_DATA!D1918</f>
        <v>WOM-KURTA-001</v>
      </c>
      <c r="E1922" s="14" t="str">
        <f aca="false">RAW_DATA!E1918</f>
        <v>2024-04-01</v>
      </c>
      <c r="F1922" s="14" t="str">
        <f aca="false">RAW_DATA!F1918</f>
        <v>2024-04-05</v>
      </c>
      <c r="G1922" s="2" t="str">
        <f aca="false">RAW_DATA!G1918</f>
        <v>Lumbini</v>
      </c>
      <c r="H1922" s="4" t="n">
        <f aca="false">RAW_DATA!H1918</f>
        <v>1829.15</v>
      </c>
      <c r="I1922" s="5" t="n">
        <f aca="false">RAW_DATA!I1918</f>
        <v>15</v>
      </c>
      <c r="J1922" s="2" t="str">
        <f aca="false">RAW_DATA!J1918</f>
        <v>No</v>
      </c>
      <c r="K1922" s="15" t="n">
        <f aca="false">IF(AND(F1922&lt;&gt;"",E1922&lt;&gt;""),DATEVALUE(F1922)-DATEVALUE(E1922),"")</f>
        <v>4</v>
      </c>
      <c r="L1922" s="4" t="n">
        <f aca="false">H1922*(1-I1922/100)</f>
        <v>1554.7775</v>
      </c>
      <c r="M1922" s="4" t="n">
        <f aca="false">H1922*CALCULATIONS!$B$2</f>
        <v>1097.49</v>
      </c>
      <c r="N1922" s="4" t="n">
        <f aca="false">IF(J1922="Yes",H1922*CALCULATIONS!$B$3,0)</f>
        <v>0</v>
      </c>
      <c r="O1922" s="4" t="n">
        <f aca="false">L1922-M1922-N1922</f>
        <v>457.2875</v>
      </c>
      <c r="P1922" s="16" t="n">
        <f aca="false">IF(L1922&gt;0,O1922/L1922,"")</f>
        <v>0.294117647058824</v>
      </c>
    </row>
    <row r="1923" customFormat="false" ht="15" hidden="false" customHeight="false" outlineLevel="0" collapsed="false">
      <c r="A1923" s="2" t="str">
        <f aca="false">RAW_DATA!A1919</f>
        <v>ORD-101918</v>
      </c>
      <c r="B1923" s="2" t="str">
        <f aca="false">RAW_DATA!B1919</f>
        <v>CUST-2277</v>
      </c>
      <c r="C1923" s="2" t="str">
        <f aca="false">RAW_DATA!C1919</f>
        <v>Men</v>
      </c>
      <c r="D1923" s="2" t="str">
        <f aca="false">RAW_DATA!D1919</f>
        <v>MEN-JEANS-002</v>
      </c>
      <c r="E1923" s="14" t="str">
        <f aca="false">RAW_DATA!E1919</f>
        <v>2024-11-11</v>
      </c>
      <c r="F1923" s="14" t="str">
        <f aca="false">RAW_DATA!F1919</f>
        <v>2024-11-16</v>
      </c>
      <c r="G1923" s="2" t="str">
        <f aca="false">RAW_DATA!G1919</f>
        <v>Gandaki</v>
      </c>
      <c r="H1923" s="4" t="n">
        <f aca="false">RAW_DATA!H1919</f>
        <v>3208.04</v>
      </c>
      <c r="I1923" s="5" t="n">
        <f aca="false">RAW_DATA!I1919</f>
        <v>25</v>
      </c>
      <c r="J1923" s="2" t="str">
        <f aca="false">RAW_DATA!J1919</f>
        <v>No</v>
      </c>
      <c r="K1923" s="15" t="n">
        <f aca="false">IF(AND(F1923&lt;&gt;"",E1923&lt;&gt;""),DATEVALUE(F1923)-DATEVALUE(E1923),"")</f>
        <v>5</v>
      </c>
      <c r="L1923" s="4" t="n">
        <f aca="false">H1923*(1-I1923/100)</f>
        <v>2406.03</v>
      </c>
      <c r="M1923" s="4" t="n">
        <f aca="false">H1923*CALCULATIONS!$B$2</f>
        <v>1924.824</v>
      </c>
      <c r="N1923" s="4" t="n">
        <f aca="false">IF(J1923="Yes",H1923*CALCULATIONS!$B$3,0)</f>
        <v>0</v>
      </c>
      <c r="O1923" s="4" t="n">
        <f aca="false">L1923-M1923-N1923</f>
        <v>481.206</v>
      </c>
      <c r="P1923" s="16" t="n">
        <f aca="false">IF(L1923&gt;0,O1923/L1923,"")</f>
        <v>0.2</v>
      </c>
    </row>
    <row r="1924" customFormat="false" ht="15" hidden="false" customHeight="false" outlineLevel="0" collapsed="false">
      <c r="A1924" s="2" t="str">
        <f aca="false">RAW_DATA!A1920</f>
        <v>ORD-101919</v>
      </c>
      <c r="B1924" s="2" t="str">
        <f aca="false">RAW_DATA!B1920</f>
        <v>CUST-9879</v>
      </c>
      <c r="C1924" s="2" t="str">
        <f aca="false">RAW_DATA!C1920</f>
        <v>Kids</v>
      </c>
      <c r="D1924" s="2" t="str">
        <f aca="false">RAW_DATA!D1920</f>
        <v>KID-FROCK-001</v>
      </c>
      <c r="E1924" s="14" t="str">
        <f aca="false">RAW_DATA!E1920</f>
        <v>2024-09-10</v>
      </c>
      <c r="F1924" s="14" t="str">
        <f aca="false">RAW_DATA!F1920</f>
        <v>2024-09-17</v>
      </c>
      <c r="G1924" s="2" t="str">
        <f aca="false">RAW_DATA!G1920</f>
        <v>Lumbini</v>
      </c>
      <c r="H1924" s="4" t="n">
        <f aca="false">RAW_DATA!H1920</f>
        <v>14613.68</v>
      </c>
      <c r="I1924" s="5" t="n">
        <f aca="false">RAW_DATA!I1920</f>
        <v>25</v>
      </c>
      <c r="J1924" s="2" t="str">
        <f aca="false">RAW_DATA!J1920</f>
        <v>No</v>
      </c>
      <c r="K1924" s="15" t="n">
        <f aca="false">IF(AND(F1924&lt;&gt;"",E1924&lt;&gt;""),DATEVALUE(F1924)-DATEVALUE(E1924),"")</f>
        <v>7</v>
      </c>
      <c r="L1924" s="4" t="n">
        <f aca="false">H1924*(1-I1924/100)</f>
        <v>10960.26</v>
      </c>
      <c r="M1924" s="4" t="n">
        <f aca="false">H1924*CALCULATIONS!$B$2</f>
        <v>8768.208</v>
      </c>
      <c r="N1924" s="4" t="n">
        <f aca="false">IF(J1924="Yes",H1924*CALCULATIONS!$B$3,0)</f>
        <v>0</v>
      </c>
      <c r="O1924" s="4" t="n">
        <f aca="false">L1924-M1924-N1924</f>
        <v>2192.052</v>
      </c>
      <c r="P1924" s="16" t="n">
        <f aca="false">IF(L1924&gt;0,O1924/L1924,"")</f>
        <v>0.2</v>
      </c>
    </row>
    <row r="1925" customFormat="false" ht="15" hidden="false" customHeight="false" outlineLevel="0" collapsed="false">
      <c r="A1925" s="2" t="str">
        <f aca="false">RAW_DATA!A1921</f>
        <v>ORD-101920</v>
      </c>
      <c r="B1925" s="2" t="str">
        <f aca="false">RAW_DATA!B1921</f>
        <v>CUST-9456</v>
      </c>
      <c r="C1925" s="2" t="str">
        <f aca="false">RAW_DATA!C1921</f>
        <v>Men</v>
      </c>
      <c r="D1925" s="2" t="str">
        <f aca="false">RAW_DATA!D1921</f>
        <v>MEN-KURTA-001</v>
      </c>
      <c r="E1925" s="14" t="str">
        <f aca="false">RAW_DATA!E1921</f>
        <v>2024-03-19</v>
      </c>
      <c r="F1925" s="14" t="str">
        <f aca="false">RAW_DATA!F1921</f>
        <v>2024-03-28</v>
      </c>
      <c r="G1925" s="2" t="str">
        <f aca="false">RAW_DATA!G1921</f>
        <v>Gandaki</v>
      </c>
      <c r="H1925" s="4" t="n">
        <f aca="false">RAW_DATA!H1921</f>
        <v>7834.18</v>
      </c>
      <c r="I1925" s="5" t="n">
        <f aca="false">RAW_DATA!I1921</f>
        <v>15</v>
      </c>
      <c r="J1925" s="2" t="str">
        <f aca="false">RAW_DATA!J1921</f>
        <v>Yes</v>
      </c>
      <c r="K1925" s="15" t="n">
        <f aca="false">IF(AND(F1925&lt;&gt;"",E1925&lt;&gt;""),DATEVALUE(F1925)-DATEVALUE(E1925),"")</f>
        <v>9</v>
      </c>
      <c r="L1925" s="4" t="n">
        <f aca="false">H1925*(1-I1925/100)</f>
        <v>6659.053</v>
      </c>
      <c r="M1925" s="4" t="n">
        <f aca="false">H1925*CALCULATIONS!$B$2</f>
        <v>4700.508</v>
      </c>
      <c r="N1925" s="4" t="n">
        <f aca="false">IF(J1925="Yes",H1925*CALCULATIONS!$B$3,0)</f>
        <v>1566.836</v>
      </c>
      <c r="O1925" s="4" t="n">
        <f aca="false">L1925-M1925-N1925</f>
        <v>391.709</v>
      </c>
      <c r="P1925" s="16" t="n">
        <f aca="false">IF(L1925&gt;0,O1925/L1925,"")</f>
        <v>0.0588235294117647</v>
      </c>
    </row>
    <row r="1926" customFormat="false" ht="15" hidden="false" customHeight="false" outlineLevel="0" collapsed="false">
      <c r="A1926" s="2" t="str">
        <f aca="false">RAW_DATA!A1922</f>
        <v>ORD-101921</v>
      </c>
      <c r="B1926" s="2" t="str">
        <f aca="false">RAW_DATA!B1922</f>
        <v>CUST-7530</v>
      </c>
      <c r="C1926" s="2" t="str">
        <f aca="false">RAW_DATA!C1922</f>
        <v>Women</v>
      </c>
      <c r="D1926" s="2" t="str">
        <f aca="false">RAW_DATA!D1922</f>
        <v>WOM-SUIT-001</v>
      </c>
      <c r="E1926" s="14" t="str">
        <f aca="false">RAW_DATA!E1922</f>
        <v>2024-09-29</v>
      </c>
      <c r="F1926" s="14" t="str">
        <f aca="false">RAW_DATA!F1922</f>
        <v>2024-10-03</v>
      </c>
      <c r="G1926" s="2" t="str">
        <f aca="false">RAW_DATA!G1922</f>
        <v>Sudurpashchim</v>
      </c>
      <c r="H1926" s="4" t="n">
        <f aca="false">RAW_DATA!H1922</f>
        <v>11962.66</v>
      </c>
      <c r="I1926" s="5" t="n">
        <f aca="false">RAW_DATA!I1922</f>
        <v>0</v>
      </c>
      <c r="J1926" s="2" t="str">
        <f aca="false">RAW_DATA!J1922</f>
        <v>No</v>
      </c>
      <c r="K1926" s="15" t="n">
        <f aca="false">IF(AND(F1926&lt;&gt;"",E1926&lt;&gt;""),DATEVALUE(F1926)-DATEVALUE(E1926),"")</f>
        <v>4</v>
      </c>
      <c r="L1926" s="4" t="n">
        <f aca="false">H1926*(1-I1926/100)</f>
        <v>11962.66</v>
      </c>
      <c r="M1926" s="4" t="n">
        <f aca="false">H1926*CALCULATIONS!$B$2</f>
        <v>7177.596</v>
      </c>
      <c r="N1926" s="4" t="n">
        <f aca="false">IF(J1926="Yes",H1926*CALCULATIONS!$B$3,0)</f>
        <v>0</v>
      </c>
      <c r="O1926" s="4" t="n">
        <f aca="false">L1926-M1926-N1926</f>
        <v>4785.064</v>
      </c>
      <c r="P1926" s="16" t="n">
        <f aca="false">IF(L1926&gt;0,O1926/L1926,"")</f>
        <v>0.4</v>
      </c>
    </row>
    <row r="1927" customFormat="false" ht="15" hidden="false" customHeight="false" outlineLevel="0" collapsed="false">
      <c r="A1927" s="2" t="str">
        <f aca="false">RAW_DATA!A1923</f>
        <v>ORD-101922</v>
      </c>
      <c r="B1927" s="2" t="str">
        <f aca="false">RAW_DATA!B1923</f>
        <v>CUST-7392</v>
      </c>
      <c r="C1927" s="2" t="str">
        <f aca="false">RAW_DATA!C1923</f>
        <v>Women</v>
      </c>
      <c r="D1927" s="2" t="str">
        <f aca="false">RAW_DATA!D1923</f>
        <v>WOM-TOP-001</v>
      </c>
      <c r="E1927" s="14" t="str">
        <f aca="false">RAW_DATA!E1923</f>
        <v>2024-01-16</v>
      </c>
      <c r="F1927" s="14" t="str">
        <f aca="false">RAW_DATA!F1923</f>
        <v>2024-01-23</v>
      </c>
      <c r="G1927" s="2" t="str">
        <f aca="false">RAW_DATA!G1923</f>
        <v>Madhesh</v>
      </c>
      <c r="H1927" s="4" t="n">
        <f aca="false">RAW_DATA!H1923</f>
        <v>4405.24</v>
      </c>
      <c r="I1927" s="5" t="n">
        <f aca="false">RAW_DATA!I1923</f>
        <v>25</v>
      </c>
      <c r="J1927" s="2" t="str">
        <f aca="false">RAW_DATA!J1923</f>
        <v>No</v>
      </c>
      <c r="K1927" s="15" t="n">
        <f aca="false">IF(AND(F1927&lt;&gt;"",E1927&lt;&gt;""),DATEVALUE(F1927)-DATEVALUE(E1927),"")</f>
        <v>7</v>
      </c>
      <c r="L1927" s="4" t="n">
        <f aca="false">H1927*(1-I1927/100)</f>
        <v>3303.93</v>
      </c>
      <c r="M1927" s="4" t="n">
        <f aca="false">H1927*CALCULATIONS!$B$2</f>
        <v>2643.144</v>
      </c>
      <c r="N1927" s="4" t="n">
        <f aca="false">IF(J1927="Yes",H1927*CALCULATIONS!$B$3,0)</f>
        <v>0</v>
      </c>
      <c r="O1927" s="4" t="n">
        <f aca="false">L1927-M1927-N1927</f>
        <v>660.786</v>
      </c>
      <c r="P1927" s="16" t="n">
        <f aca="false">IF(L1927&gt;0,O1927/L1927,"")</f>
        <v>0.2</v>
      </c>
    </row>
    <row r="1928" customFormat="false" ht="15" hidden="false" customHeight="false" outlineLevel="0" collapsed="false">
      <c r="A1928" s="2" t="str">
        <f aca="false">RAW_DATA!A1924</f>
        <v>ORD-101923</v>
      </c>
      <c r="B1928" s="2" t="str">
        <f aca="false">RAW_DATA!B1924</f>
        <v>CUST-9876</v>
      </c>
      <c r="C1928" s="2" t="str">
        <f aca="false">RAW_DATA!C1924</f>
        <v>Men</v>
      </c>
      <c r="D1928" s="2" t="str">
        <f aca="false">RAW_DATA!D1924</f>
        <v>MEN-KURTA-001</v>
      </c>
      <c r="E1928" s="14" t="str">
        <f aca="false">RAW_DATA!E1924</f>
        <v>2024-01-16</v>
      </c>
      <c r="F1928" s="14" t="str">
        <f aca="false">RAW_DATA!F1924</f>
        <v>2024-01-23</v>
      </c>
      <c r="G1928" s="2" t="str">
        <f aca="false">RAW_DATA!G1924</f>
        <v>Madhesh</v>
      </c>
      <c r="H1928" s="4" t="n">
        <f aca="false">RAW_DATA!H1924</f>
        <v>8753.31</v>
      </c>
      <c r="I1928" s="5" t="n">
        <f aca="false">RAW_DATA!I1924</f>
        <v>15</v>
      </c>
      <c r="J1928" s="2" t="str">
        <f aca="false">RAW_DATA!J1924</f>
        <v>Yes</v>
      </c>
      <c r="K1928" s="15" t="n">
        <f aca="false">IF(AND(F1928&lt;&gt;"",E1928&lt;&gt;""),DATEVALUE(F1928)-DATEVALUE(E1928),"")</f>
        <v>7</v>
      </c>
      <c r="L1928" s="4" t="n">
        <f aca="false">H1928*(1-I1928/100)</f>
        <v>7440.3135</v>
      </c>
      <c r="M1928" s="4" t="n">
        <f aca="false">H1928*CALCULATIONS!$B$2</f>
        <v>5251.986</v>
      </c>
      <c r="N1928" s="4" t="n">
        <f aca="false">IF(J1928="Yes",H1928*CALCULATIONS!$B$3,0)</f>
        <v>1750.662</v>
      </c>
      <c r="O1928" s="4" t="n">
        <f aca="false">L1928-M1928-N1928</f>
        <v>437.665499999999</v>
      </c>
      <c r="P1928" s="16" t="n">
        <f aca="false">IF(L1928&gt;0,O1928/L1928,"")</f>
        <v>0.0588235294117646</v>
      </c>
    </row>
    <row r="1929" customFormat="false" ht="15" hidden="false" customHeight="false" outlineLevel="0" collapsed="false">
      <c r="A1929" s="2" t="str">
        <f aca="false">RAW_DATA!A1925</f>
        <v>ORD-101924</v>
      </c>
      <c r="B1929" s="2" t="str">
        <f aca="false">RAW_DATA!B1925</f>
        <v>CUST-4213</v>
      </c>
      <c r="C1929" s="2" t="str">
        <f aca="false">RAW_DATA!C1925</f>
        <v>Men</v>
      </c>
      <c r="D1929" s="2" t="str">
        <f aca="false">RAW_DATA!D1925</f>
        <v>MEN-SUIT-001</v>
      </c>
      <c r="E1929" s="14" t="str">
        <f aca="false">RAW_DATA!E1925</f>
        <v>2024-09-25</v>
      </c>
      <c r="F1929" s="14" t="str">
        <f aca="false">RAW_DATA!F1925</f>
        <v>2024-09-30</v>
      </c>
      <c r="G1929" s="2" t="str">
        <f aca="false">RAW_DATA!G1925</f>
        <v>Karnali</v>
      </c>
      <c r="H1929" s="4" t="n">
        <f aca="false">RAW_DATA!H1925</f>
        <v>4142.48</v>
      </c>
      <c r="I1929" s="5" t="n">
        <f aca="false">RAW_DATA!I1925</f>
        <v>10</v>
      </c>
      <c r="J1929" s="2" t="str">
        <f aca="false">RAW_DATA!J1925</f>
        <v>No</v>
      </c>
      <c r="K1929" s="15" t="n">
        <f aca="false">IF(AND(F1929&lt;&gt;"",E1929&lt;&gt;""),DATEVALUE(F1929)-DATEVALUE(E1929),"")</f>
        <v>5</v>
      </c>
      <c r="L1929" s="4" t="n">
        <f aca="false">H1929*(1-I1929/100)</f>
        <v>3728.232</v>
      </c>
      <c r="M1929" s="4" t="n">
        <f aca="false">H1929*CALCULATIONS!$B$2</f>
        <v>2485.488</v>
      </c>
      <c r="N1929" s="4" t="n">
        <f aca="false">IF(J1929="Yes",H1929*CALCULATIONS!$B$3,0)</f>
        <v>0</v>
      </c>
      <c r="O1929" s="4" t="n">
        <f aca="false">L1929-M1929-N1929</f>
        <v>1242.744</v>
      </c>
      <c r="P1929" s="16" t="n">
        <f aca="false">IF(L1929&gt;0,O1929/L1929,"")</f>
        <v>0.333333333333333</v>
      </c>
    </row>
    <row r="1930" customFormat="false" ht="15" hidden="false" customHeight="false" outlineLevel="0" collapsed="false">
      <c r="A1930" s="2" t="str">
        <f aca="false">RAW_DATA!A1926</f>
        <v>ORD-101925</v>
      </c>
      <c r="B1930" s="2" t="str">
        <f aca="false">RAW_DATA!B1926</f>
        <v>CUST-5411</v>
      </c>
      <c r="C1930" s="2" t="str">
        <f aca="false">RAW_DATA!C1926</f>
        <v>Men</v>
      </c>
      <c r="D1930" s="2" t="str">
        <f aca="false">RAW_DATA!D1926</f>
        <v>MEN-KURTA-001</v>
      </c>
      <c r="E1930" s="14" t="str">
        <f aca="false">RAW_DATA!E1926</f>
        <v>2024-03-09</v>
      </c>
      <c r="F1930" s="14" t="str">
        <f aca="false">RAW_DATA!F1926</f>
        <v>2024-03-16</v>
      </c>
      <c r="G1930" s="2" t="str">
        <f aca="false">RAW_DATA!G1926</f>
        <v>Bagmati</v>
      </c>
      <c r="H1930" s="4" t="n">
        <f aca="false">RAW_DATA!H1926</f>
        <v>4076.06</v>
      </c>
      <c r="I1930" s="5" t="n">
        <f aca="false">RAW_DATA!I1926</f>
        <v>25</v>
      </c>
      <c r="J1930" s="2" t="str">
        <f aca="false">RAW_DATA!J1926</f>
        <v>No</v>
      </c>
      <c r="K1930" s="15" t="n">
        <f aca="false">IF(AND(F1930&lt;&gt;"",E1930&lt;&gt;""),DATEVALUE(F1930)-DATEVALUE(E1930),"")</f>
        <v>7</v>
      </c>
      <c r="L1930" s="4" t="n">
        <f aca="false">H1930*(1-I1930/100)</f>
        <v>3057.045</v>
      </c>
      <c r="M1930" s="4" t="n">
        <f aca="false">H1930*CALCULATIONS!$B$2</f>
        <v>2445.636</v>
      </c>
      <c r="N1930" s="4" t="n">
        <f aca="false">IF(J1930="Yes",H1930*CALCULATIONS!$B$3,0)</f>
        <v>0</v>
      </c>
      <c r="O1930" s="4" t="n">
        <f aca="false">L1930-M1930-N1930</f>
        <v>611.409</v>
      </c>
      <c r="P1930" s="16" t="n">
        <f aca="false">IF(L1930&gt;0,O1930/L1930,"")</f>
        <v>0.2</v>
      </c>
    </row>
    <row r="1931" customFormat="false" ht="15" hidden="false" customHeight="false" outlineLevel="0" collapsed="false">
      <c r="A1931" s="2" t="str">
        <f aca="false">RAW_DATA!A1927</f>
        <v>ORD-101926</v>
      </c>
      <c r="B1931" s="2" t="str">
        <f aca="false">RAW_DATA!B1927</f>
        <v>CUST-3693</v>
      </c>
      <c r="C1931" s="2" t="str">
        <f aca="false">RAW_DATA!C1927</f>
        <v>Women</v>
      </c>
      <c r="D1931" s="2" t="str">
        <f aca="false">RAW_DATA!D1927</f>
        <v>WOM-TOP-001</v>
      </c>
      <c r="E1931" s="14" t="str">
        <f aca="false">RAW_DATA!E1927</f>
        <v>2024-10-20</v>
      </c>
      <c r="F1931" s="14" t="str">
        <f aca="false">RAW_DATA!F1927</f>
        <v>2024-11-01</v>
      </c>
      <c r="G1931" s="2" t="str">
        <f aca="false">RAW_DATA!G1927</f>
        <v>Karnali</v>
      </c>
      <c r="H1931" s="4" t="n">
        <f aca="false">RAW_DATA!H1927</f>
        <v>8419.64</v>
      </c>
      <c r="I1931" s="5" t="n">
        <f aca="false">RAW_DATA!I1927</f>
        <v>5</v>
      </c>
      <c r="J1931" s="2" t="str">
        <f aca="false">RAW_DATA!J1927</f>
        <v>No</v>
      </c>
      <c r="K1931" s="15" t="n">
        <f aca="false">IF(AND(F1931&lt;&gt;"",E1931&lt;&gt;""),DATEVALUE(F1931)-DATEVALUE(E1931),"")</f>
        <v>12</v>
      </c>
      <c r="L1931" s="4" t="n">
        <f aca="false">H1931*(1-I1931/100)</f>
        <v>7998.658</v>
      </c>
      <c r="M1931" s="4" t="n">
        <f aca="false">H1931*CALCULATIONS!$B$2</f>
        <v>5051.784</v>
      </c>
      <c r="N1931" s="4" t="n">
        <f aca="false">IF(J1931="Yes",H1931*CALCULATIONS!$B$3,0)</f>
        <v>0</v>
      </c>
      <c r="O1931" s="4" t="n">
        <f aca="false">L1931-M1931-N1931</f>
        <v>2946.874</v>
      </c>
      <c r="P1931" s="16" t="n">
        <f aca="false">IF(L1931&gt;0,O1931/L1931,"")</f>
        <v>0.368421052631579</v>
      </c>
    </row>
    <row r="1932" customFormat="false" ht="15" hidden="false" customHeight="false" outlineLevel="0" collapsed="false">
      <c r="A1932" s="2" t="str">
        <f aca="false">RAW_DATA!A1928</f>
        <v>ORD-101927</v>
      </c>
      <c r="B1932" s="2" t="str">
        <f aca="false">RAW_DATA!B1928</f>
        <v>CUST-7374</v>
      </c>
      <c r="C1932" s="2" t="str">
        <f aca="false">RAW_DATA!C1928</f>
        <v>Men</v>
      </c>
      <c r="D1932" s="2" t="str">
        <f aca="false">RAW_DATA!D1928</f>
        <v>MEN-SUIT-001</v>
      </c>
      <c r="E1932" s="14" t="str">
        <f aca="false">RAW_DATA!E1928</f>
        <v>2024-09-04</v>
      </c>
      <c r="F1932" s="14" t="str">
        <f aca="false">RAW_DATA!F1928</f>
        <v>2024-09-07</v>
      </c>
      <c r="G1932" s="2" t="str">
        <f aca="false">RAW_DATA!G1928</f>
        <v>Bagmati</v>
      </c>
      <c r="H1932" s="4" t="n">
        <f aca="false">RAW_DATA!H1928</f>
        <v>5399.38</v>
      </c>
      <c r="I1932" s="5" t="n">
        <f aca="false">RAW_DATA!I1928</f>
        <v>30</v>
      </c>
      <c r="J1932" s="2" t="str">
        <f aca="false">RAW_DATA!J1928</f>
        <v>No</v>
      </c>
      <c r="K1932" s="15" t="n">
        <f aca="false">IF(AND(F1932&lt;&gt;"",E1932&lt;&gt;""),DATEVALUE(F1932)-DATEVALUE(E1932),"")</f>
        <v>3</v>
      </c>
      <c r="L1932" s="4" t="n">
        <f aca="false">H1932*(1-I1932/100)</f>
        <v>3779.566</v>
      </c>
      <c r="M1932" s="4" t="n">
        <f aca="false">H1932*CALCULATIONS!$B$2</f>
        <v>3239.628</v>
      </c>
      <c r="N1932" s="4" t="n">
        <f aca="false">IF(J1932="Yes",H1932*CALCULATIONS!$B$3,0)</f>
        <v>0</v>
      </c>
      <c r="O1932" s="4" t="n">
        <f aca="false">L1932-M1932-N1932</f>
        <v>539.938</v>
      </c>
      <c r="P1932" s="16" t="n">
        <f aca="false">IF(L1932&gt;0,O1932/L1932,"")</f>
        <v>0.142857142857143</v>
      </c>
    </row>
    <row r="1933" customFormat="false" ht="15" hidden="false" customHeight="false" outlineLevel="0" collapsed="false">
      <c r="A1933" s="2" t="str">
        <f aca="false">RAW_DATA!A1929</f>
        <v>ORD-101928</v>
      </c>
      <c r="B1933" s="2" t="str">
        <f aca="false">RAW_DATA!B1929</f>
        <v>CUST-7062</v>
      </c>
      <c r="C1933" s="2" t="str">
        <f aca="false">RAW_DATA!C1929</f>
        <v>Men</v>
      </c>
      <c r="D1933" s="2" t="str">
        <f aca="false">RAW_DATA!D1929</f>
        <v>MEN-KURTA-001</v>
      </c>
      <c r="E1933" s="14" t="str">
        <f aca="false">RAW_DATA!E1929</f>
        <v>2024-12-21</v>
      </c>
      <c r="F1933" s="14" t="str">
        <f aca="false">RAW_DATA!F1929</f>
        <v>2024-12-24</v>
      </c>
      <c r="G1933" s="2" t="str">
        <f aca="false">RAW_DATA!G1929</f>
        <v>Bagmati</v>
      </c>
      <c r="H1933" s="4" t="n">
        <f aca="false">RAW_DATA!H1929</f>
        <v>3713.96</v>
      </c>
      <c r="I1933" s="5" t="n">
        <f aca="false">RAW_DATA!I1929</f>
        <v>20</v>
      </c>
      <c r="J1933" s="2" t="str">
        <f aca="false">RAW_DATA!J1929</f>
        <v>No</v>
      </c>
      <c r="K1933" s="15" t="n">
        <f aca="false">IF(AND(F1933&lt;&gt;"",E1933&lt;&gt;""),DATEVALUE(F1933)-DATEVALUE(E1933),"")</f>
        <v>3</v>
      </c>
      <c r="L1933" s="4" t="n">
        <f aca="false">H1933*(1-I1933/100)</f>
        <v>2971.168</v>
      </c>
      <c r="M1933" s="4" t="n">
        <f aca="false">H1933*CALCULATIONS!$B$2</f>
        <v>2228.376</v>
      </c>
      <c r="N1933" s="4" t="n">
        <f aca="false">IF(J1933="Yes",H1933*CALCULATIONS!$B$3,0)</f>
        <v>0</v>
      </c>
      <c r="O1933" s="4" t="n">
        <f aca="false">L1933-M1933-N1933</f>
        <v>742.792</v>
      </c>
      <c r="P1933" s="16" t="n">
        <f aca="false">IF(L1933&gt;0,O1933/L1933,"")</f>
        <v>0.25</v>
      </c>
    </row>
    <row r="1934" customFormat="false" ht="15" hidden="false" customHeight="false" outlineLevel="0" collapsed="false">
      <c r="A1934" s="2" t="str">
        <f aca="false">RAW_DATA!A1930</f>
        <v>ORD-101929</v>
      </c>
      <c r="B1934" s="2" t="str">
        <f aca="false">RAW_DATA!B1930</f>
        <v>CUST-9502</v>
      </c>
      <c r="C1934" s="2" t="str">
        <f aca="false">RAW_DATA!C1930</f>
        <v>Men</v>
      </c>
      <c r="D1934" s="2" t="str">
        <f aca="false">RAW_DATA!D1930</f>
        <v>MEN-CHINO-001</v>
      </c>
      <c r="E1934" s="14" t="str">
        <f aca="false">RAW_DATA!E1930</f>
        <v>2024-07-06</v>
      </c>
      <c r="F1934" s="14" t="str">
        <f aca="false">RAW_DATA!F1930</f>
        <v>2024-07-07</v>
      </c>
      <c r="G1934" s="2" t="str">
        <f aca="false">RAW_DATA!G1930</f>
        <v>Bagmati</v>
      </c>
      <c r="H1934" s="4" t="n">
        <f aca="false">RAW_DATA!H1930</f>
        <v>6172.68</v>
      </c>
      <c r="I1934" s="5" t="n">
        <f aca="false">RAW_DATA!I1930</f>
        <v>25</v>
      </c>
      <c r="J1934" s="2" t="str">
        <f aca="false">RAW_DATA!J1930</f>
        <v>No</v>
      </c>
      <c r="K1934" s="15" t="n">
        <f aca="false">IF(AND(F1934&lt;&gt;"",E1934&lt;&gt;""),DATEVALUE(F1934)-DATEVALUE(E1934),"")</f>
        <v>1</v>
      </c>
      <c r="L1934" s="4" t="n">
        <f aca="false">H1934*(1-I1934/100)</f>
        <v>4629.51</v>
      </c>
      <c r="M1934" s="4" t="n">
        <f aca="false">H1934*CALCULATIONS!$B$2</f>
        <v>3703.608</v>
      </c>
      <c r="N1934" s="4" t="n">
        <f aca="false">IF(J1934="Yes",H1934*CALCULATIONS!$B$3,0)</f>
        <v>0</v>
      </c>
      <c r="O1934" s="4" t="n">
        <f aca="false">L1934-M1934-N1934</f>
        <v>925.902</v>
      </c>
      <c r="P1934" s="16" t="n">
        <f aca="false">IF(L1934&gt;0,O1934/L1934,"")</f>
        <v>0.2</v>
      </c>
    </row>
    <row r="1935" customFormat="false" ht="15" hidden="false" customHeight="false" outlineLevel="0" collapsed="false">
      <c r="A1935" s="2" t="str">
        <f aca="false">RAW_DATA!A1931</f>
        <v>ORD-101930</v>
      </c>
      <c r="B1935" s="2" t="str">
        <f aca="false">RAW_DATA!B1931</f>
        <v>CUST-5707</v>
      </c>
      <c r="C1935" s="2" t="str">
        <f aca="false">RAW_DATA!C1931</f>
        <v>Men</v>
      </c>
      <c r="D1935" s="2" t="str">
        <f aca="false">RAW_DATA!D1931</f>
        <v>MEN-POLO-001</v>
      </c>
      <c r="E1935" s="14" t="str">
        <f aca="false">RAW_DATA!E1931</f>
        <v>2024-11-08</v>
      </c>
      <c r="F1935" s="14" t="str">
        <f aca="false">RAW_DATA!F1931</f>
        <v>2024-11-12</v>
      </c>
      <c r="G1935" s="2" t="str">
        <f aca="false">RAW_DATA!G1931</f>
        <v>Sudurpashchim</v>
      </c>
      <c r="H1935" s="4" t="n">
        <f aca="false">RAW_DATA!H1931</f>
        <v>5203.46</v>
      </c>
      <c r="I1935" s="5" t="n">
        <f aca="false">RAW_DATA!I1931</f>
        <v>20</v>
      </c>
      <c r="J1935" s="2" t="str">
        <f aca="false">RAW_DATA!J1931</f>
        <v>No</v>
      </c>
      <c r="K1935" s="15" t="n">
        <f aca="false">IF(AND(F1935&lt;&gt;"",E1935&lt;&gt;""),DATEVALUE(F1935)-DATEVALUE(E1935),"")</f>
        <v>4</v>
      </c>
      <c r="L1935" s="4" t="n">
        <f aca="false">H1935*(1-I1935/100)</f>
        <v>4162.768</v>
      </c>
      <c r="M1935" s="4" t="n">
        <f aca="false">H1935*CALCULATIONS!$B$2</f>
        <v>3122.076</v>
      </c>
      <c r="N1935" s="4" t="n">
        <f aca="false">IF(J1935="Yes",H1935*CALCULATIONS!$B$3,0)</f>
        <v>0</v>
      </c>
      <c r="O1935" s="4" t="n">
        <f aca="false">L1935-M1935-N1935</f>
        <v>1040.692</v>
      </c>
      <c r="P1935" s="16" t="n">
        <f aca="false">IF(L1935&gt;0,O1935/L1935,"")</f>
        <v>0.25</v>
      </c>
    </row>
    <row r="1936" customFormat="false" ht="15" hidden="false" customHeight="false" outlineLevel="0" collapsed="false">
      <c r="A1936" s="2" t="str">
        <f aca="false">RAW_DATA!A1932</f>
        <v>ORD-101931</v>
      </c>
      <c r="B1936" s="2" t="str">
        <f aca="false">RAW_DATA!B1932</f>
        <v>CUST-2220</v>
      </c>
      <c r="C1936" s="2" t="str">
        <f aca="false">RAW_DATA!C1932</f>
        <v>Kids</v>
      </c>
      <c r="D1936" s="2" t="str">
        <f aca="false">RAW_DATA!D1932</f>
        <v>KID-DRESS-001</v>
      </c>
      <c r="E1936" s="14" t="str">
        <f aca="false">RAW_DATA!E1932</f>
        <v>2024-03-02</v>
      </c>
      <c r="F1936" s="14" t="str">
        <f aca="false">RAW_DATA!F1932</f>
        <v>2024-03-12</v>
      </c>
      <c r="G1936" s="2" t="str">
        <f aca="false">RAW_DATA!G1932</f>
        <v>Bagmati</v>
      </c>
      <c r="H1936" s="4" t="n">
        <f aca="false">RAW_DATA!H1932</f>
        <v>9607.85</v>
      </c>
      <c r="I1936" s="5" t="n">
        <f aca="false">RAW_DATA!I1932</f>
        <v>10</v>
      </c>
      <c r="J1936" s="2" t="str">
        <f aca="false">RAW_DATA!J1932</f>
        <v>No</v>
      </c>
      <c r="K1936" s="15" t="n">
        <f aca="false">IF(AND(F1936&lt;&gt;"",E1936&lt;&gt;""),DATEVALUE(F1936)-DATEVALUE(E1936),"")</f>
        <v>10</v>
      </c>
      <c r="L1936" s="4" t="n">
        <f aca="false">H1936*(1-I1936/100)</f>
        <v>8647.065</v>
      </c>
      <c r="M1936" s="4" t="n">
        <f aca="false">H1936*CALCULATIONS!$B$2</f>
        <v>5764.71</v>
      </c>
      <c r="N1936" s="4" t="n">
        <f aca="false">IF(J1936="Yes",H1936*CALCULATIONS!$B$3,0)</f>
        <v>0</v>
      </c>
      <c r="O1936" s="4" t="n">
        <f aca="false">L1936-M1936-N1936</f>
        <v>2882.355</v>
      </c>
      <c r="P1936" s="16" t="n">
        <f aca="false">IF(L1936&gt;0,O1936/L1936,"")</f>
        <v>0.333333333333333</v>
      </c>
    </row>
    <row r="1937" customFormat="false" ht="15" hidden="false" customHeight="false" outlineLevel="0" collapsed="false">
      <c r="A1937" s="2" t="str">
        <f aca="false">RAW_DATA!A1933</f>
        <v>ORD-101932</v>
      </c>
      <c r="B1937" s="2" t="str">
        <f aca="false">RAW_DATA!B1933</f>
        <v>CUST-6465</v>
      </c>
      <c r="C1937" s="2" t="str">
        <f aca="false">RAW_DATA!C1933</f>
        <v>Kids</v>
      </c>
      <c r="D1937" s="2" t="str">
        <f aca="false">RAW_DATA!D1933</f>
        <v>KID-FROCK-001</v>
      </c>
      <c r="E1937" s="14" t="str">
        <f aca="false">RAW_DATA!E1933</f>
        <v>2024-01-25</v>
      </c>
      <c r="F1937" s="14" t="str">
        <f aca="false">RAW_DATA!F1933</f>
        <v>2024-01-28</v>
      </c>
      <c r="G1937" s="2" t="str">
        <f aca="false">RAW_DATA!G1933</f>
        <v>Sudurpashchim</v>
      </c>
      <c r="H1937" s="4" t="n">
        <f aca="false">RAW_DATA!H1933</f>
        <v>7521.61</v>
      </c>
      <c r="I1937" s="5" t="n">
        <f aca="false">RAW_DATA!I1933</f>
        <v>20</v>
      </c>
      <c r="J1937" s="2" t="str">
        <f aca="false">RAW_DATA!J1933</f>
        <v>No</v>
      </c>
      <c r="K1937" s="15" t="n">
        <f aca="false">IF(AND(F1937&lt;&gt;"",E1937&lt;&gt;""),DATEVALUE(F1937)-DATEVALUE(E1937),"")</f>
        <v>3</v>
      </c>
      <c r="L1937" s="4" t="n">
        <f aca="false">H1937*(1-I1937/100)</f>
        <v>6017.288</v>
      </c>
      <c r="M1937" s="4" t="n">
        <f aca="false">H1937*CALCULATIONS!$B$2</f>
        <v>4512.966</v>
      </c>
      <c r="N1937" s="4" t="n">
        <f aca="false">IF(J1937="Yes",H1937*CALCULATIONS!$B$3,0)</f>
        <v>0</v>
      </c>
      <c r="O1937" s="4" t="n">
        <f aca="false">L1937-M1937-N1937</f>
        <v>1504.322</v>
      </c>
      <c r="P1937" s="16" t="n">
        <f aca="false">IF(L1937&gt;0,O1937/L1937,"")</f>
        <v>0.25</v>
      </c>
    </row>
    <row r="1938" customFormat="false" ht="15" hidden="false" customHeight="false" outlineLevel="0" collapsed="false">
      <c r="A1938" s="2" t="str">
        <f aca="false">RAW_DATA!A1934</f>
        <v>ORD-101933</v>
      </c>
      <c r="B1938" s="2" t="str">
        <f aca="false">RAW_DATA!B1934</f>
        <v>CUST-5811</v>
      </c>
      <c r="C1938" s="2" t="str">
        <f aca="false">RAW_DATA!C1934</f>
        <v>Women</v>
      </c>
      <c r="D1938" s="2" t="str">
        <f aca="false">RAW_DATA!D1934</f>
        <v>WOM-JEANS-001</v>
      </c>
      <c r="E1938" s="14" t="str">
        <f aca="false">RAW_DATA!E1934</f>
        <v>2024-04-17</v>
      </c>
      <c r="F1938" s="14" t="str">
        <f aca="false">RAW_DATA!F1934</f>
        <v>2024-04-22</v>
      </c>
      <c r="G1938" s="2" t="str">
        <f aca="false">RAW_DATA!G1934</f>
        <v>Lumbini</v>
      </c>
      <c r="H1938" s="4" t="n">
        <f aca="false">RAW_DATA!H1934</f>
        <v>12659.16</v>
      </c>
      <c r="I1938" s="5" t="n">
        <f aca="false">RAW_DATA!I1934</f>
        <v>0</v>
      </c>
      <c r="J1938" s="2" t="str">
        <f aca="false">RAW_DATA!J1934</f>
        <v>Yes</v>
      </c>
      <c r="K1938" s="15" t="n">
        <f aca="false">IF(AND(F1938&lt;&gt;"",E1938&lt;&gt;""),DATEVALUE(F1938)-DATEVALUE(E1938),"")</f>
        <v>5</v>
      </c>
      <c r="L1938" s="4" t="n">
        <f aca="false">H1938*(1-I1938/100)</f>
        <v>12659.16</v>
      </c>
      <c r="M1938" s="4" t="n">
        <f aca="false">H1938*CALCULATIONS!$B$2</f>
        <v>7595.496</v>
      </c>
      <c r="N1938" s="4" t="n">
        <f aca="false">IF(J1938="Yes",H1938*CALCULATIONS!$B$3,0)</f>
        <v>2531.832</v>
      </c>
      <c r="O1938" s="4" t="n">
        <f aca="false">L1938-M1938-N1938</f>
        <v>2531.832</v>
      </c>
      <c r="P1938" s="16" t="n">
        <f aca="false">IF(L1938&gt;0,O1938/L1938,"")</f>
        <v>0.2</v>
      </c>
    </row>
    <row r="1939" customFormat="false" ht="15" hidden="false" customHeight="false" outlineLevel="0" collapsed="false">
      <c r="A1939" s="2" t="str">
        <f aca="false">RAW_DATA!A1935</f>
        <v>ORD-101934</v>
      </c>
      <c r="B1939" s="2" t="str">
        <f aca="false">RAW_DATA!B1935</f>
        <v>CUST-7872</v>
      </c>
      <c r="C1939" s="2" t="str">
        <f aca="false">RAW_DATA!C1935</f>
        <v>Women</v>
      </c>
      <c r="D1939" s="2" t="str">
        <f aca="false">RAW_DATA!D1935</f>
        <v>WOM-BLOUSE-001</v>
      </c>
      <c r="E1939" s="14" t="str">
        <f aca="false">RAW_DATA!E1935</f>
        <v>2024-03-29</v>
      </c>
      <c r="F1939" s="14" t="str">
        <f aca="false">RAW_DATA!F1935</f>
        <v>2024-04-03</v>
      </c>
      <c r="G1939" s="2" t="str">
        <f aca="false">RAW_DATA!G1935</f>
        <v>Karnali</v>
      </c>
      <c r="H1939" s="4" t="n">
        <f aca="false">RAW_DATA!H1935</f>
        <v>2054.72</v>
      </c>
      <c r="I1939" s="5" t="n">
        <f aca="false">RAW_DATA!I1935</f>
        <v>5</v>
      </c>
      <c r="J1939" s="2" t="str">
        <f aca="false">RAW_DATA!J1935</f>
        <v>No</v>
      </c>
      <c r="K1939" s="15" t="n">
        <f aca="false">IF(AND(F1939&lt;&gt;"",E1939&lt;&gt;""),DATEVALUE(F1939)-DATEVALUE(E1939),"")</f>
        <v>5</v>
      </c>
      <c r="L1939" s="4" t="n">
        <f aca="false">H1939*(1-I1939/100)</f>
        <v>1951.984</v>
      </c>
      <c r="M1939" s="4" t="n">
        <f aca="false">H1939*CALCULATIONS!$B$2</f>
        <v>1232.832</v>
      </c>
      <c r="N1939" s="4" t="n">
        <f aca="false">IF(J1939="Yes",H1939*CALCULATIONS!$B$3,0)</f>
        <v>0</v>
      </c>
      <c r="O1939" s="4" t="n">
        <f aca="false">L1939-M1939-N1939</f>
        <v>719.152</v>
      </c>
      <c r="P1939" s="16" t="n">
        <f aca="false">IF(L1939&gt;0,O1939/L1939,"")</f>
        <v>0.368421052631579</v>
      </c>
    </row>
    <row r="1940" customFormat="false" ht="15" hidden="false" customHeight="false" outlineLevel="0" collapsed="false">
      <c r="A1940" s="2" t="str">
        <f aca="false">RAW_DATA!A1936</f>
        <v>ORD-101935</v>
      </c>
      <c r="B1940" s="2" t="str">
        <f aca="false">RAW_DATA!B1936</f>
        <v>CUST-5354</v>
      </c>
      <c r="C1940" s="2" t="str">
        <f aca="false">RAW_DATA!C1936</f>
        <v>Women</v>
      </c>
      <c r="D1940" s="2" t="str">
        <f aca="false">RAW_DATA!D1936</f>
        <v>WOM-CARDIGAN-001</v>
      </c>
      <c r="E1940" s="14" t="str">
        <f aca="false">RAW_DATA!E1936</f>
        <v>2024-06-11</v>
      </c>
      <c r="F1940" s="14" t="str">
        <f aca="false">RAW_DATA!F1936</f>
        <v>2024-06-12</v>
      </c>
      <c r="G1940" s="2" t="str">
        <f aca="false">RAW_DATA!G1936</f>
        <v>Bagmati</v>
      </c>
      <c r="H1940" s="4" t="n">
        <f aca="false">RAW_DATA!H1936</f>
        <v>6680.63</v>
      </c>
      <c r="I1940" s="5" t="n">
        <f aca="false">RAW_DATA!I1936</f>
        <v>30</v>
      </c>
      <c r="J1940" s="2" t="str">
        <f aca="false">RAW_DATA!J1936</f>
        <v>No</v>
      </c>
      <c r="K1940" s="15" t="n">
        <f aca="false">IF(AND(F1940&lt;&gt;"",E1940&lt;&gt;""),DATEVALUE(F1940)-DATEVALUE(E1940),"")</f>
        <v>1</v>
      </c>
      <c r="L1940" s="4" t="n">
        <f aca="false">H1940*(1-I1940/100)</f>
        <v>4676.441</v>
      </c>
      <c r="M1940" s="4" t="n">
        <f aca="false">H1940*CALCULATIONS!$B$2</f>
        <v>4008.378</v>
      </c>
      <c r="N1940" s="4" t="n">
        <f aca="false">IF(J1940="Yes",H1940*CALCULATIONS!$B$3,0)</f>
        <v>0</v>
      </c>
      <c r="O1940" s="4" t="n">
        <f aca="false">L1940-M1940-N1940</f>
        <v>668.063</v>
      </c>
      <c r="P1940" s="16" t="n">
        <f aca="false">IF(L1940&gt;0,O1940/L1940,"")</f>
        <v>0.142857142857143</v>
      </c>
    </row>
    <row r="1941" customFormat="false" ht="15" hidden="false" customHeight="false" outlineLevel="0" collapsed="false">
      <c r="A1941" s="2" t="str">
        <f aca="false">RAW_DATA!A1937</f>
        <v>ORD-101936</v>
      </c>
      <c r="B1941" s="2" t="str">
        <f aca="false">RAW_DATA!B1937</f>
        <v>CUST-1576</v>
      </c>
      <c r="C1941" s="2" t="str">
        <f aca="false">RAW_DATA!C1937</f>
        <v>Kids</v>
      </c>
      <c r="D1941" s="2" t="str">
        <f aca="false">RAW_DATA!D1937</f>
        <v>KID-JEANS-001</v>
      </c>
      <c r="E1941" s="14" t="str">
        <f aca="false">RAW_DATA!E1937</f>
        <v>2024-05-25</v>
      </c>
      <c r="F1941" s="14" t="str">
        <f aca="false">RAW_DATA!F1937</f>
        <v>2024-06-07</v>
      </c>
      <c r="G1941" s="2" t="str">
        <f aca="false">RAW_DATA!G1937</f>
        <v>Lumbini</v>
      </c>
      <c r="H1941" s="4" t="n">
        <f aca="false">RAW_DATA!H1937</f>
        <v>12134.55</v>
      </c>
      <c r="I1941" s="5" t="n">
        <f aca="false">RAW_DATA!I1937</f>
        <v>25</v>
      </c>
      <c r="J1941" s="2" t="str">
        <f aca="false">RAW_DATA!J1937</f>
        <v>No</v>
      </c>
      <c r="K1941" s="15" t="n">
        <f aca="false">IF(AND(F1941&lt;&gt;"",E1941&lt;&gt;""),DATEVALUE(F1941)-DATEVALUE(E1941),"")</f>
        <v>13</v>
      </c>
      <c r="L1941" s="4" t="n">
        <f aca="false">H1941*(1-I1941/100)</f>
        <v>9100.9125</v>
      </c>
      <c r="M1941" s="4" t="n">
        <f aca="false">H1941*CALCULATIONS!$B$2</f>
        <v>7280.73</v>
      </c>
      <c r="N1941" s="4" t="n">
        <f aca="false">IF(J1941="Yes",H1941*CALCULATIONS!$B$3,0)</f>
        <v>0</v>
      </c>
      <c r="O1941" s="4" t="n">
        <f aca="false">L1941-M1941-N1941</f>
        <v>1820.1825</v>
      </c>
      <c r="P1941" s="16" t="n">
        <f aca="false">IF(L1941&gt;0,O1941/L1941,"")</f>
        <v>0.2</v>
      </c>
    </row>
    <row r="1942" customFormat="false" ht="15" hidden="false" customHeight="false" outlineLevel="0" collapsed="false">
      <c r="A1942" s="2" t="str">
        <f aca="false">RAW_DATA!A1938</f>
        <v>ORD-101937</v>
      </c>
      <c r="B1942" s="2" t="str">
        <f aca="false">RAW_DATA!B1938</f>
        <v>CUST-1985</v>
      </c>
      <c r="C1942" s="2" t="str">
        <f aca="false">RAW_DATA!C1938</f>
        <v>Women</v>
      </c>
      <c r="D1942" s="2" t="str">
        <f aca="false">RAW_DATA!D1938</f>
        <v>WOM-DRESS-001</v>
      </c>
      <c r="E1942" s="14" t="str">
        <f aca="false">RAW_DATA!E1938</f>
        <v>2024-03-03</v>
      </c>
      <c r="F1942" s="14" t="str">
        <f aca="false">RAW_DATA!F1938</f>
        <v>2024-03-10</v>
      </c>
      <c r="G1942" s="2" t="str">
        <f aca="false">RAW_DATA!G1938</f>
        <v>Madhesh</v>
      </c>
      <c r="H1942" s="4" t="n">
        <f aca="false">RAW_DATA!H1938</f>
        <v>8173.58</v>
      </c>
      <c r="I1942" s="5" t="n">
        <f aca="false">RAW_DATA!I1938</f>
        <v>20</v>
      </c>
      <c r="J1942" s="2" t="str">
        <f aca="false">RAW_DATA!J1938</f>
        <v>No</v>
      </c>
      <c r="K1942" s="15" t="n">
        <f aca="false">IF(AND(F1942&lt;&gt;"",E1942&lt;&gt;""),DATEVALUE(F1942)-DATEVALUE(E1942),"")</f>
        <v>7</v>
      </c>
      <c r="L1942" s="4" t="n">
        <f aca="false">H1942*(1-I1942/100)</f>
        <v>6538.864</v>
      </c>
      <c r="M1942" s="4" t="n">
        <f aca="false">H1942*CALCULATIONS!$B$2</f>
        <v>4904.148</v>
      </c>
      <c r="N1942" s="4" t="n">
        <f aca="false">IF(J1942="Yes",H1942*CALCULATIONS!$B$3,0)</f>
        <v>0</v>
      </c>
      <c r="O1942" s="4" t="n">
        <f aca="false">L1942-M1942-N1942</f>
        <v>1634.716</v>
      </c>
      <c r="P1942" s="16" t="n">
        <f aca="false">IF(L1942&gt;0,O1942/L1942,"")</f>
        <v>0.25</v>
      </c>
    </row>
    <row r="1943" customFormat="false" ht="15" hidden="false" customHeight="false" outlineLevel="0" collapsed="false">
      <c r="A1943" s="2" t="str">
        <f aca="false">RAW_DATA!A1939</f>
        <v>ORD-101938</v>
      </c>
      <c r="B1943" s="2" t="str">
        <f aca="false">RAW_DATA!B1939</f>
        <v>CUST-6706</v>
      </c>
      <c r="C1943" s="2" t="str">
        <f aca="false">RAW_DATA!C1939</f>
        <v>Women</v>
      </c>
      <c r="D1943" s="2" t="str">
        <f aca="false">RAW_DATA!D1939</f>
        <v>WOM-DRESS-001</v>
      </c>
      <c r="E1943" s="14" t="str">
        <f aca="false">RAW_DATA!E1939</f>
        <v>2024-03-07</v>
      </c>
      <c r="F1943" s="14" t="str">
        <f aca="false">RAW_DATA!F1939</f>
        <v>2024-03-11</v>
      </c>
      <c r="G1943" s="2" t="str">
        <f aca="false">RAW_DATA!G1939</f>
        <v>Lumbini</v>
      </c>
      <c r="H1943" s="4" t="n">
        <f aca="false">RAW_DATA!H1939</f>
        <v>4439.39</v>
      </c>
      <c r="I1943" s="5" t="n">
        <f aca="false">RAW_DATA!I1939</f>
        <v>0</v>
      </c>
      <c r="J1943" s="2" t="str">
        <f aca="false">RAW_DATA!J1939</f>
        <v>No</v>
      </c>
      <c r="K1943" s="15" t="n">
        <f aca="false">IF(AND(F1943&lt;&gt;"",E1943&lt;&gt;""),DATEVALUE(F1943)-DATEVALUE(E1943),"")</f>
        <v>4</v>
      </c>
      <c r="L1943" s="4" t="n">
        <f aca="false">H1943*(1-I1943/100)</f>
        <v>4439.39</v>
      </c>
      <c r="M1943" s="4" t="n">
        <f aca="false">H1943*CALCULATIONS!$B$2</f>
        <v>2663.634</v>
      </c>
      <c r="N1943" s="4" t="n">
        <f aca="false">IF(J1943="Yes",H1943*CALCULATIONS!$B$3,0)</f>
        <v>0</v>
      </c>
      <c r="O1943" s="4" t="n">
        <f aca="false">L1943-M1943-N1943</f>
        <v>1775.756</v>
      </c>
      <c r="P1943" s="16" t="n">
        <f aca="false">IF(L1943&gt;0,O1943/L1943,"")</f>
        <v>0.4</v>
      </c>
    </row>
    <row r="1944" customFormat="false" ht="15" hidden="false" customHeight="false" outlineLevel="0" collapsed="false">
      <c r="A1944" s="2" t="str">
        <f aca="false">RAW_DATA!A1940</f>
        <v>ORD-101939</v>
      </c>
      <c r="B1944" s="2" t="str">
        <f aca="false">RAW_DATA!B1940</f>
        <v>CUST-9297</v>
      </c>
      <c r="C1944" s="2" t="str">
        <f aca="false">RAW_DATA!C1940</f>
        <v>Women</v>
      </c>
      <c r="D1944" s="2" t="str">
        <f aca="false">RAW_DATA!D1940</f>
        <v>WOM-DRESS-001</v>
      </c>
      <c r="E1944" s="14" t="str">
        <f aca="false">RAW_DATA!E1940</f>
        <v>2024-08-07</v>
      </c>
      <c r="F1944" s="14" t="str">
        <f aca="false">RAW_DATA!F1940</f>
        <v>2024-08-12</v>
      </c>
      <c r="G1944" s="2" t="str">
        <f aca="false">RAW_DATA!G1940</f>
        <v>Sudurpashchim</v>
      </c>
      <c r="H1944" s="4" t="n">
        <f aca="false">RAW_DATA!H1940</f>
        <v>12231.92</v>
      </c>
      <c r="I1944" s="5" t="n">
        <f aca="false">RAW_DATA!I1940</f>
        <v>20</v>
      </c>
      <c r="J1944" s="2" t="str">
        <f aca="false">RAW_DATA!J1940</f>
        <v>No</v>
      </c>
      <c r="K1944" s="15" t="n">
        <f aca="false">IF(AND(F1944&lt;&gt;"",E1944&lt;&gt;""),DATEVALUE(F1944)-DATEVALUE(E1944),"")</f>
        <v>5</v>
      </c>
      <c r="L1944" s="4" t="n">
        <f aca="false">H1944*(1-I1944/100)</f>
        <v>9785.536</v>
      </c>
      <c r="M1944" s="4" t="n">
        <f aca="false">H1944*CALCULATIONS!$B$2</f>
        <v>7339.152</v>
      </c>
      <c r="N1944" s="4" t="n">
        <f aca="false">IF(J1944="Yes",H1944*CALCULATIONS!$B$3,0)</f>
        <v>0</v>
      </c>
      <c r="O1944" s="4" t="n">
        <f aca="false">L1944-M1944-N1944</f>
        <v>2446.384</v>
      </c>
      <c r="P1944" s="16" t="n">
        <f aca="false">IF(L1944&gt;0,O1944/L1944,"")</f>
        <v>0.25</v>
      </c>
    </row>
    <row r="1945" customFormat="false" ht="15" hidden="false" customHeight="false" outlineLevel="0" collapsed="false">
      <c r="A1945" s="2" t="str">
        <f aca="false">RAW_DATA!A1941</f>
        <v>ORD-101940</v>
      </c>
      <c r="B1945" s="2" t="str">
        <f aca="false">RAW_DATA!B1941</f>
        <v>CUST-9359</v>
      </c>
      <c r="C1945" s="2" t="str">
        <f aca="false">RAW_DATA!C1941</f>
        <v>Women</v>
      </c>
      <c r="D1945" s="2" t="str">
        <f aca="false">RAW_DATA!D1941</f>
        <v>WOM-SUIT-001</v>
      </c>
      <c r="E1945" s="14" t="str">
        <f aca="false">RAW_DATA!E1941</f>
        <v>2024-03-26</v>
      </c>
      <c r="F1945" s="14" t="str">
        <f aca="false">RAW_DATA!F1941</f>
        <v>2024-03-29</v>
      </c>
      <c r="G1945" s="2" t="str">
        <f aca="false">RAW_DATA!G1941</f>
        <v>Gandaki</v>
      </c>
      <c r="H1945" s="4" t="n">
        <f aca="false">RAW_DATA!H1941</f>
        <v>4830.43</v>
      </c>
      <c r="I1945" s="5" t="n">
        <f aca="false">RAW_DATA!I1941</f>
        <v>10</v>
      </c>
      <c r="J1945" s="2" t="str">
        <f aca="false">RAW_DATA!J1941</f>
        <v>No</v>
      </c>
      <c r="K1945" s="15" t="n">
        <f aca="false">IF(AND(F1945&lt;&gt;"",E1945&lt;&gt;""),DATEVALUE(F1945)-DATEVALUE(E1945),"")</f>
        <v>3</v>
      </c>
      <c r="L1945" s="4" t="n">
        <f aca="false">H1945*(1-I1945/100)</f>
        <v>4347.387</v>
      </c>
      <c r="M1945" s="4" t="n">
        <f aca="false">H1945*CALCULATIONS!$B$2</f>
        <v>2898.258</v>
      </c>
      <c r="N1945" s="4" t="n">
        <f aca="false">IF(J1945="Yes",H1945*CALCULATIONS!$B$3,0)</f>
        <v>0</v>
      </c>
      <c r="O1945" s="4" t="n">
        <f aca="false">L1945-M1945-N1945</f>
        <v>1449.129</v>
      </c>
      <c r="P1945" s="16" t="n">
        <f aca="false">IF(L1945&gt;0,O1945/L1945,"")</f>
        <v>0.333333333333333</v>
      </c>
    </row>
    <row r="1946" customFormat="false" ht="15" hidden="false" customHeight="false" outlineLevel="0" collapsed="false">
      <c r="A1946" s="2" t="str">
        <f aca="false">RAW_DATA!A1942</f>
        <v>ORD-101941</v>
      </c>
      <c r="B1946" s="2" t="str">
        <f aca="false">RAW_DATA!B1942</f>
        <v>CUST-6199</v>
      </c>
      <c r="C1946" s="2" t="str">
        <f aca="false">RAW_DATA!C1942</f>
        <v>Men</v>
      </c>
      <c r="D1946" s="2" t="str">
        <f aca="false">RAW_DATA!D1942</f>
        <v>MEN-JACKET-001</v>
      </c>
      <c r="E1946" s="14" t="str">
        <f aca="false">RAW_DATA!E1942</f>
        <v>2024-08-04</v>
      </c>
      <c r="F1946" s="14" t="str">
        <f aca="false">RAW_DATA!F1942</f>
        <v>2024-08-18</v>
      </c>
      <c r="G1946" s="2" t="str">
        <f aca="false">RAW_DATA!G1942</f>
        <v>Gandaki</v>
      </c>
      <c r="H1946" s="4" t="n">
        <f aca="false">RAW_DATA!H1942</f>
        <v>11126.87</v>
      </c>
      <c r="I1946" s="5" t="n">
        <f aca="false">RAW_DATA!I1942</f>
        <v>10</v>
      </c>
      <c r="J1946" s="2" t="str">
        <f aca="false">RAW_DATA!J1942</f>
        <v>No</v>
      </c>
      <c r="K1946" s="15" t="n">
        <f aca="false">IF(AND(F1946&lt;&gt;"",E1946&lt;&gt;""),DATEVALUE(F1946)-DATEVALUE(E1946),"")</f>
        <v>14</v>
      </c>
      <c r="L1946" s="4" t="n">
        <f aca="false">H1946*(1-I1946/100)</f>
        <v>10014.183</v>
      </c>
      <c r="M1946" s="4" t="n">
        <f aca="false">H1946*CALCULATIONS!$B$2</f>
        <v>6676.122</v>
      </c>
      <c r="N1946" s="4" t="n">
        <f aca="false">IF(J1946="Yes",H1946*CALCULATIONS!$B$3,0)</f>
        <v>0</v>
      </c>
      <c r="O1946" s="4" t="n">
        <f aca="false">L1946-M1946-N1946</f>
        <v>3338.061</v>
      </c>
      <c r="P1946" s="16" t="n">
        <f aca="false">IF(L1946&gt;0,O1946/L1946,"")</f>
        <v>0.333333333333333</v>
      </c>
    </row>
    <row r="1947" customFormat="false" ht="15" hidden="false" customHeight="false" outlineLevel="0" collapsed="false">
      <c r="A1947" s="2" t="str">
        <f aca="false">RAW_DATA!A1943</f>
        <v>ORD-101942</v>
      </c>
      <c r="B1947" s="2" t="str">
        <f aca="false">RAW_DATA!B1943</f>
        <v>CUST-8014</v>
      </c>
      <c r="C1947" s="2" t="str">
        <f aca="false">RAW_DATA!C1943</f>
        <v>Women</v>
      </c>
      <c r="D1947" s="2" t="str">
        <f aca="false">RAW_DATA!D1943</f>
        <v>WOM-SCARF-001</v>
      </c>
      <c r="E1947" s="14" t="str">
        <f aca="false">RAW_DATA!E1943</f>
        <v>2024-11-10</v>
      </c>
      <c r="F1947" s="14" t="str">
        <f aca="false">RAW_DATA!F1943</f>
        <v>2024-11-21</v>
      </c>
      <c r="G1947" s="2" t="str">
        <f aca="false">RAW_DATA!G1943</f>
        <v>Bagmati</v>
      </c>
      <c r="H1947" s="4" t="n">
        <f aca="false">RAW_DATA!H1943</f>
        <v>2369</v>
      </c>
      <c r="I1947" s="5" t="n">
        <f aca="false">RAW_DATA!I1943</f>
        <v>20</v>
      </c>
      <c r="J1947" s="2" t="str">
        <f aca="false">RAW_DATA!J1943</f>
        <v>No</v>
      </c>
      <c r="K1947" s="15" t="n">
        <f aca="false">IF(AND(F1947&lt;&gt;"",E1947&lt;&gt;""),DATEVALUE(F1947)-DATEVALUE(E1947),"")</f>
        <v>11</v>
      </c>
      <c r="L1947" s="4" t="n">
        <f aca="false">H1947*(1-I1947/100)</f>
        <v>1895.2</v>
      </c>
      <c r="M1947" s="4" t="n">
        <f aca="false">H1947*CALCULATIONS!$B$2</f>
        <v>1421.4</v>
      </c>
      <c r="N1947" s="4" t="n">
        <f aca="false">IF(J1947="Yes",H1947*CALCULATIONS!$B$3,0)</f>
        <v>0</v>
      </c>
      <c r="O1947" s="4" t="n">
        <f aca="false">L1947-M1947-N1947</f>
        <v>473.8</v>
      </c>
      <c r="P1947" s="16" t="n">
        <f aca="false">IF(L1947&gt;0,O1947/L1947,"")</f>
        <v>0.25</v>
      </c>
    </row>
    <row r="1948" customFormat="false" ht="15" hidden="false" customHeight="false" outlineLevel="0" collapsed="false">
      <c r="A1948" s="2" t="str">
        <f aca="false">RAW_DATA!A1944</f>
        <v>ORD-101943</v>
      </c>
      <c r="B1948" s="2" t="str">
        <f aca="false">RAW_DATA!B1944</f>
        <v>CUST-7103</v>
      </c>
      <c r="C1948" s="2" t="str">
        <f aca="false">RAW_DATA!C1944</f>
        <v>Kids</v>
      </c>
      <c r="D1948" s="2" t="str">
        <f aca="false">RAW_DATA!D1944</f>
        <v>KID-TSHIRT-001</v>
      </c>
      <c r="E1948" s="14" t="str">
        <f aca="false">RAW_DATA!E1944</f>
        <v>2024-01-21</v>
      </c>
      <c r="F1948" s="14" t="str">
        <f aca="false">RAW_DATA!F1944</f>
        <v>2024-01-22</v>
      </c>
      <c r="G1948" s="2" t="str">
        <f aca="false">RAW_DATA!G1944</f>
        <v>Bagmati</v>
      </c>
      <c r="H1948" s="4" t="n">
        <f aca="false">RAW_DATA!H1944</f>
        <v>590.73</v>
      </c>
      <c r="I1948" s="5" t="n">
        <f aca="false">RAW_DATA!I1944</f>
        <v>30</v>
      </c>
      <c r="J1948" s="2" t="str">
        <f aca="false">RAW_DATA!J1944</f>
        <v>No</v>
      </c>
      <c r="K1948" s="15" t="n">
        <f aca="false">IF(AND(F1948&lt;&gt;"",E1948&lt;&gt;""),DATEVALUE(F1948)-DATEVALUE(E1948),"")</f>
        <v>1</v>
      </c>
      <c r="L1948" s="4" t="n">
        <f aca="false">H1948*(1-I1948/100)</f>
        <v>413.511</v>
      </c>
      <c r="M1948" s="4" t="n">
        <f aca="false">H1948*CALCULATIONS!$B$2</f>
        <v>354.438</v>
      </c>
      <c r="N1948" s="4" t="n">
        <f aca="false">IF(J1948="Yes",H1948*CALCULATIONS!$B$3,0)</f>
        <v>0</v>
      </c>
      <c r="O1948" s="4" t="n">
        <f aca="false">L1948-M1948-N1948</f>
        <v>59.073</v>
      </c>
      <c r="P1948" s="16" t="n">
        <f aca="false">IF(L1948&gt;0,O1948/L1948,"")</f>
        <v>0.142857142857143</v>
      </c>
    </row>
    <row r="1949" customFormat="false" ht="15" hidden="false" customHeight="false" outlineLevel="0" collapsed="false">
      <c r="A1949" s="2" t="str">
        <f aca="false">RAW_DATA!A1945</f>
        <v>ORD-101944</v>
      </c>
      <c r="B1949" s="2" t="str">
        <f aca="false">RAW_DATA!B1945</f>
        <v>CUST-2896</v>
      </c>
      <c r="C1949" s="2" t="str">
        <f aca="false">RAW_DATA!C1945</f>
        <v>Women</v>
      </c>
      <c r="D1949" s="2" t="str">
        <f aca="false">RAW_DATA!D1945</f>
        <v>WOM-SCARF-001</v>
      </c>
      <c r="E1949" s="14" t="str">
        <f aca="false">RAW_DATA!E1945</f>
        <v>2024-05-01</v>
      </c>
      <c r="F1949" s="14" t="str">
        <f aca="false">RAW_DATA!F1945</f>
        <v>2024-05-04</v>
      </c>
      <c r="G1949" s="2" t="str">
        <f aca="false">RAW_DATA!G1945</f>
        <v>Gandaki</v>
      </c>
      <c r="H1949" s="4" t="n">
        <f aca="false">RAW_DATA!H1945</f>
        <v>1554.85</v>
      </c>
      <c r="I1949" s="5" t="n">
        <f aca="false">RAW_DATA!I1945</f>
        <v>5</v>
      </c>
      <c r="J1949" s="2" t="str">
        <f aca="false">RAW_DATA!J1945</f>
        <v>No</v>
      </c>
      <c r="K1949" s="15" t="n">
        <f aca="false">IF(AND(F1949&lt;&gt;"",E1949&lt;&gt;""),DATEVALUE(F1949)-DATEVALUE(E1949),"")</f>
        <v>3</v>
      </c>
      <c r="L1949" s="4" t="n">
        <f aca="false">H1949*(1-I1949/100)</f>
        <v>1477.1075</v>
      </c>
      <c r="M1949" s="4" t="n">
        <f aca="false">H1949*CALCULATIONS!$B$2</f>
        <v>932.91</v>
      </c>
      <c r="N1949" s="4" t="n">
        <f aca="false">IF(J1949="Yes",H1949*CALCULATIONS!$B$3,0)</f>
        <v>0</v>
      </c>
      <c r="O1949" s="4" t="n">
        <f aca="false">L1949-M1949-N1949</f>
        <v>544.1975</v>
      </c>
      <c r="P1949" s="16" t="n">
        <f aca="false">IF(L1949&gt;0,O1949/L1949,"")</f>
        <v>0.368421052631579</v>
      </c>
    </row>
    <row r="1950" customFormat="false" ht="15" hidden="false" customHeight="false" outlineLevel="0" collapsed="false">
      <c r="A1950" s="2" t="str">
        <f aca="false">RAW_DATA!A1946</f>
        <v>ORD-101945</v>
      </c>
      <c r="B1950" s="2" t="str">
        <f aca="false">RAW_DATA!B1946</f>
        <v>CUST-7974</v>
      </c>
      <c r="C1950" s="2" t="str">
        <f aca="false">RAW_DATA!C1946</f>
        <v>Women</v>
      </c>
      <c r="D1950" s="2" t="str">
        <f aca="false">RAW_DATA!D1946</f>
        <v>WOM-BLOUSE-001</v>
      </c>
      <c r="E1950" s="14" t="str">
        <f aca="false">RAW_DATA!E1946</f>
        <v>2024-09-03</v>
      </c>
      <c r="F1950" s="14" t="str">
        <f aca="false">RAW_DATA!F1946</f>
        <v>2024-09-04</v>
      </c>
      <c r="G1950" s="2" t="str">
        <f aca="false">RAW_DATA!G1946</f>
        <v>Bagmati</v>
      </c>
      <c r="H1950" s="4" t="n">
        <f aca="false">RAW_DATA!H1946</f>
        <v>5197.66</v>
      </c>
      <c r="I1950" s="5" t="n">
        <f aca="false">RAW_DATA!I1946</f>
        <v>0</v>
      </c>
      <c r="J1950" s="2" t="str">
        <f aca="false">RAW_DATA!J1946</f>
        <v>No</v>
      </c>
      <c r="K1950" s="15" t="n">
        <f aca="false">IF(AND(F1950&lt;&gt;"",E1950&lt;&gt;""),DATEVALUE(F1950)-DATEVALUE(E1950),"")</f>
        <v>1</v>
      </c>
      <c r="L1950" s="4" t="n">
        <f aca="false">H1950*(1-I1950/100)</f>
        <v>5197.66</v>
      </c>
      <c r="M1950" s="4" t="n">
        <f aca="false">H1950*CALCULATIONS!$B$2</f>
        <v>3118.596</v>
      </c>
      <c r="N1950" s="4" t="n">
        <f aca="false">IF(J1950="Yes",H1950*CALCULATIONS!$B$3,0)</f>
        <v>0</v>
      </c>
      <c r="O1950" s="4" t="n">
        <f aca="false">L1950-M1950-N1950</f>
        <v>2079.064</v>
      </c>
      <c r="P1950" s="16" t="n">
        <f aca="false">IF(L1950&gt;0,O1950/L1950,"")</f>
        <v>0.4</v>
      </c>
    </row>
    <row r="1951" customFormat="false" ht="15" hidden="false" customHeight="false" outlineLevel="0" collapsed="false">
      <c r="A1951" s="2" t="str">
        <f aca="false">RAW_DATA!A1947</f>
        <v>ORD-101946</v>
      </c>
      <c r="B1951" s="2" t="str">
        <f aca="false">RAW_DATA!B1947</f>
        <v>CUST-9038</v>
      </c>
      <c r="C1951" s="2" t="str">
        <f aca="false">RAW_DATA!C1947</f>
        <v>Women</v>
      </c>
      <c r="D1951" s="2" t="str">
        <f aca="false">RAW_DATA!D1947</f>
        <v>WOM-DRESS-001</v>
      </c>
      <c r="E1951" s="14" t="str">
        <f aca="false">RAW_DATA!E1947</f>
        <v>2024-09-23</v>
      </c>
      <c r="F1951" s="14" t="str">
        <f aca="false">RAW_DATA!F1947</f>
        <v>2024-09-29</v>
      </c>
      <c r="G1951" s="2" t="str">
        <f aca="false">RAW_DATA!G1947</f>
        <v>Lumbini</v>
      </c>
      <c r="H1951" s="4" t="n">
        <f aca="false">RAW_DATA!H1947</f>
        <v>4897.31</v>
      </c>
      <c r="I1951" s="5" t="n">
        <f aca="false">RAW_DATA!I1947</f>
        <v>10</v>
      </c>
      <c r="J1951" s="2" t="str">
        <f aca="false">RAW_DATA!J1947</f>
        <v>No</v>
      </c>
      <c r="K1951" s="15" t="n">
        <f aca="false">IF(AND(F1951&lt;&gt;"",E1951&lt;&gt;""),DATEVALUE(F1951)-DATEVALUE(E1951),"")</f>
        <v>6</v>
      </c>
      <c r="L1951" s="4" t="n">
        <f aca="false">H1951*(1-I1951/100)</f>
        <v>4407.579</v>
      </c>
      <c r="M1951" s="4" t="n">
        <f aca="false">H1951*CALCULATIONS!$B$2</f>
        <v>2938.386</v>
      </c>
      <c r="N1951" s="4" t="n">
        <f aca="false">IF(J1951="Yes",H1951*CALCULATIONS!$B$3,0)</f>
        <v>0</v>
      </c>
      <c r="O1951" s="4" t="n">
        <f aca="false">L1951-M1951-N1951</f>
        <v>1469.193</v>
      </c>
      <c r="P1951" s="16" t="n">
        <f aca="false">IF(L1951&gt;0,O1951/L1951,"")</f>
        <v>0.333333333333333</v>
      </c>
    </row>
    <row r="1952" customFormat="false" ht="15" hidden="false" customHeight="false" outlineLevel="0" collapsed="false">
      <c r="A1952" s="2" t="str">
        <f aca="false">RAW_DATA!A1948</f>
        <v>ORD-101947</v>
      </c>
      <c r="B1952" s="2" t="str">
        <f aca="false">RAW_DATA!B1948</f>
        <v>CUST-1104</v>
      </c>
      <c r="C1952" s="2" t="str">
        <f aca="false">RAW_DATA!C1948</f>
        <v>Men</v>
      </c>
      <c r="D1952" s="2" t="str">
        <f aca="false">RAW_DATA!D1948</f>
        <v>MEN-JEANS-002</v>
      </c>
      <c r="E1952" s="14" t="str">
        <f aca="false">RAW_DATA!E1948</f>
        <v>2024-05-29</v>
      </c>
      <c r="F1952" s="14" t="str">
        <f aca="false">RAW_DATA!F1948</f>
        <v>2024-06-05</v>
      </c>
      <c r="G1952" s="2" t="str">
        <f aca="false">RAW_DATA!G1948</f>
        <v>Madhesh</v>
      </c>
      <c r="H1952" s="4" t="n">
        <f aca="false">RAW_DATA!H1948</f>
        <v>11938</v>
      </c>
      <c r="I1952" s="5" t="n">
        <f aca="false">RAW_DATA!I1948</f>
        <v>25</v>
      </c>
      <c r="J1952" s="2" t="str">
        <f aca="false">RAW_DATA!J1948</f>
        <v>Yes</v>
      </c>
      <c r="K1952" s="15" t="n">
        <f aca="false">IF(AND(F1952&lt;&gt;"",E1952&lt;&gt;""),DATEVALUE(F1952)-DATEVALUE(E1952),"")</f>
        <v>7</v>
      </c>
      <c r="L1952" s="4" t="n">
        <f aca="false">H1952*(1-I1952/100)</f>
        <v>8953.5</v>
      </c>
      <c r="M1952" s="4" t="n">
        <f aca="false">H1952*CALCULATIONS!$B$2</f>
        <v>7162.8</v>
      </c>
      <c r="N1952" s="4" t="n">
        <f aca="false">IF(J1952="Yes",H1952*CALCULATIONS!$B$3,0)</f>
        <v>2387.6</v>
      </c>
      <c r="O1952" s="4" t="n">
        <f aca="false">L1952-M1952-N1952</f>
        <v>-596.9</v>
      </c>
      <c r="P1952" s="16" t="n">
        <f aca="false">IF(L1952&gt;0,O1952/L1952,"")</f>
        <v>-0.0666666666666667</v>
      </c>
    </row>
    <row r="1953" customFormat="false" ht="15" hidden="false" customHeight="false" outlineLevel="0" collapsed="false">
      <c r="A1953" s="2" t="str">
        <f aca="false">RAW_DATA!A1949</f>
        <v>ORD-101948</v>
      </c>
      <c r="B1953" s="2" t="str">
        <f aca="false">RAW_DATA!B1949</f>
        <v>CUST-2140</v>
      </c>
      <c r="C1953" s="2" t="str">
        <f aca="false">RAW_DATA!C1949</f>
        <v>Men</v>
      </c>
      <c r="D1953" s="2" t="str">
        <f aca="false">RAW_DATA!D1949</f>
        <v>MEN-CHINO-001</v>
      </c>
      <c r="E1953" s="14" t="str">
        <f aca="false">RAW_DATA!E1949</f>
        <v>2024-07-07</v>
      </c>
      <c r="F1953" s="14" t="str">
        <f aca="false">RAW_DATA!F1949</f>
        <v>2024-07-11</v>
      </c>
      <c r="G1953" s="2" t="str">
        <f aca="false">RAW_DATA!G1949</f>
        <v>Sudurpashchim</v>
      </c>
      <c r="H1953" s="4" t="n">
        <f aca="false">RAW_DATA!H1949</f>
        <v>2931.78</v>
      </c>
      <c r="I1953" s="5" t="n">
        <f aca="false">RAW_DATA!I1949</f>
        <v>25</v>
      </c>
      <c r="J1953" s="2" t="str">
        <f aca="false">RAW_DATA!J1949</f>
        <v>No</v>
      </c>
      <c r="K1953" s="15" t="n">
        <f aca="false">IF(AND(F1953&lt;&gt;"",E1953&lt;&gt;""),DATEVALUE(F1953)-DATEVALUE(E1953),"")</f>
        <v>4</v>
      </c>
      <c r="L1953" s="4" t="n">
        <f aca="false">H1953*(1-I1953/100)</f>
        <v>2198.835</v>
      </c>
      <c r="M1953" s="4" t="n">
        <f aca="false">H1953*CALCULATIONS!$B$2</f>
        <v>1759.068</v>
      </c>
      <c r="N1953" s="4" t="n">
        <f aca="false">IF(J1953="Yes",H1953*CALCULATIONS!$B$3,0)</f>
        <v>0</v>
      </c>
      <c r="O1953" s="4" t="n">
        <f aca="false">L1953-M1953-N1953</f>
        <v>439.767</v>
      </c>
      <c r="P1953" s="16" t="n">
        <f aca="false">IF(L1953&gt;0,O1953/L1953,"")</f>
        <v>0.2</v>
      </c>
    </row>
    <row r="1954" customFormat="false" ht="15" hidden="false" customHeight="false" outlineLevel="0" collapsed="false">
      <c r="A1954" s="2" t="str">
        <f aca="false">RAW_DATA!A1950</f>
        <v>ORD-101949</v>
      </c>
      <c r="B1954" s="2" t="str">
        <f aca="false">RAW_DATA!B1950</f>
        <v>CUST-4279</v>
      </c>
      <c r="C1954" s="2" t="str">
        <f aca="false">RAW_DATA!C1950</f>
        <v>Women</v>
      </c>
      <c r="D1954" s="2" t="str">
        <f aca="false">RAW_DATA!D1950</f>
        <v>WOM-DRESS-001</v>
      </c>
      <c r="E1954" s="14" t="str">
        <f aca="false">RAW_DATA!E1950</f>
        <v>2024-03-09</v>
      </c>
      <c r="F1954" s="14" t="str">
        <f aca="false">RAW_DATA!F1950</f>
        <v>2024-03-12</v>
      </c>
      <c r="G1954" s="2" t="str">
        <f aca="false">RAW_DATA!G1950</f>
        <v>Lumbini</v>
      </c>
      <c r="H1954" s="4" t="n">
        <f aca="false">RAW_DATA!H1950</f>
        <v>12337.16</v>
      </c>
      <c r="I1954" s="5" t="n">
        <f aca="false">RAW_DATA!I1950</f>
        <v>30</v>
      </c>
      <c r="J1954" s="2" t="str">
        <f aca="false">RAW_DATA!J1950</f>
        <v>Yes</v>
      </c>
      <c r="K1954" s="15" t="n">
        <f aca="false">IF(AND(F1954&lt;&gt;"",E1954&lt;&gt;""),DATEVALUE(F1954)-DATEVALUE(E1954),"")</f>
        <v>3</v>
      </c>
      <c r="L1954" s="4" t="n">
        <f aca="false">H1954*(1-I1954/100)</f>
        <v>8636.012</v>
      </c>
      <c r="M1954" s="4" t="n">
        <f aca="false">H1954*CALCULATIONS!$B$2</f>
        <v>7402.296</v>
      </c>
      <c r="N1954" s="4" t="n">
        <f aca="false">IF(J1954="Yes",H1954*CALCULATIONS!$B$3,0)</f>
        <v>2467.432</v>
      </c>
      <c r="O1954" s="4" t="n">
        <f aca="false">L1954-M1954-N1954</f>
        <v>-1233.716</v>
      </c>
      <c r="P1954" s="16" t="n">
        <f aca="false">IF(L1954&gt;0,O1954/L1954,"")</f>
        <v>-0.142857142857143</v>
      </c>
    </row>
    <row r="1955" customFormat="false" ht="15" hidden="false" customHeight="false" outlineLevel="0" collapsed="false">
      <c r="A1955" s="2" t="str">
        <f aca="false">RAW_DATA!A1951</f>
        <v>ORD-101950</v>
      </c>
      <c r="B1955" s="2" t="str">
        <f aca="false">RAW_DATA!B1951</f>
        <v>CUST-9512</v>
      </c>
      <c r="C1955" s="2" t="str">
        <f aca="false">RAW_DATA!C1951</f>
        <v>Women</v>
      </c>
      <c r="D1955" s="2" t="str">
        <f aca="false">RAW_DATA!D1951</f>
        <v>WOM-KURTA-001</v>
      </c>
      <c r="E1955" s="14" t="str">
        <f aca="false">RAW_DATA!E1951</f>
        <v>2024-07-12</v>
      </c>
      <c r="F1955" s="14" t="str">
        <f aca="false">RAW_DATA!F1951</f>
        <v>2024-07-20</v>
      </c>
      <c r="G1955" s="2" t="str">
        <f aca="false">RAW_DATA!G1951</f>
        <v>Gandaki</v>
      </c>
      <c r="H1955" s="4" t="n">
        <f aca="false">RAW_DATA!H1951</f>
        <v>1842.76</v>
      </c>
      <c r="I1955" s="5" t="n">
        <f aca="false">RAW_DATA!I1951</f>
        <v>20</v>
      </c>
      <c r="J1955" s="2" t="str">
        <f aca="false">RAW_DATA!J1951</f>
        <v>No</v>
      </c>
      <c r="K1955" s="15" t="n">
        <f aca="false">IF(AND(F1955&lt;&gt;"",E1955&lt;&gt;""),DATEVALUE(F1955)-DATEVALUE(E1955),"")</f>
        <v>8</v>
      </c>
      <c r="L1955" s="4" t="n">
        <f aca="false">H1955*(1-I1955/100)</f>
        <v>1474.208</v>
      </c>
      <c r="M1955" s="4" t="n">
        <f aca="false">H1955*CALCULATIONS!$B$2</f>
        <v>1105.656</v>
      </c>
      <c r="N1955" s="4" t="n">
        <f aca="false">IF(J1955="Yes",H1955*CALCULATIONS!$B$3,0)</f>
        <v>0</v>
      </c>
      <c r="O1955" s="4" t="n">
        <f aca="false">L1955-M1955-N1955</f>
        <v>368.552</v>
      </c>
      <c r="P1955" s="16" t="n">
        <f aca="false">IF(L1955&gt;0,O1955/L1955,"")</f>
        <v>0.25</v>
      </c>
    </row>
    <row r="1956" customFormat="false" ht="15" hidden="false" customHeight="false" outlineLevel="0" collapsed="false">
      <c r="A1956" s="2" t="str">
        <f aca="false">RAW_DATA!A1952</f>
        <v>ORD-101951</v>
      </c>
      <c r="B1956" s="2" t="str">
        <f aca="false">RAW_DATA!B1952</f>
        <v>CUST-8727</v>
      </c>
      <c r="C1956" s="2" t="str">
        <f aca="false">RAW_DATA!C1952</f>
        <v>Men</v>
      </c>
      <c r="D1956" s="2" t="str">
        <f aca="false">RAW_DATA!D1952</f>
        <v>MEN-JACKET-001</v>
      </c>
      <c r="E1956" s="14" t="str">
        <f aca="false">RAW_DATA!E1952</f>
        <v>2024-08-25</v>
      </c>
      <c r="F1956" s="14" t="str">
        <f aca="false">RAW_DATA!F1952</f>
        <v>2024-08-29</v>
      </c>
      <c r="G1956" s="2" t="str">
        <f aca="false">RAW_DATA!G1952</f>
        <v>Madhesh</v>
      </c>
      <c r="H1956" s="4" t="n">
        <f aca="false">RAW_DATA!H1952</f>
        <v>10904.4</v>
      </c>
      <c r="I1956" s="5" t="n">
        <f aca="false">RAW_DATA!I1952</f>
        <v>5</v>
      </c>
      <c r="J1956" s="2" t="str">
        <f aca="false">RAW_DATA!J1952</f>
        <v>No</v>
      </c>
      <c r="K1956" s="15" t="n">
        <f aca="false">IF(AND(F1956&lt;&gt;"",E1956&lt;&gt;""),DATEVALUE(F1956)-DATEVALUE(E1956),"")</f>
        <v>4</v>
      </c>
      <c r="L1956" s="4" t="n">
        <f aca="false">H1956*(1-I1956/100)</f>
        <v>10359.18</v>
      </c>
      <c r="M1956" s="4" t="n">
        <f aca="false">H1956*CALCULATIONS!$B$2</f>
        <v>6542.64</v>
      </c>
      <c r="N1956" s="4" t="n">
        <f aca="false">IF(J1956="Yes",H1956*CALCULATIONS!$B$3,0)</f>
        <v>0</v>
      </c>
      <c r="O1956" s="4" t="n">
        <f aca="false">L1956-M1956-N1956</f>
        <v>3816.54</v>
      </c>
      <c r="P1956" s="16" t="n">
        <f aca="false">IF(L1956&gt;0,O1956/L1956,"")</f>
        <v>0.368421052631579</v>
      </c>
    </row>
    <row r="1957" customFormat="false" ht="15" hidden="false" customHeight="false" outlineLevel="0" collapsed="false">
      <c r="A1957" s="2" t="str">
        <f aca="false">RAW_DATA!A1953</f>
        <v>ORD-101952</v>
      </c>
      <c r="B1957" s="2" t="str">
        <f aca="false">RAW_DATA!B1953</f>
        <v>CUST-6950</v>
      </c>
      <c r="C1957" s="2" t="str">
        <f aca="false">RAW_DATA!C1953</f>
        <v>Women</v>
      </c>
      <c r="D1957" s="2" t="str">
        <f aca="false">RAW_DATA!D1953</f>
        <v>WOM-SAREE-001</v>
      </c>
      <c r="E1957" s="14" t="str">
        <f aca="false">RAW_DATA!E1953</f>
        <v>2024-06-28</v>
      </c>
      <c r="F1957" s="14" t="str">
        <f aca="false">RAW_DATA!F1953</f>
        <v>2024-07-03</v>
      </c>
      <c r="G1957" s="2" t="str">
        <f aca="false">RAW_DATA!G1953</f>
        <v>Lumbini</v>
      </c>
      <c r="H1957" s="4" t="n">
        <f aca="false">RAW_DATA!H1953</f>
        <v>11910.38</v>
      </c>
      <c r="I1957" s="5" t="n">
        <f aca="false">RAW_DATA!I1953</f>
        <v>5</v>
      </c>
      <c r="J1957" s="2" t="str">
        <f aca="false">RAW_DATA!J1953</f>
        <v>No</v>
      </c>
      <c r="K1957" s="15" t="n">
        <f aca="false">IF(AND(F1957&lt;&gt;"",E1957&lt;&gt;""),DATEVALUE(F1957)-DATEVALUE(E1957),"")</f>
        <v>5</v>
      </c>
      <c r="L1957" s="4" t="n">
        <f aca="false">H1957*(1-I1957/100)</f>
        <v>11314.861</v>
      </c>
      <c r="M1957" s="4" t="n">
        <f aca="false">H1957*CALCULATIONS!$B$2</f>
        <v>7146.228</v>
      </c>
      <c r="N1957" s="4" t="n">
        <f aca="false">IF(J1957="Yes",H1957*CALCULATIONS!$B$3,0)</f>
        <v>0</v>
      </c>
      <c r="O1957" s="4" t="n">
        <f aca="false">L1957-M1957-N1957</f>
        <v>4168.633</v>
      </c>
      <c r="P1957" s="16" t="n">
        <f aca="false">IF(L1957&gt;0,O1957/L1957,"")</f>
        <v>0.368421052631579</v>
      </c>
    </row>
    <row r="1958" customFormat="false" ht="15" hidden="false" customHeight="false" outlineLevel="0" collapsed="false">
      <c r="A1958" s="2" t="str">
        <f aca="false">RAW_DATA!A1954</f>
        <v>ORD-101953</v>
      </c>
      <c r="B1958" s="2" t="str">
        <f aca="false">RAW_DATA!B1954</f>
        <v>CUST-2478</v>
      </c>
      <c r="C1958" s="2" t="str">
        <f aca="false">RAW_DATA!C1954</f>
        <v>Women</v>
      </c>
      <c r="D1958" s="2" t="str">
        <f aca="false">RAW_DATA!D1954</f>
        <v>WOM-JEANS-001</v>
      </c>
      <c r="E1958" s="14" t="str">
        <f aca="false">RAW_DATA!E1954</f>
        <v>2024-10-19</v>
      </c>
      <c r="F1958" s="14" t="str">
        <f aca="false">RAW_DATA!F1954</f>
        <v>2024-11-01</v>
      </c>
      <c r="G1958" s="2" t="str">
        <f aca="false">RAW_DATA!G1954</f>
        <v>Madhesh</v>
      </c>
      <c r="H1958" s="4" t="n">
        <f aca="false">RAW_DATA!H1954</f>
        <v>2743.95</v>
      </c>
      <c r="I1958" s="5" t="n">
        <f aca="false">RAW_DATA!I1954</f>
        <v>15</v>
      </c>
      <c r="J1958" s="2" t="str">
        <f aca="false">RAW_DATA!J1954</f>
        <v>No</v>
      </c>
      <c r="K1958" s="15" t="n">
        <f aca="false">IF(AND(F1958&lt;&gt;"",E1958&lt;&gt;""),DATEVALUE(F1958)-DATEVALUE(E1958),"")</f>
        <v>13</v>
      </c>
      <c r="L1958" s="4" t="n">
        <f aca="false">H1958*(1-I1958/100)</f>
        <v>2332.3575</v>
      </c>
      <c r="M1958" s="4" t="n">
        <f aca="false">H1958*CALCULATIONS!$B$2</f>
        <v>1646.37</v>
      </c>
      <c r="N1958" s="4" t="n">
        <f aca="false">IF(J1958="Yes",H1958*CALCULATIONS!$B$3,0)</f>
        <v>0</v>
      </c>
      <c r="O1958" s="4" t="n">
        <f aca="false">L1958-M1958-N1958</f>
        <v>685.9875</v>
      </c>
      <c r="P1958" s="16" t="n">
        <f aca="false">IF(L1958&gt;0,O1958/L1958,"")</f>
        <v>0.294117647058824</v>
      </c>
    </row>
    <row r="1959" customFormat="false" ht="15" hidden="false" customHeight="false" outlineLevel="0" collapsed="false">
      <c r="A1959" s="2" t="str">
        <f aca="false">RAW_DATA!A1955</f>
        <v>ORD-101954</v>
      </c>
      <c r="B1959" s="2" t="str">
        <f aca="false">RAW_DATA!B1955</f>
        <v>CUST-3976</v>
      </c>
      <c r="C1959" s="2" t="str">
        <f aca="false">RAW_DATA!C1955</f>
        <v>Women</v>
      </c>
      <c r="D1959" s="2" t="str">
        <f aca="false">RAW_DATA!D1955</f>
        <v>WOM-SUIT-001</v>
      </c>
      <c r="E1959" s="14" t="str">
        <f aca="false">RAW_DATA!E1955</f>
        <v>2024-02-22</v>
      </c>
      <c r="F1959" s="14" t="str">
        <f aca="false">RAW_DATA!F1955</f>
        <v>2024-02-27</v>
      </c>
      <c r="G1959" s="2" t="str">
        <f aca="false">RAW_DATA!G1955</f>
        <v>Madhesh</v>
      </c>
      <c r="H1959" s="4" t="n">
        <f aca="false">RAW_DATA!H1955</f>
        <v>8530.1</v>
      </c>
      <c r="I1959" s="5" t="n">
        <f aca="false">RAW_DATA!I1955</f>
        <v>25</v>
      </c>
      <c r="J1959" s="2" t="str">
        <f aca="false">RAW_DATA!J1955</f>
        <v>No</v>
      </c>
      <c r="K1959" s="15" t="n">
        <f aca="false">IF(AND(F1959&lt;&gt;"",E1959&lt;&gt;""),DATEVALUE(F1959)-DATEVALUE(E1959),"")</f>
        <v>5</v>
      </c>
      <c r="L1959" s="4" t="n">
        <f aca="false">H1959*(1-I1959/100)</f>
        <v>6397.575</v>
      </c>
      <c r="M1959" s="4" t="n">
        <f aca="false">H1959*CALCULATIONS!$B$2</f>
        <v>5118.06</v>
      </c>
      <c r="N1959" s="4" t="n">
        <f aca="false">IF(J1959="Yes",H1959*CALCULATIONS!$B$3,0)</f>
        <v>0</v>
      </c>
      <c r="O1959" s="4" t="n">
        <f aca="false">L1959-M1959-N1959</f>
        <v>1279.515</v>
      </c>
      <c r="P1959" s="16" t="n">
        <f aca="false">IF(L1959&gt;0,O1959/L1959,"")</f>
        <v>0.2</v>
      </c>
    </row>
    <row r="1960" customFormat="false" ht="15" hidden="false" customHeight="false" outlineLevel="0" collapsed="false">
      <c r="A1960" s="2" t="str">
        <f aca="false">RAW_DATA!A1956</f>
        <v>ORD-101955</v>
      </c>
      <c r="B1960" s="2" t="str">
        <f aca="false">RAW_DATA!B1956</f>
        <v>CUST-4559</v>
      </c>
      <c r="C1960" s="2" t="str">
        <f aca="false">RAW_DATA!C1956</f>
        <v>Women</v>
      </c>
      <c r="D1960" s="2" t="str">
        <f aca="false">RAW_DATA!D1956</f>
        <v>WOM-SAREE-001</v>
      </c>
      <c r="E1960" s="14" t="str">
        <f aca="false">RAW_DATA!E1956</f>
        <v>2024-12-17</v>
      </c>
      <c r="F1960" s="14" t="str">
        <f aca="false">RAW_DATA!F1956</f>
        <v>2024-12-20</v>
      </c>
      <c r="G1960" s="2" t="str">
        <f aca="false">RAW_DATA!G1956</f>
        <v>Gandaki</v>
      </c>
      <c r="H1960" s="4" t="n">
        <f aca="false">RAW_DATA!H1956</f>
        <v>1418.17</v>
      </c>
      <c r="I1960" s="5" t="n">
        <f aca="false">RAW_DATA!I1956</f>
        <v>5</v>
      </c>
      <c r="J1960" s="2" t="str">
        <f aca="false">RAW_DATA!J1956</f>
        <v>No</v>
      </c>
      <c r="K1960" s="15" t="n">
        <f aca="false">IF(AND(F1960&lt;&gt;"",E1960&lt;&gt;""),DATEVALUE(F1960)-DATEVALUE(E1960),"")</f>
        <v>3</v>
      </c>
      <c r="L1960" s="4" t="n">
        <f aca="false">H1960*(1-I1960/100)</f>
        <v>1347.2615</v>
      </c>
      <c r="M1960" s="4" t="n">
        <f aca="false">H1960*CALCULATIONS!$B$2</f>
        <v>850.902</v>
      </c>
      <c r="N1960" s="4" t="n">
        <f aca="false">IF(J1960="Yes",H1960*CALCULATIONS!$B$3,0)</f>
        <v>0</v>
      </c>
      <c r="O1960" s="4" t="n">
        <f aca="false">L1960-M1960-N1960</f>
        <v>496.3595</v>
      </c>
      <c r="P1960" s="16" t="n">
        <f aca="false">IF(L1960&gt;0,O1960/L1960,"")</f>
        <v>0.368421052631579</v>
      </c>
    </row>
    <row r="1961" customFormat="false" ht="15" hidden="false" customHeight="false" outlineLevel="0" collapsed="false">
      <c r="A1961" s="2" t="str">
        <f aca="false">RAW_DATA!A1957</f>
        <v>ORD-101956</v>
      </c>
      <c r="B1961" s="2" t="str">
        <f aca="false">RAW_DATA!B1957</f>
        <v>CUST-4507</v>
      </c>
      <c r="C1961" s="2" t="str">
        <f aca="false">RAW_DATA!C1957</f>
        <v>Kids</v>
      </c>
      <c r="D1961" s="2" t="str">
        <f aca="false">RAW_DATA!D1957</f>
        <v>KID-KURTA-001</v>
      </c>
      <c r="E1961" s="14" t="str">
        <f aca="false">RAW_DATA!E1957</f>
        <v>2024-06-15</v>
      </c>
      <c r="F1961" s="14" t="str">
        <f aca="false">RAW_DATA!F1957</f>
        <v>2024-06-18</v>
      </c>
      <c r="G1961" s="2" t="str">
        <f aca="false">RAW_DATA!G1957</f>
        <v>Sudurpashchim</v>
      </c>
      <c r="H1961" s="4" t="n">
        <f aca="false">RAW_DATA!H1957</f>
        <v>13928.26</v>
      </c>
      <c r="I1961" s="5" t="n">
        <f aca="false">RAW_DATA!I1957</f>
        <v>30</v>
      </c>
      <c r="J1961" s="2" t="str">
        <f aca="false">RAW_DATA!J1957</f>
        <v>Yes</v>
      </c>
      <c r="K1961" s="15" t="n">
        <f aca="false">IF(AND(F1961&lt;&gt;"",E1961&lt;&gt;""),DATEVALUE(F1961)-DATEVALUE(E1961),"")</f>
        <v>3</v>
      </c>
      <c r="L1961" s="4" t="n">
        <f aca="false">H1961*(1-I1961/100)</f>
        <v>9749.782</v>
      </c>
      <c r="M1961" s="4" t="n">
        <f aca="false">H1961*CALCULATIONS!$B$2</f>
        <v>8356.956</v>
      </c>
      <c r="N1961" s="4" t="n">
        <f aca="false">IF(J1961="Yes",H1961*CALCULATIONS!$B$3,0)</f>
        <v>2785.652</v>
      </c>
      <c r="O1961" s="4" t="n">
        <f aca="false">L1961-M1961-N1961</f>
        <v>-1392.826</v>
      </c>
      <c r="P1961" s="16" t="n">
        <f aca="false">IF(L1961&gt;0,O1961/L1961,"")</f>
        <v>-0.142857142857143</v>
      </c>
    </row>
    <row r="1962" customFormat="false" ht="15" hidden="false" customHeight="false" outlineLevel="0" collapsed="false">
      <c r="A1962" s="2" t="str">
        <f aca="false">RAW_DATA!A1958</f>
        <v>ORD-101957</v>
      </c>
      <c r="B1962" s="2" t="str">
        <f aca="false">RAW_DATA!B1958</f>
        <v>CUST-5967</v>
      </c>
      <c r="C1962" s="2" t="str">
        <f aca="false">RAW_DATA!C1958</f>
        <v>Women</v>
      </c>
      <c r="D1962" s="2" t="str">
        <f aca="false">RAW_DATA!D1958</f>
        <v>WOM-DRESS-001</v>
      </c>
      <c r="E1962" s="14" t="str">
        <f aca="false">RAW_DATA!E1958</f>
        <v>2024-06-16</v>
      </c>
      <c r="F1962" s="14" t="str">
        <f aca="false">RAW_DATA!F1958</f>
        <v>2024-06-23</v>
      </c>
      <c r="G1962" s="2" t="str">
        <f aca="false">RAW_DATA!G1958</f>
        <v>Sudurpashchim</v>
      </c>
      <c r="H1962" s="4" t="n">
        <f aca="false">RAW_DATA!H1958</f>
        <v>6692.95</v>
      </c>
      <c r="I1962" s="5" t="n">
        <f aca="false">RAW_DATA!I1958</f>
        <v>25</v>
      </c>
      <c r="J1962" s="2" t="str">
        <f aca="false">RAW_DATA!J1958</f>
        <v>No</v>
      </c>
      <c r="K1962" s="15" t="n">
        <f aca="false">IF(AND(F1962&lt;&gt;"",E1962&lt;&gt;""),DATEVALUE(F1962)-DATEVALUE(E1962),"")</f>
        <v>7</v>
      </c>
      <c r="L1962" s="4" t="n">
        <f aca="false">H1962*(1-I1962/100)</f>
        <v>5019.7125</v>
      </c>
      <c r="M1962" s="4" t="n">
        <f aca="false">H1962*CALCULATIONS!$B$2</f>
        <v>4015.77</v>
      </c>
      <c r="N1962" s="4" t="n">
        <f aca="false">IF(J1962="Yes",H1962*CALCULATIONS!$B$3,0)</f>
        <v>0</v>
      </c>
      <c r="O1962" s="4" t="n">
        <f aca="false">L1962-M1962-N1962</f>
        <v>1003.9425</v>
      </c>
      <c r="P1962" s="16" t="n">
        <f aca="false">IF(L1962&gt;0,O1962/L1962,"")</f>
        <v>0.2</v>
      </c>
    </row>
    <row r="1963" customFormat="false" ht="15" hidden="false" customHeight="false" outlineLevel="0" collapsed="false">
      <c r="A1963" s="2" t="str">
        <f aca="false">RAW_DATA!A1959</f>
        <v>ORD-101958</v>
      </c>
      <c r="B1963" s="2" t="str">
        <f aca="false">RAW_DATA!B1959</f>
        <v>CUST-9850</v>
      </c>
      <c r="C1963" s="2" t="str">
        <f aca="false">RAW_DATA!C1959</f>
        <v>Men</v>
      </c>
      <c r="D1963" s="2" t="str">
        <f aca="false">RAW_DATA!D1959</f>
        <v>MEN-CHINO-001</v>
      </c>
      <c r="E1963" s="14" t="str">
        <f aca="false">RAW_DATA!E1959</f>
        <v>2024-07-05</v>
      </c>
      <c r="F1963" s="14" t="str">
        <f aca="false">RAW_DATA!F1959</f>
        <v>2024-07-12</v>
      </c>
      <c r="G1963" s="2" t="str">
        <f aca="false">RAW_DATA!G1959</f>
        <v>Bagmati</v>
      </c>
      <c r="H1963" s="4" t="n">
        <f aca="false">RAW_DATA!H1959</f>
        <v>5213.99</v>
      </c>
      <c r="I1963" s="5" t="n">
        <f aca="false">RAW_DATA!I1959</f>
        <v>5</v>
      </c>
      <c r="J1963" s="2" t="str">
        <f aca="false">RAW_DATA!J1959</f>
        <v>No</v>
      </c>
      <c r="K1963" s="15" t="n">
        <f aca="false">IF(AND(F1963&lt;&gt;"",E1963&lt;&gt;""),DATEVALUE(F1963)-DATEVALUE(E1963),"")</f>
        <v>7</v>
      </c>
      <c r="L1963" s="4" t="n">
        <f aca="false">H1963*(1-I1963/100)</f>
        <v>4953.2905</v>
      </c>
      <c r="M1963" s="4" t="n">
        <f aca="false">H1963*CALCULATIONS!$B$2</f>
        <v>3128.394</v>
      </c>
      <c r="N1963" s="4" t="n">
        <f aca="false">IF(J1963="Yes",H1963*CALCULATIONS!$B$3,0)</f>
        <v>0</v>
      </c>
      <c r="O1963" s="4" t="n">
        <f aca="false">L1963-M1963-N1963</f>
        <v>1824.8965</v>
      </c>
      <c r="P1963" s="16" t="n">
        <f aca="false">IF(L1963&gt;0,O1963/L1963,"")</f>
        <v>0.368421052631579</v>
      </c>
    </row>
    <row r="1964" customFormat="false" ht="15" hidden="false" customHeight="false" outlineLevel="0" collapsed="false">
      <c r="A1964" s="2" t="str">
        <f aca="false">RAW_DATA!A1960</f>
        <v>ORD-101959</v>
      </c>
      <c r="B1964" s="2" t="str">
        <f aca="false">RAW_DATA!B1960</f>
        <v>CUST-9078</v>
      </c>
      <c r="C1964" s="2" t="str">
        <f aca="false">RAW_DATA!C1960</f>
        <v>Men</v>
      </c>
      <c r="D1964" s="2" t="str">
        <f aca="false">RAW_DATA!D1960</f>
        <v>MEN-CHINO-001</v>
      </c>
      <c r="E1964" s="14" t="str">
        <f aca="false">RAW_DATA!E1960</f>
        <v>2024-09-07</v>
      </c>
      <c r="F1964" s="14" t="str">
        <f aca="false">RAW_DATA!F1960</f>
        <v>2024-09-15</v>
      </c>
      <c r="G1964" s="2" t="str">
        <f aca="false">RAW_DATA!G1960</f>
        <v>Sudurpashchim</v>
      </c>
      <c r="H1964" s="4" t="n">
        <f aca="false">RAW_DATA!H1960</f>
        <v>6559.19</v>
      </c>
      <c r="I1964" s="5" t="n">
        <f aca="false">RAW_DATA!I1960</f>
        <v>10</v>
      </c>
      <c r="J1964" s="2" t="str">
        <f aca="false">RAW_DATA!J1960</f>
        <v>No</v>
      </c>
      <c r="K1964" s="15" t="n">
        <f aca="false">IF(AND(F1964&lt;&gt;"",E1964&lt;&gt;""),DATEVALUE(F1964)-DATEVALUE(E1964),"")</f>
        <v>8</v>
      </c>
      <c r="L1964" s="4" t="n">
        <f aca="false">H1964*(1-I1964/100)</f>
        <v>5903.271</v>
      </c>
      <c r="M1964" s="4" t="n">
        <f aca="false">H1964*CALCULATIONS!$B$2</f>
        <v>3935.514</v>
      </c>
      <c r="N1964" s="4" t="n">
        <f aca="false">IF(J1964="Yes",H1964*CALCULATIONS!$B$3,0)</f>
        <v>0</v>
      </c>
      <c r="O1964" s="4" t="n">
        <f aca="false">L1964-M1964-N1964</f>
        <v>1967.757</v>
      </c>
      <c r="P1964" s="16" t="n">
        <f aca="false">IF(L1964&gt;0,O1964/L1964,"")</f>
        <v>0.333333333333333</v>
      </c>
    </row>
    <row r="1965" customFormat="false" ht="15" hidden="false" customHeight="false" outlineLevel="0" collapsed="false">
      <c r="A1965" s="2" t="str">
        <f aca="false">RAW_DATA!A1961</f>
        <v>ORD-101960</v>
      </c>
      <c r="B1965" s="2" t="str">
        <f aca="false">RAW_DATA!B1961</f>
        <v>CUST-9161</v>
      </c>
      <c r="C1965" s="2" t="str">
        <f aca="false">RAW_DATA!C1961</f>
        <v>Men</v>
      </c>
      <c r="D1965" s="2" t="str">
        <f aca="false">RAW_DATA!D1961</f>
        <v>MEN-POLO-001</v>
      </c>
      <c r="E1965" s="14" t="str">
        <f aca="false">RAW_DATA!E1961</f>
        <v>2024-05-13</v>
      </c>
      <c r="F1965" s="14" t="str">
        <f aca="false">RAW_DATA!F1961</f>
        <v>2024-05-23</v>
      </c>
      <c r="G1965" s="2" t="str">
        <f aca="false">RAW_DATA!G1961</f>
        <v>Bagmati</v>
      </c>
      <c r="H1965" s="4" t="n">
        <f aca="false">RAW_DATA!H1961</f>
        <v>8780.13</v>
      </c>
      <c r="I1965" s="5" t="n">
        <f aca="false">RAW_DATA!I1961</f>
        <v>0</v>
      </c>
      <c r="J1965" s="2" t="str">
        <f aca="false">RAW_DATA!J1961</f>
        <v>No</v>
      </c>
      <c r="K1965" s="15" t="n">
        <f aca="false">IF(AND(F1965&lt;&gt;"",E1965&lt;&gt;""),DATEVALUE(F1965)-DATEVALUE(E1965),"")</f>
        <v>10</v>
      </c>
      <c r="L1965" s="4" t="n">
        <f aca="false">H1965*(1-I1965/100)</f>
        <v>8780.13</v>
      </c>
      <c r="M1965" s="4" t="n">
        <f aca="false">H1965*CALCULATIONS!$B$2</f>
        <v>5268.078</v>
      </c>
      <c r="N1965" s="4" t="n">
        <f aca="false">IF(J1965="Yes",H1965*CALCULATIONS!$B$3,0)</f>
        <v>0</v>
      </c>
      <c r="O1965" s="4" t="n">
        <f aca="false">L1965-M1965-N1965</f>
        <v>3512.052</v>
      </c>
      <c r="P1965" s="16" t="n">
        <f aca="false">IF(L1965&gt;0,O1965/L1965,"")</f>
        <v>0.4</v>
      </c>
    </row>
    <row r="1966" customFormat="false" ht="15" hidden="false" customHeight="false" outlineLevel="0" collapsed="false">
      <c r="A1966" s="2" t="str">
        <f aca="false">RAW_DATA!A1962</f>
        <v>ORD-101961</v>
      </c>
      <c r="B1966" s="2" t="str">
        <f aca="false">RAW_DATA!B1962</f>
        <v>CUST-3856</v>
      </c>
      <c r="C1966" s="2" t="str">
        <f aca="false">RAW_DATA!C1962</f>
        <v>Women</v>
      </c>
      <c r="D1966" s="2" t="str">
        <f aca="false">RAW_DATA!D1962</f>
        <v>WOM-SAREE-001</v>
      </c>
      <c r="E1966" s="14" t="str">
        <f aca="false">RAW_DATA!E1962</f>
        <v>2024-10-25</v>
      </c>
      <c r="F1966" s="14" t="str">
        <f aca="false">RAW_DATA!F1962</f>
        <v>2024-10-30</v>
      </c>
      <c r="G1966" s="2" t="str">
        <f aca="false">RAW_DATA!G1962</f>
        <v>Bagmati</v>
      </c>
      <c r="H1966" s="4" t="n">
        <f aca="false">RAW_DATA!H1962</f>
        <v>9252.31</v>
      </c>
      <c r="I1966" s="5" t="n">
        <f aca="false">RAW_DATA!I1962</f>
        <v>15</v>
      </c>
      <c r="J1966" s="2" t="str">
        <f aca="false">RAW_DATA!J1962</f>
        <v>No</v>
      </c>
      <c r="K1966" s="15" t="n">
        <f aca="false">IF(AND(F1966&lt;&gt;"",E1966&lt;&gt;""),DATEVALUE(F1966)-DATEVALUE(E1966),"")</f>
        <v>5</v>
      </c>
      <c r="L1966" s="4" t="n">
        <f aca="false">H1966*(1-I1966/100)</f>
        <v>7864.4635</v>
      </c>
      <c r="M1966" s="4" t="n">
        <f aca="false">H1966*CALCULATIONS!$B$2</f>
        <v>5551.386</v>
      </c>
      <c r="N1966" s="4" t="n">
        <f aca="false">IF(J1966="Yes",H1966*CALCULATIONS!$B$3,0)</f>
        <v>0</v>
      </c>
      <c r="O1966" s="4" t="n">
        <f aca="false">L1966-M1966-N1966</f>
        <v>2313.0775</v>
      </c>
      <c r="P1966" s="16" t="n">
        <f aca="false">IF(L1966&gt;0,O1966/L1966,"")</f>
        <v>0.294117647058824</v>
      </c>
    </row>
    <row r="1967" customFormat="false" ht="15" hidden="false" customHeight="false" outlineLevel="0" collapsed="false">
      <c r="A1967" s="2" t="str">
        <f aca="false">RAW_DATA!A1963</f>
        <v>ORD-101962</v>
      </c>
      <c r="B1967" s="2" t="str">
        <f aca="false">RAW_DATA!B1963</f>
        <v>CUST-9154</v>
      </c>
      <c r="C1967" s="2" t="str">
        <f aca="false">RAW_DATA!C1963</f>
        <v>Women</v>
      </c>
      <c r="D1967" s="2" t="str">
        <f aca="false">RAW_DATA!D1963</f>
        <v>WOM-DRESS-001</v>
      </c>
      <c r="E1967" s="14" t="str">
        <f aca="false">RAW_DATA!E1963</f>
        <v>2024-11-01</v>
      </c>
      <c r="F1967" s="14" t="str">
        <f aca="false">RAW_DATA!F1963</f>
        <v>2024-11-06</v>
      </c>
      <c r="G1967" s="2" t="str">
        <f aca="false">RAW_DATA!G1963</f>
        <v>Bagmati</v>
      </c>
      <c r="H1967" s="4" t="n">
        <f aca="false">RAW_DATA!H1963</f>
        <v>10167.45</v>
      </c>
      <c r="I1967" s="5" t="n">
        <f aca="false">RAW_DATA!I1963</f>
        <v>5</v>
      </c>
      <c r="J1967" s="2" t="str">
        <f aca="false">RAW_DATA!J1963</f>
        <v>No</v>
      </c>
      <c r="K1967" s="15" t="n">
        <f aca="false">IF(AND(F1967&lt;&gt;"",E1967&lt;&gt;""),DATEVALUE(F1967)-DATEVALUE(E1967),"")</f>
        <v>5</v>
      </c>
      <c r="L1967" s="4" t="n">
        <f aca="false">H1967*(1-I1967/100)</f>
        <v>9659.0775</v>
      </c>
      <c r="M1967" s="4" t="n">
        <f aca="false">H1967*CALCULATIONS!$B$2</f>
        <v>6100.47</v>
      </c>
      <c r="N1967" s="4" t="n">
        <f aca="false">IF(J1967="Yes",H1967*CALCULATIONS!$B$3,0)</f>
        <v>0</v>
      </c>
      <c r="O1967" s="4" t="n">
        <f aca="false">L1967-M1967-N1967</f>
        <v>3558.6075</v>
      </c>
      <c r="P1967" s="16" t="n">
        <f aca="false">IF(L1967&gt;0,O1967/L1967,"")</f>
        <v>0.368421052631579</v>
      </c>
    </row>
    <row r="1968" customFormat="false" ht="15" hidden="false" customHeight="false" outlineLevel="0" collapsed="false">
      <c r="A1968" s="2" t="str">
        <f aca="false">RAW_DATA!A1964</f>
        <v>ORD-101963</v>
      </c>
      <c r="B1968" s="2" t="str">
        <f aca="false">RAW_DATA!B1964</f>
        <v>CUST-9502</v>
      </c>
      <c r="C1968" s="2" t="str">
        <f aca="false">RAW_DATA!C1964</f>
        <v>Women</v>
      </c>
      <c r="D1968" s="2" t="str">
        <f aca="false">RAW_DATA!D1964</f>
        <v>WOM-TOP-001</v>
      </c>
      <c r="E1968" s="14" t="str">
        <f aca="false">RAW_DATA!E1964</f>
        <v>2024-10-23</v>
      </c>
      <c r="F1968" s="14" t="str">
        <f aca="false">RAW_DATA!F1964</f>
        <v>2024-11-05</v>
      </c>
      <c r="G1968" s="2" t="str">
        <f aca="false">RAW_DATA!G1964</f>
        <v>Madhesh</v>
      </c>
      <c r="H1968" s="4" t="n">
        <f aca="false">RAW_DATA!H1964</f>
        <v>5239.71</v>
      </c>
      <c r="I1968" s="5" t="n">
        <f aca="false">RAW_DATA!I1964</f>
        <v>30</v>
      </c>
      <c r="J1968" s="2" t="str">
        <f aca="false">RAW_DATA!J1964</f>
        <v>No</v>
      </c>
      <c r="K1968" s="15" t="n">
        <f aca="false">IF(AND(F1968&lt;&gt;"",E1968&lt;&gt;""),DATEVALUE(F1968)-DATEVALUE(E1968),"")</f>
        <v>13</v>
      </c>
      <c r="L1968" s="4" t="n">
        <f aca="false">H1968*(1-I1968/100)</f>
        <v>3667.797</v>
      </c>
      <c r="M1968" s="4" t="n">
        <f aca="false">H1968*CALCULATIONS!$B$2</f>
        <v>3143.826</v>
      </c>
      <c r="N1968" s="4" t="n">
        <f aca="false">IF(J1968="Yes",H1968*CALCULATIONS!$B$3,0)</f>
        <v>0</v>
      </c>
      <c r="O1968" s="4" t="n">
        <f aca="false">L1968-M1968-N1968</f>
        <v>523.971</v>
      </c>
      <c r="P1968" s="16" t="n">
        <f aca="false">IF(L1968&gt;0,O1968/L1968,"")</f>
        <v>0.142857142857143</v>
      </c>
    </row>
    <row r="1969" customFormat="false" ht="15" hidden="false" customHeight="false" outlineLevel="0" collapsed="false">
      <c r="A1969" s="2" t="str">
        <f aca="false">RAW_DATA!A1965</f>
        <v>ORD-101964</v>
      </c>
      <c r="B1969" s="2" t="str">
        <f aca="false">RAW_DATA!B1965</f>
        <v>CUST-1889</v>
      </c>
      <c r="C1969" s="2" t="str">
        <f aca="false">RAW_DATA!C1965</f>
        <v>Men</v>
      </c>
      <c r="D1969" s="2" t="str">
        <f aca="false">RAW_DATA!D1965</f>
        <v>MEN-JEANS-001</v>
      </c>
      <c r="E1969" s="14" t="str">
        <f aca="false">RAW_DATA!E1965</f>
        <v>2024-02-20</v>
      </c>
      <c r="F1969" s="14" t="str">
        <f aca="false">RAW_DATA!F1965</f>
        <v>2024-02-23</v>
      </c>
      <c r="G1969" s="2" t="str">
        <f aca="false">RAW_DATA!G1965</f>
        <v>Bagmati</v>
      </c>
      <c r="H1969" s="4" t="n">
        <f aca="false">RAW_DATA!H1965</f>
        <v>11414.86</v>
      </c>
      <c r="I1969" s="5" t="n">
        <f aca="false">RAW_DATA!I1965</f>
        <v>25</v>
      </c>
      <c r="J1969" s="2" t="str">
        <f aca="false">RAW_DATA!J1965</f>
        <v>No</v>
      </c>
      <c r="K1969" s="15" t="n">
        <f aca="false">IF(AND(F1969&lt;&gt;"",E1969&lt;&gt;""),DATEVALUE(F1969)-DATEVALUE(E1969),"")</f>
        <v>3</v>
      </c>
      <c r="L1969" s="4" t="n">
        <f aca="false">H1969*(1-I1969/100)</f>
        <v>8561.145</v>
      </c>
      <c r="M1969" s="4" t="n">
        <f aca="false">H1969*CALCULATIONS!$B$2</f>
        <v>6848.916</v>
      </c>
      <c r="N1969" s="4" t="n">
        <f aca="false">IF(J1969="Yes",H1969*CALCULATIONS!$B$3,0)</f>
        <v>0</v>
      </c>
      <c r="O1969" s="4" t="n">
        <f aca="false">L1969-M1969-N1969</f>
        <v>1712.229</v>
      </c>
      <c r="P1969" s="16" t="n">
        <f aca="false">IF(L1969&gt;0,O1969/L1969,"")</f>
        <v>0.2</v>
      </c>
    </row>
    <row r="1970" customFormat="false" ht="15" hidden="false" customHeight="false" outlineLevel="0" collapsed="false">
      <c r="A1970" s="2" t="str">
        <f aca="false">RAW_DATA!A1966</f>
        <v>ORD-101965</v>
      </c>
      <c r="B1970" s="2" t="str">
        <f aca="false">RAW_DATA!B1966</f>
        <v>CUST-8628</v>
      </c>
      <c r="C1970" s="2" t="str">
        <f aca="false">RAW_DATA!C1966</f>
        <v>Women</v>
      </c>
      <c r="D1970" s="2" t="str">
        <f aca="false">RAW_DATA!D1966</f>
        <v>WOM-DRESS-001</v>
      </c>
      <c r="E1970" s="14" t="str">
        <f aca="false">RAW_DATA!E1966</f>
        <v>2024-10-10</v>
      </c>
      <c r="F1970" s="14" t="str">
        <f aca="false">RAW_DATA!F1966</f>
        <v>2024-10-15</v>
      </c>
      <c r="G1970" s="2" t="str">
        <f aca="false">RAW_DATA!G1966</f>
        <v>Bagmati</v>
      </c>
      <c r="H1970" s="4" t="n">
        <f aca="false">RAW_DATA!H1966</f>
        <v>4347.02</v>
      </c>
      <c r="I1970" s="5" t="n">
        <f aca="false">RAW_DATA!I1966</f>
        <v>0</v>
      </c>
      <c r="J1970" s="2" t="str">
        <f aca="false">RAW_DATA!J1966</f>
        <v>No</v>
      </c>
      <c r="K1970" s="15" t="n">
        <f aca="false">IF(AND(F1970&lt;&gt;"",E1970&lt;&gt;""),DATEVALUE(F1970)-DATEVALUE(E1970),"")</f>
        <v>5</v>
      </c>
      <c r="L1970" s="4" t="n">
        <f aca="false">H1970*(1-I1970/100)</f>
        <v>4347.02</v>
      </c>
      <c r="M1970" s="4" t="n">
        <f aca="false">H1970*CALCULATIONS!$B$2</f>
        <v>2608.212</v>
      </c>
      <c r="N1970" s="4" t="n">
        <f aca="false">IF(J1970="Yes",H1970*CALCULATIONS!$B$3,0)</f>
        <v>0</v>
      </c>
      <c r="O1970" s="4" t="n">
        <f aca="false">L1970-M1970-N1970</f>
        <v>1738.808</v>
      </c>
      <c r="P1970" s="16" t="n">
        <f aca="false">IF(L1970&gt;0,O1970/L1970,"")</f>
        <v>0.4</v>
      </c>
    </row>
    <row r="1971" customFormat="false" ht="15" hidden="false" customHeight="false" outlineLevel="0" collapsed="false">
      <c r="A1971" s="2" t="str">
        <f aca="false">RAW_DATA!A1967</f>
        <v>ORD-101966</v>
      </c>
      <c r="B1971" s="2" t="str">
        <f aca="false">RAW_DATA!B1967</f>
        <v>CUST-7098</v>
      </c>
      <c r="C1971" s="2" t="str">
        <f aca="false">RAW_DATA!C1967</f>
        <v>Women</v>
      </c>
      <c r="D1971" s="2" t="str">
        <f aca="false">RAW_DATA!D1967</f>
        <v>WOM-CARDIGAN-001</v>
      </c>
      <c r="E1971" s="14" t="str">
        <f aca="false">RAW_DATA!E1967</f>
        <v>2024-04-17</v>
      </c>
      <c r="F1971" s="14" t="str">
        <f aca="false">RAW_DATA!F1967</f>
        <v>2024-04-24</v>
      </c>
      <c r="G1971" s="2" t="str">
        <f aca="false">RAW_DATA!G1967</f>
        <v>Karnali</v>
      </c>
      <c r="H1971" s="4" t="n">
        <f aca="false">RAW_DATA!H1967</f>
        <v>5565.04</v>
      </c>
      <c r="I1971" s="5" t="n">
        <f aca="false">RAW_DATA!I1967</f>
        <v>15</v>
      </c>
      <c r="J1971" s="2" t="str">
        <f aca="false">RAW_DATA!J1967</f>
        <v>No</v>
      </c>
      <c r="K1971" s="15" t="n">
        <f aca="false">IF(AND(F1971&lt;&gt;"",E1971&lt;&gt;""),DATEVALUE(F1971)-DATEVALUE(E1971),"")</f>
        <v>7</v>
      </c>
      <c r="L1971" s="4" t="n">
        <f aca="false">H1971*(1-I1971/100)</f>
        <v>4730.284</v>
      </c>
      <c r="M1971" s="4" t="n">
        <f aca="false">H1971*CALCULATIONS!$B$2</f>
        <v>3339.024</v>
      </c>
      <c r="N1971" s="4" t="n">
        <f aca="false">IF(J1971="Yes",H1971*CALCULATIONS!$B$3,0)</f>
        <v>0</v>
      </c>
      <c r="O1971" s="4" t="n">
        <f aca="false">L1971-M1971-N1971</f>
        <v>1391.26</v>
      </c>
      <c r="P1971" s="16" t="n">
        <f aca="false">IF(L1971&gt;0,O1971/L1971,"")</f>
        <v>0.294117647058824</v>
      </c>
    </row>
    <row r="1972" customFormat="false" ht="15" hidden="false" customHeight="false" outlineLevel="0" collapsed="false">
      <c r="A1972" s="2" t="str">
        <f aca="false">RAW_DATA!A1968</f>
        <v>ORD-101967</v>
      </c>
      <c r="B1972" s="2" t="str">
        <f aca="false">RAW_DATA!B1968</f>
        <v>CUST-1662</v>
      </c>
      <c r="C1972" s="2" t="str">
        <f aca="false">RAW_DATA!C1968</f>
        <v>Women</v>
      </c>
      <c r="D1972" s="2" t="str">
        <f aca="false">RAW_DATA!D1968</f>
        <v>WOM-BLOUSE-001</v>
      </c>
      <c r="E1972" s="14" t="str">
        <f aca="false">RAW_DATA!E1968</f>
        <v>2024-02-01</v>
      </c>
      <c r="F1972" s="14" t="str">
        <f aca="false">RAW_DATA!F1968</f>
        <v>2024-02-10</v>
      </c>
      <c r="G1972" s="2" t="str">
        <f aca="false">RAW_DATA!G1968</f>
        <v>Bagmati</v>
      </c>
      <c r="H1972" s="4" t="n">
        <f aca="false">RAW_DATA!H1968</f>
        <v>8257.35</v>
      </c>
      <c r="I1972" s="5" t="n">
        <f aca="false">RAW_DATA!I1968</f>
        <v>25</v>
      </c>
      <c r="J1972" s="2" t="str">
        <f aca="false">RAW_DATA!J1968</f>
        <v>No</v>
      </c>
      <c r="K1972" s="15" t="n">
        <f aca="false">IF(AND(F1972&lt;&gt;"",E1972&lt;&gt;""),DATEVALUE(F1972)-DATEVALUE(E1972),"")</f>
        <v>9</v>
      </c>
      <c r="L1972" s="4" t="n">
        <f aca="false">H1972*(1-I1972/100)</f>
        <v>6193.0125</v>
      </c>
      <c r="M1972" s="4" t="n">
        <f aca="false">H1972*CALCULATIONS!$B$2</f>
        <v>4954.41</v>
      </c>
      <c r="N1972" s="4" t="n">
        <f aca="false">IF(J1972="Yes",H1972*CALCULATIONS!$B$3,0)</f>
        <v>0</v>
      </c>
      <c r="O1972" s="4" t="n">
        <f aca="false">L1972-M1972-N1972</f>
        <v>1238.6025</v>
      </c>
      <c r="P1972" s="16" t="n">
        <f aca="false">IF(L1972&gt;0,O1972/L1972,"")</f>
        <v>0.2</v>
      </c>
    </row>
    <row r="1973" customFormat="false" ht="15" hidden="false" customHeight="false" outlineLevel="0" collapsed="false">
      <c r="A1973" s="2" t="str">
        <f aca="false">RAW_DATA!A1969</f>
        <v>ORD-101968</v>
      </c>
      <c r="B1973" s="2" t="str">
        <f aca="false">RAW_DATA!B1969</f>
        <v>CUST-6254</v>
      </c>
      <c r="C1973" s="2" t="str">
        <f aca="false">RAW_DATA!C1969</f>
        <v>Men</v>
      </c>
      <c r="D1973" s="2" t="str">
        <f aca="false">RAW_DATA!D1969</f>
        <v>MEN-JACKET-001</v>
      </c>
      <c r="E1973" s="14" t="str">
        <f aca="false">RAW_DATA!E1969</f>
        <v>2024-11-26</v>
      </c>
      <c r="F1973" s="14" t="str">
        <f aca="false">RAW_DATA!F1969</f>
        <v>2024-11-28</v>
      </c>
      <c r="G1973" s="2" t="str">
        <f aca="false">RAW_DATA!G1969</f>
        <v>Sudurpashchim</v>
      </c>
      <c r="H1973" s="4" t="n">
        <f aca="false">RAW_DATA!H1969</f>
        <v>13876.9</v>
      </c>
      <c r="I1973" s="5" t="n">
        <f aca="false">RAW_DATA!I1969</f>
        <v>5</v>
      </c>
      <c r="J1973" s="2" t="str">
        <f aca="false">RAW_DATA!J1969</f>
        <v>No</v>
      </c>
      <c r="K1973" s="15" t="n">
        <f aca="false">IF(AND(F1973&lt;&gt;"",E1973&lt;&gt;""),DATEVALUE(F1973)-DATEVALUE(E1973),"")</f>
        <v>2</v>
      </c>
      <c r="L1973" s="4" t="n">
        <f aca="false">H1973*(1-I1973/100)</f>
        <v>13183.055</v>
      </c>
      <c r="M1973" s="4" t="n">
        <f aca="false">H1973*CALCULATIONS!$B$2</f>
        <v>8326.14</v>
      </c>
      <c r="N1973" s="4" t="n">
        <f aca="false">IF(J1973="Yes",H1973*CALCULATIONS!$B$3,0)</f>
        <v>0</v>
      </c>
      <c r="O1973" s="4" t="n">
        <f aca="false">L1973-M1973-N1973</f>
        <v>4856.915</v>
      </c>
      <c r="P1973" s="16" t="n">
        <f aca="false">IF(L1973&gt;0,O1973/L1973,"")</f>
        <v>0.368421052631579</v>
      </c>
    </row>
    <row r="1974" customFormat="false" ht="15" hidden="false" customHeight="false" outlineLevel="0" collapsed="false">
      <c r="A1974" s="2" t="str">
        <f aca="false">RAW_DATA!A1970</f>
        <v>ORD-101969</v>
      </c>
      <c r="B1974" s="2" t="str">
        <f aca="false">RAW_DATA!B1970</f>
        <v>CUST-2533</v>
      </c>
      <c r="C1974" s="2" t="str">
        <f aca="false">RAW_DATA!C1970</f>
        <v>Men</v>
      </c>
      <c r="D1974" s="2" t="str">
        <f aca="false">RAW_DATA!D1970</f>
        <v>MEN-SHIRT-002</v>
      </c>
      <c r="E1974" s="14" t="str">
        <f aca="false">RAW_DATA!E1970</f>
        <v>2024-04-17</v>
      </c>
      <c r="F1974" s="14" t="str">
        <f aca="false">RAW_DATA!F1970</f>
        <v>2024-04-27</v>
      </c>
      <c r="G1974" s="2" t="str">
        <f aca="false">RAW_DATA!G1970</f>
        <v>Madhesh</v>
      </c>
      <c r="H1974" s="4" t="n">
        <f aca="false">RAW_DATA!H1970</f>
        <v>2863.57</v>
      </c>
      <c r="I1974" s="5" t="n">
        <f aca="false">RAW_DATA!I1970</f>
        <v>30</v>
      </c>
      <c r="J1974" s="2" t="str">
        <f aca="false">RAW_DATA!J1970</f>
        <v>No</v>
      </c>
      <c r="K1974" s="15" t="n">
        <f aca="false">IF(AND(F1974&lt;&gt;"",E1974&lt;&gt;""),DATEVALUE(F1974)-DATEVALUE(E1974),"")</f>
        <v>10</v>
      </c>
      <c r="L1974" s="4" t="n">
        <f aca="false">H1974*(1-I1974/100)</f>
        <v>2004.499</v>
      </c>
      <c r="M1974" s="4" t="n">
        <f aca="false">H1974*CALCULATIONS!$B$2</f>
        <v>1718.142</v>
      </c>
      <c r="N1974" s="4" t="n">
        <f aca="false">IF(J1974="Yes",H1974*CALCULATIONS!$B$3,0)</f>
        <v>0</v>
      </c>
      <c r="O1974" s="4" t="n">
        <f aca="false">L1974-M1974-N1974</f>
        <v>286.357</v>
      </c>
      <c r="P1974" s="16" t="n">
        <f aca="false">IF(L1974&gt;0,O1974/L1974,"")</f>
        <v>0.142857142857143</v>
      </c>
    </row>
    <row r="1975" customFormat="false" ht="15" hidden="false" customHeight="false" outlineLevel="0" collapsed="false">
      <c r="A1975" s="2" t="str">
        <f aca="false">RAW_DATA!A1971</f>
        <v>ORD-101970</v>
      </c>
      <c r="B1975" s="2" t="str">
        <f aca="false">RAW_DATA!B1971</f>
        <v>CUST-2515</v>
      </c>
      <c r="C1975" s="2" t="str">
        <f aca="false">RAW_DATA!C1971</f>
        <v>Men</v>
      </c>
      <c r="D1975" s="2" t="str">
        <f aca="false">RAW_DATA!D1971</f>
        <v>MEN-JEANS-001</v>
      </c>
      <c r="E1975" s="14" t="str">
        <f aca="false">RAW_DATA!E1971</f>
        <v>2024-10-27</v>
      </c>
      <c r="F1975" s="14" t="str">
        <f aca="false">RAW_DATA!F1971</f>
        <v>2024-11-04</v>
      </c>
      <c r="G1975" s="2" t="str">
        <f aca="false">RAW_DATA!G1971</f>
        <v>Gandaki</v>
      </c>
      <c r="H1975" s="4" t="n">
        <f aca="false">RAW_DATA!H1971</f>
        <v>11798.7</v>
      </c>
      <c r="I1975" s="5" t="n">
        <f aca="false">RAW_DATA!I1971</f>
        <v>5</v>
      </c>
      <c r="J1975" s="2" t="str">
        <f aca="false">RAW_DATA!J1971</f>
        <v>No</v>
      </c>
      <c r="K1975" s="15" t="n">
        <f aca="false">IF(AND(F1975&lt;&gt;"",E1975&lt;&gt;""),DATEVALUE(F1975)-DATEVALUE(E1975),"")</f>
        <v>8</v>
      </c>
      <c r="L1975" s="4" t="n">
        <f aca="false">H1975*(1-I1975/100)</f>
        <v>11208.765</v>
      </c>
      <c r="M1975" s="4" t="n">
        <f aca="false">H1975*CALCULATIONS!$B$2</f>
        <v>7079.22</v>
      </c>
      <c r="N1975" s="4" t="n">
        <f aca="false">IF(J1975="Yes",H1975*CALCULATIONS!$B$3,0)</f>
        <v>0</v>
      </c>
      <c r="O1975" s="4" t="n">
        <f aca="false">L1975-M1975-N1975</f>
        <v>4129.545</v>
      </c>
      <c r="P1975" s="16" t="n">
        <f aca="false">IF(L1975&gt;0,O1975/L1975,"")</f>
        <v>0.368421052631579</v>
      </c>
    </row>
    <row r="1976" customFormat="false" ht="15" hidden="false" customHeight="false" outlineLevel="0" collapsed="false">
      <c r="A1976" s="2" t="str">
        <f aca="false">RAW_DATA!A1972</f>
        <v>ORD-101971</v>
      </c>
      <c r="B1976" s="2" t="str">
        <f aca="false">RAW_DATA!B1972</f>
        <v>CUST-1080</v>
      </c>
      <c r="C1976" s="2" t="str">
        <f aca="false">RAW_DATA!C1972</f>
        <v>Men</v>
      </c>
      <c r="D1976" s="2" t="str">
        <f aca="false">RAW_DATA!D1972</f>
        <v>MEN-TSHIRT-001</v>
      </c>
      <c r="E1976" s="14" t="str">
        <f aca="false">RAW_DATA!E1972</f>
        <v>2024-04-08</v>
      </c>
      <c r="F1976" s="14" t="str">
        <f aca="false">RAW_DATA!F1972</f>
        <v>2024-04-10</v>
      </c>
      <c r="G1976" s="2" t="str">
        <f aca="false">RAW_DATA!G1972</f>
        <v>Bagmati</v>
      </c>
      <c r="H1976" s="4" t="n">
        <f aca="false">RAW_DATA!H1972</f>
        <v>11156.37</v>
      </c>
      <c r="I1976" s="5" t="n">
        <f aca="false">RAW_DATA!I1972</f>
        <v>30</v>
      </c>
      <c r="J1976" s="2" t="str">
        <f aca="false">RAW_DATA!J1972</f>
        <v>No</v>
      </c>
      <c r="K1976" s="15" t="n">
        <f aca="false">IF(AND(F1976&lt;&gt;"",E1976&lt;&gt;""),DATEVALUE(F1976)-DATEVALUE(E1976),"")</f>
        <v>2</v>
      </c>
      <c r="L1976" s="4" t="n">
        <f aca="false">H1976*(1-I1976/100)</f>
        <v>7809.459</v>
      </c>
      <c r="M1976" s="4" t="n">
        <f aca="false">H1976*CALCULATIONS!$B$2</f>
        <v>6693.822</v>
      </c>
      <c r="N1976" s="4" t="n">
        <f aca="false">IF(J1976="Yes",H1976*CALCULATIONS!$B$3,0)</f>
        <v>0</v>
      </c>
      <c r="O1976" s="4" t="n">
        <f aca="false">L1976-M1976-N1976</f>
        <v>1115.637</v>
      </c>
      <c r="P1976" s="16" t="n">
        <f aca="false">IF(L1976&gt;0,O1976/L1976,"")</f>
        <v>0.142857142857143</v>
      </c>
    </row>
    <row r="1977" customFormat="false" ht="15" hidden="false" customHeight="false" outlineLevel="0" collapsed="false">
      <c r="A1977" s="2" t="str">
        <f aca="false">RAW_DATA!A1973</f>
        <v>ORD-101972</v>
      </c>
      <c r="B1977" s="2" t="str">
        <f aca="false">RAW_DATA!B1973</f>
        <v>CUST-7517</v>
      </c>
      <c r="C1977" s="2" t="str">
        <f aca="false">RAW_DATA!C1973</f>
        <v>Women</v>
      </c>
      <c r="D1977" s="2" t="str">
        <f aca="false">RAW_DATA!D1973</f>
        <v>WOM-SUIT-001</v>
      </c>
      <c r="E1977" s="14" t="str">
        <f aca="false">RAW_DATA!E1973</f>
        <v>2024-02-17</v>
      </c>
      <c r="F1977" s="14" t="str">
        <f aca="false">RAW_DATA!F1973</f>
        <v>2024-02-23</v>
      </c>
      <c r="G1977" s="2" t="str">
        <f aca="false">RAW_DATA!G1973</f>
        <v>Bagmati</v>
      </c>
      <c r="H1977" s="4" t="n">
        <f aca="false">RAW_DATA!H1973</f>
        <v>9105.53</v>
      </c>
      <c r="I1977" s="5" t="n">
        <f aca="false">RAW_DATA!I1973</f>
        <v>25</v>
      </c>
      <c r="J1977" s="2" t="str">
        <f aca="false">RAW_DATA!J1973</f>
        <v>Yes</v>
      </c>
      <c r="K1977" s="15" t="n">
        <f aca="false">IF(AND(F1977&lt;&gt;"",E1977&lt;&gt;""),DATEVALUE(F1977)-DATEVALUE(E1977),"")</f>
        <v>6</v>
      </c>
      <c r="L1977" s="4" t="n">
        <f aca="false">H1977*(1-I1977/100)</f>
        <v>6829.1475</v>
      </c>
      <c r="M1977" s="4" t="n">
        <f aca="false">H1977*CALCULATIONS!$B$2</f>
        <v>5463.318</v>
      </c>
      <c r="N1977" s="4" t="n">
        <f aca="false">IF(J1977="Yes",H1977*CALCULATIONS!$B$3,0)</f>
        <v>1821.106</v>
      </c>
      <c r="O1977" s="4" t="n">
        <f aca="false">L1977-M1977-N1977</f>
        <v>-455.2765</v>
      </c>
      <c r="P1977" s="16" t="n">
        <f aca="false">IF(L1977&gt;0,O1977/L1977,"")</f>
        <v>-0.0666666666666666</v>
      </c>
    </row>
    <row r="1978" customFormat="false" ht="15" hidden="false" customHeight="false" outlineLevel="0" collapsed="false">
      <c r="A1978" s="2" t="str">
        <f aca="false">RAW_DATA!A1974</f>
        <v>ORD-101973</v>
      </c>
      <c r="B1978" s="2" t="str">
        <f aca="false">RAW_DATA!B1974</f>
        <v>CUST-8542</v>
      </c>
      <c r="C1978" s="2" t="str">
        <f aca="false">RAW_DATA!C1974</f>
        <v>Men</v>
      </c>
      <c r="D1978" s="2" t="str">
        <f aca="false">RAW_DATA!D1974</f>
        <v>MEN-JEANS-001</v>
      </c>
      <c r="E1978" s="14" t="str">
        <f aca="false">RAW_DATA!E1974</f>
        <v>2024-03-01</v>
      </c>
      <c r="F1978" s="14" t="str">
        <f aca="false">RAW_DATA!F1974</f>
        <v>2024-03-11</v>
      </c>
      <c r="G1978" s="2" t="str">
        <f aca="false">RAW_DATA!G1974</f>
        <v>Lumbini</v>
      </c>
      <c r="H1978" s="4" t="n">
        <f aca="false">RAW_DATA!H1974</f>
        <v>3505.06</v>
      </c>
      <c r="I1978" s="5" t="n">
        <f aca="false">RAW_DATA!I1974</f>
        <v>0</v>
      </c>
      <c r="J1978" s="2" t="str">
        <f aca="false">RAW_DATA!J1974</f>
        <v>No</v>
      </c>
      <c r="K1978" s="15" t="n">
        <f aca="false">IF(AND(F1978&lt;&gt;"",E1978&lt;&gt;""),DATEVALUE(F1978)-DATEVALUE(E1978),"")</f>
        <v>10</v>
      </c>
      <c r="L1978" s="4" t="n">
        <f aca="false">H1978*(1-I1978/100)</f>
        <v>3505.06</v>
      </c>
      <c r="M1978" s="4" t="n">
        <f aca="false">H1978*CALCULATIONS!$B$2</f>
        <v>2103.036</v>
      </c>
      <c r="N1978" s="4" t="n">
        <f aca="false">IF(J1978="Yes",H1978*CALCULATIONS!$B$3,0)</f>
        <v>0</v>
      </c>
      <c r="O1978" s="4" t="n">
        <f aca="false">L1978-M1978-N1978</f>
        <v>1402.024</v>
      </c>
      <c r="P1978" s="16" t="n">
        <f aca="false">IF(L1978&gt;0,O1978/L1978,"")</f>
        <v>0.4</v>
      </c>
    </row>
    <row r="1979" customFormat="false" ht="15" hidden="false" customHeight="false" outlineLevel="0" collapsed="false">
      <c r="A1979" s="2" t="str">
        <f aca="false">RAW_DATA!A1975</f>
        <v>ORD-101974</v>
      </c>
      <c r="B1979" s="2" t="str">
        <f aca="false">RAW_DATA!B1975</f>
        <v>CUST-7597</v>
      </c>
      <c r="C1979" s="2" t="str">
        <f aca="false">RAW_DATA!C1975</f>
        <v>Women</v>
      </c>
      <c r="D1979" s="2" t="str">
        <f aca="false">RAW_DATA!D1975</f>
        <v>WOM-DRESS-001</v>
      </c>
      <c r="E1979" s="14" t="str">
        <f aca="false">RAW_DATA!E1975</f>
        <v>2024-12-10</v>
      </c>
      <c r="F1979" s="14" t="str">
        <f aca="false">RAW_DATA!F1975</f>
        <v>2024-12-12</v>
      </c>
      <c r="G1979" s="2" t="str">
        <f aca="false">RAW_DATA!G1975</f>
        <v>Bagmati</v>
      </c>
      <c r="H1979" s="4" t="n">
        <f aca="false">RAW_DATA!H1975</f>
        <v>11684.97</v>
      </c>
      <c r="I1979" s="5" t="n">
        <f aca="false">RAW_DATA!I1975</f>
        <v>20</v>
      </c>
      <c r="J1979" s="2" t="str">
        <f aca="false">RAW_DATA!J1975</f>
        <v>Yes</v>
      </c>
      <c r="K1979" s="15" t="n">
        <f aca="false">IF(AND(F1979&lt;&gt;"",E1979&lt;&gt;""),DATEVALUE(F1979)-DATEVALUE(E1979),"")</f>
        <v>2</v>
      </c>
      <c r="L1979" s="4" t="n">
        <f aca="false">H1979*(1-I1979/100)</f>
        <v>9347.976</v>
      </c>
      <c r="M1979" s="4" t="n">
        <f aca="false">H1979*CALCULATIONS!$B$2</f>
        <v>7010.982</v>
      </c>
      <c r="N1979" s="4" t="n">
        <f aca="false">IF(J1979="Yes",H1979*CALCULATIONS!$B$3,0)</f>
        <v>2336.994</v>
      </c>
      <c r="O1979" s="4" t="n">
        <f aca="false">L1979-M1979-N1979</f>
        <v>0</v>
      </c>
      <c r="P1979" s="16" t="n">
        <f aca="false">IF(L1979&gt;0,O1979/L1979,"")</f>
        <v>0</v>
      </c>
    </row>
    <row r="1980" customFormat="false" ht="15" hidden="false" customHeight="false" outlineLevel="0" collapsed="false">
      <c r="A1980" s="2" t="str">
        <f aca="false">RAW_DATA!A1976</f>
        <v>ORD-101975</v>
      </c>
      <c r="B1980" s="2" t="str">
        <f aca="false">RAW_DATA!B1976</f>
        <v>CUST-9669</v>
      </c>
      <c r="C1980" s="2" t="str">
        <f aca="false">RAW_DATA!C1976</f>
        <v>Men</v>
      </c>
      <c r="D1980" s="2" t="str">
        <f aca="false">RAW_DATA!D1976</f>
        <v>MEN-JEANS-001</v>
      </c>
      <c r="E1980" s="14" t="str">
        <f aca="false">RAW_DATA!E1976</f>
        <v>2024-08-16</v>
      </c>
      <c r="F1980" s="14" t="str">
        <f aca="false">RAW_DATA!F1976</f>
        <v>2024-08-19</v>
      </c>
      <c r="G1980" s="2" t="str">
        <f aca="false">RAW_DATA!G1976</f>
        <v>Bagmati</v>
      </c>
      <c r="H1980" s="4" t="n">
        <f aca="false">RAW_DATA!H1976</f>
        <v>10964.22</v>
      </c>
      <c r="I1980" s="5" t="n">
        <f aca="false">RAW_DATA!I1976</f>
        <v>20</v>
      </c>
      <c r="J1980" s="2" t="str">
        <f aca="false">RAW_DATA!J1976</f>
        <v>No</v>
      </c>
      <c r="K1980" s="15" t="n">
        <f aca="false">IF(AND(F1980&lt;&gt;"",E1980&lt;&gt;""),DATEVALUE(F1980)-DATEVALUE(E1980),"")</f>
        <v>3</v>
      </c>
      <c r="L1980" s="4" t="n">
        <f aca="false">H1980*(1-I1980/100)</f>
        <v>8771.376</v>
      </c>
      <c r="M1980" s="4" t="n">
        <f aca="false">H1980*CALCULATIONS!$B$2</f>
        <v>6578.532</v>
      </c>
      <c r="N1980" s="4" t="n">
        <f aca="false">IF(J1980="Yes",H1980*CALCULATIONS!$B$3,0)</f>
        <v>0</v>
      </c>
      <c r="O1980" s="4" t="n">
        <f aca="false">L1980-M1980-N1980</f>
        <v>2192.844</v>
      </c>
      <c r="P1980" s="16" t="n">
        <f aca="false">IF(L1980&gt;0,O1980/L1980,"")</f>
        <v>0.25</v>
      </c>
    </row>
    <row r="1981" customFormat="false" ht="15" hidden="false" customHeight="false" outlineLevel="0" collapsed="false">
      <c r="A1981" s="2" t="str">
        <f aca="false">RAW_DATA!A1977</f>
        <v>ORD-101976</v>
      </c>
      <c r="B1981" s="2" t="str">
        <f aca="false">RAW_DATA!B1977</f>
        <v>CUST-8068</v>
      </c>
      <c r="C1981" s="2" t="str">
        <f aca="false">RAW_DATA!C1977</f>
        <v>Women</v>
      </c>
      <c r="D1981" s="2" t="str">
        <f aca="false">RAW_DATA!D1977</f>
        <v>WOM-TOP-001</v>
      </c>
      <c r="E1981" s="14" t="str">
        <f aca="false">RAW_DATA!E1977</f>
        <v>2024-04-19</v>
      </c>
      <c r="F1981" s="14" t="str">
        <f aca="false">RAW_DATA!F1977</f>
        <v>2024-04-20</v>
      </c>
      <c r="G1981" s="2" t="str">
        <f aca="false">RAW_DATA!G1977</f>
        <v>Bagmati</v>
      </c>
      <c r="H1981" s="4" t="n">
        <f aca="false">RAW_DATA!H1977</f>
        <v>11328.21</v>
      </c>
      <c r="I1981" s="5" t="n">
        <f aca="false">RAW_DATA!I1977</f>
        <v>20</v>
      </c>
      <c r="J1981" s="2" t="str">
        <f aca="false">RAW_DATA!J1977</f>
        <v>No</v>
      </c>
      <c r="K1981" s="15" t="n">
        <f aca="false">IF(AND(F1981&lt;&gt;"",E1981&lt;&gt;""),DATEVALUE(F1981)-DATEVALUE(E1981),"")</f>
        <v>1</v>
      </c>
      <c r="L1981" s="4" t="n">
        <f aca="false">H1981*(1-I1981/100)</f>
        <v>9062.568</v>
      </c>
      <c r="M1981" s="4" t="n">
        <f aca="false">H1981*CALCULATIONS!$B$2</f>
        <v>6796.926</v>
      </c>
      <c r="N1981" s="4" t="n">
        <f aca="false">IF(J1981="Yes",H1981*CALCULATIONS!$B$3,0)</f>
        <v>0</v>
      </c>
      <c r="O1981" s="4" t="n">
        <f aca="false">L1981-M1981-N1981</f>
        <v>2265.642</v>
      </c>
      <c r="P1981" s="16" t="n">
        <f aca="false">IF(L1981&gt;0,O1981/L1981,"")</f>
        <v>0.25</v>
      </c>
    </row>
    <row r="1982" customFormat="false" ht="15" hidden="false" customHeight="false" outlineLevel="0" collapsed="false">
      <c r="A1982" s="2" t="str">
        <f aca="false">RAW_DATA!A1978</f>
        <v>ORD-101977</v>
      </c>
      <c r="B1982" s="2" t="str">
        <f aca="false">RAW_DATA!B1978</f>
        <v>CUST-9535</v>
      </c>
      <c r="C1982" s="2" t="str">
        <f aca="false">RAW_DATA!C1978</f>
        <v>Men</v>
      </c>
      <c r="D1982" s="2" t="str">
        <f aca="false">RAW_DATA!D1978</f>
        <v>MEN-JEANS-002</v>
      </c>
      <c r="E1982" s="14" t="str">
        <f aca="false">RAW_DATA!E1978</f>
        <v>2024-11-29</v>
      </c>
      <c r="F1982" s="14" t="str">
        <f aca="false">RAW_DATA!F1978</f>
        <v>2024-12-09</v>
      </c>
      <c r="G1982" s="2" t="str">
        <f aca="false">RAW_DATA!G1978</f>
        <v>Gandaki</v>
      </c>
      <c r="H1982" s="4" t="n">
        <f aca="false">RAW_DATA!H1978</f>
        <v>3093.15</v>
      </c>
      <c r="I1982" s="5" t="n">
        <f aca="false">RAW_DATA!I1978</f>
        <v>25</v>
      </c>
      <c r="J1982" s="2" t="str">
        <f aca="false">RAW_DATA!J1978</f>
        <v>No</v>
      </c>
      <c r="K1982" s="15" t="n">
        <f aca="false">IF(AND(F1982&lt;&gt;"",E1982&lt;&gt;""),DATEVALUE(F1982)-DATEVALUE(E1982),"")</f>
        <v>10</v>
      </c>
      <c r="L1982" s="4" t="n">
        <f aca="false">H1982*(1-I1982/100)</f>
        <v>2319.8625</v>
      </c>
      <c r="M1982" s="4" t="n">
        <f aca="false">H1982*CALCULATIONS!$B$2</f>
        <v>1855.89</v>
      </c>
      <c r="N1982" s="4" t="n">
        <f aca="false">IF(J1982="Yes",H1982*CALCULATIONS!$B$3,0)</f>
        <v>0</v>
      </c>
      <c r="O1982" s="4" t="n">
        <f aca="false">L1982-M1982-N1982</f>
        <v>463.9725</v>
      </c>
      <c r="P1982" s="16" t="n">
        <f aca="false">IF(L1982&gt;0,O1982/L1982,"")</f>
        <v>0.2</v>
      </c>
    </row>
    <row r="1983" customFormat="false" ht="15" hidden="false" customHeight="false" outlineLevel="0" collapsed="false">
      <c r="A1983" s="2" t="str">
        <f aca="false">RAW_DATA!A1979</f>
        <v>ORD-101978</v>
      </c>
      <c r="B1983" s="2" t="str">
        <f aca="false">RAW_DATA!B1979</f>
        <v>CUST-3303</v>
      </c>
      <c r="C1983" s="2" t="str">
        <f aca="false">RAW_DATA!C1979</f>
        <v>Men</v>
      </c>
      <c r="D1983" s="2" t="str">
        <f aca="false">RAW_DATA!D1979</f>
        <v>MEN-JACKET-001</v>
      </c>
      <c r="E1983" s="14" t="str">
        <f aca="false">RAW_DATA!E1979</f>
        <v>2024-10-12</v>
      </c>
      <c r="F1983" s="14" t="str">
        <f aca="false">RAW_DATA!F1979</f>
        <v>2024-10-19</v>
      </c>
      <c r="G1983" s="2" t="str">
        <f aca="false">RAW_DATA!G1979</f>
        <v>Bagmati</v>
      </c>
      <c r="H1983" s="4" t="n">
        <f aca="false">RAW_DATA!H1979</f>
        <v>4624.53</v>
      </c>
      <c r="I1983" s="5" t="n">
        <f aca="false">RAW_DATA!I1979</f>
        <v>0</v>
      </c>
      <c r="J1983" s="2" t="str">
        <f aca="false">RAW_DATA!J1979</f>
        <v>No</v>
      </c>
      <c r="K1983" s="15" t="n">
        <f aca="false">IF(AND(F1983&lt;&gt;"",E1983&lt;&gt;""),DATEVALUE(F1983)-DATEVALUE(E1983),"")</f>
        <v>7</v>
      </c>
      <c r="L1983" s="4" t="n">
        <f aca="false">H1983*(1-I1983/100)</f>
        <v>4624.53</v>
      </c>
      <c r="M1983" s="4" t="n">
        <f aca="false">H1983*CALCULATIONS!$B$2</f>
        <v>2774.718</v>
      </c>
      <c r="N1983" s="4" t="n">
        <f aca="false">IF(J1983="Yes",H1983*CALCULATIONS!$B$3,0)</f>
        <v>0</v>
      </c>
      <c r="O1983" s="4" t="n">
        <f aca="false">L1983-M1983-N1983</f>
        <v>1849.812</v>
      </c>
      <c r="P1983" s="16" t="n">
        <f aca="false">IF(L1983&gt;0,O1983/L1983,"")</f>
        <v>0.4</v>
      </c>
    </row>
    <row r="1984" customFormat="false" ht="15" hidden="false" customHeight="false" outlineLevel="0" collapsed="false">
      <c r="A1984" s="2" t="str">
        <f aca="false">RAW_DATA!A1980</f>
        <v>ORD-101979</v>
      </c>
      <c r="B1984" s="2" t="str">
        <f aca="false">RAW_DATA!B1980</f>
        <v>CUST-1280</v>
      </c>
      <c r="C1984" s="2" t="str">
        <f aca="false">RAW_DATA!C1980</f>
        <v>Kids</v>
      </c>
      <c r="D1984" s="2" t="str">
        <f aca="false">RAW_DATA!D1980</f>
        <v>KID-TSHIRT-001</v>
      </c>
      <c r="E1984" s="14" t="str">
        <f aca="false">RAW_DATA!E1980</f>
        <v>2024-03-17</v>
      </c>
      <c r="F1984" s="14" t="str">
        <f aca="false">RAW_DATA!F1980</f>
        <v>2024-03-23</v>
      </c>
      <c r="G1984" s="2" t="str">
        <f aca="false">RAW_DATA!G1980</f>
        <v>Gandaki</v>
      </c>
      <c r="H1984" s="4" t="n">
        <f aca="false">RAW_DATA!H1980</f>
        <v>14738.77</v>
      </c>
      <c r="I1984" s="5" t="n">
        <f aca="false">RAW_DATA!I1980</f>
        <v>10</v>
      </c>
      <c r="J1984" s="2" t="str">
        <f aca="false">RAW_DATA!J1980</f>
        <v>No</v>
      </c>
      <c r="K1984" s="15" t="n">
        <f aca="false">IF(AND(F1984&lt;&gt;"",E1984&lt;&gt;""),DATEVALUE(F1984)-DATEVALUE(E1984),"")</f>
        <v>6</v>
      </c>
      <c r="L1984" s="4" t="n">
        <f aca="false">H1984*(1-I1984/100)</f>
        <v>13264.893</v>
      </c>
      <c r="M1984" s="4" t="n">
        <f aca="false">H1984*CALCULATIONS!$B$2</f>
        <v>8843.262</v>
      </c>
      <c r="N1984" s="4" t="n">
        <f aca="false">IF(J1984="Yes",H1984*CALCULATIONS!$B$3,0)</f>
        <v>0</v>
      </c>
      <c r="O1984" s="4" t="n">
        <f aca="false">L1984-M1984-N1984</f>
        <v>4421.631</v>
      </c>
      <c r="P1984" s="16" t="n">
        <f aca="false">IF(L1984&gt;0,O1984/L1984,"")</f>
        <v>0.333333333333333</v>
      </c>
    </row>
    <row r="1985" customFormat="false" ht="15" hidden="false" customHeight="false" outlineLevel="0" collapsed="false">
      <c r="A1985" s="2" t="str">
        <f aca="false">RAW_DATA!A1981</f>
        <v>ORD-101980</v>
      </c>
      <c r="B1985" s="2" t="str">
        <f aca="false">RAW_DATA!B1981</f>
        <v>CUST-2081</v>
      </c>
      <c r="C1985" s="2" t="str">
        <f aca="false">RAW_DATA!C1981</f>
        <v>Kids</v>
      </c>
      <c r="D1985" s="2" t="str">
        <f aca="false">RAW_DATA!D1981</f>
        <v>KID-KURTA-001</v>
      </c>
      <c r="E1985" s="14" t="str">
        <f aca="false">RAW_DATA!E1981</f>
        <v>2024-06-28</v>
      </c>
      <c r="F1985" s="14" t="str">
        <f aca="false">RAW_DATA!F1981</f>
        <v>2024-07-06</v>
      </c>
      <c r="G1985" s="2" t="str">
        <f aca="false">RAW_DATA!G1981</f>
        <v>Bagmati</v>
      </c>
      <c r="H1985" s="4" t="n">
        <f aca="false">RAW_DATA!H1981</f>
        <v>5817.54</v>
      </c>
      <c r="I1985" s="5" t="n">
        <f aca="false">RAW_DATA!I1981</f>
        <v>30</v>
      </c>
      <c r="J1985" s="2" t="str">
        <f aca="false">RAW_DATA!J1981</f>
        <v>No</v>
      </c>
      <c r="K1985" s="15" t="n">
        <f aca="false">IF(AND(F1985&lt;&gt;"",E1985&lt;&gt;""),DATEVALUE(F1985)-DATEVALUE(E1985),"")</f>
        <v>8</v>
      </c>
      <c r="L1985" s="4" t="n">
        <f aca="false">H1985*(1-I1985/100)</f>
        <v>4072.278</v>
      </c>
      <c r="M1985" s="4" t="n">
        <f aca="false">H1985*CALCULATIONS!$B$2</f>
        <v>3490.524</v>
      </c>
      <c r="N1985" s="4" t="n">
        <f aca="false">IF(J1985="Yes",H1985*CALCULATIONS!$B$3,0)</f>
        <v>0</v>
      </c>
      <c r="O1985" s="4" t="n">
        <f aca="false">L1985-M1985-N1985</f>
        <v>581.754</v>
      </c>
      <c r="P1985" s="16" t="n">
        <f aca="false">IF(L1985&gt;0,O1985/L1985,"")</f>
        <v>0.142857142857143</v>
      </c>
    </row>
    <row r="1986" customFormat="false" ht="15" hidden="false" customHeight="false" outlineLevel="0" collapsed="false">
      <c r="A1986" s="2" t="str">
        <f aca="false">RAW_DATA!A1982</f>
        <v>ORD-101981</v>
      </c>
      <c r="B1986" s="2" t="str">
        <f aca="false">RAW_DATA!B1982</f>
        <v>CUST-9135</v>
      </c>
      <c r="C1986" s="2" t="str">
        <f aca="false">RAW_DATA!C1982</f>
        <v>Kids</v>
      </c>
      <c r="D1986" s="2" t="str">
        <f aca="false">RAW_DATA!D1982</f>
        <v>KID-TSHIRT-001</v>
      </c>
      <c r="E1986" s="14" t="str">
        <f aca="false">RAW_DATA!E1982</f>
        <v>2024-10-18</v>
      </c>
      <c r="F1986" s="14" t="str">
        <f aca="false">RAW_DATA!F1982</f>
        <v>2024-10-24</v>
      </c>
      <c r="G1986" s="2" t="str">
        <f aca="false">RAW_DATA!G1982</f>
        <v>Karnali</v>
      </c>
      <c r="H1986" s="4" t="n">
        <f aca="false">RAW_DATA!H1982</f>
        <v>10877.26</v>
      </c>
      <c r="I1986" s="5" t="n">
        <f aca="false">RAW_DATA!I1982</f>
        <v>5</v>
      </c>
      <c r="J1986" s="2" t="str">
        <f aca="false">RAW_DATA!J1982</f>
        <v>Yes</v>
      </c>
      <c r="K1986" s="15" t="n">
        <f aca="false">IF(AND(F1986&lt;&gt;"",E1986&lt;&gt;""),DATEVALUE(F1986)-DATEVALUE(E1986),"")</f>
        <v>6</v>
      </c>
      <c r="L1986" s="4" t="n">
        <f aca="false">H1986*(1-I1986/100)</f>
        <v>10333.397</v>
      </c>
      <c r="M1986" s="4" t="n">
        <f aca="false">H1986*CALCULATIONS!$B$2</f>
        <v>6526.356</v>
      </c>
      <c r="N1986" s="4" t="n">
        <f aca="false">IF(J1986="Yes",H1986*CALCULATIONS!$B$3,0)</f>
        <v>2175.452</v>
      </c>
      <c r="O1986" s="4" t="n">
        <f aca="false">L1986-M1986-N1986</f>
        <v>1631.589</v>
      </c>
      <c r="P1986" s="16" t="n">
        <f aca="false">IF(L1986&gt;0,O1986/L1986,"")</f>
        <v>0.157894736842105</v>
      </c>
    </row>
    <row r="1987" customFormat="false" ht="15" hidden="false" customHeight="false" outlineLevel="0" collapsed="false">
      <c r="A1987" s="2" t="str">
        <f aca="false">RAW_DATA!A1983</f>
        <v>ORD-101982</v>
      </c>
      <c r="B1987" s="2" t="str">
        <f aca="false">RAW_DATA!B1983</f>
        <v>CUST-6351</v>
      </c>
      <c r="C1987" s="2" t="str">
        <f aca="false">RAW_DATA!C1983</f>
        <v>Kids</v>
      </c>
      <c r="D1987" s="2" t="str">
        <f aca="false">RAW_DATA!D1983</f>
        <v>KID-FROCK-001</v>
      </c>
      <c r="E1987" s="14" t="str">
        <f aca="false">RAW_DATA!E1983</f>
        <v>2024-05-21</v>
      </c>
      <c r="F1987" s="14" t="str">
        <f aca="false">RAW_DATA!F1983</f>
        <v>2024-05-24</v>
      </c>
      <c r="G1987" s="2" t="str">
        <f aca="false">RAW_DATA!G1983</f>
        <v>Bagmati</v>
      </c>
      <c r="H1987" s="4" t="n">
        <f aca="false">RAW_DATA!H1983</f>
        <v>2220.43</v>
      </c>
      <c r="I1987" s="5" t="n">
        <f aca="false">RAW_DATA!I1983</f>
        <v>15</v>
      </c>
      <c r="J1987" s="2" t="str">
        <f aca="false">RAW_DATA!J1983</f>
        <v>No</v>
      </c>
      <c r="K1987" s="15" t="n">
        <f aca="false">IF(AND(F1987&lt;&gt;"",E1987&lt;&gt;""),DATEVALUE(F1987)-DATEVALUE(E1987),"")</f>
        <v>3</v>
      </c>
      <c r="L1987" s="4" t="n">
        <f aca="false">H1987*(1-I1987/100)</f>
        <v>1887.3655</v>
      </c>
      <c r="M1987" s="4" t="n">
        <f aca="false">H1987*CALCULATIONS!$B$2</f>
        <v>1332.258</v>
      </c>
      <c r="N1987" s="4" t="n">
        <f aca="false">IF(J1987="Yes",H1987*CALCULATIONS!$B$3,0)</f>
        <v>0</v>
      </c>
      <c r="O1987" s="4" t="n">
        <f aca="false">L1987-M1987-N1987</f>
        <v>555.1075</v>
      </c>
      <c r="P1987" s="16" t="n">
        <f aca="false">IF(L1987&gt;0,O1987/L1987,"")</f>
        <v>0.294117647058824</v>
      </c>
    </row>
    <row r="1988" customFormat="false" ht="15" hidden="false" customHeight="false" outlineLevel="0" collapsed="false">
      <c r="A1988" s="2" t="str">
        <f aca="false">RAW_DATA!A1984</f>
        <v>ORD-101983</v>
      </c>
      <c r="B1988" s="2" t="str">
        <f aca="false">RAW_DATA!B1984</f>
        <v>CUST-3558</v>
      </c>
      <c r="C1988" s="2" t="str">
        <f aca="false">RAW_DATA!C1984</f>
        <v>Women</v>
      </c>
      <c r="D1988" s="2" t="str">
        <f aca="false">RAW_DATA!D1984</f>
        <v>WOM-LEHENGA-001</v>
      </c>
      <c r="E1988" s="14" t="str">
        <f aca="false">RAW_DATA!E1984</f>
        <v>2024-01-14</v>
      </c>
      <c r="F1988" s="14" t="str">
        <f aca="false">RAW_DATA!F1984</f>
        <v>2024-01-18</v>
      </c>
      <c r="G1988" s="2" t="str">
        <f aca="false">RAW_DATA!G1984</f>
        <v>Madhesh</v>
      </c>
      <c r="H1988" s="4" t="n">
        <f aca="false">RAW_DATA!H1984</f>
        <v>3574.18</v>
      </c>
      <c r="I1988" s="5" t="n">
        <f aca="false">RAW_DATA!I1984</f>
        <v>5</v>
      </c>
      <c r="J1988" s="2" t="str">
        <f aca="false">RAW_DATA!J1984</f>
        <v>Yes</v>
      </c>
      <c r="K1988" s="15" t="n">
        <f aca="false">IF(AND(F1988&lt;&gt;"",E1988&lt;&gt;""),DATEVALUE(F1988)-DATEVALUE(E1988),"")</f>
        <v>4</v>
      </c>
      <c r="L1988" s="4" t="n">
        <f aca="false">H1988*(1-I1988/100)</f>
        <v>3395.471</v>
      </c>
      <c r="M1988" s="4" t="n">
        <f aca="false">H1988*CALCULATIONS!$B$2</f>
        <v>2144.508</v>
      </c>
      <c r="N1988" s="4" t="n">
        <f aca="false">IF(J1988="Yes",H1988*CALCULATIONS!$B$3,0)</f>
        <v>714.836</v>
      </c>
      <c r="O1988" s="4" t="n">
        <f aca="false">L1988-M1988-N1988</f>
        <v>536.127</v>
      </c>
      <c r="P1988" s="16" t="n">
        <f aca="false">IF(L1988&gt;0,O1988/L1988,"")</f>
        <v>0.157894736842105</v>
      </c>
    </row>
    <row r="1989" customFormat="false" ht="15" hidden="false" customHeight="false" outlineLevel="0" collapsed="false">
      <c r="A1989" s="2" t="str">
        <f aca="false">RAW_DATA!A1985</f>
        <v>ORD-101984</v>
      </c>
      <c r="B1989" s="2" t="str">
        <f aca="false">RAW_DATA!B1985</f>
        <v>CUST-9107</v>
      </c>
      <c r="C1989" s="2" t="str">
        <f aca="false">RAW_DATA!C1985</f>
        <v>Men</v>
      </c>
      <c r="D1989" s="2" t="str">
        <f aca="false">RAW_DATA!D1985</f>
        <v>MEN-TSHIRT-001</v>
      </c>
      <c r="E1989" s="14" t="str">
        <f aca="false">RAW_DATA!E1985</f>
        <v>2024-11-10</v>
      </c>
      <c r="F1989" s="14" t="str">
        <f aca="false">RAW_DATA!F1985</f>
        <v>2024-11-13</v>
      </c>
      <c r="G1989" s="2" t="str">
        <f aca="false">RAW_DATA!G1985</f>
        <v>Sudurpashchim</v>
      </c>
      <c r="H1989" s="4" t="n">
        <f aca="false">RAW_DATA!H1985</f>
        <v>2285.14</v>
      </c>
      <c r="I1989" s="5" t="n">
        <f aca="false">RAW_DATA!I1985</f>
        <v>15</v>
      </c>
      <c r="J1989" s="2" t="str">
        <f aca="false">RAW_DATA!J1985</f>
        <v>No</v>
      </c>
      <c r="K1989" s="15" t="n">
        <f aca="false">IF(AND(F1989&lt;&gt;"",E1989&lt;&gt;""),DATEVALUE(F1989)-DATEVALUE(E1989),"")</f>
        <v>3</v>
      </c>
      <c r="L1989" s="4" t="n">
        <f aca="false">H1989*(1-I1989/100)</f>
        <v>1942.369</v>
      </c>
      <c r="M1989" s="4" t="n">
        <f aca="false">H1989*CALCULATIONS!$B$2</f>
        <v>1371.084</v>
      </c>
      <c r="N1989" s="4" t="n">
        <f aca="false">IF(J1989="Yes",H1989*CALCULATIONS!$B$3,0)</f>
        <v>0</v>
      </c>
      <c r="O1989" s="4" t="n">
        <f aca="false">L1989-M1989-N1989</f>
        <v>571.285</v>
      </c>
      <c r="P1989" s="16" t="n">
        <f aca="false">IF(L1989&gt;0,O1989/L1989,"")</f>
        <v>0.294117647058824</v>
      </c>
    </row>
    <row r="1990" customFormat="false" ht="15" hidden="false" customHeight="false" outlineLevel="0" collapsed="false">
      <c r="A1990" s="2" t="str">
        <f aca="false">RAW_DATA!A1986</f>
        <v>ORD-101985</v>
      </c>
      <c r="B1990" s="2" t="str">
        <f aca="false">RAW_DATA!B1986</f>
        <v>CUST-1366</v>
      </c>
      <c r="C1990" s="2" t="str">
        <f aca="false">RAW_DATA!C1986</f>
        <v>Men</v>
      </c>
      <c r="D1990" s="2" t="str">
        <f aca="false">RAW_DATA!D1986</f>
        <v>MEN-JEANS-001</v>
      </c>
      <c r="E1990" s="14" t="str">
        <f aca="false">RAW_DATA!E1986</f>
        <v>2024-02-13</v>
      </c>
      <c r="F1990" s="14" t="str">
        <f aca="false">RAW_DATA!F1986</f>
        <v>2024-02-18</v>
      </c>
      <c r="G1990" s="2" t="str">
        <f aca="false">RAW_DATA!G1986</f>
        <v>Gandaki</v>
      </c>
      <c r="H1990" s="4" t="n">
        <f aca="false">RAW_DATA!H1986</f>
        <v>6925.16</v>
      </c>
      <c r="I1990" s="5" t="n">
        <f aca="false">RAW_DATA!I1986</f>
        <v>0</v>
      </c>
      <c r="J1990" s="2" t="str">
        <f aca="false">RAW_DATA!J1986</f>
        <v>No</v>
      </c>
      <c r="K1990" s="15" t="n">
        <f aca="false">IF(AND(F1990&lt;&gt;"",E1990&lt;&gt;""),DATEVALUE(F1990)-DATEVALUE(E1990),"")</f>
        <v>5</v>
      </c>
      <c r="L1990" s="4" t="n">
        <f aca="false">H1990*(1-I1990/100)</f>
        <v>6925.16</v>
      </c>
      <c r="M1990" s="4" t="n">
        <f aca="false">H1990*CALCULATIONS!$B$2</f>
        <v>4155.096</v>
      </c>
      <c r="N1990" s="4" t="n">
        <f aca="false">IF(J1990="Yes",H1990*CALCULATIONS!$B$3,0)</f>
        <v>0</v>
      </c>
      <c r="O1990" s="4" t="n">
        <f aca="false">L1990-M1990-N1990</f>
        <v>2770.064</v>
      </c>
      <c r="P1990" s="16" t="n">
        <f aca="false">IF(L1990&gt;0,O1990/L1990,"")</f>
        <v>0.4</v>
      </c>
    </row>
    <row r="1991" customFormat="false" ht="15" hidden="false" customHeight="false" outlineLevel="0" collapsed="false">
      <c r="A1991" s="2" t="str">
        <f aca="false">RAW_DATA!A1987</f>
        <v>ORD-101986</v>
      </c>
      <c r="B1991" s="2" t="str">
        <f aca="false">RAW_DATA!B1987</f>
        <v>CUST-3598</v>
      </c>
      <c r="C1991" s="2" t="str">
        <f aca="false">RAW_DATA!C1987</f>
        <v>Women</v>
      </c>
      <c r="D1991" s="2" t="str">
        <f aca="false">RAW_DATA!D1987</f>
        <v>WOM-DRESS-001</v>
      </c>
      <c r="E1991" s="14" t="str">
        <f aca="false">RAW_DATA!E1987</f>
        <v>2024-02-24</v>
      </c>
      <c r="F1991" s="14" t="str">
        <f aca="false">RAW_DATA!F1987</f>
        <v>2024-02-28</v>
      </c>
      <c r="G1991" s="2" t="str">
        <f aca="false">RAW_DATA!G1987</f>
        <v>Bagmati</v>
      </c>
      <c r="H1991" s="4" t="n">
        <f aca="false">RAW_DATA!H1987</f>
        <v>8200.18</v>
      </c>
      <c r="I1991" s="5" t="n">
        <f aca="false">RAW_DATA!I1987</f>
        <v>10</v>
      </c>
      <c r="J1991" s="2" t="str">
        <f aca="false">RAW_DATA!J1987</f>
        <v>No</v>
      </c>
      <c r="K1991" s="15" t="n">
        <f aca="false">IF(AND(F1991&lt;&gt;"",E1991&lt;&gt;""),DATEVALUE(F1991)-DATEVALUE(E1991),"")</f>
        <v>4</v>
      </c>
      <c r="L1991" s="4" t="n">
        <f aca="false">H1991*(1-I1991/100)</f>
        <v>7380.162</v>
      </c>
      <c r="M1991" s="4" t="n">
        <f aca="false">H1991*CALCULATIONS!$B$2</f>
        <v>4920.108</v>
      </c>
      <c r="N1991" s="4" t="n">
        <f aca="false">IF(J1991="Yes",H1991*CALCULATIONS!$B$3,0)</f>
        <v>0</v>
      </c>
      <c r="O1991" s="4" t="n">
        <f aca="false">L1991-M1991-N1991</f>
        <v>2460.054</v>
      </c>
      <c r="P1991" s="16" t="n">
        <f aca="false">IF(L1991&gt;0,O1991/L1991,"")</f>
        <v>0.333333333333333</v>
      </c>
    </row>
    <row r="1992" customFormat="false" ht="15" hidden="false" customHeight="false" outlineLevel="0" collapsed="false">
      <c r="A1992" s="2" t="str">
        <f aca="false">RAW_DATA!A1988</f>
        <v>ORD-101987</v>
      </c>
      <c r="B1992" s="2" t="str">
        <f aca="false">RAW_DATA!B1988</f>
        <v>CUST-6950</v>
      </c>
      <c r="C1992" s="2" t="str">
        <f aca="false">RAW_DATA!C1988</f>
        <v>Kids</v>
      </c>
      <c r="D1992" s="2" t="str">
        <f aca="false">RAW_DATA!D1988</f>
        <v>KID-TSHIRT-001</v>
      </c>
      <c r="E1992" s="14" t="str">
        <f aca="false">RAW_DATA!E1988</f>
        <v>2024-01-17</v>
      </c>
      <c r="F1992" s="14" t="str">
        <f aca="false">RAW_DATA!F1988</f>
        <v>2024-01-21</v>
      </c>
      <c r="G1992" s="2" t="str">
        <f aca="false">RAW_DATA!G1988</f>
        <v>Bagmati</v>
      </c>
      <c r="H1992" s="4" t="n">
        <f aca="false">RAW_DATA!H1988</f>
        <v>13063.59</v>
      </c>
      <c r="I1992" s="5" t="n">
        <f aca="false">RAW_DATA!I1988</f>
        <v>25</v>
      </c>
      <c r="J1992" s="2" t="str">
        <f aca="false">RAW_DATA!J1988</f>
        <v>Yes</v>
      </c>
      <c r="K1992" s="15" t="n">
        <f aca="false">IF(AND(F1992&lt;&gt;"",E1992&lt;&gt;""),DATEVALUE(F1992)-DATEVALUE(E1992),"")</f>
        <v>4</v>
      </c>
      <c r="L1992" s="4" t="n">
        <f aca="false">H1992*(1-I1992/100)</f>
        <v>9797.6925</v>
      </c>
      <c r="M1992" s="4" t="n">
        <f aca="false">H1992*CALCULATIONS!$B$2</f>
        <v>7838.154</v>
      </c>
      <c r="N1992" s="4" t="n">
        <f aca="false">IF(J1992="Yes",H1992*CALCULATIONS!$B$3,0)</f>
        <v>2612.718</v>
      </c>
      <c r="O1992" s="4" t="n">
        <f aca="false">L1992-M1992-N1992</f>
        <v>-653.179499999999</v>
      </c>
      <c r="P1992" s="16" t="n">
        <f aca="false">IF(L1992&gt;0,O1992/L1992,"")</f>
        <v>-0.0666666666666665</v>
      </c>
    </row>
    <row r="1993" customFormat="false" ht="15" hidden="false" customHeight="false" outlineLevel="0" collapsed="false">
      <c r="A1993" s="2" t="str">
        <f aca="false">RAW_DATA!A1989</f>
        <v>ORD-101988</v>
      </c>
      <c r="B1993" s="2" t="str">
        <f aca="false">RAW_DATA!B1989</f>
        <v>CUST-6050</v>
      </c>
      <c r="C1993" s="2" t="str">
        <f aca="false">RAW_DATA!C1989</f>
        <v>Kids</v>
      </c>
      <c r="D1993" s="2" t="str">
        <f aca="false">RAW_DATA!D1989</f>
        <v>KID-SHORTS-001</v>
      </c>
      <c r="E1993" s="14" t="str">
        <f aca="false">RAW_DATA!E1989</f>
        <v>2024-11-23</v>
      </c>
      <c r="F1993" s="14" t="str">
        <f aca="false">RAW_DATA!F1989</f>
        <v>2024-11-28</v>
      </c>
      <c r="G1993" s="2" t="str">
        <f aca="false">RAW_DATA!G1989</f>
        <v>Sudurpashchim</v>
      </c>
      <c r="H1993" s="4" t="n">
        <f aca="false">RAW_DATA!H1989</f>
        <v>13756</v>
      </c>
      <c r="I1993" s="5" t="n">
        <f aca="false">RAW_DATA!I1989</f>
        <v>20</v>
      </c>
      <c r="J1993" s="2" t="str">
        <f aca="false">RAW_DATA!J1989</f>
        <v>No</v>
      </c>
      <c r="K1993" s="15" t="n">
        <f aca="false">IF(AND(F1993&lt;&gt;"",E1993&lt;&gt;""),DATEVALUE(F1993)-DATEVALUE(E1993),"")</f>
        <v>5</v>
      </c>
      <c r="L1993" s="4" t="n">
        <f aca="false">H1993*(1-I1993/100)</f>
        <v>11004.8</v>
      </c>
      <c r="M1993" s="4" t="n">
        <f aca="false">H1993*CALCULATIONS!$B$2</f>
        <v>8253.6</v>
      </c>
      <c r="N1993" s="4" t="n">
        <f aca="false">IF(J1993="Yes",H1993*CALCULATIONS!$B$3,0)</f>
        <v>0</v>
      </c>
      <c r="O1993" s="4" t="n">
        <f aca="false">L1993-M1993-N1993</f>
        <v>2751.2</v>
      </c>
      <c r="P1993" s="16" t="n">
        <f aca="false">IF(L1993&gt;0,O1993/L1993,"")</f>
        <v>0.25</v>
      </c>
    </row>
    <row r="1994" customFormat="false" ht="15" hidden="false" customHeight="false" outlineLevel="0" collapsed="false">
      <c r="A1994" s="2" t="str">
        <f aca="false">RAW_DATA!A1990</f>
        <v>ORD-101989</v>
      </c>
      <c r="B1994" s="2" t="str">
        <f aca="false">RAW_DATA!B1990</f>
        <v>CUST-3825</v>
      </c>
      <c r="C1994" s="2" t="str">
        <f aca="false">RAW_DATA!C1990</f>
        <v>Women</v>
      </c>
      <c r="D1994" s="2" t="str">
        <f aca="false">RAW_DATA!D1990</f>
        <v>WOM-BLOUSE-001</v>
      </c>
      <c r="E1994" s="14" t="str">
        <f aca="false">RAW_DATA!E1990</f>
        <v>2024-06-27</v>
      </c>
      <c r="F1994" s="14" t="str">
        <f aca="false">RAW_DATA!F1990</f>
        <v>2024-07-02</v>
      </c>
      <c r="G1994" s="2" t="str">
        <f aca="false">RAW_DATA!G1990</f>
        <v>Madhesh</v>
      </c>
      <c r="H1994" s="4" t="n">
        <f aca="false">RAW_DATA!H1990</f>
        <v>11786.51</v>
      </c>
      <c r="I1994" s="5" t="n">
        <f aca="false">RAW_DATA!I1990</f>
        <v>25</v>
      </c>
      <c r="J1994" s="2" t="str">
        <f aca="false">RAW_DATA!J1990</f>
        <v>No</v>
      </c>
      <c r="K1994" s="15" t="n">
        <f aca="false">IF(AND(F1994&lt;&gt;"",E1994&lt;&gt;""),DATEVALUE(F1994)-DATEVALUE(E1994),"")</f>
        <v>5</v>
      </c>
      <c r="L1994" s="4" t="n">
        <f aca="false">H1994*(1-I1994/100)</f>
        <v>8839.8825</v>
      </c>
      <c r="M1994" s="4" t="n">
        <f aca="false">H1994*CALCULATIONS!$B$2</f>
        <v>7071.906</v>
      </c>
      <c r="N1994" s="4" t="n">
        <f aca="false">IF(J1994="Yes",H1994*CALCULATIONS!$B$3,0)</f>
        <v>0</v>
      </c>
      <c r="O1994" s="4" t="n">
        <f aca="false">L1994-M1994-N1994</f>
        <v>1767.9765</v>
      </c>
      <c r="P1994" s="16" t="n">
        <f aca="false">IF(L1994&gt;0,O1994/L1994,"")</f>
        <v>0.2</v>
      </c>
    </row>
    <row r="1995" customFormat="false" ht="15" hidden="false" customHeight="false" outlineLevel="0" collapsed="false">
      <c r="A1995" s="2" t="str">
        <f aca="false">RAW_DATA!A1991</f>
        <v>ORD-101990</v>
      </c>
      <c r="B1995" s="2" t="str">
        <f aca="false">RAW_DATA!B1991</f>
        <v>CUST-1722</v>
      </c>
      <c r="C1995" s="2" t="str">
        <f aca="false">RAW_DATA!C1991</f>
        <v>Kids</v>
      </c>
      <c r="D1995" s="2" t="str">
        <f aca="false">RAW_DATA!D1991</f>
        <v>KID-JACKET-001</v>
      </c>
      <c r="E1995" s="14" t="str">
        <f aca="false">RAW_DATA!E1991</f>
        <v>2024-05-08</v>
      </c>
      <c r="F1995" s="14" t="str">
        <f aca="false">RAW_DATA!F1991</f>
        <v>2024-05-13</v>
      </c>
      <c r="G1995" s="2" t="str">
        <f aca="false">RAW_DATA!G1991</f>
        <v>Madhesh</v>
      </c>
      <c r="H1995" s="4" t="n">
        <f aca="false">RAW_DATA!H1991</f>
        <v>2484.46</v>
      </c>
      <c r="I1995" s="5" t="n">
        <f aca="false">RAW_DATA!I1991</f>
        <v>0</v>
      </c>
      <c r="J1995" s="2" t="str">
        <f aca="false">RAW_DATA!J1991</f>
        <v>Yes</v>
      </c>
      <c r="K1995" s="15" t="n">
        <f aca="false">IF(AND(F1995&lt;&gt;"",E1995&lt;&gt;""),DATEVALUE(F1995)-DATEVALUE(E1995),"")</f>
        <v>5</v>
      </c>
      <c r="L1995" s="4" t="n">
        <f aca="false">H1995*(1-I1995/100)</f>
        <v>2484.46</v>
      </c>
      <c r="M1995" s="4" t="n">
        <f aca="false">H1995*CALCULATIONS!$B$2</f>
        <v>1490.676</v>
      </c>
      <c r="N1995" s="4" t="n">
        <f aca="false">IF(J1995="Yes",H1995*CALCULATIONS!$B$3,0)</f>
        <v>496.892</v>
      </c>
      <c r="O1995" s="4" t="n">
        <f aca="false">L1995-M1995-N1995</f>
        <v>496.892</v>
      </c>
      <c r="P1995" s="16" t="n">
        <f aca="false">IF(L1995&gt;0,O1995/L1995,"")</f>
        <v>0.2</v>
      </c>
    </row>
    <row r="1996" customFormat="false" ht="15" hidden="false" customHeight="false" outlineLevel="0" collapsed="false">
      <c r="A1996" s="2" t="str">
        <f aca="false">RAW_DATA!A1992</f>
        <v>ORD-101991</v>
      </c>
      <c r="B1996" s="2" t="str">
        <f aca="false">RAW_DATA!B1992</f>
        <v>CUST-7759</v>
      </c>
      <c r="C1996" s="2" t="str">
        <f aca="false">RAW_DATA!C1992</f>
        <v>Women</v>
      </c>
      <c r="D1996" s="2" t="str">
        <f aca="false">RAW_DATA!D1992</f>
        <v>WOM-SAREE-001</v>
      </c>
      <c r="E1996" s="14" t="str">
        <f aca="false">RAW_DATA!E1992</f>
        <v>2024-04-16</v>
      </c>
      <c r="F1996" s="14" t="str">
        <f aca="false">RAW_DATA!F1992</f>
        <v>2024-04-17</v>
      </c>
      <c r="G1996" s="2" t="str">
        <f aca="false">RAW_DATA!G1992</f>
        <v>Lumbini</v>
      </c>
      <c r="H1996" s="4" t="n">
        <f aca="false">RAW_DATA!H1992</f>
        <v>2278.23</v>
      </c>
      <c r="I1996" s="5" t="n">
        <f aca="false">RAW_DATA!I1992</f>
        <v>20</v>
      </c>
      <c r="J1996" s="2" t="str">
        <f aca="false">RAW_DATA!J1992</f>
        <v>No</v>
      </c>
      <c r="K1996" s="15" t="n">
        <f aca="false">IF(AND(F1996&lt;&gt;"",E1996&lt;&gt;""),DATEVALUE(F1996)-DATEVALUE(E1996),"")</f>
        <v>1</v>
      </c>
      <c r="L1996" s="4" t="n">
        <f aca="false">H1996*(1-I1996/100)</f>
        <v>1822.584</v>
      </c>
      <c r="M1996" s="4" t="n">
        <f aca="false">H1996*CALCULATIONS!$B$2</f>
        <v>1366.938</v>
      </c>
      <c r="N1996" s="4" t="n">
        <f aca="false">IF(J1996="Yes",H1996*CALCULATIONS!$B$3,0)</f>
        <v>0</v>
      </c>
      <c r="O1996" s="4" t="n">
        <f aca="false">L1996-M1996-N1996</f>
        <v>455.646</v>
      </c>
      <c r="P1996" s="16" t="n">
        <f aca="false">IF(L1996&gt;0,O1996/L1996,"")</f>
        <v>0.25</v>
      </c>
    </row>
    <row r="1997" customFormat="false" ht="15" hidden="false" customHeight="false" outlineLevel="0" collapsed="false">
      <c r="A1997" s="2" t="str">
        <f aca="false">RAW_DATA!A1993</f>
        <v>ORD-101992</v>
      </c>
      <c r="B1997" s="2" t="str">
        <f aca="false">RAW_DATA!B1993</f>
        <v>CUST-1698</v>
      </c>
      <c r="C1997" s="2" t="str">
        <f aca="false">RAW_DATA!C1993</f>
        <v>Women</v>
      </c>
      <c r="D1997" s="2" t="str">
        <f aca="false">RAW_DATA!D1993</f>
        <v>WOM-SAREE-001</v>
      </c>
      <c r="E1997" s="14" t="str">
        <f aca="false">RAW_DATA!E1993</f>
        <v>2024-02-16</v>
      </c>
      <c r="F1997" s="14" t="str">
        <f aca="false">RAW_DATA!F1993</f>
        <v>2024-02-21</v>
      </c>
      <c r="G1997" s="2" t="str">
        <f aca="false">RAW_DATA!G1993</f>
        <v>Madhesh</v>
      </c>
      <c r="H1997" s="4" t="n">
        <f aca="false">RAW_DATA!H1993</f>
        <v>11569.94</v>
      </c>
      <c r="I1997" s="5" t="n">
        <f aca="false">RAW_DATA!I1993</f>
        <v>10</v>
      </c>
      <c r="J1997" s="2" t="str">
        <f aca="false">RAW_DATA!J1993</f>
        <v>No</v>
      </c>
      <c r="K1997" s="15" t="n">
        <f aca="false">IF(AND(F1997&lt;&gt;"",E1997&lt;&gt;""),DATEVALUE(F1997)-DATEVALUE(E1997),"")</f>
        <v>5</v>
      </c>
      <c r="L1997" s="4" t="n">
        <f aca="false">H1997*(1-I1997/100)</f>
        <v>10412.946</v>
      </c>
      <c r="M1997" s="4" t="n">
        <f aca="false">H1997*CALCULATIONS!$B$2</f>
        <v>6941.964</v>
      </c>
      <c r="N1997" s="4" t="n">
        <f aca="false">IF(J1997="Yes",H1997*CALCULATIONS!$B$3,0)</f>
        <v>0</v>
      </c>
      <c r="O1997" s="4" t="n">
        <f aca="false">L1997-M1997-N1997</f>
        <v>3470.982</v>
      </c>
      <c r="P1997" s="16" t="n">
        <f aca="false">IF(L1997&gt;0,O1997/L1997,"")</f>
        <v>0.333333333333333</v>
      </c>
    </row>
    <row r="1998" customFormat="false" ht="15" hidden="false" customHeight="false" outlineLevel="0" collapsed="false">
      <c r="A1998" s="2" t="str">
        <f aca="false">RAW_DATA!A1994</f>
        <v>ORD-101993</v>
      </c>
      <c r="B1998" s="2" t="str">
        <f aca="false">RAW_DATA!B1994</f>
        <v>CUST-2772</v>
      </c>
      <c r="C1998" s="2" t="str">
        <f aca="false">RAW_DATA!C1994</f>
        <v>Women</v>
      </c>
      <c r="D1998" s="2" t="str">
        <f aca="false">RAW_DATA!D1994</f>
        <v>WOM-CARDIGAN-001</v>
      </c>
      <c r="E1998" s="14" t="str">
        <f aca="false">RAW_DATA!E1994</f>
        <v>2024-08-17</v>
      </c>
      <c r="F1998" s="14" t="str">
        <f aca="false">RAW_DATA!F1994</f>
        <v>2024-08-19</v>
      </c>
      <c r="G1998" s="2" t="str">
        <f aca="false">RAW_DATA!G1994</f>
        <v>Bagmati</v>
      </c>
      <c r="H1998" s="4" t="n">
        <f aca="false">RAW_DATA!H1994</f>
        <v>10217.82</v>
      </c>
      <c r="I1998" s="5" t="n">
        <f aca="false">RAW_DATA!I1994</f>
        <v>25</v>
      </c>
      <c r="J1998" s="2" t="str">
        <f aca="false">RAW_DATA!J1994</f>
        <v>No</v>
      </c>
      <c r="K1998" s="15" t="n">
        <f aca="false">IF(AND(F1998&lt;&gt;"",E1998&lt;&gt;""),DATEVALUE(F1998)-DATEVALUE(E1998),"")</f>
        <v>2</v>
      </c>
      <c r="L1998" s="4" t="n">
        <f aca="false">H1998*(1-I1998/100)</f>
        <v>7663.365</v>
      </c>
      <c r="M1998" s="4" t="n">
        <f aca="false">H1998*CALCULATIONS!$B$2</f>
        <v>6130.692</v>
      </c>
      <c r="N1998" s="4" t="n">
        <f aca="false">IF(J1998="Yes",H1998*CALCULATIONS!$B$3,0)</f>
        <v>0</v>
      </c>
      <c r="O1998" s="4" t="n">
        <f aca="false">L1998-M1998-N1998</f>
        <v>1532.673</v>
      </c>
      <c r="P1998" s="16" t="n">
        <f aca="false">IF(L1998&gt;0,O1998/L1998,"")</f>
        <v>0.2</v>
      </c>
    </row>
    <row r="1999" customFormat="false" ht="15" hidden="false" customHeight="false" outlineLevel="0" collapsed="false">
      <c r="A1999" s="2" t="str">
        <f aca="false">RAW_DATA!A1995</f>
        <v>ORD-101994</v>
      </c>
      <c r="B1999" s="2" t="str">
        <f aca="false">RAW_DATA!B1995</f>
        <v>CUST-8568</v>
      </c>
      <c r="C1999" s="2" t="str">
        <f aca="false">RAW_DATA!C1995</f>
        <v>Kids</v>
      </c>
      <c r="D1999" s="2" t="str">
        <f aca="false">RAW_DATA!D1995</f>
        <v>KID-TSHIRT-001</v>
      </c>
      <c r="E1999" s="14" t="str">
        <f aca="false">RAW_DATA!E1995</f>
        <v>2024-07-28</v>
      </c>
      <c r="F1999" s="14" t="str">
        <f aca="false">RAW_DATA!F1995</f>
        <v>2024-08-02</v>
      </c>
      <c r="G1999" s="2" t="str">
        <f aca="false">RAW_DATA!G1995</f>
        <v>Madhesh</v>
      </c>
      <c r="H1999" s="4" t="n">
        <f aca="false">RAW_DATA!H1995</f>
        <v>7871.26</v>
      </c>
      <c r="I1999" s="5" t="n">
        <f aca="false">RAW_DATA!I1995</f>
        <v>5</v>
      </c>
      <c r="J1999" s="2" t="str">
        <f aca="false">RAW_DATA!J1995</f>
        <v>No</v>
      </c>
      <c r="K1999" s="15" t="n">
        <f aca="false">IF(AND(F1999&lt;&gt;"",E1999&lt;&gt;""),DATEVALUE(F1999)-DATEVALUE(E1999),"")</f>
        <v>5</v>
      </c>
      <c r="L1999" s="4" t="n">
        <f aca="false">H1999*(1-I1999/100)</f>
        <v>7477.697</v>
      </c>
      <c r="M1999" s="4" t="n">
        <f aca="false">H1999*CALCULATIONS!$B$2</f>
        <v>4722.756</v>
      </c>
      <c r="N1999" s="4" t="n">
        <f aca="false">IF(J1999="Yes",H1999*CALCULATIONS!$B$3,0)</f>
        <v>0</v>
      </c>
      <c r="O1999" s="4" t="n">
        <f aca="false">L1999-M1999-N1999</f>
        <v>2754.941</v>
      </c>
      <c r="P1999" s="16" t="n">
        <f aca="false">IF(L1999&gt;0,O1999/L1999,"")</f>
        <v>0.368421052631579</v>
      </c>
    </row>
    <row r="2000" customFormat="false" ht="15" hidden="false" customHeight="false" outlineLevel="0" collapsed="false">
      <c r="A2000" s="2" t="str">
        <f aca="false">RAW_DATA!A1996</f>
        <v>ORD-101995</v>
      </c>
      <c r="B2000" s="2" t="str">
        <f aca="false">RAW_DATA!B1996</f>
        <v>CUST-5514</v>
      </c>
      <c r="C2000" s="2" t="str">
        <f aca="false">RAW_DATA!C1996</f>
        <v>Women</v>
      </c>
      <c r="D2000" s="2" t="str">
        <f aca="false">RAW_DATA!D1996</f>
        <v>WOM-BLOUSE-001</v>
      </c>
      <c r="E2000" s="14" t="str">
        <f aca="false">RAW_DATA!E1996</f>
        <v>2024-05-27</v>
      </c>
      <c r="F2000" s="14" t="str">
        <f aca="false">RAW_DATA!F1996</f>
        <v>2024-06-01</v>
      </c>
      <c r="G2000" s="2" t="str">
        <f aca="false">RAW_DATA!G1996</f>
        <v>Bagmati</v>
      </c>
      <c r="H2000" s="4" t="n">
        <f aca="false">RAW_DATA!H1996</f>
        <v>12288.46</v>
      </c>
      <c r="I2000" s="5" t="n">
        <f aca="false">RAW_DATA!I1996</f>
        <v>0</v>
      </c>
      <c r="J2000" s="2" t="str">
        <f aca="false">RAW_DATA!J1996</f>
        <v>No</v>
      </c>
      <c r="K2000" s="15" t="n">
        <f aca="false">IF(AND(F2000&lt;&gt;"",E2000&lt;&gt;""),DATEVALUE(F2000)-DATEVALUE(E2000),"")</f>
        <v>5</v>
      </c>
      <c r="L2000" s="4" t="n">
        <f aca="false">H2000*(1-I2000/100)</f>
        <v>12288.46</v>
      </c>
      <c r="M2000" s="4" t="n">
        <f aca="false">H2000*CALCULATIONS!$B$2</f>
        <v>7373.076</v>
      </c>
      <c r="N2000" s="4" t="n">
        <f aca="false">IF(J2000="Yes",H2000*CALCULATIONS!$B$3,0)</f>
        <v>0</v>
      </c>
      <c r="O2000" s="4" t="n">
        <f aca="false">L2000-M2000-N2000</f>
        <v>4915.384</v>
      </c>
      <c r="P2000" s="16" t="n">
        <f aca="false">IF(L2000&gt;0,O2000/L2000,"")</f>
        <v>0.4</v>
      </c>
    </row>
    <row r="2001" customFormat="false" ht="15" hidden="false" customHeight="false" outlineLevel="0" collapsed="false">
      <c r="A2001" s="2" t="str">
        <f aca="false">RAW_DATA!A1997</f>
        <v>ORD-101996</v>
      </c>
      <c r="B2001" s="2" t="str">
        <f aca="false">RAW_DATA!B1997</f>
        <v>CUST-3977</v>
      </c>
      <c r="C2001" s="2" t="str">
        <f aca="false">RAW_DATA!C1997</f>
        <v>Women</v>
      </c>
      <c r="D2001" s="2" t="str">
        <f aca="false">RAW_DATA!D1997</f>
        <v>WOM-TOP-001</v>
      </c>
      <c r="E2001" s="14" t="str">
        <f aca="false">RAW_DATA!E1997</f>
        <v>2024-04-10</v>
      </c>
      <c r="F2001" s="14" t="str">
        <f aca="false">RAW_DATA!F1997</f>
        <v>2024-04-11</v>
      </c>
      <c r="G2001" s="2" t="str">
        <f aca="false">RAW_DATA!G1997</f>
        <v>Karnali</v>
      </c>
      <c r="H2001" s="4" t="n">
        <f aca="false">RAW_DATA!H1997</f>
        <v>2155.98</v>
      </c>
      <c r="I2001" s="5" t="n">
        <f aca="false">RAW_DATA!I1997</f>
        <v>5</v>
      </c>
      <c r="J2001" s="2" t="str">
        <f aca="false">RAW_DATA!J1997</f>
        <v>No</v>
      </c>
      <c r="K2001" s="15" t="n">
        <f aca="false">IF(AND(F2001&lt;&gt;"",E2001&lt;&gt;""),DATEVALUE(F2001)-DATEVALUE(E2001),"")</f>
        <v>1</v>
      </c>
      <c r="L2001" s="4" t="n">
        <f aca="false">H2001*(1-I2001/100)</f>
        <v>2048.181</v>
      </c>
      <c r="M2001" s="4" t="n">
        <f aca="false">H2001*CALCULATIONS!$B$2</f>
        <v>1293.588</v>
      </c>
      <c r="N2001" s="4" t="n">
        <f aca="false">IF(J2001="Yes",H2001*CALCULATIONS!$B$3,0)</f>
        <v>0</v>
      </c>
      <c r="O2001" s="4" t="n">
        <f aca="false">L2001-M2001-N2001</f>
        <v>754.593</v>
      </c>
      <c r="P2001" s="16" t="n">
        <f aca="false">IF(L2001&gt;0,O2001/L2001,"")</f>
        <v>0.368421052631579</v>
      </c>
    </row>
    <row r="2002" customFormat="false" ht="15" hidden="false" customHeight="false" outlineLevel="0" collapsed="false">
      <c r="A2002" s="2" t="str">
        <f aca="false">RAW_DATA!A1998</f>
        <v>ORD-101997</v>
      </c>
      <c r="B2002" s="2" t="str">
        <f aca="false">RAW_DATA!B1998</f>
        <v>CUST-4351</v>
      </c>
      <c r="C2002" s="2" t="str">
        <f aca="false">RAW_DATA!C1998</f>
        <v>Men</v>
      </c>
      <c r="D2002" s="2" t="str">
        <f aca="false">RAW_DATA!D1998</f>
        <v>MEN-CHINO-001</v>
      </c>
      <c r="E2002" s="14" t="str">
        <f aca="false">RAW_DATA!E1998</f>
        <v>2024-08-07</v>
      </c>
      <c r="F2002" s="14" t="str">
        <f aca="false">RAW_DATA!F1998</f>
        <v>2024-08-13</v>
      </c>
      <c r="G2002" s="2" t="str">
        <f aca="false">RAW_DATA!G1998</f>
        <v>Lumbini</v>
      </c>
      <c r="H2002" s="4" t="n">
        <f aca="false">RAW_DATA!H1998</f>
        <v>6675.67</v>
      </c>
      <c r="I2002" s="5" t="n">
        <f aca="false">RAW_DATA!I1998</f>
        <v>15</v>
      </c>
      <c r="J2002" s="2" t="str">
        <f aca="false">RAW_DATA!J1998</f>
        <v>No</v>
      </c>
      <c r="K2002" s="15" t="n">
        <f aca="false">IF(AND(F2002&lt;&gt;"",E2002&lt;&gt;""),DATEVALUE(F2002)-DATEVALUE(E2002),"")</f>
        <v>6</v>
      </c>
      <c r="L2002" s="4" t="n">
        <f aca="false">H2002*(1-I2002/100)</f>
        <v>5674.3195</v>
      </c>
      <c r="M2002" s="4" t="n">
        <f aca="false">H2002*CALCULATIONS!$B$2</f>
        <v>4005.402</v>
      </c>
      <c r="N2002" s="4" t="n">
        <f aca="false">IF(J2002="Yes",H2002*CALCULATIONS!$B$3,0)</f>
        <v>0</v>
      </c>
      <c r="O2002" s="4" t="n">
        <f aca="false">L2002-M2002-N2002</f>
        <v>1668.9175</v>
      </c>
      <c r="P2002" s="16" t="n">
        <f aca="false">IF(L2002&gt;0,O2002/L2002,"")</f>
        <v>0.294117647058824</v>
      </c>
    </row>
    <row r="2003" customFormat="false" ht="15" hidden="false" customHeight="false" outlineLevel="0" collapsed="false">
      <c r="A2003" s="2" t="str">
        <f aca="false">RAW_DATA!A1999</f>
        <v>ORD-101998</v>
      </c>
      <c r="B2003" s="2" t="str">
        <f aca="false">RAW_DATA!B1999</f>
        <v>CUST-8200</v>
      </c>
      <c r="C2003" s="2" t="str">
        <f aca="false">RAW_DATA!C1999</f>
        <v>Men</v>
      </c>
      <c r="D2003" s="2" t="str">
        <f aca="false">RAW_DATA!D1999</f>
        <v>MEN-SHIRT-001</v>
      </c>
      <c r="E2003" s="14" t="str">
        <f aca="false">RAW_DATA!E1999</f>
        <v>2024-04-12</v>
      </c>
      <c r="F2003" s="14" t="str">
        <f aca="false">RAW_DATA!F1999</f>
        <v>2024-04-18</v>
      </c>
      <c r="G2003" s="2" t="str">
        <f aca="false">RAW_DATA!G1999</f>
        <v>Madhesh</v>
      </c>
      <c r="H2003" s="4" t="n">
        <f aca="false">RAW_DATA!H1999</f>
        <v>12152.97</v>
      </c>
      <c r="I2003" s="5" t="n">
        <f aca="false">RAW_DATA!I1999</f>
        <v>25</v>
      </c>
      <c r="J2003" s="2" t="str">
        <f aca="false">RAW_DATA!J1999</f>
        <v>Yes</v>
      </c>
      <c r="K2003" s="15" t="n">
        <f aca="false">IF(AND(F2003&lt;&gt;"",E2003&lt;&gt;""),DATEVALUE(F2003)-DATEVALUE(E2003),"")</f>
        <v>6</v>
      </c>
      <c r="L2003" s="4" t="n">
        <f aca="false">H2003*(1-I2003/100)</f>
        <v>9114.7275</v>
      </c>
      <c r="M2003" s="4" t="n">
        <f aca="false">H2003*CALCULATIONS!$B$2</f>
        <v>7291.782</v>
      </c>
      <c r="N2003" s="4" t="n">
        <f aca="false">IF(J2003="Yes",H2003*CALCULATIONS!$B$3,0)</f>
        <v>2430.594</v>
      </c>
      <c r="O2003" s="4" t="n">
        <f aca="false">L2003-M2003-N2003</f>
        <v>-607.6485</v>
      </c>
      <c r="P2003" s="16" t="n">
        <f aca="false">IF(L2003&gt;0,O2003/L2003,"")</f>
        <v>-0.0666666666666667</v>
      </c>
    </row>
    <row r="2004" customFormat="false" ht="15" hidden="false" customHeight="false" outlineLevel="0" collapsed="false">
      <c r="A2004" s="2" t="str">
        <f aca="false">RAW_DATA!A2000</f>
        <v>ORD-101999</v>
      </c>
      <c r="B2004" s="2" t="str">
        <f aca="false">RAW_DATA!B2000</f>
        <v>CUST-4941</v>
      </c>
      <c r="C2004" s="2" t="str">
        <f aca="false">RAW_DATA!C2000</f>
        <v>Kids</v>
      </c>
      <c r="D2004" s="2" t="str">
        <f aca="false">RAW_DATA!D2000</f>
        <v>KID-SHORTS-001</v>
      </c>
      <c r="E2004" s="14" t="str">
        <f aca="false">RAW_DATA!E2000</f>
        <v>2024-02-10</v>
      </c>
      <c r="F2004" s="14" t="str">
        <f aca="false">RAW_DATA!F2000</f>
        <v>2024-02-15</v>
      </c>
      <c r="G2004" s="2" t="str">
        <f aca="false">RAW_DATA!G2000</f>
        <v>Karnali</v>
      </c>
      <c r="H2004" s="4" t="n">
        <f aca="false">RAW_DATA!H2000</f>
        <v>12436.3</v>
      </c>
      <c r="I2004" s="5" t="n">
        <f aca="false">RAW_DATA!I2000</f>
        <v>15</v>
      </c>
      <c r="J2004" s="2" t="str">
        <f aca="false">RAW_DATA!J2000</f>
        <v>Yes</v>
      </c>
      <c r="K2004" s="15" t="n">
        <f aca="false">IF(AND(F2004&lt;&gt;"",E2004&lt;&gt;""),DATEVALUE(F2004)-DATEVALUE(E2004),"")</f>
        <v>5</v>
      </c>
      <c r="L2004" s="4" t="n">
        <f aca="false">H2004*(1-I2004/100)</f>
        <v>10570.855</v>
      </c>
      <c r="M2004" s="4" t="n">
        <f aca="false">H2004*CALCULATIONS!$B$2</f>
        <v>7461.78</v>
      </c>
      <c r="N2004" s="4" t="n">
        <f aca="false">IF(J2004="Yes",H2004*CALCULATIONS!$B$3,0)</f>
        <v>2487.26</v>
      </c>
      <c r="O2004" s="4" t="n">
        <f aca="false">L2004-M2004-N2004</f>
        <v>621.815000000001</v>
      </c>
      <c r="P2004" s="16" t="n">
        <f aca="false">IF(L2004&gt;0,O2004/L2004,"")</f>
        <v>0.0588235294117648</v>
      </c>
    </row>
    <row r="2005" customFormat="false" ht="15" hidden="false" customHeight="false" outlineLevel="0" collapsed="false">
      <c r="A2005" s="2" t="str">
        <f aca="false">RAW_DATA!A2001</f>
        <v>ORD-102000</v>
      </c>
      <c r="B2005" s="2" t="str">
        <f aca="false">RAW_DATA!B2001</f>
        <v>CUST-6412</v>
      </c>
      <c r="C2005" s="2" t="str">
        <f aca="false">RAW_DATA!C2001</f>
        <v>Kids</v>
      </c>
      <c r="D2005" s="2" t="str">
        <f aca="false">RAW_DATA!D2001</f>
        <v>KID-HOODIE-001</v>
      </c>
      <c r="E2005" s="14" t="str">
        <f aca="false">RAW_DATA!E2001</f>
        <v>2024-07-25</v>
      </c>
      <c r="F2005" s="14" t="str">
        <f aca="false">RAW_DATA!F2001</f>
        <v>2024-07-30</v>
      </c>
      <c r="G2005" s="2" t="str">
        <f aca="false">RAW_DATA!G2001</f>
        <v>Bagmati</v>
      </c>
      <c r="H2005" s="4" t="n">
        <f aca="false">RAW_DATA!H2001</f>
        <v>14707.43</v>
      </c>
      <c r="I2005" s="5" t="n">
        <f aca="false">RAW_DATA!I2001</f>
        <v>0</v>
      </c>
      <c r="J2005" s="2" t="str">
        <f aca="false">RAW_DATA!J2001</f>
        <v>Yes</v>
      </c>
      <c r="K2005" s="15" t="n">
        <f aca="false">IF(AND(F2005&lt;&gt;"",E2005&lt;&gt;""),DATEVALUE(F2005)-DATEVALUE(E2005),"")</f>
        <v>5</v>
      </c>
      <c r="L2005" s="4" t="n">
        <f aca="false">H2005*(1-I2005/100)</f>
        <v>14707.43</v>
      </c>
      <c r="M2005" s="4" t="n">
        <f aca="false">H2005*CALCULATIONS!$B$2</f>
        <v>8824.458</v>
      </c>
      <c r="N2005" s="4" t="n">
        <f aca="false">IF(J2005="Yes",H2005*CALCULATIONS!$B$3,0)</f>
        <v>2941.486</v>
      </c>
      <c r="O2005" s="4" t="n">
        <f aca="false">L2005-M2005-N2005</f>
        <v>2941.486</v>
      </c>
      <c r="P2005" s="16" t="n">
        <f aca="false">IF(L2005&gt;0,O2005/L2005,"")</f>
        <v>0.2</v>
      </c>
    </row>
    <row r="2006" customFormat="false" ht="15" hidden="false" customHeight="false" outlineLevel="0" collapsed="false">
      <c r="A2006" s="2" t="str">
        <f aca="false">RAW_DATA!A2002</f>
        <v>ORD-102001</v>
      </c>
      <c r="B2006" s="2" t="str">
        <f aca="false">RAW_DATA!B2002</f>
        <v>CUST-3036</v>
      </c>
      <c r="C2006" s="2" t="str">
        <f aca="false">RAW_DATA!C2002</f>
        <v>Women</v>
      </c>
      <c r="D2006" s="2" t="str">
        <f aca="false">RAW_DATA!D2002</f>
        <v>WOM-KURTA-001</v>
      </c>
      <c r="E2006" s="14" t="str">
        <f aca="false">RAW_DATA!E2002</f>
        <v>2024-08-16</v>
      </c>
      <c r="F2006" s="14" t="str">
        <f aca="false">RAW_DATA!F2002</f>
        <v>2024-08-22</v>
      </c>
      <c r="G2006" s="2" t="str">
        <f aca="false">RAW_DATA!G2002</f>
        <v>Lumbini</v>
      </c>
      <c r="H2006" s="4" t="n">
        <f aca="false">RAW_DATA!H2002</f>
        <v>2188.95</v>
      </c>
      <c r="I2006" s="5" t="n">
        <f aca="false">RAW_DATA!I2002</f>
        <v>30</v>
      </c>
      <c r="J2006" s="2" t="str">
        <f aca="false">RAW_DATA!J2002</f>
        <v>No</v>
      </c>
      <c r="K2006" s="15" t="n">
        <f aca="false">IF(AND(F2006&lt;&gt;"",E2006&lt;&gt;""),DATEVALUE(F2006)-DATEVALUE(E2006),"")</f>
        <v>6</v>
      </c>
      <c r="L2006" s="4" t="n">
        <f aca="false">H2006*(1-I2006/100)</f>
        <v>1532.265</v>
      </c>
      <c r="M2006" s="4" t="n">
        <f aca="false">H2006*CALCULATIONS!$B$2</f>
        <v>1313.37</v>
      </c>
      <c r="N2006" s="4" t="n">
        <f aca="false">IF(J2006="Yes",H2006*CALCULATIONS!$B$3,0)</f>
        <v>0</v>
      </c>
      <c r="O2006" s="4" t="n">
        <f aca="false">L2006-M2006-N2006</f>
        <v>218.895</v>
      </c>
      <c r="P2006" s="16" t="n">
        <f aca="false">IF(L2006&gt;0,O2006/L2006,"")</f>
        <v>0.142857142857143</v>
      </c>
    </row>
    <row r="2007" customFormat="false" ht="15" hidden="false" customHeight="false" outlineLevel="0" collapsed="false">
      <c r="A2007" s="2" t="str">
        <f aca="false">RAW_DATA!A2003</f>
        <v>ORD-102002</v>
      </c>
      <c r="B2007" s="2" t="str">
        <f aca="false">RAW_DATA!B2003</f>
        <v>CUST-2113</v>
      </c>
      <c r="C2007" s="2" t="str">
        <f aca="false">RAW_DATA!C2003</f>
        <v>Kids</v>
      </c>
      <c r="D2007" s="2" t="str">
        <f aca="false">RAW_DATA!D2003</f>
        <v>KID-TSHIRT-001</v>
      </c>
      <c r="E2007" s="14" t="str">
        <f aca="false">RAW_DATA!E2003</f>
        <v>2024-04-30</v>
      </c>
      <c r="F2007" s="14" t="str">
        <f aca="false">RAW_DATA!F2003</f>
        <v>2024-05-06</v>
      </c>
      <c r="G2007" s="2" t="str">
        <f aca="false">RAW_DATA!G2003</f>
        <v>Bagmati</v>
      </c>
      <c r="H2007" s="4" t="n">
        <f aca="false">RAW_DATA!H2003</f>
        <v>4309.07</v>
      </c>
      <c r="I2007" s="5" t="n">
        <f aca="false">RAW_DATA!I2003</f>
        <v>25</v>
      </c>
      <c r="J2007" s="2" t="str">
        <f aca="false">RAW_DATA!J2003</f>
        <v>No</v>
      </c>
      <c r="K2007" s="15" t="n">
        <f aca="false">IF(AND(F2007&lt;&gt;"",E2007&lt;&gt;""),DATEVALUE(F2007)-DATEVALUE(E2007),"")</f>
        <v>6</v>
      </c>
      <c r="L2007" s="4" t="n">
        <f aca="false">H2007*(1-I2007/100)</f>
        <v>3231.8025</v>
      </c>
      <c r="M2007" s="4" t="n">
        <f aca="false">H2007*CALCULATIONS!$B$2</f>
        <v>2585.442</v>
      </c>
      <c r="N2007" s="4" t="n">
        <f aca="false">IF(J2007="Yes",H2007*CALCULATIONS!$B$3,0)</f>
        <v>0</v>
      </c>
      <c r="O2007" s="4" t="n">
        <f aca="false">L2007-M2007-N2007</f>
        <v>646.3605</v>
      </c>
      <c r="P2007" s="16" t="n">
        <f aca="false">IF(L2007&gt;0,O2007/L2007,"")</f>
        <v>0.2</v>
      </c>
    </row>
    <row r="2008" customFormat="false" ht="15" hidden="false" customHeight="false" outlineLevel="0" collapsed="false">
      <c r="A2008" s="2" t="str">
        <f aca="false">RAW_DATA!A2004</f>
        <v>ORD-102003</v>
      </c>
      <c r="B2008" s="2" t="str">
        <f aca="false">RAW_DATA!B2004</f>
        <v>CUST-5084</v>
      </c>
      <c r="C2008" s="2" t="str">
        <f aca="false">RAW_DATA!C2004</f>
        <v>Kids</v>
      </c>
      <c r="D2008" s="2" t="str">
        <f aca="false">RAW_DATA!D2004</f>
        <v>KID-KURTA-001</v>
      </c>
      <c r="E2008" s="14" t="str">
        <f aca="false">RAW_DATA!E2004</f>
        <v>2024-12-22</v>
      </c>
      <c r="F2008" s="14" t="str">
        <f aca="false">RAW_DATA!F2004</f>
        <v>2024-12-26</v>
      </c>
      <c r="G2008" s="2" t="str">
        <f aca="false">RAW_DATA!G2004</f>
        <v>Lumbini</v>
      </c>
      <c r="H2008" s="4" t="n">
        <f aca="false">RAW_DATA!H2004</f>
        <v>10758.86</v>
      </c>
      <c r="I2008" s="5" t="n">
        <f aca="false">RAW_DATA!I2004</f>
        <v>30</v>
      </c>
      <c r="J2008" s="2" t="str">
        <f aca="false">RAW_DATA!J2004</f>
        <v>Yes</v>
      </c>
      <c r="K2008" s="15" t="n">
        <f aca="false">IF(AND(F2008&lt;&gt;"",E2008&lt;&gt;""),DATEVALUE(F2008)-DATEVALUE(E2008),"")</f>
        <v>4</v>
      </c>
      <c r="L2008" s="4" t="n">
        <f aca="false">H2008*(1-I2008/100)</f>
        <v>7531.202</v>
      </c>
      <c r="M2008" s="4" t="n">
        <f aca="false">H2008*CALCULATIONS!$B$2</f>
        <v>6455.316</v>
      </c>
      <c r="N2008" s="4" t="n">
        <f aca="false">IF(J2008="Yes",H2008*CALCULATIONS!$B$3,0)</f>
        <v>2151.772</v>
      </c>
      <c r="O2008" s="4" t="n">
        <f aca="false">L2008-M2008-N2008</f>
        <v>-1075.886</v>
      </c>
      <c r="P2008" s="16" t="n">
        <f aca="false">IF(L2008&gt;0,O2008/L2008,"")</f>
        <v>-0.142857142857143</v>
      </c>
    </row>
    <row r="2009" customFormat="false" ht="15" hidden="false" customHeight="false" outlineLevel="0" collapsed="false">
      <c r="A2009" s="2" t="str">
        <f aca="false">RAW_DATA!A2005</f>
        <v>ORD-102004</v>
      </c>
      <c r="B2009" s="2" t="str">
        <f aca="false">RAW_DATA!B2005</f>
        <v>CUST-5876</v>
      </c>
      <c r="C2009" s="2" t="str">
        <f aca="false">RAW_DATA!C2005</f>
        <v>Women</v>
      </c>
      <c r="D2009" s="2" t="str">
        <f aca="false">RAW_DATA!D2005</f>
        <v>WOM-SAREE-001</v>
      </c>
      <c r="E2009" s="14" t="str">
        <f aca="false">RAW_DATA!E2005</f>
        <v>2024-11-08</v>
      </c>
      <c r="F2009" s="14" t="str">
        <f aca="false">RAW_DATA!F2005</f>
        <v>2024-11-14</v>
      </c>
      <c r="G2009" s="2" t="str">
        <f aca="false">RAW_DATA!G2005</f>
        <v>Madhesh</v>
      </c>
      <c r="H2009" s="4" t="n">
        <f aca="false">RAW_DATA!H2005</f>
        <v>1113.31</v>
      </c>
      <c r="I2009" s="5" t="n">
        <f aca="false">RAW_DATA!I2005</f>
        <v>5</v>
      </c>
      <c r="J2009" s="2" t="str">
        <f aca="false">RAW_DATA!J2005</f>
        <v>Yes</v>
      </c>
      <c r="K2009" s="15" t="n">
        <f aca="false">IF(AND(F2009&lt;&gt;"",E2009&lt;&gt;""),DATEVALUE(F2009)-DATEVALUE(E2009),"")</f>
        <v>6</v>
      </c>
      <c r="L2009" s="4" t="n">
        <f aca="false">H2009*(1-I2009/100)</f>
        <v>1057.6445</v>
      </c>
      <c r="M2009" s="4" t="n">
        <f aca="false">H2009*CALCULATIONS!$B$2</f>
        <v>667.986</v>
      </c>
      <c r="N2009" s="4" t="n">
        <f aca="false">IF(J2009="Yes",H2009*CALCULATIONS!$B$3,0)</f>
        <v>222.662</v>
      </c>
      <c r="O2009" s="4" t="n">
        <f aca="false">L2009-M2009-N2009</f>
        <v>166.9965</v>
      </c>
      <c r="P2009" s="16" t="n">
        <f aca="false">IF(L2009&gt;0,O2009/L2009,"")</f>
        <v>0.157894736842105</v>
      </c>
    </row>
    <row r="2010" customFormat="false" ht="15" hidden="false" customHeight="false" outlineLevel="0" collapsed="false">
      <c r="A2010" s="2" t="str">
        <f aca="false">RAW_DATA!A2006</f>
        <v>ORD-102005</v>
      </c>
      <c r="B2010" s="2" t="str">
        <f aca="false">RAW_DATA!B2006</f>
        <v>CUST-2066</v>
      </c>
      <c r="C2010" s="2" t="str">
        <f aca="false">RAW_DATA!C2006</f>
        <v>Women</v>
      </c>
      <c r="D2010" s="2" t="str">
        <f aca="false">RAW_DATA!D2006</f>
        <v>WOM-SCARF-001</v>
      </c>
      <c r="E2010" s="14" t="str">
        <f aca="false">RAW_DATA!E2006</f>
        <v>2024-09-27</v>
      </c>
      <c r="F2010" s="14" t="str">
        <f aca="false">RAW_DATA!F2006</f>
        <v>2024-10-12</v>
      </c>
      <c r="G2010" s="2" t="str">
        <f aca="false">RAW_DATA!G2006</f>
        <v>Karnali</v>
      </c>
      <c r="H2010" s="4" t="n">
        <f aca="false">RAW_DATA!H2006</f>
        <v>11858.23</v>
      </c>
      <c r="I2010" s="5" t="n">
        <f aca="false">RAW_DATA!I2006</f>
        <v>15</v>
      </c>
      <c r="J2010" s="2" t="str">
        <f aca="false">RAW_DATA!J2006</f>
        <v>No</v>
      </c>
      <c r="K2010" s="15" t="n">
        <f aca="false">IF(AND(F2010&lt;&gt;"",E2010&lt;&gt;""),DATEVALUE(F2010)-DATEVALUE(E2010),"")</f>
        <v>15</v>
      </c>
      <c r="L2010" s="4" t="n">
        <f aca="false">H2010*(1-I2010/100)</f>
        <v>10079.4955</v>
      </c>
      <c r="M2010" s="4" t="n">
        <f aca="false">H2010*CALCULATIONS!$B$2</f>
        <v>7114.938</v>
      </c>
      <c r="N2010" s="4" t="n">
        <f aca="false">IF(J2010="Yes",H2010*CALCULATIONS!$B$3,0)</f>
        <v>0</v>
      </c>
      <c r="O2010" s="4" t="n">
        <f aca="false">L2010-M2010-N2010</f>
        <v>2964.5575</v>
      </c>
      <c r="P2010" s="16" t="n">
        <f aca="false">IF(L2010&gt;0,O2010/L2010,"")</f>
        <v>0.294117647058824</v>
      </c>
    </row>
    <row r="2011" customFormat="false" ht="15" hidden="false" customHeight="false" outlineLevel="0" collapsed="false">
      <c r="A2011" s="2" t="str">
        <f aca="false">RAW_DATA!A2007</f>
        <v>ORD-102006</v>
      </c>
      <c r="B2011" s="2" t="str">
        <f aca="false">RAW_DATA!B2007</f>
        <v>CUST-2672</v>
      </c>
      <c r="C2011" s="2" t="str">
        <f aca="false">RAW_DATA!C2007</f>
        <v>Men</v>
      </c>
      <c r="D2011" s="2" t="str">
        <f aca="false">RAW_DATA!D2007</f>
        <v>MEN-KURTA-001</v>
      </c>
      <c r="E2011" s="14" t="str">
        <f aca="false">RAW_DATA!E2007</f>
        <v>2024-07-14</v>
      </c>
      <c r="F2011" s="14" t="str">
        <f aca="false">RAW_DATA!F2007</f>
        <v>2024-07-20</v>
      </c>
      <c r="G2011" s="2" t="str">
        <f aca="false">RAW_DATA!G2007</f>
        <v>Madhesh</v>
      </c>
      <c r="H2011" s="4" t="n">
        <f aca="false">RAW_DATA!H2007</f>
        <v>12298.15</v>
      </c>
      <c r="I2011" s="5" t="n">
        <f aca="false">RAW_DATA!I2007</f>
        <v>0</v>
      </c>
      <c r="J2011" s="2" t="str">
        <f aca="false">RAW_DATA!J2007</f>
        <v>No</v>
      </c>
      <c r="K2011" s="15" t="n">
        <f aca="false">IF(AND(F2011&lt;&gt;"",E2011&lt;&gt;""),DATEVALUE(F2011)-DATEVALUE(E2011),"")</f>
        <v>6</v>
      </c>
      <c r="L2011" s="4" t="n">
        <f aca="false">H2011*(1-I2011/100)</f>
        <v>12298.15</v>
      </c>
      <c r="M2011" s="4" t="n">
        <f aca="false">H2011*CALCULATIONS!$B$2</f>
        <v>7378.89</v>
      </c>
      <c r="N2011" s="4" t="n">
        <f aca="false">IF(J2011="Yes",H2011*CALCULATIONS!$B$3,0)</f>
        <v>0</v>
      </c>
      <c r="O2011" s="4" t="n">
        <f aca="false">L2011-M2011-N2011</f>
        <v>4919.26</v>
      </c>
      <c r="P2011" s="16" t="n">
        <f aca="false">IF(L2011&gt;0,O2011/L2011,"")</f>
        <v>0.4</v>
      </c>
    </row>
    <row r="2012" customFormat="false" ht="15" hidden="false" customHeight="false" outlineLevel="0" collapsed="false">
      <c r="A2012" s="2" t="str">
        <f aca="false">RAW_DATA!A2008</f>
        <v>ORD-102007</v>
      </c>
      <c r="B2012" s="2" t="str">
        <f aca="false">RAW_DATA!B2008</f>
        <v>CUST-5360</v>
      </c>
      <c r="C2012" s="2" t="str">
        <f aca="false">RAW_DATA!C2008</f>
        <v>Women</v>
      </c>
      <c r="D2012" s="2" t="str">
        <f aca="false">RAW_DATA!D2008</f>
        <v>WOM-LEHENGA-001</v>
      </c>
      <c r="E2012" s="14" t="str">
        <f aca="false">RAW_DATA!E2008</f>
        <v>2024-05-26</v>
      </c>
      <c r="F2012" s="14" t="str">
        <f aca="false">RAW_DATA!F2008</f>
        <v>2024-06-08</v>
      </c>
      <c r="G2012" s="2" t="str">
        <f aca="false">RAW_DATA!G2008</f>
        <v>Sudurpashchim</v>
      </c>
      <c r="H2012" s="4" t="n">
        <f aca="false">RAW_DATA!H2008</f>
        <v>3636.11</v>
      </c>
      <c r="I2012" s="5" t="n">
        <f aca="false">RAW_DATA!I2008</f>
        <v>5</v>
      </c>
      <c r="J2012" s="2" t="str">
        <f aca="false">RAW_DATA!J2008</f>
        <v>No</v>
      </c>
      <c r="K2012" s="15" t="n">
        <f aca="false">IF(AND(F2012&lt;&gt;"",E2012&lt;&gt;""),DATEVALUE(F2012)-DATEVALUE(E2012),"")</f>
        <v>13</v>
      </c>
      <c r="L2012" s="4" t="n">
        <f aca="false">H2012*(1-I2012/100)</f>
        <v>3454.3045</v>
      </c>
      <c r="M2012" s="4" t="n">
        <f aca="false">H2012*CALCULATIONS!$B$2</f>
        <v>2181.666</v>
      </c>
      <c r="N2012" s="4" t="n">
        <f aca="false">IF(J2012="Yes",H2012*CALCULATIONS!$B$3,0)</f>
        <v>0</v>
      </c>
      <c r="O2012" s="4" t="n">
        <f aca="false">L2012-M2012-N2012</f>
        <v>1272.6385</v>
      </c>
      <c r="P2012" s="16" t="n">
        <f aca="false">IF(L2012&gt;0,O2012/L2012,"")</f>
        <v>0.368421052631579</v>
      </c>
    </row>
    <row r="2013" customFormat="false" ht="15" hidden="false" customHeight="false" outlineLevel="0" collapsed="false">
      <c r="A2013" s="2" t="str">
        <f aca="false">RAW_DATA!A2009</f>
        <v>ORD-102008</v>
      </c>
      <c r="B2013" s="2" t="str">
        <f aca="false">RAW_DATA!B2009</f>
        <v>CUST-5736</v>
      </c>
      <c r="C2013" s="2" t="str">
        <f aca="false">RAW_DATA!C2009</f>
        <v>Men</v>
      </c>
      <c r="D2013" s="2" t="str">
        <f aca="false">RAW_DATA!D2009</f>
        <v>MEN-JEANS-001</v>
      </c>
      <c r="E2013" s="14" t="str">
        <f aca="false">RAW_DATA!E2009</f>
        <v>2024-12-18</v>
      </c>
      <c r="F2013" s="14" t="str">
        <f aca="false">RAW_DATA!F2009</f>
        <v>2025-01-01</v>
      </c>
      <c r="G2013" s="2" t="str">
        <f aca="false">RAW_DATA!G2009</f>
        <v>Lumbini</v>
      </c>
      <c r="H2013" s="4" t="n">
        <f aca="false">RAW_DATA!H2009</f>
        <v>3153.72</v>
      </c>
      <c r="I2013" s="5" t="n">
        <f aca="false">RAW_DATA!I2009</f>
        <v>15</v>
      </c>
      <c r="J2013" s="2" t="str">
        <f aca="false">RAW_DATA!J2009</f>
        <v>No</v>
      </c>
      <c r="K2013" s="15" t="n">
        <f aca="false">IF(AND(F2013&lt;&gt;"",E2013&lt;&gt;""),DATEVALUE(F2013)-DATEVALUE(E2013),"")</f>
        <v>14</v>
      </c>
      <c r="L2013" s="4" t="n">
        <f aca="false">H2013*(1-I2013/100)</f>
        <v>2680.662</v>
      </c>
      <c r="M2013" s="4" t="n">
        <f aca="false">H2013*CALCULATIONS!$B$2</f>
        <v>1892.232</v>
      </c>
      <c r="N2013" s="4" t="n">
        <f aca="false">IF(J2013="Yes",H2013*CALCULATIONS!$B$3,0)</f>
        <v>0</v>
      </c>
      <c r="O2013" s="4" t="n">
        <f aca="false">L2013-M2013-N2013</f>
        <v>788.43</v>
      </c>
      <c r="P2013" s="16" t="n">
        <f aca="false">IF(L2013&gt;0,O2013/L2013,"")</f>
        <v>0.294117647058824</v>
      </c>
    </row>
    <row r="2014" customFormat="false" ht="15" hidden="false" customHeight="false" outlineLevel="0" collapsed="false">
      <c r="A2014" s="2" t="str">
        <f aca="false">RAW_DATA!A2010</f>
        <v>ORD-102009</v>
      </c>
      <c r="B2014" s="2" t="str">
        <f aca="false">RAW_DATA!B2010</f>
        <v>CUST-3705</v>
      </c>
      <c r="C2014" s="2" t="str">
        <f aca="false">RAW_DATA!C2010</f>
        <v>Women</v>
      </c>
      <c r="D2014" s="2" t="str">
        <f aca="false">RAW_DATA!D2010</f>
        <v>WOM-SAREE-001</v>
      </c>
      <c r="E2014" s="14" t="str">
        <f aca="false">RAW_DATA!E2010</f>
        <v>2024-02-04</v>
      </c>
      <c r="F2014" s="14" t="str">
        <f aca="false">RAW_DATA!F2010</f>
        <v>2024-02-12</v>
      </c>
      <c r="G2014" s="2" t="str">
        <f aca="false">RAW_DATA!G2010</f>
        <v>Sudurpashchim</v>
      </c>
      <c r="H2014" s="4" t="n">
        <f aca="false">RAW_DATA!H2010</f>
        <v>12201.69</v>
      </c>
      <c r="I2014" s="5" t="n">
        <f aca="false">RAW_DATA!I2010</f>
        <v>15</v>
      </c>
      <c r="J2014" s="2" t="str">
        <f aca="false">RAW_DATA!J2010</f>
        <v>No</v>
      </c>
      <c r="K2014" s="15" t="n">
        <f aca="false">IF(AND(F2014&lt;&gt;"",E2014&lt;&gt;""),DATEVALUE(F2014)-DATEVALUE(E2014),"")</f>
        <v>8</v>
      </c>
      <c r="L2014" s="4" t="n">
        <f aca="false">H2014*(1-I2014/100)</f>
        <v>10371.4365</v>
      </c>
      <c r="M2014" s="4" t="n">
        <f aca="false">H2014*CALCULATIONS!$B$2</f>
        <v>7321.014</v>
      </c>
      <c r="N2014" s="4" t="n">
        <f aca="false">IF(J2014="Yes",H2014*CALCULATIONS!$B$3,0)</f>
        <v>0</v>
      </c>
      <c r="O2014" s="4" t="n">
        <f aca="false">L2014-M2014-N2014</f>
        <v>3050.4225</v>
      </c>
      <c r="P2014" s="16" t="n">
        <f aca="false">IF(L2014&gt;0,O2014/L2014,"")</f>
        <v>0.294117647058824</v>
      </c>
    </row>
    <row r="2015" customFormat="false" ht="15" hidden="false" customHeight="false" outlineLevel="0" collapsed="false">
      <c r="A2015" s="2" t="str">
        <f aca="false">RAW_DATA!A2011</f>
        <v>ORD-102010</v>
      </c>
      <c r="B2015" s="2" t="str">
        <f aca="false">RAW_DATA!B2011</f>
        <v>CUST-3810</v>
      </c>
      <c r="C2015" s="2" t="str">
        <f aca="false">RAW_DATA!C2011</f>
        <v>Kids</v>
      </c>
      <c r="D2015" s="2" t="str">
        <f aca="false">RAW_DATA!D2011</f>
        <v>KID-JEANS-001</v>
      </c>
      <c r="E2015" s="14" t="str">
        <f aca="false">RAW_DATA!E2011</f>
        <v>2024-08-23</v>
      </c>
      <c r="F2015" s="14" t="str">
        <f aca="false">RAW_DATA!F2011</f>
        <v>2024-09-01</v>
      </c>
      <c r="G2015" s="2" t="str">
        <f aca="false">RAW_DATA!G2011</f>
        <v>Bagmati</v>
      </c>
      <c r="H2015" s="4" t="n">
        <f aca="false">RAW_DATA!H2011</f>
        <v>1239.22</v>
      </c>
      <c r="I2015" s="5" t="n">
        <f aca="false">RAW_DATA!I2011</f>
        <v>15</v>
      </c>
      <c r="J2015" s="2" t="str">
        <f aca="false">RAW_DATA!J2011</f>
        <v>No</v>
      </c>
      <c r="K2015" s="15" t="n">
        <f aca="false">IF(AND(F2015&lt;&gt;"",E2015&lt;&gt;""),DATEVALUE(F2015)-DATEVALUE(E2015),"")</f>
        <v>9</v>
      </c>
      <c r="L2015" s="4" t="n">
        <f aca="false">H2015*(1-I2015/100)</f>
        <v>1053.337</v>
      </c>
      <c r="M2015" s="4" t="n">
        <f aca="false">H2015*CALCULATIONS!$B$2</f>
        <v>743.532</v>
      </c>
      <c r="N2015" s="4" t="n">
        <f aca="false">IF(J2015="Yes",H2015*CALCULATIONS!$B$3,0)</f>
        <v>0</v>
      </c>
      <c r="O2015" s="4" t="n">
        <f aca="false">L2015-M2015-N2015</f>
        <v>309.805</v>
      </c>
      <c r="P2015" s="16" t="n">
        <f aca="false">IF(L2015&gt;0,O2015/L2015,"")</f>
        <v>0.294117647058824</v>
      </c>
    </row>
    <row r="2016" customFormat="false" ht="15" hidden="false" customHeight="false" outlineLevel="0" collapsed="false">
      <c r="A2016" s="2" t="str">
        <f aca="false">RAW_DATA!A2012</f>
        <v>ORD-102011</v>
      </c>
      <c r="B2016" s="2" t="str">
        <f aca="false">RAW_DATA!B2012</f>
        <v>CUST-5251</v>
      </c>
      <c r="C2016" s="2" t="str">
        <f aca="false">RAW_DATA!C2012</f>
        <v>Men</v>
      </c>
      <c r="D2016" s="2" t="str">
        <f aca="false">RAW_DATA!D2012</f>
        <v>MEN-POLO-001</v>
      </c>
      <c r="E2016" s="14" t="str">
        <f aca="false">RAW_DATA!E2012</f>
        <v>2024-12-03</v>
      </c>
      <c r="F2016" s="14" t="str">
        <f aca="false">RAW_DATA!F2012</f>
        <v>2024-12-04</v>
      </c>
      <c r="G2016" s="2" t="str">
        <f aca="false">RAW_DATA!G2012</f>
        <v>Bagmati</v>
      </c>
      <c r="H2016" s="4" t="n">
        <f aca="false">RAW_DATA!H2012</f>
        <v>10080.96</v>
      </c>
      <c r="I2016" s="5" t="n">
        <f aca="false">RAW_DATA!I2012</f>
        <v>5</v>
      </c>
      <c r="J2016" s="2" t="str">
        <f aca="false">RAW_DATA!J2012</f>
        <v>No</v>
      </c>
      <c r="K2016" s="15" t="n">
        <f aca="false">IF(AND(F2016&lt;&gt;"",E2016&lt;&gt;""),DATEVALUE(F2016)-DATEVALUE(E2016),"")</f>
        <v>1</v>
      </c>
      <c r="L2016" s="4" t="n">
        <f aca="false">H2016*(1-I2016/100)</f>
        <v>9576.912</v>
      </c>
      <c r="M2016" s="4" t="n">
        <f aca="false">H2016*CALCULATIONS!$B$2</f>
        <v>6048.576</v>
      </c>
      <c r="N2016" s="4" t="n">
        <f aca="false">IF(J2016="Yes",H2016*CALCULATIONS!$B$3,0)</f>
        <v>0</v>
      </c>
      <c r="O2016" s="4" t="n">
        <f aca="false">L2016-M2016-N2016</f>
        <v>3528.336</v>
      </c>
      <c r="P2016" s="16" t="n">
        <f aca="false">IF(L2016&gt;0,O2016/L2016,"")</f>
        <v>0.368421052631579</v>
      </c>
    </row>
    <row r="2017" customFormat="false" ht="15" hidden="false" customHeight="false" outlineLevel="0" collapsed="false">
      <c r="A2017" s="2" t="str">
        <f aca="false">RAW_DATA!A2013</f>
        <v>ORD-102012</v>
      </c>
      <c r="B2017" s="2" t="str">
        <f aca="false">RAW_DATA!B2013</f>
        <v>CUST-9404</v>
      </c>
      <c r="C2017" s="2" t="str">
        <f aca="false">RAW_DATA!C2013</f>
        <v>Men</v>
      </c>
      <c r="D2017" s="2" t="str">
        <f aca="false">RAW_DATA!D2013</f>
        <v>MEN-CHINO-001</v>
      </c>
      <c r="E2017" s="14" t="str">
        <f aca="false">RAW_DATA!E2013</f>
        <v>2024-07-08</v>
      </c>
      <c r="F2017" s="14" t="str">
        <f aca="false">RAW_DATA!F2013</f>
        <v>2024-07-15</v>
      </c>
      <c r="G2017" s="2" t="str">
        <f aca="false">RAW_DATA!G2013</f>
        <v>Sudurpashchim</v>
      </c>
      <c r="H2017" s="4" t="n">
        <f aca="false">RAW_DATA!H2013</f>
        <v>1713.48</v>
      </c>
      <c r="I2017" s="5" t="n">
        <f aca="false">RAW_DATA!I2013</f>
        <v>30</v>
      </c>
      <c r="J2017" s="2" t="str">
        <f aca="false">RAW_DATA!J2013</f>
        <v>No</v>
      </c>
      <c r="K2017" s="15" t="n">
        <f aca="false">IF(AND(F2017&lt;&gt;"",E2017&lt;&gt;""),DATEVALUE(F2017)-DATEVALUE(E2017),"")</f>
        <v>7</v>
      </c>
      <c r="L2017" s="4" t="n">
        <f aca="false">H2017*(1-I2017/100)</f>
        <v>1199.436</v>
      </c>
      <c r="M2017" s="4" t="n">
        <f aca="false">H2017*CALCULATIONS!$B$2</f>
        <v>1028.088</v>
      </c>
      <c r="N2017" s="4" t="n">
        <f aca="false">IF(J2017="Yes",H2017*CALCULATIONS!$B$3,0)</f>
        <v>0</v>
      </c>
      <c r="O2017" s="4" t="n">
        <f aca="false">L2017-M2017-N2017</f>
        <v>171.348</v>
      </c>
      <c r="P2017" s="16" t="n">
        <f aca="false">IF(L2017&gt;0,O2017/L2017,"")</f>
        <v>0.142857142857143</v>
      </c>
    </row>
    <row r="2018" customFormat="false" ht="15" hidden="false" customHeight="false" outlineLevel="0" collapsed="false">
      <c r="A2018" s="2" t="str">
        <f aca="false">RAW_DATA!A2014</f>
        <v>ORD-102013</v>
      </c>
      <c r="B2018" s="2" t="str">
        <f aca="false">RAW_DATA!B2014</f>
        <v>CUST-9806</v>
      </c>
      <c r="C2018" s="2" t="str">
        <f aca="false">RAW_DATA!C2014</f>
        <v>Women</v>
      </c>
      <c r="D2018" s="2" t="str">
        <f aca="false">RAW_DATA!D2014</f>
        <v>WOM-SCARF-001</v>
      </c>
      <c r="E2018" s="14" t="str">
        <f aca="false">RAW_DATA!E2014</f>
        <v>2024-02-12</v>
      </c>
      <c r="F2018" s="14" t="str">
        <f aca="false">RAW_DATA!F2014</f>
        <v>2024-02-26</v>
      </c>
      <c r="G2018" s="2" t="str">
        <f aca="false">RAW_DATA!G2014</f>
        <v>Madhesh</v>
      </c>
      <c r="H2018" s="4" t="n">
        <f aca="false">RAW_DATA!H2014</f>
        <v>13512.98</v>
      </c>
      <c r="I2018" s="5" t="n">
        <f aca="false">RAW_DATA!I2014</f>
        <v>5</v>
      </c>
      <c r="J2018" s="2" t="str">
        <f aca="false">RAW_DATA!J2014</f>
        <v>No</v>
      </c>
      <c r="K2018" s="15" t="n">
        <f aca="false">IF(AND(F2018&lt;&gt;"",E2018&lt;&gt;""),DATEVALUE(F2018)-DATEVALUE(E2018),"")</f>
        <v>14</v>
      </c>
      <c r="L2018" s="4" t="n">
        <f aca="false">H2018*(1-I2018/100)</f>
        <v>12837.331</v>
      </c>
      <c r="M2018" s="4" t="n">
        <f aca="false">H2018*CALCULATIONS!$B$2</f>
        <v>8107.788</v>
      </c>
      <c r="N2018" s="4" t="n">
        <f aca="false">IF(J2018="Yes",H2018*CALCULATIONS!$B$3,0)</f>
        <v>0</v>
      </c>
      <c r="O2018" s="4" t="n">
        <f aca="false">L2018-M2018-N2018</f>
        <v>4729.543</v>
      </c>
      <c r="P2018" s="16" t="n">
        <f aca="false">IF(L2018&gt;0,O2018/L2018,"")</f>
        <v>0.368421052631579</v>
      </c>
    </row>
    <row r="2019" customFormat="false" ht="15" hidden="false" customHeight="false" outlineLevel="0" collapsed="false">
      <c r="A2019" s="2" t="str">
        <f aca="false">RAW_DATA!A2015</f>
        <v>ORD-102014</v>
      </c>
      <c r="B2019" s="2" t="str">
        <f aca="false">RAW_DATA!B2015</f>
        <v>CUST-5260</v>
      </c>
      <c r="C2019" s="2" t="str">
        <f aca="false">RAW_DATA!C2015</f>
        <v>Women</v>
      </c>
      <c r="D2019" s="2" t="str">
        <f aca="false">RAW_DATA!D2015</f>
        <v>WOM-SCARF-001</v>
      </c>
      <c r="E2019" s="14" t="str">
        <f aca="false">RAW_DATA!E2015</f>
        <v>2024-02-06</v>
      </c>
      <c r="F2019" s="14" t="str">
        <f aca="false">RAW_DATA!F2015</f>
        <v>2024-02-20</v>
      </c>
      <c r="G2019" s="2" t="str">
        <f aca="false">RAW_DATA!G2015</f>
        <v>Sudurpashchim</v>
      </c>
      <c r="H2019" s="4" t="n">
        <f aca="false">RAW_DATA!H2015</f>
        <v>7869.15</v>
      </c>
      <c r="I2019" s="5" t="n">
        <f aca="false">RAW_DATA!I2015</f>
        <v>25</v>
      </c>
      <c r="J2019" s="2" t="str">
        <f aca="false">RAW_DATA!J2015</f>
        <v>No</v>
      </c>
      <c r="K2019" s="15" t="n">
        <f aca="false">IF(AND(F2019&lt;&gt;"",E2019&lt;&gt;""),DATEVALUE(F2019)-DATEVALUE(E2019),"")</f>
        <v>14</v>
      </c>
      <c r="L2019" s="4" t="n">
        <f aca="false">H2019*(1-I2019/100)</f>
        <v>5901.8625</v>
      </c>
      <c r="M2019" s="4" t="n">
        <f aca="false">H2019*CALCULATIONS!$B$2</f>
        <v>4721.49</v>
      </c>
      <c r="N2019" s="4" t="n">
        <f aca="false">IF(J2019="Yes",H2019*CALCULATIONS!$B$3,0)</f>
        <v>0</v>
      </c>
      <c r="O2019" s="4" t="n">
        <f aca="false">L2019-M2019-N2019</f>
        <v>1180.3725</v>
      </c>
      <c r="P2019" s="16" t="n">
        <f aca="false">IF(L2019&gt;0,O2019/L2019,"")</f>
        <v>0.2</v>
      </c>
    </row>
    <row r="2020" customFormat="false" ht="15" hidden="false" customHeight="false" outlineLevel="0" collapsed="false">
      <c r="A2020" s="2" t="str">
        <f aca="false">RAW_DATA!A2016</f>
        <v>ORD-102015</v>
      </c>
      <c r="B2020" s="2" t="str">
        <f aca="false">RAW_DATA!B2016</f>
        <v>CUST-4819</v>
      </c>
      <c r="C2020" s="2" t="str">
        <f aca="false">RAW_DATA!C2016</f>
        <v>Men</v>
      </c>
      <c r="D2020" s="2" t="str">
        <f aca="false">RAW_DATA!D2016</f>
        <v>MEN-JEANS-001</v>
      </c>
      <c r="E2020" s="14" t="str">
        <f aca="false">RAW_DATA!E2016</f>
        <v>2024-07-01</v>
      </c>
      <c r="F2020" s="14" t="str">
        <f aca="false">RAW_DATA!F2016</f>
        <v>2024-07-07</v>
      </c>
      <c r="G2020" s="2" t="str">
        <f aca="false">RAW_DATA!G2016</f>
        <v>Bagmati</v>
      </c>
      <c r="H2020" s="4" t="n">
        <f aca="false">RAW_DATA!H2016</f>
        <v>7043.72</v>
      </c>
      <c r="I2020" s="5" t="n">
        <f aca="false">RAW_DATA!I2016</f>
        <v>0</v>
      </c>
      <c r="J2020" s="2" t="str">
        <f aca="false">RAW_DATA!J2016</f>
        <v>No</v>
      </c>
      <c r="K2020" s="15" t="n">
        <f aca="false">IF(AND(F2020&lt;&gt;"",E2020&lt;&gt;""),DATEVALUE(F2020)-DATEVALUE(E2020),"")</f>
        <v>6</v>
      </c>
      <c r="L2020" s="4" t="n">
        <f aca="false">H2020*(1-I2020/100)</f>
        <v>7043.72</v>
      </c>
      <c r="M2020" s="4" t="n">
        <f aca="false">H2020*CALCULATIONS!$B$2</f>
        <v>4226.232</v>
      </c>
      <c r="N2020" s="4" t="n">
        <f aca="false">IF(J2020="Yes",H2020*CALCULATIONS!$B$3,0)</f>
        <v>0</v>
      </c>
      <c r="O2020" s="4" t="n">
        <f aca="false">L2020-M2020-N2020</f>
        <v>2817.488</v>
      </c>
      <c r="P2020" s="16" t="n">
        <f aca="false">IF(L2020&gt;0,O2020/L2020,"")</f>
        <v>0.4</v>
      </c>
    </row>
    <row r="2021" customFormat="false" ht="15" hidden="false" customHeight="false" outlineLevel="0" collapsed="false">
      <c r="A2021" s="2" t="str">
        <f aca="false">RAW_DATA!A2017</f>
        <v>ORD-102016</v>
      </c>
      <c r="B2021" s="2" t="str">
        <f aca="false">RAW_DATA!B2017</f>
        <v>CUST-1420</v>
      </c>
      <c r="C2021" s="2" t="str">
        <f aca="false">RAW_DATA!C2017</f>
        <v>Women</v>
      </c>
      <c r="D2021" s="2" t="str">
        <f aca="false">RAW_DATA!D2017</f>
        <v>WOM-SUIT-001</v>
      </c>
      <c r="E2021" s="14" t="str">
        <f aca="false">RAW_DATA!E2017</f>
        <v>2024-01-06</v>
      </c>
      <c r="F2021" s="14" t="str">
        <f aca="false">RAW_DATA!F2017</f>
        <v>2024-01-12</v>
      </c>
      <c r="G2021" s="2" t="str">
        <f aca="false">RAW_DATA!G2017</f>
        <v>Sudurpashchim</v>
      </c>
      <c r="H2021" s="4" t="n">
        <f aca="false">RAW_DATA!H2017</f>
        <v>6846.18</v>
      </c>
      <c r="I2021" s="5" t="n">
        <f aca="false">RAW_DATA!I2017</f>
        <v>10</v>
      </c>
      <c r="J2021" s="2" t="str">
        <f aca="false">RAW_DATA!J2017</f>
        <v>Yes</v>
      </c>
      <c r="K2021" s="15" t="n">
        <f aca="false">IF(AND(F2021&lt;&gt;"",E2021&lt;&gt;""),DATEVALUE(F2021)-DATEVALUE(E2021),"")</f>
        <v>6</v>
      </c>
      <c r="L2021" s="4" t="n">
        <f aca="false">H2021*(1-I2021/100)</f>
        <v>6161.562</v>
      </c>
      <c r="M2021" s="4" t="n">
        <f aca="false">H2021*CALCULATIONS!$B$2</f>
        <v>4107.708</v>
      </c>
      <c r="N2021" s="4" t="n">
        <f aca="false">IF(J2021="Yes",H2021*CALCULATIONS!$B$3,0)</f>
        <v>1369.236</v>
      </c>
      <c r="O2021" s="4" t="n">
        <f aca="false">L2021-M2021-N2021</f>
        <v>684.618000000001</v>
      </c>
      <c r="P2021" s="16" t="n">
        <f aca="false">IF(L2021&gt;0,O2021/L2021,"")</f>
        <v>0.111111111111111</v>
      </c>
    </row>
    <row r="2022" customFormat="false" ht="15" hidden="false" customHeight="false" outlineLevel="0" collapsed="false">
      <c r="A2022" s="2" t="str">
        <f aca="false">RAW_DATA!A2018</f>
        <v>ORD-102017</v>
      </c>
      <c r="B2022" s="2" t="str">
        <f aca="false">RAW_DATA!B2018</f>
        <v>CUST-4095</v>
      </c>
      <c r="C2022" s="2" t="str">
        <f aca="false">RAW_DATA!C2018</f>
        <v>Men</v>
      </c>
      <c r="D2022" s="2" t="str">
        <f aca="false">RAW_DATA!D2018</f>
        <v>MEN-SHIRT-001</v>
      </c>
      <c r="E2022" s="14" t="str">
        <f aca="false">RAW_DATA!E2018</f>
        <v>2024-02-17</v>
      </c>
      <c r="F2022" s="14" t="str">
        <f aca="false">RAW_DATA!F2018</f>
        <v>2024-02-26</v>
      </c>
      <c r="G2022" s="2" t="str">
        <f aca="false">RAW_DATA!G2018</f>
        <v>Madhesh</v>
      </c>
      <c r="H2022" s="4" t="n">
        <f aca="false">RAW_DATA!H2018</f>
        <v>7362.49</v>
      </c>
      <c r="I2022" s="5" t="n">
        <f aca="false">RAW_DATA!I2018</f>
        <v>10</v>
      </c>
      <c r="J2022" s="2" t="str">
        <f aca="false">RAW_DATA!J2018</f>
        <v>Yes</v>
      </c>
      <c r="K2022" s="15" t="n">
        <f aca="false">IF(AND(F2022&lt;&gt;"",E2022&lt;&gt;""),DATEVALUE(F2022)-DATEVALUE(E2022),"")</f>
        <v>9</v>
      </c>
      <c r="L2022" s="4" t="n">
        <f aca="false">H2022*(1-I2022/100)</f>
        <v>6626.241</v>
      </c>
      <c r="M2022" s="4" t="n">
        <f aca="false">H2022*CALCULATIONS!$B$2</f>
        <v>4417.494</v>
      </c>
      <c r="N2022" s="4" t="n">
        <f aca="false">IF(J2022="Yes",H2022*CALCULATIONS!$B$3,0)</f>
        <v>1472.498</v>
      </c>
      <c r="O2022" s="4" t="n">
        <f aca="false">L2022-M2022-N2022</f>
        <v>736.249</v>
      </c>
      <c r="P2022" s="16" t="n">
        <f aca="false">IF(L2022&gt;0,O2022/L2022,"")</f>
        <v>0.111111111111111</v>
      </c>
    </row>
    <row r="2023" customFormat="false" ht="15" hidden="false" customHeight="false" outlineLevel="0" collapsed="false">
      <c r="A2023" s="2" t="str">
        <f aca="false">RAW_DATA!A2019</f>
        <v>ORD-102018</v>
      </c>
      <c r="B2023" s="2" t="str">
        <f aca="false">RAW_DATA!B2019</f>
        <v>CUST-9370</v>
      </c>
      <c r="C2023" s="2" t="str">
        <f aca="false">RAW_DATA!C2019</f>
        <v>Men</v>
      </c>
      <c r="D2023" s="2" t="str">
        <f aca="false">RAW_DATA!D2019</f>
        <v>MEN-SHIRT-002</v>
      </c>
      <c r="E2023" s="14" t="str">
        <f aca="false">RAW_DATA!E2019</f>
        <v>2024-11-27</v>
      </c>
      <c r="F2023" s="14" t="str">
        <f aca="false">RAW_DATA!F2019</f>
        <v>2024-12-04</v>
      </c>
      <c r="G2023" s="2" t="str">
        <f aca="false">RAW_DATA!G2019</f>
        <v>Bagmati</v>
      </c>
      <c r="H2023" s="4" t="n">
        <f aca="false">RAW_DATA!H2019</f>
        <v>1826.8</v>
      </c>
      <c r="I2023" s="5" t="n">
        <f aca="false">RAW_DATA!I2019</f>
        <v>15</v>
      </c>
      <c r="J2023" s="2" t="str">
        <f aca="false">RAW_DATA!J2019</f>
        <v>No</v>
      </c>
      <c r="K2023" s="15" t="n">
        <f aca="false">IF(AND(F2023&lt;&gt;"",E2023&lt;&gt;""),DATEVALUE(F2023)-DATEVALUE(E2023),"")</f>
        <v>7</v>
      </c>
      <c r="L2023" s="4" t="n">
        <f aca="false">H2023*(1-I2023/100)</f>
        <v>1552.78</v>
      </c>
      <c r="M2023" s="4" t="n">
        <f aca="false">H2023*CALCULATIONS!$B$2</f>
        <v>1096.08</v>
      </c>
      <c r="N2023" s="4" t="n">
        <f aca="false">IF(J2023="Yes",H2023*CALCULATIONS!$B$3,0)</f>
        <v>0</v>
      </c>
      <c r="O2023" s="4" t="n">
        <f aca="false">L2023-M2023-N2023</f>
        <v>456.7</v>
      </c>
      <c r="P2023" s="16" t="n">
        <f aca="false">IF(L2023&gt;0,O2023/L2023,"")</f>
        <v>0.294117647058824</v>
      </c>
    </row>
    <row r="2024" customFormat="false" ht="15" hidden="false" customHeight="false" outlineLevel="0" collapsed="false">
      <c r="A2024" s="2" t="str">
        <f aca="false">RAW_DATA!A2020</f>
        <v>ORD-102019</v>
      </c>
      <c r="B2024" s="2" t="str">
        <f aca="false">RAW_DATA!B2020</f>
        <v>CUST-8591</v>
      </c>
      <c r="C2024" s="2" t="str">
        <f aca="false">RAW_DATA!C2020</f>
        <v>Kids</v>
      </c>
      <c r="D2024" s="2" t="str">
        <f aca="false">RAW_DATA!D2020</f>
        <v>KID-KURTA-001</v>
      </c>
      <c r="E2024" s="14" t="str">
        <f aca="false">RAW_DATA!E2020</f>
        <v>2024-08-04</v>
      </c>
      <c r="F2024" s="14" t="str">
        <f aca="false">RAW_DATA!F2020</f>
        <v>2024-08-10</v>
      </c>
      <c r="G2024" s="2" t="str">
        <f aca="false">RAW_DATA!G2020</f>
        <v>Bagmati</v>
      </c>
      <c r="H2024" s="4" t="n">
        <f aca="false">RAW_DATA!H2020</f>
        <v>9198.57</v>
      </c>
      <c r="I2024" s="5" t="n">
        <f aca="false">RAW_DATA!I2020</f>
        <v>5</v>
      </c>
      <c r="J2024" s="2" t="str">
        <f aca="false">RAW_DATA!J2020</f>
        <v>No</v>
      </c>
      <c r="K2024" s="15" t="n">
        <f aca="false">IF(AND(F2024&lt;&gt;"",E2024&lt;&gt;""),DATEVALUE(F2024)-DATEVALUE(E2024),"")</f>
        <v>6</v>
      </c>
      <c r="L2024" s="4" t="n">
        <f aca="false">H2024*(1-I2024/100)</f>
        <v>8738.6415</v>
      </c>
      <c r="M2024" s="4" t="n">
        <f aca="false">H2024*CALCULATIONS!$B$2</f>
        <v>5519.142</v>
      </c>
      <c r="N2024" s="4" t="n">
        <f aca="false">IF(J2024="Yes",H2024*CALCULATIONS!$B$3,0)</f>
        <v>0</v>
      </c>
      <c r="O2024" s="4" t="n">
        <f aca="false">L2024-M2024-N2024</f>
        <v>3219.4995</v>
      </c>
      <c r="P2024" s="16" t="n">
        <f aca="false">IF(L2024&gt;0,O2024/L2024,"")</f>
        <v>0.368421052631579</v>
      </c>
    </row>
    <row r="2025" customFormat="false" ht="15" hidden="false" customHeight="false" outlineLevel="0" collapsed="false">
      <c r="A2025" s="2" t="str">
        <f aca="false">RAW_DATA!A2021</f>
        <v>ORD-102020</v>
      </c>
      <c r="B2025" s="2" t="str">
        <f aca="false">RAW_DATA!B2021</f>
        <v>CUST-1706</v>
      </c>
      <c r="C2025" s="2" t="str">
        <f aca="false">RAW_DATA!C2021</f>
        <v>Women</v>
      </c>
      <c r="D2025" s="2" t="str">
        <f aca="false">RAW_DATA!D2021</f>
        <v>WOM-LEHENGA-001</v>
      </c>
      <c r="E2025" s="14" t="str">
        <f aca="false">RAW_DATA!E2021</f>
        <v>2024-09-01</v>
      </c>
      <c r="F2025" s="14" t="str">
        <f aca="false">RAW_DATA!F2021</f>
        <v>2024-09-08</v>
      </c>
      <c r="G2025" s="2" t="str">
        <f aca="false">RAW_DATA!G2021</f>
        <v>Gandaki</v>
      </c>
      <c r="H2025" s="4" t="n">
        <f aca="false">RAW_DATA!H2021</f>
        <v>13988.12</v>
      </c>
      <c r="I2025" s="5" t="n">
        <f aca="false">RAW_DATA!I2021</f>
        <v>25</v>
      </c>
      <c r="J2025" s="2" t="str">
        <f aca="false">RAW_DATA!J2021</f>
        <v>Yes</v>
      </c>
      <c r="K2025" s="15" t="n">
        <f aca="false">IF(AND(F2025&lt;&gt;"",E2025&lt;&gt;""),DATEVALUE(F2025)-DATEVALUE(E2025),"")</f>
        <v>7</v>
      </c>
      <c r="L2025" s="4" t="n">
        <f aca="false">H2025*(1-I2025/100)</f>
        <v>10491.09</v>
      </c>
      <c r="M2025" s="4" t="n">
        <f aca="false">H2025*CALCULATIONS!$B$2</f>
        <v>8392.872</v>
      </c>
      <c r="N2025" s="4" t="n">
        <f aca="false">IF(J2025="Yes",H2025*CALCULATIONS!$B$3,0)</f>
        <v>2797.624</v>
      </c>
      <c r="O2025" s="4" t="n">
        <f aca="false">L2025-M2025-N2025</f>
        <v>-699.406</v>
      </c>
      <c r="P2025" s="16" t="n">
        <f aca="false">IF(L2025&gt;0,O2025/L2025,"")</f>
        <v>-0.0666666666666666</v>
      </c>
    </row>
    <row r="2026" customFormat="false" ht="15" hidden="false" customHeight="false" outlineLevel="0" collapsed="false">
      <c r="A2026" s="2" t="str">
        <f aca="false">RAW_DATA!A2022</f>
        <v>ORD-102021</v>
      </c>
      <c r="B2026" s="2" t="str">
        <f aca="false">RAW_DATA!B2022</f>
        <v>CUST-6809</v>
      </c>
      <c r="C2026" s="2" t="str">
        <f aca="false">RAW_DATA!C2022</f>
        <v>Women</v>
      </c>
      <c r="D2026" s="2" t="str">
        <f aca="false">RAW_DATA!D2022</f>
        <v>WOM-TOP-001</v>
      </c>
      <c r="E2026" s="14" t="str">
        <f aca="false">RAW_DATA!E2022</f>
        <v>2024-02-15</v>
      </c>
      <c r="F2026" s="14" t="str">
        <f aca="false">RAW_DATA!F2022</f>
        <v>2024-02-24</v>
      </c>
      <c r="G2026" s="2" t="str">
        <f aca="false">RAW_DATA!G2022</f>
        <v>Lumbini</v>
      </c>
      <c r="H2026" s="4" t="n">
        <f aca="false">RAW_DATA!H2022</f>
        <v>13618.46</v>
      </c>
      <c r="I2026" s="5" t="n">
        <f aca="false">RAW_DATA!I2022</f>
        <v>10</v>
      </c>
      <c r="J2026" s="2" t="str">
        <f aca="false">RAW_DATA!J2022</f>
        <v>No</v>
      </c>
      <c r="K2026" s="15" t="n">
        <f aca="false">IF(AND(F2026&lt;&gt;"",E2026&lt;&gt;""),DATEVALUE(F2026)-DATEVALUE(E2026),"")</f>
        <v>9</v>
      </c>
      <c r="L2026" s="4" t="n">
        <f aca="false">H2026*(1-I2026/100)</f>
        <v>12256.614</v>
      </c>
      <c r="M2026" s="4" t="n">
        <f aca="false">H2026*CALCULATIONS!$B$2</f>
        <v>8171.076</v>
      </c>
      <c r="N2026" s="4" t="n">
        <f aca="false">IF(J2026="Yes",H2026*CALCULATIONS!$B$3,0)</f>
        <v>0</v>
      </c>
      <c r="O2026" s="4" t="n">
        <f aca="false">L2026-M2026-N2026</f>
        <v>4085.538</v>
      </c>
      <c r="P2026" s="16" t="n">
        <f aca="false">IF(L2026&gt;0,O2026/L2026,"")</f>
        <v>0.333333333333333</v>
      </c>
    </row>
    <row r="2027" customFormat="false" ht="15" hidden="false" customHeight="false" outlineLevel="0" collapsed="false">
      <c r="A2027" s="2" t="str">
        <f aca="false">RAW_DATA!A2023</f>
        <v>ORD-102022</v>
      </c>
      <c r="B2027" s="2" t="str">
        <f aca="false">RAW_DATA!B2023</f>
        <v>CUST-4672</v>
      </c>
      <c r="C2027" s="2" t="str">
        <f aca="false">RAW_DATA!C2023</f>
        <v>Women</v>
      </c>
      <c r="D2027" s="2" t="str">
        <f aca="false">RAW_DATA!D2023</f>
        <v>WOM-SUIT-001</v>
      </c>
      <c r="E2027" s="14" t="str">
        <f aca="false">RAW_DATA!E2023</f>
        <v>2024-09-06</v>
      </c>
      <c r="F2027" s="14" t="str">
        <f aca="false">RAW_DATA!F2023</f>
        <v>2024-09-10</v>
      </c>
      <c r="G2027" s="2" t="str">
        <f aca="false">RAW_DATA!G2023</f>
        <v>Karnali</v>
      </c>
      <c r="H2027" s="4" t="n">
        <f aca="false">RAW_DATA!H2023</f>
        <v>4097.62</v>
      </c>
      <c r="I2027" s="5" t="n">
        <f aca="false">RAW_DATA!I2023</f>
        <v>25</v>
      </c>
      <c r="J2027" s="2" t="str">
        <f aca="false">RAW_DATA!J2023</f>
        <v>No</v>
      </c>
      <c r="K2027" s="15" t="n">
        <f aca="false">IF(AND(F2027&lt;&gt;"",E2027&lt;&gt;""),DATEVALUE(F2027)-DATEVALUE(E2027),"")</f>
        <v>4</v>
      </c>
      <c r="L2027" s="4" t="n">
        <f aca="false">H2027*(1-I2027/100)</f>
        <v>3073.215</v>
      </c>
      <c r="M2027" s="4" t="n">
        <f aca="false">H2027*CALCULATIONS!$B$2</f>
        <v>2458.572</v>
      </c>
      <c r="N2027" s="4" t="n">
        <f aca="false">IF(J2027="Yes",H2027*CALCULATIONS!$B$3,0)</f>
        <v>0</v>
      </c>
      <c r="O2027" s="4" t="n">
        <f aca="false">L2027-M2027-N2027</f>
        <v>614.643000000001</v>
      </c>
      <c r="P2027" s="16" t="n">
        <f aca="false">IF(L2027&gt;0,O2027/L2027,"")</f>
        <v>0.2</v>
      </c>
    </row>
    <row r="2028" customFormat="false" ht="15" hidden="false" customHeight="false" outlineLevel="0" collapsed="false">
      <c r="A2028" s="2" t="str">
        <f aca="false">RAW_DATA!A2024</f>
        <v>ORD-102023</v>
      </c>
      <c r="B2028" s="2" t="str">
        <f aca="false">RAW_DATA!B2024</f>
        <v>CUST-7523</v>
      </c>
      <c r="C2028" s="2" t="str">
        <f aca="false">RAW_DATA!C2024</f>
        <v>Men</v>
      </c>
      <c r="D2028" s="2" t="str">
        <f aca="false">RAW_DATA!D2024</f>
        <v>MEN-POLO-001</v>
      </c>
      <c r="E2028" s="14" t="str">
        <f aca="false">RAW_DATA!E2024</f>
        <v>2024-10-24</v>
      </c>
      <c r="F2028" s="14" t="str">
        <f aca="false">RAW_DATA!F2024</f>
        <v>2024-11-02</v>
      </c>
      <c r="G2028" s="2" t="str">
        <f aca="false">RAW_DATA!G2024</f>
        <v>Madhesh</v>
      </c>
      <c r="H2028" s="4" t="n">
        <f aca="false">RAW_DATA!H2024</f>
        <v>13999.65</v>
      </c>
      <c r="I2028" s="5" t="n">
        <f aca="false">RAW_DATA!I2024</f>
        <v>30</v>
      </c>
      <c r="J2028" s="2" t="str">
        <f aca="false">RAW_DATA!J2024</f>
        <v>No</v>
      </c>
      <c r="K2028" s="15" t="n">
        <f aca="false">IF(AND(F2028&lt;&gt;"",E2028&lt;&gt;""),DATEVALUE(F2028)-DATEVALUE(E2028),"")</f>
        <v>9</v>
      </c>
      <c r="L2028" s="4" t="n">
        <f aca="false">H2028*(1-I2028/100)</f>
        <v>9799.755</v>
      </c>
      <c r="M2028" s="4" t="n">
        <f aca="false">H2028*CALCULATIONS!$B$2</f>
        <v>8399.79</v>
      </c>
      <c r="N2028" s="4" t="n">
        <f aca="false">IF(J2028="Yes",H2028*CALCULATIONS!$B$3,0)</f>
        <v>0</v>
      </c>
      <c r="O2028" s="4" t="n">
        <f aca="false">L2028-M2028-N2028</f>
        <v>1399.965</v>
      </c>
      <c r="P2028" s="16" t="n">
        <f aca="false">IF(L2028&gt;0,O2028/L2028,"")</f>
        <v>0.142857142857143</v>
      </c>
    </row>
    <row r="2029" customFormat="false" ht="15" hidden="false" customHeight="false" outlineLevel="0" collapsed="false">
      <c r="A2029" s="2" t="str">
        <f aca="false">RAW_DATA!A2025</f>
        <v>ORD-102024</v>
      </c>
      <c r="B2029" s="2" t="str">
        <f aca="false">RAW_DATA!B2025</f>
        <v>CUST-9958</v>
      </c>
      <c r="C2029" s="2" t="str">
        <f aca="false">RAW_DATA!C2025</f>
        <v>Men</v>
      </c>
      <c r="D2029" s="2" t="str">
        <f aca="false">RAW_DATA!D2025</f>
        <v>MEN-SHIRT-001</v>
      </c>
      <c r="E2029" s="14" t="str">
        <f aca="false">RAW_DATA!E2025</f>
        <v>2024-05-24</v>
      </c>
      <c r="F2029" s="14" t="str">
        <f aca="false">RAW_DATA!F2025</f>
        <v>2024-06-02</v>
      </c>
      <c r="G2029" s="2" t="str">
        <f aca="false">RAW_DATA!G2025</f>
        <v>Karnali</v>
      </c>
      <c r="H2029" s="4" t="n">
        <f aca="false">RAW_DATA!H2025</f>
        <v>10679.16</v>
      </c>
      <c r="I2029" s="5" t="n">
        <f aca="false">RAW_DATA!I2025</f>
        <v>15</v>
      </c>
      <c r="J2029" s="2" t="str">
        <f aca="false">RAW_DATA!J2025</f>
        <v>No</v>
      </c>
      <c r="K2029" s="15" t="n">
        <f aca="false">IF(AND(F2029&lt;&gt;"",E2029&lt;&gt;""),DATEVALUE(F2029)-DATEVALUE(E2029),"")</f>
        <v>9</v>
      </c>
      <c r="L2029" s="4" t="n">
        <f aca="false">H2029*(1-I2029/100)</f>
        <v>9077.286</v>
      </c>
      <c r="M2029" s="4" t="n">
        <f aca="false">H2029*CALCULATIONS!$B$2</f>
        <v>6407.496</v>
      </c>
      <c r="N2029" s="4" t="n">
        <f aca="false">IF(J2029="Yes",H2029*CALCULATIONS!$B$3,0)</f>
        <v>0</v>
      </c>
      <c r="O2029" s="4" t="n">
        <f aca="false">L2029-M2029-N2029</f>
        <v>2669.79</v>
      </c>
      <c r="P2029" s="16" t="n">
        <f aca="false">IF(L2029&gt;0,O2029/L2029,"")</f>
        <v>0.294117647058824</v>
      </c>
    </row>
    <row r="2030" customFormat="false" ht="15" hidden="false" customHeight="false" outlineLevel="0" collapsed="false">
      <c r="A2030" s="2" t="str">
        <f aca="false">RAW_DATA!A2026</f>
        <v>ORD-102025</v>
      </c>
      <c r="B2030" s="2" t="str">
        <f aca="false">RAW_DATA!B2026</f>
        <v>CUST-8273</v>
      </c>
      <c r="C2030" s="2" t="str">
        <f aca="false">RAW_DATA!C2026</f>
        <v>Men</v>
      </c>
      <c r="D2030" s="2" t="str">
        <f aca="false">RAW_DATA!D2026</f>
        <v>MEN-JACKET-001</v>
      </c>
      <c r="E2030" s="14" t="str">
        <f aca="false">RAW_DATA!E2026</f>
        <v>2024-08-19</v>
      </c>
      <c r="F2030" s="14" t="str">
        <f aca="false">RAW_DATA!F2026</f>
        <v>2024-08-25</v>
      </c>
      <c r="G2030" s="2" t="str">
        <f aca="false">RAW_DATA!G2026</f>
        <v>Sudurpashchim</v>
      </c>
      <c r="H2030" s="4" t="n">
        <f aca="false">RAW_DATA!H2026</f>
        <v>871.51</v>
      </c>
      <c r="I2030" s="5" t="n">
        <f aca="false">RAW_DATA!I2026</f>
        <v>15</v>
      </c>
      <c r="J2030" s="2" t="str">
        <f aca="false">RAW_DATA!J2026</f>
        <v>Yes</v>
      </c>
      <c r="K2030" s="15" t="n">
        <f aca="false">IF(AND(F2030&lt;&gt;"",E2030&lt;&gt;""),DATEVALUE(F2030)-DATEVALUE(E2030),"")</f>
        <v>6</v>
      </c>
      <c r="L2030" s="4" t="n">
        <f aca="false">H2030*(1-I2030/100)</f>
        <v>740.7835</v>
      </c>
      <c r="M2030" s="4" t="n">
        <f aca="false">H2030*CALCULATIONS!$B$2</f>
        <v>522.906</v>
      </c>
      <c r="N2030" s="4" t="n">
        <f aca="false">IF(J2030="Yes",H2030*CALCULATIONS!$B$3,0)</f>
        <v>174.302</v>
      </c>
      <c r="O2030" s="4" t="n">
        <f aca="false">L2030-M2030-N2030</f>
        <v>43.5755</v>
      </c>
      <c r="P2030" s="16" t="n">
        <f aca="false">IF(L2030&gt;0,O2030/L2030,"")</f>
        <v>0.0588235294117648</v>
      </c>
    </row>
    <row r="2031" customFormat="false" ht="15" hidden="false" customHeight="false" outlineLevel="0" collapsed="false">
      <c r="A2031" s="2" t="str">
        <f aca="false">RAW_DATA!A2027</f>
        <v>ORD-102026</v>
      </c>
      <c r="B2031" s="2" t="str">
        <f aca="false">RAW_DATA!B2027</f>
        <v>CUST-7662</v>
      </c>
      <c r="C2031" s="2" t="str">
        <f aca="false">RAW_DATA!C2027</f>
        <v>Men</v>
      </c>
      <c r="D2031" s="2" t="str">
        <f aca="false">RAW_DATA!D2027</f>
        <v>MEN-CHINO-001</v>
      </c>
      <c r="E2031" s="14" t="str">
        <f aca="false">RAW_DATA!E2027</f>
        <v>2024-07-01</v>
      </c>
      <c r="F2031" s="14" t="str">
        <f aca="false">RAW_DATA!F2027</f>
        <v>2024-07-07</v>
      </c>
      <c r="G2031" s="2" t="str">
        <f aca="false">RAW_DATA!G2027</f>
        <v>Madhesh</v>
      </c>
      <c r="H2031" s="4" t="n">
        <f aca="false">RAW_DATA!H2027</f>
        <v>2563.93</v>
      </c>
      <c r="I2031" s="5" t="n">
        <f aca="false">RAW_DATA!I2027</f>
        <v>15</v>
      </c>
      <c r="J2031" s="2" t="str">
        <f aca="false">RAW_DATA!J2027</f>
        <v>No</v>
      </c>
      <c r="K2031" s="15" t="n">
        <f aca="false">IF(AND(F2031&lt;&gt;"",E2031&lt;&gt;""),DATEVALUE(F2031)-DATEVALUE(E2031),"")</f>
        <v>6</v>
      </c>
      <c r="L2031" s="4" t="n">
        <f aca="false">H2031*(1-I2031/100)</f>
        <v>2179.3405</v>
      </c>
      <c r="M2031" s="4" t="n">
        <f aca="false">H2031*CALCULATIONS!$B$2</f>
        <v>1538.358</v>
      </c>
      <c r="N2031" s="4" t="n">
        <f aca="false">IF(J2031="Yes",H2031*CALCULATIONS!$B$3,0)</f>
        <v>0</v>
      </c>
      <c r="O2031" s="4" t="n">
        <f aca="false">L2031-M2031-N2031</f>
        <v>640.9825</v>
      </c>
      <c r="P2031" s="16" t="n">
        <f aca="false">IF(L2031&gt;0,O2031/L2031,"")</f>
        <v>0.294117647058824</v>
      </c>
    </row>
    <row r="2032" customFormat="false" ht="15" hidden="false" customHeight="false" outlineLevel="0" collapsed="false">
      <c r="A2032" s="2" t="str">
        <f aca="false">RAW_DATA!A2028</f>
        <v>ORD-102027</v>
      </c>
      <c r="B2032" s="2" t="str">
        <f aca="false">RAW_DATA!B2028</f>
        <v>CUST-9221</v>
      </c>
      <c r="C2032" s="2" t="str">
        <f aca="false">RAW_DATA!C2028</f>
        <v>Men</v>
      </c>
      <c r="D2032" s="2" t="str">
        <f aca="false">RAW_DATA!D2028</f>
        <v>MEN-CHINO-001</v>
      </c>
      <c r="E2032" s="14" t="str">
        <f aca="false">RAW_DATA!E2028</f>
        <v>2024-04-23</v>
      </c>
      <c r="F2032" s="14" t="str">
        <f aca="false">RAW_DATA!F2028</f>
        <v>2024-04-27</v>
      </c>
      <c r="G2032" s="2" t="str">
        <f aca="false">RAW_DATA!G2028</f>
        <v>Bagmati</v>
      </c>
      <c r="H2032" s="4" t="n">
        <f aca="false">RAW_DATA!H2028</f>
        <v>14531.09</v>
      </c>
      <c r="I2032" s="5" t="n">
        <f aca="false">RAW_DATA!I2028</f>
        <v>20</v>
      </c>
      <c r="J2032" s="2" t="str">
        <f aca="false">RAW_DATA!J2028</f>
        <v>No</v>
      </c>
      <c r="K2032" s="15" t="n">
        <f aca="false">IF(AND(F2032&lt;&gt;"",E2032&lt;&gt;""),DATEVALUE(F2032)-DATEVALUE(E2032),"")</f>
        <v>4</v>
      </c>
      <c r="L2032" s="4" t="n">
        <f aca="false">H2032*(1-I2032/100)</f>
        <v>11624.872</v>
      </c>
      <c r="M2032" s="4" t="n">
        <f aca="false">H2032*CALCULATIONS!$B$2</f>
        <v>8718.654</v>
      </c>
      <c r="N2032" s="4" t="n">
        <f aca="false">IF(J2032="Yes",H2032*CALCULATIONS!$B$3,0)</f>
        <v>0</v>
      </c>
      <c r="O2032" s="4" t="n">
        <f aca="false">L2032-M2032-N2032</f>
        <v>2906.218</v>
      </c>
      <c r="P2032" s="16" t="n">
        <f aca="false">IF(L2032&gt;0,O2032/L2032,"")</f>
        <v>0.25</v>
      </c>
    </row>
    <row r="2033" customFormat="false" ht="15" hidden="false" customHeight="false" outlineLevel="0" collapsed="false">
      <c r="A2033" s="2" t="str">
        <f aca="false">RAW_DATA!A2029</f>
        <v>ORD-102028</v>
      </c>
      <c r="B2033" s="2" t="str">
        <f aca="false">RAW_DATA!B2029</f>
        <v>CUST-9637</v>
      </c>
      <c r="C2033" s="2" t="str">
        <f aca="false">RAW_DATA!C2029</f>
        <v>Men</v>
      </c>
      <c r="D2033" s="2" t="str">
        <f aca="false">RAW_DATA!D2029</f>
        <v>MEN-SHIRT-001</v>
      </c>
      <c r="E2033" s="14" t="str">
        <f aca="false">RAW_DATA!E2029</f>
        <v>2024-07-21</v>
      </c>
      <c r="F2033" s="14" t="str">
        <f aca="false">RAW_DATA!F2029</f>
        <v>2024-07-26</v>
      </c>
      <c r="G2033" s="2" t="str">
        <f aca="false">RAW_DATA!G2029</f>
        <v>Karnali</v>
      </c>
      <c r="H2033" s="4" t="n">
        <f aca="false">RAW_DATA!H2029</f>
        <v>14782.68</v>
      </c>
      <c r="I2033" s="5" t="n">
        <f aca="false">RAW_DATA!I2029</f>
        <v>5</v>
      </c>
      <c r="J2033" s="2" t="str">
        <f aca="false">RAW_DATA!J2029</f>
        <v>No</v>
      </c>
      <c r="K2033" s="15" t="n">
        <f aca="false">IF(AND(F2033&lt;&gt;"",E2033&lt;&gt;""),DATEVALUE(F2033)-DATEVALUE(E2033),"")</f>
        <v>5</v>
      </c>
      <c r="L2033" s="4" t="n">
        <f aca="false">H2033*(1-I2033/100)</f>
        <v>14043.546</v>
      </c>
      <c r="M2033" s="4" t="n">
        <f aca="false">H2033*CALCULATIONS!$B$2</f>
        <v>8869.608</v>
      </c>
      <c r="N2033" s="4" t="n">
        <f aca="false">IF(J2033="Yes",H2033*CALCULATIONS!$B$3,0)</f>
        <v>0</v>
      </c>
      <c r="O2033" s="4" t="n">
        <f aca="false">L2033-M2033-N2033</f>
        <v>5173.938</v>
      </c>
      <c r="P2033" s="16" t="n">
        <f aca="false">IF(L2033&gt;0,O2033/L2033,"")</f>
        <v>0.368421052631579</v>
      </c>
    </row>
    <row r="2034" customFormat="false" ht="15" hidden="false" customHeight="false" outlineLevel="0" collapsed="false">
      <c r="A2034" s="2" t="str">
        <f aca="false">RAW_DATA!A2030</f>
        <v>ORD-102029</v>
      </c>
      <c r="B2034" s="2" t="str">
        <f aca="false">RAW_DATA!B2030</f>
        <v>CUST-2850</v>
      </c>
      <c r="C2034" s="2" t="str">
        <f aca="false">RAW_DATA!C2030</f>
        <v>Women</v>
      </c>
      <c r="D2034" s="2" t="str">
        <f aca="false">RAW_DATA!D2030</f>
        <v>WOM-SCARF-001</v>
      </c>
      <c r="E2034" s="14" t="str">
        <f aca="false">RAW_DATA!E2030</f>
        <v>2024-02-02</v>
      </c>
      <c r="F2034" s="14" t="str">
        <f aca="false">RAW_DATA!F2030</f>
        <v>2024-02-04</v>
      </c>
      <c r="G2034" s="2" t="str">
        <f aca="false">RAW_DATA!G2030</f>
        <v>Bagmati</v>
      </c>
      <c r="H2034" s="4" t="n">
        <f aca="false">RAW_DATA!H2030</f>
        <v>9536.97</v>
      </c>
      <c r="I2034" s="5" t="n">
        <f aca="false">RAW_DATA!I2030</f>
        <v>0</v>
      </c>
      <c r="J2034" s="2" t="str">
        <f aca="false">RAW_DATA!J2030</f>
        <v>Yes</v>
      </c>
      <c r="K2034" s="15" t="n">
        <f aca="false">IF(AND(F2034&lt;&gt;"",E2034&lt;&gt;""),DATEVALUE(F2034)-DATEVALUE(E2034),"")</f>
        <v>2</v>
      </c>
      <c r="L2034" s="4" t="n">
        <f aca="false">H2034*(1-I2034/100)</f>
        <v>9536.97</v>
      </c>
      <c r="M2034" s="4" t="n">
        <f aca="false">H2034*CALCULATIONS!$B$2</f>
        <v>5722.182</v>
      </c>
      <c r="N2034" s="4" t="n">
        <f aca="false">IF(J2034="Yes",H2034*CALCULATIONS!$B$3,0)</f>
        <v>1907.394</v>
      </c>
      <c r="O2034" s="4" t="n">
        <f aca="false">L2034-M2034-N2034</f>
        <v>1907.394</v>
      </c>
      <c r="P2034" s="16" t="n">
        <f aca="false">IF(L2034&gt;0,O2034/L2034,"")</f>
        <v>0.2</v>
      </c>
    </row>
    <row r="2035" customFormat="false" ht="15" hidden="false" customHeight="false" outlineLevel="0" collapsed="false">
      <c r="A2035" s="2" t="str">
        <f aca="false">RAW_DATA!A2031</f>
        <v>ORD-102030</v>
      </c>
      <c r="B2035" s="2" t="str">
        <f aca="false">RAW_DATA!B2031</f>
        <v>CUST-4351</v>
      </c>
      <c r="C2035" s="2" t="str">
        <f aca="false">RAW_DATA!C2031</f>
        <v>Women</v>
      </c>
      <c r="D2035" s="2" t="str">
        <f aca="false">RAW_DATA!D2031</f>
        <v>WOM-TOP-001</v>
      </c>
      <c r="E2035" s="14" t="str">
        <f aca="false">RAW_DATA!E2031</f>
        <v>2024-11-23</v>
      </c>
      <c r="F2035" s="14" t="str">
        <f aca="false">RAW_DATA!F2031</f>
        <v>2024-12-02</v>
      </c>
      <c r="G2035" s="2" t="str">
        <f aca="false">RAW_DATA!G2031</f>
        <v>Madhesh</v>
      </c>
      <c r="H2035" s="4" t="n">
        <f aca="false">RAW_DATA!H2031</f>
        <v>14813.47</v>
      </c>
      <c r="I2035" s="5" t="n">
        <f aca="false">RAW_DATA!I2031</f>
        <v>30</v>
      </c>
      <c r="J2035" s="2" t="str">
        <f aca="false">RAW_DATA!J2031</f>
        <v>No</v>
      </c>
      <c r="K2035" s="15" t="n">
        <f aca="false">IF(AND(F2035&lt;&gt;"",E2035&lt;&gt;""),DATEVALUE(F2035)-DATEVALUE(E2035),"")</f>
        <v>9</v>
      </c>
      <c r="L2035" s="4" t="n">
        <f aca="false">H2035*(1-I2035/100)</f>
        <v>10369.429</v>
      </c>
      <c r="M2035" s="4" t="n">
        <f aca="false">H2035*CALCULATIONS!$B$2</f>
        <v>8888.082</v>
      </c>
      <c r="N2035" s="4" t="n">
        <f aca="false">IF(J2035="Yes",H2035*CALCULATIONS!$B$3,0)</f>
        <v>0</v>
      </c>
      <c r="O2035" s="4" t="n">
        <f aca="false">L2035-M2035-N2035</f>
        <v>1481.347</v>
      </c>
      <c r="P2035" s="16" t="n">
        <f aca="false">IF(L2035&gt;0,O2035/L2035,"")</f>
        <v>0.142857142857143</v>
      </c>
    </row>
    <row r="2036" customFormat="false" ht="15" hidden="false" customHeight="false" outlineLevel="0" collapsed="false">
      <c r="A2036" s="2" t="str">
        <f aca="false">RAW_DATA!A2032</f>
        <v>ORD-102031</v>
      </c>
      <c r="B2036" s="2" t="str">
        <f aca="false">RAW_DATA!B2032</f>
        <v>CUST-1717</v>
      </c>
      <c r="C2036" s="2" t="str">
        <f aca="false">RAW_DATA!C2032</f>
        <v>Women</v>
      </c>
      <c r="D2036" s="2" t="str">
        <f aca="false">RAW_DATA!D2032</f>
        <v>WOM-SAREE-001</v>
      </c>
      <c r="E2036" s="14" t="str">
        <f aca="false">RAW_DATA!E2032</f>
        <v>2024-01-01</v>
      </c>
      <c r="F2036" s="14" t="str">
        <f aca="false">RAW_DATA!F2032</f>
        <v>2024-01-05</v>
      </c>
      <c r="G2036" s="2" t="str">
        <f aca="false">RAW_DATA!G2032</f>
        <v>Bagmati</v>
      </c>
      <c r="H2036" s="4" t="n">
        <f aca="false">RAW_DATA!H2032</f>
        <v>10935.86</v>
      </c>
      <c r="I2036" s="5" t="n">
        <f aca="false">RAW_DATA!I2032</f>
        <v>15</v>
      </c>
      <c r="J2036" s="2" t="str">
        <f aca="false">RAW_DATA!J2032</f>
        <v>No</v>
      </c>
      <c r="K2036" s="15" t="n">
        <f aca="false">IF(AND(F2036&lt;&gt;"",E2036&lt;&gt;""),DATEVALUE(F2036)-DATEVALUE(E2036),"")</f>
        <v>4</v>
      </c>
      <c r="L2036" s="4" t="n">
        <f aca="false">H2036*(1-I2036/100)</f>
        <v>9295.481</v>
      </c>
      <c r="M2036" s="4" t="n">
        <f aca="false">H2036*CALCULATIONS!$B$2</f>
        <v>6561.516</v>
      </c>
      <c r="N2036" s="4" t="n">
        <f aca="false">IF(J2036="Yes",H2036*CALCULATIONS!$B$3,0)</f>
        <v>0</v>
      </c>
      <c r="O2036" s="4" t="n">
        <f aca="false">L2036-M2036-N2036</f>
        <v>2733.965</v>
      </c>
      <c r="P2036" s="16" t="n">
        <f aca="false">IF(L2036&gt;0,O2036/L2036,"")</f>
        <v>0.294117647058823</v>
      </c>
    </row>
    <row r="2037" customFormat="false" ht="15" hidden="false" customHeight="false" outlineLevel="0" collapsed="false">
      <c r="A2037" s="2" t="str">
        <f aca="false">RAW_DATA!A2033</f>
        <v>ORD-102032</v>
      </c>
      <c r="B2037" s="2" t="str">
        <f aca="false">RAW_DATA!B2033</f>
        <v>CUST-5561</v>
      </c>
      <c r="C2037" s="2" t="str">
        <f aca="false">RAW_DATA!C2033</f>
        <v>Kids</v>
      </c>
      <c r="D2037" s="2" t="str">
        <f aca="false">RAW_DATA!D2033</f>
        <v>KID-UNIFORM-001</v>
      </c>
      <c r="E2037" s="14" t="str">
        <f aca="false">RAW_DATA!E2033</f>
        <v>2024-12-24</v>
      </c>
      <c r="F2037" s="14" t="str">
        <f aca="false">RAW_DATA!F2033</f>
        <v>2024-12-25</v>
      </c>
      <c r="G2037" s="2" t="str">
        <f aca="false">RAW_DATA!G2033</f>
        <v>Gandaki</v>
      </c>
      <c r="H2037" s="4" t="n">
        <f aca="false">RAW_DATA!H2033</f>
        <v>6308.82</v>
      </c>
      <c r="I2037" s="5" t="n">
        <f aca="false">RAW_DATA!I2033</f>
        <v>0</v>
      </c>
      <c r="J2037" s="2" t="str">
        <f aca="false">RAW_DATA!J2033</f>
        <v>Yes</v>
      </c>
      <c r="K2037" s="15" t="n">
        <f aca="false">IF(AND(F2037&lt;&gt;"",E2037&lt;&gt;""),DATEVALUE(F2037)-DATEVALUE(E2037),"")</f>
        <v>1</v>
      </c>
      <c r="L2037" s="4" t="n">
        <f aca="false">H2037*(1-I2037/100)</f>
        <v>6308.82</v>
      </c>
      <c r="M2037" s="4" t="n">
        <f aca="false">H2037*CALCULATIONS!$B$2</f>
        <v>3785.292</v>
      </c>
      <c r="N2037" s="4" t="n">
        <f aca="false">IF(J2037="Yes",H2037*CALCULATIONS!$B$3,0)</f>
        <v>1261.764</v>
      </c>
      <c r="O2037" s="4" t="n">
        <f aca="false">L2037-M2037-N2037</f>
        <v>1261.764</v>
      </c>
      <c r="P2037" s="16" t="n">
        <f aca="false">IF(L2037&gt;0,O2037/L2037,"")</f>
        <v>0.2</v>
      </c>
    </row>
    <row r="2038" customFormat="false" ht="15" hidden="false" customHeight="false" outlineLevel="0" collapsed="false">
      <c r="A2038" s="2" t="str">
        <f aca="false">RAW_DATA!A2034</f>
        <v>ORD-102033</v>
      </c>
      <c r="B2038" s="2" t="str">
        <f aca="false">RAW_DATA!B2034</f>
        <v>CUST-4166</v>
      </c>
      <c r="C2038" s="2" t="str">
        <f aca="false">RAW_DATA!C2034</f>
        <v>Women</v>
      </c>
      <c r="D2038" s="2" t="str">
        <f aca="false">RAW_DATA!D2034</f>
        <v>WOM-SUIT-001</v>
      </c>
      <c r="E2038" s="14" t="str">
        <f aca="false">RAW_DATA!E2034</f>
        <v>2024-08-07</v>
      </c>
      <c r="F2038" s="14" t="str">
        <f aca="false">RAW_DATA!F2034</f>
        <v>2024-08-11</v>
      </c>
      <c r="G2038" s="2" t="str">
        <f aca="false">RAW_DATA!G2034</f>
        <v>Bagmati</v>
      </c>
      <c r="H2038" s="4" t="n">
        <f aca="false">RAW_DATA!H2034</f>
        <v>9436.05</v>
      </c>
      <c r="I2038" s="5" t="n">
        <f aca="false">RAW_DATA!I2034</f>
        <v>0</v>
      </c>
      <c r="J2038" s="2" t="str">
        <f aca="false">RAW_DATA!J2034</f>
        <v>Yes</v>
      </c>
      <c r="K2038" s="15" t="n">
        <f aca="false">IF(AND(F2038&lt;&gt;"",E2038&lt;&gt;""),DATEVALUE(F2038)-DATEVALUE(E2038),"")</f>
        <v>4</v>
      </c>
      <c r="L2038" s="4" t="n">
        <f aca="false">H2038*(1-I2038/100)</f>
        <v>9436.05</v>
      </c>
      <c r="M2038" s="4" t="n">
        <f aca="false">H2038*CALCULATIONS!$B$2</f>
        <v>5661.63</v>
      </c>
      <c r="N2038" s="4" t="n">
        <f aca="false">IF(J2038="Yes",H2038*CALCULATIONS!$B$3,0)</f>
        <v>1887.21</v>
      </c>
      <c r="O2038" s="4" t="n">
        <f aca="false">L2038-M2038-N2038</f>
        <v>1887.21</v>
      </c>
      <c r="P2038" s="16" t="n">
        <f aca="false">IF(L2038&gt;0,O2038/L2038,"")</f>
        <v>0.2</v>
      </c>
    </row>
    <row r="2039" customFormat="false" ht="15" hidden="false" customHeight="false" outlineLevel="0" collapsed="false">
      <c r="A2039" s="2" t="str">
        <f aca="false">RAW_DATA!A2035</f>
        <v>ORD-102034</v>
      </c>
      <c r="B2039" s="2" t="str">
        <f aca="false">RAW_DATA!B2035</f>
        <v>CUST-2070</v>
      </c>
      <c r="C2039" s="2" t="str">
        <f aca="false">RAW_DATA!C2035</f>
        <v>Women</v>
      </c>
      <c r="D2039" s="2" t="str">
        <f aca="false">RAW_DATA!D2035</f>
        <v>WOM-JEANS-001</v>
      </c>
      <c r="E2039" s="14" t="str">
        <f aca="false">RAW_DATA!E2035</f>
        <v>2024-02-02</v>
      </c>
      <c r="F2039" s="14" t="str">
        <f aca="false">RAW_DATA!F2035</f>
        <v>2024-02-07</v>
      </c>
      <c r="G2039" s="2" t="str">
        <f aca="false">RAW_DATA!G2035</f>
        <v>Bagmati</v>
      </c>
      <c r="H2039" s="4" t="n">
        <f aca="false">RAW_DATA!H2035</f>
        <v>6537.67</v>
      </c>
      <c r="I2039" s="5" t="n">
        <f aca="false">RAW_DATA!I2035</f>
        <v>20</v>
      </c>
      <c r="J2039" s="2" t="str">
        <f aca="false">RAW_DATA!J2035</f>
        <v>No</v>
      </c>
      <c r="K2039" s="15" t="n">
        <f aca="false">IF(AND(F2039&lt;&gt;"",E2039&lt;&gt;""),DATEVALUE(F2039)-DATEVALUE(E2039),"")</f>
        <v>5</v>
      </c>
      <c r="L2039" s="4" t="n">
        <f aca="false">H2039*(1-I2039/100)</f>
        <v>5230.136</v>
      </c>
      <c r="M2039" s="4" t="n">
        <f aca="false">H2039*CALCULATIONS!$B$2</f>
        <v>3922.602</v>
      </c>
      <c r="N2039" s="4" t="n">
        <f aca="false">IF(J2039="Yes",H2039*CALCULATIONS!$B$3,0)</f>
        <v>0</v>
      </c>
      <c r="O2039" s="4" t="n">
        <f aca="false">L2039-M2039-N2039</f>
        <v>1307.534</v>
      </c>
      <c r="P2039" s="16" t="n">
        <f aca="false">IF(L2039&gt;0,O2039/L2039,"")</f>
        <v>0.25</v>
      </c>
    </row>
    <row r="2040" customFormat="false" ht="15" hidden="false" customHeight="false" outlineLevel="0" collapsed="false">
      <c r="A2040" s="2" t="str">
        <f aca="false">RAW_DATA!A2036</f>
        <v>ORD-102035</v>
      </c>
      <c r="B2040" s="2" t="str">
        <f aca="false">RAW_DATA!B2036</f>
        <v>CUST-1046</v>
      </c>
      <c r="C2040" s="2" t="str">
        <f aca="false">RAW_DATA!C2036</f>
        <v>Women</v>
      </c>
      <c r="D2040" s="2" t="str">
        <f aca="false">RAW_DATA!D2036</f>
        <v>WOM-DRESS-001</v>
      </c>
      <c r="E2040" s="14" t="str">
        <f aca="false">RAW_DATA!E2036</f>
        <v>2024-10-06</v>
      </c>
      <c r="F2040" s="14" t="str">
        <f aca="false">RAW_DATA!F2036</f>
        <v>2024-10-13</v>
      </c>
      <c r="G2040" s="2" t="str">
        <f aca="false">RAW_DATA!G2036</f>
        <v>Lumbini</v>
      </c>
      <c r="H2040" s="4" t="n">
        <f aca="false">RAW_DATA!H2036</f>
        <v>8304.48</v>
      </c>
      <c r="I2040" s="5" t="n">
        <f aca="false">RAW_DATA!I2036</f>
        <v>20</v>
      </c>
      <c r="J2040" s="2" t="str">
        <f aca="false">RAW_DATA!J2036</f>
        <v>No</v>
      </c>
      <c r="K2040" s="15" t="n">
        <f aca="false">IF(AND(F2040&lt;&gt;"",E2040&lt;&gt;""),DATEVALUE(F2040)-DATEVALUE(E2040),"")</f>
        <v>7</v>
      </c>
      <c r="L2040" s="4" t="n">
        <f aca="false">H2040*(1-I2040/100)</f>
        <v>6643.584</v>
      </c>
      <c r="M2040" s="4" t="n">
        <f aca="false">H2040*CALCULATIONS!$B$2</f>
        <v>4982.688</v>
      </c>
      <c r="N2040" s="4" t="n">
        <f aca="false">IF(J2040="Yes",H2040*CALCULATIONS!$B$3,0)</f>
        <v>0</v>
      </c>
      <c r="O2040" s="4" t="n">
        <f aca="false">L2040-M2040-N2040</f>
        <v>1660.896</v>
      </c>
      <c r="P2040" s="16" t="n">
        <f aca="false">IF(L2040&gt;0,O2040/L2040,"")</f>
        <v>0.25</v>
      </c>
    </row>
    <row r="2041" customFormat="false" ht="15" hidden="false" customHeight="false" outlineLevel="0" collapsed="false">
      <c r="A2041" s="2" t="str">
        <f aca="false">RAW_DATA!A2037</f>
        <v>ORD-102036</v>
      </c>
      <c r="B2041" s="2" t="str">
        <f aca="false">RAW_DATA!B2037</f>
        <v>CUST-2713</v>
      </c>
      <c r="C2041" s="2" t="str">
        <f aca="false">RAW_DATA!C2037</f>
        <v>Kids</v>
      </c>
      <c r="D2041" s="2" t="str">
        <f aca="false">RAW_DATA!D2037</f>
        <v>KID-HOODIE-001</v>
      </c>
      <c r="E2041" s="14" t="str">
        <f aca="false">RAW_DATA!E2037</f>
        <v>2024-02-10</v>
      </c>
      <c r="F2041" s="14" t="str">
        <f aca="false">RAW_DATA!F2037</f>
        <v>2024-02-15</v>
      </c>
      <c r="G2041" s="2" t="str">
        <f aca="false">RAW_DATA!G2037</f>
        <v>Karnali</v>
      </c>
      <c r="H2041" s="4" t="n">
        <f aca="false">RAW_DATA!H2037</f>
        <v>1905.02</v>
      </c>
      <c r="I2041" s="5" t="n">
        <f aca="false">RAW_DATA!I2037</f>
        <v>5</v>
      </c>
      <c r="J2041" s="2" t="str">
        <f aca="false">RAW_DATA!J2037</f>
        <v>No</v>
      </c>
      <c r="K2041" s="15" t="n">
        <f aca="false">IF(AND(F2041&lt;&gt;"",E2041&lt;&gt;""),DATEVALUE(F2041)-DATEVALUE(E2041),"")</f>
        <v>5</v>
      </c>
      <c r="L2041" s="4" t="n">
        <f aca="false">H2041*(1-I2041/100)</f>
        <v>1809.769</v>
      </c>
      <c r="M2041" s="4" t="n">
        <f aca="false">H2041*CALCULATIONS!$B$2</f>
        <v>1143.012</v>
      </c>
      <c r="N2041" s="4" t="n">
        <f aca="false">IF(J2041="Yes",H2041*CALCULATIONS!$B$3,0)</f>
        <v>0</v>
      </c>
      <c r="O2041" s="4" t="n">
        <f aca="false">L2041-M2041-N2041</f>
        <v>666.757</v>
      </c>
      <c r="P2041" s="16" t="n">
        <f aca="false">IF(L2041&gt;0,O2041/L2041,"")</f>
        <v>0.368421052631579</v>
      </c>
    </row>
    <row r="2042" customFormat="false" ht="15" hidden="false" customHeight="false" outlineLevel="0" collapsed="false">
      <c r="A2042" s="2" t="str">
        <f aca="false">RAW_DATA!A2038</f>
        <v>ORD-102037</v>
      </c>
      <c r="B2042" s="2" t="str">
        <f aca="false">RAW_DATA!B2038</f>
        <v>CUST-9821</v>
      </c>
      <c r="C2042" s="2" t="str">
        <f aca="false">RAW_DATA!C2038</f>
        <v>Women</v>
      </c>
      <c r="D2042" s="2" t="str">
        <f aca="false">RAW_DATA!D2038</f>
        <v>WOM-BLOUSE-001</v>
      </c>
      <c r="E2042" s="14" t="str">
        <f aca="false">RAW_DATA!E2038</f>
        <v>2024-05-15</v>
      </c>
      <c r="F2042" s="14" t="str">
        <f aca="false">RAW_DATA!F2038</f>
        <v>2024-05-21</v>
      </c>
      <c r="G2042" s="2" t="str">
        <f aca="false">RAW_DATA!G2038</f>
        <v>Gandaki</v>
      </c>
      <c r="H2042" s="4" t="n">
        <f aca="false">RAW_DATA!H2038</f>
        <v>9585.56</v>
      </c>
      <c r="I2042" s="5" t="n">
        <f aca="false">RAW_DATA!I2038</f>
        <v>15</v>
      </c>
      <c r="J2042" s="2" t="str">
        <f aca="false">RAW_DATA!J2038</f>
        <v>No</v>
      </c>
      <c r="K2042" s="15" t="n">
        <f aca="false">IF(AND(F2042&lt;&gt;"",E2042&lt;&gt;""),DATEVALUE(F2042)-DATEVALUE(E2042),"")</f>
        <v>6</v>
      </c>
      <c r="L2042" s="4" t="n">
        <f aca="false">H2042*(1-I2042/100)</f>
        <v>8147.726</v>
      </c>
      <c r="M2042" s="4" t="n">
        <f aca="false">H2042*CALCULATIONS!$B$2</f>
        <v>5751.336</v>
      </c>
      <c r="N2042" s="4" t="n">
        <f aca="false">IF(J2042="Yes",H2042*CALCULATIONS!$B$3,0)</f>
        <v>0</v>
      </c>
      <c r="O2042" s="4" t="n">
        <f aca="false">L2042-M2042-N2042</f>
        <v>2396.39</v>
      </c>
      <c r="P2042" s="16" t="n">
        <f aca="false">IF(L2042&gt;0,O2042/L2042,"")</f>
        <v>0.294117647058824</v>
      </c>
    </row>
    <row r="2043" customFormat="false" ht="15" hidden="false" customHeight="false" outlineLevel="0" collapsed="false">
      <c r="A2043" s="2" t="str">
        <f aca="false">RAW_DATA!A2039</f>
        <v>ORD-102038</v>
      </c>
      <c r="B2043" s="2" t="str">
        <f aca="false">RAW_DATA!B2039</f>
        <v>CUST-9302</v>
      </c>
      <c r="C2043" s="2" t="str">
        <f aca="false">RAW_DATA!C2039</f>
        <v>Women</v>
      </c>
      <c r="D2043" s="2" t="str">
        <f aca="false">RAW_DATA!D2039</f>
        <v>WOM-TOP-001</v>
      </c>
      <c r="E2043" s="14" t="str">
        <f aca="false">RAW_DATA!E2039</f>
        <v>2024-11-12</v>
      </c>
      <c r="F2043" s="14" t="str">
        <f aca="false">RAW_DATA!F2039</f>
        <v>2024-11-18</v>
      </c>
      <c r="G2043" s="2" t="str">
        <f aca="false">RAW_DATA!G2039</f>
        <v>Lumbini</v>
      </c>
      <c r="H2043" s="4" t="n">
        <f aca="false">RAW_DATA!H2039</f>
        <v>6239.5</v>
      </c>
      <c r="I2043" s="5" t="n">
        <f aca="false">RAW_DATA!I2039</f>
        <v>20</v>
      </c>
      <c r="J2043" s="2" t="str">
        <f aca="false">RAW_DATA!J2039</f>
        <v>No</v>
      </c>
      <c r="K2043" s="15" t="n">
        <f aca="false">IF(AND(F2043&lt;&gt;"",E2043&lt;&gt;""),DATEVALUE(F2043)-DATEVALUE(E2043),"")</f>
        <v>6</v>
      </c>
      <c r="L2043" s="4" t="n">
        <f aca="false">H2043*(1-I2043/100)</f>
        <v>4991.6</v>
      </c>
      <c r="M2043" s="4" t="n">
        <f aca="false">H2043*CALCULATIONS!$B$2</f>
        <v>3743.7</v>
      </c>
      <c r="N2043" s="4" t="n">
        <f aca="false">IF(J2043="Yes",H2043*CALCULATIONS!$B$3,0)</f>
        <v>0</v>
      </c>
      <c r="O2043" s="4" t="n">
        <f aca="false">L2043-M2043-N2043</f>
        <v>1247.9</v>
      </c>
      <c r="P2043" s="16" t="n">
        <f aca="false">IF(L2043&gt;0,O2043/L2043,"")</f>
        <v>0.25</v>
      </c>
    </row>
    <row r="2044" customFormat="false" ht="15" hidden="false" customHeight="false" outlineLevel="0" collapsed="false">
      <c r="A2044" s="2" t="str">
        <f aca="false">RAW_DATA!A2040</f>
        <v>ORD-102039</v>
      </c>
      <c r="B2044" s="2" t="str">
        <f aca="false">RAW_DATA!B2040</f>
        <v>CUST-1807</v>
      </c>
      <c r="C2044" s="2" t="str">
        <f aca="false">RAW_DATA!C2040</f>
        <v>Men</v>
      </c>
      <c r="D2044" s="2" t="str">
        <f aca="false">RAW_DATA!D2040</f>
        <v>MEN-JACKET-001</v>
      </c>
      <c r="E2044" s="14" t="str">
        <f aca="false">RAW_DATA!E2040</f>
        <v>2024-06-23</v>
      </c>
      <c r="F2044" s="14" t="str">
        <f aca="false">RAW_DATA!F2040</f>
        <v>2024-06-29</v>
      </c>
      <c r="G2044" s="2" t="str">
        <f aca="false">RAW_DATA!G2040</f>
        <v>Lumbini</v>
      </c>
      <c r="H2044" s="4" t="n">
        <f aca="false">RAW_DATA!H2040</f>
        <v>1809.29</v>
      </c>
      <c r="I2044" s="5" t="n">
        <f aca="false">RAW_DATA!I2040</f>
        <v>30</v>
      </c>
      <c r="J2044" s="2" t="str">
        <f aca="false">RAW_DATA!J2040</f>
        <v>No</v>
      </c>
      <c r="K2044" s="15" t="n">
        <f aca="false">IF(AND(F2044&lt;&gt;"",E2044&lt;&gt;""),DATEVALUE(F2044)-DATEVALUE(E2044),"")</f>
        <v>6</v>
      </c>
      <c r="L2044" s="4" t="n">
        <f aca="false">H2044*(1-I2044/100)</f>
        <v>1266.503</v>
      </c>
      <c r="M2044" s="4" t="n">
        <f aca="false">H2044*CALCULATIONS!$B$2</f>
        <v>1085.574</v>
      </c>
      <c r="N2044" s="4" t="n">
        <f aca="false">IF(J2044="Yes",H2044*CALCULATIONS!$B$3,0)</f>
        <v>0</v>
      </c>
      <c r="O2044" s="4" t="n">
        <f aca="false">L2044-M2044-N2044</f>
        <v>180.929</v>
      </c>
      <c r="P2044" s="16" t="n">
        <f aca="false">IF(L2044&gt;0,O2044/L2044,"")</f>
        <v>0.142857142857143</v>
      </c>
    </row>
    <row r="2045" customFormat="false" ht="15" hidden="false" customHeight="false" outlineLevel="0" collapsed="false">
      <c r="A2045" s="2" t="str">
        <f aca="false">RAW_DATA!A2041</f>
        <v>ORD-102040</v>
      </c>
      <c r="B2045" s="2" t="str">
        <f aca="false">RAW_DATA!B2041</f>
        <v>CUST-6919</v>
      </c>
      <c r="C2045" s="2" t="str">
        <f aca="false">RAW_DATA!C2041</f>
        <v>Men</v>
      </c>
      <c r="D2045" s="2" t="str">
        <f aca="false">RAW_DATA!D2041</f>
        <v>MEN-KURTA-001</v>
      </c>
      <c r="E2045" s="14" t="str">
        <f aca="false">RAW_DATA!E2041</f>
        <v>2024-01-30</v>
      </c>
      <c r="F2045" s="14" t="str">
        <f aca="false">RAW_DATA!F2041</f>
        <v>2024-02-08</v>
      </c>
      <c r="G2045" s="2" t="str">
        <f aca="false">RAW_DATA!G2041</f>
        <v>Bagmati</v>
      </c>
      <c r="H2045" s="4" t="n">
        <f aca="false">RAW_DATA!H2041</f>
        <v>10353.08</v>
      </c>
      <c r="I2045" s="5" t="n">
        <f aca="false">RAW_DATA!I2041</f>
        <v>20</v>
      </c>
      <c r="J2045" s="2" t="str">
        <f aca="false">RAW_DATA!J2041</f>
        <v>No</v>
      </c>
      <c r="K2045" s="15" t="n">
        <f aca="false">IF(AND(F2045&lt;&gt;"",E2045&lt;&gt;""),DATEVALUE(F2045)-DATEVALUE(E2045),"")</f>
        <v>9</v>
      </c>
      <c r="L2045" s="4" t="n">
        <f aca="false">H2045*(1-I2045/100)</f>
        <v>8282.464</v>
      </c>
      <c r="M2045" s="4" t="n">
        <f aca="false">H2045*CALCULATIONS!$B$2</f>
        <v>6211.848</v>
      </c>
      <c r="N2045" s="4" t="n">
        <f aca="false">IF(J2045="Yes",H2045*CALCULATIONS!$B$3,0)</f>
        <v>0</v>
      </c>
      <c r="O2045" s="4" t="n">
        <f aca="false">L2045-M2045-N2045</f>
        <v>2070.616</v>
      </c>
      <c r="P2045" s="16" t="n">
        <f aca="false">IF(L2045&gt;0,O2045/L2045,"")</f>
        <v>0.25</v>
      </c>
    </row>
    <row r="2046" customFormat="false" ht="15" hidden="false" customHeight="false" outlineLevel="0" collapsed="false">
      <c r="A2046" s="2" t="str">
        <f aca="false">RAW_DATA!A2042</f>
        <v>ORD-102041</v>
      </c>
      <c r="B2046" s="2" t="str">
        <f aca="false">RAW_DATA!B2042</f>
        <v>CUST-2013</v>
      </c>
      <c r="C2046" s="2" t="str">
        <f aca="false">RAW_DATA!C2042</f>
        <v>Men</v>
      </c>
      <c r="D2046" s="2" t="str">
        <f aca="false">RAW_DATA!D2042</f>
        <v>MEN-POLO-001</v>
      </c>
      <c r="E2046" s="14" t="str">
        <f aca="false">RAW_DATA!E2042</f>
        <v>2024-02-06</v>
      </c>
      <c r="F2046" s="14" t="str">
        <f aca="false">RAW_DATA!F2042</f>
        <v>2024-02-11</v>
      </c>
      <c r="G2046" s="2" t="str">
        <f aca="false">RAW_DATA!G2042</f>
        <v>Karnali</v>
      </c>
      <c r="H2046" s="4" t="n">
        <f aca="false">RAW_DATA!H2042</f>
        <v>5593.29</v>
      </c>
      <c r="I2046" s="5" t="n">
        <f aca="false">RAW_DATA!I2042</f>
        <v>0</v>
      </c>
      <c r="J2046" s="2" t="str">
        <f aca="false">RAW_DATA!J2042</f>
        <v>No</v>
      </c>
      <c r="K2046" s="15" t="n">
        <f aca="false">IF(AND(F2046&lt;&gt;"",E2046&lt;&gt;""),DATEVALUE(F2046)-DATEVALUE(E2046),"")</f>
        <v>5</v>
      </c>
      <c r="L2046" s="4" t="n">
        <f aca="false">H2046*(1-I2046/100)</f>
        <v>5593.29</v>
      </c>
      <c r="M2046" s="4" t="n">
        <f aca="false">H2046*CALCULATIONS!$B$2</f>
        <v>3355.974</v>
      </c>
      <c r="N2046" s="4" t="n">
        <f aca="false">IF(J2046="Yes",H2046*CALCULATIONS!$B$3,0)</f>
        <v>0</v>
      </c>
      <c r="O2046" s="4" t="n">
        <f aca="false">L2046-M2046-N2046</f>
        <v>2237.316</v>
      </c>
      <c r="P2046" s="16" t="n">
        <f aca="false">IF(L2046&gt;0,O2046/L2046,"")</f>
        <v>0.4</v>
      </c>
    </row>
    <row r="2047" customFormat="false" ht="15" hidden="false" customHeight="false" outlineLevel="0" collapsed="false">
      <c r="A2047" s="2" t="str">
        <f aca="false">RAW_DATA!A2043</f>
        <v>ORD-102042</v>
      </c>
      <c r="B2047" s="2" t="str">
        <f aca="false">RAW_DATA!B2043</f>
        <v>CUST-7730</v>
      </c>
      <c r="C2047" s="2" t="str">
        <f aca="false">RAW_DATA!C2043</f>
        <v>Men</v>
      </c>
      <c r="D2047" s="2" t="str">
        <f aca="false">RAW_DATA!D2043</f>
        <v>MEN-KURTA-001</v>
      </c>
      <c r="E2047" s="14" t="str">
        <f aca="false">RAW_DATA!E2043</f>
        <v>2024-07-21</v>
      </c>
      <c r="F2047" s="14" t="str">
        <f aca="false">RAW_DATA!F2043</f>
        <v>2024-07-24</v>
      </c>
      <c r="G2047" s="2" t="str">
        <f aca="false">RAW_DATA!G2043</f>
        <v>Gandaki</v>
      </c>
      <c r="H2047" s="4" t="n">
        <f aca="false">RAW_DATA!H2043</f>
        <v>8550.97</v>
      </c>
      <c r="I2047" s="5" t="n">
        <f aca="false">RAW_DATA!I2043</f>
        <v>30</v>
      </c>
      <c r="J2047" s="2" t="str">
        <f aca="false">RAW_DATA!J2043</f>
        <v>No</v>
      </c>
      <c r="K2047" s="15" t="n">
        <f aca="false">IF(AND(F2047&lt;&gt;"",E2047&lt;&gt;""),DATEVALUE(F2047)-DATEVALUE(E2047),"")</f>
        <v>3</v>
      </c>
      <c r="L2047" s="4" t="n">
        <f aca="false">H2047*(1-I2047/100)</f>
        <v>5985.679</v>
      </c>
      <c r="M2047" s="4" t="n">
        <f aca="false">H2047*CALCULATIONS!$B$2</f>
        <v>5130.582</v>
      </c>
      <c r="N2047" s="4" t="n">
        <f aca="false">IF(J2047="Yes",H2047*CALCULATIONS!$B$3,0)</f>
        <v>0</v>
      </c>
      <c r="O2047" s="4" t="n">
        <f aca="false">L2047-M2047-N2047</f>
        <v>855.097</v>
      </c>
      <c r="P2047" s="16" t="n">
        <f aca="false">IF(L2047&gt;0,O2047/L2047,"")</f>
        <v>0.142857142857143</v>
      </c>
    </row>
    <row r="2048" customFormat="false" ht="15" hidden="false" customHeight="false" outlineLevel="0" collapsed="false">
      <c r="A2048" s="2" t="str">
        <f aca="false">RAW_DATA!A2044</f>
        <v>ORD-102043</v>
      </c>
      <c r="B2048" s="2" t="str">
        <f aca="false">RAW_DATA!B2044</f>
        <v>CUST-1125</v>
      </c>
      <c r="C2048" s="2" t="str">
        <f aca="false">RAW_DATA!C2044</f>
        <v>Kids</v>
      </c>
      <c r="D2048" s="2" t="str">
        <f aca="false">RAW_DATA!D2044</f>
        <v>KID-JEANS-001</v>
      </c>
      <c r="E2048" s="14" t="str">
        <f aca="false">RAW_DATA!E2044</f>
        <v>2024-07-09</v>
      </c>
      <c r="F2048" s="14" t="str">
        <f aca="false">RAW_DATA!F2044</f>
        <v>2024-07-15</v>
      </c>
      <c r="G2048" s="2" t="str">
        <f aca="false">RAW_DATA!G2044</f>
        <v>Bagmati</v>
      </c>
      <c r="H2048" s="4" t="n">
        <f aca="false">RAW_DATA!H2044</f>
        <v>4268.63</v>
      </c>
      <c r="I2048" s="5" t="n">
        <f aca="false">RAW_DATA!I2044</f>
        <v>20</v>
      </c>
      <c r="J2048" s="2" t="str">
        <f aca="false">RAW_DATA!J2044</f>
        <v>No</v>
      </c>
      <c r="K2048" s="15" t="n">
        <f aca="false">IF(AND(F2048&lt;&gt;"",E2048&lt;&gt;""),DATEVALUE(F2048)-DATEVALUE(E2048),"")</f>
        <v>6</v>
      </c>
      <c r="L2048" s="4" t="n">
        <f aca="false">H2048*(1-I2048/100)</f>
        <v>3414.904</v>
      </c>
      <c r="M2048" s="4" t="n">
        <f aca="false">H2048*CALCULATIONS!$B$2</f>
        <v>2561.178</v>
      </c>
      <c r="N2048" s="4" t="n">
        <f aca="false">IF(J2048="Yes",H2048*CALCULATIONS!$B$3,0)</f>
        <v>0</v>
      </c>
      <c r="O2048" s="4" t="n">
        <f aca="false">L2048-M2048-N2048</f>
        <v>853.726000000001</v>
      </c>
      <c r="P2048" s="16" t="n">
        <f aca="false">IF(L2048&gt;0,O2048/L2048,"")</f>
        <v>0.25</v>
      </c>
    </row>
    <row r="2049" customFormat="false" ht="15" hidden="false" customHeight="false" outlineLevel="0" collapsed="false">
      <c r="A2049" s="2" t="str">
        <f aca="false">RAW_DATA!A2045</f>
        <v>ORD-102044</v>
      </c>
      <c r="B2049" s="2" t="str">
        <f aca="false">RAW_DATA!B2045</f>
        <v>CUST-5099</v>
      </c>
      <c r="C2049" s="2" t="str">
        <f aca="false">RAW_DATA!C2045</f>
        <v>Men</v>
      </c>
      <c r="D2049" s="2" t="str">
        <f aca="false">RAW_DATA!D2045</f>
        <v>MEN-KURTA-001</v>
      </c>
      <c r="E2049" s="14" t="str">
        <f aca="false">RAW_DATA!E2045</f>
        <v>2024-03-10</v>
      </c>
      <c r="F2049" s="14" t="str">
        <f aca="false">RAW_DATA!F2045</f>
        <v>2024-03-14</v>
      </c>
      <c r="G2049" s="2" t="str">
        <f aca="false">RAW_DATA!G2045</f>
        <v>Lumbini</v>
      </c>
      <c r="H2049" s="4" t="n">
        <f aca="false">RAW_DATA!H2045</f>
        <v>4866.43</v>
      </c>
      <c r="I2049" s="5" t="n">
        <f aca="false">RAW_DATA!I2045</f>
        <v>20</v>
      </c>
      <c r="J2049" s="2" t="str">
        <f aca="false">RAW_DATA!J2045</f>
        <v>No</v>
      </c>
      <c r="K2049" s="15" t="n">
        <f aca="false">IF(AND(F2049&lt;&gt;"",E2049&lt;&gt;""),DATEVALUE(F2049)-DATEVALUE(E2049),"")</f>
        <v>4</v>
      </c>
      <c r="L2049" s="4" t="n">
        <f aca="false">H2049*(1-I2049/100)</f>
        <v>3893.144</v>
      </c>
      <c r="M2049" s="4" t="n">
        <f aca="false">H2049*CALCULATIONS!$B$2</f>
        <v>2919.858</v>
      </c>
      <c r="N2049" s="4" t="n">
        <f aca="false">IF(J2049="Yes",H2049*CALCULATIONS!$B$3,0)</f>
        <v>0</v>
      </c>
      <c r="O2049" s="4" t="n">
        <f aca="false">L2049-M2049-N2049</f>
        <v>973.286</v>
      </c>
      <c r="P2049" s="16" t="n">
        <f aca="false">IF(L2049&gt;0,O2049/L2049,"")</f>
        <v>0.25</v>
      </c>
    </row>
    <row r="2050" customFormat="false" ht="15" hidden="false" customHeight="false" outlineLevel="0" collapsed="false">
      <c r="A2050" s="2" t="str">
        <f aca="false">RAW_DATA!A2046</f>
        <v>ORD-102045</v>
      </c>
      <c r="B2050" s="2" t="str">
        <f aca="false">RAW_DATA!B2046</f>
        <v>CUST-8125</v>
      </c>
      <c r="C2050" s="2" t="str">
        <f aca="false">RAW_DATA!C2046</f>
        <v>Men</v>
      </c>
      <c r="D2050" s="2" t="str">
        <f aca="false">RAW_DATA!D2046</f>
        <v>MEN-JACKET-001</v>
      </c>
      <c r="E2050" s="14" t="str">
        <f aca="false">RAW_DATA!E2046</f>
        <v>2024-05-20</v>
      </c>
      <c r="F2050" s="14" t="str">
        <f aca="false">RAW_DATA!F2046</f>
        <v>2024-05-28</v>
      </c>
      <c r="G2050" s="2" t="str">
        <f aca="false">RAW_DATA!G2046</f>
        <v>Sudurpashchim</v>
      </c>
      <c r="H2050" s="4" t="n">
        <f aca="false">RAW_DATA!H2046</f>
        <v>10394.92</v>
      </c>
      <c r="I2050" s="5" t="n">
        <f aca="false">RAW_DATA!I2046</f>
        <v>15</v>
      </c>
      <c r="J2050" s="2" t="str">
        <f aca="false">RAW_DATA!J2046</f>
        <v>No</v>
      </c>
      <c r="K2050" s="15" t="n">
        <f aca="false">IF(AND(F2050&lt;&gt;"",E2050&lt;&gt;""),DATEVALUE(F2050)-DATEVALUE(E2050),"")</f>
        <v>8</v>
      </c>
      <c r="L2050" s="4" t="n">
        <f aca="false">H2050*(1-I2050/100)</f>
        <v>8835.682</v>
      </c>
      <c r="M2050" s="4" t="n">
        <f aca="false">H2050*CALCULATIONS!$B$2</f>
        <v>6236.952</v>
      </c>
      <c r="N2050" s="4" t="n">
        <f aca="false">IF(J2050="Yes",H2050*CALCULATIONS!$B$3,0)</f>
        <v>0</v>
      </c>
      <c r="O2050" s="4" t="n">
        <f aca="false">L2050-M2050-N2050</f>
        <v>2598.73</v>
      </c>
      <c r="P2050" s="16" t="n">
        <f aca="false">IF(L2050&gt;0,O2050/L2050,"")</f>
        <v>0.294117647058824</v>
      </c>
    </row>
    <row r="2051" customFormat="false" ht="15" hidden="false" customHeight="false" outlineLevel="0" collapsed="false">
      <c r="A2051" s="2" t="str">
        <f aca="false">RAW_DATA!A2047</f>
        <v>ORD-102046</v>
      </c>
      <c r="B2051" s="2" t="str">
        <f aca="false">RAW_DATA!B2047</f>
        <v>CUST-6091</v>
      </c>
      <c r="C2051" s="2" t="str">
        <f aca="false">RAW_DATA!C2047</f>
        <v>Women</v>
      </c>
      <c r="D2051" s="2" t="str">
        <f aca="false">RAW_DATA!D2047</f>
        <v>WOM-LEHENGA-001</v>
      </c>
      <c r="E2051" s="14" t="str">
        <f aca="false">RAW_DATA!E2047</f>
        <v>2024-03-23</v>
      </c>
      <c r="F2051" s="14" t="str">
        <f aca="false">RAW_DATA!F2047</f>
        <v>2024-03-24</v>
      </c>
      <c r="G2051" s="2" t="str">
        <f aca="false">RAW_DATA!G2047</f>
        <v>Bagmati</v>
      </c>
      <c r="H2051" s="4" t="n">
        <f aca="false">RAW_DATA!H2047</f>
        <v>6819.16</v>
      </c>
      <c r="I2051" s="5" t="n">
        <f aca="false">RAW_DATA!I2047</f>
        <v>30</v>
      </c>
      <c r="J2051" s="2" t="str">
        <f aca="false">RAW_DATA!J2047</f>
        <v>No</v>
      </c>
      <c r="K2051" s="15" t="n">
        <f aca="false">IF(AND(F2051&lt;&gt;"",E2051&lt;&gt;""),DATEVALUE(F2051)-DATEVALUE(E2051),"")</f>
        <v>1</v>
      </c>
      <c r="L2051" s="4" t="n">
        <f aca="false">H2051*(1-I2051/100)</f>
        <v>4773.412</v>
      </c>
      <c r="M2051" s="4" t="n">
        <f aca="false">H2051*CALCULATIONS!$B$2</f>
        <v>4091.496</v>
      </c>
      <c r="N2051" s="4" t="n">
        <f aca="false">IF(J2051="Yes",H2051*CALCULATIONS!$B$3,0)</f>
        <v>0</v>
      </c>
      <c r="O2051" s="4" t="n">
        <f aca="false">L2051-M2051-N2051</f>
        <v>681.916</v>
      </c>
      <c r="P2051" s="16" t="n">
        <f aca="false">IF(L2051&gt;0,O2051/L2051,"")</f>
        <v>0.142857142857143</v>
      </c>
    </row>
    <row r="2052" customFormat="false" ht="15" hidden="false" customHeight="false" outlineLevel="0" collapsed="false">
      <c r="A2052" s="2" t="str">
        <f aca="false">RAW_DATA!A2048</f>
        <v>ORD-102047</v>
      </c>
      <c r="B2052" s="2" t="str">
        <f aca="false">RAW_DATA!B2048</f>
        <v>CUST-6054</v>
      </c>
      <c r="C2052" s="2" t="str">
        <f aca="false">RAW_DATA!C2048</f>
        <v>Men</v>
      </c>
      <c r="D2052" s="2" t="str">
        <f aca="false">RAW_DATA!D2048</f>
        <v>MEN-SUIT-001</v>
      </c>
      <c r="E2052" s="14" t="str">
        <f aca="false">RAW_DATA!E2048</f>
        <v>2024-01-15</v>
      </c>
      <c r="F2052" s="14" t="str">
        <f aca="false">RAW_DATA!F2048</f>
        <v>2024-01-21</v>
      </c>
      <c r="G2052" s="2" t="str">
        <f aca="false">RAW_DATA!G2048</f>
        <v>Madhesh</v>
      </c>
      <c r="H2052" s="4" t="n">
        <f aca="false">RAW_DATA!H2048</f>
        <v>5428.79</v>
      </c>
      <c r="I2052" s="5" t="n">
        <f aca="false">RAW_DATA!I2048</f>
        <v>15</v>
      </c>
      <c r="J2052" s="2" t="str">
        <f aca="false">RAW_DATA!J2048</f>
        <v>No</v>
      </c>
      <c r="K2052" s="15" t="n">
        <f aca="false">IF(AND(F2052&lt;&gt;"",E2052&lt;&gt;""),DATEVALUE(F2052)-DATEVALUE(E2052),"")</f>
        <v>6</v>
      </c>
      <c r="L2052" s="4" t="n">
        <f aca="false">H2052*(1-I2052/100)</f>
        <v>4614.4715</v>
      </c>
      <c r="M2052" s="4" t="n">
        <f aca="false">H2052*CALCULATIONS!$B$2</f>
        <v>3257.274</v>
      </c>
      <c r="N2052" s="4" t="n">
        <f aca="false">IF(J2052="Yes",H2052*CALCULATIONS!$B$3,0)</f>
        <v>0</v>
      </c>
      <c r="O2052" s="4" t="n">
        <f aca="false">L2052-M2052-N2052</f>
        <v>1357.1975</v>
      </c>
      <c r="P2052" s="16" t="n">
        <f aca="false">IF(L2052&gt;0,O2052/L2052,"")</f>
        <v>0.294117647058824</v>
      </c>
    </row>
    <row r="2053" customFormat="false" ht="15" hidden="false" customHeight="false" outlineLevel="0" collapsed="false">
      <c r="A2053" s="2" t="str">
        <f aca="false">RAW_DATA!A2049</f>
        <v>ORD-102048</v>
      </c>
      <c r="B2053" s="2" t="str">
        <f aca="false">RAW_DATA!B2049</f>
        <v>CUST-7054</v>
      </c>
      <c r="C2053" s="2" t="str">
        <f aca="false">RAW_DATA!C2049</f>
        <v>Women</v>
      </c>
      <c r="D2053" s="2" t="str">
        <f aca="false">RAW_DATA!D2049</f>
        <v>WOM-TOP-001</v>
      </c>
      <c r="E2053" s="14" t="str">
        <f aca="false">RAW_DATA!E2049</f>
        <v>2024-01-15</v>
      </c>
      <c r="F2053" s="14" t="str">
        <f aca="false">RAW_DATA!F2049</f>
        <v>2024-01-20</v>
      </c>
      <c r="G2053" s="2" t="str">
        <f aca="false">RAW_DATA!G2049</f>
        <v>Bagmati</v>
      </c>
      <c r="H2053" s="4" t="n">
        <f aca="false">RAW_DATA!H2049</f>
        <v>12176.34</v>
      </c>
      <c r="I2053" s="5" t="n">
        <f aca="false">RAW_DATA!I2049</f>
        <v>20</v>
      </c>
      <c r="J2053" s="2" t="str">
        <f aca="false">RAW_DATA!J2049</f>
        <v>No</v>
      </c>
      <c r="K2053" s="15" t="n">
        <f aca="false">IF(AND(F2053&lt;&gt;"",E2053&lt;&gt;""),DATEVALUE(F2053)-DATEVALUE(E2053),"")</f>
        <v>5</v>
      </c>
      <c r="L2053" s="4" t="n">
        <f aca="false">H2053*(1-I2053/100)</f>
        <v>9741.072</v>
      </c>
      <c r="M2053" s="4" t="n">
        <f aca="false">H2053*CALCULATIONS!$B$2</f>
        <v>7305.804</v>
      </c>
      <c r="N2053" s="4" t="n">
        <f aca="false">IF(J2053="Yes",H2053*CALCULATIONS!$B$3,0)</f>
        <v>0</v>
      </c>
      <c r="O2053" s="4" t="n">
        <f aca="false">L2053-M2053-N2053</f>
        <v>2435.268</v>
      </c>
      <c r="P2053" s="16" t="n">
        <f aca="false">IF(L2053&gt;0,O2053/L2053,"")</f>
        <v>0.25</v>
      </c>
    </row>
    <row r="2054" customFormat="false" ht="15" hidden="false" customHeight="false" outlineLevel="0" collapsed="false">
      <c r="A2054" s="2" t="str">
        <f aca="false">RAW_DATA!A2050</f>
        <v>ORD-102049</v>
      </c>
      <c r="B2054" s="2" t="str">
        <f aca="false">RAW_DATA!B2050</f>
        <v>CUST-5738</v>
      </c>
      <c r="C2054" s="2" t="str">
        <f aca="false">RAW_DATA!C2050</f>
        <v>Men</v>
      </c>
      <c r="D2054" s="2" t="str">
        <f aca="false">RAW_DATA!D2050</f>
        <v>MEN-POLO-001</v>
      </c>
      <c r="E2054" s="14" t="str">
        <f aca="false">RAW_DATA!E2050</f>
        <v>2024-11-20</v>
      </c>
      <c r="F2054" s="14" t="str">
        <f aca="false">RAW_DATA!F2050</f>
        <v>2024-11-23</v>
      </c>
      <c r="G2054" s="2" t="str">
        <f aca="false">RAW_DATA!G2050</f>
        <v>Karnali</v>
      </c>
      <c r="H2054" s="4" t="n">
        <f aca="false">RAW_DATA!H2050</f>
        <v>2396.69</v>
      </c>
      <c r="I2054" s="5" t="n">
        <f aca="false">RAW_DATA!I2050</f>
        <v>30</v>
      </c>
      <c r="J2054" s="2" t="str">
        <f aca="false">RAW_DATA!J2050</f>
        <v>No</v>
      </c>
      <c r="K2054" s="15" t="n">
        <f aca="false">IF(AND(F2054&lt;&gt;"",E2054&lt;&gt;""),DATEVALUE(F2054)-DATEVALUE(E2054),"")</f>
        <v>3</v>
      </c>
      <c r="L2054" s="4" t="n">
        <f aca="false">H2054*(1-I2054/100)</f>
        <v>1677.683</v>
      </c>
      <c r="M2054" s="4" t="n">
        <f aca="false">H2054*CALCULATIONS!$B$2</f>
        <v>1438.014</v>
      </c>
      <c r="N2054" s="4" t="n">
        <f aca="false">IF(J2054="Yes",H2054*CALCULATIONS!$B$3,0)</f>
        <v>0</v>
      </c>
      <c r="O2054" s="4" t="n">
        <f aca="false">L2054-M2054-N2054</f>
        <v>239.669</v>
      </c>
      <c r="P2054" s="16" t="n">
        <f aca="false">IF(L2054&gt;0,O2054/L2054,"")</f>
        <v>0.142857142857143</v>
      </c>
    </row>
    <row r="2055" customFormat="false" ht="15" hidden="false" customHeight="false" outlineLevel="0" collapsed="false">
      <c r="A2055" s="2" t="str">
        <f aca="false">RAW_DATA!A2051</f>
        <v>ORD-102050</v>
      </c>
      <c r="B2055" s="2" t="str">
        <f aca="false">RAW_DATA!B2051</f>
        <v>CUST-7971</v>
      </c>
      <c r="C2055" s="2" t="str">
        <f aca="false">RAW_DATA!C2051</f>
        <v>Men</v>
      </c>
      <c r="D2055" s="2" t="str">
        <f aca="false">RAW_DATA!D2051</f>
        <v>MEN-POLO-001</v>
      </c>
      <c r="E2055" s="14" t="str">
        <f aca="false">RAW_DATA!E2051</f>
        <v>2024-04-27</v>
      </c>
      <c r="F2055" s="14" t="str">
        <f aca="false">RAW_DATA!F2051</f>
        <v>2024-05-09</v>
      </c>
      <c r="G2055" s="2" t="str">
        <f aca="false">RAW_DATA!G2051</f>
        <v>Gandaki</v>
      </c>
      <c r="H2055" s="4" t="n">
        <f aca="false">RAW_DATA!H2051</f>
        <v>9319.48</v>
      </c>
      <c r="I2055" s="5" t="n">
        <f aca="false">RAW_DATA!I2051</f>
        <v>20</v>
      </c>
      <c r="J2055" s="2" t="str">
        <f aca="false">RAW_DATA!J2051</f>
        <v>Yes</v>
      </c>
      <c r="K2055" s="15" t="n">
        <f aca="false">IF(AND(F2055&lt;&gt;"",E2055&lt;&gt;""),DATEVALUE(F2055)-DATEVALUE(E2055),"")</f>
        <v>12</v>
      </c>
      <c r="L2055" s="4" t="n">
        <f aca="false">H2055*(1-I2055/100)</f>
        <v>7455.584</v>
      </c>
      <c r="M2055" s="4" t="n">
        <f aca="false">H2055*CALCULATIONS!$B$2</f>
        <v>5591.688</v>
      </c>
      <c r="N2055" s="4" t="n">
        <f aca="false">IF(J2055="Yes",H2055*CALCULATIONS!$B$3,0)</f>
        <v>1863.896</v>
      </c>
      <c r="O2055" s="4" t="n">
        <f aca="false">L2055-M2055-N2055</f>
        <v>0</v>
      </c>
      <c r="P2055" s="16" t="n">
        <f aca="false">IF(L2055&gt;0,O2055/L2055,"")</f>
        <v>0</v>
      </c>
    </row>
    <row r="2056" customFormat="false" ht="15" hidden="false" customHeight="false" outlineLevel="0" collapsed="false">
      <c r="A2056" s="2" t="str">
        <f aca="false">RAW_DATA!A2052</f>
        <v>ORD-102051</v>
      </c>
      <c r="B2056" s="2" t="str">
        <f aca="false">RAW_DATA!B2052</f>
        <v>CUST-8765</v>
      </c>
      <c r="C2056" s="2" t="str">
        <f aca="false">RAW_DATA!C2052</f>
        <v>Men</v>
      </c>
      <c r="D2056" s="2" t="str">
        <f aca="false">RAW_DATA!D2052</f>
        <v>MEN-JEANS-001</v>
      </c>
      <c r="E2056" s="14" t="str">
        <f aca="false">RAW_DATA!E2052</f>
        <v>2024-08-19</v>
      </c>
      <c r="F2056" s="14" t="str">
        <f aca="false">RAW_DATA!F2052</f>
        <v>2024-08-24</v>
      </c>
      <c r="G2056" s="2" t="str">
        <f aca="false">RAW_DATA!G2052</f>
        <v>Bagmati</v>
      </c>
      <c r="H2056" s="4" t="n">
        <f aca="false">RAW_DATA!H2052</f>
        <v>4764.63</v>
      </c>
      <c r="I2056" s="5" t="n">
        <f aca="false">RAW_DATA!I2052</f>
        <v>5</v>
      </c>
      <c r="J2056" s="2" t="str">
        <f aca="false">RAW_DATA!J2052</f>
        <v>No</v>
      </c>
      <c r="K2056" s="15" t="n">
        <f aca="false">IF(AND(F2056&lt;&gt;"",E2056&lt;&gt;""),DATEVALUE(F2056)-DATEVALUE(E2056),"")</f>
        <v>5</v>
      </c>
      <c r="L2056" s="4" t="n">
        <f aca="false">H2056*(1-I2056/100)</f>
        <v>4526.3985</v>
      </c>
      <c r="M2056" s="4" t="n">
        <f aca="false">H2056*CALCULATIONS!$B$2</f>
        <v>2858.778</v>
      </c>
      <c r="N2056" s="4" t="n">
        <f aca="false">IF(J2056="Yes",H2056*CALCULATIONS!$B$3,0)</f>
        <v>0</v>
      </c>
      <c r="O2056" s="4" t="n">
        <f aca="false">L2056-M2056-N2056</f>
        <v>1667.6205</v>
      </c>
      <c r="P2056" s="16" t="n">
        <f aca="false">IF(L2056&gt;0,O2056/L2056,"")</f>
        <v>0.368421052631579</v>
      </c>
    </row>
    <row r="2057" customFormat="false" ht="15" hidden="false" customHeight="false" outlineLevel="0" collapsed="false">
      <c r="A2057" s="2" t="str">
        <f aca="false">RAW_DATA!A2053</f>
        <v>ORD-102052</v>
      </c>
      <c r="B2057" s="2" t="str">
        <f aca="false">RAW_DATA!B2053</f>
        <v>CUST-2637</v>
      </c>
      <c r="C2057" s="2" t="str">
        <f aca="false">RAW_DATA!C2053</f>
        <v>Men</v>
      </c>
      <c r="D2057" s="2" t="str">
        <f aca="false">RAW_DATA!D2053</f>
        <v>MEN-JEANS-001</v>
      </c>
      <c r="E2057" s="14" t="str">
        <f aca="false">RAW_DATA!E2053</f>
        <v>2024-01-15</v>
      </c>
      <c r="F2057" s="14" t="str">
        <f aca="false">RAW_DATA!F2053</f>
        <v>2024-01-17</v>
      </c>
      <c r="G2057" s="2" t="str">
        <f aca="false">RAW_DATA!G2053</f>
        <v>Lumbini</v>
      </c>
      <c r="H2057" s="4" t="n">
        <f aca="false">RAW_DATA!H2053</f>
        <v>1476.32</v>
      </c>
      <c r="I2057" s="5" t="n">
        <f aca="false">RAW_DATA!I2053</f>
        <v>20</v>
      </c>
      <c r="J2057" s="2" t="str">
        <f aca="false">RAW_DATA!J2053</f>
        <v>Yes</v>
      </c>
      <c r="K2057" s="15" t="n">
        <f aca="false">IF(AND(F2057&lt;&gt;"",E2057&lt;&gt;""),DATEVALUE(F2057)-DATEVALUE(E2057),"")</f>
        <v>2</v>
      </c>
      <c r="L2057" s="4" t="n">
        <f aca="false">H2057*(1-I2057/100)</f>
        <v>1181.056</v>
      </c>
      <c r="M2057" s="4" t="n">
        <f aca="false">H2057*CALCULATIONS!$B$2</f>
        <v>885.792</v>
      </c>
      <c r="N2057" s="4" t="n">
        <f aca="false">IF(J2057="Yes",H2057*CALCULATIONS!$B$3,0)</f>
        <v>295.264</v>
      </c>
      <c r="O2057" s="4" t="n">
        <f aca="false">L2057-M2057-N2057</f>
        <v>0</v>
      </c>
      <c r="P2057" s="16" t="n">
        <f aca="false">IF(L2057&gt;0,O2057/L2057,"")</f>
        <v>0</v>
      </c>
    </row>
    <row r="2058" customFormat="false" ht="15" hidden="false" customHeight="false" outlineLevel="0" collapsed="false">
      <c r="A2058" s="2" t="str">
        <f aca="false">RAW_DATA!A2054</f>
        <v>ORD-102053</v>
      </c>
      <c r="B2058" s="2" t="str">
        <f aca="false">RAW_DATA!B2054</f>
        <v>CUST-1100</v>
      </c>
      <c r="C2058" s="2" t="str">
        <f aca="false">RAW_DATA!C2054</f>
        <v>Men</v>
      </c>
      <c r="D2058" s="2" t="str">
        <f aca="false">RAW_DATA!D2054</f>
        <v>MEN-CHINO-001</v>
      </c>
      <c r="E2058" s="14" t="str">
        <f aca="false">RAW_DATA!E2054</f>
        <v>2024-09-21</v>
      </c>
      <c r="F2058" s="14" t="str">
        <f aca="false">RAW_DATA!F2054</f>
        <v>2024-09-28</v>
      </c>
      <c r="G2058" s="2" t="str">
        <f aca="false">RAW_DATA!G2054</f>
        <v>Karnali</v>
      </c>
      <c r="H2058" s="4" t="n">
        <f aca="false">RAW_DATA!H2054</f>
        <v>8234.43</v>
      </c>
      <c r="I2058" s="5" t="n">
        <f aca="false">RAW_DATA!I2054</f>
        <v>10</v>
      </c>
      <c r="J2058" s="2" t="str">
        <f aca="false">RAW_DATA!J2054</f>
        <v>No</v>
      </c>
      <c r="K2058" s="15" t="n">
        <f aca="false">IF(AND(F2058&lt;&gt;"",E2058&lt;&gt;""),DATEVALUE(F2058)-DATEVALUE(E2058),"")</f>
        <v>7</v>
      </c>
      <c r="L2058" s="4" t="n">
        <f aca="false">H2058*(1-I2058/100)</f>
        <v>7410.987</v>
      </c>
      <c r="M2058" s="4" t="n">
        <f aca="false">H2058*CALCULATIONS!$B$2</f>
        <v>4940.658</v>
      </c>
      <c r="N2058" s="4" t="n">
        <f aca="false">IF(J2058="Yes",H2058*CALCULATIONS!$B$3,0)</f>
        <v>0</v>
      </c>
      <c r="O2058" s="4" t="n">
        <f aca="false">L2058-M2058-N2058</f>
        <v>2470.329</v>
      </c>
      <c r="P2058" s="16" t="n">
        <f aca="false">IF(L2058&gt;0,O2058/L2058,"")</f>
        <v>0.333333333333333</v>
      </c>
    </row>
    <row r="2059" customFormat="false" ht="15" hidden="false" customHeight="false" outlineLevel="0" collapsed="false">
      <c r="A2059" s="2" t="str">
        <f aca="false">RAW_DATA!A2055</f>
        <v>ORD-102054</v>
      </c>
      <c r="B2059" s="2" t="str">
        <f aca="false">RAW_DATA!B2055</f>
        <v>CUST-3094</v>
      </c>
      <c r="C2059" s="2" t="str">
        <f aca="false">RAW_DATA!C2055</f>
        <v>Women</v>
      </c>
      <c r="D2059" s="2" t="str">
        <f aca="false">RAW_DATA!D2055</f>
        <v>WOM-CARDIGAN-001</v>
      </c>
      <c r="E2059" s="14" t="str">
        <f aca="false">RAW_DATA!E2055</f>
        <v>2024-07-21</v>
      </c>
      <c r="F2059" s="14" t="str">
        <f aca="false">RAW_DATA!F2055</f>
        <v>2024-07-26</v>
      </c>
      <c r="G2059" s="2" t="str">
        <f aca="false">RAW_DATA!G2055</f>
        <v>Bagmati</v>
      </c>
      <c r="H2059" s="4" t="n">
        <f aca="false">RAW_DATA!H2055</f>
        <v>9037.74</v>
      </c>
      <c r="I2059" s="5" t="n">
        <f aca="false">RAW_DATA!I2055</f>
        <v>15</v>
      </c>
      <c r="J2059" s="2" t="str">
        <f aca="false">RAW_DATA!J2055</f>
        <v>No</v>
      </c>
      <c r="K2059" s="15" t="n">
        <f aca="false">IF(AND(F2059&lt;&gt;"",E2059&lt;&gt;""),DATEVALUE(F2059)-DATEVALUE(E2059),"")</f>
        <v>5</v>
      </c>
      <c r="L2059" s="4" t="n">
        <f aca="false">H2059*(1-I2059/100)</f>
        <v>7682.079</v>
      </c>
      <c r="M2059" s="4" t="n">
        <f aca="false">H2059*CALCULATIONS!$B$2</f>
        <v>5422.644</v>
      </c>
      <c r="N2059" s="4" t="n">
        <f aca="false">IF(J2059="Yes",H2059*CALCULATIONS!$B$3,0)</f>
        <v>0</v>
      </c>
      <c r="O2059" s="4" t="n">
        <f aca="false">L2059-M2059-N2059</f>
        <v>2259.435</v>
      </c>
      <c r="P2059" s="16" t="n">
        <f aca="false">IF(L2059&gt;0,O2059/L2059,"")</f>
        <v>0.294117647058824</v>
      </c>
    </row>
    <row r="2060" customFormat="false" ht="15" hidden="false" customHeight="false" outlineLevel="0" collapsed="false">
      <c r="A2060" s="2" t="str">
        <f aca="false">RAW_DATA!A2056</f>
        <v>ORD-102055</v>
      </c>
      <c r="B2060" s="2" t="str">
        <f aca="false">RAW_DATA!B2056</f>
        <v>CUST-1223</v>
      </c>
      <c r="C2060" s="2" t="str">
        <f aca="false">RAW_DATA!C2056</f>
        <v>Men</v>
      </c>
      <c r="D2060" s="2" t="str">
        <f aca="false">RAW_DATA!D2056</f>
        <v>MEN-SHIRT-002</v>
      </c>
      <c r="E2060" s="14" t="str">
        <f aca="false">RAW_DATA!E2056</f>
        <v>2024-07-02</v>
      </c>
      <c r="F2060" s="14" t="str">
        <f aca="false">RAW_DATA!F2056</f>
        <v>2024-07-07</v>
      </c>
      <c r="G2060" s="2" t="str">
        <f aca="false">RAW_DATA!G2056</f>
        <v>Bagmati</v>
      </c>
      <c r="H2060" s="4" t="n">
        <f aca="false">RAW_DATA!H2056</f>
        <v>13295.94</v>
      </c>
      <c r="I2060" s="5" t="n">
        <f aca="false">RAW_DATA!I2056</f>
        <v>20</v>
      </c>
      <c r="J2060" s="2" t="str">
        <f aca="false">RAW_DATA!J2056</f>
        <v>No</v>
      </c>
      <c r="K2060" s="15" t="n">
        <f aca="false">IF(AND(F2060&lt;&gt;"",E2060&lt;&gt;""),DATEVALUE(F2060)-DATEVALUE(E2060),"")</f>
        <v>5</v>
      </c>
      <c r="L2060" s="4" t="n">
        <f aca="false">H2060*(1-I2060/100)</f>
        <v>10636.752</v>
      </c>
      <c r="M2060" s="4" t="n">
        <f aca="false">H2060*CALCULATIONS!$B$2</f>
        <v>7977.564</v>
      </c>
      <c r="N2060" s="4" t="n">
        <f aca="false">IF(J2060="Yes",H2060*CALCULATIONS!$B$3,0)</f>
        <v>0</v>
      </c>
      <c r="O2060" s="4" t="n">
        <f aca="false">L2060-M2060-N2060</f>
        <v>2659.188</v>
      </c>
      <c r="P2060" s="16" t="n">
        <f aca="false">IF(L2060&gt;0,O2060/L2060,"")</f>
        <v>0.25</v>
      </c>
    </row>
    <row r="2061" customFormat="false" ht="15" hidden="false" customHeight="false" outlineLevel="0" collapsed="false">
      <c r="A2061" s="2" t="str">
        <f aca="false">RAW_DATA!A2057</f>
        <v>ORD-102056</v>
      </c>
      <c r="B2061" s="2" t="str">
        <f aca="false">RAW_DATA!B2057</f>
        <v>CUST-7963</v>
      </c>
      <c r="C2061" s="2" t="str">
        <f aca="false">RAW_DATA!C2057</f>
        <v>Kids</v>
      </c>
      <c r="D2061" s="2" t="str">
        <f aca="false">RAW_DATA!D2057</f>
        <v>KID-JACKET-001</v>
      </c>
      <c r="E2061" s="14" t="str">
        <f aca="false">RAW_DATA!E2057</f>
        <v>2024-05-14</v>
      </c>
      <c r="F2061" s="14" t="str">
        <f aca="false">RAW_DATA!F2057</f>
        <v>2024-05-24</v>
      </c>
      <c r="G2061" s="2" t="str">
        <f aca="false">RAW_DATA!G2057</f>
        <v>Madhesh</v>
      </c>
      <c r="H2061" s="4" t="n">
        <f aca="false">RAW_DATA!H2057</f>
        <v>6423.96</v>
      </c>
      <c r="I2061" s="5" t="n">
        <f aca="false">RAW_DATA!I2057</f>
        <v>25</v>
      </c>
      <c r="J2061" s="2" t="str">
        <f aca="false">RAW_DATA!J2057</f>
        <v>No</v>
      </c>
      <c r="K2061" s="15" t="n">
        <f aca="false">IF(AND(F2061&lt;&gt;"",E2061&lt;&gt;""),DATEVALUE(F2061)-DATEVALUE(E2061),"")</f>
        <v>10</v>
      </c>
      <c r="L2061" s="4" t="n">
        <f aca="false">H2061*(1-I2061/100)</f>
        <v>4817.97</v>
      </c>
      <c r="M2061" s="4" t="n">
        <f aca="false">H2061*CALCULATIONS!$B$2</f>
        <v>3854.376</v>
      </c>
      <c r="N2061" s="4" t="n">
        <f aca="false">IF(J2061="Yes",H2061*CALCULATIONS!$B$3,0)</f>
        <v>0</v>
      </c>
      <c r="O2061" s="4" t="n">
        <f aca="false">L2061-M2061-N2061</f>
        <v>963.594000000001</v>
      </c>
      <c r="P2061" s="16" t="n">
        <f aca="false">IF(L2061&gt;0,O2061/L2061,"")</f>
        <v>0.2</v>
      </c>
    </row>
    <row r="2062" customFormat="false" ht="15" hidden="false" customHeight="false" outlineLevel="0" collapsed="false">
      <c r="A2062" s="2" t="str">
        <f aca="false">RAW_DATA!A2058</f>
        <v>ORD-102057</v>
      </c>
      <c r="B2062" s="2" t="str">
        <f aca="false">RAW_DATA!B2058</f>
        <v>CUST-8843</v>
      </c>
      <c r="C2062" s="2" t="str">
        <f aca="false">RAW_DATA!C2058</f>
        <v>Men</v>
      </c>
      <c r="D2062" s="2" t="str">
        <f aca="false">RAW_DATA!D2058</f>
        <v>MEN-SHIRT-002</v>
      </c>
      <c r="E2062" s="14" t="str">
        <f aca="false">RAW_DATA!E2058</f>
        <v>2024-05-08</v>
      </c>
      <c r="F2062" s="14" t="str">
        <f aca="false">RAW_DATA!F2058</f>
        <v>2024-05-11</v>
      </c>
      <c r="G2062" s="2" t="str">
        <f aca="false">RAW_DATA!G2058</f>
        <v>Sudurpashchim</v>
      </c>
      <c r="H2062" s="4" t="n">
        <f aca="false">RAW_DATA!H2058</f>
        <v>3456.42</v>
      </c>
      <c r="I2062" s="5" t="n">
        <f aca="false">RAW_DATA!I2058</f>
        <v>0</v>
      </c>
      <c r="J2062" s="2" t="str">
        <f aca="false">RAW_DATA!J2058</f>
        <v>No</v>
      </c>
      <c r="K2062" s="15" t="n">
        <f aca="false">IF(AND(F2062&lt;&gt;"",E2062&lt;&gt;""),DATEVALUE(F2062)-DATEVALUE(E2062),"")</f>
        <v>3</v>
      </c>
      <c r="L2062" s="4" t="n">
        <f aca="false">H2062*(1-I2062/100)</f>
        <v>3456.42</v>
      </c>
      <c r="M2062" s="4" t="n">
        <f aca="false">H2062*CALCULATIONS!$B$2</f>
        <v>2073.852</v>
      </c>
      <c r="N2062" s="4" t="n">
        <f aca="false">IF(J2062="Yes",H2062*CALCULATIONS!$B$3,0)</f>
        <v>0</v>
      </c>
      <c r="O2062" s="4" t="n">
        <f aca="false">L2062-M2062-N2062</f>
        <v>1382.568</v>
      </c>
      <c r="P2062" s="16" t="n">
        <f aca="false">IF(L2062&gt;0,O2062/L2062,"")</f>
        <v>0.4</v>
      </c>
    </row>
    <row r="2063" customFormat="false" ht="15" hidden="false" customHeight="false" outlineLevel="0" collapsed="false">
      <c r="A2063" s="2" t="str">
        <f aca="false">RAW_DATA!A2059</f>
        <v>ORD-102058</v>
      </c>
      <c r="B2063" s="2" t="str">
        <f aca="false">RAW_DATA!B2059</f>
        <v>CUST-3765</v>
      </c>
      <c r="C2063" s="2" t="str">
        <f aca="false">RAW_DATA!C2059</f>
        <v>Men</v>
      </c>
      <c r="D2063" s="2" t="str">
        <f aca="false">RAW_DATA!D2059</f>
        <v>MEN-POLO-001</v>
      </c>
      <c r="E2063" s="14" t="str">
        <f aca="false">RAW_DATA!E2059</f>
        <v>2024-09-29</v>
      </c>
      <c r="F2063" s="14" t="str">
        <f aca="false">RAW_DATA!F2059</f>
        <v>2024-09-30</v>
      </c>
      <c r="G2063" s="2" t="str">
        <f aca="false">RAW_DATA!G2059</f>
        <v>Madhesh</v>
      </c>
      <c r="H2063" s="4" t="n">
        <f aca="false">RAW_DATA!H2059</f>
        <v>11077.7</v>
      </c>
      <c r="I2063" s="5" t="n">
        <f aca="false">RAW_DATA!I2059</f>
        <v>20</v>
      </c>
      <c r="J2063" s="2" t="str">
        <f aca="false">RAW_DATA!J2059</f>
        <v>No</v>
      </c>
      <c r="K2063" s="15" t="n">
        <f aca="false">IF(AND(F2063&lt;&gt;"",E2063&lt;&gt;""),DATEVALUE(F2063)-DATEVALUE(E2063),"")</f>
        <v>1</v>
      </c>
      <c r="L2063" s="4" t="n">
        <f aca="false">H2063*(1-I2063/100)</f>
        <v>8862.16</v>
      </c>
      <c r="M2063" s="4" t="n">
        <f aca="false">H2063*CALCULATIONS!$B$2</f>
        <v>6646.62</v>
      </c>
      <c r="N2063" s="4" t="n">
        <f aca="false">IF(J2063="Yes",H2063*CALCULATIONS!$B$3,0)</f>
        <v>0</v>
      </c>
      <c r="O2063" s="4" t="n">
        <f aca="false">L2063-M2063-N2063</f>
        <v>2215.54</v>
      </c>
      <c r="P2063" s="16" t="n">
        <f aca="false">IF(L2063&gt;0,O2063/L2063,"")</f>
        <v>0.25</v>
      </c>
    </row>
    <row r="2064" customFormat="false" ht="15" hidden="false" customHeight="false" outlineLevel="0" collapsed="false">
      <c r="A2064" s="2" t="str">
        <f aca="false">RAW_DATA!A2060</f>
        <v>ORD-102059</v>
      </c>
      <c r="B2064" s="2" t="str">
        <f aca="false">RAW_DATA!B2060</f>
        <v>CUST-4810</v>
      </c>
      <c r="C2064" s="2" t="str">
        <f aca="false">RAW_DATA!C2060</f>
        <v>Men</v>
      </c>
      <c r="D2064" s="2" t="str">
        <f aca="false">RAW_DATA!D2060</f>
        <v>MEN-JACKET-001</v>
      </c>
      <c r="E2064" s="14" t="str">
        <f aca="false">RAW_DATA!E2060</f>
        <v>2024-03-04</v>
      </c>
      <c r="F2064" s="14" t="str">
        <f aca="false">RAW_DATA!F2060</f>
        <v>2024-03-11</v>
      </c>
      <c r="G2064" s="2" t="str">
        <f aca="false">RAW_DATA!G2060</f>
        <v>Sudurpashchim</v>
      </c>
      <c r="H2064" s="4" t="n">
        <f aca="false">RAW_DATA!H2060</f>
        <v>4991.56</v>
      </c>
      <c r="I2064" s="5" t="n">
        <f aca="false">RAW_DATA!I2060</f>
        <v>5</v>
      </c>
      <c r="J2064" s="2" t="str">
        <f aca="false">RAW_DATA!J2060</f>
        <v>No</v>
      </c>
      <c r="K2064" s="15" t="n">
        <f aca="false">IF(AND(F2064&lt;&gt;"",E2064&lt;&gt;""),DATEVALUE(F2064)-DATEVALUE(E2064),"")</f>
        <v>7</v>
      </c>
      <c r="L2064" s="4" t="n">
        <f aca="false">H2064*(1-I2064/100)</f>
        <v>4741.982</v>
      </c>
      <c r="M2064" s="4" t="n">
        <f aca="false">H2064*CALCULATIONS!$B$2</f>
        <v>2994.936</v>
      </c>
      <c r="N2064" s="4" t="n">
        <f aca="false">IF(J2064="Yes",H2064*CALCULATIONS!$B$3,0)</f>
        <v>0</v>
      </c>
      <c r="O2064" s="4" t="n">
        <f aca="false">L2064-M2064-N2064</f>
        <v>1747.046</v>
      </c>
      <c r="P2064" s="16" t="n">
        <f aca="false">IF(L2064&gt;0,O2064/L2064,"")</f>
        <v>0.368421052631579</v>
      </c>
    </row>
    <row r="2065" customFormat="false" ht="15" hidden="false" customHeight="false" outlineLevel="0" collapsed="false">
      <c r="A2065" s="2" t="str">
        <f aca="false">RAW_DATA!A2061</f>
        <v>ORD-102060</v>
      </c>
      <c r="B2065" s="2" t="str">
        <f aca="false">RAW_DATA!B2061</f>
        <v>CUST-8032</v>
      </c>
      <c r="C2065" s="2" t="str">
        <f aca="false">RAW_DATA!C2061</f>
        <v>Women</v>
      </c>
      <c r="D2065" s="2" t="str">
        <f aca="false">RAW_DATA!D2061</f>
        <v>WOM-JEANS-001</v>
      </c>
      <c r="E2065" s="14" t="str">
        <f aca="false">RAW_DATA!E2061</f>
        <v>2024-05-17</v>
      </c>
      <c r="F2065" s="14" t="str">
        <f aca="false">RAW_DATA!F2061</f>
        <v>2024-05-18</v>
      </c>
      <c r="G2065" s="2" t="str">
        <f aca="false">RAW_DATA!G2061</f>
        <v>Madhesh</v>
      </c>
      <c r="H2065" s="4" t="n">
        <f aca="false">RAW_DATA!H2061</f>
        <v>14709.25</v>
      </c>
      <c r="I2065" s="5" t="n">
        <f aca="false">RAW_DATA!I2061</f>
        <v>30</v>
      </c>
      <c r="J2065" s="2" t="str">
        <f aca="false">RAW_DATA!J2061</f>
        <v>No</v>
      </c>
      <c r="K2065" s="15" t="n">
        <f aca="false">IF(AND(F2065&lt;&gt;"",E2065&lt;&gt;""),DATEVALUE(F2065)-DATEVALUE(E2065),"")</f>
        <v>1</v>
      </c>
      <c r="L2065" s="4" t="n">
        <f aca="false">H2065*(1-I2065/100)</f>
        <v>10296.475</v>
      </c>
      <c r="M2065" s="4" t="n">
        <f aca="false">H2065*CALCULATIONS!$B$2</f>
        <v>8825.55</v>
      </c>
      <c r="N2065" s="4" t="n">
        <f aca="false">IF(J2065="Yes",H2065*CALCULATIONS!$B$3,0)</f>
        <v>0</v>
      </c>
      <c r="O2065" s="4" t="n">
        <f aca="false">L2065-M2065-N2065</f>
        <v>1470.925</v>
      </c>
      <c r="P2065" s="16" t="n">
        <f aca="false">IF(L2065&gt;0,O2065/L2065,"")</f>
        <v>0.142857142857143</v>
      </c>
    </row>
    <row r="2066" customFormat="false" ht="15" hidden="false" customHeight="false" outlineLevel="0" collapsed="false">
      <c r="A2066" s="2" t="str">
        <f aca="false">RAW_DATA!A2062</f>
        <v>ORD-102061</v>
      </c>
      <c r="B2066" s="2" t="str">
        <f aca="false">RAW_DATA!B2062</f>
        <v>CUST-2256</v>
      </c>
      <c r="C2066" s="2" t="str">
        <f aca="false">RAW_DATA!C2062</f>
        <v>Men</v>
      </c>
      <c r="D2066" s="2" t="str">
        <f aca="false">RAW_DATA!D2062</f>
        <v>MEN-SUIT-001</v>
      </c>
      <c r="E2066" s="14" t="str">
        <f aca="false">RAW_DATA!E2062</f>
        <v>2024-03-15</v>
      </c>
      <c r="F2066" s="14" t="str">
        <f aca="false">RAW_DATA!F2062</f>
        <v>2024-03-25</v>
      </c>
      <c r="G2066" s="2" t="str">
        <f aca="false">RAW_DATA!G2062</f>
        <v>Bagmati</v>
      </c>
      <c r="H2066" s="4" t="n">
        <f aca="false">RAW_DATA!H2062</f>
        <v>5408.82</v>
      </c>
      <c r="I2066" s="5" t="n">
        <f aca="false">RAW_DATA!I2062</f>
        <v>15</v>
      </c>
      <c r="J2066" s="2" t="str">
        <f aca="false">RAW_DATA!J2062</f>
        <v>No</v>
      </c>
      <c r="K2066" s="15" t="n">
        <f aca="false">IF(AND(F2066&lt;&gt;"",E2066&lt;&gt;""),DATEVALUE(F2066)-DATEVALUE(E2066),"")</f>
        <v>10</v>
      </c>
      <c r="L2066" s="4" t="n">
        <f aca="false">H2066*(1-I2066/100)</f>
        <v>4597.497</v>
      </c>
      <c r="M2066" s="4" t="n">
        <f aca="false">H2066*CALCULATIONS!$B$2</f>
        <v>3245.292</v>
      </c>
      <c r="N2066" s="4" t="n">
        <f aca="false">IF(J2066="Yes",H2066*CALCULATIONS!$B$3,0)</f>
        <v>0</v>
      </c>
      <c r="O2066" s="4" t="n">
        <f aca="false">L2066-M2066-N2066</f>
        <v>1352.205</v>
      </c>
      <c r="P2066" s="16" t="n">
        <f aca="false">IF(L2066&gt;0,O2066/L2066,"")</f>
        <v>0.294117647058823</v>
      </c>
    </row>
    <row r="2067" customFormat="false" ht="15" hidden="false" customHeight="false" outlineLevel="0" collapsed="false">
      <c r="A2067" s="2" t="str">
        <f aca="false">RAW_DATA!A2063</f>
        <v>ORD-102062</v>
      </c>
      <c r="B2067" s="2" t="str">
        <f aca="false">RAW_DATA!B2063</f>
        <v>CUST-9048</v>
      </c>
      <c r="C2067" s="2" t="str">
        <f aca="false">RAW_DATA!C2063</f>
        <v>Men</v>
      </c>
      <c r="D2067" s="2" t="str">
        <f aca="false">RAW_DATA!D2063</f>
        <v>MEN-JEANS-002</v>
      </c>
      <c r="E2067" s="14" t="str">
        <f aca="false">RAW_DATA!E2063</f>
        <v>2024-05-26</v>
      </c>
      <c r="F2067" s="14" t="str">
        <f aca="false">RAW_DATA!F2063</f>
        <v>2024-06-03</v>
      </c>
      <c r="G2067" s="2" t="str">
        <f aca="false">RAW_DATA!G2063</f>
        <v>Bagmati</v>
      </c>
      <c r="H2067" s="4" t="n">
        <f aca="false">RAW_DATA!H2063</f>
        <v>14778.52</v>
      </c>
      <c r="I2067" s="5" t="n">
        <f aca="false">RAW_DATA!I2063</f>
        <v>25</v>
      </c>
      <c r="J2067" s="2" t="str">
        <f aca="false">RAW_DATA!J2063</f>
        <v>No</v>
      </c>
      <c r="K2067" s="15" t="n">
        <f aca="false">IF(AND(F2067&lt;&gt;"",E2067&lt;&gt;""),DATEVALUE(F2067)-DATEVALUE(E2067),"")</f>
        <v>8</v>
      </c>
      <c r="L2067" s="4" t="n">
        <f aca="false">H2067*(1-I2067/100)</f>
        <v>11083.89</v>
      </c>
      <c r="M2067" s="4" t="n">
        <f aca="false">H2067*CALCULATIONS!$B$2</f>
        <v>8867.112</v>
      </c>
      <c r="N2067" s="4" t="n">
        <f aca="false">IF(J2067="Yes",H2067*CALCULATIONS!$B$3,0)</f>
        <v>0</v>
      </c>
      <c r="O2067" s="4" t="n">
        <f aca="false">L2067-M2067-N2067</f>
        <v>2216.778</v>
      </c>
      <c r="P2067" s="16" t="n">
        <f aca="false">IF(L2067&gt;0,O2067/L2067,"")</f>
        <v>0.2</v>
      </c>
    </row>
    <row r="2068" customFormat="false" ht="15" hidden="false" customHeight="false" outlineLevel="0" collapsed="false">
      <c r="A2068" s="2" t="str">
        <f aca="false">RAW_DATA!A2064</f>
        <v>ORD-102063</v>
      </c>
      <c r="B2068" s="2" t="str">
        <f aca="false">RAW_DATA!B2064</f>
        <v>CUST-5808</v>
      </c>
      <c r="C2068" s="2" t="str">
        <f aca="false">RAW_DATA!C2064</f>
        <v>Women</v>
      </c>
      <c r="D2068" s="2" t="str">
        <f aca="false">RAW_DATA!D2064</f>
        <v>WOM-SCARF-001</v>
      </c>
      <c r="E2068" s="14" t="str">
        <f aca="false">RAW_DATA!E2064</f>
        <v>2024-07-22</v>
      </c>
      <c r="F2068" s="14" t="str">
        <f aca="false">RAW_DATA!F2064</f>
        <v>2024-07-30</v>
      </c>
      <c r="G2068" s="2" t="str">
        <f aca="false">RAW_DATA!G2064</f>
        <v>Lumbini</v>
      </c>
      <c r="H2068" s="4" t="n">
        <f aca="false">RAW_DATA!H2064</f>
        <v>7035.88</v>
      </c>
      <c r="I2068" s="5" t="n">
        <f aca="false">RAW_DATA!I2064</f>
        <v>0</v>
      </c>
      <c r="J2068" s="2" t="str">
        <f aca="false">RAW_DATA!J2064</f>
        <v>No</v>
      </c>
      <c r="K2068" s="15" t="n">
        <f aca="false">IF(AND(F2068&lt;&gt;"",E2068&lt;&gt;""),DATEVALUE(F2068)-DATEVALUE(E2068),"")</f>
        <v>8</v>
      </c>
      <c r="L2068" s="4" t="n">
        <f aca="false">H2068*(1-I2068/100)</f>
        <v>7035.88</v>
      </c>
      <c r="M2068" s="4" t="n">
        <f aca="false">H2068*CALCULATIONS!$B$2</f>
        <v>4221.528</v>
      </c>
      <c r="N2068" s="4" t="n">
        <f aca="false">IF(J2068="Yes",H2068*CALCULATIONS!$B$3,0)</f>
        <v>0</v>
      </c>
      <c r="O2068" s="4" t="n">
        <f aca="false">L2068-M2068-N2068</f>
        <v>2814.352</v>
      </c>
      <c r="P2068" s="16" t="n">
        <f aca="false">IF(L2068&gt;0,O2068/L2068,"")</f>
        <v>0.4</v>
      </c>
    </row>
    <row r="2069" customFormat="false" ht="15" hidden="false" customHeight="false" outlineLevel="0" collapsed="false">
      <c r="A2069" s="2" t="str">
        <f aca="false">RAW_DATA!A2065</f>
        <v>ORD-102064</v>
      </c>
      <c r="B2069" s="2" t="str">
        <f aca="false">RAW_DATA!B2065</f>
        <v>CUST-2192</v>
      </c>
      <c r="C2069" s="2" t="str">
        <f aca="false">RAW_DATA!C2065</f>
        <v>Women</v>
      </c>
      <c r="D2069" s="2" t="str">
        <f aca="false">RAW_DATA!D2065</f>
        <v>WOM-DRESS-001</v>
      </c>
      <c r="E2069" s="14" t="str">
        <f aca="false">RAW_DATA!E2065</f>
        <v>2024-10-11</v>
      </c>
      <c r="F2069" s="14" t="str">
        <f aca="false">RAW_DATA!F2065</f>
        <v>2024-10-17</v>
      </c>
      <c r="G2069" s="2" t="str">
        <f aca="false">RAW_DATA!G2065</f>
        <v>Madhesh</v>
      </c>
      <c r="H2069" s="4" t="n">
        <f aca="false">RAW_DATA!H2065</f>
        <v>3278.61</v>
      </c>
      <c r="I2069" s="5" t="n">
        <f aca="false">RAW_DATA!I2065</f>
        <v>0</v>
      </c>
      <c r="J2069" s="2" t="str">
        <f aca="false">RAW_DATA!J2065</f>
        <v>No</v>
      </c>
      <c r="K2069" s="15" t="n">
        <f aca="false">IF(AND(F2069&lt;&gt;"",E2069&lt;&gt;""),DATEVALUE(F2069)-DATEVALUE(E2069),"")</f>
        <v>6</v>
      </c>
      <c r="L2069" s="4" t="n">
        <f aca="false">H2069*(1-I2069/100)</f>
        <v>3278.61</v>
      </c>
      <c r="M2069" s="4" t="n">
        <f aca="false">H2069*CALCULATIONS!$B$2</f>
        <v>1967.166</v>
      </c>
      <c r="N2069" s="4" t="n">
        <f aca="false">IF(J2069="Yes",H2069*CALCULATIONS!$B$3,0)</f>
        <v>0</v>
      </c>
      <c r="O2069" s="4" t="n">
        <f aca="false">L2069-M2069-N2069</f>
        <v>1311.444</v>
      </c>
      <c r="P2069" s="16" t="n">
        <f aca="false">IF(L2069&gt;0,O2069/L2069,"")</f>
        <v>0.4</v>
      </c>
    </row>
    <row r="2070" customFormat="false" ht="15" hidden="false" customHeight="false" outlineLevel="0" collapsed="false">
      <c r="A2070" s="2" t="str">
        <f aca="false">RAW_DATA!A2066</f>
        <v>ORD-102065</v>
      </c>
      <c r="B2070" s="2" t="str">
        <f aca="false">RAW_DATA!B2066</f>
        <v>CUST-5045</v>
      </c>
      <c r="C2070" s="2" t="str">
        <f aca="false">RAW_DATA!C2066</f>
        <v>Kids</v>
      </c>
      <c r="D2070" s="2" t="str">
        <f aca="false">RAW_DATA!D2066</f>
        <v>KID-UNIFORM-001</v>
      </c>
      <c r="E2070" s="14" t="str">
        <f aca="false">RAW_DATA!E2066</f>
        <v>2024-02-04</v>
      </c>
      <c r="F2070" s="14" t="str">
        <f aca="false">RAW_DATA!F2066</f>
        <v>2024-02-10</v>
      </c>
      <c r="G2070" s="2" t="str">
        <f aca="false">RAW_DATA!G2066</f>
        <v>Lumbini</v>
      </c>
      <c r="H2070" s="4" t="n">
        <f aca="false">RAW_DATA!H2066</f>
        <v>8372.08</v>
      </c>
      <c r="I2070" s="5" t="n">
        <f aca="false">RAW_DATA!I2066</f>
        <v>25</v>
      </c>
      <c r="J2070" s="2" t="str">
        <f aca="false">RAW_DATA!J2066</f>
        <v>No</v>
      </c>
      <c r="K2070" s="15" t="n">
        <f aca="false">IF(AND(F2070&lt;&gt;"",E2070&lt;&gt;""),DATEVALUE(F2070)-DATEVALUE(E2070),"")</f>
        <v>6</v>
      </c>
      <c r="L2070" s="4" t="n">
        <f aca="false">H2070*(1-I2070/100)</f>
        <v>6279.06</v>
      </c>
      <c r="M2070" s="4" t="n">
        <f aca="false">H2070*CALCULATIONS!$B$2</f>
        <v>5023.248</v>
      </c>
      <c r="N2070" s="4" t="n">
        <f aca="false">IF(J2070="Yes",H2070*CALCULATIONS!$B$3,0)</f>
        <v>0</v>
      </c>
      <c r="O2070" s="4" t="n">
        <f aca="false">L2070-M2070-N2070</f>
        <v>1255.812</v>
      </c>
      <c r="P2070" s="16" t="n">
        <f aca="false">IF(L2070&gt;0,O2070/L2070,"")</f>
        <v>0.2</v>
      </c>
    </row>
    <row r="2071" customFormat="false" ht="15" hidden="false" customHeight="false" outlineLevel="0" collapsed="false">
      <c r="A2071" s="2" t="str">
        <f aca="false">RAW_DATA!A2067</f>
        <v>ORD-102066</v>
      </c>
      <c r="B2071" s="2" t="str">
        <f aca="false">RAW_DATA!B2067</f>
        <v>CUST-4760</v>
      </c>
      <c r="C2071" s="2" t="str">
        <f aca="false">RAW_DATA!C2067</f>
        <v>Kids</v>
      </c>
      <c r="D2071" s="2" t="str">
        <f aca="false">RAW_DATA!D2067</f>
        <v>KID-JACKET-001</v>
      </c>
      <c r="E2071" s="14" t="str">
        <f aca="false">RAW_DATA!E2067</f>
        <v>2024-07-16</v>
      </c>
      <c r="F2071" s="14" t="str">
        <f aca="false">RAW_DATA!F2067</f>
        <v>2024-07-22</v>
      </c>
      <c r="G2071" s="2" t="str">
        <f aca="false">RAW_DATA!G2067</f>
        <v>Madhesh</v>
      </c>
      <c r="H2071" s="4" t="n">
        <f aca="false">RAW_DATA!H2067</f>
        <v>3318.25</v>
      </c>
      <c r="I2071" s="5" t="n">
        <f aca="false">RAW_DATA!I2067</f>
        <v>25</v>
      </c>
      <c r="J2071" s="2" t="str">
        <f aca="false">RAW_DATA!J2067</f>
        <v>No</v>
      </c>
      <c r="K2071" s="15" t="n">
        <f aca="false">IF(AND(F2071&lt;&gt;"",E2071&lt;&gt;""),DATEVALUE(F2071)-DATEVALUE(E2071),"")</f>
        <v>6</v>
      </c>
      <c r="L2071" s="4" t="n">
        <f aca="false">H2071*(1-I2071/100)</f>
        <v>2488.6875</v>
      </c>
      <c r="M2071" s="4" t="n">
        <f aca="false">H2071*CALCULATIONS!$B$2</f>
        <v>1990.95</v>
      </c>
      <c r="N2071" s="4" t="n">
        <f aca="false">IF(J2071="Yes",H2071*CALCULATIONS!$B$3,0)</f>
        <v>0</v>
      </c>
      <c r="O2071" s="4" t="n">
        <f aca="false">L2071-M2071-N2071</f>
        <v>497.7375</v>
      </c>
      <c r="P2071" s="16" t="n">
        <f aca="false">IF(L2071&gt;0,O2071/L2071,"")</f>
        <v>0.2</v>
      </c>
    </row>
    <row r="2072" customFormat="false" ht="15" hidden="false" customHeight="false" outlineLevel="0" collapsed="false">
      <c r="A2072" s="2" t="str">
        <f aca="false">RAW_DATA!A2068</f>
        <v>ORD-102067</v>
      </c>
      <c r="B2072" s="2" t="str">
        <f aca="false">RAW_DATA!B2068</f>
        <v>CUST-6006</v>
      </c>
      <c r="C2072" s="2" t="str">
        <f aca="false">RAW_DATA!C2068</f>
        <v>Men</v>
      </c>
      <c r="D2072" s="2" t="str">
        <f aca="false">RAW_DATA!D2068</f>
        <v>MEN-CHINO-001</v>
      </c>
      <c r="E2072" s="14" t="str">
        <f aca="false">RAW_DATA!E2068</f>
        <v>2024-04-27</v>
      </c>
      <c r="F2072" s="14" t="str">
        <f aca="false">RAW_DATA!F2068</f>
        <v>2024-05-01</v>
      </c>
      <c r="G2072" s="2" t="str">
        <f aca="false">RAW_DATA!G2068</f>
        <v>Gandaki</v>
      </c>
      <c r="H2072" s="4" t="n">
        <f aca="false">RAW_DATA!H2068</f>
        <v>4368.1</v>
      </c>
      <c r="I2072" s="5" t="n">
        <f aca="false">RAW_DATA!I2068</f>
        <v>5</v>
      </c>
      <c r="J2072" s="2" t="str">
        <f aca="false">RAW_DATA!J2068</f>
        <v>No</v>
      </c>
      <c r="K2072" s="15" t="n">
        <f aca="false">IF(AND(F2072&lt;&gt;"",E2072&lt;&gt;""),DATEVALUE(F2072)-DATEVALUE(E2072),"")</f>
        <v>4</v>
      </c>
      <c r="L2072" s="4" t="n">
        <f aca="false">H2072*(1-I2072/100)</f>
        <v>4149.695</v>
      </c>
      <c r="M2072" s="4" t="n">
        <f aca="false">H2072*CALCULATIONS!$B$2</f>
        <v>2620.86</v>
      </c>
      <c r="N2072" s="4" t="n">
        <f aca="false">IF(J2072="Yes",H2072*CALCULATIONS!$B$3,0)</f>
        <v>0</v>
      </c>
      <c r="O2072" s="4" t="n">
        <f aca="false">L2072-M2072-N2072</f>
        <v>1528.835</v>
      </c>
      <c r="P2072" s="16" t="n">
        <f aca="false">IF(L2072&gt;0,O2072/L2072,"")</f>
        <v>0.368421052631579</v>
      </c>
    </row>
    <row r="2073" customFormat="false" ht="15" hidden="false" customHeight="false" outlineLevel="0" collapsed="false">
      <c r="A2073" s="2" t="str">
        <f aca="false">RAW_DATA!A2069</f>
        <v>ORD-102068</v>
      </c>
      <c r="B2073" s="2" t="str">
        <f aca="false">RAW_DATA!B2069</f>
        <v>CUST-2097</v>
      </c>
      <c r="C2073" s="2" t="str">
        <f aca="false">RAW_DATA!C2069</f>
        <v>Men</v>
      </c>
      <c r="D2073" s="2" t="str">
        <f aca="false">RAW_DATA!D2069</f>
        <v>MEN-SHIRT-002</v>
      </c>
      <c r="E2073" s="14" t="str">
        <f aca="false">RAW_DATA!E2069</f>
        <v>2024-08-13</v>
      </c>
      <c r="F2073" s="14" t="str">
        <f aca="false">RAW_DATA!F2069</f>
        <v>2024-08-18</v>
      </c>
      <c r="G2073" s="2" t="str">
        <f aca="false">RAW_DATA!G2069</f>
        <v>Gandaki</v>
      </c>
      <c r="H2073" s="4" t="n">
        <f aca="false">RAW_DATA!H2069</f>
        <v>13152.51</v>
      </c>
      <c r="I2073" s="5" t="n">
        <f aca="false">RAW_DATA!I2069</f>
        <v>25</v>
      </c>
      <c r="J2073" s="2" t="str">
        <f aca="false">RAW_DATA!J2069</f>
        <v>No</v>
      </c>
      <c r="K2073" s="15" t="n">
        <f aca="false">IF(AND(F2073&lt;&gt;"",E2073&lt;&gt;""),DATEVALUE(F2073)-DATEVALUE(E2073),"")</f>
        <v>5</v>
      </c>
      <c r="L2073" s="4" t="n">
        <f aca="false">H2073*(1-I2073/100)</f>
        <v>9864.3825</v>
      </c>
      <c r="M2073" s="4" t="n">
        <f aca="false">H2073*CALCULATIONS!$B$2</f>
        <v>7891.506</v>
      </c>
      <c r="N2073" s="4" t="n">
        <f aca="false">IF(J2073="Yes",H2073*CALCULATIONS!$B$3,0)</f>
        <v>0</v>
      </c>
      <c r="O2073" s="4" t="n">
        <f aca="false">L2073-M2073-N2073</f>
        <v>1972.8765</v>
      </c>
      <c r="P2073" s="16" t="n">
        <f aca="false">IF(L2073&gt;0,O2073/L2073,"")</f>
        <v>0.2</v>
      </c>
    </row>
    <row r="2074" customFormat="false" ht="15" hidden="false" customHeight="false" outlineLevel="0" collapsed="false">
      <c r="A2074" s="2" t="str">
        <f aca="false">RAW_DATA!A2070</f>
        <v>ORD-102069</v>
      </c>
      <c r="B2074" s="2" t="str">
        <f aca="false">RAW_DATA!B2070</f>
        <v>CUST-8004</v>
      </c>
      <c r="C2074" s="2" t="str">
        <f aca="false">RAW_DATA!C2070</f>
        <v>Kids</v>
      </c>
      <c r="D2074" s="2" t="str">
        <f aca="false">RAW_DATA!D2070</f>
        <v>KID-UNIFORM-001</v>
      </c>
      <c r="E2074" s="14" t="str">
        <f aca="false">RAW_DATA!E2070</f>
        <v>2024-12-09</v>
      </c>
      <c r="F2074" s="14" t="str">
        <f aca="false">RAW_DATA!F2070</f>
        <v>2024-12-22</v>
      </c>
      <c r="G2074" s="2" t="str">
        <f aca="false">RAW_DATA!G2070</f>
        <v>Sudurpashchim</v>
      </c>
      <c r="H2074" s="4" t="n">
        <f aca="false">RAW_DATA!H2070</f>
        <v>4184.49</v>
      </c>
      <c r="I2074" s="5" t="n">
        <f aca="false">RAW_DATA!I2070</f>
        <v>10</v>
      </c>
      <c r="J2074" s="2" t="str">
        <f aca="false">RAW_DATA!J2070</f>
        <v>No</v>
      </c>
      <c r="K2074" s="15" t="n">
        <f aca="false">IF(AND(F2074&lt;&gt;"",E2074&lt;&gt;""),DATEVALUE(F2074)-DATEVALUE(E2074),"")</f>
        <v>13</v>
      </c>
      <c r="L2074" s="4" t="n">
        <f aca="false">H2074*(1-I2074/100)</f>
        <v>3766.041</v>
      </c>
      <c r="M2074" s="4" t="n">
        <f aca="false">H2074*CALCULATIONS!$B$2</f>
        <v>2510.694</v>
      </c>
      <c r="N2074" s="4" t="n">
        <f aca="false">IF(J2074="Yes",H2074*CALCULATIONS!$B$3,0)</f>
        <v>0</v>
      </c>
      <c r="O2074" s="4" t="n">
        <f aca="false">L2074-M2074-N2074</f>
        <v>1255.347</v>
      </c>
      <c r="P2074" s="16" t="n">
        <f aca="false">IF(L2074&gt;0,O2074/L2074,"")</f>
        <v>0.333333333333333</v>
      </c>
    </row>
    <row r="2075" customFormat="false" ht="15" hidden="false" customHeight="false" outlineLevel="0" collapsed="false">
      <c r="A2075" s="2" t="str">
        <f aca="false">RAW_DATA!A2071</f>
        <v>ORD-102070</v>
      </c>
      <c r="B2075" s="2" t="str">
        <f aca="false">RAW_DATA!B2071</f>
        <v>CUST-4562</v>
      </c>
      <c r="C2075" s="2" t="str">
        <f aca="false">RAW_DATA!C2071</f>
        <v>Men</v>
      </c>
      <c r="D2075" s="2" t="str">
        <f aca="false">RAW_DATA!D2071</f>
        <v>MEN-CHINO-001</v>
      </c>
      <c r="E2075" s="14" t="str">
        <f aca="false">RAW_DATA!E2071</f>
        <v>2024-12-18</v>
      </c>
      <c r="F2075" s="14" t="str">
        <f aca="false">RAW_DATA!F2071</f>
        <v>2024-12-20</v>
      </c>
      <c r="G2075" s="2" t="str">
        <f aca="false">RAW_DATA!G2071</f>
        <v>Bagmati</v>
      </c>
      <c r="H2075" s="4" t="n">
        <f aca="false">RAW_DATA!H2071</f>
        <v>13245.62</v>
      </c>
      <c r="I2075" s="5" t="n">
        <f aca="false">RAW_DATA!I2071</f>
        <v>20</v>
      </c>
      <c r="J2075" s="2" t="str">
        <f aca="false">RAW_DATA!J2071</f>
        <v>No</v>
      </c>
      <c r="K2075" s="15" t="n">
        <f aca="false">IF(AND(F2075&lt;&gt;"",E2075&lt;&gt;""),DATEVALUE(F2075)-DATEVALUE(E2075),"")</f>
        <v>2</v>
      </c>
      <c r="L2075" s="4" t="n">
        <f aca="false">H2075*(1-I2075/100)</f>
        <v>10596.496</v>
      </c>
      <c r="M2075" s="4" t="n">
        <f aca="false">H2075*CALCULATIONS!$B$2</f>
        <v>7947.372</v>
      </c>
      <c r="N2075" s="4" t="n">
        <f aca="false">IF(J2075="Yes",H2075*CALCULATIONS!$B$3,0)</f>
        <v>0</v>
      </c>
      <c r="O2075" s="4" t="n">
        <f aca="false">L2075-M2075-N2075</f>
        <v>2649.124</v>
      </c>
      <c r="P2075" s="16" t="n">
        <f aca="false">IF(L2075&gt;0,O2075/L2075,"")</f>
        <v>0.25</v>
      </c>
    </row>
    <row r="2076" customFormat="false" ht="15" hidden="false" customHeight="false" outlineLevel="0" collapsed="false">
      <c r="A2076" s="2" t="str">
        <f aca="false">RAW_DATA!A2072</f>
        <v>ORD-102071</v>
      </c>
      <c r="B2076" s="2" t="str">
        <f aca="false">RAW_DATA!B2072</f>
        <v>CUST-3020</v>
      </c>
      <c r="C2076" s="2" t="str">
        <f aca="false">RAW_DATA!C2072</f>
        <v>Women</v>
      </c>
      <c r="D2076" s="2" t="str">
        <f aca="false">RAW_DATA!D2072</f>
        <v>WOM-CARDIGAN-001</v>
      </c>
      <c r="E2076" s="14" t="str">
        <f aca="false">RAW_DATA!E2072</f>
        <v>2024-12-08</v>
      </c>
      <c r="F2076" s="14" t="str">
        <f aca="false">RAW_DATA!F2072</f>
        <v>2024-12-12</v>
      </c>
      <c r="G2076" s="2" t="str">
        <f aca="false">RAW_DATA!G2072</f>
        <v>Bagmati</v>
      </c>
      <c r="H2076" s="4" t="n">
        <f aca="false">RAW_DATA!H2072</f>
        <v>10450.49</v>
      </c>
      <c r="I2076" s="5" t="n">
        <f aca="false">RAW_DATA!I2072</f>
        <v>25</v>
      </c>
      <c r="J2076" s="2" t="str">
        <f aca="false">RAW_DATA!J2072</f>
        <v>No</v>
      </c>
      <c r="K2076" s="15" t="n">
        <f aca="false">IF(AND(F2076&lt;&gt;"",E2076&lt;&gt;""),DATEVALUE(F2076)-DATEVALUE(E2076),"")</f>
        <v>4</v>
      </c>
      <c r="L2076" s="4" t="n">
        <f aca="false">H2076*(1-I2076/100)</f>
        <v>7837.8675</v>
      </c>
      <c r="M2076" s="4" t="n">
        <f aca="false">H2076*CALCULATIONS!$B$2</f>
        <v>6270.294</v>
      </c>
      <c r="N2076" s="4" t="n">
        <f aca="false">IF(J2076="Yes",H2076*CALCULATIONS!$B$3,0)</f>
        <v>0</v>
      </c>
      <c r="O2076" s="4" t="n">
        <f aca="false">L2076-M2076-N2076</f>
        <v>1567.5735</v>
      </c>
      <c r="P2076" s="16" t="n">
        <f aca="false">IF(L2076&gt;0,O2076/L2076,"")</f>
        <v>0.2</v>
      </c>
    </row>
    <row r="2077" customFormat="false" ht="15" hidden="false" customHeight="false" outlineLevel="0" collapsed="false">
      <c r="A2077" s="2" t="str">
        <f aca="false">RAW_DATA!A2073</f>
        <v>ORD-102072</v>
      </c>
      <c r="B2077" s="2" t="str">
        <f aca="false">RAW_DATA!B2073</f>
        <v>CUST-7972</v>
      </c>
      <c r="C2077" s="2" t="str">
        <f aca="false">RAW_DATA!C2073</f>
        <v>Men</v>
      </c>
      <c r="D2077" s="2" t="str">
        <f aca="false">RAW_DATA!D2073</f>
        <v>MEN-TSHIRT-001</v>
      </c>
      <c r="E2077" s="14" t="str">
        <f aca="false">RAW_DATA!E2073</f>
        <v>2024-10-02</v>
      </c>
      <c r="F2077" s="14" t="str">
        <f aca="false">RAW_DATA!F2073</f>
        <v>2024-10-10</v>
      </c>
      <c r="G2077" s="2" t="str">
        <f aca="false">RAW_DATA!G2073</f>
        <v>Sudurpashchim</v>
      </c>
      <c r="H2077" s="4" t="n">
        <f aca="false">RAW_DATA!H2073</f>
        <v>10085.52</v>
      </c>
      <c r="I2077" s="5" t="n">
        <f aca="false">RAW_DATA!I2073</f>
        <v>20</v>
      </c>
      <c r="J2077" s="2" t="str">
        <f aca="false">RAW_DATA!J2073</f>
        <v>No</v>
      </c>
      <c r="K2077" s="15" t="n">
        <f aca="false">IF(AND(F2077&lt;&gt;"",E2077&lt;&gt;""),DATEVALUE(F2077)-DATEVALUE(E2077),"")</f>
        <v>8</v>
      </c>
      <c r="L2077" s="4" t="n">
        <f aca="false">H2077*(1-I2077/100)</f>
        <v>8068.416</v>
      </c>
      <c r="M2077" s="4" t="n">
        <f aca="false">H2077*CALCULATIONS!$B$2</f>
        <v>6051.312</v>
      </c>
      <c r="N2077" s="4" t="n">
        <f aca="false">IF(J2077="Yes",H2077*CALCULATIONS!$B$3,0)</f>
        <v>0</v>
      </c>
      <c r="O2077" s="4" t="n">
        <f aca="false">L2077-M2077-N2077</f>
        <v>2017.104</v>
      </c>
      <c r="P2077" s="16" t="n">
        <f aca="false">IF(L2077&gt;0,O2077/L2077,"")</f>
        <v>0.25</v>
      </c>
    </row>
    <row r="2078" customFormat="false" ht="15" hidden="false" customHeight="false" outlineLevel="0" collapsed="false">
      <c r="A2078" s="2" t="str">
        <f aca="false">RAW_DATA!A2074</f>
        <v>ORD-102073</v>
      </c>
      <c r="B2078" s="2" t="str">
        <f aca="false">RAW_DATA!B2074</f>
        <v>CUST-6152</v>
      </c>
      <c r="C2078" s="2" t="str">
        <f aca="false">RAW_DATA!C2074</f>
        <v>Kids</v>
      </c>
      <c r="D2078" s="2" t="str">
        <f aca="false">RAW_DATA!D2074</f>
        <v>KID-ONESIE-001</v>
      </c>
      <c r="E2078" s="14" t="str">
        <f aca="false">RAW_DATA!E2074</f>
        <v>2024-12-19</v>
      </c>
      <c r="F2078" s="14" t="str">
        <f aca="false">RAW_DATA!F2074</f>
        <v>2024-12-25</v>
      </c>
      <c r="G2078" s="2" t="str">
        <f aca="false">RAW_DATA!G2074</f>
        <v>Gandaki</v>
      </c>
      <c r="H2078" s="4" t="n">
        <f aca="false">RAW_DATA!H2074</f>
        <v>13329.59</v>
      </c>
      <c r="I2078" s="5" t="n">
        <f aca="false">RAW_DATA!I2074</f>
        <v>5</v>
      </c>
      <c r="J2078" s="2" t="str">
        <f aca="false">RAW_DATA!J2074</f>
        <v>No</v>
      </c>
      <c r="K2078" s="15" t="n">
        <f aca="false">IF(AND(F2078&lt;&gt;"",E2078&lt;&gt;""),DATEVALUE(F2078)-DATEVALUE(E2078),"")</f>
        <v>6</v>
      </c>
      <c r="L2078" s="4" t="n">
        <f aca="false">H2078*(1-I2078/100)</f>
        <v>12663.1105</v>
      </c>
      <c r="M2078" s="4" t="n">
        <f aca="false">H2078*CALCULATIONS!$B$2</f>
        <v>7997.754</v>
      </c>
      <c r="N2078" s="4" t="n">
        <f aca="false">IF(J2078="Yes",H2078*CALCULATIONS!$B$3,0)</f>
        <v>0</v>
      </c>
      <c r="O2078" s="4" t="n">
        <f aca="false">L2078-M2078-N2078</f>
        <v>4665.3565</v>
      </c>
      <c r="P2078" s="16" t="n">
        <f aca="false">IF(L2078&gt;0,O2078/L2078,"")</f>
        <v>0.368421052631579</v>
      </c>
    </row>
    <row r="2079" customFormat="false" ht="15" hidden="false" customHeight="false" outlineLevel="0" collapsed="false">
      <c r="A2079" s="2" t="str">
        <f aca="false">RAW_DATA!A2075</f>
        <v>ORD-102074</v>
      </c>
      <c r="B2079" s="2" t="str">
        <f aca="false">RAW_DATA!B2075</f>
        <v>CUST-4810</v>
      </c>
      <c r="C2079" s="2" t="str">
        <f aca="false">RAW_DATA!C2075</f>
        <v>Women</v>
      </c>
      <c r="D2079" s="2" t="str">
        <f aca="false">RAW_DATA!D2075</f>
        <v>WOM-DRESS-001</v>
      </c>
      <c r="E2079" s="14" t="str">
        <f aca="false">RAW_DATA!E2075</f>
        <v>2024-08-18</v>
      </c>
      <c r="F2079" s="14" t="str">
        <f aca="false">RAW_DATA!F2075</f>
        <v>2024-08-25</v>
      </c>
      <c r="G2079" s="2" t="str">
        <f aca="false">RAW_DATA!G2075</f>
        <v>Karnali</v>
      </c>
      <c r="H2079" s="4" t="n">
        <f aca="false">RAW_DATA!H2075</f>
        <v>4476.49</v>
      </c>
      <c r="I2079" s="5" t="n">
        <f aca="false">RAW_DATA!I2075</f>
        <v>0</v>
      </c>
      <c r="J2079" s="2" t="str">
        <f aca="false">RAW_DATA!J2075</f>
        <v>No</v>
      </c>
      <c r="K2079" s="15" t="n">
        <f aca="false">IF(AND(F2079&lt;&gt;"",E2079&lt;&gt;""),DATEVALUE(F2079)-DATEVALUE(E2079),"")</f>
        <v>7</v>
      </c>
      <c r="L2079" s="4" t="n">
        <f aca="false">H2079*(1-I2079/100)</f>
        <v>4476.49</v>
      </c>
      <c r="M2079" s="4" t="n">
        <f aca="false">H2079*CALCULATIONS!$B$2</f>
        <v>2685.894</v>
      </c>
      <c r="N2079" s="4" t="n">
        <f aca="false">IF(J2079="Yes",H2079*CALCULATIONS!$B$3,0)</f>
        <v>0</v>
      </c>
      <c r="O2079" s="4" t="n">
        <f aca="false">L2079-M2079-N2079</f>
        <v>1790.596</v>
      </c>
      <c r="P2079" s="16" t="n">
        <f aca="false">IF(L2079&gt;0,O2079/L2079,"")</f>
        <v>0.4</v>
      </c>
    </row>
    <row r="2080" customFormat="false" ht="15" hidden="false" customHeight="false" outlineLevel="0" collapsed="false">
      <c r="A2080" s="2" t="str">
        <f aca="false">RAW_DATA!A2076</f>
        <v>ORD-102075</v>
      </c>
      <c r="B2080" s="2" t="str">
        <f aca="false">RAW_DATA!B2076</f>
        <v>CUST-3165</v>
      </c>
      <c r="C2080" s="2" t="str">
        <f aca="false">RAW_DATA!C2076</f>
        <v>Men</v>
      </c>
      <c r="D2080" s="2" t="str">
        <f aca="false">RAW_DATA!D2076</f>
        <v>MEN-SHIRT-002</v>
      </c>
      <c r="E2080" s="14" t="str">
        <f aca="false">RAW_DATA!E2076</f>
        <v>2024-07-14</v>
      </c>
      <c r="F2080" s="14" t="str">
        <f aca="false">RAW_DATA!F2076</f>
        <v>2024-07-22</v>
      </c>
      <c r="G2080" s="2" t="str">
        <f aca="false">RAW_DATA!G2076</f>
        <v>Karnali</v>
      </c>
      <c r="H2080" s="4" t="n">
        <f aca="false">RAW_DATA!H2076</f>
        <v>8336.48</v>
      </c>
      <c r="I2080" s="5" t="n">
        <f aca="false">RAW_DATA!I2076</f>
        <v>20</v>
      </c>
      <c r="J2080" s="2" t="str">
        <f aca="false">RAW_DATA!J2076</f>
        <v>Yes</v>
      </c>
      <c r="K2080" s="15" t="n">
        <f aca="false">IF(AND(F2080&lt;&gt;"",E2080&lt;&gt;""),DATEVALUE(F2080)-DATEVALUE(E2080),"")</f>
        <v>8</v>
      </c>
      <c r="L2080" s="4" t="n">
        <f aca="false">H2080*(1-I2080/100)</f>
        <v>6669.184</v>
      </c>
      <c r="M2080" s="4" t="n">
        <f aca="false">H2080*CALCULATIONS!$B$2</f>
        <v>5001.888</v>
      </c>
      <c r="N2080" s="4" t="n">
        <f aca="false">IF(J2080="Yes",H2080*CALCULATIONS!$B$3,0)</f>
        <v>1667.296</v>
      </c>
      <c r="O2080" s="4" t="n">
        <f aca="false">L2080-M2080-N2080</f>
        <v>0</v>
      </c>
      <c r="P2080" s="16" t="n">
        <f aca="false">IF(L2080&gt;0,O2080/L2080,"")</f>
        <v>0</v>
      </c>
    </row>
    <row r="2081" customFormat="false" ht="15" hidden="false" customHeight="false" outlineLevel="0" collapsed="false">
      <c r="A2081" s="2" t="str">
        <f aca="false">RAW_DATA!A2077</f>
        <v>ORD-102076</v>
      </c>
      <c r="B2081" s="2" t="str">
        <f aca="false">RAW_DATA!B2077</f>
        <v>CUST-2690</v>
      </c>
      <c r="C2081" s="2" t="str">
        <f aca="false">RAW_DATA!C2077</f>
        <v>Kids</v>
      </c>
      <c r="D2081" s="2" t="str">
        <f aca="false">RAW_DATA!D2077</f>
        <v>KID-ONESIE-001</v>
      </c>
      <c r="E2081" s="14" t="str">
        <f aca="false">RAW_DATA!E2077</f>
        <v>2024-09-23</v>
      </c>
      <c r="F2081" s="14" t="str">
        <f aca="false">RAW_DATA!F2077</f>
        <v>2024-09-27</v>
      </c>
      <c r="G2081" s="2" t="str">
        <f aca="false">RAW_DATA!G2077</f>
        <v>Gandaki</v>
      </c>
      <c r="H2081" s="4" t="n">
        <f aca="false">RAW_DATA!H2077</f>
        <v>7018.19</v>
      </c>
      <c r="I2081" s="5" t="n">
        <f aca="false">RAW_DATA!I2077</f>
        <v>20</v>
      </c>
      <c r="J2081" s="2" t="str">
        <f aca="false">RAW_DATA!J2077</f>
        <v>No</v>
      </c>
      <c r="K2081" s="15" t="n">
        <f aca="false">IF(AND(F2081&lt;&gt;"",E2081&lt;&gt;""),DATEVALUE(F2081)-DATEVALUE(E2081),"")</f>
        <v>4</v>
      </c>
      <c r="L2081" s="4" t="n">
        <f aca="false">H2081*(1-I2081/100)</f>
        <v>5614.552</v>
      </c>
      <c r="M2081" s="4" t="n">
        <f aca="false">H2081*CALCULATIONS!$B$2</f>
        <v>4210.914</v>
      </c>
      <c r="N2081" s="4" t="n">
        <f aca="false">IF(J2081="Yes",H2081*CALCULATIONS!$B$3,0)</f>
        <v>0</v>
      </c>
      <c r="O2081" s="4" t="n">
        <f aca="false">L2081-M2081-N2081</f>
        <v>1403.638</v>
      </c>
      <c r="P2081" s="16" t="n">
        <f aca="false">IF(L2081&gt;0,O2081/L2081,"")</f>
        <v>0.25</v>
      </c>
    </row>
    <row r="2082" customFormat="false" ht="15" hidden="false" customHeight="false" outlineLevel="0" collapsed="false">
      <c r="A2082" s="2" t="str">
        <f aca="false">RAW_DATA!A2078</f>
        <v>ORD-102077</v>
      </c>
      <c r="B2082" s="2" t="str">
        <f aca="false">RAW_DATA!B2078</f>
        <v>CUST-4442</v>
      </c>
      <c r="C2082" s="2" t="str">
        <f aca="false">RAW_DATA!C2078</f>
        <v>Men</v>
      </c>
      <c r="D2082" s="2" t="str">
        <f aca="false">RAW_DATA!D2078</f>
        <v>MEN-SHIRT-002</v>
      </c>
      <c r="E2082" s="14" t="str">
        <f aca="false">RAW_DATA!E2078</f>
        <v>2024-01-16</v>
      </c>
      <c r="F2082" s="14" t="str">
        <f aca="false">RAW_DATA!F2078</f>
        <v>2024-01-21</v>
      </c>
      <c r="G2082" s="2" t="str">
        <f aca="false">RAW_DATA!G2078</f>
        <v>Sudurpashchim</v>
      </c>
      <c r="H2082" s="4" t="n">
        <f aca="false">RAW_DATA!H2078</f>
        <v>8470.73</v>
      </c>
      <c r="I2082" s="5" t="n">
        <f aca="false">RAW_DATA!I2078</f>
        <v>25</v>
      </c>
      <c r="J2082" s="2" t="str">
        <f aca="false">RAW_DATA!J2078</f>
        <v>No</v>
      </c>
      <c r="K2082" s="15" t="n">
        <f aca="false">IF(AND(F2082&lt;&gt;"",E2082&lt;&gt;""),DATEVALUE(F2082)-DATEVALUE(E2082),"")</f>
        <v>5</v>
      </c>
      <c r="L2082" s="4" t="n">
        <f aca="false">H2082*(1-I2082/100)</f>
        <v>6353.0475</v>
      </c>
      <c r="M2082" s="4" t="n">
        <f aca="false">H2082*CALCULATIONS!$B$2</f>
        <v>5082.438</v>
      </c>
      <c r="N2082" s="4" t="n">
        <f aca="false">IF(J2082="Yes",H2082*CALCULATIONS!$B$3,0)</f>
        <v>0</v>
      </c>
      <c r="O2082" s="4" t="n">
        <f aca="false">L2082-M2082-N2082</f>
        <v>1270.6095</v>
      </c>
      <c r="P2082" s="16" t="n">
        <f aca="false">IF(L2082&gt;0,O2082/L2082,"")</f>
        <v>0.2</v>
      </c>
    </row>
    <row r="2083" customFormat="false" ht="15" hidden="false" customHeight="false" outlineLevel="0" collapsed="false">
      <c r="A2083" s="2" t="str">
        <f aca="false">RAW_DATA!A2079</f>
        <v>ORD-102078</v>
      </c>
      <c r="B2083" s="2" t="str">
        <f aca="false">RAW_DATA!B2079</f>
        <v>CUST-2984</v>
      </c>
      <c r="C2083" s="2" t="str">
        <f aca="false">RAW_DATA!C2079</f>
        <v>Kids</v>
      </c>
      <c r="D2083" s="2" t="str">
        <f aca="false">RAW_DATA!D2079</f>
        <v>KID-ONESIE-001</v>
      </c>
      <c r="E2083" s="14" t="str">
        <f aca="false">RAW_DATA!E2079</f>
        <v>2024-10-12</v>
      </c>
      <c r="F2083" s="14" t="str">
        <f aca="false">RAW_DATA!F2079</f>
        <v>2024-10-24</v>
      </c>
      <c r="G2083" s="2" t="str">
        <f aca="false">RAW_DATA!G2079</f>
        <v>Karnali</v>
      </c>
      <c r="H2083" s="4" t="n">
        <f aca="false">RAW_DATA!H2079</f>
        <v>10819.51</v>
      </c>
      <c r="I2083" s="5" t="n">
        <f aca="false">RAW_DATA!I2079</f>
        <v>0</v>
      </c>
      <c r="J2083" s="2" t="str">
        <f aca="false">RAW_DATA!J2079</f>
        <v>Yes</v>
      </c>
      <c r="K2083" s="15" t="n">
        <f aca="false">IF(AND(F2083&lt;&gt;"",E2083&lt;&gt;""),DATEVALUE(F2083)-DATEVALUE(E2083),"")</f>
        <v>12</v>
      </c>
      <c r="L2083" s="4" t="n">
        <f aca="false">H2083*(1-I2083/100)</f>
        <v>10819.51</v>
      </c>
      <c r="M2083" s="4" t="n">
        <f aca="false">H2083*CALCULATIONS!$B$2</f>
        <v>6491.706</v>
      </c>
      <c r="N2083" s="4" t="n">
        <f aca="false">IF(J2083="Yes",H2083*CALCULATIONS!$B$3,0)</f>
        <v>2163.902</v>
      </c>
      <c r="O2083" s="4" t="n">
        <f aca="false">L2083-M2083-N2083</f>
        <v>2163.902</v>
      </c>
      <c r="P2083" s="16" t="n">
        <f aca="false">IF(L2083&gt;0,O2083/L2083,"")</f>
        <v>0.2</v>
      </c>
    </row>
    <row r="2084" customFormat="false" ht="15" hidden="false" customHeight="false" outlineLevel="0" collapsed="false">
      <c r="A2084" s="2" t="str">
        <f aca="false">RAW_DATA!A2080</f>
        <v>ORD-102079</v>
      </c>
      <c r="B2084" s="2" t="str">
        <f aca="false">RAW_DATA!B2080</f>
        <v>CUST-7323</v>
      </c>
      <c r="C2084" s="2" t="str">
        <f aca="false">RAW_DATA!C2080</f>
        <v>Men</v>
      </c>
      <c r="D2084" s="2" t="str">
        <f aca="false">RAW_DATA!D2080</f>
        <v>MEN-SHIRT-002</v>
      </c>
      <c r="E2084" s="14" t="str">
        <f aca="false">RAW_DATA!E2080</f>
        <v>2024-01-02</v>
      </c>
      <c r="F2084" s="14" t="str">
        <f aca="false">RAW_DATA!F2080</f>
        <v>2024-01-03</v>
      </c>
      <c r="G2084" s="2" t="str">
        <f aca="false">RAW_DATA!G2080</f>
        <v>Bagmati</v>
      </c>
      <c r="H2084" s="4" t="n">
        <f aca="false">RAW_DATA!H2080</f>
        <v>3048.07</v>
      </c>
      <c r="I2084" s="5" t="n">
        <f aca="false">RAW_DATA!I2080</f>
        <v>5</v>
      </c>
      <c r="J2084" s="2" t="str">
        <f aca="false">RAW_DATA!J2080</f>
        <v>No</v>
      </c>
      <c r="K2084" s="15" t="n">
        <f aca="false">IF(AND(F2084&lt;&gt;"",E2084&lt;&gt;""),DATEVALUE(F2084)-DATEVALUE(E2084),"")</f>
        <v>1</v>
      </c>
      <c r="L2084" s="4" t="n">
        <f aca="false">H2084*(1-I2084/100)</f>
        <v>2895.6665</v>
      </c>
      <c r="M2084" s="4" t="n">
        <f aca="false">H2084*CALCULATIONS!$B$2</f>
        <v>1828.842</v>
      </c>
      <c r="N2084" s="4" t="n">
        <f aca="false">IF(J2084="Yes",H2084*CALCULATIONS!$B$3,0)</f>
        <v>0</v>
      </c>
      <c r="O2084" s="4" t="n">
        <f aca="false">L2084-M2084-N2084</f>
        <v>1066.8245</v>
      </c>
      <c r="P2084" s="16" t="n">
        <f aca="false">IF(L2084&gt;0,O2084/L2084,"")</f>
        <v>0.368421052631579</v>
      </c>
    </row>
    <row r="2085" customFormat="false" ht="15" hidden="false" customHeight="false" outlineLevel="0" collapsed="false">
      <c r="A2085" s="2" t="str">
        <f aca="false">RAW_DATA!A2081</f>
        <v>ORD-102080</v>
      </c>
      <c r="B2085" s="2" t="str">
        <f aca="false">RAW_DATA!B2081</f>
        <v>CUST-8878</v>
      </c>
      <c r="C2085" s="2" t="str">
        <f aca="false">RAW_DATA!C2081</f>
        <v>Women</v>
      </c>
      <c r="D2085" s="2" t="str">
        <f aca="false">RAW_DATA!D2081</f>
        <v>WOM-LEHENGA-001</v>
      </c>
      <c r="E2085" s="14" t="str">
        <f aca="false">RAW_DATA!E2081</f>
        <v>2024-11-19</v>
      </c>
      <c r="F2085" s="14" t="str">
        <f aca="false">RAW_DATA!F2081</f>
        <v>2024-11-25</v>
      </c>
      <c r="G2085" s="2" t="str">
        <f aca="false">RAW_DATA!G2081</f>
        <v>Bagmati</v>
      </c>
      <c r="H2085" s="4" t="n">
        <f aca="false">RAW_DATA!H2081</f>
        <v>7864.89</v>
      </c>
      <c r="I2085" s="5" t="n">
        <f aca="false">RAW_DATA!I2081</f>
        <v>0</v>
      </c>
      <c r="J2085" s="2" t="str">
        <f aca="false">RAW_DATA!J2081</f>
        <v>No</v>
      </c>
      <c r="K2085" s="15" t="n">
        <f aca="false">IF(AND(F2085&lt;&gt;"",E2085&lt;&gt;""),DATEVALUE(F2085)-DATEVALUE(E2085),"")</f>
        <v>6</v>
      </c>
      <c r="L2085" s="4" t="n">
        <f aca="false">H2085*(1-I2085/100)</f>
        <v>7864.89</v>
      </c>
      <c r="M2085" s="4" t="n">
        <f aca="false">H2085*CALCULATIONS!$B$2</f>
        <v>4718.934</v>
      </c>
      <c r="N2085" s="4" t="n">
        <f aca="false">IF(J2085="Yes",H2085*CALCULATIONS!$B$3,0)</f>
        <v>0</v>
      </c>
      <c r="O2085" s="4" t="n">
        <f aca="false">L2085-M2085-N2085</f>
        <v>3145.956</v>
      </c>
      <c r="P2085" s="16" t="n">
        <f aca="false">IF(L2085&gt;0,O2085/L2085,"")</f>
        <v>0.4</v>
      </c>
    </row>
    <row r="2086" customFormat="false" ht="15" hidden="false" customHeight="false" outlineLevel="0" collapsed="false">
      <c r="A2086" s="2" t="str">
        <f aca="false">RAW_DATA!A2082</f>
        <v>ORD-102081</v>
      </c>
      <c r="B2086" s="2" t="str">
        <f aca="false">RAW_DATA!B2082</f>
        <v>CUST-5731</v>
      </c>
      <c r="C2086" s="2" t="str">
        <f aca="false">RAW_DATA!C2082</f>
        <v>Women</v>
      </c>
      <c r="D2086" s="2" t="str">
        <f aca="false">RAW_DATA!D2082</f>
        <v>WOM-SAREE-001</v>
      </c>
      <c r="E2086" s="14" t="str">
        <f aca="false">RAW_DATA!E2082</f>
        <v>2024-04-06</v>
      </c>
      <c r="F2086" s="14" t="str">
        <f aca="false">RAW_DATA!F2082</f>
        <v>2024-04-11</v>
      </c>
      <c r="G2086" s="2" t="str">
        <f aca="false">RAW_DATA!G2082</f>
        <v>Bagmati</v>
      </c>
      <c r="H2086" s="4" t="n">
        <f aca="false">RAW_DATA!H2082</f>
        <v>12358.53</v>
      </c>
      <c r="I2086" s="5" t="n">
        <f aca="false">RAW_DATA!I2082</f>
        <v>0</v>
      </c>
      <c r="J2086" s="2" t="str">
        <f aca="false">RAW_DATA!J2082</f>
        <v>No</v>
      </c>
      <c r="K2086" s="15" t="n">
        <f aca="false">IF(AND(F2086&lt;&gt;"",E2086&lt;&gt;""),DATEVALUE(F2086)-DATEVALUE(E2086),"")</f>
        <v>5</v>
      </c>
      <c r="L2086" s="4" t="n">
        <f aca="false">H2086*(1-I2086/100)</f>
        <v>12358.53</v>
      </c>
      <c r="M2086" s="4" t="n">
        <f aca="false">H2086*CALCULATIONS!$B$2</f>
        <v>7415.118</v>
      </c>
      <c r="N2086" s="4" t="n">
        <f aca="false">IF(J2086="Yes",H2086*CALCULATIONS!$B$3,0)</f>
        <v>0</v>
      </c>
      <c r="O2086" s="4" t="n">
        <f aca="false">L2086-M2086-N2086</f>
        <v>4943.412</v>
      </c>
      <c r="P2086" s="16" t="n">
        <f aca="false">IF(L2086&gt;0,O2086/L2086,"")</f>
        <v>0.4</v>
      </c>
    </row>
    <row r="2087" customFormat="false" ht="15" hidden="false" customHeight="false" outlineLevel="0" collapsed="false">
      <c r="A2087" s="2" t="str">
        <f aca="false">RAW_DATA!A2083</f>
        <v>ORD-102082</v>
      </c>
      <c r="B2087" s="2" t="str">
        <f aca="false">RAW_DATA!B2083</f>
        <v>CUST-9361</v>
      </c>
      <c r="C2087" s="2" t="str">
        <f aca="false">RAW_DATA!C2083</f>
        <v>Men</v>
      </c>
      <c r="D2087" s="2" t="str">
        <f aca="false">RAW_DATA!D2083</f>
        <v>MEN-JEANS-002</v>
      </c>
      <c r="E2087" s="14" t="str">
        <f aca="false">RAW_DATA!E2083</f>
        <v>2024-11-28</v>
      </c>
      <c r="F2087" s="14" t="str">
        <f aca="false">RAW_DATA!F2083</f>
        <v>2024-12-02</v>
      </c>
      <c r="G2087" s="2" t="str">
        <f aca="false">RAW_DATA!G2083</f>
        <v>Karnali</v>
      </c>
      <c r="H2087" s="4" t="n">
        <f aca="false">RAW_DATA!H2083</f>
        <v>13964.06</v>
      </c>
      <c r="I2087" s="5" t="n">
        <f aca="false">RAW_DATA!I2083</f>
        <v>10</v>
      </c>
      <c r="J2087" s="2" t="str">
        <f aca="false">RAW_DATA!J2083</f>
        <v>No</v>
      </c>
      <c r="K2087" s="15" t="n">
        <f aca="false">IF(AND(F2087&lt;&gt;"",E2087&lt;&gt;""),DATEVALUE(F2087)-DATEVALUE(E2087),"")</f>
        <v>4</v>
      </c>
      <c r="L2087" s="4" t="n">
        <f aca="false">H2087*(1-I2087/100)</f>
        <v>12567.654</v>
      </c>
      <c r="M2087" s="4" t="n">
        <f aca="false">H2087*CALCULATIONS!$B$2</f>
        <v>8378.436</v>
      </c>
      <c r="N2087" s="4" t="n">
        <f aca="false">IF(J2087="Yes",H2087*CALCULATIONS!$B$3,0)</f>
        <v>0</v>
      </c>
      <c r="O2087" s="4" t="n">
        <f aca="false">L2087-M2087-N2087</f>
        <v>4189.218</v>
      </c>
      <c r="P2087" s="16" t="n">
        <f aca="false">IF(L2087&gt;0,O2087/L2087,"")</f>
        <v>0.333333333333333</v>
      </c>
    </row>
    <row r="2088" customFormat="false" ht="15" hidden="false" customHeight="false" outlineLevel="0" collapsed="false">
      <c r="A2088" s="2" t="str">
        <f aca="false">RAW_DATA!A2084</f>
        <v>ORD-102083</v>
      </c>
      <c r="B2088" s="2" t="str">
        <f aca="false">RAW_DATA!B2084</f>
        <v>CUST-6068</v>
      </c>
      <c r="C2088" s="2" t="str">
        <f aca="false">RAW_DATA!C2084</f>
        <v>Women</v>
      </c>
      <c r="D2088" s="2" t="str">
        <f aca="false">RAW_DATA!D2084</f>
        <v>WOM-SUIT-001</v>
      </c>
      <c r="E2088" s="14" t="str">
        <f aca="false">RAW_DATA!E2084</f>
        <v>2024-10-08</v>
      </c>
      <c r="F2088" s="14" t="str">
        <f aca="false">RAW_DATA!F2084</f>
        <v>2024-10-15</v>
      </c>
      <c r="G2088" s="2" t="str">
        <f aca="false">RAW_DATA!G2084</f>
        <v>Bagmati</v>
      </c>
      <c r="H2088" s="4" t="n">
        <f aca="false">RAW_DATA!H2084</f>
        <v>11390.59</v>
      </c>
      <c r="I2088" s="5" t="n">
        <f aca="false">RAW_DATA!I2084</f>
        <v>30</v>
      </c>
      <c r="J2088" s="2" t="str">
        <f aca="false">RAW_DATA!J2084</f>
        <v>No</v>
      </c>
      <c r="K2088" s="15" t="n">
        <f aca="false">IF(AND(F2088&lt;&gt;"",E2088&lt;&gt;""),DATEVALUE(F2088)-DATEVALUE(E2088),"")</f>
        <v>7</v>
      </c>
      <c r="L2088" s="4" t="n">
        <f aca="false">H2088*(1-I2088/100)</f>
        <v>7973.413</v>
      </c>
      <c r="M2088" s="4" t="n">
        <f aca="false">H2088*CALCULATIONS!$B$2</f>
        <v>6834.354</v>
      </c>
      <c r="N2088" s="4" t="n">
        <f aca="false">IF(J2088="Yes",H2088*CALCULATIONS!$B$3,0)</f>
        <v>0</v>
      </c>
      <c r="O2088" s="4" t="n">
        <f aca="false">L2088-M2088-N2088</f>
        <v>1139.059</v>
      </c>
      <c r="P2088" s="16" t="n">
        <f aca="false">IF(L2088&gt;0,O2088/L2088,"")</f>
        <v>0.142857142857143</v>
      </c>
    </row>
    <row r="2089" customFormat="false" ht="15" hidden="false" customHeight="false" outlineLevel="0" collapsed="false">
      <c r="A2089" s="2" t="str">
        <f aca="false">RAW_DATA!A2085</f>
        <v>ORD-102084</v>
      </c>
      <c r="B2089" s="2" t="str">
        <f aca="false">RAW_DATA!B2085</f>
        <v>CUST-1276</v>
      </c>
      <c r="C2089" s="2" t="str">
        <f aca="false">RAW_DATA!C2085</f>
        <v>Women</v>
      </c>
      <c r="D2089" s="2" t="str">
        <f aca="false">RAW_DATA!D2085</f>
        <v>WOM-SCARF-001</v>
      </c>
      <c r="E2089" s="14" t="str">
        <f aca="false">RAW_DATA!E2085</f>
        <v>2024-01-18</v>
      </c>
      <c r="F2089" s="14" t="str">
        <f aca="false">RAW_DATA!F2085</f>
        <v>2024-01-19</v>
      </c>
      <c r="G2089" s="2" t="str">
        <f aca="false">RAW_DATA!G2085</f>
        <v>Madhesh</v>
      </c>
      <c r="H2089" s="4" t="n">
        <f aca="false">RAW_DATA!H2085</f>
        <v>11956.53</v>
      </c>
      <c r="I2089" s="5" t="n">
        <f aca="false">RAW_DATA!I2085</f>
        <v>25</v>
      </c>
      <c r="J2089" s="2" t="str">
        <f aca="false">RAW_DATA!J2085</f>
        <v>No</v>
      </c>
      <c r="K2089" s="15" t="n">
        <f aca="false">IF(AND(F2089&lt;&gt;"",E2089&lt;&gt;""),DATEVALUE(F2089)-DATEVALUE(E2089),"")</f>
        <v>1</v>
      </c>
      <c r="L2089" s="4" t="n">
        <f aca="false">H2089*(1-I2089/100)</f>
        <v>8967.3975</v>
      </c>
      <c r="M2089" s="4" t="n">
        <f aca="false">H2089*CALCULATIONS!$B$2</f>
        <v>7173.918</v>
      </c>
      <c r="N2089" s="4" t="n">
        <f aca="false">IF(J2089="Yes",H2089*CALCULATIONS!$B$3,0)</f>
        <v>0</v>
      </c>
      <c r="O2089" s="4" t="n">
        <f aca="false">L2089-M2089-N2089</f>
        <v>1793.4795</v>
      </c>
      <c r="P2089" s="16" t="n">
        <f aca="false">IF(L2089&gt;0,O2089/L2089,"")</f>
        <v>0.2</v>
      </c>
    </row>
    <row r="2090" customFormat="false" ht="15" hidden="false" customHeight="false" outlineLevel="0" collapsed="false">
      <c r="A2090" s="2" t="str">
        <f aca="false">RAW_DATA!A2086</f>
        <v>ORD-102085</v>
      </c>
      <c r="B2090" s="2" t="str">
        <f aca="false">RAW_DATA!B2086</f>
        <v>CUST-7212</v>
      </c>
      <c r="C2090" s="2" t="str">
        <f aca="false">RAW_DATA!C2086</f>
        <v>Women</v>
      </c>
      <c r="D2090" s="2" t="str">
        <f aca="false">RAW_DATA!D2086</f>
        <v>WOM-LEHENGA-001</v>
      </c>
      <c r="E2090" s="14" t="str">
        <f aca="false">RAW_DATA!E2086</f>
        <v>2024-05-22</v>
      </c>
      <c r="F2090" s="14" t="str">
        <f aca="false">RAW_DATA!F2086</f>
        <v>2024-06-04</v>
      </c>
      <c r="G2090" s="2" t="str">
        <f aca="false">RAW_DATA!G2086</f>
        <v>Sudurpashchim</v>
      </c>
      <c r="H2090" s="4" t="n">
        <f aca="false">RAW_DATA!H2086</f>
        <v>5865.85</v>
      </c>
      <c r="I2090" s="5" t="n">
        <f aca="false">RAW_DATA!I2086</f>
        <v>0</v>
      </c>
      <c r="J2090" s="2" t="str">
        <f aca="false">RAW_DATA!J2086</f>
        <v>No</v>
      </c>
      <c r="K2090" s="15" t="n">
        <f aca="false">IF(AND(F2090&lt;&gt;"",E2090&lt;&gt;""),DATEVALUE(F2090)-DATEVALUE(E2090),"")</f>
        <v>13</v>
      </c>
      <c r="L2090" s="4" t="n">
        <f aca="false">H2090*(1-I2090/100)</f>
        <v>5865.85</v>
      </c>
      <c r="M2090" s="4" t="n">
        <f aca="false">H2090*CALCULATIONS!$B$2</f>
        <v>3519.51</v>
      </c>
      <c r="N2090" s="4" t="n">
        <f aca="false">IF(J2090="Yes",H2090*CALCULATIONS!$B$3,0)</f>
        <v>0</v>
      </c>
      <c r="O2090" s="4" t="n">
        <f aca="false">L2090-M2090-N2090</f>
        <v>2346.34</v>
      </c>
      <c r="P2090" s="16" t="n">
        <f aca="false">IF(L2090&gt;0,O2090/L2090,"")</f>
        <v>0.4</v>
      </c>
    </row>
    <row r="2091" customFormat="false" ht="15" hidden="false" customHeight="false" outlineLevel="0" collapsed="false">
      <c r="A2091" s="2" t="str">
        <f aca="false">RAW_DATA!A2087</f>
        <v>ORD-102086</v>
      </c>
      <c r="B2091" s="2" t="str">
        <f aca="false">RAW_DATA!B2087</f>
        <v>CUST-7915</v>
      </c>
      <c r="C2091" s="2" t="str">
        <f aca="false">RAW_DATA!C2087</f>
        <v>Women</v>
      </c>
      <c r="D2091" s="2" t="str">
        <f aca="false">RAW_DATA!D2087</f>
        <v>WOM-SAREE-001</v>
      </c>
      <c r="E2091" s="14" t="str">
        <f aca="false">RAW_DATA!E2087</f>
        <v>2024-08-09</v>
      </c>
      <c r="F2091" s="14" t="str">
        <f aca="false">RAW_DATA!F2087</f>
        <v>2024-08-23</v>
      </c>
      <c r="G2091" s="2" t="str">
        <f aca="false">RAW_DATA!G2087</f>
        <v>Madhesh</v>
      </c>
      <c r="H2091" s="4" t="n">
        <f aca="false">RAW_DATA!H2087</f>
        <v>1168.12</v>
      </c>
      <c r="I2091" s="5" t="n">
        <f aca="false">RAW_DATA!I2087</f>
        <v>25</v>
      </c>
      <c r="J2091" s="2" t="str">
        <f aca="false">RAW_DATA!J2087</f>
        <v>No</v>
      </c>
      <c r="K2091" s="15" t="n">
        <f aca="false">IF(AND(F2091&lt;&gt;"",E2091&lt;&gt;""),DATEVALUE(F2091)-DATEVALUE(E2091),"")</f>
        <v>14</v>
      </c>
      <c r="L2091" s="4" t="n">
        <f aca="false">H2091*(1-I2091/100)</f>
        <v>876.09</v>
      </c>
      <c r="M2091" s="4" t="n">
        <f aca="false">H2091*CALCULATIONS!$B$2</f>
        <v>700.872</v>
      </c>
      <c r="N2091" s="4" t="n">
        <f aca="false">IF(J2091="Yes",H2091*CALCULATIONS!$B$3,0)</f>
        <v>0</v>
      </c>
      <c r="O2091" s="4" t="n">
        <f aca="false">L2091-M2091-N2091</f>
        <v>175.218</v>
      </c>
      <c r="P2091" s="16" t="n">
        <f aca="false">IF(L2091&gt;0,O2091/L2091,"")</f>
        <v>0.2</v>
      </c>
    </row>
    <row r="2092" customFormat="false" ht="15" hidden="false" customHeight="false" outlineLevel="0" collapsed="false">
      <c r="A2092" s="2" t="str">
        <f aca="false">RAW_DATA!A2088</f>
        <v>ORD-102087</v>
      </c>
      <c r="B2092" s="2" t="str">
        <f aca="false">RAW_DATA!B2088</f>
        <v>CUST-2479</v>
      </c>
      <c r="C2092" s="2" t="str">
        <f aca="false">RAW_DATA!C2088</f>
        <v>Men</v>
      </c>
      <c r="D2092" s="2" t="str">
        <f aca="false">RAW_DATA!D2088</f>
        <v>MEN-SHIRT-002</v>
      </c>
      <c r="E2092" s="14" t="str">
        <f aca="false">RAW_DATA!E2088</f>
        <v>2024-07-08</v>
      </c>
      <c r="F2092" s="14" t="str">
        <f aca="false">RAW_DATA!F2088</f>
        <v>2024-07-12</v>
      </c>
      <c r="G2092" s="2" t="str">
        <f aca="false">RAW_DATA!G2088</f>
        <v>Bagmati</v>
      </c>
      <c r="H2092" s="4" t="n">
        <f aca="false">RAW_DATA!H2088</f>
        <v>6198.32</v>
      </c>
      <c r="I2092" s="5" t="n">
        <f aca="false">RAW_DATA!I2088</f>
        <v>25</v>
      </c>
      <c r="J2092" s="2" t="str">
        <f aca="false">RAW_DATA!J2088</f>
        <v>Yes</v>
      </c>
      <c r="K2092" s="15" t="n">
        <f aca="false">IF(AND(F2092&lt;&gt;"",E2092&lt;&gt;""),DATEVALUE(F2092)-DATEVALUE(E2092),"")</f>
        <v>4</v>
      </c>
      <c r="L2092" s="4" t="n">
        <f aca="false">H2092*(1-I2092/100)</f>
        <v>4648.74</v>
      </c>
      <c r="M2092" s="4" t="n">
        <f aca="false">H2092*CALCULATIONS!$B$2</f>
        <v>3718.992</v>
      </c>
      <c r="N2092" s="4" t="n">
        <f aca="false">IF(J2092="Yes",H2092*CALCULATIONS!$B$3,0)</f>
        <v>1239.664</v>
      </c>
      <c r="O2092" s="4" t="n">
        <f aca="false">L2092-M2092-N2092</f>
        <v>-309.916</v>
      </c>
      <c r="P2092" s="16" t="n">
        <f aca="false">IF(L2092&gt;0,O2092/L2092,"")</f>
        <v>-0.0666666666666667</v>
      </c>
    </row>
    <row r="2093" customFormat="false" ht="15" hidden="false" customHeight="false" outlineLevel="0" collapsed="false">
      <c r="A2093" s="2" t="str">
        <f aca="false">RAW_DATA!A2089</f>
        <v>ORD-102088</v>
      </c>
      <c r="B2093" s="2" t="str">
        <f aca="false">RAW_DATA!B2089</f>
        <v>CUST-5405</v>
      </c>
      <c r="C2093" s="2" t="str">
        <f aca="false">RAW_DATA!C2089</f>
        <v>Women</v>
      </c>
      <c r="D2093" s="2" t="str">
        <f aca="false">RAW_DATA!D2089</f>
        <v>WOM-TOP-001</v>
      </c>
      <c r="E2093" s="14" t="str">
        <f aca="false">RAW_DATA!E2089</f>
        <v>2024-10-04</v>
      </c>
      <c r="F2093" s="14" t="str">
        <f aca="false">RAW_DATA!F2089</f>
        <v>2024-10-08</v>
      </c>
      <c r="G2093" s="2" t="str">
        <f aca="false">RAW_DATA!G2089</f>
        <v>Sudurpashchim</v>
      </c>
      <c r="H2093" s="4" t="n">
        <f aca="false">RAW_DATA!H2089</f>
        <v>12212.56</v>
      </c>
      <c r="I2093" s="5" t="n">
        <f aca="false">RAW_DATA!I2089</f>
        <v>0</v>
      </c>
      <c r="J2093" s="2" t="str">
        <f aca="false">RAW_DATA!J2089</f>
        <v>No</v>
      </c>
      <c r="K2093" s="15" t="n">
        <f aca="false">IF(AND(F2093&lt;&gt;"",E2093&lt;&gt;""),DATEVALUE(F2093)-DATEVALUE(E2093),"")</f>
        <v>4</v>
      </c>
      <c r="L2093" s="4" t="n">
        <f aca="false">H2093*(1-I2093/100)</f>
        <v>12212.56</v>
      </c>
      <c r="M2093" s="4" t="n">
        <f aca="false">H2093*CALCULATIONS!$B$2</f>
        <v>7327.536</v>
      </c>
      <c r="N2093" s="4" t="n">
        <f aca="false">IF(J2093="Yes",H2093*CALCULATIONS!$B$3,0)</f>
        <v>0</v>
      </c>
      <c r="O2093" s="4" t="n">
        <f aca="false">L2093-M2093-N2093</f>
        <v>4885.024</v>
      </c>
      <c r="P2093" s="16" t="n">
        <f aca="false">IF(L2093&gt;0,O2093/L2093,"")</f>
        <v>0.4</v>
      </c>
    </row>
    <row r="2094" customFormat="false" ht="15" hidden="false" customHeight="false" outlineLevel="0" collapsed="false">
      <c r="A2094" s="2" t="str">
        <f aca="false">RAW_DATA!A2090</f>
        <v>ORD-102089</v>
      </c>
      <c r="B2094" s="2" t="str">
        <f aca="false">RAW_DATA!B2090</f>
        <v>CUST-9982</v>
      </c>
      <c r="C2094" s="2" t="str">
        <f aca="false">RAW_DATA!C2090</f>
        <v>Women</v>
      </c>
      <c r="D2094" s="2" t="str">
        <f aca="false">RAW_DATA!D2090</f>
        <v>WOM-SUIT-001</v>
      </c>
      <c r="E2094" s="14" t="str">
        <f aca="false">RAW_DATA!E2090</f>
        <v>2024-10-14</v>
      </c>
      <c r="F2094" s="14" t="str">
        <f aca="false">RAW_DATA!F2090</f>
        <v>2024-10-22</v>
      </c>
      <c r="G2094" s="2" t="str">
        <f aca="false">RAW_DATA!G2090</f>
        <v>Bagmati</v>
      </c>
      <c r="H2094" s="4" t="n">
        <f aca="false">RAW_DATA!H2090</f>
        <v>718.14</v>
      </c>
      <c r="I2094" s="5" t="n">
        <f aca="false">RAW_DATA!I2090</f>
        <v>20</v>
      </c>
      <c r="J2094" s="2" t="str">
        <f aca="false">RAW_DATA!J2090</f>
        <v>No</v>
      </c>
      <c r="K2094" s="15" t="n">
        <f aca="false">IF(AND(F2094&lt;&gt;"",E2094&lt;&gt;""),DATEVALUE(F2094)-DATEVALUE(E2094),"")</f>
        <v>8</v>
      </c>
      <c r="L2094" s="4" t="n">
        <f aca="false">H2094*(1-I2094/100)</f>
        <v>574.512</v>
      </c>
      <c r="M2094" s="4" t="n">
        <f aca="false">H2094*CALCULATIONS!$B$2</f>
        <v>430.884</v>
      </c>
      <c r="N2094" s="4" t="n">
        <f aca="false">IF(J2094="Yes",H2094*CALCULATIONS!$B$3,0)</f>
        <v>0</v>
      </c>
      <c r="O2094" s="4" t="n">
        <f aca="false">L2094-M2094-N2094</f>
        <v>143.628</v>
      </c>
      <c r="P2094" s="16" t="n">
        <f aca="false">IF(L2094&gt;0,O2094/L2094,"")</f>
        <v>0.25</v>
      </c>
    </row>
    <row r="2095" customFormat="false" ht="15" hidden="false" customHeight="false" outlineLevel="0" collapsed="false">
      <c r="A2095" s="2" t="str">
        <f aca="false">RAW_DATA!A2091</f>
        <v>ORD-102090</v>
      </c>
      <c r="B2095" s="2" t="str">
        <f aca="false">RAW_DATA!B2091</f>
        <v>CUST-8522</v>
      </c>
      <c r="C2095" s="2" t="str">
        <f aca="false">RAW_DATA!C2091</f>
        <v>Men</v>
      </c>
      <c r="D2095" s="2" t="str">
        <f aca="false">RAW_DATA!D2091</f>
        <v>MEN-CHINO-001</v>
      </c>
      <c r="E2095" s="14" t="str">
        <f aca="false">RAW_DATA!E2091</f>
        <v>2024-10-16</v>
      </c>
      <c r="F2095" s="14" t="str">
        <f aca="false">RAW_DATA!F2091</f>
        <v>2024-10-23</v>
      </c>
      <c r="G2095" s="2" t="str">
        <f aca="false">RAW_DATA!G2091</f>
        <v>Bagmati</v>
      </c>
      <c r="H2095" s="4" t="n">
        <f aca="false">RAW_DATA!H2091</f>
        <v>11021.43</v>
      </c>
      <c r="I2095" s="5" t="n">
        <f aca="false">RAW_DATA!I2091</f>
        <v>20</v>
      </c>
      <c r="J2095" s="2" t="str">
        <f aca="false">RAW_DATA!J2091</f>
        <v>Yes</v>
      </c>
      <c r="K2095" s="15" t="n">
        <f aca="false">IF(AND(F2095&lt;&gt;"",E2095&lt;&gt;""),DATEVALUE(F2095)-DATEVALUE(E2095),"")</f>
        <v>7</v>
      </c>
      <c r="L2095" s="4" t="n">
        <f aca="false">H2095*(1-I2095/100)</f>
        <v>8817.144</v>
      </c>
      <c r="M2095" s="4" t="n">
        <f aca="false">H2095*CALCULATIONS!$B$2</f>
        <v>6612.858</v>
      </c>
      <c r="N2095" s="4" t="n">
        <f aca="false">IF(J2095="Yes",H2095*CALCULATIONS!$B$3,0)</f>
        <v>2204.286</v>
      </c>
      <c r="O2095" s="4" t="n">
        <f aca="false">L2095-M2095-N2095</f>
        <v>0</v>
      </c>
      <c r="P2095" s="16" t="n">
        <f aca="false">IF(L2095&gt;0,O2095/L2095,"")</f>
        <v>0</v>
      </c>
    </row>
    <row r="2096" customFormat="false" ht="15" hidden="false" customHeight="false" outlineLevel="0" collapsed="false">
      <c r="A2096" s="2" t="str">
        <f aca="false">RAW_DATA!A2092</f>
        <v>ORD-102091</v>
      </c>
      <c r="B2096" s="2" t="str">
        <f aca="false">RAW_DATA!B2092</f>
        <v>CUST-8741</v>
      </c>
      <c r="C2096" s="2" t="str">
        <f aca="false">RAW_DATA!C2092</f>
        <v>Women</v>
      </c>
      <c r="D2096" s="2" t="str">
        <f aca="false">RAW_DATA!D2092</f>
        <v>WOM-CARDIGAN-001</v>
      </c>
      <c r="E2096" s="14" t="str">
        <f aca="false">RAW_DATA!E2092</f>
        <v>2024-09-23</v>
      </c>
      <c r="F2096" s="14" t="str">
        <f aca="false">RAW_DATA!F2092</f>
        <v>2024-10-04</v>
      </c>
      <c r="G2096" s="2" t="str">
        <f aca="false">RAW_DATA!G2092</f>
        <v>Bagmati</v>
      </c>
      <c r="H2096" s="4" t="n">
        <f aca="false">RAW_DATA!H2092</f>
        <v>8591.44</v>
      </c>
      <c r="I2096" s="5" t="n">
        <f aca="false">RAW_DATA!I2092</f>
        <v>15</v>
      </c>
      <c r="J2096" s="2" t="str">
        <f aca="false">RAW_DATA!J2092</f>
        <v>No</v>
      </c>
      <c r="K2096" s="15" t="n">
        <f aca="false">IF(AND(F2096&lt;&gt;"",E2096&lt;&gt;""),DATEVALUE(F2096)-DATEVALUE(E2096),"")</f>
        <v>11</v>
      </c>
      <c r="L2096" s="4" t="n">
        <f aca="false">H2096*(1-I2096/100)</f>
        <v>7302.724</v>
      </c>
      <c r="M2096" s="4" t="n">
        <f aca="false">H2096*CALCULATIONS!$B$2</f>
        <v>5154.864</v>
      </c>
      <c r="N2096" s="4" t="n">
        <f aca="false">IF(J2096="Yes",H2096*CALCULATIONS!$B$3,0)</f>
        <v>0</v>
      </c>
      <c r="O2096" s="4" t="n">
        <f aca="false">L2096-M2096-N2096</f>
        <v>2147.86</v>
      </c>
      <c r="P2096" s="16" t="n">
        <f aca="false">IF(L2096&gt;0,O2096/L2096,"")</f>
        <v>0.294117647058824</v>
      </c>
    </row>
    <row r="2097" customFormat="false" ht="15" hidden="false" customHeight="false" outlineLevel="0" collapsed="false">
      <c r="A2097" s="2" t="str">
        <f aca="false">RAW_DATA!A2093</f>
        <v>ORD-102092</v>
      </c>
      <c r="B2097" s="2" t="str">
        <f aca="false">RAW_DATA!B2093</f>
        <v>CUST-6947</v>
      </c>
      <c r="C2097" s="2" t="str">
        <f aca="false">RAW_DATA!C2093</f>
        <v>Women</v>
      </c>
      <c r="D2097" s="2" t="str">
        <f aca="false">RAW_DATA!D2093</f>
        <v>WOM-SUIT-001</v>
      </c>
      <c r="E2097" s="14" t="str">
        <f aca="false">RAW_DATA!E2093</f>
        <v>2024-07-08</v>
      </c>
      <c r="F2097" s="14" t="str">
        <f aca="false">RAW_DATA!F2093</f>
        <v>2024-07-17</v>
      </c>
      <c r="G2097" s="2" t="str">
        <f aca="false">RAW_DATA!G2093</f>
        <v>Lumbini</v>
      </c>
      <c r="H2097" s="4" t="n">
        <f aca="false">RAW_DATA!H2093</f>
        <v>5779.22</v>
      </c>
      <c r="I2097" s="5" t="n">
        <f aca="false">RAW_DATA!I2093</f>
        <v>0</v>
      </c>
      <c r="J2097" s="2" t="str">
        <f aca="false">RAW_DATA!J2093</f>
        <v>No</v>
      </c>
      <c r="K2097" s="15" t="n">
        <f aca="false">IF(AND(F2097&lt;&gt;"",E2097&lt;&gt;""),DATEVALUE(F2097)-DATEVALUE(E2097),"")</f>
        <v>9</v>
      </c>
      <c r="L2097" s="4" t="n">
        <f aca="false">H2097*(1-I2097/100)</f>
        <v>5779.22</v>
      </c>
      <c r="M2097" s="4" t="n">
        <f aca="false">H2097*CALCULATIONS!$B$2</f>
        <v>3467.532</v>
      </c>
      <c r="N2097" s="4" t="n">
        <f aca="false">IF(J2097="Yes",H2097*CALCULATIONS!$B$3,0)</f>
        <v>0</v>
      </c>
      <c r="O2097" s="4" t="n">
        <f aca="false">L2097-M2097-N2097</f>
        <v>2311.688</v>
      </c>
      <c r="P2097" s="16" t="n">
        <f aca="false">IF(L2097&gt;0,O2097/L2097,"")</f>
        <v>0.4</v>
      </c>
    </row>
    <row r="2098" customFormat="false" ht="15" hidden="false" customHeight="false" outlineLevel="0" collapsed="false">
      <c r="A2098" s="2" t="str">
        <f aca="false">RAW_DATA!A2094</f>
        <v>ORD-102093</v>
      </c>
      <c r="B2098" s="2" t="str">
        <f aca="false">RAW_DATA!B2094</f>
        <v>CUST-2425</v>
      </c>
      <c r="C2098" s="2" t="str">
        <f aca="false">RAW_DATA!C2094</f>
        <v>Women</v>
      </c>
      <c r="D2098" s="2" t="str">
        <f aca="false">RAW_DATA!D2094</f>
        <v>WOM-SAREE-001</v>
      </c>
      <c r="E2098" s="14" t="str">
        <f aca="false">RAW_DATA!E2094</f>
        <v>2024-10-31</v>
      </c>
      <c r="F2098" s="14" t="str">
        <f aca="false">RAW_DATA!F2094</f>
        <v>2024-11-04</v>
      </c>
      <c r="G2098" s="2" t="str">
        <f aca="false">RAW_DATA!G2094</f>
        <v>Gandaki</v>
      </c>
      <c r="H2098" s="4" t="n">
        <f aca="false">RAW_DATA!H2094</f>
        <v>838.92</v>
      </c>
      <c r="I2098" s="5" t="n">
        <f aca="false">RAW_DATA!I2094</f>
        <v>15</v>
      </c>
      <c r="J2098" s="2" t="str">
        <f aca="false">RAW_DATA!J2094</f>
        <v>Yes</v>
      </c>
      <c r="K2098" s="15" t="n">
        <f aca="false">IF(AND(F2098&lt;&gt;"",E2098&lt;&gt;""),DATEVALUE(F2098)-DATEVALUE(E2098),"")</f>
        <v>4</v>
      </c>
      <c r="L2098" s="4" t="n">
        <f aca="false">H2098*(1-I2098/100)</f>
        <v>713.082</v>
      </c>
      <c r="M2098" s="4" t="n">
        <f aca="false">H2098*CALCULATIONS!$B$2</f>
        <v>503.352</v>
      </c>
      <c r="N2098" s="4" t="n">
        <f aca="false">IF(J2098="Yes",H2098*CALCULATIONS!$B$3,0)</f>
        <v>167.784</v>
      </c>
      <c r="O2098" s="4" t="n">
        <f aca="false">L2098-M2098-N2098</f>
        <v>41.946</v>
      </c>
      <c r="P2098" s="16" t="n">
        <f aca="false">IF(L2098&gt;0,O2098/L2098,"")</f>
        <v>0.0588235294117648</v>
      </c>
    </row>
    <row r="2099" customFormat="false" ht="15" hidden="false" customHeight="false" outlineLevel="0" collapsed="false">
      <c r="A2099" s="2" t="str">
        <f aca="false">RAW_DATA!A2095</f>
        <v>ORD-102094</v>
      </c>
      <c r="B2099" s="2" t="str">
        <f aca="false">RAW_DATA!B2095</f>
        <v>CUST-1240</v>
      </c>
      <c r="C2099" s="2" t="str">
        <f aca="false">RAW_DATA!C2095</f>
        <v>Men</v>
      </c>
      <c r="D2099" s="2" t="str">
        <f aca="false">RAW_DATA!D2095</f>
        <v>MEN-SUIT-001</v>
      </c>
      <c r="E2099" s="14" t="str">
        <f aca="false">RAW_DATA!E2095</f>
        <v>2024-10-13</v>
      </c>
      <c r="F2099" s="14" t="str">
        <f aca="false">RAW_DATA!F2095</f>
        <v>2024-10-22</v>
      </c>
      <c r="G2099" s="2" t="str">
        <f aca="false">RAW_DATA!G2095</f>
        <v>Madhesh</v>
      </c>
      <c r="H2099" s="4" t="n">
        <f aca="false">RAW_DATA!H2095</f>
        <v>8068.66</v>
      </c>
      <c r="I2099" s="5" t="n">
        <f aca="false">RAW_DATA!I2095</f>
        <v>25</v>
      </c>
      <c r="J2099" s="2" t="str">
        <f aca="false">RAW_DATA!J2095</f>
        <v>No</v>
      </c>
      <c r="K2099" s="15" t="n">
        <f aca="false">IF(AND(F2099&lt;&gt;"",E2099&lt;&gt;""),DATEVALUE(F2099)-DATEVALUE(E2099),"")</f>
        <v>9</v>
      </c>
      <c r="L2099" s="4" t="n">
        <f aca="false">H2099*(1-I2099/100)</f>
        <v>6051.495</v>
      </c>
      <c r="M2099" s="4" t="n">
        <f aca="false">H2099*CALCULATIONS!$B$2</f>
        <v>4841.196</v>
      </c>
      <c r="N2099" s="4" t="n">
        <f aca="false">IF(J2099="Yes",H2099*CALCULATIONS!$B$3,0)</f>
        <v>0</v>
      </c>
      <c r="O2099" s="4" t="n">
        <f aca="false">L2099-M2099-N2099</f>
        <v>1210.299</v>
      </c>
      <c r="P2099" s="16" t="n">
        <f aca="false">IF(L2099&gt;0,O2099/L2099,"")</f>
        <v>0.2</v>
      </c>
    </row>
    <row r="2100" customFormat="false" ht="15" hidden="false" customHeight="false" outlineLevel="0" collapsed="false">
      <c r="A2100" s="2" t="str">
        <f aca="false">RAW_DATA!A2096</f>
        <v>ORD-102095</v>
      </c>
      <c r="B2100" s="2" t="str">
        <f aca="false">RAW_DATA!B2096</f>
        <v>CUST-2193</v>
      </c>
      <c r="C2100" s="2" t="str">
        <f aca="false">RAW_DATA!C2096</f>
        <v>Men</v>
      </c>
      <c r="D2100" s="2" t="str">
        <f aca="false">RAW_DATA!D2096</f>
        <v>MEN-SHIRT-002</v>
      </c>
      <c r="E2100" s="14" t="str">
        <f aca="false">RAW_DATA!E2096</f>
        <v>2024-10-19</v>
      </c>
      <c r="F2100" s="14" t="str">
        <f aca="false">RAW_DATA!F2096</f>
        <v>2024-10-24</v>
      </c>
      <c r="G2100" s="2" t="str">
        <f aca="false">RAW_DATA!G2096</f>
        <v>Gandaki</v>
      </c>
      <c r="H2100" s="4" t="n">
        <f aca="false">RAW_DATA!H2096</f>
        <v>11535.26</v>
      </c>
      <c r="I2100" s="5" t="n">
        <f aca="false">RAW_DATA!I2096</f>
        <v>0</v>
      </c>
      <c r="J2100" s="2" t="str">
        <f aca="false">RAW_DATA!J2096</f>
        <v>Yes</v>
      </c>
      <c r="K2100" s="15" t="n">
        <f aca="false">IF(AND(F2100&lt;&gt;"",E2100&lt;&gt;""),DATEVALUE(F2100)-DATEVALUE(E2100),"")</f>
        <v>5</v>
      </c>
      <c r="L2100" s="4" t="n">
        <f aca="false">H2100*(1-I2100/100)</f>
        <v>11535.26</v>
      </c>
      <c r="M2100" s="4" t="n">
        <f aca="false">H2100*CALCULATIONS!$B$2</f>
        <v>6921.156</v>
      </c>
      <c r="N2100" s="4" t="n">
        <f aca="false">IF(J2100="Yes",H2100*CALCULATIONS!$B$3,0)</f>
        <v>2307.052</v>
      </c>
      <c r="O2100" s="4" t="n">
        <f aca="false">L2100-M2100-N2100</f>
        <v>2307.052</v>
      </c>
      <c r="P2100" s="16" t="n">
        <f aca="false">IF(L2100&gt;0,O2100/L2100,"")</f>
        <v>0.2</v>
      </c>
    </row>
    <row r="2101" customFormat="false" ht="15" hidden="false" customHeight="false" outlineLevel="0" collapsed="false">
      <c r="A2101" s="2" t="str">
        <f aca="false">RAW_DATA!A2097</f>
        <v>ORD-102096</v>
      </c>
      <c r="B2101" s="2" t="str">
        <f aca="false">RAW_DATA!B2097</f>
        <v>CUST-2478</v>
      </c>
      <c r="C2101" s="2" t="str">
        <f aca="false">RAW_DATA!C2097</f>
        <v>Women</v>
      </c>
      <c r="D2101" s="2" t="str">
        <f aca="false">RAW_DATA!D2097</f>
        <v>WOM-BLOUSE-001</v>
      </c>
      <c r="E2101" s="14" t="str">
        <f aca="false">RAW_DATA!E2097</f>
        <v>2024-03-01</v>
      </c>
      <c r="F2101" s="14" t="str">
        <f aca="false">RAW_DATA!F2097</f>
        <v>2024-03-06</v>
      </c>
      <c r="G2101" s="2" t="str">
        <f aca="false">RAW_DATA!G2097</f>
        <v>Madhesh</v>
      </c>
      <c r="H2101" s="4" t="n">
        <f aca="false">RAW_DATA!H2097</f>
        <v>14586.97</v>
      </c>
      <c r="I2101" s="5" t="n">
        <f aca="false">RAW_DATA!I2097</f>
        <v>10</v>
      </c>
      <c r="J2101" s="2" t="str">
        <f aca="false">RAW_DATA!J2097</f>
        <v>No</v>
      </c>
      <c r="K2101" s="15" t="n">
        <f aca="false">IF(AND(F2101&lt;&gt;"",E2101&lt;&gt;""),DATEVALUE(F2101)-DATEVALUE(E2101),"")</f>
        <v>5</v>
      </c>
      <c r="L2101" s="4" t="n">
        <f aca="false">H2101*(1-I2101/100)</f>
        <v>13128.273</v>
      </c>
      <c r="M2101" s="4" t="n">
        <f aca="false">H2101*CALCULATIONS!$B$2</f>
        <v>8752.182</v>
      </c>
      <c r="N2101" s="4" t="n">
        <f aca="false">IF(J2101="Yes",H2101*CALCULATIONS!$B$3,0)</f>
        <v>0</v>
      </c>
      <c r="O2101" s="4" t="n">
        <f aca="false">L2101-M2101-N2101</f>
        <v>4376.091</v>
      </c>
      <c r="P2101" s="16" t="n">
        <f aca="false">IF(L2101&gt;0,O2101/L2101,"")</f>
        <v>0.333333333333333</v>
      </c>
    </row>
    <row r="2102" customFormat="false" ht="15" hidden="false" customHeight="false" outlineLevel="0" collapsed="false">
      <c r="A2102" s="2" t="str">
        <f aca="false">RAW_DATA!A2098</f>
        <v>ORD-102097</v>
      </c>
      <c r="B2102" s="2" t="str">
        <f aca="false">RAW_DATA!B2098</f>
        <v>CUST-3370</v>
      </c>
      <c r="C2102" s="2" t="str">
        <f aca="false">RAW_DATA!C2098</f>
        <v>Women</v>
      </c>
      <c r="D2102" s="2" t="str">
        <f aca="false">RAW_DATA!D2098</f>
        <v>WOM-DRESS-001</v>
      </c>
      <c r="E2102" s="14" t="str">
        <f aca="false">RAW_DATA!E2098</f>
        <v>2024-02-08</v>
      </c>
      <c r="F2102" s="14" t="str">
        <f aca="false">RAW_DATA!F2098</f>
        <v>2024-02-10</v>
      </c>
      <c r="G2102" s="2" t="str">
        <f aca="false">RAW_DATA!G2098</f>
        <v>Madhesh</v>
      </c>
      <c r="H2102" s="4" t="n">
        <f aca="false">RAW_DATA!H2098</f>
        <v>9230.79</v>
      </c>
      <c r="I2102" s="5" t="n">
        <f aca="false">RAW_DATA!I2098</f>
        <v>15</v>
      </c>
      <c r="J2102" s="2" t="str">
        <f aca="false">RAW_DATA!J2098</f>
        <v>No</v>
      </c>
      <c r="K2102" s="15" t="n">
        <f aca="false">IF(AND(F2102&lt;&gt;"",E2102&lt;&gt;""),DATEVALUE(F2102)-DATEVALUE(E2102),"")</f>
        <v>2</v>
      </c>
      <c r="L2102" s="4" t="n">
        <f aca="false">H2102*(1-I2102/100)</f>
        <v>7846.1715</v>
      </c>
      <c r="M2102" s="4" t="n">
        <f aca="false">H2102*CALCULATIONS!$B$2</f>
        <v>5538.474</v>
      </c>
      <c r="N2102" s="4" t="n">
        <f aca="false">IF(J2102="Yes",H2102*CALCULATIONS!$B$3,0)</f>
        <v>0</v>
      </c>
      <c r="O2102" s="4" t="n">
        <f aca="false">L2102-M2102-N2102</f>
        <v>2307.6975</v>
      </c>
      <c r="P2102" s="16" t="n">
        <f aca="false">IF(L2102&gt;0,O2102/L2102,"")</f>
        <v>0.294117647058824</v>
      </c>
    </row>
    <row r="2103" customFormat="false" ht="15" hidden="false" customHeight="false" outlineLevel="0" collapsed="false">
      <c r="A2103" s="2" t="str">
        <f aca="false">RAW_DATA!A2099</f>
        <v>ORD-102098</v>
      </c>
      <c r="B2103" s="2" t="str">
        <f aca="false">RAW_DATA!B2099</f>
        <v>CUST-8823</v>
      </c>
      <c r="C2103" s="2" t="str">
        <f aca="false">RAW_DATA!C2099</f>
        <v>Men</v>
      </c>
      <c r="D2103" s="2" t="str">
        <f aca="false">RAW_DATA!D2099</f>
        <v>MEN-KURTA-001</v>
      </c>
      <c r="E2103" s="14" t="str">
        <f aca="false">RAW_DATA!E2099</f>
        <v>2024-08-11</v>
      </c>
      <c r="F2103" s="14" t="str">
        <f aca="false">RAW_DATA!F2099</f>
        <v>2024-08-15</v>
      </c>
      <c r="G2103" s="2" t="str">
        <f aca="false">RAW_DATA!G2099</f>
        <v>Lumbini</v>
      </c>
      <c r="H2103" s="4" t="n">
        <f aca="false">RAW_DATA!H2099</f>
        <v>14129.5</v>
      </c>
      <c r="I2103" s="5" t="n">
        <f aca="false">RAW_DATA!I2099</f>
        <v>15</v>
      </c>
      <c r="J2103" s="2" t="str">
        <f aca="false">RAW_DATA!J2099</f>
        <v>Yes</v>
      </c>
      <c r="K2103" s="15" t="n">
        <f aca="false">IF(AND(F2103&lt;&gt;"",E2103&lt;&gt;""),DATEVALUE(F2103)-DATEVALUE(E2103),"")</f>
        <v>4</v>
      </c>
      <c r="L2103" s="4" t="n">
        <f aca="false">H2103*(1-I2103/100)</f>
        <v>12010.075</v>
      </c>
      <c r="M2103" s="4" t="n">
        <f aca="false">H2103*CALCULATIONS!$B$2</f>
        <v>8477.7</v>
      </c>
      <c r="N2103" s="4" t="n">
        <f aca="false">IF(J2103="Yes",H2103*CALCULATIONS!$B$3,0)</f>
        <v>2825.9</v>
      </c>
      <c r="O2103" s="4" t="n">
        <f aca="false">L2103-M2103-N2103</f>
        <v>706.475</v>
      </c>
      <c r="P2103" s="16" t="n">
        <f aca="false">IF(L2103&gt;0,O2103/L2103,"")</f>
        <v>0.0588235294117647</v>
      </c>
    </row>
    <row r="2104" customFormat="false" ht="15" hidden="false" customHeight="false" outlineLevel="0" collapsed="false">
      <c r="A2104" s="2" t="str">
        <f aca="false">RAW_DATA!A2100</f>
        <v>ORD-102099</v>
      </c>
      <c r="B2104" s="2" t="str">
        <f aca="false">RAW_DATA!B2100</f>
        <v>CUST-3160</v>
      </c>
      <c r="C2104" s="2" t="str">
        <f aca="false">RAW_DATA!C2100</f>
        <v>Men</v>
      </c>
      <c r="D2104" s="2" t="str">
        <f aca="false">RAW_DATA!D2100</f>
        <v>MEN-KURTA-001</v>
      </c>
      <c r="E2104" s="14" t="str">
        <f aca="false">RAW_DATA!E2100</f>
        <v>2024-05-15</v>
      </c>
      <c r="F2104" s="14" t="str">
        <f aca="false">RAW_DATA!F2100</f>
        <v>2024-05-23</v>
      </c>
      <c r="G2104" s="2" t="str">
        <f aca="false">RAW_DATA!G2100</f>
        <v>Bagmati</v>
      </c>
      <c r="H2104" s="4" t="n">
        <f aca="false">RAW_DATA!H2100</f>
        <v>12261.86</v>
      </c>
      <c r="I2104" s="5" t="n">
        <f aca="false">RAW_DATA!I2100</f>
        <v>0</v>
      </c>
      <c r="J2104" s="2" t="str">
        <f aca="false">RAW_DATA!J2100</f>
        <v>No</v>
      </c>
      <c r="K2104" s="15" t="n">
        <f aca="false">IF(AND(F2104&lt;&gt;"",E2104&lt;&gt;""),DATEVALUE(F2104)-DATEVALUE(E2104),"")</f>
        <v>8</v>
      </c>
      <c r="L2104" s="4" t="n">
        <f aca="false">H2104*(1-I2104/100)</f>
        <v>12261.86</v>
      </c>
      <c r="M2104" s="4" t="n">
        <f aca="false">H2104*CALCULATIONS!$B$2</f>
        <v>7357.116</v>
      </c>
      <c r="N2104" s="4" t="n">
        <f aca="false">IF(J2104="Yes",H2104*CALCULATIONS!$B$3,0)</f>
        <v>0</v>
      </c>
      <c r="O2104" s="4" t="n">
        <f aca="false">L2104-M2104-N2104</f>
        <v>4904.744</v>
      </c>
      <c r="P2104" s="16" t="n">
        <f aca="false">IF(L2104&gt;0,O2104/L2104,"")</f>
        <v>0.4</v>
      </c>
    </row>
    <row r="2105" customFormat="false" ht="15" hidden="false" customHeight="false" outlineLevel="0" collapsed="false">
      <c r="A2105" s="2" t="str">
        <f aca="false">RAW_DATA!A2101</f>
        <v>ORD-102100</v>
      </c>
      <c r="B2105" s="2" t="str">
        <f aca="false">RAW_DATA!B2101</f>
        <v>CUST-3071</v>
      </c>
      <c r="C2105" s="2" t="str">
        <f aca="false">RAW_DATA!C2101</f>
        <v>Men</v>
      </c>
      <c r="D2105" s="2" t="str">
        <f aca="false">RAW_DATA!D2101</f>
        <v>MEN-CHINO-001</v>
      </c>
      <c r="E2105" s="14" t="str">
        <f aca="false">RAW_DATA!E2101</f>
        <v>2024-01-24</v>
      </c>
      <c r="F2105" s="14" t="str">
        <f aca="false">RAW_DATA!F2101</f>
        <v>2024-01-28</v>
      </c>
      <c r="G2105" s="2" t="str">
        <f aca="false">RAW_DATA!G2101</f>
        <v>Madhesh</v>
      </c>
      <c r="H2105" s="4" t="n">
        <f aca="false">RAW_DATA!H2101</f>
        <v>5906.3</v>
      </c>
      <c r="I2105" s="5" t="n">
        <f aca="false">RAW_DATA!I2101</f>
        <v>10</v>
      </c>
      <c r="J2105" s="2" t="str">
        <f aca="false">RAW_DATA!J2101</f>
        <v>No</v>
      </c>
      <c r="K2105" s="15" t="n">
        <f aca="false">IF(AND(F2105&lt;&gt;"",E2105&lt;&gt;""),DATEVALUE(F2105)-DATEVALUE(E2105),"")</f>
        <v>4</v>
      </c>
      <c r="L2105" s="4" t="n">
        <f aca="false">H2105*(1-I2105/100)</f>
        <v>5315.67</v>
      </c>
      <c r="M2105" s="4" t="n">
        <f aca="false">H2105*CALCULATIONS!$B$2</f>
        <v>3543.78</v>
      </c>
      <c r="N2105" s="4" t="n">
        <f aca="false">IF(J2105="Yes",H2105*CALCULATIONS!$B$3,0)</f>
        <v>0</v>
      </c>
      <c r="O2105" s="4" t="n">
        <f aca="false">L2105-M2105-N2105</f>
        <v>1771.89</v>
      </c>
      <c r="P2105" s="16" t="n">
        <f aca="false">IF(L2105&gt;0,O2105/L2105,"")</f>
        <v>0.333333333333333</v>
      </c>
    </row>
    <row r="2106" customFormat="false" ht="15" hidden="false" customHeight="false" outlineLevel="0" collapsed="false">
      <c r="A2106" s="2" t="str">
        <f aca="false">RAW_DATA!A2102</f>
        <v>ORD-102101</v>
      </c>
      <c r="B2106" s="2" t="str">
        <f aca="false">RAW_DATA!B2102</f>
        <v>CUST-1295</v>
      </c>
      <c r="C2106" s="2" t="str">
        <f aca="false">RAW_DATA!C2102</f>
        <v>Men</v>
      </c>
      <c r="D2106" s="2" t="str">
        <f aca="false">RAW_DATA!D2102</f>
        <v>MEN-KURTA-001</v>
      </c>
      <c r="E2106" s="14" t="str">
        <f aca="false">RAW_DATA!E2102</f>
        <v>2024-09-11</v>
      </c>
      <c r="F2106" s="14" t="str">
        <f aca="false">RAW_DATA!F2102</f>
        <v>2024-09-20</v>
      </c>
      <c r="G2106" s="2" t="str">
        <f aca="false">RAW_DATA!G2102</f>
        <v>Bagmati</v>
      </c>
      <c r="H2106" s="4" t="n">
        <f aca="false">RAW_DATA!H2102</f>
        <v>13109.83</v>
      </c>
      <c r="I2106" s="5" t="n">
        <f aca="false">RAW_DATA!I2102</f>
        <v>30</v>
      </c>
      <c r="J2106" s="2" t="str">
        <f aca="false">RAW_DATA!J2102</f>
        <v>No</v>
      </c>
      <c r="K2106" s="15" t="n">
        <f aca="false">IF(AND(F2106&lt;&gt;"",E2106&lt;&gt;""),DATEVALUE(F2106)-DATEVALUE(E2106),"")</f>
        <v>9</v>
      </c>
      <c r="L2106" s="4" t="n">
        <f aca="false">H2106*(1-I2106/100)</f>
        <v>9176.881</v>
      </c>
      <c r="M2106" s="4" t="n">
        <f aca="false">H2106*CALCULATIONS!$B$2</f>
        <v>7865.898</v>
      </c>
      <c r="N2106" s="4" t="n">
        <f aca="false">IF(J2106="Yes",H2106*CALCULATIONS!$B$3,0)</f>
        <v>0</v>
      </c>
      <c r="O2106" s="4" t="n">
        <f aca="false">L2106-M2106-N2106</f>
        <v>1310.983</v>
      </c>
      <c r="P2106" s="16" t="n">
        <f aca="false">IF(L2106&gt;0,O2106/L2106,"")</f>
        <v>0.142857142857143</v>
      </c>
    </row>
    <row r="2107" customFormat="false" ht="15" hidden="false" customHeight="false" outlineLevel="0" collapsed="false">
      <c r="A2107" s="2" t="str">
        <f aca="false">RAW_DATA!A2103</f>
        <v>ORD-102102</v>
      </c>
      <c r="B2107" s="2" t="str">
        <f aca="false">RAW_DATA!B2103</f>
        <v>CUST-1865</v>
      </c>
      <c r="C2107" s="2" t="str">
        <f aca="false">RAW_DATA!C2103</f>
        <v>Kids</v>
      </c>
      <c r="D2107" s="2" t="str">
        <f aca="false">RAW_DATA!D2103</f>
        <v>KID-TSHIRT-001</v>
      </c>
      <c r="E2107" s="14" t="str">
        <f aca="false">RAW_DATA!E2103</f>
        <v>2024-12-26</v>
      </c>
      <c r="F2107" s="14" t="str">
        <f aca="false">RAW_DATA!F2103</f>
        <v>2025-01-06</v>
      </c>
      <c r="G2107" s="2" t="str">
        <f aca="false">RAW_DATA!G2103</f>
        <v>Bagmati</v>
      </c>
      <c r="H2107" s="4" t="n">
        <f aca="false">RAW_DATA!H2103</f>
        <v>3683.58</v>
      </c>
      <c r="I2107" s="5" t="n">
        <f aca="false">RAW_DATA!I2103</f>
        <v>15</v>
      </c>
      <c r="J2107" s="2" t="str">
        <f aca="false">RAW_DATA!J2103</f>
        <v>No</v>
      </c>
      <c r="K2107" s="15" t="n">
        <f aca="false">IF(AND(F2107&lt;&gt;"",E2107&lt;&gt;""),DATEVALUE(F2107)-DATEVALUE(E2107),"")</f>
        <v>11</v>
      </c>
      <c r="L2107" s="4" t="n">
        <f aca="false">H2107*(1-I2107/100)</f>
        <v>3131.043</v>
      </c>
      <c r="M2107" s="4" t="n">
        <f aca="false">H2107*CALCULATIONS!$B$2</f>
        <v>2210.148</v>
      </c>
      <c r="N2107" s="4" t="n">
        <f aca="false">IF(J2107="Yes",H2107*CALCULATIONS!$B$3,0)</f>
        <v>0</v>
      </c>
      <c r="O2107" s="4" t="n">
        <f aca="false">L2107-M2107-N2107</f>
        <v>920.895</v>
      </c>
      <c r="P2107" s="16" t="n">
        <f aca="false">IF(L2107&gt;0,O2107/L2107,"")</f>
        <v>0.294117647058824</v>
      </c>
    </row>
    <row r="2108" customFormat="false" ht="15" hidden="false" customHeight="false" outlineLevel="0" collapsed="false">
      <c r="A2108" s="2" t="str">
        <f aca="false">RAW_DATA!A2104</f>
        <v>ORD-102103</v>
      </c>
      <c r="B2108" s="2" t="str">
        <f aca="false">RAW_DATA!B2104</f>
        <v>CUST-6375</v>
      </c>
      <c r="C2108" s="2" t="str">
        <f aca="false">RAW_DATA!C2104</f>
        <v>Women</v>
      </c>
      <c r="D2108" s="2" t="str">
        <f aca="false">RAW_DATA!D2104</f>
        <v>WOM-TOP-001</v>
      </c>
      <c r="E2108" s="14" t="str">
        <f aca="false">RAW_DATA!E2104</f>
        <v>2024-08-28</v>
      </c>
      <c r="F2108" s="14" t="str">
        <f aca="false">RAW_DATA!F2104</f>
        <v>2024-09-12</v>
      </c>
      <c r="G2108" s="2" t="str">
        <f aca="false">RAW_DATA!G2104</f>
        <v>Karnali</v>
      </c>
      <c r="H2108" s="4" t="n">
        <f aca="false">RAW_DATA!H2104</f>
        <v>12790.47</v>
      </c>
      <c r="I2108" s="5" t="n">
        <f aca="false">RAW_DATA!I2104</f>
        <v>10</v>
      </c>
      <c r="J2108" s="2" t="str">
        <f aca="false">RAW_DATA!J2104</f>
        <v>No</v>
      </c>
      <c r="K2108" s="15" t="n">
        <f aca="false">IF(AND(F2108&lt;&gt;"",E2108&lt;&gt;""),DATEVALUE(F2108)-DATEVALUE(E2108),"")</f>
        <v>15</v>
      </c>
      <c r="L2108" s="4" t="n">
        <f aca="false">H2108*(1-I2108/100)</f>
        <v>11511.423</v>
      </c>
      <c r="M2108" s="4" t="n">
        <f aca="false">H2108*CALCULATIONS!$B$2</f>
        <v>7674.282</v>
      </c>
      <c r="N2108" s="4" t="n">
        <f aca="false">IF(J2108="Yes",H2108*CALCULATIONS!$B$3,0)</f>
        <v>0</v>
      </c>
      <c r="O2108" s="4" t="n">
        <f aca="false">L2108-M2108-N2108</f>
        <v>3837.141</v>
      </c>
      <c r="P2108" s="16" t="n">
        <f aca="false">IF(L2108&gt;0,O2108/L2108,"")</f>
        <v>0.333333333333333</v>
      </c>
    </row>
    <row r="2109" customFormat="false" ht="15" hidden="false" customHeight="false" outlineLevel="0" collapsed="false">
      <c r="A2109" s="2" t="str">
        <f aca="false">RAW_DATA!A2105</f>
        <v>ORD-102104</v>
      </c>
      <c r="B2109" s="2" t="str">
        <f aca="false">RAW_DATA!B2105</f>
        <v>CUST-3994</v>
      </c>
      <c r="C2109" s="2" t="str">
        <f aca="false">RAW_DATA!C2105</f>
        <v>Kids</v>
      </c>
      <c r="D2109" s="2" t="str">
        <f aca="false">RAW_DATA!D2105</f>
        <v>KID-JACKET-001</v>
      </c>
      <c r="E2109" s="14" t="str">
        <f aca="false">RAW_DATA!E2105</f>
        <v>2024-11-29</v>
      </c>
      <c r="F2109" s="14" t="str">
        <f aca="false">RAW_DATA!F2105</f>
        <v>2024-12-12</v>
      </c>
      <c r="G2109" s="2" t="str">
        <f aca="false">RAW_DATA!G2105</f>
        <v>Bagmati</v>
      </c>
      <c r="H2109" s="4" t="n">
        <f aca="false">RAW_DATA!H2105</f>
        <v>7539.38</v>
      </c>
      <c r="I2109" s="5" t="n">
        <f aca="false">RAW_DATA!I2105</f>
        <v>0</v>
      </c>
      <c r="J2109" s="2" t="str">
        <f aca="false">RAW_DATA!J2105</f>
        <v>No</v>
      </c>
      <c r="K2109" s="15" t="n">
        <f aca="false">IF(AND(F2109&lt;&gt;"",E2109&lt;&gt;""),DATEVALUE(F2109)-DATEVALUE(E2109),"")</f>
        <v>13</v>
      </c>
      <c r="L2109" s="4" t="n">
        <f aca="false">H2109*(1-I2109/100)</f>
        <v>7539.38</v>
      </c>
      <c r="M2109" s="4" t="n">
        <f aca="false">H2109*CALCULATIONS!$B$2</f>
        <v>4523.628</v>
      </c>
      <c r="N2109" s="4" t="n">
        <f aca="false">IF(J2109="Yes",H2109*CALCULATIONS!$B$3,0)</f>
        <v>0</v>
      </c>
      <c r="O2109" s="4" t="n">
        <f aca="false">L2109-M2109-N2109</f>
        <v>3015.752</v>
      </c>
      <c r="P2109" s="16" t="n">
        <f aca="false">IF(L2109&gt;0,O2109/L2109,"")</f>
        <v>0.4</v>
      </c>
    </row>
    <row r="2110" customFormat="false" ht="15" hidden="false" customHeight="false" outlineLevel="0" collapsed="false">
      <c r="A2110" s="2" t="str">
        <f aca="false">RAW_DATA!A2106</f>
        <v>ORD-102105</v>
      </c>
      <c r="B2110" s="2" t="str">
        <f aca="false">RAW_DATA!B2106</f>
        <v>CUST-9884</v>
      </c>
      <c r="C2110" s="2" t="str">
        <f aca="false">RAW_DATA!C2106</f>
        <v>Men</v>
      </c>
      <c r="D2110" s="2" t="str">
        <f aca="false">RAW_DATA!D2106</f>
        <v>MEN-JACKET-001</v>
      </c>
      <c r="E2110" s="14" t="str">
        <f aca="false">RAW_DATA!E2106</f>
        <v>2024-08-02</v>
      </c>
      <c r="F2110" s="14" t="str">
        <f aca="false">RAW_DATA!F2106</f>
        <v>2024-08-04</v>
      </c>
      <c r="G2110" s="2" t="str">
        <f aca="false">RAW_DATA!G2106</f>
        <v>Lumbini</v>
      </c>
      <c r="H2110" s="4" t="n">
        <f aca="false">RAW_DATA!H2106</f>
        <v>1806.3</v>
      </c>
      <c r="I2110" s="5" t="n">
        <f aca="false">RAW_DATA!I2106</f>
        <v>5</v>
      </c>
      <c r="J2110" s="2" t="str">
        <f aca="false">RAW_DATA!J2106</f>
        <v>No</v>
      </c>
      <c r="K2110" s="15" t="n">
        <f aca="false">IF(AND(F2110&lt;&gt;"",E2110&lt;&gt;""),DATEVALUE(F2110)-DATEVALUE(E2110),"")</f>
        <v>2</v>
      </c>
      <c r="L2110" s="4" t="n">
        <f aca="false">H2110*(1-I2110/100)</f>
        <v>1715.985</v>
      </c>
      <c r="M2110" s="4" t="n">
        <f aca="false">H2110*CALCULATIONS!$B$2</f>
        <v>1083.78</v>
      </c>
      <c r="N2110" s="4" t="n">
        <f aca="false">IF(J2110="Yes",H2110*CALCULATIONS!$B$3,0)</f>
        <v>0</v>
      </c>
      <c r="O2110" s="4" t="n">
        <f aca="false">L2110-M2110-N2110</f>
        <v>632.205</v>
      </c>
      <c r="P2110" s="16" t="n">
        <f aca="false">IF(L2110&gt;0,O2110/L2110,"")</f>
        <v>0.368421052631579</v>
      </c>
    </row>
    <row r="2111" customFormat="false" ht="15" hidden="false" customHeight="false" outlineLevel="0" collapsed="false">
      <c r="A2111" s="2" t="str">
        <f aca="false">RAW_DATA!A2107</f>
        <v>ORD-102106</v>
      </c>
      <c r="B2111" s="2" t="str">
        <f aca="false">RAW_DATA!B2107</f>
        <v>CUST-1966</v>
      </c>
      <c r="C2111" s="2" t="str">
        <f aca="false">RAW_DATA!C2107</f>
        <v>Kids</v>
      </c>
      <c r="D2111" s="2" t="str">
        <f aca="false">RAW_DATA!D2107</f>
        <v>KID-UNIFORM-001</v>
      </c>
      <c r="E2111" s="14" t="str">
        <f aca="false">RAW_DATA!E2107</f>
        <v>2024-06-28</v>
      </c>
      <c r="F2111" s="14" t="str">
        <f aca="false">RAW_DATA!F2107</f>
        <v>2024-07-11</v>
      </c>
      <c r="G2111" s="2" t="str">
        <f aca="false">RAW_DATA!G2107</f>
        <v>Bagmati</v>
      </c>
      <c r="H2111" s="4" t="n">
        <f aca="false">RAW_DATA!H2107</f>
        <v>1354.3</v>
      </c>
      <c r="I2111" s="5" t="n">
        <f aca="false">RAW_DATA!I2107</f>
        <v>0</v>
      </c>
      <c r="J2111" s="2" t="str">
        <f aca="false">RAW_DATA!J2107</f>
        <v>No</v>
      </c>
      <c r="K2111" s="15" t="n">
        <f aca="false">IF(AND(F2111&lt;&gt;"",E2111&lt;&gt;""),DATEVALUE(F2111)-DATEVALUE(E2111),"")</f>
        <v>13</v>
      </c>
      <c r="L2111" s="4" t="n">
        <f aca="false">H2111*(1-I2111/100)</f>
        <v>1354.3</v>
      </c>
      <c r="M2111" s="4" t="n">
        <f aca="false">H2111*CALCULATIONS!$B$2</f>
        <v>812.58</v>
      </c>
      <c r="N2111" s="4" t="n">
        <f aca="false">IF(J2111="Yes",H2111*CALCULATIONS!$B$3,0)</f>
        <v>0</v>
      </c>
      <c r="O2111" s="4" t="n">
        <f aca="false">L2111-M2111-N2111</f>
        <v>541.72</v>
      </c>
      <c r="P2111" s="16" t="n">
        <f aca="false">IF(L2111&gt;0,O2111/L2111,"")</f>
        <v>0.4</v>
      </c>
    </row>
    <row r="2112" customFormat="false" ht="15" hidden="false" customHeight="false" outlineLevel="0" collapsed="false">
      <c r="A2112" s="2" t="str">
        <f aca="false">RAW_DATA!A2108</f>
        <v>ORD-102107</v>
      </c>
      <c r="B2112" s="2" t="str">
        <f aca="false">RAW_DATA!B2108</f>
        <v>CUST-2411</v>
      </c>
      <c r="C2112" s="2" t="str">
        <f aca="false">RAW_DATA!C2108</f>
        <v>Men</v>
      </c>
      <c r="D2112" s="2" t="str">
        <f aca="false">RAW_DATA!D2108</f>
        <v>MEN-KURTA-001</v>
      </c>
      <c r="E2112" s="14" t="str">
        <f aca="false">RAW_DATA!E2108</f>
        <v>2024-08-25</v>
      </c>
      <c r="F2112" s="14" t="str">
        <f aca="false">RAW_DATA!F2108</f>
        <v>2024-09-04</v>
      </c>
      <c r="G2112" s="2" t="str">
        <f aca="false">RAW_DATA!G2108</f>
        <v>Madhesh</v>
      </c>
      <c r="H2112" s="4" t="n">
        <f aca="false">RAW_DATA!H2108</f>
        <v>9351.07</v>
      </c>
      <c r="I2112" s="5" t="n">
        <f aca="false">RAW_DATA!I2108</f>
        <v>0</v>
      </c>
      <c r="J2112" s="2" t="str">
        <f aca="false">RAW_DATA!J2108</f>
        <v>Yes</v>
      </c>
      <c r="K2112" s="15" t="n">
        <f aca="false">IF(AND(F2112&lt;&gt;"",E2112&lt;&gt;""),DATEVALUE(F2112)-DATEVALUE(E2112),"")</f>
        <v>10</v>
      </c>
      <c r="L2112" s="4" t="n">
        <f aca="false">H2112*(1-I2112/100)</f>
        <v>9351.07</v>
      </c>
      <c r="M2112" s="4" t="n">
        <f aca="false">H2112*CALCULATIONS!$B$2</f>
        <v>5610.642</v>
      </c>
      <c r="N2112" s="4" t="n">
        <f aca="false">IF(J2112="Yes",H2112*CALCULATIONS!$B$3,0)</f>
        <v>1870.214</v>
      </c>
      <c r="O2112" s="4" t="n">
        <f aca="false">L2112-M2112-N2112</f>
        <v>1870.214</v>
      </c>
      <c r="P2112" s="16" t="n">
        <f aca="false">IF(L2112&gt;0,O2112/L2112,"")</f>
        <v>0.2</v>
      </c>
    </row>
    <row r="2113" customFormat="false" ht="15" hidden="false" customHeight="false" outlineLevel="0" collapsed="false">
      <c r="A2113" s="2" t="str">
        <f aca="false">RAW_DATA!A2109</f>
        <v>ORD-102108</v>
      </c>
      <c r="B2113" s="2" t="str">
        <f aca="false">RAW_DATA!B2109</f>
        <v>CUST-8218</v>
      </c>
      <c r="C2113" s="2" t="str">
        <f aca="false">RAW_DATA!C2109</f>
        <v>Men</v>
      </c>
      <c r="D2113" s="2" t="str">
        <f aca="false">RAW_DATA!D2109</f>
        <v>MEN-POLO-001</v>
      </c>
      <c r="E2113" s="14" t="str">
        <f aca="false">RAW_DATA!E2109</f>
        <v>2024-04-26</v>
      </c>
      <c r="F2113" s="14" t="str">
        <f aca="false">RAW_DATA!F2109</f>
        <v>2024-05-09</v>
      </c>
      <c r="G2113" s="2" t="str">
        <f aca="false">RAW_DATA!G2109</f>
        <v>Bagmati</v>
      </c>
      <c r="H2113" s="4" t="n">
        <f aca="false">RAW_DATA!H2109</f>
        <v>11286.09</v>
      </c>
      <c r="I2113" s="5" t="n">
        <f aca="false">RAW_DATA!I2109</f>
        <v>0</v>
      </c>
      <c r="J2113" s="2" t="str">
        <f aca="false">RAW_DATA!J2109</f>
        <v>No</v>
      </c>
      <c r="K2113" s="15" t="n">
        <f aca="false">IF(AND(F2113&lt;&gt;"",E2113&lt;&gt;""),DATEVALUE(F2113)-DATEVALUE(E2113),"")</f>
        <v>13</v>
      </c>
      <c r="L2113" s="4" t="n">
        <f aca="false">H2113*(1-I2113/100)</f>
        <v>11286.09</v>
      </c>
      <c r="M2113" s="4" t="n">
        <f aca="false">H2113*CALCULATIONS!$B$2</f>
        <v>6771.654</v>
      </c>
      <c r="N2113" s="4" t="n">
        <f aca="false">IF(J2113="Yes",H2113*CALCULATIONS!$B$3,0)</f>
        <v>0</v>
      </c>
      <c r="O2113" s="4" t="n">
        <f aca="false">L2113-M2113-N2113</f>
        <v>4514.436</v>
      </c>
      <c r="P2113" s="16" t="n">
        <f aca="false">IF(L2113&gt;0,O2113/L2113,"")</f>
        <v>0.4</v>
      </c>
    </row>
    <row r="2114" customFormat="false" ht="15" hidden="false" customHeight="false" outlineLevel="0" collapsed="false">
      <c r="A2114" s="2" t="str">
        <f aca="false">RAW_DATA!A2110</f>
        <v>ORD-102109</v>
      </c>
      <c r="B2114" s="2" t="str">
        <f aca="false">RAW_DATA!B2110</f>
        <v>CUST-1240</v>
      </c>
      <c r="C2114" s="2" t="str">
        <f aca="false">RAW_DATA!C2110</f>
        <v>Men</v>
      </c>
      <c r="D2114" s="2" t="str">
        <f aca="false">RAW_DATA!D2110</f>
        <v>MEN-KURTA-001</v>
      </c>
      <c r="E2114" s="14" t="str">
        <f aca="false">RAW_DATA!E2110</f>
        <v>2024-02-06</v>
      </c>
      <c r="F2114" s="14" t="str">
        <f aca="false">RAW_DATA!F2110</f>
        <v>2024-02-15</v>
      </c>
      <c r="G2114" s="2" t="str">
        <f aca="false">RAW_DATA!G2110</f>
        <v>Bagmati</v>
      </c>
      <c r="H2114" s="4" t="n">
        <f aca="false">RAW_DATA!H2110</f>
        <v>976.01</v>
      </c>
      <c r="I2114" s="5" t="n">
        <f aca="false">RAW_DATA!I2110</f>
        <v>0</v>
      </c>
      <c r="J2114" s="2" t="str">
        <f aca="false">RAW_DATA!J2110</f>
        <v>No</v>
      </c>
      <c r="K2114" s="15" t="n">
        <f aca="false">IF(AND(F2114&lt;&gt;"",E2114&lt;&gt;""),DATEVALUE(F2114)-DATEVALUE(E2114),"")</f>
        <v>9</v>
      </c>
      <c r="L2114" s="4" t="n">
        <f aca="false">H2114*(1-I2114/100)</f>
        <v>976.01</v>
      </c>
      <c r="M2114" s="4" t="n">
        <f aca="false">H2114*CALCULATIONS!$B$2</f>
        <v>585.606</v>
      </c>
      <c r="N2114" s="4" t="n">
        <f aca="false">IF(J2114="Yes",H2114*CALCULATIONS!$B$3,0)</f>
        <v>0</v>
      </c>
      <c r="O2114" s="4" t="n">
        <f aca="false">L2114-M2114-N2114</f>
        <v>390.404</v>
      </c>
      <c r="P2114" s="16" t="n">
        <f aca="false">IF(L2114&gt;0,O2114/L2114,"")</f>
        <v>0.4</v>
      </c>
    </row>
    <row r="2115" customFormat="false" ht="15" hidden="false" customHeight="false" outlineLevel="0" collapsed="false">
      <c r="A2115" s="2" t="str">
        <f aca="false">RAW_DATA!A2111</f>
        <v>ORD-102110</v>
      </c>
      <c r="B2115" s="2" t="str">
        <f aca="false">RAW_DATA!B2111</f>
        <v>CUST-6116</v>
      </c>
      <c r="C2115" s="2" t="str">
        <f aca="false">RAW_DATA!C2111</f>
        <v>Men</v>
      </c>
      <c r="D2115" s="2" t="str">
        <f aca="false">RAW_DATA!D2111</f>
        <v>MEN-TSHIRT-001</v>
      </c>
      <c r="E2115" s="14" t="str">
        <f aca="false">RAW_DATA!E2111</f>
        <v>2024-11-30</v>
      </c>
      <c r="F2115" s="14" t="str">
        <f aca="false">RAW_DATA!F2111</f>
        <v>2024-12-02</v>
      </c>
      <c r="G2115" s="2" t="str">
        <f aca="false">RAW_DATA!G2111</f>
        <v>Bagmati</v>
      </c>
      <c r="H2115" s="4" t="n">
        <f aca="false">RAW_DATA!H2111</f>
        <v>12534.67</v>
      </c>
      <c r="I2115" s="5" t="n">
        <f aca="false">RAW_DATA!I2111</f>
        <v>25</v>
      </c>
      <c r="J2115" s="2" t="str">
        <f aca="false">RAW_DATA!J2111</f>
        <v>No</v>
      </c>
      <c r="K2115" s="15" t="n">
        <f aca="false">IF(AND(F2115&lt;&gt;"",E2115&lt;&gt;""),DATEVALUE(F2115)-DATEVALUE(E2115),"")</f>
        <v>2</v>
      </c>
      <c r="L2115" s="4" t="n">
        <f aca="false">H2115*(1-I2115/100)</f>
        <v>9401.0025</v>
      </c>
      <c r="M2115" s="4" t="n">
        <f aca="false">H2115*CALCULATIONS!$B$2</f>
        <v>7520.802</v>
      </c>
      <c r="N2115" s="4" t="n">
        <f aca="false">IF(J2115="Yes",H2115*CALCULATIONS!$B$3,0)</f>
        <v>0</v>
      </c>
      <c r="O2115" s="4" t="n">
        <f aca="false">L2115-M2115-N2115</f>
        <v>1880.2005</v>
      </c>
      <c r="P2115" s="16" t="n">
        <f aca="false">IF(L2115&gt;0,O2115/L2115,"")</f>
        <v>0.2</v>
      </c>
    </row>
    <row r="2116" customFormat="false" ht="15" hidden="false" customHeight="false" outlineLevel="0" collapsed="false">
      <c r="A2116" s="2" t="str">
        <f aca="false">RAW_DATA!A2112</f>
        <v>ORD-102111</v>
      </c>
      <c r="B2116" s="2" t="str">
        <f aca="false">RAW_DATA!B2112</f>
        <v>CUST-7769</v>
      </c>
      <c r="C2116" s="2" t="str">
        <f aca="false">RAW_DATA!C2112</f>
        <v>Women</v>
      </c>
      <c r="D2116" s="2" t="str">
        <f aca="false">RAW_DATA!D2112</f>
        <v>WOM-BLOUSE-001</v>
      </c>
      <c r="E2116" s="14" t="str">
        <f aca="false">RAW_DATA!E2112</f>
        <v>2024-03-13</v>
      </c>
      <c r="F2116" s="14" t="str">
        <f aca="false">RAW_DATA!F2112</f>
        <v>2024-03-22</v>
      </c>
      <c r="G2116" s="2" t="str">
        <f aca="false">RAW_DATA!G2112</f>
        <v>Lumbini</v>
      </c>
      <c r="H2116" s="4" t="n">
        <f aca="false">RAW_DATA!H2112</f>
        <v>12255.56</v>
      </c>
      <c r="I2116" s="5" t="n">
        <f aca="false">RAW_DATA!I2112</f>
        <v>5</v>
      </c>
      <c r="J2116" s="2" t="str">
        <f aca="false">RAW_DATA!J2112</f>
        <v>No</v>
      </c>
      <c r="K2116" s="15" t="n">
        <f aca="false">IF(AND(F2116&lt;&gt;"",E2116&lt;&gt;""),DATEVALUE(F2116)-DATEVALUE(E2116),"")</f>
        <v>9</v>
      </c>
      <c r="L2116" s="4" t="n">
        <f aca="false">H2116*(1-I2116/100)</f>
        <v>11642.782</v>
      </c>
      <c r="M2116" s="4" t="n">
        <f aca="false">H2116*CALCULATIONS!$B$2</f>
        <v>7353.336</v>
      </c>
      <c r="N2116" s="4" t="n">
        <f aca="false">IF(J2116="Yes",H2116*CALCULATIONS!$B$3,0)</f>
        <v>0</v>
      </c>
      <c r="O2116" s="4" t="n">
        <f aca="false">L2116-M2116-N2116</f>
        <v>4289.446</v>
      </c>
      <c r="P2116" s="16" t="n">
        <f aca="false">IF(L2116&gt;0,O2116/L2116,"")</f>
        <v>0.368421052631579</v>
      </c>
    </row>
    <row r="2117" customFormat="false" ht="15" hidden="false" customHeight="false" outlineLevel="0" collapsed="false">
      <c r="A2117" s="2" t="str">
        <f aca="false">RAW_DATA!A2113</f>
        <v>ORD-102112</v>
      </c>
      <c r="B2117" s="2" t="str">
        <f aca="false">RAW_DATA!B2113</f>
        <v>CUST-8736</v>
      </c>
      <c r="C2117" s="2" t="str">
        <f aca="false">RAW_DATA!C2113</f>
        <v>Women</v>
      </c>
      <c r="D2117" s="2" t="str">
        <f aca="false">RAW_DATA!D2113</f>
        <v>WOM-SCARF-001</v>
      </c>
      <c r="E2117" s="14" t="str">
        <f aca="false">RAW_DATA!E2113</f>
        <v>2024-03-08</v>
      </c>
      <c r="F2117" s="14" t="str">
        <f aca="false">RAW_DATA!F2113</f>
        <v>2024-03-14</v>
      </c>
      <c r="G2117" s="2" t="str">
        <f aca="false">RAW_DATA!G2113</f>
        <v>Bagmati</v>
      </c>
      <c r="H2117" s="4" t="n">
        <f aca="false">RAW_DATA!H2113</f>
        <v>6475.81</v>
      </c>
      <c r="I2117" s="5" t="n">
        <f aca="false">RAW_DATA!I2113</f>
        <v>30</v>
      </c>
      <c r="J2117" s="2" t="str">
        <f aca="false">RAW_DATA!J2113</f>
        <v>No</v>
      </c>
      <c r="K2117" s="15" t="n">
        <f aca="false">IF(AND(F2117&lt;&gt;"",E2117&lt;&gt;""),DATEVALUE(F2117)-DATEVALUE(E2117),"")</f>
        <v>6</v>
      </c>
      <c r="L2117" s="4" t="n">
        <f aca="false">H2117*(1-I2117/100)</f>
        <v>4533.067</v>
      </c>
      <c r="M2117" s="4" t="n">
        <f aca="false">H2117*CALCULATIONS!$B$2</f>
        <v>3885.486</v>
      </c>
      <c r="N2117" s="4" t="n">
        <f aca="false">IF(J2117="Yes",H2117*CALCULATIONS!$B$3,0)</f>
        <v>0</v>
      </c>
      <c r="O2117" s="4" t="n">
        <f aca="false">L2117-M2117-N2117</f>
        <v>647.581</v>
      </c>
      <c r="P2117" s="16" t="n">
        <f aca="false">IF(L2117&gt;0,O2117/L2117,"")</f>
        <v>0.142857142857143</v>
      </c>
    </row>
    <row r="2118" customFormat="false" ht="15" hidden="false" customHeight="false" outlineLevel="0" collapsed="false">
      <c r="A2118" s="2" t="str">
        <f aca="false">RAW_DATA!A2114</f>
        <v>ORD-102113</v>
      </c>
      <c r="B2118" s="2" t="str">
        <f aca="false">RAW_DATA!B2114</f>
        <v>CUST-4312</v>
      </c>
      <c r="C2118" s="2" t="str">
        <f aca="false">RAW_DATA!C2114</f>
        <v>Women</v>
      </c>
      <c r="D2118" s="2" t="str">
        <f aca="false">RAW_DATA!D2114</f>
        <v>WOM-LEHENGA-001</v>
      </c>
      <c r="E2118" s="14" t="str">
        <f aca="false">RAW_DATA!E2114</f>
        <v>2024-09-20</v>
      </c>
      <c r="F2118" s="14" t="str">
        <f aca="false">RAW_DATA!F2114</f>
        <v>2024-10-02</v>
      </c>
      <c r="G2118" s="2" t="str">
        <f aca="false">RAW_DATA!G2114</f>
        <v>Karnali</v>
      </c>
      <c r="H2118" s="4" t="n">
        <f aca="false">RAW_DATA!H2114</f>
        <v>14410.37</v>
      </c>
      <c r="I2118" s="5" t="n">
        <f aca="false">RAW_DATA!I2114</f>
        <v>0</v>
      </c>
      <c r="J2118" s="2" t="str">
        <f aca="false">RAW_DATA!J2114</f>
        <v>No</v>
      </c>
      <c r="K2118" s="15" t="n">
        <f aca="false">IF(AND(F2118&lt;&gt;"",E2118&lt;&gt;""),DATEVALUE(F2118)-DATEVALUE(E2118),"")</f>
        <v>12</v>
      </c>
      <c r="L2118" s="4" t="n">
        <f aca="false">H2118*(1-I2118/100)</f>
        <v>14410.37</v>
      </c>
      <c r="M2118" s="4" t="n">
        <f aca="false">H2118*CALCULATIONS!$B$2</f>
        <v>8646.222</v>
      </c>
      <c r="N2118" s="4" t="n">
        <f aca="false">IF(J2118="Yes",H2118*CALCULATIONS!$B$3,0)</f>
        <v>0</v>
      </c>
      <c r="O2118" s="4" t="n">
        <f aca="false">L2118-M2118-N2118</f>
        <v>5764.148</v>
      </c>
      <c r="P2118" s="16" t="n">
        <f aca="false">IF(L2118&gt;0,O2118/L2118,"")</f>
        <v>0.4</v>
      </c>
    </row>
    <row r="2119" customFormat="false" ht="15" hidden="false" customHeight="false" outlineLevel="0" collapsed="false">
      <c r="A2119" s="2" t="str">
        <f aca="false">RAW_DATA!A2115</f>
        <v>ORD-102114</v>
      </c>
      <c r="B2119" s="2" t="str">
        <f aca="false">RAW_DATA!B2115</f>
        <v>CUST-3518</v>
      </c>
      <c r="C2119" s="2" t="str">
        <f aca="false">RAW_DATA!C2115</f>
        <v>Kids</v>
      </c>
      <c r="D2119" s="2" t="str">
        <f aca="false">RAW_DATA!D2115</f>
        <v>KID-ONESIE-001</v>
      </c>
      <c r="E2119" s="14" t="str">
        <f aca="false">RAW_DATA!E2115</f>
        <v>2024-02-06</v>
      </c>
      <c r="F2119" s="14" t="str">
        <f aca="false">RAW_DATA!F2115</f>
        <v>2024-02-07</v>
      </c>
      <c r="G2119" s="2" t="str">
        <f aca="false">RAW_DATA!G2115</f>
        <v>Bagmati</v>
      </c>
      <c r="H2119" s="4" t="n">
        <f aca="false">RAW_DATA!H2115</f>
        <v>11017.62</v>
      </c>
      <c r="I2119" s="5" t="n">
        <f aca="false">RAW_DATA!I2115</f>
        <v>30</v>
      </c>
      <c r="J2119" s="2" t="str">
        <f aca="false">RAW_DATA!J2115</f>
        <v>No</v>
      </c>
      <c r="K2119" s="15" t="n">
        <f aca="false">IF(AND(F2119&lt;&gt;"",E2119&lt;&gt;""),DATEVALUE(F2119)-DATEVALUE(E2119),"")</f>
        <v>1</v>
      </c>
      <c r="L2119" s="4" t="n">
        <f aca="false">H2119*(1-I2119/100)</f>
        <v>7712.334</v>
      </c>
      <c r="M2119" s="4" t="n">
        <f aca="false">H2119*CALCULATIONS!$B$2</f>
        <v>6610.572</v>
      </c>
      <c r="N2119" s="4" t="n">
        <f aca="false">IF(J2119="Yes",H2119*CALCULATIONS!$B$3,0)</f>
        <v>0</v>
      </c>
      <c r="O2119" s="4" t="n">
        <f aca="false">L2119-M2119-N2119</f>
        <v>1101.762</v>
      </c>
      <c r="P2119" s="16" t="n">
        <f aca="false">IF(L2119&gt;0,O2119/L2119,"")</f>
        <v>0.142857142857143</v>
      </c>
    </row>
    <row r="2120" customFormat="false" ht="15" hidden="false" customHeight="false" outlineLevel="0" collapsed="false">
      <c r="A2120" s="2" t="str">
        <f aca="false">RAW_DATA!A2116</f>
        <v>ORD-102115</v>
      </c>
      <c r="B2120" s="2" t="str">
        <f aca="false">RAW_DATA!B2116</f>
        <v>CUST-4495</v>
      </c>
      <c r="C2120" s="2" t="str">
        <f aca="false">RAW_DATA!C2116</f>
        <v>Men</v>
      </c>
      <c r="D2120" s="2" t="str">
        <f aca="false">RAW_DATA!D2116</f>
        <v>MEN-CHINO-001</v>
      </c>
      <c r="E2120" s="14" t="str">
        <f aca="false">RAW_DATA!E2116</f>
        <v>2024-04-03</v>
      </c>
      <c r="F2120" s="14" t="str">
        <f aca="false">RAW_DATA!F2116</f>
        <v>2024-04-05</v>
      </c>
      <c r="G2120" s="2" t="str">
        <f aca="false">RAW_DATA!G2116</f>
        <v>Lumbini</v>
      </c>
      <c r="H2120" s="4" t="n">
        <f aca="false">RAW_DATA!H2116</f>
        <v>3715.8</v>
      </c>
      <c r="I2120" s="5" t="n">
        <f aca="false">RAW_DATA!I2116</f>
        <v>15</v>
      </c>
      <c r="J2120" s="2" t="str">
        <f aca="false">RAW_DATA!J2116</f>
        <v>No</v>
      </c>
      <c r="K2120" s="15" t="n">
        <f aca="false">IF(AND(F2120&lt;&gt;"",E2120&lt;&gt;""),DATEVALUE(F2120)-DATEVALUE(E2120),"")</f>
        <v>2</v>
      </c>
      <c r="L2120" s="4" t="n">
        <f aca="false">H2120*(1-I2120/100)</f>
        <v>3158.43</v>
      </c>
      <c r="M2120" s="4" t="n">
        <f aca="false">H2120*CALCULATIONS!$B$2</f>
        <v>2229.48</v>
      </c>
      <c r="N2120" s="4" t="n">
        <f aca="false">IF(J2120="Yes",H2120*CALCULATIONS!$B$3,0)</f>
        <v>0</v>
      </c>
      <c r="O2120" s="4" t="n">
        <f aca="false">L2120-M2120-N2120</f>
        <v>928.95</v>
      </c>
      <c r="P2120" s="16" t="n">
        <f aca="false">IF(L2120&gt;0,O2120/L2120,"")</f>
        <v>0.294117647058824</v>
      </c>
    </row>
    <row r="2121" customFormat="false" ht="15" hidden="false" customHeight="false" outlineLevel="0" collapsed="false">
      <c r="A2121" s="2" t="str">
        <f aca="false">RAW_DATA!A2117</f>
        <v>ORD-102116</v>
      </c>
      <c r="B2121" s="2" t="str">
        <f aca="false">RAW_DATA!B2117</f>
        <v>CUST-7892</v>
      </c>
      <c r="C2121" s="2" t="str">
        <f aca="false">RAW_DATA!C2117</f>
        <v>Kids</v>
      </c>
      <c r="D2121" s="2" t="str">
        <f aca="false">RAW_DATA!D2117</f>
        <v>KID-UNIFORM-001</v>
      </c>
      <c r="E2121" s="14" t="str">
        <f aca="false">RAW_DATA!E2117</f>
        <v>2024-05-03</v>
      </c>
      <c r="F2121" s="14" t="str">
        <f aca="false">RAW_DATA!F2117</f>
        <v>2024-05-07</v>
      </c>
      <c r="G2121" s="2" t="str">
        <f aca="false">RAW_DATA!G2117</f>
        <v>Madhesh</v>
      </c>
      <c r="H2121" s="4" t="n">
        <f aca="false">RAW_DATA!H2117</f>
        <v>11577.14</v>
      </c>
      <c r="I2121" s="5" t="n">
        <f aca="false">RAW_DATA!I2117</f>
        <v>20</v>
      </c>
      <c r="J2121" s="2" t="str">
        <f aca="false">RAW_DATA!J2117</f>
        <v>No</v>
      </c>
      <c r="K2121" s="15" t="n">
        <f aca="false">IF(AND(F2121&lt;&gt;"",E2121&lt;&gt;""),DATEVALUE(F2121)-DATEVALUE(E2121),"")</f>
        <v>4</v>
      </c>
      <c r="L2121" s="4" t="n">
        <f aca="false">H2121*(1-I2121/100)</f>
        <v>9261.712</v>
      </c>
      <c r="M2121" s="4" t="n">
        <f aca="false">H2121*CALCULATIONS!$B$2</f>
        <v>6946.284</v>
      </c>
      <c r="N2121" s="4" t="n">
        <f aca="false">IF(J2121="Yes",H2121*CALCULATIONS!$B$3,0)</f>
        <v>0</v>
      </c>
      <c r="O2121" s="4" t="n">
        <f aca="false">L2121-M2121-N2121</f>
        <v>2315.428</v>
      </c>
      <c r="P2121" s="16" t="n">
        <f aca="false">IF(L2121&gt;0,O2121/L2121,"")</f>
        <v>0.25</v>
      </c>
    </row>
    <row r="2122" customFormat="false" ht="15" hidden="false" customHeight="false" outlineLevel="0" collapsed="false">
      <c r="A2122" s="2" t="str">
        <f aca="false">RAW_DATA!A2118</f>
        <v>ORD-102117</v>
      </c>
      <c r="B2122" s="2" t="str">
        <f aca="false">RAW_DATA!B2118</f>
        <v>CUST-4588</v>
      </c>
      <c r="C2122" s="2" t="str">
        <f aca="false">RAW_DATA!C2118</f>
        <v>Women</v>
      </c>
      <c r="D2122" s="2" t="str">
        <f aca="false">RAW_DATA!D2118</f>
        <v>WOM-LEHENGA-001</v>
      </c>
      <c r="E2122" s="14" t="str">
        <f aca="false">RAW_DATA!E2118</f>
        <v>2024-08-07</v>
      </c>
      <c r="F2122" s="14" t="str">
        <f aca="false">RAW_DATA!F2118</f>
        <v>2024-08-12</v>
      </c>
      <c r="G2122" s="2" t="str">
        <f aca="false">RAW_DATA!G2118</f>
        <v>Karnali</v>
      </c>
      <c r="H2122" s="4" t="n">
        <f aca="false">RAW_DATA!H2118</f>
        <v>6813.61</v>
      </c>
      <c r="I2122" s="5" t="n">
        <f aca="false">RAW_DATA!I2118</f>
        <v>20</v>
      </c>
      <c r="J2122" s="2" t="str">
        <f aca="false">RAW_DATA!J2118</f>
        <v>No</v>
      </c>
      <c r="K2122" s="15" t="n">
        <f aca="false">IF(AND(F2122&lt;&gt;"",E2122&lt;&gt;""),DATEVALUE(F2122)-DATEVALUE(E2122),"")</f>
        <v>5</v>
      </c>
      <c r="L2122" s="4" t="n">
        <f aca="false">H2122*(1-I2122/100)</f>
        <v>5450.888</v>
      </c>
      <c r="M2122" s="4" t="n">
        <f aca="false">H2122*CALCULATIONS!$B$2</f>
        <v>4088.166</v>
      </c>
      <c r="N2122" s="4" t="n">
        <f aca="false">IF(J2122="Yes",H2122*CALCULATIONS!$B$3,0)</f>
        <v>0</v>
      </c>
      <c r="O2122" s="4" t="n">
        <f aca="false">L2122-M2122-N2122</f>
        <v>1362.722</v>
      </c>
      <c r="P2122" s="16" t="n">
        <f aca="false">IF(L2122&gt;0,O2122/L2122,"")</f>
        <v>0.25</v>
      </c>
    </row>
    <row r="2123" customFormat="false" ht="15" hidden="false" customHeight="false" outlineLevel="0" collapsed="false">
      <c r="A2123" s="2" t="str">
        <f aca="false">RAW_DATA!A2119</f>
        <v>ORD-102118</v>
      </c>
      <c r="B2123" s="2" t="str">
        <f aca="false">RAW_DATA!B2119</f>
        <v>CUST-4733</v>
      </c>
      <c r="C2123" s="2" t="str">
        <f aca="false">RAW_DATA!C2119</f>
        <v>Kids</v>
      </c>
      <c r="D2123" s="2" t="str">
        <f aca="false">RAW_DATA!D2119</f>
        <v>KID-JACKET-001</v>
      </c>
      <c r="E2123" s="14" t="str">
        <f aca="false">RAW_DATA!E2119</f>
        <v>2024-10-07</v>
      </c>
      <c r="F2123" s="14" t="str">
        <f aca="false">RAW_DATA!F2119</f>
        <v>2024-10-11</v>
      </c>
      <c r="G2123" s="2" t="str">
        <f aca="false">RAW_DATA!G2119</f>
        <v>Karnali</v>
      </c>
      <c r="H2123" s="4" t="n">
        <f aca="false">RAW_DATA!H2119</f>
        <v>7799.01</v>
      </c>
      <c r="I2123" s="5" t="n">
        <f aca="false">RAW_DATA!I2119</f>
        <v>20</v>
      </c>
      <c r="J2123" s="2" t="str">
        <f aca="false">RAW_DATA!J2119</f>
        <v>Yes</v>
      </c>
      <c r="K2123" s="15" t="n">
        <f aca="false">IF(AND(F2123&lt;&gt;"",E2123&lt;&gt;""),DATEVALUE(F2123)-DATEVALUE(E2123),"")</f>
        <v>4</v>
      </c>
      <c r="L2123" s="4" t="n">
        <f aca="false">H2123*(1-I2123/100)</f>
        <v>6239.208</v>
      </c>
      <c r="M2123" s="4" t="n">
        <f aca="false">H2123*CALCULATIONS!$B$2</f>
        <v>4679.406</v>
      </c>
      <c r="N2123" s="4" t="n">
        <f aca="false">IF(J2123="Yes",H2123*CALCULATIONS!$B$3,0)</f>
        <v>1559.802</v>
      </c>
      <c r="O2123" s="4" t="n">
        <f aca="false">L2123-M2123-N2123</f>
        <v>0</v>
      </c>
      <c r="P2123" s="16" t="n">
        <f aca="false">IF(L2123&gt;0,O2123/L2123,"")</f>
        <v>0</v>
      </c>
    </row>
    <row r="2124" customFormat="false" ht="15" hidden="false" customHeight="false" outlineLevel="0" collapsed="false">
      <c r="A2124" s="2" t="str">
        <f aca="false">RAW_DATA!A2120</f>
        <v>ORD-102119</v>
      </c>
      <c r="B2124" s="2" t="str">
        <f aca="false">RAW_DATA!B2120</f>
        <v>CUST-8279</v>
      </c>
      <c r="C2124" s="2" t="str">
        <f aca="false">RAW_DATA!C2120</f>
        <v>Men</v>
      </c>
      <c r="D2124" s="2" t="str">
        <f aca="false">RAW_DATA!D2120</f>
        <v>MEN-JACKET-001</v>
      </c>
      <c r="E2124" s="14" t="str">
        <f aca="false">RAW_DATA!E2120</f>
        <v>2024-06-18</v>
      </c>
      <c r="F2124" s="14" t="str">
        <f aca="false">RAW_DATA!F2120</f>
        <v>2024-06-22</v>
      </c>
      <c r="G2124" s="2" t="str">
        <f aca="false">RAW_DATA!G2120</f>
        <v>Madhesh</v>
      </c>
      <c r="H2124" s="4" t="n">
        <f aca="false">RAW_DATA!H2120</f>
        <v>8332.79</v>
      </c>
      <c r="I2124" s="5" t="n">
        <f aca="false">RAW_DATA!I2120</f>
        <v>5</v>
      </c>
      <c r="J2124" s="2" t="str">
        <f aca="false">RAW_DATA!J2120</f>
        <v>No</v>
      </c>
      <c r="K2124" s="15" t="n">
        <f aca="false">IF(AND(F2124&lt;&gt;"",E2124&lt;&gt;""),DATEVALUE(F2124)-DATEVALUE(E2124),"")</f>
        <v>4</v>
      </c>
      <c r="L2124" s="4" t="n">
        <f aca="false">H2124*(1-I2124/100)</f>
        <v>7916.1505</v>
      </c>
      <c r="M2124" s="4" t="n">
        <f aca="false">H2124*CALCULATIONS!$B$2</f>
        <v>4999.674</v>
      </c>
      <c r="N2124" s="4" t="n">
        <f aca="false">IF(J2124="Yes",H2124*CALCULATIONS!$B$3,0)</f>
        <v>0</v>
      </c>
      <c r="O2124" s="4" t="n">
        <f aca="false">L2124-M2124-N2124</f>
        <v>2916.4765</v>
      </c>
      <c r="P2124" s="16" t="n">
        <f aca="false">IF(L2124&gt;0,O2124/L2124,"")</f>
        <v>0.368421052631579</v>
      </c>
    </row>
    <row r="2125" customFormat="false" ht="15" hidden="false" customHeight="false" outlineLevel="0" collapsed="false">
      <c r="A2125" s="2" t="str">
        <f aca="false">RAW_DATA!A2121</f>
        <v>ORD-102120</v>
      </c>
      <c r="B2125" s="2" t="str">
        <f aca="false">RAW_DATA!B2121</f>
        <v>CUST-3612</v>
      </c>
      <c r="C2125" s="2" t="str">
        <f aca="false">RAW_DATA!C2121</f>
        <v>Kids</v>
      </c>
      <c r="D2125" s="2" t="str">
        <f aca="false">RAW_DATA!D2121</f>
        <v>KID-TSHIRT-001</v>
      </c>
      <c r="E2125" s="14" t="str">
        <f aca="false">RAW_DATA!E2121</f>
        <v>2024-06-29</v>
      </c>
      <c r="F2125" s="14" t="str">
        <f aca="false">RAW_DATA!F2121</f>
        <v>2024-07-01</v>
      </c>
      <c r="G2125" s="2" t="str">
        <f aca="false">RAW_DATA!G2121</f>
        <v>Madhesh</v>
      </c>
      <c r="H2125" s="4" t="n">
        <f aca="false">RAW_DATA!H2121</f>
        <v>9488.18</v>
      </c>
      <c r="I2125" s="5" t="n">
        <f aca="false">RAW_DATA!I2121</f>
        <v>15</v>
      </c>
      <c r="J2125" s="2" t="str">
        <f aca="false">RAW_DATA!J2121</f>
        <v>No</v>
      </c>
      <c r="K2125" s="15" t="n">
        <f aca="false">IF(AND(F2125&lt;&gt;"",E2125&lt;&gt;""),DATEVALUE(F2125)-DATEVALUE(E2125),"")</f>
        <v>2</v>
      </c>
      <c r="L2125" s="4" t="n">
        <f aca="false">H2125*(1-I2125/100)</f>
        <v>8064.953</v>
      </c>
      <c r="M2125" s="4" t="n">
        <f aca="false">H2125*CALCULATIONS!$B$2</f>
        <v>5692.908</v>
      </c>
      <c r="N2125" s="4" t="n">
        <f aca="false">IF(J2125="Yes",H2125*CALCULATIONS!$B$3,0)</f>
        <v>0</v>
      </c>
      <c r="O2125" s="4" t="n">
        <f aca="false">L2125-M2125-N2125</f>
        <v>2372.045</v>
      </c>
      <c r="P2125" s="16" t="n">
        <f aca="false">IF(L2125&gt;0,O2125/L2125,"")</f>
        <v>0.294117647058824</v>
      </c>
    </row>
    <row r="2126" customFormat="false" ht="15" hidden="false" customHeight="false" outlineLevel="0" collapsed="false">
      <c r="A2126" s="2" t="str">
        <f aca="false">RAW_DATA!A2122</f>
        <v>ORD-102121</v>
      </c>
      <c r="B2126" s="2" t="str">
        <f aca="false">RAW_DATA!B2122</f>
        <v>CUST-6317</v>
      </c>
      <c r="C2126" s="2" t="str">
        <f aca="false">RAW_DATA!C2122</f>
        <v>Men</v>
      </c>
      <c r="D2126" s="2" t="str">
        <f aca="false">RAW_DATA!D2122</f>
        <v>MEN-JEANS-001</v>
      </c>
      <c r="E2126" s="14" t="str">
        <f aca="false">RAW_DATA!E2122</f>
        <v>2024-10-03</v>
      </c>
      <c r="F2126" s="14" t="str">
        <f aca="false">RAW_DATA!F2122</f>
        <v>2024-10-15</v>
      </c>
      <c r="G2126" s="2" t="str">
        <f aca="false">RAW_DATA!G2122</f>
        <v>Lumbini</v>
      </c>
      <c r="H2126" s="4" t="n">
        <f aca="false">RAW_DATA!H2122</f>
        <v>9113.97</v>
      </c>
      <c r="I2126" s="5" t="n">
        <f aca="false">RAW_DATA!I2122</f>
        <v>0</v>
      </c>
      <c r="J2126" s="2" t="str">
        <f aca="false">RAW_DATA!J2122</f>
        <v>No</v>
      </c>
      <c r="K2126" s="15" t="n">
        <f aca="false">IF(AND(F2126&lt;&gt;"",E2126&lt;&gt;""),DATEVALUE(F2126)-DATEVALUE(E2126),"")</f>
        <v>12</v>
      </c>
      <c r="L2126" s="4" t="n">
        <f aca="false">H2126*(1-I2126/100)</f>
        <v>9113.97</v>
      </c>
      <c r="M2126" s="4" t="n">
        <f aca="false">H2126*CALCULATIONS!$B$2</f>
        <v>5468.382</v>
      </c>
      <c r="N2126" s="4" t="n">
        <f aca="false">IF(J2126="Yes",H2126*CALCULATIONS!$B$3,0)</f>
        <v>0</v>
      </c>
      <c r="O2126" s="4" t="n">
        <f aca="false">L2126-M2126-N2126</f>
        <v>3645.588</v>
      </c>
      <c r="P2126" s="16" t="n">
        <f aca="false">IF(L2126&gt;0,O2126/L2126,"")</f>
        <v>0.4</v>
      </c>
    </row>
    <row r="2127" customFormat="false" ht="15" hidden="false" customHeight="false" outlineLevel="0" collapsed="false">
      <c r="A2127" s="2" t="str">
        <f aca="false">RAW_DATA!A2123</f>
        <v>ORD-102122</v>
      </c>
      <c r="B2127" s="2" t="str">
        <f aca="false">RAW_DATA!B2123</f>
        <v>CUST-4826</v>
      </c>
      <c r="C2127" s="2" t="str">
        <f aca="false">RAW_DATA!C2123</f>
        <v>Men</v>
      </c>
      <c r="D2127" s="2" t="str">
        <f aca="false">RAW_DATA!D2123</f>
        <v>MEN-TSHIRT-001</v>
      </c>
      <c r="E2127" s="14" t="str">
        <f aca="false">RAW_DATA!E2123</f>
        <v>2024-12-07</v>
      </c>
      <c r="F2127" s="14" t="str">
        <f aca="false">RAW_DATA!F2123</f>
        <v>2024-12-22</v>
      </c>
      <c r="G2127" s="2" t="str">
        <f aca="false">RAW_DATA!G2123</f>
        <v>Gandaki</v>
      </c>
      <c r="H2127" s="4" t="n">
        <f aca="false">RAW_DATA!H2123</f>
        <v>11093.99</v>
      </c>
      <c r="I2127" s="5" t="n">
        <f aca="false">RAW_DATA!I2123</f>
        <v>10</v>
      </c>
      <c r="J2127" s="2" t="str">
        <f aca="false">RAW_DATA!J2123</f>
        <v>Yes</v>
      </c>
      <c r="K2127" s="15" t="n">
        <f aca="false">IF(AND(F2127&lt;&gt;"",E2127&lt;&gt;""),DATEVALUE(F2127)-DATEVALUE(E2127),"")</f>
        <v>15</v>
      </c>
      <c r="L2127" s="4" t="n">
        <f aca="false">H2127*(1-I2127/100)</f>
        <v>9984.591</v>
      </c>
      <c r="M2127" s="4" t="n">
        <f aca="false">H2127*CALCULATIONS!$B$2</f>
        <v>6656.394</v>
      </c>
      <c r="N2127" s="4" t="n">
        <f aca="false">IF(J2127="Yes",H2127*CALCULATIONS!$B$3,0)</f>
        <v>2218.798</v>
      </c>
      <c r="O2127" s="4" t="n">
        <f aca="false">L2127-M2127-N2127</f>
        <v>1109.399</v>
      </c>
      <c r="P2127" s="16" t="n">
        <f aca="false">IF(L2127&gt;0,O2127/L2127,"")</f>
        <v>0.111111111111111</v>
      </c>
    </row>
    <row r="2128" customFormat="false" ht="15" hidden="false" customHeight="false" outlineLevel="0" collapsed="false">
      <c r="A2128" s="2" t="str">
        <f aca="false">RAW_DATA!A2124</f>
        <v>ORD-102123</v>
      </c>
      <c r="B2128" s="2" t="str">
        <f aca="false">RAW_DATA!B2124</f>
        <v>CUST-1312</v>
      </c>
      <c r="C2128" s="2" t="str">
        <f aca="false">RAW_DATA!C2124</f>
        <v>Men</v>
      </c>
      <c r="D2128" s="2" t="str">
        <f aca="false">RAW_DATA!D2124</f>
        <v>MEN-SHIRT-002</v>
      </c>
      <c r="E2128" s="14" t="str">
        <f aca="false">RAW_DATA!E2124</f>
        <v>2024-07-17</v>
      </c>
      <c r="F2128" s="14" t="str">
        <f aca="false">RAW_DATA!F2124</f>
        <v>2024-07-19</v>
      </c>
      <c r="G2128" s="2" t="str">
        <f aca="false">RAW_DATA!G2124</f>
        <v>Sudurpashchim</v>
      </c>
      <c r="H2128" s="4" t="n">
        <f aca="false">RAW_DATA!H2124</f>
        <v>11794.18</v>
      </c>
      <c r="I2128" s="5" t="n">
        <f aca="false">RAW_DATA!I2124</f>
        <v>15</v>
      </c>
      <c r="J2128" s="2" t="str">
        <f aca="false">RAW_DATA!J2124</f>
        <v>No</v>
      </c>
      <c r="K2128" s="15" t="n">
        <f aca="false">IF(AND(F2128&lt;&gt;"",E2128&lt;&gt;""),DATEVALUE(F2128)-DATEVALUE(E2128),"")</f>
        <v>2</v>
      </c>
      <c r="L2128" s="4" t="n">
        <f aca="false">H2128*(1-I2128/100)</f>
        <v>10025.053</v>
      </c>
      <c r="M2128" s="4" t="n">
        <f aca="false">H2128*CALCULATIONS!$B$2</f>
        <v>7076.508</v>
      </c>
      <c r="N2128" s="4" t="n">
        <f aca="false">IF(J2128="Yes",H2128*CALCULATIONS!$B$3,0)</f>
        <v>0</v>
      </c>
      <c r="O2128" s="4" t="n">
        <f aca="false">L2128-M2128-N2128</f>
        <v>2948.545</v>
      </c>
      <c r="P2128" s="16" t="n">
        <f aca="false">IF(L2128&gt;0,O2128/L2128,"")</f>
        <v>0.294117647058824</v>
      </c>
    </row>
    <row r="2129" customFormat="false" ht="15" hidden="false" customHeight="false" outlineLevel="0" collapsed="false">
      <c r="A2129" s="2" t="str">
        <f aca="false">RAW_DATA!A2125</f>
        <v>ORD-102124</v>
      </c>
      <c r="B2129" s="2" t="str">
        <f aca="false">RAW_DATA!B2125</f>
        <v>CUST-1389</v>
      </c>
      <c r="C2129" s="2" t="str">
        <f aca="false">RAW_DATA!C2125</f>
        <v>Men</v>
      </c>
      <c r="D2129" s="2" t="str">
        <f aca="false">RAW_DATA!D2125</f>
        <v>MEN-JACKET-001</v>
      </c>
      <c r="E2129" s="14" t="str">
        <f aca="false">RAW_DATA!E2125</f>
        <v>2024-01-28</v>
      </c>
      <c r="F2129" s="14" t="str">
        <f aca="false">RAW_DATA!F2125</f>
        <v>2024-02-04</v>
      </c>
      <c r="G2129" s="2" t="str">
        <f aca="false">RAW_DATA!G2125</f>
        <v>Lumbini</v>
      </c>
      <c r="H2129" s="4" t="n">
        <f aca="false">RAW_DATA!H2125</f>
        <v>10388.67</v>
      </c>
      <c r="I2129" s="5" t="n">
        <f aca="false">RAW_DATA!I2125</f>
        <v>15</v>
      </c>
      <c r="J2129" s="2" t="str">
        <f aca="false">RAW_DATA!J2125</f>
        <v>Yes</v>
      </c>
      <c r="K2129" s="15" t="n">
        <f aca="false">IF(AND(F2129&lt;&gt;"",E2129&lt;&gt;""),DATEVALUE(F2129)-DATEVALUE(E2129),"")</f>
        <v>7</v>
      </c>
      <c r="L2129" s="4" t="n">
        <f aca="false">H2129*(1-I2129/100)</f>
        <v>8830.3695</v>
      </c>
      <c r="M2129" s="4" t="n">
        <f aca="false">H2129*CALCULATIONS!$B$2</f>
        <v>6233.202</v>
      </c>
      <c r="N2129" s="4" t="n">
        <f aca="false">IF(J2129="Yes",H2129*CALCULATIONS!$B$3,0)</f>
        <v>2077.734</v>
      </c>
      <c r="O2129" s="4" t="n">
        <f aca="false">L2129-M2129-N2129</f>
        <v>519.433500000001</v>
      </c>
      <c r="P2129" s="16" t="n">
        <f aca="false">IF(L2129&gt;0,O2129/L2129,"")</f>
        <v>0.0588235294117648</v>
      </c>
    </row>
    <row r="2130" customFormat="false" ht="15" hidden="false" customHeight="false" outlineLevel="0" collapsed="false">
      <c r="A2130" s="2" t="str">
        <f aca="false">RAW_DATA!A2126</f>
        <v>ORD-102125</v>
      </c>
      <c r="B2130" s="2" t="str">
        <f aca="false">RAW_DATA!B2126</f>
        <v>CUST-3902</v>
      </c>
      <c r="C2130" s="2" t="str">
        <f aca="false">RAW_DATA!C2126</f>
        <v>Women</v>
      </c>
      <c r="D2130" s="2" t="str">
        <f aca="false">RAW_DATA!D2126</f>
        <v>WOM-SCARF-001</v>
      </c>
      <c r="E2130" s="14" t="str">
        <f aca="false">RAW_DATA!E2126</f>
        <v>2024-05-17</v>
      </c>
      <c r="F2130" s="14" t="str">
        <f aca="false">RAW_DATA!F2126</f>
        <v>2024-05-24</v>
      </c>
      <c r="G2130" s="2" t="str">
        <f aca="false">RAW_DATA!G2126</f>
        <v>Madhesh</v>
      </c>
      <c r="H2130" s="4" t="n">
        <f aca="false">RAW_DATA!H2126</f>
        <v>5069.34</v>
      </c>
      <c r="I2130" s="5" t="n">
        <f aca="false">RAW_DATA!I2126</f>
        <v>5</v>
      </c>
      <c r="J2130" s="2" t="str">
        <f aca="false">RAW_DATA!J2126</f>
        <v>Yes</v>
      </c>
      <c r="K2130" s="15" t="n">
        <f aca="false">IF(AND(F2130&lt;&gt;"",E2130&lt;&gt;""),DATEVALUE(F2130)-DATEVALUE(E2130),"")</f>
        <v>7</v>
      </c>
      <c r="L2130" s="4" t="n">
        <f aca="false">H2130*(1-I2130/100)</f>
        <v>4815.873</v>
      </c>
      <c r="M2130" s="4" t="n">
        <f aca="false">H2130*CALCULATIONS!$B$2</f>
        <v>3041.604</v>
      </c>
      <c r="N2130" s="4" t="n">
        <f aca="false">IF(J2130="Yes",H2130*CALCULATIONS!$B$3,0)</f>
        <v>1013.868</v>
      </c>
      <c r="O2130" s="4" t="n">
        <f aca="false">L2130-M2130-N2130</f>
        <v>760.401</v>
      </c>
      <c r="P2130" s="16" t="n">
        <f aca="false">IF(L2130&gt;0,O2130/L2130,"")</f>
        <v>0.157894736842105</v>
      </c>
    </row>
    <row r="2131" customFormat="false" ht="15" hidden="false" customHeight="false" outlineLevel="0" collapsed="false">
      <c r="A2131" s="2" t="str">
        <f aca="false">RAW_DATA!A2127</f>
        <v>ORD-102126</v>
      </c>
      <c r="B2131" s="2" t="str">
        <f aca="false">RAW_DATA!B2127</f>
        <v>CUST-6854</v>
      </c>
      <c r="C2131" s="2" t="str">
        <f aca="false">RAW_DATA!C2127</f>
        <v>Kids</v>
      </c>
      <c r="D2131" s="2" t="str">
        <f aca="false">RAW_DATA!D2127</f>
        <v>KID-FROCK-001</v>
      </c>
      <c r="E2131" s="14" t="str">
        <f aca="false">RAW_DATA!E2127</f>
        <v>2024-06-09</v>
      </c>
      <c r="F2131" s="14" t="str">
        <f aca="false">RAW_DATA!F2127</f>
        <v>2024-06-17</v>
      </c>
      <c r="G2131" s="2" t="str">
        <f aca="false">RAW_DATA!G2127</f>
        <v>Lumbini</v>
      </c>
      <c r="H2131" s="4" t="n">
        <f aca="false">RAW_DATA!H2127</f>
        <v>6847.19</v>
      </c>
      <c r="I2131" s="5" t="n">
        <f aca="false">RAW_DATA!I2127</f>
        <v>5</v>
      </c>
      <c r="J2131" s="2" t="str">
        <f aca="false">RAW_DATA!J2127</f>
        <v>No</v>
      </c>
      <c r="K2131" s="15" t="n">
        <f aca="false">IF(AND(F2131&lt;&gt;"",E2131&lt;&gt;""),DATEVALUE(F2131)-DATEVALUE(E2131),"")</f>
        <v>8</v>
      </c>
      <c r="L2131" s="4" t="n">
        <f aca="false">H2131*(1-I2131/100)</f>
        <v>6504.8305</v>
      </c>
      <c r="M2131" s="4" t="n">
        <f aca="false">H2131*CALCULATIONS!$B$2</f>
        <v>4108.314</v>
      </c>
      <c r="N2131" s="4" t="n">
        <f aca="false">IF(J2131="Yes",H2131*CALCULATIONS!$B$3,0)</f>
        <v>0</v>
      </c>
      <c r="O2131" s="4" t="n">
        <f aca="false">L2131-M2131-N2131</f>
        <v>2396.5165</v>
      </c>
      <c r="P2131" s="16" t="n">
        <f aca="false">IF(L2131&gt;0,O2131/L2131,"")</f>
        <v>0.368421052631579</v>
      </c>
    </row>
    <row r="2132" customFormat="false" ht="15" hidden="false" customHeight="false" outlineLevel="0" collapsed="false">
      <c r="A2132" s="2" t="str">
        <f aca="false">RAW_DATA!A2128</f>
        <v>ORD-102127</v>
      </c>
      <c r="B2132" s="2" t="str">
        <f aca="false">RAW_DATA!B2128</f>
        <v>CUST-2818</v>
      </c>
      <c r="C2132" s="2" t="str">
        <f aca="false">RAW_DATA!C2128</f>
        <v>Kids</v>
      </c>
      <c r="D2132" s="2" t="str">
        <f aca="false">RAW_DATA!D2128</f>
        <v>KID-TSHIRT-001</v>
      </c>
      <c r="E2132" s="14" t="str">
        <f aca="false">RAW_DATA!E2128</f>
        <v>2024-12-24</v>
      </c>
      <c r="F2132" s="14" t="str">
        <f aca="false">RAW_DATA!F2128</f>
        <v>2025-01-04</v>
      </c>
      <c r="G2132" s="2" t="str">
        <f aca="false">RAW_DATA!G2128</f>
        <v>Bagmati</v>
      </c>
      <c r="H2132" s="4" t="n">
        <f aca="false">RAW_DATA!H2128</f>
        <v>6556.37</v>
      </c>
      <c r="I2132" s="5" t="n">
        <f aca="false">RAW_DATA!I2128</f>
        <v>30</v>
      </c>
      <c r="J2132" s="2" t="str">
        <f aca="false">RAW_DATA!J2128</f>
        <v>Yes</v>
      </c>
      <c r="K2132" s="15" t="n">
        <f aca="false">IF(AND(F2132&lt;&gt;"",E2132&lt;&gt;""),DATEVALUE(F2132)-DATEVALUE(E2132),"")</f>
        <v>11</v>
      </c>
      <c r="L2132" s="4" t="n">
        <f aca="false">H2132*(1-I2132/100)</f>
        <v>4589.459</v>
      </c>
      <c r="M2132" s="4" t="n">
        <f aca="false">H2132*CALCULATIONS!$B$2</f>
        <v>3933.822</v>
      </c>
      <c r="N2132" s="4" t="n">
        <f aca="false">IF(J2132="Yes",H2132*CALCULATIONS!$B$3,0)</f>
        <v>1311.274</v>
      </c>
      <c r="O2132" s="4" t="n">
        <f aca="false">L2132-M2132-N2132</f>
        <v>-655.637</v>
      </c>
      <c r="P2132" s="16" t="n">
        <f aca="false">IF(L2132&gt;0,O2132/L2132,"")</f>
        <v>-0.142857142857143</v>
      </c>
    </row>
    <row r="2133" customFormat="false" ht="15" hidden="false" customHeight="false" outlineLevel="0" collapsed="false">
      <c r="A2133" s="2" t="str">
        <f aca="false">RAW_DATA!A2129</f>
        <v>ORD-102128</v>
      </c>
      <c r="B2133" s="2" t="str">
        <f aca="false">RAW_DATA!B2129</f>
        <v>CUST-8211</v>
      </c>
      <c r="C2133" s="2" t="str">
        <f aca="false">RAW_DATA!C2129</f>
        <v>Men</v>
      </c>
      <c r="D2133" s="2" t="str">
        <f aca="false">RAW_DATA!D2129</f>
        <v>MEN-JEANS-001</v>
      </c>
      <c r="E2133" s="14" t="str">
        <f aca="false">RAW_DATA!E2129</f>
        <v>2024-12-01</v>
      </c>
      <c r="F2133" s="14" t="str">
        <f aca="false">RAW_DATA!F2129</f>
        <v>2024-12-08</v>
      </c>
      <c r="G2133" s="2" t="str">
        <f aca="false">RAW_DATA!G2129</f>
        <v>Sudurpashchim</v>
      </c>
      <c r="H2133" s="4" t="n">
        <f aca="false">RAW_DATA!H2129</f>
        <v>14515.88</v>
      </c>
      <c r="I2133" s="5" t="n">
        <f aca="false">RAW_DATA!I2129</f>
        <v>10</v>
      </c>
      <c r="J2133" s="2" t="str">
        <f aca="false">RAW_DATA!J2129</f>
        <v>No</v>
      </c>
      <c r="K2133" s="15" t="n">
        <f aca="false">IF(AND(F2133&lt;&gt;"",E2133&lt;&gt;""),DATEVALUE(F2133)-DATEVALUE(E2133),"")</f>
        <v>7</v>
      </c>
      <c r="L2133" s="4" t="n">
        <f aca="false">H2133*(1-I2133/100)</f>
        <v>13064.292</v>
      </c>
      <c r="M2133" s="4" t="n">
        <f aca="false">H2133*CALCULATIONS!$B$2</f>
        <v>8709.528</v>
      </c>
      <c r="N2133" s="4" t="n">
        <f aca="false">IF(J2133="Yes",H2133*CALCULATIONS!$B$3,0)</f>
        <v>0</v>
      </c>
      <c r="O2133" s="4" t="n">
        <f aca="false">L2133-M2133-N2133</f>
        <v>4354.764</v>
      </c>
      <c r="P2133" s="16" t="n">
        <f aca="false">IF(L2133&gt;0,O2133/L2133,"")</f>
        <v>0.333333333333333</v>
      </c>
    </row>
    <row r="2134" customFormat="false" ht="15" hidden="false" customHeight="false" outlineLevel="0" collapsed="false">
      <c r="A2134" s="2" t="str">
        <f aca="false">RAW_DATA!A2130</f>
        <v>ORD-102129</v>
      </c>
      <c r="B2134" s="2" t="str">
        <f aca="false">RAW_DATA!B2130</f>
        <v>CUST-4133</v>
      </c>
      <c r="C2134" s="2" t="str">
        <f aca="false">RAW_DATA!C2130</f>
        <v>Women</v>
      </c>
      <c r="D2134" s="2" t="str">
        <f aca="false">RAW_DATA!D2130</f>
        <v>WOM-SCARF-001</v>
      </c>
      <c r="E2134" s="14" t="str">
        <f aca="false">RAW_DATA!E2130</f>
        <v>2024-09-09</v>
      </c>
      <c r="F2134" s="14" t="str">
        <f aca="false">RAW_DATA!F2130</f>
        <v>2024-09-11</v>
      </c>
      <c r="G2134" s="2" t="str">
        <f aca="false">RAW_DATA!G2130</f>
        <v>Madhesh</v>
      </c>
      <c r="H2134" s="4" t="n">
        <f aca="false">RAW_DATA!H2130</f>
        <v>4596.53</v>
      </c>
      <c r="I2134" s="5" t="n">
        <f aca="false">RAW_DATA!I2130</f>
        <v>15</v>
      </c>
      <c r="J2134" s="2" t="str">
        <f aca="false">RAW_DATA!J2130</f>
        <v>No</v>
      </c>
      <c r="K2134" s="15" t="n">
        <f aca="false">IF(AND(F2134&lt;&gt;"",E2134&lt;&gt;""),DATEVALUE(F2134)-DATEVALUE(E2134),"")</f>
        <v>2</v>
      </c>
      <c r="L2134" s="4" t="n">
        <f aca="false">H2134*(1-I2134/100)</f>
        <v>3907.0505</v>
      </c>
      <c r="M2134" s="4" t="n">
        <f aca="false">H2134*CALCULATIONS!$B$2</f>
        <v>2757.918</v>
      </c>
      <c r="N2134" s="4" t="n">
        <f aca="false">IF(J2134="Yes",H2134*CALCULATIONS!$B$3,0)</f>
        <v>0</v>
      </c>
      <c r="O2134" s="4" t="n">
        <f aca="false">L2134-M2134-N2134</f>
        <v>1149.1325</v>
      </c>
      <c r="P2134" s="16" t="n">
        <f aca="false">IF(L2134&gt;0,O2134/L2134,"")</f>
        <v>0.294117647058824</v>
      </c>
    </row>
    <row r="2135" customFormat="false" ht="15" hidden="false" customHeight="false" outlineLevel="0" collapsed="false">
      <c r="A2135" s="2" t="str">
        <f aca="false">RAW_DATA!A2131</f>
        <v>ORD-102130</v>
      </c>
      <c r="B2135" s="2" t="str">
        <f aca="false">RAW_DATA!B2131</f>
        <v>CUST-1459</v>
      </c>
      <c r="C2135" s="2" t="str">
        <f aca="false">RAW_DATA!C2131</f>
        <v>Kids</v>
      </c>
      <c r="D2135" s="2" t="str">
        <f aca="false">RAW_DATA!D2131</f>
        <v>KID-HOODIE-001</v>
      </c>
      <c r="E2135" s="14" t="str">
        <f aca="false">RAW_DATA!E2131</f>
        <v>2024-12-28</v>
      </c>
      <c r="F2135" s="14" t="str">
        <f aca="false">RAW_DATA!F2131</f>
        <v>2025-01-05</v>
      </c>
      <c r="G2135" s="2" t="str">
        <f aca="false">RAW_DATA!G2131</f>
        <v>Gandaki</v>
      </c>
      <c r="H2135" s="4" t="n">
        <f aca="false">RAW_DATA!H2131</f>
        <v>13995.88</v>
      </c>
      <c r="I2135" s="5" t="n">
        <f aca="false">RAW_DATA!I2131</f>
        <v>0</v>
      </c>
      <c r="J2135" s="2" t="str">
        <f aca="false">RAW_DATA!J2131</f>
        <v>No</v>
      </c>
      <c r="K2135" s="15" t="n">
        <f aca="false">IF(AND(F2135&lt;&gt;"",E2135&lt;&gt;""),DATEVALUE(F2135)-DATEVALUE(E2135),"")</f>
        <v>8</v>
      </c>
      <c r="L2135" s="4" t="n">
        <f aca="false">H2135*(1-I2135/100)</f>
        <v>13995.88</v>
      </c>
      <c r="M2135" s="4" t="n">
        <f aca="false">H2135*CALCULATIONS!$B$2</f>
        <v>8397.528</v>
      </c>
      <c r="N2135" s="4" t="n">
        <f aca="false">IF(J2135="Yes",H2135*CALCULATIONS!$B$3,0)</f>
        <v>0</v>
      </c>
      <c r="O2135" s="4" t="n">
        <f aca="false">L2135-M2135-N2135</f>
        <v>5598.352</v>
      </c>
      <c r="P2135" s="16" t="n">
        <f aca="false">IF(L2135&gt;0,O2135/L2135,"")</f>
        <v>0.4</v>
      </c>
    </row>
    <row r="2136" customFormat="false" ht="15" hidden="false" customHeight="false" outlineLevel="0" collapsed="false">
      <c r="A2136" s="2" t="str">
        <f aca="false">RAW_DATA!A2132</f>
        <v>ORD-102131</v>
      </c>
      <c r="B2136" s="2" t="str">
        <f aca="false">RAW_DATA!B2132</f>
        <v>CUST-1199</v>
      </c>
      <c r="C2136" s="2" t="str">
        <f aca="false">RAW_DATA!C2132</f>
        <v>Kids</v>
      </c>
      <c r="D2136" s="2" t="str">
        <f aca="false">RAW_DATA!D2132</f>
        <v>KID-FROCK-001</v>
      </c>
      <c r="E2136" s="14" t="str">
        <f aca="false">RAW_DATA!E2132</f>
        <v>2024-12-12</v>
      </c>
      <c r="F2136" s="14" t="str">
        <f aca="false">RAW_DATA!F2132</f>
        <v>2024-12-19</v>
      </c>
      <c r="G2136" s="2" t="str">
        <f aca="false">RAW_DATA!G2132</f>
        <v>Bagmati</v>
      </c>
      <c r="H2136" s="4" t="n">
        <f aca="false">RAW_DATA!H2132</f>
        <v>4673.76</v>
      </c>
      <c r="I2136" s="5" t="n">
        <f aca="false">RAW_DATA!I2132</f>
        <v>15</v>
      </c>
      <c r="J2136" s="2" t="str">
        <f aca="false">RAW_DATA!J2132</f>
        <v>No</v>
      </c>
      <c r="K2136" s="15" t="n">
        <f aca="false">IF(AND(F2136&lt;&gt;"",E2136&lt;&gt;""),DATEVALUE(F2136)-DATEVALUE(E2136),"")</f>
        <v>7</v>
      </c>
      <c r="L2136" s="4" t="n">
        <f aca="false">H2136*(1-I2136/100)</f>
        <v>3972.696</v>
      </c>
      <c r="M2136" s="4" t="n">
        <f aca="false">H2136*CALCULATIONS!$B$2</f>
        <v>2804.256</v>
      </c>
      <c r="N2136" s="4" t="n">
        <f aca="false">IF(J2136="Yes",H2136*CALCULATIONS!$B$3,0)</f>
        <v>0</v>
      </c>
      <c r="O2136" s="4" t="n">
        <f aca="false">L2136-M2136-N2136</f>
        <v>1168.44</v>
      </c>
      <c r="P2136" s="16" t="n">
        <f aca="false">IF(L2136&gt;0,O2136/L2136,"")</f>
        <v>0.294117647058824</v>
      </c>
    </row>
    <row r="2137" customFormat="false" ht="15" hidden="false" customHeight="false" outlineLevel="0" collapsed="false">
      <c r="A2137" s="2" t="str">
        <f aca="false">RAW_DATA!A2133</f>
        <v>ORD-102132</v>
      </c>
      <c r="B2137" s="2" t="str">
        <f aca="false">RAW_DATA!B2133</f>
        <v>CUST-9298</v>
      </c>
      <c r="C2137" s="2" t="str">
        <f aca="false">RAW_DATA!C2133</f>
        <v>Men</v>
      </c>
      <c r="D2137" s="2" t="str">
        <f aca="false">RAW_DATA!D2133</f>
        <v>MEN-KURTA-001</v>
      </c>
      <c r="E2137" s="14" t="str">
        <f aca="false">RAW_DATA!E2133</f>
        <v>2024-01-17</v>
      </c>
      <c r="F2137" s="14" t="str">
        <f aca="false">RAW_DATA!F2133</f>
        <v>2024-01-27</v>
      </c>
      <c r="G2137" s="2" t="str">
        <f aca="false">RAW_DATA!G2133</f>
        <v>Bagmati</v>
      </c>
      <c r="H2137" s="4" t="n">
        <f aca="false">RAW_DATA!H2133</f>
        <v>5549.04</v>
      </c>
      <c r="I2137" s="5" t="n">
        <f aca="false">RAW_DATA!I2133</f>
        <v>10</v>
      </c>
      <c r="J2137" s="2" t="str">
        <f aca="false">RAW_DATA!J2133</f>
        <v>No</v>
      </c>
      <c r="K2137" s="15" t="n">
        <f aca="false">IF(AND(F2137&lt;&gt;"",E2137&lt;&gt;""),DATEVALUE(F2137)-DATEVALUE(E2137),"")</f>
        <v>10</v>
      </c>
      <c r="L2137" s="4" t="n">
        <f aca="false">H2137*(1-I2137/100)</f>
        <v>4994.136</v>
      </c>
      <c r="M2137" s="4" t="n">
        <f aca="false">H2137*CALCULATIONS!$B$2</f>
        <v>3329.424</v>
      </c>
      <c r="N2137" s="4" t="n">
        <f aca="false">IF(J2137="Yes",H2137*CALCULATIONS!$B$3,0)</f>
        <v>0</v>
      </c>
      <c r="O2137" s="4" t="n">
        <f aca="false">L2137-M2137-N2137</f>
        <v>1664.712</v>
      </c>
      <c r="P2137" s="16" t="n">
        <f aca="false">IF(L2137&gt;0,O2137/L2137,"")</f>
        <v>0.333333333333333</v>
      </c>
    </row>
    <row r="2138" customFormat="false" ht="15" hidden="false" customHeight="false" outlineLevel="0" collapsed="false">
      <c r="A2138" s="2" t="str">
        <f aca="false">RAW_DATA!A2134</f>
        <v>ORD-102133</v>
      </c>
      <c r="B2138" s="2" t="str">
        <f aca="false">RAW_DATA!B2134</f>
        <v>CUST-6518</v>
      </c>
      <c r="C2138" s="2" t="str">
        <f aca="false">RAW_DATA!C2134</f>
        <v>Women</v>
      </c>
      <c r="D2138" s="2" t="str">
        <f aca="false">RAW_DATA!D2134</f>
        <v>WOM-JEANS-001</v>
      </c>
      <c r="E2138" s="14" t="str">
        <f aca="false">RAW_DATA!E2134</f>
        <v>2024-11-10</v>
      </c>
      <c r="F2138" s="14" t="str">
        <f aca="false">RAW_DATA!F2134</f>
        <v>2024-11-21</v>
      </c>
      <c r="G2138" s="2" t="str">
        <f aca="false">RAW_DATA!G2134</f>
        <v>Bagmati</v>
      </c>
      <c r="H2138" s="4" t="n">
        <f aca="false">RAW_DATA!H2134</f>
        <v>4848.43</v>
      </c>
      <c r="I2138" s="5" t="n">
        <f aca="false">RAW_DATA!I2134</f>
        <v>20</v>
      </c>
      <c r="J2138" s="2" t="str">
        <f aca="false">RAW_DATA!J2134</f>
        <v>No</v>
      </c>
      <c r="K2138" s="15" t="n">
        <f aca="false">IF(AND(F2138&lt;&gt;"",E2138&lt;&gt;""),DATEVALUE(F2138)-DATEVALUE(E2138),"")</f>
        <v>11</v>
      </c>
      <c r="L2138" s="4" t="n">
        <f aca="false">H2138*(1-I2138/100)</f>
        <v>3878.744</v>
      </c>
      <c r="M2138" s="4" t="n">
        <f aca="false">H2138*CALCULATIONS!$B$2</f>
        <v>2909.058</v>
      </c>
      <c r="N2138" s="4" t="n">
        <f aca="false">IF(J2138="Yes",H2138*CALCULATIONS!$B$3,0)</f>
        <v>0</v>
      </c>
      <c r="O2138" s="4" t="n">
        <f aca="false">L2138-M2138-N2138</f>
        <v>969.686000000001</v>
      </c>
      <c r="P2138" s="16" t="n">
        <f aca="false">IF(L2138&gt;0,O2138/L2138,"")</f>
        <v>0.25</v>
      </c>
    </row>
    <row r="2139" customFormat="false" ht="15" hidden="false" customHeight="false" outlineLevel="0" collapsed="false">
      <c r="A2139" s="2" t="str">
        <f aca="false">RAW_DATA!A2135</f>
        <v>ORD-102134</v>
      </c>
      <c r="B2139" s="2" t="str">
        <f aca="false">RAW_DATA!B2135</f>
        <v>CUST-6578</v>
      </c>
      <c r="C2139" s="2" t="str">
        <f aca="false">RAW_DATA!C2135</f>
        <v>Kids</v>
      </c>
      <c r="D2139" s="2" t="str">
        <f aca="false">RAW_DATA!D2135</f>
        <v>KID-KURTA-001</v>
      </c>
      <c r="E2139" s="14" t="str">
        <f aca="false">RAW_DATA!E2135</f>
        <v>2024-05-04</v>
      </c>
      <c r="F2139" s="14" t="str">
        <f aca="false">RAW_DATA!F2135</f>
        <v>2024-05-15</v>
      </c>
      <c r="G2139" s="2" t="str">
        <f aca="false">RAW_DATA!G2135</f>
        <v>Karnali</v>
      </c>
      <c r="H2139" s="4" t="n">
        <f aca="false">RAW_DATA!H2135</f>
        <v>5708.03</v>
      </c>
      <c r="I2139" s="5" t="n">
        <f aca="false">RAW_DATA!I2135</f>
        <v>20</v>
      </c>
      <c r="J2139" s="2" t="str">
        <f aca="false">RAW_DATA!J2135</f>
        <v>No</v>
      </c>
      <c r="K2139" s="15" t="n">
        <f aca="false">IF(AND(F2139&lt;&gt;"",E2139&lt;&gt;""),DATEVALUE(F2139)-DATEVALUE(E2139),"")</f>
        <v>11</v>
      </c>
      <c r="L2139" s="4" t="n">
        <f aca="false">H2139*(1-I2139/100)</f>
        <v>4566.424</v>
      </c>
      <c r="M2139" s="4" t="n">
        <f aca="false">H2139*CALCULATIONS!$B$2</f>
        <v>3424.818</v>
      </c>
      <c r="N2139" s="4" t="n">
        <f aca="false">IF(J2139="Yes",H2139*CALCULATIONS!$B$3,0)</f>
        <v>0</v>
      </c>
      <c r="O2139" s="4" t="n">
        <f aca="false">L2139-M2139-N2139</f>
        <v>1141.606</v>
      </c>
      <c r="P2139" s="16" t="n">
        <f aca="false">IF(L2139&gt;0,O2139/L2139,"")</f>
        <v>0.25</v>
      </c>
    </row>
    <row r="2140" customFormat="false" ht="15" hidden="false" customHeight="false" outlineLevel="0" collapsed="false">
      <c r="A2140" s="2" t="str">
        <f aca="false">RAW_DATA!A2136</f>
        <v>ORD-102135</v>
      </c>
      <c r="B2140" s="2" t="str">
        <f aca="false">RAW_DATA!B2136</f>
        <v>CUST-1314</v>
      </c>
      <c r="C2140" s="2" t="str">
        <f aca="false">RAW_DATA!C2136</f>
        <v>Men</v>
      </c>
      <c r="D2140" s="2" t="str">
        <f aca="false">RAW_DATA!D2136</f>
        <v>MEN-SUIT-001</v>
      </c>
      <c r="E2140" s="14" t="str">
        <f aca="false">RAW_DATA!E2136</f>
        <v>2024-09-06</v>
      </c>
      <c r="F2140" s="14" t="str">
        <f aca="false">RAW_DATA!F2136</f>
        <v>2024-09-12</v>
      </c>
      <c r="G2140" s="2" t="str">
        <f aca="false">RAW_DATA!G2136</f>
        <v>Madhesh</v>
      </c>
      <c r="H2140" s="4" t="n">
        <f aca="false">RAW_DATA!H2136</f>
        <v>1360.21</v>
      </c>
      <c r="I2140" s="5" t="n">
        <f aca="false">RAW_DATA!I2136</f>
        <v>0</v>
      </c>
      <c r="J2140" s="2" t="str">
        <f aca="false">RAW_DATA!J2136</f>
        <v>No</v>
      </c>
      <c r="K2140" s="15" t="n">
        <f aca="false">IF(AND(F2140&lt;&gt;"",E2140&lt;&gt;""),DATEVALUE(F2140)-DATEVALUE(E2140),"")</f>
        <v>6</v>
      </c>
      <c r="L2140" s="4" t="n">
        <f aca="false">H2140*(1-I2140/100)</f>
        <v>1360.21</v>
      </c>
      <c r="M2140" s="4" t="n">
        <f aca="false">H2140*CALCULATIONS!$B$2</f>
        <v>816.126</v>
      </c>
      <c r="N2140" s="4" t="n">
        <f aca="false">IF(J2140="Yes",H2140*CALCULATIONS!$B$3,0)</f>
        <v>0</v>
      </c>
      <c r="O2140" s="4" t="n">
        <f aca="false">L2140-M2140-N2140</f>
        <v>544.084</v>
      </c>
      <c r="P2140" s="16" t="n">
        <f aca="false">IF(L2140&gt;0,O2140/L2140,"")</f>
        <v>0.4</v>
      </c>
    </row>
    <row r="2141" customFormat="false" ht="15" hidden="false" customHeight="false" outlineLevel="0" collapsed="false">
      <c r="A2141" s="2" t="str">
        <f aca="false">RAW_DATA!A2137</f>
        <v>ORD-102136</v>
      </c>
      <c r="B2141" s="2" t="str">
        <f aca="false">RAW_DATA!B2137</f>
        <v>CUST-8823</v>
      </c>
      <c r="C2141" s="2" t="str">
        <f aca="false">RAW_DATA!C2137</f>
        <v>Men</v>
      </c>
      <c r="D2141" s="2" t="str">
        <f aca="false">RAW_DATA!D2137</f>
        <v>MEN-POLO-001</v>
      </c>
      <c r="E2141" s="14" t="str">
        <f aca="false">RAW_DATA!E2137</f>
        <v>2024-02-07</v>
      </c>
      <c r="F2141" s="14" t="str">
        <f aca="false">RAW_DATA!F2137</f>
        <v>2024-02-13</v>
      </c>
      <c r="G2141" s="2" t="str">
        <f aca="false">RAW_DATA!G2137</f>
        <v>Sudurpashchim</v>
      </c>
      <c r="H2141" s="4" t="n">
        <f aca="false">RAW_DATA!H2137</f>
        <v>8438.72</v>
      </c>
      <c r="I2141" s="5" t="n">
        <f aca="false">RAW_DATA!I2137</f>
        <v>30</v>
      </c>
      <c r="J2141" s="2" t="str">
        <f aca="false">RAW_DATA!J2137</f>
        <v>No</v>
      </c>
      <c r="K2141" s="15" t="n">
        <f aca="false">IF(AND(F2141&lt;&gt;"",E2141&lt;&gt;""),DATEVALUE(F2141)-DATEVALUE(E2141),"")</f>
        <v>6</v>
      </c>
      <c r="L2141" s="4" t="n">
        <f aca="false">H2141*(1-I2141/100)</f>
        <v>5907.104</v>
      </c>
      <c r="M2141" s="4" t="n">
        <f aca="false">H2141*CALCULATIONS!$B$2</f>
        <v>5063.232</v>
      </c>
      <c r="N2141" s="4" t="n">
        <f aca="false">IF(J2141="Yes",H2141*CALCULATIONS!$B$3,0)</f>
        <v>0</v>
      </c>
      <c r="O2141" s="4" t="n">
        <f aca="false">L2141-M2141-N2141</f>
        <v>843.872</v>
      </c>
      <c r="P2141" s="16" t="n">
        <f aca="false">IF(L2141&gt;0,O2141/L2141,"")</f>
        <v>0.142857142857143</v>
      </c>
    </row>
    <row r="2142" customFormat="false" ht="15" hidden="false" customHeight="false" outlineLevel="0" collapsed="false">
      <c r="A2142" s="2" t="str">
        <f aca="false">RAW_DATA!A2138</f>
        <v>ORD-102137</v>
      </c>
      <c r="B2142" s="2" t="str">
        <f aca="false">RAW_DATA!B2138</f>
        <v>CUST-4568</v>
      </c>
      <c r="C2142" s="2" t="str">
        <f aca="false">RAW_DATA!C2138</f>
        <v>Men</v>
      </c>
      <c r="D2142" s="2" t="str">
        <f aca="false">RAW_DATA!D2138</f>
        <v>MEN-JEANS-002</v>
      </c>
      <c r="E2142" s="14" t="str">
        <f aca="false">RAW_DATA!E2138</f>
        <v>2024-12-14</v>
      </c>
      <c r="F2142" s="14" t="str">
        <f aca="false">RAW_DATA!F2138</f>
        <v>2024-12-16</v>
      </c>
      <c r="G2142" s="2" t="str">
        <f aca="false">RAW_DATA!G2138</f>
        <v>Sudurpashchim</v>
      </c>
      <c r="H2142" s="4" t="n">
        <f aca="false">RAW_DATA!H2138</f>
        <v>4372.31</v>
      </c>
      <c r="I2142" s="5" t="n">
        <f aca="false">RAW_DATA!I2138</f>
        <v>20</v>
      </c>
      <c r="J2142" s="2" t="str">
        <f aca="false">RAW_DATA!J2138</f>
        <v>No</v>
      </c>
      <c r="K2142" s="15" t="n">
        <f aca="false">IF(AND(F2142&lt;&gt;"",E2142&lt;&gt;""),DATEVALUE(F2142)-DATEVALUE(E2142),"")</f>
        <v>2</v>
      </c>
      <c r="L2142" s="4" t="n">
        <f aca="false">H2142*(1-I2142/100)</f>
        <v>3497.848</v>
      </c>
      <c r="M2142" s="4" t="n">
        <f aca="false">H2142*CALCULATIONS!$B$2</f>
        <v>2623.386</v>
      </c>
      <c r="N2142" s="4" t="n">
        <f aca="false">IF(J2142="Yes",H2142*CALCULATIONS!$B$3,0)</f>
        <v>0</v>
      </c>
      <c r="O2142" s="4" t="n">
        <f aca="false">L2142-M2142-N2142</f>
        <v>874.462</v>
      </c>
      <c r="P2142" s="16" t="n">
        <f aca="false">IF(L2142&gt;0,O2142/L2142,"")</f>
        <v>0.25</v>
      </c>
    </row>
    <row r="2143" customFormat="false" ht="15" hidden="false" customHeight="false" outlineLevel="0" collapsed="false">
      <c r="A2143" s="2" t="str">
        <f aca="false">RAW_DATA!A2139</f>
        <v>ORD-102138</v>
      </c>
      <c r="B2143" s="2" t="str">
        <f aca="false">RAW_DATA!B2139</f>
        <v>CUST-7432</v>
      </c>
      <c r="C2143" s="2" t="str">
        <f aca="false">RAW_DATA!C2139</f>
        <v>Women</v>
      </c>
      <c r="D2143" s="2" t="str">
        <f aca="false">RAW_DATA!D2139</f>
        <v>WOM-SCARF-001</v>
      </c>
      <c r="E2143" s="14" t="str">
        <f aca="false">RAW_DATA!E2139</f>
        <v>2024-07-10</v>
      </c>
      <c r="F2143" s="14" t="str">
        <f aca="false">RAW_DATA!F2139</f>
        <v>2024-07-20</v>
      </c>
      <c r="G2143" s="2" t="str">
        <f aca="false">RAW_DATA!G2139</f>
        <v>Karnali</v>
      </c>
      <c r="H2143" s="4" t="n">
        <f aca="false">RAW_DATA!H2139</f>
        <v>8925.27</v>
      </c>
      <c r="I2143" s="5" t="n">
        <f aca="false">RAW_DATA!I2139</f>
        <v>10</v>
      </c>
      <c r="J2143" s="2" t="str">
        <f aca="false">RAW_DATA!J2139</f>
        <v>Yes</v>
      </c>
      <c r="K2143" s="15" t="n">
        <f aca="false">IF(AND(F2143&lt;&gt;"",E2143&lt;&gt;""),DATEVALUE(F2143)-DATEVALUE(E2143),"")</f>
        <v>10</v>
      </c>
      <c r="L2143" s="4" t="n">
        <f aca="false">H2143*(1-I2143/100)</f>
        <v>8032.743</v>
      </c>
      <c r="M2143" s="4" t="n">
        <f aca="false">H2143*CALCULATIONS!$B$2</f>
        <v>5355.162</v>
      </c>
      <c r="N2143" s="4" t="n">
        <f aca="false">IF(J2143="Yes",H2143*CALCULATIONS!$B$3,0)</f>
        <v>1785.054</v>
      </c>
      <c r="O2143" s="4" t="n">
        <f aca="false">L2143-M2143-N2143</f>
        <v>892.527</v>
      </c>
      <c r="P2143" s="16" t="n">
        <f aca="false">IF(L2143&gt;0,O2143/L2143,"")</f>
        <v>0.111111111111111</v>
      </c>
    </row>
    <row r="2144" customFormat="false" ht="15" hidden="false" customHeight="false" outlineLevel="0" collapsed="false">
      <c r="A2144" s="2" t="str">
        <f aca="false">RAW_DATA!A2140</f>
        <v>ORD-102139</v>
      </c>
      <c r="B2144" s="2" t="str">
        <f aca="false">RAW_DATA!B2140</f>
        <v>CUST-6700</v>
      </c>
      <c r="C2144" s="2" t="str">
        <f aca="false">RAW_DATA!C2140</f>
        <v>Women</v>
      </c>
      <c r="D2144" s="2" t="str">
        <f aca="false">RAW_DATA!D2140</f>
        <v>WOM-LEHENGA-001</v>
      </c>
      <c r="E2144" s="14" t="str">
        <f aca="false">RAW_DATA!E2140</f>
        <v>2024-06-16</v>
      </c>
      <c r="F2144" s="14" t="str">
        <f aca="false">RAW_DATA!F2140</f>
        <v>2024-06-17</v>
      </c>
      <c r="G2144" s="2" t="str">
        <f aca="false">RAW_DATA!G2140</f>
        <v>Lumbini</v>
      </c>
      <c r="H2144" s="4" t="n">
        <f aca="false">RAW_DATA!H2140</f>
        <v>2779.05</v>
      </c>
      <c r="I2144" s="5" t="n">
        <f aca="false">RAW_DATA!I2140</f>
        <v>30</v>
      </c>
      <c r="J2144" s="2" t="str">
        <f aca="false">RAW_DATA!J2140</f>
        <v>Yes</v>
      </c>
      <c r="K2144" s="15" t="n">
        <f aca="false">IF(AND(F2144&lt;&gt;"",E2144&lt;&gt;""),DATEVALUE(F2144)-DATEVALUE(E2144),"")</f>
        <v>1</v>
      </c>
      <c r="L2144" s="4" t="n">
        <f aca="false">H2144*(1-I2144/100)</f>
        <v>1945.335</v>
      </c>
      <c r="M2144" s="4" t="n">
        <f aca="false">H2144*CALCULATIONS!$B$2</f>
        <v>1667.43</v>
      </c>
      <c r="N2144" s="4" t="n">
        <f aca="false">IF(J2144="Yes",H2144*CALCULATIONS!$B$3,0)</f>
        <v>555.81</v>
      </c>
      <c r="O2144" s="4" t="n">
        <f aca="false">L2144-M2144-N2144</f>
        <v>-277.905</v>
      </c>
      <c r="P2144" s="16" t="n">
        <f aca="false">IF(L2144&gt;0,O2144/L2144,"")</f>
        <v>-0.142857142857143</v>
      </c>
    </row>
    <row r="2145" customFormat="false" ht="15" hidden="false" customHeight="false" outlineLevel="0" collapsed="false">
      <c r="A2145" s="2" t="str">
        <f aca="false">RAW_DATA!A2141</f>
        <v>ORD-102140</v>
      </c>
      <c r="B2145" s="2" t="str">
        <f aca="false">RAW_DATA!B2141</f>
        <v>CUST-2732</v>
      </c>
      <c r="C2145" s="2" t="str">
        <f aca="false">RAW_DATA!C2141</f>
        <v>Kids</v>
      </c>
      <c r="D2145" s="2" t="str">
        <f aca="false">RAW_DATA!D2141</f>
        <v>KID-FROCK-001</v>
      </c>
      <c r="E2145" s="14" t="str">
        <f aca="false">RAW_DATA!E2141</f>
        <v>2024-03-07</v>
      </c>
      <c r="F2145" s="14" t="str">
        <f aca="false">RAW_DATA!F2141</f>
        <v>2024-03-18</v>
      </c>
      <c r="G2145" s="2" t="str">
        <f aca="false">RAW_DATA!G2141</f>
        <v>Madhesh</v>
      </c>
      <c r="H2145" s="4" t="n">
        <f aca="false">RAW_DATA!H2141</f>
        <v>5040</v>
      </c>
      <c r="I2145" s="5" t="n">
        <f aca="false">RAW_DATA!I2141</f>
        <v>15</v>
      </c>
      <c r="J2145" s="2" t="str">
        <f aca="false">RAW_DATA!J2141</f>
        <v>No</v>
      </c>
      <c r="K2145" s="15" t="n">
        <f aca="false">IF(AND(F2145&lt;&gt;"",E2145&lt;&gt;""),DATEVALUE(F2145)-DATEVALUE(E2145),"")</f>
        <v>11</v>
      </c>
      <c r="L2145" s="4" t="n">
        <f aca="false">H2145*(1-I2145/100)</f>
        <v>4284</v>
      </c>
      <c r="M2145" s="4" t="n">
        <f aca="false">H2145*CALCULATIONS!$B$2</f>
        <v>3024</v>
      </c>
      <c r="N2145" s="4" t="n">
        <f aca="false">IF(J2145="Yes",H2145*CALCULATIONS!$B$3,0)</f>
        <v>0</v>
      </c>
      <c r="O2145" s="4" t="n">
        <f aca="false">L2145-M2145-N2145</f>
        <v>1260</v>
      </c>
      <c r="P2145" s="16" t="n">
        <f aca="false">IF(L2145&gt;0,O2145/L2145,"")</f>
        <v>0.294117647058824</v>
      </c>
    </row>
    <row r="2146" customFormat="false" ht="15" hidden="false" customHeight="false" outlineLevel="0" collapsed="false">
      <c r="A2146" s="2" t="str">
        <f aca="false">RAW_DATA!A2142</f>
        <v>ORD-102141</v>
      </c>
      <c r="B2146" s="2" t="str">
        <f aca="false">RAW_DATA!B2142</f>
        <v>CUST-3448</v>
      </c>
      <c r="C2146" s="2" t="str">
        <f aca="false">RAW_DATA!C2142</f>
        <v>Women</v>
      </c>
      <c r="D2146" s="2" t="str">
        <f aca="false">RAW_DATA!D2142</f>
        <v>WOM-JEANS-001</v>
      </c>
      <c r="E2146" s="14" t="str">
        <f aca="false">RAW_DATA!E2142</f>
        <v>2024-12-04</v>
      </c>
      <c r="F2146" s="14" t="str">
        <f aca="false">RAW_DATA!F2142</f>
        <v>2024-12-17</v>
      </c>
      <c r="G2146" s="2" t="str">
        <f aca="false">RAW_DATA!G2142</f>
        <v>Bagmati</v>
      </c>
      <c r="H2146" s="4" t="n">
        <f aca="false">RAW_DATA!H2142</f>
        <v>9602.18</v>
      </c>
      <c r="I2146" s="5" t="n">
        <f aca="false">RAW_DATA!I2142</f>
        <v>0</v>
      </c>
      <c r="J2146" s="2" t="str">
        <f aca="false">RAW_DATA!J2142</f>
        <v>No</v>
      </c>
      <c r="K2146" s="15" t="n">
        <f aca="false">IF(AND(F2146&lt;&gt;"",E2146&lt;&gt;""),DATEVALUE(F2146)-DATEVALUE(E2146),"")</f>
        <v>13</v>
      </c>
      <c r="L2146" s="4" t="n">
        <f aca="false">H2146*(1-I2146/100)</f>
        <v>9602.18</v>
      </c>
      <c r="M2146" s="4" t="n">
        <f aca="false">H2146*CALCULATIONS!$B$2</f>
        <v>5761.308</v>
      </c>
      <c r="N2146" s="4" t="n">
        <f aca="false">IF(J2146="Yes",H2146*CALCULATIONS!$B$3,0)</f>
        <v>0</v>
      </c>
      <c r="O2146" s="4" t="n">
        <f aca="false">L2146-M2146-N2146</f>
        <v>3840.872</v>
      </c>
      <c r="P2146" s="16" t="n">
        <f aca="false">IF(L2146&gt;0,O2146/L2146,"")</f>
        <v>0.4</v>
      </c>
    </row>
    <row r="2147" customFormat="false" ht="15" hidden="false" customHeight="false" outlineLevel="0" collapsed="false">
      <c r="A2147" s="2" t="str">
        <f aca="false">RAW_DATA!A2143</f>
        <v>ORD-102142</v>
      </c>
      <c r="B2147" s="2" t="str">
        <f aca="false">RAW_DATA!B2143</f>
        <v>CUST-1652</v>
      </c>
      <c r="C2147" s="2" t="str">
        <f aca="false">RAW_DATA!C2143</f>
        <v>Men</v>
      </c>
      <c r="D2147" s="2" t="str">
        <f aca="false">RAW_DATA!D2143</f>
        <v>MEN-JEANS-002</v>
      </c>
      <c r="E2147" s="14" t="str">
        <f aca="false">RAW_DATA!E2143</f>
        <v>2024-01-08</v>
      </c>
      <c r="F2147" s="14" t="str">
        <f aca="false">RAW_DATA!F2143</f>
        <v>2024-01-16</v>
      </c>
      <c r="G2147" s="2" t="str">
        <f aca="false">RAW_DATA!G2143</f>
        <v>Madhesh</v>
      </c>
      <c r="H2147" s="4" t="n">
        <f aca="false">RAW_DATA!H2143</f>
        <v>1881.11</v>
      </c>
      <c r="I2147" s="5" t="n">
        <f aca="false">RAW_DATA!I2143</f>
        <v>30</v>
      </c>
      <c r="J2147" s="2" t="str">
        <f aca="false">RAW_DATA!J2143</f>
        <v>Yes</v>
      </c>
      <c r="K2147" s="15" t="n">
        <f aca="false">IF(AND(F2147&lt;&gt;"",E2147&lt;&gt;""),DATEVALUE(F2147)-DATEVALUE(E2147),"")</f>
        <v>8</v>
      </c>
      <c r="L2147" s="4" t="n">
        <f aca="false">H2147*(1-I2147/100)</f>
        <v>1316.777</v>
      </c>
      <c r="M2147" s="4" t="n">
        <f aca="false">H2147*CALCULATIONS!$B$2</f>
        <v>1128.666</v>
      </c>
      <c r="N2147" s="4" t="n">
        <f aca="false">IF(J2147="Yes",H2147*CALCULATIONS!$B$3,0)</f>
        <v>376.222</v>
      </c>
      <c r="O2147" s="4" t="n">
        <f aca="false">L2147-M2147-N2147</f>
        <v>-188.111</v>
      </c>
      <c r="P2147" s="16" t="n">
        <f aca="false">IF(L2147&gt;0,O2147/L2147,"")</f>
        <v>-0.142857142857143</v>
      </c>
    </row>
    <row r="2148" customFormat="false" ht="15" hidden="false" customHeight="false" outlineLevel="0" collapsed="false">
      <c r="A2148" s="2" t="str">
        <f aca="false">RAW_DATA!A2144</f>
        <v>ORD-102143</v>
      </c>
      <c r="B2148" s="2" t="str">
        <f aca="false">RAW_DATA!B2144</f>
        <v>CUST-7783</v>
      </c>
      <c r="C2148" s="2" t="str">
        <f aca="false">RAW_DATA!C2144</f>
        <v>Women</v>
      </c>
      <c r="D2148" s="2" t="str">
        <f aca="false">RAW_DATA!D2144</f>
        <v>WOM-LEHENGA-001</v>
      </c>
      <c r="E2148" s="14" t="str">
        <f aca="false">RAW_DATA!E2144</f>
        <v>2024-01-03</v>
      </c>
      <c r="F2148" s="14" t="str">
        <f aca="false">RAW_DATA!F2144</f>
        <v>2024-01-10</v>
      </c>
      <c r="G2148" s="2" t="str">
        <f aca="false">RAW_DATA!G2144</f>
        <v>Karnali</v>
      </c>
      <c r="H2148" s="4" t="n">
        <f aca="false">RAW_DATA!H2144</f>
        <v>5664.46</v>
      </c>
      <c r="I2148" s="5" t="n">
        <f aca="false">RAW_DATA!I2144</f>
        <v>0</v>
      </c>
      <c r="J2148" s="2" t="str">
        <f aca="false">RAW_DATA!J2144</f>
        <v>No</v>
      </c>
      <c r="K2148" s="15" t="n">
        <f aca="false">IF(AND(F2148&lt;&gt;"",E2148&lt;&gt;""),DATEVALUE(F2148)-DATEVALUE(E2148),"")</f>
        <v>7</v>
      </c>
      <c r="L2148" s="4" t="n">
        <f aca="false">H2148*(1-I2148/100)</f>
        <v>5664.46</v>
      </c>
      <c r="M2148" s="4" t="n">
        <f aca="false">H2148*CALCULATIONS!$B$2</f>
        <v>3398.676</v>
      </c>
      <c r="N2148" s="4" t="n">
        <f aca="false">IF(J2148="Yes",H2148*CALCULATIONS!$B$3,0)</f>
        <v>0</v>
      </c>
      <c r="O2148" s="4" t="n">
        <f aca="false">L2148-M2148-N2148</f>
        <v>2265.784</v>
      </c>
      <c r="P2148" s="16" t="n">
        <f aca="false">IF(L2148&gt;0,O2148/L2148,"")</f>
        <v>0.4</v>
      </c>
    </row>
    <row r="2149" customFormat="false" ht="15" hidden="false" customHeight="false" outlineLevel="0" collapsed="false">
      <c r="A2149" s="2" t="str">
        <f aca="false">RAW_DATA!A2145</f>
        <v>ORD-102144</v>
      </c>
      <c r="B2149" s="2" t="str">
        <f aca="false">RAW_DATA!B2145</f>
        <v>CUST-1106</v>
      </c>
      <c r="C2149" s="2" t="str">
        <f aca="false">RAW_DATA!C2145</f>
        <v>Women</v>
      </c>
      <c r="D2149" s="2" t="str">
        <f aca="false">RAW_DATA!D2145</f>
        <v>WOM-TOP-001</v>
      </c>
      <c r="E2149" s="14" t="str">
        <f aca="false">RAW_DATA!E2145</f>
        <v>2024-07-20</v>
      </c>
      <c r="F2149" s="14" t="str">
        <f aca="false">RAW_DATA!F2145</f>
        <v>2024-07-25</v>
      </c>
      <c r="G2149" s="2" t="str">
        <f aca="false">RAW_DATA!G2145</f>
        <v>Bagmati</v>
      </c>
      <c r="H2149" s="4" t="n">
        <f aca="false">RAW_DATA!H2145</f>
        <v>1781.6</v>
      </c>
      <c r="I2149" s="5" t="n">
        <f aca="false">RAW_DATA!I2145</f>
        <v>0</v>
      </c>
      <c r="J2149" s="2" t="str">
        <f aca="false">RAW_DATA!J2145</f>
        <v>No</v>
      </c>
      <c r="K2149" s="15" t="n">
        <f aca="false">IF(AND(F2149&lt;&gt;"",E2149&lt;&gt;""),DATEVALUE(F2149)-DATEVALUE(E2149),"")</f>
        <v>5</v>
      </c>
      <c r="L2149" s="4" t="n">
        <f aca="false">H2149*(1-I2149/100)</f>
        <v>1781.6</v>
      </c>
      <c r="M2149" s="4" t="n">
        <f aca="false">H2149*CALCULATIONS!$B$2</f>
        <v>1068.96</v>
      </c>
      <c r="N2149" s="4" t="n">
        <f aca="false">IF(J2149="Yes",H2149*CALCULATIONS!$B$3,0)</f>
        <v>0</v>
      </c>
      <c r="O2149" s="4" t="n">
        <f aca="false">L2149-M2149-N2149</f>
        <v>712.64</v>
      </c>
      <c r="P2149" s="16" t="n">
        <f aca="false">IF(L2149&gt;0,O2149/L2149,"")</f>
        <v>0.4</v>
      </c>
    </row>
    <row r="2150" customFormat="false" ht="15" hidden="false" customHeight="false" outlineLevel="0" collapsed="false">
      <c r="A2150" s="2" t="str">
        <f aca="false">RAW_DATA!A2146</f>
        <v>ORD-102145</v>
      </c>
      <c r="B2150" s="2" t="str">
        <f aca="false">RAW_DATA!B2146</f>
        <v>CUST-8391</v>
      </c>
      <c r="C2150" s="2" t="str">
        <f aca="false">RAW_DATA!C2146</f>
        <v>Men</v>
      </c>
      <c r="D2150" s="2" t="str">
        <f aca="false">RAW_DATA!D2146</f>
        <v>MEN-SUIT-001</v>
      </c>
      <c r="E2150" s="14" t="str">
        <f aca="false">RAW_DATA!E2146</f>
        <v>2024-10-15</v>
      </c>
      <c r="F2150" s="14" t="str">
        <f aca="false">RAW_DATA!F2146</f>
        <v>2024-10-21</v>
      </c>
      <c r="G2150" s="2" t="str">
        <f aca="false">RAW_DATA!G2146</f>
        <v>Sudurpashchim</v>
      </c>
      <c r="H2150" s="4" t="n">
        <f aca="false">RAW_DATA!H2146</f>
        <v>5344.2</v>
      </c>
      <c r="I2150" s="5" t="n">
        <f aca="false">RAW_DATA!I2146</f>
        <v>15</v>
      </c>
      <c r="J2150" s="2" t="str">
        <f aca="false">RAW_DATA!J2146</f>
        <v>No</v>
      </c>
      <c r="K2150" s="15" t="n">
        <f aca="false">IF(AND(F2150&lt;&gt;"",E2150&lt;&gt;""),DATEVALUE(F2150)-DATEVALUE(E2150),"")</f>
        <v>6</v>
      </c>
      <c r="L2150" s="4" t="n">
        <f aca="false">H2150*(1-I2150/100)</f>
        <v>4542.57</v>
      </c>
      <c r="M2150" s="4" t="n">
        <f aca="false">H2150*CALCULATIONS!$B$2</f>
        <v>3206.52</v>
      </c>
      <c r="N2150" s="4" t="n">
        <f aca="false">IF(J2150="Yes",H2150*CALCULATIONS!$B$3,0)</f>
        <v>0</v>
      </c>
      <c r="O2150" s="4" t="n">
        <f aca="false">L2150-M2150-N2150</f>
        <v>1336.05</v>
      </c>
      <c r="P2150" s="16" t="n">
        <f aca="false">IF(L2150&gt;0,O2150/L2150,"")</f>
        <v>0.294117647058824</v>
      </c>
    </row>
    <row r="2151" customFormat="false" ht="15" hidden="false" customHeight="false" outlineLevel="0" collapsed="false">
      <c r="A2151" s="2" t="str">
        <f aca="false">RAW_DATA!A2147</f>
        <v>ORD-102146</v>
      </c>
      <c r="B2151" s="2" t="str">
        <f aca="false">RAW_DATA!B2147</f>
        <v>CUST-7475</v>
      </c>
      <c r="C2151" s="2" t="str">
        <f aca="false">RAW_DATA!C2147</f>
        <v>Men</v>
      </c>
      <c r="D2151" s="2" t="str">
        <f aca="false">RAW_DATA!D2147</f>
        <v>MEN-KURTA-001</v>
      </c>
      <c r="E2151" s="14" t="str">
        <f aca="false">RAW_DATA!E2147</f>
        <v>2024-10-30</v>
      </c>
      <c r="F2151" s="14" t="str">
        <f aca="false">RAW_DATA!F2147</f>
        <v>2024-11-07</v>
      </c>
      <c r="G2151" s="2" t="str">
        <f aca="false">RAW_DATA!G2147</f>
        <v>Karnali</v>
      </c>
      <c r="H2151" s="4" t="n">
        <f aca="false">RAW_DATA!H2147</f>
        <v>2979.38</v>
      </c>
      <c r="I2151" s="5" t="n">
        <f aca="false">RAW_DATA!I2147</f>
        <v>0</v>
      </c>
      <c r="J2151" s="2" t="str">
        <f aca="false">RAW_DATA!J2147</f>
        <v>No</v>
      </c>
      <c r="K2151" s="15" t="n">
        <f aca="false">IF(AND(F2151&lt;&gt;"",E2151&lt;&gt;""),DATEVALUE(F2151)-DATEVALUE(E2151),"")</f>
        <v>8</v>
      </c>
      <c r="L2151" s="4" t="n">
        <f aca="false">H2151*(1-I2151/100)</f>
        <v>2979.38</v>
      </c>
      <c r="M2151" s="4" t="n">
        <f aca="false">H2151*CALCULATIONS!$B$2</f>
        <v>1787.628</v>
      </c>
      <c r="N2151" s="4" t="n">
        <f aca="false">IF(J2151="Yes",H2151*CALCULATIONS!$B$3,0)</f>
        <v>0</v>
      </c>
      <c r="O2151" s="4" t="n">
        <f aca="false">L2151-M2151-N2151</f>
        <v>1191.752</v>
      </c>
      <c r="P2151" s="16" t="n">
        <f aca="false">IF(L2151&gt;0,O2151/L2151,"")</f>
        <v>0.4</v>
      </c>
    </row>
    <row r="2152" customFormat="false" ht="15" hidden="false" customHeight="false" outlineLevel="0" collapsed="false">
      <c r="A2152" s="2" t="str">
        <f aca="false">RAW_DATA!A2148</f>
        <v>ORD-102147</v>
      </c>
      <c r="B2152" s="2" t="str">
        <f aca="false">RAW_DATA!B2148</f>
        <v>CUST-7062</v>
      </c>
      <c r="C2152" s="2" t="str">
        <f aca="false">RAW_DATA!C2148</f>
        <v>Men</v>
      </c>
      <c r="D2152" s="2" t="str">
        <f aca="false">RAW_DATA!D2148</f>
        <v>MEN-JEANS-002</v>
      </c>
      <c r="E2152" s="14" t="str">
        <f aca="false">RAW_DATA!E2148</f>
        <v>2024-01-05</v>
      </c>
      <c r="F2152" s="14" t="str">
        <f aca="false">RAW_DATA!F2148</f>
        <v>2024-01-15</v>
      </c>
      <c r="G2152" s="2" t="str">
        <f aca="false">RAW_DATA!G2148</f>
        <v>Madhesh</v>
      </c>
      <c r="H2152" s="4" t="n">
        <f aca="false">RAW_DATA!H2148</f>
        <v>13293.43</v>
      </c>
      <c r="I2152" s="5" t="n">
        <f aca="false">RAW_DATA!I2148</f>
        <v>30</v>
      </c>
      <c r="J2152" s="2" t="str">
        <f aca="false">RAW_DATA!J2148</f>
        <v>Yes</v>
      </c>
      <c r="K2152" s="15" t="n">
        <f aca="false">IF(AND(F2152&lt;&gt;"",E2152&lt;&gt;""),DATEVALUE(F2152)-DATEVALUE(E2152),"")</f>
        <v>10</v>
      </c>
      <c r="L2152" s="4" t="n">
        <f aca="false">H2152*(1-I2152/100)</f>
        <v>9305.401</v>
      </c>
      <c r="M2152" s="4" t="n">
        <f aca="false">H2152*CALCULATIONS!$B$2</f>
        <v>7976.058</v>
      </c>
      <c r="N2152" s="4" t="n">
        <f aca="false">IF(J2152="Yes",H2152*CALCULATIONS!$B$3,0)</f>
        <v>2658.686</v>
      </c>
      <c r="O2152" s="4" t="n">
        <f aca="false">L2152-M2152-N2152</f>
        <v>-1329.343</v>
      </c>
      <c r="P2152" s="16" t="n">
        <f aca="false">IF(L2152&gt;0,O2152/L2152,"")</f>
        <v>-0.142857142857143</v>
      </c>
    </row>
    <row r="2153" customFormat="false" ht="15" hidden="false" customHeight="false" outlineLevel="0" collapsed="false">
      <c r="A2153" s="2" t="str">
        <f aca="false">RAW_DATA!A2149</f>
        <v>ORD-102148</v>
      </c>
      <c r="B2153" s="2" t="str">
        <f aca="false">RAW_DATA!B2149</f>
        <v>CUST-8289</v>
      </c>
      <c r="C2153" s="2" t="str">
        <f aca="false">RAW_DATA!C2149</f>
        <v>Men</v>
      </c>
      <c r="D2153" s="2" t="str">
        <f aca="false">RAW_DATA!D2149</f>
        <v>MEN-JEANS-001</v>
      </c>
      <c r="E2153" s="14" t="str">
        <f aca="false">RAW_DATA!E2149</f>
        <v>2024-01-13</v>
      </c>
      <c r="F2153" s="14" t="str">
        <f aca="false">RAW_DATA!F2149</f>
        <v>2024-01-20</v>
      </c>
      <c r="G2153" s="2" t="str">
        <f aca="false">RAW_DATA!G2149</f>
        <v>Bagmati</v>
      </c>
      <c r="H2153" s="4" t="n">
        <f aca="false">RAW_DATA!H2149</f>
        <v>14757.9</v>
      </c>
      <c r="I2153" s="5" t="n">
        <f aca="false">RAW_DATA!I2149</f>
        <v>15</v>
      </c>
      <c r="J2153" s="2" t="str">
        <f aca="false">RAW_DATA!J2149</f>
        <v>Yes</v>
      </c>
      <c r="K2153" s="15" t="n">
        <f aca="false">IF(AND(F2153&lt;&gt;"",E2153&lt;&gt;""),DATEVALUE(F2153)-DATEVALUE(E2153),"")</f>
        <v>7</v>
      </c>
      <c r="L2153" s="4" t="n">
        <f aca="false">H2153*(1-I2153/100)</f>
        <v>12544.215</v>
      </c>
      <c r="M2153" s="4" t="n">
        <f aca="false">H2153*CALCULATIONS!$B$2</f>
        <v>8854.74</v>
      </c>
      <c r="N2153" s="4" t="n">
        <f aca="false">IF(J2153="Yes",H2153*CALCULATIONS!$B$3,0)</f>
        <v>2951.58</v>
      </c>
      <c r="O2153" s="4" t="n">
        <f aca="false">L2153-M2153-N2153</f>
        <v>737.895</v>
      </c>
      <c r="P2153" s="16" t="n">
        <f aca="false">IF(L2153&gt;0,O2153/L2153,"")</f>
        <v>0.0588235294117647</v>
      </c>
    </row>
    <row r="2154" customFormat="false" ht="15" hidden="false" customHeight="false" outlineLevel="0" collapsed="false">
      <c r="A2154" s="2" t="str">
        <f aca="false">RAW_DATA!A2150</f>
        <v>ORD-102149</v>
      </c>
      <c r="B2154" s="2" t="str">
        <f aca="false">RAW_DATA!B2150</f>
        <v>CUST-3756</v>
      </c>
      <c r="C2154" s="2" t="str">
        <f aca="false">RAW_DATA!C2150</f>
        <v>Men</v>
      </c>
      <c r="D2154" s="2" t="str">
        <f aca="false">RAW_DATA!D2150</f>
        <v>MEN-SUIT-001</v>
      </c>
      <c r="E2154" s="14" t="str">
        <f aca="false">RAW_DATA!E2150</f>
        <v>2024-10-08</v>
      </c>
      <c r="F2154" s="14" t="str">
        <f aca="false">RAW_DATA!F2150</f>
        <v>2024-10-09</v>
      </c>
      <c r="G2154" s="2" t="str">
        <f aca="false">RAW_DATA!G2150</f>
        <v>Karnali</v>
      </c>
      <c r="H2154" s="4" t="n">
        <f aca="false">RAW_DATA!H2150</f>
        <v>10848.57</v>
      </c>
      <c r="I2154" s="5" t="n">
        <f aca="false">RAW_DATA!I2150</f>
        <v>5</v>
      </c>
      <c r="J2154" s="2" t="str">
        <f aca="false">RAW_DATA!J2150</f>
        <v>No</v>
      </c>
      <c r="K2154" s="15" t="n">
        <f aca="false">IF(AND(F2154&lt;&gt;"",E2154&lt;&gt;""),DATEVALUE(F2154)-DATEVALUE(E2154),"")</f>
        <v>1</v>
      </c>
      <c r="L2154" s="4" t="n">
        <f aca="false">H2154*(1-I2154/100)</f>
        <v>10306.1415</v>
      </c>
      <c r="M2154" s="4" t="n">
        <f aca="false">H2154*CALCULATIONS!$B$2</f>
        <v>6509.142</v>
      </c>
      <c r="N2154" s="4" t="n">
        <f aca="false">IF(J2154="Yes",H2154*CALCULATIONS!$B$3,0)</f>
        <v>0</v>
      </c>
      <c r="O2154" s="4" t="n">
        <f aca="false">L2154-M2154-N2154</f>
        <v>3796.9995</v>
      </c>
      <c r="P2154" s="16" t="n">
        <f aca="false">IF(L2154&gt;0,O2154/L2154,"")</f>
        <v>0.368421052631579</v>
      </c>
    </row>
    <row r="2155" customFormat="false" ht="15" hidden="false" customHeight="false" outlineLevel="0" collapsed="false">
      <c r="A2155" s="2" t="str">
        <f aca="false">RAW_DATA!A2151</f>
        <v>ORD-102150</v>
      </c>
      <c r="B2155" s="2" t="str">
        <f aca="false">RAW_DATA!B2151</f>
        <v>CUST-9009</v>
      </c>
      <c r="C2155" s="2" t="str">
        <f aca="false">RAW_DATA!C2151</f>
        <v>Men</v>
      </c>
      <c r="D2155" s="2" t="str">
        <f aca="false">RAW_DATA!D2151</f>
        <v>MEN-KURTA-001</v>
      </c>
      <c r="E2155" s="14" t="str">
        <f aca="false">RAW_DATA!E2151</f>
        <v>2024-09-25</v>
      </c>
      <c r="F2155" s="14" t="str">
        <f aca="false">RAW_DATA!F2151</f>
        <v>2024-10-03</v>
      </c>
      <c r="G2155" s="2" t="str">
        <f aca="false">RAW_DATA!G2151</f>
        <v>Lumbini</v>
      </c>
      <c r="H2155" s="4" t="n">
        <f aca="false">RAW_DATA!H2151</f>
        <v>1479.11</v>
      </c>
      <c r="I2155" s="5" t="n">
        <f aca="false">RAW_DATA!I2151</f>
        <v>5</v>
      </c>
      <c r="J2155" s="2" t="str">
        <f aca="false">RAW_DATA!J2151</f>
        <v>No</v>
      </c>
      <c r="K2155" s="15" t="n">
        <f aca="false">IF(AND(F2155&lt;&gt;"",E2155&lt;&gt;""),DATEVALUE(F2155)-DATEVALUE(E2155),"")</f>
        <v>8</v>
      </c>
      <c r="L2155" s="4" t="n">
        <f aca="false">H2155*(1-I2155/100)</f>
        <v>1405.1545</v>
      </c>
      <c r="M2155" s="4" t="n">
        <f aca="false">H2155*CALCULATIONS!$B$2</f>
        <v>887.466</v>
      </c>
      <c r="N2155" s="4" t="n">
        <f aca="false">IF(J2155="Yes",H2155*CALCULATIONS!$B$3,0)</f>
        <v>0</v>
      </c>
      <c r="O2155" s="4" t="n">
        <f aca="false">L2155-M2155-N2155</f>
        <v>517.6885</v>
      </c>
      <c r="P2155" s="16" t="n">
        <f aca="false">IF(L2155&gt;0,O2155/L2155,"")</f>
        <v>0.368421052631579</v>
      </c>
    </row>
    <row r="2156" customFormat="false" ht="15" hidden="false" customHeight="false" outlineLevel="0" collapsed="false">
      <c r="A2156" s="2" t="str">
        <f aca="false">RAW_DATA!A2152</f>
        <v>ORD-102151</v>
      </c>
      <c r="B2156" s="2" t="str">
        <f aca="false">RAW_DATA!B2152</f>
        <v>CUST-7085</v>
      </c>
      <c r="C2156" s="2" t="str">
        <f aca="false">RAW_DATA!C2152</f>
        <v>Women</v>
      </c>
      <c r="D2156" s="2" t="str">
        <f aca="false">RAW_DATA!D2152</f>
        <v>WOM-BLOUSE-001</v>
      </c>
      <c r="E2156" s="14" t="str">
        <f aca="false">RAW_DATA!E2152</f>
        <v>2024-02-27</v>
      </c>
      <c r="F2156" s="14" t="str">
        <f aca="false">RAW_DATA!F2152</f>
        <v>2024-03-04</v>
      </c>
      <c r="G2156" s="2" t="str">
        <f aca="false">RAW_DATA!G2152</f>
        <v>Gandaki</v>
      </c>
      <c r="H2156" s="4" t="n">
        <f aca="false">RAW_DATA!H2152</f>
        <v>2043.03</v>
      </c>
      <c r="I2156" s="5" t="n">
        <f aca="false">RAW_DATA!I2152</f>
        <v>15</v>
      </c>
      <c r="J2156" s="2" t="str">
        <f aca="false">RAW_DATA!J2152</f>
        <v>No</v>
      </c>
      <c r="K2156" s="15" t="n">
        <f aca="false">IF(AND(F2156&lt;&gt;"",E2156&lt;&gt;""),DATEVALUE(F2156)-DATEVALUE(E2156),"")</f>
        <v>6</v>
      </c>
      <c r="L2156" s="4" t="n">
        <f aca="false">H2156*(1-I2156/100)</f>
        <v>1736.5755</v>
      </c>
      <c r="M2156" s="4" t="n">
        <f aca="false">H2156*CALCULATIONS!$B$2</f>
        <v>1225.818</v>
      </c>
      <c r="N2156" s="4" t="n">
        <f aca="false">IF(J2156="Yes",H2156*CALCULATIONS!$B$3,0)</f>
        <v>0</v>
      </c>
      <c r="O2156" s="4" t="n">
        <f aca="false">L2156-M2156-N2156</f>
        <v>510.7575</v>
      </c>
      <c r="P2156" s="16" t="n">
        <f aca="false">IF(L2156&gt;0,O2156/L2156,"")</f>
        <v>0.294117647058824</v>
      </c>
    </row>
    <row r="2157" customFormat="false" ht="15" hidden="false" customHeight="false" outlineLevel="0" collapsed="false">
      <c r="A2157" s="2" t="str">
        <f aca="false">RAW_DATA!A2153</f>
        <v>ORD-102152</v>
      </c>
      <c r="B2157" s="2" t="str">
        <f aca="false">RAW_DATA!B2153</f>
        <v>CUST-8707</v>
      </c>
      <c r="C2157" s="2" t="str">
        <f aca="false">RAW_DATA!C2153</f>
        <v>Men</v>
      </c>
      <c r="D2157" s="2" t="str">
        <f aca="false">RAW_DATA!D2153</f>
        <v>MEN-CHINO-001</v>
      </c>
      <c r="E2157" s="14" t="str">
        <f aca="false">RAW_DATA!E2153</f>
        <v>2024-10-18</v>
      </c>
      <c r="F2157" s="14" t="str">
        <f aca="false">RAW_DATA!F2153</f>
        <v>2024-10-26</v>
      </c>
      <c r="G2157" s="2" t="str">
        <f aca="false">RAW_DATA!G2153</f>
        <v>Bagmati</v>
      </c>
      <c r="H2157" s="4" t="n">
        <f aca="false">RAW_DATA!H2153</f>
        <v>13270.51</v>
      </c>
      <c r="I2157" s="5" t="n">
        <f aca="false">RAW_DATA!I2153</f>
        <v>20</v>
      </c>
      <c r="J2157" s="2" t="str">
        <f aca="false">RAW_DATA!J2153</f>
        <v>No</v>
      </c>
      <c r="K2157" s="15" t="n">
        <f aca="false">IF(AND(F2157&lt;&gt;"",E2157&lt;&gt;""),DATEVALUE(F2157)-DATEVALUE(E2157),"")</f>
        <v>8</v>
      </c>
      <c r="L2157" s="4" t="n">
        <f aca="false">H2157*(1-I2157/100)</f>
        <v>10616.408</v>
      </c>
      <c r="M2157" s="4" t="n">
        <f aca="false">H2157*CALCULATIONS!$B$2</f>
        <v>7962.306</v>
      </c>
      <c r="N2157" s="4" t="n">
        <f aca="false">IF(J2157="Yes",H2157*CALCULATIONS!$B$3,0)</f>
        <v>0</v>
      </c>
      <c r="O2157" s="4" t="n">
        <f aca="false">L2157-M2157-N2157</f>
        <v>2654.102</v>
      </c>
      <c r="P2157" s="16" t="n">
        <f aca="false">IF(L2157&gt;0,O2157/L2157,"")</f>
        <v>0.25</v>
      </c>
    </row>
    <row r="2158" customFormat="false" ht="15" hidden="false" customHeight="false" outlineLevel="0" collapsed="false">
      <c r="A2158" s="2" t="str">
        <f aca="false">RAW_DATA!A2154</f>
        <v>ORD-102153</v>
      </c>
      <c r="B2158" s="2" t="str">
        <f aca="false">RAW_DATA!B2154</f>
        <v>CUST-4872</v>
      </c>
      <c r="C2158" s="2" t="str">
        <f aca="false">RAW_DATA!C2154</f>
        <v>Men</v>
      </c>
      <c r="D2158" s="2" t="str">
        <f aca="false">RAW_DATA!D2154</f>
        <v>MEN-SHIRT-002</v>
      </c>
      <c r="E2158" s="14" t="str">
        <f aca="false">RAW_DATA!E2154</f>
        <v>2024-01-26</v>
      </c>
      <c r="F2158" s="14" t="str">
        <f aca="false">RAW_DATA!F2154</f>
        <v>2024-02-03</v>
      </c>
      <c r="G2158" s="2" t="str">
        <f aca="false">RAW_DATA!G2154</f>
        <v>Madhesh</v>
      </c>
      <c r="H2158" s="4" t="n">
        <f aca="false">RAW_DATA!H2154</f>
        <v>1144.63</v>
      </c>
      <c r="I2158" s="5" t="n">
        <f aca="false">RAW_DATA!I2154</f>
        <v>20</v>
      </c>
      <c r="J2158" s="2" t="str">
        <f aca="false">RAW_DATA!J2154</f>
        <v>No</v>
      </c>
      <c r="K2158" s="15" t="n">
        <f aca="false">IF(AND(F2158&lt;&gt;"",E2158&lt;&gt;""),DATEVALUE(F2158)-DATEVALUE(E2158),"")</f>
        <v>8</v>
      </c>
      <c r="L2158" s="4" t="n">
        <f aca="false">H2158*(1-I2158/100)</f>
        <v>915.704</v>
      </c>
      <c r="M2158" s="4" t="n">
        <f aca="false">H2158*CALCULATIONS!$B$2</f>
        <v>686.778</v>
      </c>
      <c r="N2158" s="4" t="n">
        <f aca="false">IF(J2158="Yes",H2158*CALCULATIONS!$B$3,0)</f>
        <v>0</v>
      </c>
      <c r="O2158" s="4" t="n">
        <f aca="false">L2158-M2158-N2158</f>
        <v>228.926</v>
      </c>
      <c r="P2158" s="16" t="n">
        <f aca="false">IF(L2158&gt;0,O2158/L2158,"")</f>
        <v>0.25</v>
      </c>
    </row>
    <row r="2159" customFormat="false" ht="15" hidden="false" customHeight="false" outlineLevel="0" collapsed="false">
      <c r="A2159" s="2" t="str">
        <f aca="false">RAW_DATA!A2155</f>
        <v>ORD-102154</v>
      </c>
      <c r="B2159" s="2" t="str">
        <f aca="false">RAW_DATA!B2155</f>
        <v>CUST-8857</v>
      </c>
      <c r="C2159" s="2" t="str">
        <f aca="false">RAW_DATA!C2155</f>
        <v>Women</v>
      </c>
      <c r="D2159" s="2" t="str">
        <f aca="false">RAW_DATA!D2155</f>
        <v>WOM-SCARF-001</v>
      </c>
      <c r="E2159" s="14" t="str">
        <f aca="false">RAW_DATA!E2155</f>
        <v>2024-07-11</v>
      </c>
      <c r="F2159" s="14" t="str">
        <f aca="false">RAW_DATA!F2155</f>
        <v>2024-07-17</v>
      </c>
      <c r="G2159" s="2" t="str">
        <f aca="false">RAW_DATA!G2155</f>
        <v>Karnali</v>
      </c>
      <c r="H2159" s="4" t="n">
        <f aca="false">RAW_DATA!H2155</f>
        <v>8438.59</v>
      </c>
      <c r="I2159" s="5" t="n">
        <f aca="false">RAW_DATA!I2155</f>
        <v>0</v>
      </c>
      <c r="J2159" s="2" t="str">
        <f aca="false">RAW_DATA!J2155</f>
        <v>Yes</v>
      </c>
      <c r="K2159" s="15" t="n">
        <f aca="false">IF(AND(F2159&lt;&gt;"",E2159&lt;&gt;""),DATEVALUE(F2159)-DATEVALUE(E2159),"")</f>
        <v>6</v>
      </c>
      <c r="L2159" s="4" t="n">
        <f aca="false">H2159*(1-I2159/100)</f>
        <v>8438.59</v>
      </c>
      <c r="M2159" s="4" t="n">
        <f aca="false">H2159*CALCULATIONS!$B$2</f>
        <v>5063.154</v>
      </c>
      <c r="N2159" s="4" t="n">
        <f aca="false">IF(J2159="Yes",H2159*CALCULATIONS!$B$3,0)</f>
        <v>1687.718</v>
      </c>
      <c r="O2159" s="4" t="n">
        <f aca="false">L2159-M2159-N2159</f>
        <v>1687.718</v>
      </c>
      <c r="P2159" s="16" t="n">
        <f aca="false">IF(L2159&gt;0,O2159/L2159,"")</f>
        <v>0.2</v>
      </c>
    </row>
    <row r="2160" customFormat="false" ht="15" hidden="false" customHeight="false" outlineLevel="0" collapsed="false">
      <c r="A2160" s="2" t="str">
        <f aca="false">RAW_DATA!A2156</f>
        <v>ORD-102155</v>
      </c>
      <c r="B2160" s="2" t="str">
        <f aca="false">RAW_DATA!B2156</f>
        <v>CUST-3754</v>
      </c>
      <c r="C2160" s="2" t="str">
        <f aca="false">RAW_DATA!C2156</f>
        <v>Kids</v>
      </c>
      <c r="D2160" s="2" t="str">
        <f aca="false">RAW_DATA!D2156</f>
        <v>KID-ONESIE-001</v>
      </c>
      <c r="E2160" s="14" t="str">
        <f aca="false">RAW_DATA!E2156</f>
        <v>2024-12-02</v>
      </c>
      <c r="F2160" s="14" t="str">
        <f aca="false">RAW_DATA!F2156</f>
        <v>2024-12-04</v>
      </c>
      <c r="G2160" s="2" t="str">
        <f aca="false">RAW_DATA!G2156</f>
        <v>Bagmati</v>
      </c>
      <c r="H2160" s="4" t="n">
        <f aca="false">RAW_DATA!H2156</f>
        <v>13060.37</v>
      </c>
      <c r="I2160" s="5" t="n">
        <f aca="false">RAW_DATA!I2156</f>
        <v>10</v>
      </c>
      <c r="J2160" s="2" t="str">
        <f aca="false">RAW_DATA!J2156</f>
        <v>No</v>
      </c>
      <c r="K2160" s="15" t="n">
        <f aca="false">IF(AND(F2160&lt;&gt;"",E2160&lt;&gt;""),DATEVALUE(F2160)-DATEVALUE(E2160),"")</f>
        <v>2</v>
      </c>
      <c r="L2160" s="4" t="n">
        <f aca="false">H2160*(1-I2160/100)</f>
        <v>11754.333</v>
      </c>
      <c r="M2160" s="4" t="n">
        <f aca="false">H2160*CALCULATIONS!$B$2</f>
        <v>7836.222</v>
      </c>
      <c r="N2160" s="4" t="n">
        <f aca="false">IF(J2160="Yes",H2160*CALCULATIONS!$B$3,0)</f>
        <v>0</v>
      </c>
      <c r="O2160" s="4" t="n">
        <f aca="false">L2160-M2160-N2160</f>
        <v>3918.111</v>
      </c>
      <c r="P2160" s="16" t="n">
        <f aca="false">IF(L2160&gt;0,O2160/L2160,"")</f>
        <v>0.333333333333333</v>
      </c>
    </row>
    <row r="2161" customFormat="false" ht="15" hidden="false" customHeight="false" outlineLevel="0" collapsed="false">
      <c r="A2161" s="2" t="str">
        <f aca="false">RAW_DATA!A2157</f>
        <v>ORD-102156</v>
      </c>
      <c r="B2161" s="2" t="str">
        <f aca="false">RAW_DATA!B2157</f>
        <v>CUST-4746</v>
      </c>
      <c r="C2161" s="2" t="str">
        <f aca="false">RAW_DATA!C2157</f>
        <v>Women</v>
      </c>
      <c r="D2161" s="2" t="str">
        <f aca="false">RAW_DATA!D2157</f>
        <v>WOM-SUIT-001</v>
      </c>
      <c r="E2161" s="14" t="str">
        <f aca="false">RAW_DATA!E2157</f>
        <v>2024-04-19</v>
      </c>
      <c r="F2161" s="14" t="str">
        <f aca="false">RAW_DATA!F2157</f>
        <v>2024-04-26</v>
      </c>
      <c r="G2161" s="2" t="str">
        <f aca="false">RAW_DATA!G2157</f>
        <v>Bagmati</v>
      </c>
      <c r="H2161" s="4" t="n">
        <f aca="false">RAW_DATA!H2157</f>
        <v>3075.67</v>
      </c>
      <c r="I2161" s="5" t="n">
        <f aca="false">RAW_DATA!I2157</f>
        <v>0</v>
      </c>
      <c r="J2161" s="2" t="str">
        <f aca="false">RAW_DATA!J2157</f>
        <v>No</v>
      </c>
      <c r="K2161" s="15" t="n">
        <f aca="false">IF(AND(F2161&lt;&gt;"",E2161&lt;&gt;""),DATEVALUE(F2161)-DATEVALUE(E2161),"")</f>
        <v>7</v>
      </c>
      <c r="L2161" s="4" t="n">
        <f aca="false">H2161*(1-I2161/100)</f>
        <v>3075.67</v>
      </c>
      <c r="M2161" s="4" t="n">
        <f aca="false">H2161*CALCULATIONS!$B$2</f>
        <v>1845.402</v>
      </c>
      <c r="N2161" s="4" t="n">
        <f aca="false">IF(J2161="Yes",H2161*CALCULATIONS!$B$3,0)</f>
        <v>0</v>
      </c>
      <c r="O2161" s="4" t="n">
        <f aca="false">L2161-M2161-N2161</f>
        <v>1230.268</v>
      </c>
      <c r="P2161" s="16" t="n">
        <f aca="false">IF(L2161&gt;0,O2161/L2161,"")</f>
        <v>0.4</v>
      </c>
    </row>
    <row r="2162" customFormat="false" ht="15" hidden="false" customHeight="false" outlineLevel="0" collapsed="false">
      <c r="A2162" s="2" t="str">
        <f aca="false">RAW_DATA!A2158</f>
        <v>ORD-102157</v>
      </c>
      <c r="B2162" s="2" t="str">
        <f aca="false">RAW_DATA!B2158</f>
        <v>CUST-3157</v>
      </c>
      <c r="C2162" s="2" t="str">
        <f aca="false">RAW_DATA!C2158</f>
        <v>Men</v>
      </c>
      <c r="D2162" s="2" t="str">
        <f aca="false">RAW_DATA!D2158</f>
        <v>MEN-JEANS-001</v>
      </c>
      <c r="E2162" s="14" t="str">
        <f aca="false">RAW_DATA!E2158</f>
        <v>2024-09-06</v>
      </c>
      <c r="F2162" s="14" t="str">
        <f aca="false">RAW_DATA!F2158</f>
        <v>2024-09-21</v>
      </c>
      <c r="G2162" s="2" t="str">
        <f aca="false">RAW_DATA!G2158</f>
        <v>Bagmati</v>
      </c>
      <c r="H2162" s="4" t="n">
        <f aca="false">RAW_DATA!H2158</f>
        <v>4522.65</v>
      </c>
      <c r="I2162" s="5" t="n">
        <f aca="false">RAW_DATA!I2158</f>
        <v>0</v>
      </c>
      <c r="J2162" s="2" t="str">
        <f aca="false">RAW_DATA!J2158</f>
        <v>No</v>
      </c>
      <c r="K2162" s="15" t="n">
        <f aca="false">IF(AND(F2162&lt;&gt;"",E2162&lt;&gt;""),DATEVALUE(F2162)-DATEVALUE(E2162),"")</f>
        <v>15</v>
      </c>
      <c r="L2162" s="4" t="n">
        <f aca="false">H2162*(1-I2162/100)</f>
        <v>4522.65</v>
      </c>
      <c r="M2162" s="4" t="n">
        <f aca="false">H2162*CALCULATIONS!$B$2</f>
        <v>2713.59</v>
      </c>
      <c r="N2162" s="4" t="n">
        <f aca="false">IF(J2162="Yes",H2162*CALCULATIONS!$B$3,0)</f>
        <v>0</v>
      </c>
      <c r="O2162" s="4" t="n">
        <f aca="false">L2162-M2162-N2162</f>
        <v>1809.06</v>
      </c>
      <c r="P2162" s="16" t="n">
        <f aca="false">IF(L2162&gt;0,O2162/L2162,"")</f>
        <v>0.4</v>
      </c>
    </row>
    <row r="2163" customFormat="false" ht="15" hidden="false" customHeight="false" outlineLevel="0" collapsed="false">
      <c r="A2163" s="2" t="str">
        <f aca="false">RAW_DATA!A2159</f>
        <v>ORD-102158</v>
      </c>
      <c r="B2163" s="2" t="str">
        <f aca="false">RAW_DATA!B2159</f>
        <v>CUST-1167</v>
      </c>
      <c r="C2163" s="2" t="str">
        <f aca="false">RAW_DATA!C2159</f>
        <v>Kids</v>
      </c>
      <c r="D2163" s="2" t="str">
        <f aca="false">RAW_DATA!D2159</f>
        <v>KID-ONESIE-001</v>
      </c>
      <c r="E2163" s="14" t="str">
        <f aca="false">RAW_DATA!E2159</f>
        <v>2024-07-03</v>
      </c>
      <c r="F2163" s="14" t="str">
        <f aca="false">RAW_DATA!F2159</f>
        <v>2024-07-09</v>
      </c>
      <c r="G2163" s="2" t="str">
        <f aca="false">RAW_DATA!G2159</f>
        <v>Lumbini</v>
      </c>
      <c r="H2163" s="4" t="n">
        <f aca="false">RAW_DATA!H2159</f>
        <v>6611.17</v>
      </c>
      <c r="I2163" s="5" t="n">
        <f aca="false">RAW_DATA!I2159</f>
        <v>0</v>
      </c>
      <c r="J2163" s="2" t="str">
        <f aca="false">RAW_DATA!J2159</f>
        <v>No</v>
      </c>
      <c r="K2163" s="15" t="n">
        <f aca="false">IF(AND(F2163&lt;&gt;"",E2163&lt;&gt;""),DATEVALUE(F2163)-DATEVALUE(E2163),"")</f>
        <v>6</v>
      </c>
      <c r="L2163" s="4" t="n">
        <f aca="false">H2163*(1-I2163/100)</f>
        <v>6611.17</v>
      </c>
      <c r="M2163" s="4" t="n">
        <f aca="false">H2163*CALCULATIONS!$B$2</f>
        <v>3966.702</v>
      </c>
      <c r="N2163" s="4" t="n">
        <f aca="false">IF(J2163="Yes",H2163*CALCULATIONS!$B$3,0)</f>
        <v>0</v>
      </c>
      <c r="O2163" s="4" t="n">
        <f aca="false">L2163-M2163-N2163</f>
        <v>2644.468</v>
      </c>
      <c r="P2163" s="16" t="n">
        <f aca="false">IF(L2163&gt;0,O2163/L2163,"")</f>
        <v>0.4</v>
      </c>
    </row>
    <row r="2164" customFormat="false" ht="15" hidden="false" customHeight="false" outlineLevel="0" collapsed="false">
      <c r="A2164" s="2" t="str">
        <f aca="false">RAW_DATA!A2160</f>
        <v>ORD-102159</v>
      </c>
      <c r="B2164" s="2" t="str">
        <f aca="false">RAW_DATA!B2160</f>
        <v>CUST-3445</v>
      </c>
      <c r="C2164" s="2" t="str">
        <f aca="false">RAW_DATA!C2160</f>
        <v>Women</v>
      </c>
      <c r="D2164" s="2" t="str">
        <f aca="false">RAW_DATA!D2160</f>
        <v>WOM-KURTA-001</v>
      </c>
      <c r="E2164" s="14" t="str">
        <f aca="false">RAW_DATA!E2160</f>
        <v>2024-01-26</v>
      </c>
      <c r="F2164" s="14" t="str">
        <f aca="false">RAW_DATA!F2160</f>
        <v>2024-01-30</v>
      </c>
      <c r="G2164" s="2" t="str">
        <f aca="false">RAW_DATA!G2160</f>
        <v>Bagmati</v>
      </c>
      <c r="H2164" s="4" t="n">
        <f aca="false">RAW_DATA!H2160</f>
        <v>3513.94</v>
      </c>
      <c r="I2164" s="5" t="n">
        <f aca="false">RAW_DATA!I2160</f>
        <v>25</v>
      </c>
      <c r="J2164" s="2" t="str">
        <f aca="false">RAW_DATA!J2160</f>
        <v>No</v>
      </c>
      <c r="K2164" s="15" t="n">
        <f aca="false">IF(AND(F2164&lt;&gt;"",E2164&lt;&gt;""),DATEVALUE(F2164)-DATEVALUE(E2164),"")</f>
        <v>4</v>
      </c>
      <c r="L2164" s="4" t="n">
        <f aca="false">H2164*(1-I2164/100)</f>
        <v>2635.455</v>
      </c>
      <c r="M2164" s="4" t="n">
        <f aca="false">H2164*CALCULATIONS!$B$2</f>
        <v>2108.364</v>
      </c>
      <c r="N2164" s="4" t="n">
        <f aca="false">IF(J2164="Yes",H2164*CALCULATIONS!$B$3,0)</f>
        <v>0</v>
      </c>
      <c r="O2164" s="4" t="n">
        <f aca="false">L2164-M2164-N2164</f>
        <v>527.091</v>
      </c>
      <c r="P2164" s="16" t="n">
        <f aca="false">IF(L2164&gt;0,O2164/L2164,"")</f>
        <v>0.2</v>
      </c>
    </row>
    <row r="2165" customFormat="false" ht="15" hidden="false" customHeight="false" outlineLevel="0" collapsed="false">
      <c r="A2165" s="2" t="str">
        <f aca="false">RAW_DATA!A2161</f>
        <v>ORD-102160</v>
      </c>
      <c r="B2165" s="2" t="str">
        <f aca="false">RAW_DATA!B2161</f>
        <v>CUST-7110</v>
      </c>
      <c r="C2165" s="2" t="str">
        <f aca="false">RAW_DATA!C2161</f>
        <v>Men</v>
      </c>
      <c r="D2165" s="2" t="str">
        <f aca="false">RAW_DATA!D2161</f>
        <v>MEN-JEANS-001</v>
      </c>
      <c r="E2165" s="14" t="str">
        <f aca="false">RAW_DATA!E2161</f>
        <v>2024-03-06</v>
      </c>
      <c r="F2165" s="14" t="str">
        <f aca="false">RAW_DATA!F2161</f>
        <v>2024-03-13</v>
      </c>
      <c r="G2165" s="2" t="str">
        <f aca="false">RAW_DATA!G2161</f>
        <v>Bagmati</v>
      </c>
      <c r="H2165" s="4" t="n">
        <f aca="false">RAW_DATA!H2161</f>
        <v>7721.39</v>
      </c>
      <c r="I2165" s="5" t="n">
        <f aca="false">RAW_DATA!I2161</f>
        <v>15</v>
      </c>
      <c r="J2165" s="2" t="str">
        <f aca="false">RAW_DATA!J2161</f>
        <v>Yes</v>
      </c>
      <c r="K2165" s="15" t="n">
        <f aca="false">IF(AND(F2165&lt;&gt;"",E2165&lt;&gt;""),DATEVALUE(F2165)-DATEVALUE(E2165),"")</f>
        <v>7</v>
      </c>
      <c r="L2165" s="4" t="n">
        <f aca="false">H2165*(1-I2165/100)</f>
        <v>6563.1815</v>
      </c>
      <c r="M2165" s="4" t="n">
        <f aca="false">H2165*CALCULATIONS!$B$2</f>
        <v>4632.834</v>
      </c>
      <c r="N2165" s="4" t="n">
        <f aca="false">IF(J2165="Yes",H2165*CALCULATIONS!$B$3,0)</f>
        <v>1544.278</v>
      </c>
      <c r="O2165" s="4" t="n">
        <f aca="false">L2165-M2165-N2165</f>
        <v>386.0695</v>
      </c>
      <c r="P2165" s="16" t="n">
        <f aca="false">IF(L2165&gt;0,O2165/L2165,"")</f>
        <v>0.0588235294117647</v>
      </c>
    </row>
    <row r="2166" customFormat="false" ht="15" hidden="false" customHeight="false" outlineLevel="0" collapsed="false">
      <c r="A2166" s="2" t="str">
        <f aca="false">RAW_DATA!A2162</f>
        <v>ORD-102161</v>
      </c>
      <c r="B2166" s="2" t="str">
        <f aca="false">RAW_DATA!B2162</f>
        <v>CUST-7670</v>
      </c>
      <c r="C2166" s="2" t="str">
        <f aca="false">RAW_DATA!C2162</f>
        <v>Women</v>
      </c>
      <c r="D2166" s="2" t="str">
        <f aca="false">RAW_DATA!D2162</f>
        <v>WOM-KURTA-001</v>
      </c>
      <c r="E2166" s="14" t="str">
        <f aca="false">RAW_DATA!E2162</f>
        <v>2024-02-17</v>
      </c>
      <c r="F2166" s="14" t="str">
        <f aca="false">RAW_DATA!F2162</f>
        <v>2024-02-22</v>
      </c>
      <c r="G2166" s="2" t="str">
        <f aca="false">RAW_DATA!G2162</f>
        <v>Karnali</v>
      </c>
      <c r="H2166" s="4" t="n">
        <f aca="false">RAW_DATA!H2162</f>
        <v>2394.32</v>
      </c>
      <c r="I2166" s="5" t="n">
        <f aca="false">RAW_DATA!I2162</f>
        <v>30</v>
      </c>
      <c r="J2166" s="2" t="str">
        <f aca="false">RAW_DATA!J2162</f>
        <v>No</v>
      </c>
      <c r="K2166" s="15" t="n">
        <f aca="false">IF(AND(F2166&lt;&gt;"",E2166&lt;&gt;""),DATEVALUE(F2166)-DATEVALUE(E2166),"")</f>
        <v>5</v>
      </c>
      <c r="L2166" s="4" t="n">
        <f aca="false">H2166*(1-I2166/100)</f>
        <v>1676.024</v>
      </c>
      <c r="M2166" s="4" t="n">
        <f aca="false">H2166*CALCULATIONS!$B$2</f>
        <v>1436.592</v>
      </c>
      <c r="N2166" s="4" t="n">
        <f aca="false">IF(J2166="Yes",H2166*CALCULATIONS!$B$3,0)</f>
        <v>0</v>
      </c>
      <c r="O2166" s="4" t="n">
        <f aca="false">L2166-M2166-N2166</f>
        <v>239.432</v>
      </c>
      <c r="P2166" s="16" t="n">
        <f aca="false">IF(L2166&gt;0,O2166/L2166,"")</f>
        <v>0.142857142857143</v>
      </c>
    </row>
    <row r="2167" customFormat="false" ht="15" hidden="false" customHeight="false" outlineLevel="0" collapsed="false">
      <c r="A2167" s="2" t="str">
        <f aca="false">RAW_DATA!A2163</f>
        <v>ORD-102162</v>
      </c>
      <c r="B2167" s="2" t="str">
        <f aca="false">RAW_DATA!B2163</f>
        <v>CUST-8486</v>
      </c>
      <c r="C2167" s="2" t="str">
        <f aca="false">RAW_DATA!C2163</f>
        <v>Men</v>
      </c>
      <c r="D2167" s="2" t="str">
        <f aca="false">RAW_DATA!D2163</f>
        <v>MEN-JEANS-002</v>
      </c>
      <c r="E2167" s="14" t="str">
        <f aca="false">RAW_DATA!E2163</f>
        <v>2024-10-31</v>
      </c>
      <c r="F2167" s="14" t="str">
        <f aca="false">RAW_DATA!F2163</f>
        <v>2024-11-04</v>
      </c>
      <c r="G2167" s="2" t="str">
        <f aca="false">RAW_DATA!G2163</f>
        <v>Bagmati</v>
      </c>
      <c r="H2167" s="4" t="n">
        <f aca="false">RAW_DATA!H2163</f>
        <v>1332.9</v>
      </c>
      <c r="I2167" s="5" t="n">
        <f aca="false">RAW_DATA!I2163</f>
        <v>30</v>
      </c>
      <c r="J2167" s="2" t="str">
        <f aca="false">RAW_DATA!J2163</f>
        <v>No</v>
      </c>
      <c r="K2167" s="15" t="n">
        <f aca="false">IF(AND(F2167&lt;&gt;"",E2167&lt;&gt;""),DATEVALUE(F2167)-DATEVALUE(E2167),"")</f>
        <v>4</v>
      </c>
      <c r="L2167" s="4" t="n">
        <f aca="false">H2167*(1-I2167/100)</f>
        <v>933.03</v>
      </c>
      <c r="M2167" s="4" t="n">
        <f aca="false">H2167*CALCULATIONS!$B$2</f>
        <v>799.74</v>
      </c>
      <c r="N2167" s="4" t="n">
        <f aca="false">IF(J2167="Yes",H2167*CALCULATIONS!$B$3,0)</f>
        <v>0</v>
      </c>
      <c r="O2167" s="4" t="n">
        <f aca="false">L2167-M2167-N2167</f>
        <v>133.29</v>
      </c>
      <c r="P2167" s="16" t="n">
        <f aca="false">IF(L2167&gt;0,O2167/L2167,"")</f>
        <v>0.142857142857143</v>
      </c>
    </row>
    <row r="2168" customFormat="false" ht="15" hidden="false" customHeight="false" outlineLevel="0" collapsed="false">
      <c r="A2168" s="2" t="str">
        <f aca="false">RAW_DATA!A2164</f>
        <v>ORD-102163</v>
      </c>
      <c r="B2168" s="2" t="str">
        <f aca="false">RAW_DATA!B2164</f>
        <v>CUST-1375</v>
      </c>
      <c r="C2168" s="2" t="str">
        <f aca="false">RAW_DATA!C2164</f>
        <v>Women</v>
      </c>
      <c r="D2168" s="2" t="str">
        <f aca="false">RAW_DATA!D2164</f>
        <v>WOM-LEHENGA-001</v>
      </c>
      <c r="E2168" s="14" t="str">
        <f aca="false">RAW_DATA!E2164</f>
        <v>2024-04-24</v>
      </c>
      <c r="F2168" s="14" t="str">
        <f aca="false">RAW_DATA!F2164</f>
        <v>2024-04-27</v>
      </c>
      <c r="G2168" s="2" t="str">
        <f aca="false">RAW_DATA!G2164</f>
        <v>Sudurpashchim</v>
      </c>
      <c r="H2168" s="4" t="n">
        <f aca="false">RAW_DATA!H2164</f>
        <v>9361.03</v>
      </c>
      <c r="I2168" s="5" t="n">
        <f aca="false">RAW_DATA!I2164</f>
        <v>0</v>
      </c>
      <c r="J2168" s="2" t="str">
        <f aca="false">RAW_DATA!J2164</f>
        <v>Yes</v>
      </c>
      <c r="K2168" s="15" t="n">
        <f aca="false">IF(AND(F2168&lt;&gt;"",E2168&lt;&gt;""),DATEVALUE(F2168)-DATEVALUE(E2168),"")</f>
        <v>3</v>
      </c>
      <c r="L2168" s="4" t="n">
        <f aca="false">H2168*(1-I2168/100)</f>
        <v>9361.03</v>
      </c>
      <c r="M2168" s="4" t="n">
        <f aca="false">H2168*CALCULATIONS!$B$2</f>
        <v>5616.618</v>
      </c>
      <c r="N2168" s="4" t="n">
        <f aca="false">IF(J2168="Yes",H2168*CALCULATIONS!$B$3,0)</f>
        <v>1872.206</v>
      </c>
      <c r="O2168" s="4" t="n">
        <f aca="false">L2168-M2168-N2168</f>
        <v>1872.206</v>
      </c>
      <c r="P2168" s="16" t="n">
        <f aca="false">IF(L2168&gt;0,O2168/L2168,"")</f>
        <v>0.2</v>
      </c>
    </row>
    <row r="2169" customFormat="false" ht="15" hidden="false" customHeight="false" outlineLevel="0" collapsed="false">
      <c r="A2169" s="2" t="str">
        <f aca="false">RAW_DATA!A2165</f>
        <v>ORD-102164</v>
      </c>
      <c r="B2169" s="2" t="str">
        <f aca="false">RAW_DATA!B2165</f>
        <v>CUST-5891</v>
      </c>
      <c r="C2169" s="2" t="str">
        <f aca="false">RAW_DATA!C2165</f>
        <v>Women</v>
      </c>
      <c r="D2169" s="2" t="str">
        <f aca="false">RAW_DATA!D2165</f>
        <v>WOM-SCARF-001</v>
      </c>
      <c r="E2169" s="14" t="str">
        <f aca="false">RAW_DATA!E2165</f>
        <v>2024-12-17</v>
      </c>
      <c r="F2169" s="14" t="str">
        <f aca="false">RAW_DATA!F2165</f>
        <v>2024-12-31</v>
      </c>
      <c r="G2169" s="2" t="str">
        <f aca="false">RAW_DATA!G2165</f>
        <v>Bagmati</v>
      </c>
      <c r="H2169" s="4" t="n">
        <f aca="false">RAW_DATA!H2165</f>
        <v>13310.18</v>
      </c>
      <c r="I2169" s="5" t="n">
        <f aca="false">RAW_DATA!I2165</f>
        <v>25</v>
      </c>
      <c r="J2169" s="2" t="str">
        <f aca="false">RAW_DATA!J2165</f>
        <v>Yes</v>
      </c>
      <c r="K2169" s="15" t="n">
        <f aca="false">IF(AND(F2169&lt;&gt;"",E2169&lt;&gt;""),DATEVALUE(F2169)-DATEVALUE(E2169),"")</f>
        <v>14</v>
      </c>
      <c r="L2169" s="4" t="n">
        <f aca="false">H2169*(1-I2169/100)</f>
        <v>9982.635</v>
      </c>
      <c r="M2169" s="4" t="n">
        <f aca="false">H2169*CALCULATIONS!$B$2</f>
        <v>7986.108</v>
      </c>
      <c r="N2169" s="4" t="n">
        <f aca="false">IF(J2169="Yes",H2169*CALCULATIONS!$B$3,0)</f>
        <v>2662.036</v>
      </c>
      <c r="O2169" s="4" t="n">
        <f aca="false">L2169-M2169-N2169</f>
        <v>-665.509</v>
      </c>
      <c r="P2169" s="16" t="n">
        <f aca="false">IF(L2169&gt;0,O2169/L2169,"")</f>
        <v>-0.0666666666666667</v>
      </c>
    </row>
    <row r="2170" customFormat="false" ht="15" hidden="false" customHeight="false" outlineLevel="0" collapsed="false">
      <c r="A2170" s="2" t="str">
        <f aca="false">RAW_DATA!A2166</f>
        <v>ORD-102165</v>
      </c>
      <c r="B2170" s="2" t="str">
        <f aca="false">RAW_DATA!B2166</f>
        <v>CUST-1477</v>
      </c>
      <c r="C2170" s="2" t="str">
        <f aca="false">RAW_DATA!C2166</f>
        <v>Men</v>
      </c>
      <c r="D2170" s="2" t="str">
        <f aca="false">RAW_DATA!D2166</f>
        <v>MEN-KURTA-001</v>
      </c>
      <c r="E2170" s="14" t="str">
        <f aca="false">RAW_DATA!E2166</f>
        <v>2024-09-28</v>
      </c>
      <c r="F2170" s="14" t="str">
        <f aca="false">RAW_DATA!F2166</f>
        <v>2024-10-01</v>
      </c>
      <c r="G2170" s="2" t="str">
        <f aca="false">RAW_DATA!G2166</f>
        <v>Bagmati</v>
      </c>
      <c r="H2170" s="4" t="n">
        <f aca="false">RAW_DATA!H2166</f>
        <v>8939.58</v>
      </c>
      <c r="I2170" s="5" t="n">
        <f aca="false">RAW_DATA!I2166</f>
        <v>5</v>
      </c>
      <c r="J2170" s="2" t="str">
        <f aca="false">RAW_DATA!J2166</f>
        <v>No</v>
      </c>
      <c r="K2170" s="15" t="n">
        <f aca="false">IF(AND(F2170&lt;&gt;"",E2170&lt;&gt;""),DATEVALUE(F2170)-DATEVALUE(E2170),"")</f>
        <v>3</v>
      </c>
      <c r="L2170" s="4" t="n">
        <f aca="false">H2170*(1-I2170/100)</f>
        <v>8492.601</v>
      </c>
      <c r="M2170" s="4" t="n">
        <f aca="false">H2170*CALCULATIONS!$B$2</f>
        <v>5363.748</v>
      </c>
      <c r="N2170" s="4" t="n">
        <f aca="false">IF(J2170="Yes",H2170*CALCULATIONS!$B$3,0)</f>
        <v>0</v>
      </c>
      <c r="O2170" s="4" t="n">
        <f aca="false">L2170-M2170-N2170</f>
        <v>3128.853</v>
      </c>
      <c r="P2170" s="16" t="n">
        <f aca="false">IF(L2170&gt;0,O2170/L2170,"")</f>
        <v>0.368421052631579</v>
      </c>
    </row>
    <row r="2171" customFormat="false" ht="15" hidden="false" customHeight="false" outlineLevel="0" collapsed="false">
      <c r="A2171" s="2" t="str">
        <f aca="false">RAW_DATA!A2167</f>
        <v>ORD-102166</v>
      </c>
      <c r="B2171" s="2" t="str">
        <f aca="false">RAW_DATA!B2167</f>
        <v>CUST-4326</v>
      </c>
      <c r="C2171" s="2" t="str">
        <f aca="false">RAW_DATA!C2167</f>
        <v>Men</v>
      </c>
      <c r="D2171" s="2" t="str">
        <f aca="false">RAW_DATA!D2167</f>
        <v>MEN-CHINO-001</v>
      </c>
      <c r="E2171" s="14" t="str">
        <f aca="false">RAW_DATA!E2167</f>
        <v>2024-07-19</v>
      </c>
      <c r="F2171" s="14" t="str">
        <f aca="false">RAW_DATA!F2167</f>
        <v>2024-07-22</v>
      </c>
      <c r="G2171" s="2" t="str">
        <f aca="false">RAW_DATA!G2167</f>
        <v>Karnali</v>
      </c>
      <c r="H2171" s="4" t="n">
        <f aca="false">RAW_DATA!H2167</f>
        <v>9491.29</v>
      </c>
      <c r="I2171" s="5" t="n">
        <f aca="false">RAW_DATA!I2167</f>
        <v>0</v>
      </c>
      <c r="J2171" s="2" t="str">
        <f aca="false">RAW_DATA!J2167</f>
        <v>No</v>
      </c>
      <c r="K2171" s="15" t="n">
        <f aca="false">IF(AND(F2171&lt;&gt;"",E2171&lt;&gt;""),DATEVALUE(F2171)-DATEVALUE(E2171),"")</f>
        <v>3</v>
      </c>
      <c r="L2171" s="4" t="n">
        <f aca="false">H2171*(1-I2171/100)</f>
        <v>9491.29</v>
      </c>
      <c r="M2171" s="4" t="n">
        <f aca="false">H2171*CALCULATIONS!$B$2</f>
        <v>5694.774</v>
      </c>
      <c r="N2171" s="4" t="n">
        <f aca="false">IF(J2171="Yes",H2171*CALCULATIONS!$B$3,0)</f>
        <v>0</v>
      </c>
      <c r="O2171" s="4" t="n">
        <f aca="false">L2171-M2171-N2171</f>
        <v>3796.516</v>
      </c>
      <c r="P2171" s="16" t="n">
        <f aca="false">IF(L2171&gt;0,O2171/L2171,"")</f>
        <v>0.4</v>
      </c>
    </row>
    <row r="2172" customFormat="false" ht="15" hidden="false" customHeight="false" outlineLevel="0" collapsed="false">
      <c r="A2172" s="2" t="str">
        <f aca="false">RAW_DATA!A2168</f>
        <v>ORD-102167</v>
      </c>
      <c r="B2172" s="2" t="str">
        <f aca="false">RAW_DATA!B2168</f>
        <v>CUST-7843</v>
      </c>
      <c r="C2172" s="2" t="str">
        <f aca="false">RAW_DATA!C2168</f>
        <v>Kids</v>
      </c>
      <c r="D2172" s="2" t="str">
        <f aca="false">RAW_DATA!D2168</f>
        <v>KID-SHORTS-001</v>
      </c>
      <c r="E2172" s="14" t="str">
        <f aca="false">RAW_DATA!E2168</f>
        <v>2024-07-26</v>
      </c>
      <c r="F2172" s="14" t="str">
        <f aca="false">RAW_DATA!F2168</f>
        <v>2024-08-01</v>
      </c>
      <c r="G2172" s="2" t="str">
        <f aca="false">RAW_DATA!G2168</f>
        <v>Madhesh</v>
      </c>
      <c r="H2172" s="4" t="n">
        <f aca="false">RAW_DATA!H2168</f>
        <v>1310.22</v>
      </c>
      <c r="I2172" s="5" t="n">
        <f aca="false">RAW_DATA!I2168</f>
        <v>20</v>
      </c>
      <c r="J2172" s="2" t="str">
        <f aca="false">RAW_DATA!J2168</f>
        <v>No</v>
      </c>
      <c r="K2172" s="15" t="n">
        <f aca="false">IF(AND(F2172&lt;&gt;"",E2172&lt;&gt;""),DATEVALUE(F2172)-DATEVALUE(E2172),"")</f>
        <v>6</v>
      </c>
      <c r="L2172" s="4" t="n">
        <f aca="false">H2172*(1-I2172/100)</f>
        <v>1048.176</v>
      </c>
      <c r="M2172" s="4" t="n">
        <f aca="false">H2172*CALCULATIONS!$B$2</f>
        <v>786.132</v>
      </c>
      <c r="N2172" s="4" t="n">
        <f aca="false">IF(J2172="Yes",H2172*CALCULATIONS!$B$3,0)</f>
        <v>0</v>
      </c>
      <c r="O2172" s="4" t="n">
        <f aca="false">L2172-M2172-N2172</f>
        <v>262.044</v>
      </c>
      <c r="P2172" s="16" t="n">
        <f aca="false">IF(L2172&gt;0,O2172/L2172,"")</f>
        <v>0.25</v>
      </c>
    </row>
    <row r="2173" customFormat="false" ht="15" hidden="false" customHeight="false" outlineLevel="0" collapsed="false">
      <c r="A2173" s="2" t="str">
        <f aca="false">RAW_DATA!A2169</f>
        <v>ORD-102168</v>
      </c>
      <c r="B2173" s="2" t="str">
        <f aca="false">RAW_DATA!B2169</f>
        <v>CUST-3506</v>
      </c>
      <c r="C2173" s="2" t="str">
        <f aca="false">RAW_DATA!C2169</f>
        <v>Kids</v>
      </c>
      <c r="D2173" s="2" t="str">
        <f aca="false">RAW_DATA!D2169</f>
        <v>KID-SHORTS-001</v>
      </c>
      <c r="E2173" s="14" t="str">
        <f aca="false">RAW_DATA!E2169</f>
        <v>2024-01-21</v>
      </c>
      <c r="F2173" s="14" t="str">
        <f aca="false">RAW_DATA!F2169</f>
        <v>2024-01-26</v>
      </c>
      <c r="G2173" s="2" t="str">
        <f aca="false">RAW_DATA!G2169</f>
        <v>Madhesh</v>
      </c>
      <c r="H2173" s="4" t="n">
        <f aca="false">RAW_DATA!H2169</f>
        <v>13216.69</v>
      </c>
      <c r="I2173" s="5" t="n">
        <f aca="false">RAW_DATA!I2169</f>
        <v>30</v>
      </c>
      <c r="J2173" s="2" t="str">
        <f aca="false">RAW_DATA!J2169</f>
        <v>No</v>
      </c>
      <c r="K2173" s="15" t="n">
        <f aca="false">IF(AND(F2173&lt;&gt;"",E2173&lt;&gt;""),DATEVALUE(F2173)-DATEVALUE(E2173),"")</f>
        <v>5</v>
      </c>
      <c r="L2173" s="4" t="n">
        <f aca="false">H2173*(1-I2173/100)</f>
        <v>9251.683</v>
      </c>
      <c r="M2173" s="4" t="n">
        <f aca="false">H2173*CALCULATIONS!$B$2</f>
        <v>7930.014</v>
      </c>
      <c r="N2173" s="4" t="n">
        <f aca="false">IF(J2173="Yes",H2173*CALCULATIONS!$B$3,0)</f>
        <v>0</v>
      </c>
      <c r="O2173" s="4" t="n">
        <f aca="false">L2173-M2173-N2173</f>
        <v>1321.669</v>
      </c>
      <c r="P2173" s="16" t="n">
        <f aca="false">IF(L2173&gt;0,O2173/L2173,"")</f>
        <v>0.142857142857143</v>
      </c>
    </row>
    <row r="2174" customFormat="false" ht="15" hidden="false" customHeight="false" outlineLevel="0" collapsed="false">
      <c r="A2174" s="2" t="str">
        <f aca="false">RAW_DATA!A2170</f>
        <v>ORD-102169</v>
      </c>
      <c r="B2174" s="2" t="str">
        <f aca="false">RAW_DATA!B2170</f>
        <v>CUST-5173</v>
      </c>
      <c r="C2174" s="2" t="str">
        <f aca="false">RAW_DATA!C2170</f>
        <v>Men</v>
      </c>
      <c r="D2174" s="2" t="str">
        <f aca="false">RAW_DATA!D2170</f>
        <v>MEN-CHINO-001</v>
      </c>
      <c r="E2174" s="14" t="str">
        <f aca="false">RAW_DATA!E2170</f>
        <v>2024-06-04</v>
      </c>
      <c r="F2174" s="14" t="str">
        <f aca="false">RAW_DATA!F2170</f>
        <v>2024-06-10</v>
      </c>
      <c r="G2174" s="2" t="str">
        <f aca="false">RAW_DATA!G2170</f>
        <v>Karnali</v>
      </c>
      <c r="H2174" s="4" t="n">
        <f aca="false">RAW_DATA!H2170</f>
        <v>5744.22</v>
      </c>
      <c r="I2174" s="5" t="n">
        <f aca="false">RAW_DATA!I2170</f>
        <v>10</v>
      </c>
      <c r="J2174" s="2" t="str">
        <f aca="false">RAW_DATA!J2170</f>
        <v>No</v>
      </c>
      <c r="K2174" s="15" t="n">
        <f aca="false">IF(AND(F2174&lt;&gt;"",E2174&lt;&gt;""),DATEVALUE(F2174)-DATEVALUE(E2174),"")</f>
        <v>6</v>
      </c>
      <c r="L2174" s="4" t="n">
        <f aca="false">H2174*(1-I2174/100)</f>
        <v>5169.798</v>
      </c>
      <c r="M2174" s="4" t="n">
        <f aca="false">H2174*CALCULATIONS!$B$2</f>
        <v>3446.532</v>
      </c>
      <c r="N2174" s="4" t="n">
        <f aca="false">IF(J2174="Yes",H2174*CALCULATIONS!$B$3,0)</f>
        <v>0</v>
      </c>
      <c r="O2174" s="4" t="n">
        <f aca="false">L2174-M2174-N2174</f>
        <v>1723.266</v>
      </c>
      <c r="P2174" s="16" t="n">
        <f aca="false">IF(L2174&gt;0,O2174/L2174,"")</f>
        <v>0.333333333333333</v>
      </c>
    </row>
    <row r="2175" customFormat="false" ht="15" hidden="false" customHeight="false" outlineLevel="0" collapsed="false">
      <c r="A2175" s="2" t="str">
        <f aca="false">RAW_DATA!A2171</f>
        <v>ORD-102170</v>
      </c>
      <c r="B2175" s="2" t="str">
        <f aca="false">RAW_DATA!B2171</f>
        <v>CUST-4089</v>
      </c>
      <c r="C2175" s="2" t="str">
        <f aca="false">RAW_DATA!C2171</f>
        <v>Men</v>
      </c>
      <c r="D2175" s="2" t="str">
        <f aca="false">RAW_DATA!D2171</f>
        <v>MEN-SHIRT-001</v>
      </c>
      <c r="E2175" s="14" t="str">
        <f aca="false">RAW_DATA!E2171</f>
        <v>2024-04-10</v>
      </c>
      <c r="F2175" s="14" t="str">
        <f aca="false">RAW_DATA!F2171</f>
        <v>2024-04-17</v>
      </c>
      <c r="G2175" s="2" t="str">
        <f aca="false">RAW_DATA!G2171</f>
        <v>Madhesh</v>
      </c>
      <c r="H2175" s="4" t="n">
        <f aca="false">RAW_DATA!H2171</f>
        <v>6176.99</v>
      </c>
      <c r="I2175" s="5" t="n">
        <f aca="false">RAW_DATA!I2171</f>
        <v>15</v>
      </c>
      <c r="J2175" s="2" t="str">
        <f aca="false">RAW_DATA!J2171</f>
        <v>No</v>
      </c>
      <c r="K2175" s="15" t="n">
        <f aca="false">IF(AND(F2175&lt;&gt;"",E2175&lt;&gt;""),DATEVALUE(F2175)-DATEVALUE(E2175),"")</f>
        <v>7</v>
      </c>
      <c r="L2175" s="4" t="n">
        <f aca="false">H2175*(1-I2175/100)</f>
        <v>5250.4415</v>
      </c>
      <c r="M2175" s="4" t="n">
        <f aca="false">H2175*CALCULATIONS!$B$2</f>
        <v>3706.194</v>
      </c>
      <c r="N2175" s="4" t="n">
        <f aca="false">IF(J2175="Yes",H2175*CALCULATIONS!$B$3,0)</f>
        <v>0</v>
      </c>
      <c r="O2175" s="4" t="n">
        <f aca="false">L2175-M2175-N2175</f>
        <v>1544.2475</v>
      </c>
      <c r="P2175" s="16" t="n">
        <f aca="false">IF(L2175&gt;0,O2175/L2175,"")</f>
        <v>0.294117647058824</v>
      </c>
    </row>
    <row r="2176" customFormat="false" ht="15" hidden="false" customHeight="false" outlineLevel="0" collapsed="false">
      <c r="A2176" s="2" t="str">
        <f aca="false">RAW_DATA!A2172</f>
        <v>ORD-102171</v>
      </c>
      <c r="B2176" s="2" t="str">
        <f aca="false">RAW_DATA!B2172</f>
        <v>CUST-3121</v>
      </c>
      <c r="C2176" s="2" t="str">
        <f aca="false">RAW_DATA!C2172</f>
        <v>Women</v>
      </c>
      <c r="D2176" s="2" t="str">
        <f aca="false">RAW_DATA!D2172</f>
        <v>WOM-SCARF-001</v>
      </c>
      <c r="E2176" s="14" t="str">
        <f aca="false">RAW_DATA!E2172</f>
        <v>2024-11-05</v>
      </c>
      <c r="F2176" s="14" t="str">
        <f aca="false">RAW_DATA!F2172</f>
        <v>2024-11-10</v>
      </c>
      <c r="G2176" s="2" t="str">
        <f aca="false">RAW_DATA!G2172</f>
        <v>Madhesh</v>
      </c>
      <c r="H2176" s="4" t="n">
        <f aca="false">RAW_DATA!H2172</f>
        <v>4883.36</v>
      </c>
      <c r="I2176" s="5" t="n">
        <f aca="false">RAW_DATA!I2172</f>
        <v>0</v>
      </c>
      <c r="J2176" s="2" t="str">
        <f aca="false">RAW_DATA!J2172</f>
        <v>No</v>
      </c>
      <c r="K2176" s="15" t="n">
        <f aca="false">IF(AND(F2176&lt;&gt;"",E2176&lt;&gt;""),DATEVALUE(F2176)-DATEVALUE(E2176),"")</f>
        <v>5</v>
      </c>
      <c r="L2176" s="4" t="n">
        <f aca="false">H2176*(1-I2176/100)</f>
        <v>4883.36</v>
      </c>
      <c r="M2176" s="4" t="n">
        <f aca="false">H2176*CALCULATIONS!$B$2</f>
        <v>2930.016</v>
      </c>
      <c r="N2176" s="4" t="n">
        <f aca="false">IF(J2176="Yes",H2176*CALCULATIONS!$B$3,0)</f>
        <v>0</v>
      </c>
      <c r="O2176" s="4" t="n">
        <f aca="false">L2176-M2176-N2176</f>
        <v>1953.344</v>
      </c>
      <c r="P2176" s="16" t="n">
        <f aca="false">IF(L2176&gt;0,O2176/L2176,"")</f>
        <v>0.4</v>
      </c>
    </row>
    <row r="2177" customFormat="false" ht="15" hidden="false" customHeight="false" outlineLevel="0" collapsed="false">
      <c r="A2177" s="2" t="str">
        <f aca="false">RAW_DATA!A2173</f>
        <v>ORD-102172</v>
      </c>
      <c r="B2177" s="2" t="str">
        <f aca="false">RAW_DATA!B2173</f>
        <v>CUST-7732</v>
      </c>
      <c r="C2177" s="2" t="str">
        <f aca="false">RAW_DATA!C2173</f>
        <v>Kids</v>
      </c>
      <c r="D2177" s="2" t="str">
        <f aca="false">RAW_DATA!D2173</f>
        <v>KID-SHORTS-001</v>
      </c>
      <c r="E2177" s="14" t="str">
        <f aca="false">RAW_DATA!E2173</f>
        <v>2024-05-31</v>
      </c>
      <c r="F2177" s="14" t="str">
        <f aca="false">RAW_DATA!F2173</f>
        <v>2024-06-14</v>
      </c>
      <c r="G2177" s="2" t="str">
        <f aca="false">RAW_DATA!G2173</f>
        <v>Bagmati</v>
      </c>
      <c r="H2177" s="4" t="n">
        <f aca="false">RAW_DATA!H2173</f>
        <v>2203.33</v>
      </c>
      <c r="I2177" s="5" t="n">
        <f aca="false">RAW_DATA!I2173</f>
        <v>30</v>
      </c>
      <c r="J2177" s="2" t="str">
        <f aca="false">RAW_DATA!J2173</f>
        <v>No</v>
      </c>
      <c r="K2177" s="15" t="n">
        <f aca="false">IF(AND(F2177&lt;&gt;"",E2177&lt;&gt;""),DATEVALUE(F2177)-DATEVALUE(E2177),"")</f>
        <v>14</v>
      </c>
      <c r="L2177" s="4" t="n">
        <f aca="false">H2177*(1-I2177/100)</f>
        <v>1542.331</v>
      </c>
      <c r="M2177" s="4" t="n">
        <f aca="false">H2177*CALCULATIONS!$B$2</f>
        <v>1321.998</v>
      </c>
      <c r="N2177" s="4" t="n">
        <f aca="false">IF(J2177="Yes",H2177*CALCULATIONS!$B$3,0)</f>
        <v>0</v>
      </c>
      <c r="O2177" s="4" t="n">
        <f aca="false">L2177-M2177-N2177</f>
        <v>220.333</v>
      </c>
      <c r="P2177" s="16" t="n">
        <f aca="false">IF(L2177&gt;0,O2177/L2177,"")</f>
        <v>0.142857142857143</v>
      </c>
    </row>
    <row r="2178" customFormat="false" ht="15" hidden="false" customHeight="false" outlineLevel="0" collapsed="false">
      <c r="A2178" s="2" t="str">
        <f aca="false">RAW_DATA!A2174</f>
        <v>ORD-102173</v>
      </c>
      <c r="B2178" s="2" t="str">
        <f aca="false">RAW_DATA!B2174</f>
        <v>CUST-9432</v>
      </c>
      <c r="C2178" s="2" t="str">
        <f aca="false">RAW_DATA!C2174</f>
        <v>Women</v>
      </c>
      <c r="D2178" s="2" t="str">
        <f aca="false">RAW_DATA!D2174</f>
        <v>WOM-BLOUSE-001</v>
      </c>
      <c r="E2178" s="14" t="str">
        <f aca="false">RAW_DATA!E2174</f>
        <v>2024-05-16</v>
      </c>
      <c r="F2178" s="14" t="str">
        <f aca="false">RAW_DATA!F2174</f>
        <v>2024-05-23</v>
      </c>
      <c r="G2178" s="2" t="str">
        <f aca="false">RAW_DATA!G2174</f>
        <v>Sudurpashchim</v>
      </c>
      <c r="H2178" s="4" t="n">
        <f aca="false">RAW_DATA!H2174</f>
        <v>10583.68</v>
      </c>
      <c r="I2178" s="5" t="n">
        <f aca="false">RAW_DATA!I2174</f>
        <v>20</v>
      </c>
      <c r="J2178" s="2" t="str">
        <f aca="false">RAW_DATA!J2174</f>
        <v>Yes</v>
      </c>
      <c r="K2178" s="15" t="n">
        <f aca="false">IF(AND(F2178&lt;&gt;"",E2178&lt;&gt;""),DATEVALUE(F2178)-DATEVALUE(E2178),"")</f>
        <v>7</v>
      </c>
      <c r="L2178" s="4" t="n">
        <f aca="false">H2178*(1-I2178/100)</f>
        <v>8466.944</v>
      </c>
      <c r="M2178" s="4" t="n">
        <f aca="false">H2178*CALCULATIONS!$B$2</f>
        <v>6350.208</v>
      </c>
      <c r="N2178" s="4" t="n">
        <f aca="false">IF(J2178="Yes",H2178*CALCULATIONS!$B$3,0)</f>
        <v>2116.736</v>
      </c>
      <c r="O2178" s="4" t="n">
        <f aca="false">L2178-M2178-N2178</f>
        <v>0</v>
      </c>
      <c r="P2178" s="16" t="n">
        <f aca="false">IF(L2178&gt;0,O2178/L2178,"")</f>
        <v>0</v>
      </c>
    </row>
    <row r="2179" customFormat="false" ht="15" hidden="false" customHeight="false" outlineLevel="0" collapsed="false">
      <c r="A2179" s="2" t="str">
        <f aca="false">RAW_DATA!A2175</f>
        <v>ORD-102174</v>
      </c>
      <c r="B2179" s="2" t="str">
        <f aca="false">RAW_DATA!B2175</f>
        <v>CUST-7677</v>
      </c>
      <c r="C2179" s="2" t="str">
        <f aca="false">RAW_DATA!C2175</f>
        <v>Kids</v>
      </c>
      <c r="D2179" s="2" t="str">
        <f aca="false">RAW_DATA!D2175</f>
        <v>KID-TSHIRT-001</v>
      </c>
      <c r="E2179" s="14" t="str">
        <f aca="false">RAW_DATA!E2175</f>
        <v>2024-10-31</v>
      </c>
      <c r="F2179" s="14" t="str">
        <f aca="false">RAW_DATA!F2175</f>
        <v>2024-11-13</v>
      </c>
      <c r="G2179" s="2" t="str">
        <f aca="false">RAW_DATA!G2175</f>
        <v>Gandaki</v>
      </c>
      <c r="H2179" s="4" t="n">
        <f aca="false">RAW_DATA!H2175</f>
        <v>14262.58</v>
      </c>
      <c r="I2179" s="5" t="n">
        <f aca="false">RAW_DATA!I2175</f>
        <v>15</v>
      </c>
      <c r="J2179" s="2" t="str">
        <f aca="false">RAW_DATA!J2175</f>
        <v>No</v>
      </c>
      <c r="K2179" s="15" t="n">
        <f aca="false">IF(AND(F2179&lt;&gt;"",E2179&lt;&gt;""),DATEVALUE(F2179)-DATEVALUE(E2179),"")</f>
        <v>13</v>
      </c>
      <c r="L2179" s="4" t="n">
        <f aca="false">H2179*(1-I2179/100)</f>
        <v>12123.193</v>
      </c>
      <c r="M2179" s="4" t="n">
        <f aca="false">H2179*CALCULATIONS!$B$2</f>
        <v>8557.548</v>
      </c>
      <c r="N2179" s="4" t="n">
        <f aca="false">IF(J2179="Yes",H2179*CALCULATIONS!$B$3,0)</f>
        <v>0</v>
      </c>
      <c r="O2179" s="4" t="n">
        <f aca="false">L2179-M2179-N2179</f>
        <v>3565.645</v>
      </c>
      <c r="P2179" s="16" t="n">
        <f aca="false">IF(L2179&gt;0,O2179/L2179,"")</f>
        <v>0.294117647058824</v>
      </c>
    </row>
    <row r="2180" customFormat="false" ht="15" hidden="false" customHeight="false" outlineLevel="0" collapsed="false">
      <c r="A2180" s="2" t="str">
        <f aca="false">RAW_DATA!A2176</f>
        <v>ORD-102175</v>
      </c>
      <c r="B2180" s="2" t="str">
        <f aca="false">RAW_DATA!B2176</f>
        <v>CUST-5319</v>
      </c>
      <c r="C2180" s="2" t="str">
        <f aca="false">RAW_DATA!C2176</f>
        <v>Men</v>
      </c>
      <c r="D2180" s="2" t="str">
        <f aca="false">RAW_DATA!D2176</f>
        <v>MEN-JEANS-002</v>
      </c>
      <c r="E2180" s="14" t="str">
        <f aca="false">RAW_DATA!E2176</f>
        <v>2024-12-02</v>
      </c>
      <c r="F2180" s="14" t="str">
        <f aca="false">RAW_DATA!F2176</f>
        <v>2024-12-08</v>
      </c>
      <c r="G2180" s="2" t="str">
        <f aca="false">RAW_DATA!G2176</f>
        <v>Lumbini</v>
      </c>
      <c r="H2180" s="4" t="n">
        <f aca="false">RAW_DATA!H2176</f>
        <v>10812.63</v>
      </c>
      <c r="I2180" s="5" t="n">
        <f aca="false">RAW_DATA!I2176</f>
        <v>30</v>
      </c>
      <c r="J2180" s="2" t="str">
        <f aca="false">RAW_DATA!J2176</f>
        <v>No</v>
      </c>
      <c r="K2180" s="15" t="n">
        <f aca="false">IF(AND(F2180&lt;&gt;"",E2180&lt;&gt;""),DATEVALUE(F2180)-DATEVALUE(E2180),"")</f>
        <v>6</v>
      </c>
      <c r="L2180" s="4" t="n">
        <f aca="false">H2180*(1-I2180/100)</f>
        <v>7568.841</v>
      </c>
      <c r="M2180" s="4" t="n">
        <f aca="false">H2180*CALCULATIONS!$B$2</f>
        <v>6487.578</v>
      </c>
      <c r="N2180" s="4" t="n">
        <f aca="false">IF(J2180="Yes",H2180*CALCULATIONS!$B$3,0)</f>
        <v>0</v>
      </c>
      <c r="O2180" s="4" t="n">
        <f aca="false">L2180-M2180-N2180</f>
        <v>1081.263</v>
      </c>
      <c r="P2180" s="16" t="n">
        <f aca="false">IF(L2180&gt;0,O2180/L2180,"")</f>
        <v>0.142857142857143</v>
      </c>
    </row>
    <row r="2181" customFormat="false" ht="15" hidden="false" customHeight="false" outlineLevel="0" collapsed="false">
      <c r="A2181" s="2" t="str">
        <f aca="false">RAW_DATA!A2177</f>
        <v>ORD-102176</v>
      </c>
      <c r="B2181" s="2" t="str">
        <f aca="false">RAW_DATA!B2177</f>
        <v>CUST-4058</v>
      </c>
      <c r="C2181" s="2" t="str">
        <f aca="false">RAW_DATA!C2177</f>
        <v>Men</v>
      </c>
      <c r="D2181" s="2" t="str">
        <f aca="false">RAW_DATA!D2177</f>
        <v>MEN-CHINO-001</v>
      </c>
      <c r="E2181" s="14" t="str">
        <f aca="false">RAW_DATA!E2177</f>
        <v>2024-05-24</v>
      </c>
      <c r="F2181" s="14" t="str">
        <f aca="false">RAW_DATA!F2177</f>
        <v>2024-06-06</v>
      </c>
      <c r="G2181" s="2" t="str">
        <f aca="false">RAW_DATA!G2177</f>
        <v>Madhesh</v>
      </c>
      <c r="H2181" s="4" t="n">
        <f aca="false">RAW_DATA!H2177</f>
        <v>13366.74</v>
      </c>
      <c r="I2181" s="5" t="n">
        <f aca="false">RAW_DATA!I2177</f>
        <v>5</v>
      </c>
      <c r="J2181" s="2" t="str">
        <f aca="false">RAW_DATA!J2177</f>
        <v>No</v>
      </c>
      <c r="K2181" s="15" t="n">
        <f aca="false">IF(AND(F2181&lt;&gt;"",E2181&lt;&gt;""),DATEVALUE(F2181)-DATEVALUE(E2181),"")</f>
        <v>13</v>
      </c>
      <c r="L2181" s="4" t="n">
        <f aca="false">H2181*(1-I2181/100)</f>
        <v>12698.403</v>
      </c>
      <c r="M2181" s="4" t="n">
        <f aca="false">H2181*CALCULATIONS!$B$2</f>
        <v>8020.044</v>
      </c>
      <c r="N2181" s="4" t="n">
        <f aca="false">IF(J2181="Yes",H2181*CALCULATIONS!$B$3,0)</f>
        <v>0</v>
      </c>
      <c r="O2181" s="4" t="n">
        <f aca="false">L2181-M2181-N2181</f>
        <v>4678.359</v>
      </c>
      <c r="P2181" s="16" t="n">
        <f aca="false">IF(L2181&gt;0,O2181/L2181,"")</f>
        <v>0.368421052631579</v>
      </c>
    </row>
    <row r="2182" customFormat="false" ht="15" hidden="false" customHeight="false" outlineLevel="0" collapsed="false">
      <c r="A2182" s="2" t="str">
        <f aca="false">RAW_DATA!A2178</f>
        <v>ORD-102177</v>
      </c>
      <c r="B2182" s="2" t="str">
        <f aca="false">RAW_DATA!B2178</f>
        <v>CUST-1569</v>
      </c>
      <c r="C2182" s="2" t="str">
        <f aca="false">RAW_DATA!C2178</f>
        <v>Kids</v>
      </c>
      <c r="D2182" s="2" t="str">
        <f aca="false">RAW_DATA!D2178</f>
        <v>KID-TSHIRT-001</v>
      </c>
      <c r="E2182" s="14" t="str">
        <f aca="false">RAW_DATA!E2178</f>
        <v>2024-05-13</v>
      </c>
      <c r="F2182" s="14" t="str">
        <f aca="false">RAW_DATA!F2178</f>
        <v>2024-05-26</v>
      </c>
      <c r="G2182" s="2" t="str">
        <f aca="false">RAW_DATA!G2178</f>
        <v>Madhesh</v>
      </c>
      <c r="H2182" s="4" t="n">
        <f aca="false">RAW_DATA!H2178</f>
        <v>3761.24</v>
      </c>
      <c r="I2182" s="5" t="n">
        <f aca="false">RAW_DATA!I2178</f>
        <v>5</v>
      </c>
      <c r="J2182" s="2" t="str">
        <f aca="false">RAW_DATA!J2178</f>
        <v>No</v>
      </c>
      <c r="K2182" s="15" t="n">
        <f aca="false">IF(AND(F2182&lt;&gt;"",E2182&lt;&gt;""),DATEVALUE(F2182)-DATEVALUE(E2182),"")</f>
        <v>13</v>
      </c>
      <c r="L2182" s="4" t="n">
        <f aca="false">H2182*(1-I2182/100)</f>
        <v>3573.178</v>
      </c>
      <c r="M2182" s="4" t="n">
        <f aca="false">H2182*CALCULATIONS!$B$2</f>
        <v>2256.744</v>
      </c>
      <c r="N2182" s="4" t="n">
        <f aca="false">IF(J2182="Yes",H2182*CALCULATIONS!$B$3,0)</f>
        <v>0</v>
      </c>
      <c r="O2182" s="4" t="n">
        <f aca="false">L2182-M2182-N2182</f>
        <v>1316.434</v>
      </c>
      <c r="P2182" s="16" t="n">
        <f aca="false">IF(L2182&gt;0,O2182/L2182,"")</f>
        <v>0.368421052631579</v>
      </c>
    </row>
    <row r="2183" customFormat="false" ht="15" hidden="false" customHeight="false" outlineLevel="0" collapsed="false">
      <c r="A2183" s="2" t="str">
        <f aca="false">RAW_DATA!A2179</f>
        <v>ORD-102178</v>
      </c>
      <c r="B2183" s="2" t="str">
        <f aca="false">RAW_DATA!B2179</f>
        <v>CUST-7125</v>
      </c>
      <c r="C2183" s="2" t="str">
        <f aca="false">RAW_DATA!C2179</f>
        <v>Kids</v>
      </c>
      <c r="D2183" s="2" t="str">
        <f aca="false">RAW_DATA!D2179</f>
        <v>KID-DRESS-001</v>
      </c>
      <c r="E2183" s="14" t="str">
        <f aca="false">RAW_DATA!E2179</f>
        <v>2024-12-08</v>
      </c>
      <c r="F2183" s="14" t="str">
        <f aca="false">RAW_DATA!F2179</f>
        <v>2024-12-14</v>
      </c>
      <c r="G2183" s="2" t="str">
        <f aca="false">RAW_DATA!G2179</f>
        <v>Bagmati</v>
      </c>
      <c r="H2183" s="4" t="n">
        <f aca="false">RAW_DATA!H2179</f>
        <v>12599.58</v>
      </c>
      <c r="I2183" s="5" t="n">
        <f aca="false">RAW_DATA!I2179</f>
        <v>25</v>
      </c>
      <c r="J2183" s="2" t="str">
        <f aca="false">RAW_DATA!J2179</f>
        <v>No</v>
      </c>
      <c r="K2183" s="15" t="n">
        <f aca="false">IF(AND(F2183&lt;&gt;"",E2183&lt;&gt;""),DATEVALUE(F2183)-DATEVALUE(E2183),"")</f>
        <v>6</v>
      </c>
      <c r="L2183" s="4" t="n">
        <f aca="false">H2183*(1-I2183/100)</f>
        <v>9449.685</v>
      </c>
      <c r="M2183" s="4" t="n">
        <f aca="false">H2183*CALCULATIONS!$B$2</f>
        <v>7559.748</v>
      </c>
      <c r="N2183" s="4" t="n">
        <f aca="false">IF(J2183="Yes",H2183*CALCULATIONS!$B$3,0)</f>
        <v>0</v>
      </c>
      <c r="O2183" s="4" t="n">
        <f aca="false">L2183-M2183-N2183</f>
        <v>1889.937</v>
      </c>
      <c r="P2183" s="16" t="n">
        <f aca="false">IF(L2183&gt;0,O2183/L2183,"")</f>
        <v>0.2</v>
      </c>
    </row>
    <row r="2184" customFormat="false" ht="15" hidden="false" customHeight="false" outlineLevel="0" collapsed="false">
      <c r="A2184" s="2" t="str">
        <f aca="false">RAW_DATA!A2180</f>
        <v>ORD-102179</v>
      </c>
      <c r="B2184" s="2" t="str">
        <f aca="false">RAW_DATA!B2180</f>
        <v>CUST-5400</v>
      </c>
      <c r="C2184" s="2" t="str">
        <f aca="false">RAW_DATA!C2180</f>
        <v>Kids</v>
      </c>
      <c r="D2184" s="2" t="str">
        <f aca="false">RAW_DATA!D2180</f>
        <v>KID-JACKET-001</v>
      </c>
      <c r="E2184" s="14" t="str">
        <f aca="false">RAW_DATA!E2180</f>
        <v>2024-07-18</v>
      </c>
      <c r="F2184" s="14" t="str">
        <f aca="false">RAW_DATA!F2180</f>
        <v>2024-07-29</v>
      </c>
      <c r="G2184" s="2" t="str">
        <f aca="false">RAW_DATA!G2180</f>
        <v>Madhesh</v>
      </c>
      <c r="H2184" s="4" t="n">
        <f aca="false">RAW_DATA!H2180</f>
        <v>11786.25</v>
      </c>
      <c r="I2184" s="5" t="n">
        <f aca="false">RAW_DATA!I2180</f>
        <v>15</v>
      </c>
      <c r="J2184" s="2" t="str">
        <f aca="false">RAW_DATA!J2180</f>
        <v>No</v>
      </c>
      <c r="K2184" s="15" t="n">
        <f aca="false">IF(AND(F2184&lt;&gt;"",E2184&lt;&gt;""),DATEVALUE(F2184)-DATEVALUE(E2184),"")</f>
        <v>11</v>
      </c>
      <c r="L2184" s="4" t="n">
        <f aca="false">H2184*(1-I2184/100)</f>
        <v>10018.3125</v>
      </c>
      <c r="M2184" s="4" t="n">
        <f aca="false">H2184*CALCULATIONS!$B$2</f>
        <v>7071.75</v>
      </c>
      <c r="N2184" s="4" t="n">
        <f aca="false">IF(J2184="Yes",H2184*CALCULATIONS!$B$3,0)</f>
        <v>0</v>
      </c>
      <c r="O2184" s="4" t="n">
        <f aca="false">L2184-M2184-N2184</f>
        <v>2946.5625</v>
      </c>
      <c r="P2184" s="16" t="n">
        <f aca="false">IF(L2184&gt;0,O2184/L2184,"")</f>
        <v>0.294117647058824</v>
      </c>
    </row>
    <row r="2185" customFormat="false" ht="15" hidden="false" customHeight="false" outlineLevel="0" collapsed="false">
      <c r="A2185" s="2" t="str">
        <f aca="false">RAW_DATA!A2181</f>
        <v>ORD-102180</v>
      </c>
      <c r="B2185" s="2" t="str">
        <f aca="false">RAW_DATA!B2181</f>
        <v>CUST-6496</v>
      </c>
      <c r="C2185" s="2" t="str">
        <f aca="false">RAW_DATA!C2181</f>
        <v>Women</v>
      </c>
      <c r="D2185" s="2" t="str">
        <f aca="false">RAW_DATA!D2181</f>
        <v>WOM-SUIT-001</v>
      </c>
      <c r="E2185" s="14" t="str">
        <f aca="false">RAW_DATA!E2181</f>
        <v>2024-05-17</v>
      </c>
      <c r="F2185" s="14" t="str">
        <f aca="false">RAW_DATA!F2181</f>
        <v>2024-05-25</v>
      </c>
      <c r="G2185" s="2" t="str">
        <f aca="false">RAW_DATA!G2181</f>
        <v>Madhesh</v>
      </c>
      <c r="H2185" s="4" t="n">
        <f aca="false">RAW_DATA!H2181</f>
        <v>13476.26</v>
      </c>
      <c r="I2185" s="5" t="n">
        <f aca="false">RAW_DATA!I2181</f>
        <v>25</v>
      </c>
      <c r="J2185" s="2" t="str">
        <f aca="false">RAW_DATA!J2181</f>
        <v>No</v>
      </c>
      <c r="K2185" s="15" t="n">
        <f aca="false">IF(AND(F2185&lt;&gt;"",E2185&lt;&gt;""),DATEVALUE(F2185)-DATEVALUE(E2185),"")</f>
        <v>8</v>
      </c>
      <c r="L2185" s="4" t="n">
        <f aca="false">H2185*(1-I2185/100)</f>
        <v>10107.195</v>
      </c>
      <c r="M2185" s="4" t="n">
        <f aca="false">H2185*CALCULATIONS!$B$2</f>
        <v>8085.756</v>
      </c>
      <c r="N2185" s="4" t="n">
        <f aca="false">IF(J2185="Yes",H2185*CALCULATIONS!$B$3,0)</f>
        <v>0</v>
      </c>
      <c r="O2185" s="4" t="n">
        <f aca="false">L2185-M2185-N2185</f>
        <v>2021.439</v>
      </c>
      <c r="P2185" s="16" t="n">
        <f aca="false">IF(L2185&gt;0,O2185/L2185,"")</f>
        <v>0.2</v>
      </c>
    </row>
    <row r="2186" customFormat="false" ht="15" hidden="false" customHeight="false" outlineLevel="0" collapsed="false">
      <c r="A2186" s="2" t="str">
        <f aca="false">RAW_DATA!A2182</f>
        <v>ORD-102181</v>
      </c>
      <c r="B2186" s="2" t="str">
        <f aca="false">RAW_DATA!B2182</f>
        <v>CUST-7335</v>
      </c>
      <c r="C2186" s="2" t="str">
        <f aca="false">RAW_DATA!C2182</f>
        <v>Kids</v>
      </c>
      <c r="D2186" s="2" t="str">
        <f aca="false">RAW_DATA!D2182</f>
        <v>KID-UNIFORM-001</v>
      </c>
      <c r="E2186" s="14" t="str">
        <f aca="false">RAW_DATA!E2182</f>
        <v>2024-08-29</v>
      </c>
      <c r="F2186" s="14" t="str">
        <f aca="false">RAW_DATA!F2182</f>
        <v>2024-09-13</v>
      </c>
      <c r="G2186" s="2" t="str">
        <f aca="false">RAW_DATA!G2182</f>
        <v>Sudurpashchim</v>
      </c>
      <c r="H2186" s="4" t="n">
        <f aca="false">RAW_DATA!H2182</f>
        <v>5875.42</v>
      </c>
      <c r="I2186" s="5" t="n">
        <f aca="false">RAW_DATA!I2182</f>
        <v>15</v>
      </c>
      <c r="J2186" s="2" t="str">
        <f aca="false">RAW_DATA!J2182</f>
        <v>No</v>
      </c>
      <c r="K2186" s="15" t="n">
        <f aca="false">IF(AND(F2186&lt;&gt;"",E2186&lt;&gt;""),DATEVALUE(F2186)-DATEVALUE(E2186),"")</f>
        <v>15</v>
      </c>
      <c r="L2186" s="4" t="n">
        <f aca="false">H2186*(1-I2186/100)</f>
        <v>4994.107</v>
      </c>
      <c r="M2186" s="4" t="n">
        <f aca="false">H2186*CALCULATIONS!$B$2</f>
        <v>3525.252</v>
      </c>
      <c r="N2186" s="4" t="n">
        <f aca="false">IF(J2186="Yes",H2186*CALCULATIONS!$B$3,0)</f>
        <v>0</v>
      </c>
      <c r="O2186" s="4" t="n">
        <f aca="false">L2186-M2186-N2186</f>
        <v>1468.855</v>
      </c>
      <c r="P2186" s="16" t="n">
        <f aca="false">IF(L2186&gt;0,O2186/L2186,"")</f>
        <v>0.294117647058824</v>
      </c>
    </row>
    <row r="2187" customFormat="false" ht="15" hidden="false" customHeight="false" outlineLevel="0" collapsed="false">
      <c r="A2187" s="2" t="str">
        <f aca="false">RAW_DATA!A2183</f>
        <v>ORD-102182</v>
      </c>
      <c r="B2187" s="2" t="str">
        <f aca="false">RAW_DATA!B2183</f>
        <v>CUST-3072</v>
      </c>
      <c r="C2187" s="2" t="str">
        <f aca="false">RAW_DATA!C2183</f>
        <v>Kids</v>
      </c>
      <c r="D2187" s="2" t="str">
        <f aca="false">RAW_DATA!D2183</f>
        <v>KID-KURTA-001</v>
      </c>
      <c r="E2187" s="14" t="str">
        <f aca="false">RAW_DATA!E2183</f>
        <v>2024-02-02</v>
      </c>
      <c r="F2187" s="14" t="str">
        <f aca="false">RAW_DATA!F2183</f>
        <v>2024-02-07</v>
      </c>
      <c r="G2187" s="2" t="str">
        <f aca="false">RAW_DATA!G2183</f>
        <v>Lumbini</v>
      </c>
      <c r="H2187" s="4" t="n">
        <f aca="false">RAW_DATA!H2183</f>
        <v>14452.99</v>
      </c>
      <c r="I2187" s="5" t="n">
        <f aca="false">RAW_DATA!I2183</f>
        <v>15</v>
      </c>
      <c r="J2187" s="2" t="str">
        <f aca="false">RAW_DATA!J2183</f>
        <v>No</v>
      </c>
      <c r="K2187" s="15" t="n">
        <f aca="false">IF(AND(F2187&lt;&gt;"",E2187&lt;&gt;""),DATEVALUE(F2187)-DATEVALUE(E2187),"")</f>
        <v>5</v>
      </c>
      <c r="L2187" s="4" t="n">
        <f aca="false">H2187*(1-I2187/100)</f>
        <v>12285.0415</v>
      </c>
      <c r="M2187" s="4" t="n">
        <f aca="false">H2187*CALCULATIONS!$B$2</f>
        <v>8671.794</v>
      </c>
      <c r="N2187" s="4" t="n">
        <f aca="false">IF(J2187="Yes",H2187*CALCULATIONS!$B$3,0)</f>
        <v>0</v>
      </c>
      <c r="O2187" s="4" t="n">
        <f aca="false">L2187-M2187-N2187</f>
        <v>3613.2475</v>
      </c>
      <c r="P2187" s="16" t="n">
        <f aca="false">IF(L2187&gt;0,O2187/L2187,"")</f>
        <v>0.294117647058824</v>
      </c>
    </row>
    <row r="2188" customFormat="false" ht="15" hidden="false" customHeight="false" outlineLevel="0" collapsed="false">
      <c r="A2188" s="2" t="str">
        <f aca="false">RAW_DATA!A2184</f>
        <v>ORD-102183</v>
      </c>
      <c r="B2188" s="2" t="str">
        <f aca="false">RAW_DATA!B2184</f>
        <v>CUST-6019</v>
      </c>
      <c r="C2188" s="2" t="str">
        <f aca="false">RAW_DATA!C2184</f>
        <v>Men</v>
      </c>
      <c r="D2188" s="2" t="str">
        <f aca="false">RAW_DATA!D2184</f>
        <v>MEN-SUIT-001</v>
      </c>
      <c r="E2188" s="14" t="str">
        <f aca="false">RAW_DATA!E2184</f>
        <v>2024-01-05</v>
      </c>
      <c r="F2188" s="14" t="str">
        <f aca="false">RAW_DATA!F2184</f>
        <v>2024-01-11</v>
      </c>
      <c r="G2188" s="2" t="str">
        <f aca="false">RAW_DATA!G2184</f>
        <v>Bagmati</v>
      </c>
      <c r="H2188" s="4" t="n">
        <f aca="false">RAW_DATA!H2184</f>
        <v>8264.55</v>
      </c>
      <c r="I2188" s="5" t="n">
        <f aca="false">RAW_DATA!I2184</f>
        <v>0</v>
      </c>
      <c r="J2188" s="2" t="str">
        <f aca="false">RAW_DATA!J2184</f>
        <v>No</v>
      </c>
      <c r="K2188" s="15" t="n">
        <f aca="false">IF(AND(F2188&lt;&gt;"",E2188&lt;&gt;""),DATEVALUE(F2188)-DATEVALUE(E2188),"")</f>
        <v>6</v>
      </c>
      <c r="L2188" s="4" t="n">
        <f aca="false">H2188*(1-I2188/100)</f>
        <v>8264.55</v>
      </c>
      <c r="M2188" s="4" t="n">
        <f aca="false">H2188*CALCULATIONS!$B$2</f>
        <v>4958.73</v>
      </c>
      <c r="N2188" s="4" t="n">
        <f aca="false">IF(J2188="Yes",H2188*CALCULATIONS!$B$3,0)</f>
        <v>0</v>
      </c>
      <c r="O2188" s="4" t="n">
        <f aca="false">L2188-M2188-N2188</f>
        <v>3305.82</v>
      </c>
      <c r="P2188" s="16" t="n">
        <f aca="false">IF(L2188&gt;0,O2188/L2188,"")</f>
        <v>0.4</v>
      </c>
    </row>
    <row r="2189" customFormat="false" ht="15" hidden="false" customHeight="false" outlineLevel="0" collapsed="false">
      <c r="A2189" s="2" t="str">
        <f aca="false">RAW_DATA!A2185</f>
        <v>ORD-102184</v>
      </c>
      <c r="B2189" s="2" t="str">
        <f aca="false">RAW_DATA!B2185</f>
        <v>CUST-7247</v>
      </c>
      <c r="C2189" s="2" t="str">
        <f aca="false">RAW_DATA!C2185</f>
        <v>Women</v>
      </c>
      <c r="D2189" s="2" t="str">
        <f aca="false">RAW_DATA!D2185</f>
        <v>WOM-BLOUSE-001</v>
      </c>
      <c r="E2189" s="14" t="str">
        <f aca="false">RAW_DATA!E2185</f>
        <v>2024-06-14</v>
      </c>
      <c r="F2189" s="14" t="str">
        <f aca="false">RAW_DATA!F2185</f>
        <v>2024-06-22</v>
      </c>
      <c r="G2189" s="2" t="str">
        <f aca="false">RAW_DATA!G2185</f>
        <v>Bagmati</v>
      </c>
      <c r="H2189" s="4" t="n">
        <f aca="false">RAW_DATA!H2185</f>
        <v>9141.2</v>
      </c>
      <c r="I2189" s="5" t="n">
        <f aca="false">RAW_DATA!I2185</f>
        <v>15</v>
      </c>
      <c r="J2189" s="2" t="str">
        <f aca="false">RAW_DATA!J2185</f>
        <v>No</v>
      </c>
      <c r="K2189" s="15" t="n">
        <f aca="false">IF(AND(F2189&lt;&gt;"",E2189&lt;&gt;""),DATEVALUE(F2189)-DATEVALUE(E2189),"")</f>
        <v>8</v>
      </c>
      <c r="L2189" s="4" t="n">
        <f aca="false">H2189*(1-I2189/100)</f>
        <v>7770.02</v>
      </c>
      <c r="M2189" s="4" t="n">
        <f aca="false">H2189*CALCULATIONS!$B$2</f>
        <v>5484.72</v>
      </c>
      <c r="N2189" s="4" t="n">
        <f aca="false">IF(J2189="Yes",H2189*CALCULATIONS!$B$3,0)</f>
        <v>0</v>
      </c>
      <c r="O2189" s="4" t="n">
        <f aca="false">L2189-M2189-N2189</f>
        <v>2285.3</v>
      </c>
      <c r="P2189" s="16" t="n">
        <f aca="false">IF(L2189&gt;0,O2189/L2189,"")</f>
        <v>0.294117647058824</v>
      </c>
    </row>
    <row r="2190" customFormat="false" ht="15" hidden="false" customHeight="false" outlineLevel="0" collapsed="false">
      <c r="A2190" s="2" t="str">
        <f aca="false">RAW_DATA!A2186</f>
        <v>ORD-102185</v>
      </c>
      <c r="B2190" s="2" t="str">
        <f aca="false">RAW_DATA!B2186</f>
        <v>CUST-3239</v>
      </c>
      <c r="C2190" s="2" t="str">
        <f aca="false">RAW_DATA!C2186</f>
        <v>Men</v>
      </c>
      <c r="D2190" s="2" t="str">
        <f aca="false">RAW_DATA!D2186</f>
        <v>MEN-TSHIRT-001</v>
      </c>
      <c r="E2190" s="14" t="str">
        <f aca="false">RAW_DATA!E2186</f>
        <v>2024-01-07</v>
      </c>
      <c r="F2190" s="14" t="str">
        <f aca="false">RAW_DATA!F2186</f>
        <v>2024-01-12</v>
      </c>
      <c r="G2190" s="2" t="str">
        <f aca="false">RAW_DATA!G2186</f>
        <v>Bagmati</v>
      </c>
      <c r="H2190" s="4" t="n">
        <f aca="false">RAW_DATA!H2186</f>
        <v>13878.25</v>
      </c>
      <c r="I2190" s="5" t="n">
        <f aca="false">RAW_DATA!I2186</f>
        <v>30</v>
      </c>
      <c r="J2190" s="2" t="str">
        <f aca="false">RAW_DATA!J2186</f>
        <v>No</v>
      </c>
      <c r="K2190" s="15" t="n">
        <f aca="false">IF(AND(F2190&lt;&gt;"",E2190&lt;&gt;""),DATEVALUE(F2190)-DATEVALUE(E2190),"")</f>
        <v>5</v>
      </c>
      <c r="L2190" s="4" t="n">
        <f aca="false">H2190*(1-I2190/100)</f>
        <v>9714.775</v>
      </c>
      <c r="M2190" s="4" t="n">
        <f aca="false">H2190*CALCULATIONS!$B$2</f>
        <v>8326.95</v>
      </c>
      <c r="N2190" s="4" t="n">
        <f aca="false">IF(J2190="Yes",H2190*CALCULATIONS!$B$3,0)</f>
        <v>0</v>
      </c>
      <c r="O2190" s="4" t="n">
        <f aca="false">L2190-M2190-N2190</f>
        <v>1387.825</v>
      </c>
      <c r="P2190" s="16" t="n">
        <f aca="false">IF(L2190&gt;0,O2190/L2190,"")</f>
        <v>0.142857142857143</v>
      </c>
    </row>
    <row r="2191" customFormat="false" ht="15" hidden="false" customHeight="false" outlineLevel="0" collapsed="false">
      <c r="A2191" s="2" t="str">
        <f aca="false">RAW_DATA!A2187</f>
        <v>ORD-102186</v>
      </c>
      <c r="B2191" s="2" t="str">
        <f aca="false">RAW_DATA!B2187</f>
        <v>CUST-5338</v>
      </c>
      <c r="C2191" s="2" t="str">
        <f aca="false">RAW_DATA!C2187</f>
        <v>Men</v>
      </c>
      <c r="D2191" s="2" t="str">
        <f aca="false">RAW_DATA!D2187</f>
        <v>MEN-KURTA-001</v>
      </c>
      <c r="E2191" s="14" t="str">
        <f aca="false">RAW_DATA!E2187</f>
        <v>2024-03-03</v>
      </c>
      <c r="F2191" s="14" t="str">
        <f aca="false">RAW_DATA!F2187</f>
        <v>2024-03-15</v>
      </c>
      <c r="G2191" s="2" t="str">
        <f aca="false">RAW_DATA!G2187</f>
        <v>Sudurpashchim</v>
      </c>
      <c r="H2191" s="4" t="n">
        <f aca="false">RAW_DATA!H2187</f>
        <v>3133.09</v>
      </c>
      <c r="I2191" s="5" t="n">
        <f aca="false">RAW_DATA!I2187</f>
        <v>10</v>
      </c>
      <c r="J2191" s="2" t="str">
        <f aca="false">RAW_DATA!J2187</f>
        <v>No</v>
      </c>
      <c r="K2191" s="15" t="n">
        <f aca="false">IF(AND(F2191&lt;&gt;"",E2191&lt;&gt;""),DATEVALUE(F2191)-DATEVALUE(E2191),"")</f>
        <v>12</v>
      </c>
      <c r="L2191" s="4" t="n">
        <f aca="false">H2191*(1-I2191/100)</f>
        <v>2819.781</v>
      </c>
      <c r="M2191" s="4" t="n">
        <f aca="false">H2191*CALCULATIONS!$B$2</f>
        <v>1879.854</v>
      </c>
      <c r="N2191" s="4" t="n">
        <f aca="false">IF(J2191="Yes",H2191*CALCULATIONS!$B$3,0)</f>
        <v>0</v>
      </c>
      <c r="O2191" s="4" t="n">
        <f aca="false">L2191-M2191-N2191</f>
        <v>939.927</v>
      </c>
      <c r="P2191" s="16" t="n">
        <f aca="false">IF(L2191&gt;0,O2191/L2191,"")</f>
        <v>0.333333333333333</v>
      </c>
    </row>
    <row r="2192" customFormat="false" ht="15" hidden="false" customHeight="false" outlineLevel="0" collapsed="false">
      <c r="A2192" s="2" t="str">
        <f aca="false">RAW_DATA!A2188</f>
        <v>ORD-102187</v>
      </c>
      <c r="B2192" s="2" t="str">
        <f aca="false">RAW_DATA!B2188</f>
        <v>CUST-6189</v>
      </c>
      <c r="C2192" s="2" t="str">
        <f aca="false">RAW_DATA!C2188</f>
        <v>Women</v>
      </c>
      <c r="D2192" s="2" t="str">
        <f aca="false">RAW_DATA!D2188</f>
        <v>WOM-SCARF-001</v>
      </c>
      <c r="E2192" s="14" t="str">
        <f aca="false">RAW_DATA!E2188</f>
        <v>2024-07-31</v>
      </c>
      <c r="F2192" s="14" t="str">
        <f aca="false">RAW_DATA!F2188</f>
        <v>2024-08-09</v>
      </c>
      <c r="G2192" s="2" t="str">
        <f aca="false">RAW_DATA!G2188</f>
        <v>Bagmati</v>
      </c>
      <c r="H2192" s="4" t="n">
        <f aca="false">RAW_DATA!H2188</f>
        <v>13510.28</v>
      </c>
      <c r="I2192" s="5" t="n">
        <f aca="false">RAW_DATA!I2188</f>
        <v>30</v>
      </c>
      <c r="J2192" s="2" t="str">
        <f aca="false">RAW_DATA!J2188</f>
        <v>No</v>
      </c>
      <c r="K2192" s="15" t="n">
        <f aca="false">IF(AND(F2192&lt;&gt;"",E2192&lt;&gt;""),DATEVALUE(F2192)-DATEVALUE(E2192),"")</f>
        <v>9</v>
      </c>
      <c r="L2192" s="4" t="n">
        <f aca="false">H2192*(1-I2192/100)</f>
        <v>9457.196</v>
      </c>
      <c r="M2192" s="4" t="n">
        <f aca="false">H2192*CALCULATIONS!$B$2</f>
        <v>8106.168</v>
      </c>
      <c r="N2192" s="4" t="n">
        <f aca="false">IF(J2192="Yes",H2192*CALCULATIONS!$B$3,0)</f>
        <v>0</v>
      </c>
      <c r="O2192" s="4" t="n">
        <f aca="false">L2192-M2192-N2192</f>
        <v>1351.028</v>
      </c>
      <c r="P2192" s="16" t="n">
        <f aca="false">IF(L2192&gt;0,O2192/L2192,"")</f>
        <v>0.142857142857143</v>
      </c>
    </row>
    <row r="2193" customFormat="false" ht="15" hidden="false" customHeight="false" outlineLevel="0" collapsed="false">
      <c r="A2193" s="2" t="str">
        <f aca="false">RAW_DATA!A2189</f>
        <v>ORD-102188</v>
      </c>
      <c r="B2193" s="2" t="str">
        <f aca="false">RAW_DATA!B2189</f>
        <v>CUST-4702</v>
      </c>
      <c r="C2193" s="2" t="str">
        <f aca="false">RAW_DATA!C2189</f>
        <v>Kids</v>
      </c>
      <c r="D2193" s="2" t="str">
        <f aca="false">RAW_DATA!D2189</f>
        <v>KID-DRESS-001</v>
      </c>
      <c r="E2193" s="14" t="str">
        <f aca="false">RAW_DATA!E2189</f>
        <v>2024-07-30</v>
      </c>
      <c r="F2193" s="14" t="str">
        <f aca="false">RAW_DATA!F2189</f>
        <v>2024-08-02</v>
      </c>
      <c r="G2193" s="2" t="str">
        <f aca="false">RAW_DATA!G2189</f>
        <v>Lumbini</v>
      </c>
      <c r="H2193" s="4" t="n">
        <f aca="false">RAW_DATA!H2189</f>
        <v>7065.68</v>
      </c>
      <c r="I2193" s="5" t="n">
        <f aca="false">RAW_DATA!I2189</f>
        <v>0</v>
      </c>
      <c r="J2193" s="2" t="str">
        <f aca="false">RAW_DATA!J2189</f>
        <v>No</v>
      </c>
      <c r="K2193" s="15" t="n">
        <f aca="false">IF(AND(F2193&lt;&gt;"",E2193&lt;&gt;""),DATEVALUE(F2193)-DATEVALUE(E2193),"")</f>
        <v>3</v>
      </c>
      <c r="L2193" s="4" t="n">
        <f aca="false">H2193*(1-I2193/100)</f>
        <v>7065.68</v>
      </c>
      <c r="M2193" s="4" t="n">
        <f aca="false">H2193*CALCULATIONS!$B$2</f>
        <v>4239.408</v>
      </c>
      <c r="N2193" s="4" t="n">
        <f aca="false">IF(J2193="Yes",H2193*CALCULATIONS!$B$3,0)</f>
        <v>0</v>
      </c>
      <c r="O2193" s="4" t="n">
        <f aca="false">L2193-M2193-N2193</f>
        <v>2826.272</v>
      </c>
      <c r="P2193" s="16" t="n">
        <f aca="false">IF(L2193&gt;0,O2193/L2193,"")</f>
        <v>0.4</v>
      </c>
    </row>
    <row r="2194" customFormat="false" ht="15" hidden="false" customHeight="false" outlineLevel="0" collapsed="false">
      <c r="A2194" s="2" t="str">
        <f aca="false">RAW_DATA!A2190</f>
        <v>ORD-102189</v>
      </c>
      <c r="B2194" s="2" t="str">
        <f aca="false">RAW_DATA!B2190</f>
        <v>CUST-6837</v>
      </c>
      <c r="C2194" s="2" t="str">
        <f aca="false">RAW_DATA!C2190</f>
        <v>Men</v>
      </c>
      <c r="D2194" s="2" t="str">
        <f aca="false">RAW_DATA!D2190</f>
        <v>MEN-SHIRT-001</v>
      </c>
      <c r="E2194" s="14" t="str">
        <f aca="false">RAW_DATA!E2190</f>
        <v>2024-03-03</v>
      </c>
      <c r="F2194" s="14" t="str">
        <f aca="false">RAW_DATA!F2190</f>
        <v>2024-03-09</v>
      </c>
      <c r="G2194" s="2" t="str">
        <f aca="false">RAW_DATA!G2190</f>
        <v>Bagmati</v>
      </c>
      <c r="H2194" s="4" t="n">
        <f aca="false">RAW_DATA!H2190</f>
        <v>10450.75</v>
      </c>
      <c r="I2194" s="5" t="n">
        <f aca="false">RAW_DATA!I2190</f>
        <v>25</v>
      </c>
      <c r="J2194" s="2" t="str">
        <f aca="false">RAW_DATA!J2190</f>
        <v>No</v>
      </c>
      <c r="K2194" s="15" t="n">
        <f aca="false">IF(AND(F2194&lt;&gt;"",E2194&lt;&gt;""),DATEVALUE(F2194)-DATEVALUE(E2194),"")</f>
        <v>6</v>
      </c>
      <c r="L2194" s="4" t="n">
        <f aca="false">H2194*(1-I2194/100)</f>
        <v>7838.0625</v>
      </c>
      <c r="M2194" s="4" t="n">
        <f aca="false">H2194*CALCULATIONS!$B$2</f>
        <v>6270.45</v>
      </c>
      <c r="N2194" s="4" t="n">
        <f aca="false">IF(J2194="Yes",H2194*CALCULATIONS!$B$3,0)</f>
        <v>0</v>
      </c>
      <c r="O2194" s="4" t="n">
        <f aca="false">L2194-M2194-N2194</f>
        <v>1567.6125</v>
      </c>
      <c r="P2194" s="16" t="n">
        <f aca="false">IF(L2194&gt;0,O2194/L2194,"")</f>
        <v>0.2</v>
      </c>
    </row>
    <row r="2195" customFormat="false" ht="15" hidden="false" customHeight="false" outlineLevel="0" collapsed="false">
      <c r="A2195" s="2" t="str">
        <f aca="false">RAW_DATA!A2191</f>
        <v>ORD-102190</v>
      </c>
      <c r="B2195" s="2" t="str">
        <f aca="false">RAW_DATA!B2191</f>
        <v>CUST-5601</v>
      </c>
      <c r="C2195" s="2" t="str">
        <f aca="false">RAW_DATA!C2191</f>
        <v>Kids</v>
      </c>
      <c r="D2195" s="2" t="str">
        <f aca="false">RAW_DATA!D2191</f>
        <v>KID-JEANS-001</v>
      </c>
      <c r="E2195" s="14" t="str">
        <f aca="false">RAW_DATA!E2191</f>
        <v>2024-10-08</v>
      </c>
      <c r="F2195" s="14" t="str">
        <f aca="false">RAW_DATA!F2191</f>
        <v>2024-10-13</v>
      </c>
      <c r="G2195" s="2" t="str">
        <f aca="false">RAW_DATA!G2191</f>
        <v>Sudurpashchim</v>
      </c>
      <c r="H2195" s="4" t="n">
        <f aca="false">RAW_DATA!H2191</f>
        <v>5841.22</v>
      </c>
      <c r="I2195" s="5" t="n">
        <f aca="false">RAW_DATA!I2191</f>
        <v>0</v>
      </c>
      <c r="J2195" s="2" t="str">
        <f aca="false">RAW_DATA!J2191</f>
        <v>No</v>
      </c>
      <c r="K2195" s="15" t="n">
        <f aca="false">IF(AND(F2195&lt;&gt;"",E2195&lt;&gt;""),DATEVALUE(F2195)-DATEVALUE(E2195),"")</f>
        <v>5</v>
      </c>
      <c r="L2195" s="4" t="n">
        <f aca="false">H2195*(1-I2195/100)</f>
        <v>5841.22</v>
      </c>
      <c r="M2195" s="4" t="n">
        <f aca="false">H2195*CALCULATIONS!$B$2</f>
        <v>3504.732</v>
      </c>
      <c r="N2195" s="4" t="n">
        <f aca="false">IF(J2195="Yes",H2195*CALCULATIONS!$B$3,0)</f>
        <v>0</v>
      </c>
      <c r="O2195" s="4" t="n">
        <f aca="false">L2195-M2195-N2195</f>
        <v>2336.488</v>
      </c>
      <c r="P2195" s="16" t="n">
        <f aca="false">IF(L2195&gt;0,O2195/L2195,"")</f>
        <v>0.4</v>
      </c>
    </row>
    <row r="2196" customFormat="false" ht="15" hidden="false" customHeight="false" outlineLevel="0" collapsed="false">
      <c r="A2196" s="2" t="str">
        <f aca="false">RAW_DATA!A2192</f>
        <v>ORD-102191</v>
      </c>
      <c r="B2196" s="2" t="str">
        <f aca="false">RAW_DATA!B2192</f>
        <v>CUST-8547</v>
      </c>
      <c r="C2196" s="2" t="str">
        <f aca="false">RAW_DATA!C2192</f>
        <v>Men</v>
      </c>
      <c r="D2196" s="2" t="str">
        <f aca="false">RAW_DATA!D2192</f>
        <v>MEN-JEANS-002</v>
      </c>
      <c r="E2196" s="14" t="str">
        <f aca="false">RAW_DATA!E2192</f>
        <v>2024-03-31</v>
      </c>
      <c r="F2196" s="14" t="str">
        <f aca="false">RAW_DATA!F2192</f>
        <v>2024-04-05</v>
      </c>
      <c r="G2196" s="2" t="str">
        <f aca="false">RAW_DATA!G2192</f>
        <v>Madhesh</v>
      </c>
      <c r="H2196" s="4" t="n">
        <f aca="false">RAW_DATA!H2192</f>
        <v>4550.72</v>
      </c>
      <c r="I2196" s="5" t="n">
        <f aca="false">RAW_DATA!I2192</f>
        <v>25</v>
      </c>
      <c r="J2196" s="2" t="str">
        <f aca="false">RAW_DATA!J2192</f>
        <v>No</v>
      </c>
      <c r="K2196" s="15" t="n">
        <f aca="false">IF(AND(F2196&lt;&gt;"",E2196&lt;&gt;""),DATEVALUE(F2196)-DATEVALUE(E2196),"")</f>
        <v>5</v>
      </c>
      <c r="L2196" s="4" t="n">
        <f aca="false">H2196*(1-I2196/100)</f>
        <v>3413.04</v>
      </c>
      <c r="M2196" s="4" t="n">
        <f aca="false">H2196*CALCULATIONS!$B$2</f>
        <v>2730.432</v>
      </c>
      <c r="N2196" s="4" t="n">
        <f aca="false">IF(J2196="Yes",H2196*CALCULATIONS!$B$3,0)</f>
        <v>0</v>
      </c>
      <c r="O2196" s="4" t="n">
        <f aca="false">L2196-M2196-N2196</f>
        <v>682.608</v>
      </c>
      <c r="P2196" s="16" t="n">
        <f aca="false">IF(L2196&gt;0,O2196/L2196,"")</f>
        <v>0.2</v>
      </c>
    </row>
    <row r="2197" customFormat="false" ht="15" hidden="false" customHeight="false" outlineLevel="0" collapsed="false">
      <c r="A2197" s="2" t="str">
        <f aca="false">RAW_DATA!A2193</f>
        <v>ORD-102192</v>
      </c>
      <c r="B2197" s="2" t="str">
        <f aca="false">RAW_DATA!B2193</f>
        <v>CUST-1414</v>
      </c>
      <c r="C2197" s="2" t="str">
        <f aca="false">RAW_DATA!C2193</f>
        <v>Men</v>
      </c>
      <c r="D2197" s="2" t="str">
        <f aca="false">RAW_DATA!D2193</f>
        <v>MEN-TSHIRT-001</v>
      </c>
      <c r="E2197" s="14" t="str">
        <f aca="false">RAW_DATA!E2193</f>
        <v>2024-03-24</v>
      </c>
      <c r="F2197" s="14" t="str">
        <f aca="false">RAW_DATA!F2193</f>
        <v>2024-04-03</v>
      </c>
      <c r="G2197" s="2" t="str">
        <f aca="false">RAW_DATA!G2193</f>
        <v>Bagmati</v>
      </c>
      <c r="H2197" s="4" t="n">
        <f aca="false">RAW_DATA!H2193</f>
        <v>3312.94</v>
      </c>
      <c r="I2197" s="5" t="n">
        <f aca="false">RAW_DATA!I2193</f>
        <v>15</v>
      </c>
      <c r="J2197" s="2" t="str">
        <f aca="false">RAW_DATA!J2193</f>
        <v>No</v>
      </c>
      <c r="K2197" s="15" t="n">
        <f aca="false">IF(AND(F2197&lt;&gt;"",E2197&lt;&gt;""),DATEVALUE(F2197)-DATEVALUE(E2197),"")</f>
        <v>10</v>
      </c>
      <c r="L2197" s="4" t="n">
        <f aca="false">H2197*(1-I2197/100)</f>
        <v>2815.999</v>
      </c>
      <c r="M2197" s="4" t="n">
        <f aca="false">H2197*CALCULATIONS!$B$2</f>
        <v>1987.764</v>
      </c>
      <c r="N2197" s="4" t="n">
        <f aca="false">IF(J2197="Yes",H2197*CALCULATIONS!$B$3,0)</f>
        <v>0</v>
      </c>
      <c r="O2197" s="4" t="n">
        <f aca="false">L2197-M2197-N2197</f>
        <v>828.235</v>
      </c>
      <c r="P2197" s="16" t="n">
        <f aca="false">IF(L2197&gt;0,O2197/L2197,"")</f>
        <v>0.294117647058824</v>
      </c>
    </row>
    <row r="2198" customFormat="false" ht="15" hidden="false" customHeight="false" outlineLevel="0" collapsed="false">
      <c r="A2198" s="2" t="str">
        <f aca="false">RAW_DATA!A2194</f>
        <v>ORD-102193</v>
      </c>
      <c r="B2198" s="2" t="str">
        <f aca="false">RAW_DATA!B2194</f>
        <v>CUST-3163</v>
      </c>
      <c r="C2198" s="2" t="str">
        <f aca="false">RAW_DATA!C2194</f>
        <v>Women</v>
      </c>
      <c r="D2198" s="2" t="str">
        <f aca="false">RAW_DATA!D2194</f>
        <v>WOM-LEHENGA-001</v>
      </c>
      <c r="E2198" s="14" t="str">
        <f aca="false">RAW_DATA!E2194</f>
        <v>2024-04-23</v>
      </c>
      <c r="F2198" s="14" t="str">
        <f aca="false">RAW_DATA!F2194</f>
        <v>2024-05-04</v>
      </c>
      <c r="G2198" s="2" t="str">
        <f aca="false">RAW_DATA!G2194</f>
        <v>Lumbini</v>
      </c>
      <c r="H2198" s="4" t="n">
        <f aca="false">RAW_DATA!H2194</f>
        <v>12395.16</v>
      </c>
      <c r="I2198" s="5" t="n">
        <f aca="false">RAW_DATA!I2194</f>
        <v>25</v>
      </c>
      <c r="J2198" s="2" t="str">
        <f aca="false">RAW_DATA!J2194</f>
        <v>No</v>
      </c>
      <c r="K2198" s="15" t="n">
        <f aca="false">IF(AND(F2198&lt;&gt;"",E2198&lt;&gt;""),DATEVALUE(F2198)-DATEVALUE(E2198),"")</f>
        <v>11</v>
      </c>
      <c r="L2198" s="4" t="n">
        <f aca="false">H2198*(1-I2198/100)</f>
        <v>9296.37</v>
      </c>
      <c r="M2198" s="4" t="n">
        <f aca="false">H2198*CALCULATIONS!$B$2</f>
        <v>7437.096</v>
      </c>
      <c r="N2198" s="4" t="n">
        <f aca="false">IF(J2198="Yes",H2198*CALCULATIONS!$B$3,0)</f>
        <v>0</v>
      </c>
      <c r="O2198" s="4" t="n">
        <f aca="false">L2198-M2198-N2198</f>
        <v>1859.274</v>
      </c>
      <c r="P2198" s="16" t="n">
        <f aca="false">IF(L2198&gt;0,O2198/L2198,"")</f>
        <v>0.2</v>
      </c>
    </row>
    <row r="2199" customFormat="false" ht="15" hidden="false" customHeight="false" outlineLevel="0" collapsed="false">
      <c r="A2199" s="2" t="str">
        <f aca="false">RAW_DATA!A2195</f>
        <v>ORD-102194</v>
      </c>
      <c r="B2199" s="2" t="str">
        <f aca="false">RAW_DATA!B2195</f>
        <v>CUST-2014</v>
      </c>
      <c r="C2199" s="2" t="str">
        <f aca="false">RAW_DATA!C2195</f>
        <v>Women</v>
      </c>
      <c r="D2199" s="2" t="str">
        <f aca="false">RAW_DATA!D2195</f>
        <v>WOM-LEHENGA-001</v>
      </c>
      <c r="E2199" s="14" t="str">
        <f aca="false">RAW_DATA!E2195</f>
        <v>2024-08-27</v>
      </c>
      <c r="F2199" s="14" t="str">
        <f aca="false">RAW_DATA!F2195</f>
        <v>2024-08-28</v>
      </c>
      <c r="G2199" s="2" t="str">
        <f aca="false">RAW_DATA!G2195</f>
        <v>Lumbini</v>
      </c>
      <c r="H2199" s="4" t="n">
        <f aca="false">RAW_DATA!H2195</f>
        <v>3230.35</v>
      </c>
      <c r="I2199" s="5" t="n">
        <f aca="false">RAW_DATA!I2195</f>
        <v>15</v>
      </c>
      <c r="J2199" s="2" t="str">
        <f aca="false">RAW_DATA!J2195</f>
        <v>No</v>
      </c>
      <c r="K2199" s="15" t="n">
        <f aca="false">IF(AND(F2199&lt;&gt;"",E2199&lt;&gt;""),DATEVALUE(F2199)-DATEVALUE(E2199),"")</f>
        <v>1</v>
      </c>
      <c r="L2199" s="4" t="n">
        <f aca="false">H2199*(1-I2199/100)</f>
        <v>2745.7975</v>
      </c>
      <c r="M2199" s="4" t="n">
        <f aca="false">H2199*CALCULATIONS!$B$2</f>
        <v>1938.21</v>
      </c>
      <c r="N2199" s="4" t="n">
        <f aca="false">IF(J2199="Yes",H2199*CALCULATIONS!$B$3,0)</f>
        <v>0</v>
      </c>
      <c r="O2199" s="4" t="n">
        <f aca="false">L2199-M2199-N2199</f>
        <v>807.5875</v>
      </c>
      <c r="P2199" s="16" t="n">
        <f aca="false">IF(L2199&gt;0,O2199/L2199,"")</f>
        <v>0.294117647058824</v>
      </c>
    </row>
    <row r="2200" customFormat="false" ht="15" hidden="false" customHeight="false" outlineLevel="0" collapsed="false">
      <c r="A2200" s="2" t="str">
        <f aca="false">RAW_DATA!A2196</f>
        <v>ORD-102195</v>
      </c>
      <c r="B2200" s="2" t="str">
        <f aca="false">RAW_DATA!B2196</f>
        <v>CUST-2030</v>
      </c>
      <c r="C2200" s="2" t="str">
        <f aca="false">RAW_DATA!C2196</f>
        <v>Women</v>
      </c>
      <c r="D2200" s="2" t="str">
        <f aca="false">RAW_DATA!D2196</f>
        <v>WOM-KURTA-001</v>
      </c>
      <c r="E2200" s="14" t="str">
        <f aca="false">RAW_DATA!E2196</f>
        <v>2024-03-19</v>
      </c>
      <c r="F2200" s="14" t="str">
        <f aca="false">RAW_DATA!F2196</f>
        <v>2024-03-28</v>
      </c>
      <c r="G2200" s="2" t="str">
        <f aca="false">RAW_DATA!G2196</f>
        <v>Sudurpashchim</v>
      </c>
      <c r="H2200" s="4" t="n">
        <f aca="false">RAW_DATA!H2196</f>
        <v>10653.86</v>
      </c>
      <c r="I2200" s="5" t="n">
        <f aca="false">RAW_DATA!I2196</f>
        <v>25</v>
      </c>
      <c r="J2200" s="2" t="str">
        <f aca="false">RAW_DATA!J2196</f>
        <v>No</v>
      </c>
      <c r="K2200" s="15" t="n">
        <f aca="false">IF(AND(F2200&lt;&gt;"",E2200&lt;&gt;""),DATEVALUE(F2200)-DATEVALUE(E2200),"")</f>
        <v>9</v>
      </c>
      <c r="L2200" s="4" t="n">
        <f aca="false">H2200*(1-I2200/100)</f>
        <v>7990.395</v>
      </c>
      <c r="M2200" s="4" t="n">
        <f aca="false">H2200*CALCULATIONS!$B$2</f>
        <v>6392.316</v>
      </c>
      <c r="N2200" s="4" t="n">
        <f aca="false">IF(J2200="Yes",H2200*CALCULATIONS!$B$3,0)</f>
        <v>0</v>
      </c>
      <c r="O2200" s="4" t="n">
        <f aca="false">L2200-M2200-N2200</f>
        <v>1598.079</v>
      </c>
      <c r="P2200" s="16" t="n">
        <f aca="false">IF(L2200&gt;0,O2200/L2200,"")</f>
        <v>0.2</v>
      </c>
    </row>
    <row r="2201" customFormat="false" ht="15" hidden="false" customHeight="false" outlineLevel="0" collapsed="false">
      <c r="A2201" s="2" t="str">
        <f aca="false">RAW_DATA!A2197</f>
        <v>ORD-102196</v>
      </c>
      <c r="B2201" s="2" t="str">
        <f aca="false">RAW_DATA!B2197</f>
        <v>CUST-8927</v>
      </c>
      <c r="C2201" s="2" t="str">
        <f aca="false">RAW_DATA!C2197</f>
        <v>Men</v>
      </c>
      <c r="D2201" s="2" t="str">
        <f aca="false">RAW_DATA!D2197</f>
        <v>MEN-SUIT-001</v>
      </c>
      <c r="E2201" s="14" t="str">
        <f aca="false">RAW_DATA!E2197</f>
        <v>2024-01-24</v>
      </c>
      <c r="F2201" s="14" t="str">
        <f aca="false">RAW_DATA!F2197</f>
        <v>2024-01-25</v>
      </c>
      <c r="G2201" s="2" t="str">
        <f aca="false">RAW_DATA!G2197</f>
        <v>Madhesh</v>
      </c>
      <c r="H2201" s="4" t="n">
        <f aca="false">RAW_DATA!H2197</f>
        <v>10045.14</v>
      </c>
      <c r="I2201" s="5" t="n">
        <f aca="false">RAW_DATA!I2197</f>
        <v>20</v>
      </c>
      <c r="J2201" s="2" t="str">
        <f aca="false">RAW_DATA!J2197</f>
        <v>No</v>
      </c>
      <c r="K2201" s="15" t="n">
        <f aca="false">IF(AND(F2201&lt;&gt;"",E2201&lt;&gt;""),DATEVALUE(F2201)-DATEVALUE(E2201),"")</f>
        <v>1</v>
      </c>
      <c r="L2201" s="4" t="n">
        <f aca="false">H2201*(1-I2201/100)</f>
        <v>8036.112</v>
      </c>
      <c r="M2201" s="4" t="n">
        <f aca="false">H2201*CALCULATIONS!$B$2</f>
        <v>6027.084</v>
      </c>
      <c r="N2201" s="4" t="n">
        <f aca="false">IF(J2201="Yes",H2201*CALCULATIONS!$B$3,0)</f>
        <v>0</v>
      </c>
      <c r="O2201" s="4" t="n">
        <f aca="false">L2201-M2201-N2201</f>
        <v>2009.028</v>
      </c>
      <c r="P2201" s="16" t="n">
        <f aca="false">IF(L2201&gt;0,O2201/L2201,"")</f>
        <v>0.25</v>
      </c>
    </row>
    <row r="2202" customFormat="false" ht="15" hidden="false" customHeight="false" outlineLevel="0" collapsed="false">
      <c r="A2202" s="2" t="str">
        <f aca="false">RAW_DATA!A2198</f>
        <v>ORD-102197</v>
      </c>
      <c r="B2202" s="2" t="str">
        <f aca="false">RAW_DATA!B2198</f>
        <v>CUST-4192</v>
      </c>
      <c r="C2202" s="2" t="str">
        <f aca="false">RAW_DATA!C2198</f>
        <v>Kids</v>
      </c>
      <c r="D2202" s="2" t="str">
        <f aca="false">RAW_DATA!D2198</f>
        <v>KID-JEANS-001</v>
      </c>
      <c r="E2202" s="14" t="str">
        <f aca="false">RAW_DATA!E2198</f>
        <v>2024-06-12</v>
      </c>
      <c r="F2202" s="14" t="str">
        <f aca="false">RAW_DATA!F2198</f>
        <v>2024-06-17</v>
      </c>
      <c r="G2202" s="2" t="str">
        <f aca="false">RAW_DATA!G2198</f>
        <v>Lumbini</v>
      </c>
      <c r="H2202" s="4" t="n">
        <f aca="false">RAW_DATA!H2198</f>
        <v>4983.24</v>
      </c>
      <c r="I2202" s="5" t="n">
        <f aca="false">RAW_DATA!I2198</f>
        <v>0</v>
      </c>
      <c r="J2202" s="2" t="str">
        <f aca="false">RAW_DATA!J2198</f>
        <v>No</v>
      </c>
      <c r="K2202" s="15" t="n">
        <f aca="false">IF(AND(F2202&lt;&gt;"",E2202&lt;&gt;""),DATEVALUE(F2202)-DATEVALUE(E2202),"")</f>
        <v>5</v>
      </c>
      <c r="L2202" s="4" t="n">
        <f aca="false">H2202*(1-I2202/100)</f>
        <v>4983.24</v>
      </c>
      <c r="M2202" s="4" t="n">
        <f aca="false">H2202*CALCULATIONS!$B$2</f>
        <v>2989.944</v>
      </c>
      <c r="N2202" s="4" t="n">
        <f aca="false">IF(J2202="Yes",H2202*CALCULATIONS!$B$3,0)</f>
        <v>0</v>
      </c>
      <c r="O2202" s="4" t="n">
        <f aca="false">L2202-M2202-N2202</f>
        <v>1993.296</v>
      </c>
      <c r="P2202" s="16" t="n">
        <f aca="false">IF(L2202&gt;0,O2202/L2202,"")</f>
        <v>0.4</v>
      </c>
    </row>
    <row r="2203" customFormat="false" ht="15" hidden="false" customHeight="false" outlineLevel="0" collapsed="false">
      <c r="A2203" s="2" t="str">
        <f aca="false">RAW_DATA!A2199</f>
        <v>ORD-102198</v>
      </c>
      <c r="B2203" s="2" t="str">
        <f aca="false">RAW_DATA!B2199</f>
        <v>CUST-4565</v>
      </c>
      <c r="C2203" s="2" t="str">
        <f aca="false">RAW_DATA!C2199</f>
        <v>Men</v>
      </c>
      <c r="D2203" s="2" t="str">
        <f aca="false">RAW_DATA!D2199</f>
        <v>MEN-SHIRT-001</v>
      </c>
      <c r="E2203" s="14" t="str">
        <f aca="false">RAW_DATA!E2199</f>
        <v>2024-12-20</v>
      </c>
      <c r="F2203" s="14" t="str">
        <f aca="false">RAW_DATA!F2199</f>
        <v>2024-12-29</v>
      </c>
      <c r="G2203" s="2" t="str">
        <f aca="false">RAW_DATA!G2199</f>
        <v>Gandaki</v>
      </c>
      <c r="H2203" s="4" t="n">
        <f aca="false">RAW_DATA!H2199</f>
        <v>14531.06</v>
      </c>
      <c r="I2203" s="5" t="n">
        <f aca="false">RAW_DATA!I2199</f>
        <v>5</v>
      </c>
      <c r="J2203" s="2" t="str">
        <f aca="false">RAW_DATA!J2199</f>
        <v>No</v>
      </c>
      <c r="K2203" s="15" t="n">
        <f aca="false">IF(AND(F2203&lt;&gt;"",E2203&lt;&gt;""),DATEVALUE(F2203)-DATEVALUE(E2203),"")</f>
        <v>9</v>
      </c>
      <c r="L2203" s="4" t="n">
        <f aca="false">H2203*(1-I2203/100)</f>
        <v>13804.507</v>
      </c>
      <c r="M2203" s="4" t="n">
        <f aca="false">H2203*CALCULATIONS!$B$2</f>
        <v>8718.636</v>
      </c>
      <c r="N2203" s="4" t="n">
        <f aca="false">IF(J2203="Yes",H2203*CALCULATIONS!$B$3,0)</f>
        <v>0</v>
      </c>
      <c r="O2203" s="4" t="n">
        <f aca="false">L2203-M2203-N2203</f>
        <v>5085.871</v>
      </c>
      <c r="P2203" s="16" t="n">
        <f aca="false">IF(L2203&gt;0,O2203/L2203,"")</f>
        <v>0.368421052631579</v>
      </c>
    </row>
    <row r="2204" customFormat="false" ht="15" hidden="false" customHeight="false" outlineLevel="0" collapsed="false">
      <c r="A2204" s="2" t="str">
        <f aca="false">RAW_DATA!A2200</f>
        <v>ORD-102199</v>
      </c>
      <c r="B2204" s="2" t="str">
        <f aca="false">RAW_DATA!B2200</f>
        <v>CUST-4245</v>
      </c>
      <c r="C2204" s="2" t="str">
        <f aca="false">RAW_DATA!C2200</f>
        <v>Women</v>
      </c>
      <c r="D2204" s="2" t="str">
        <f aca="false">RAW_DATA!D2200</f>
        <v>WOM-CARDIGAN-001</v>
      </c>
      <c r="E2204" s="14" t="str">
        <f aca="false">RAW_DATA!E2200</f>
        <v>2024-03-25</v>
      </c>
      <c r="F2204" s="14" t="str">
        <f aca="false">RAW_DATA!F2200</f>
        <v>2024-04-05</v>
      </c>
      <c r="G2204" s="2" t="str">
        <f aca="false">RAW_DATA!G2200</f>
        <v>Karnali</v>
      </c>
      <c r="H2204" s="4" t="n">
        <f aca="false">RAW_DATA!H2200</f>
        <v>1759.25</v>
      </c>
      <c r="I2204" s="5" t="n">
        <f aca="false">RAW_DATA!I2200</f>
        <v>25</v>
      </c>
      <c r="J2204" s="2" t="str">
        <f aca="false">RAW_DATA!J2200</f>
        <v>No</v>
      </c>
      <c r="K2204" s="15" t="n">
        <f aca="false">IF(AND(F2204&lt;&gt;"",E2204&lt;&gt;""),DATEVALUE(F2204)-DATEVALUE(E2204),"")</f>
        <v>11</v>
      </c>
      <c r="L2204" s="4" t="n">
        <f aca="false">H2204*(1-I2204/100)</f>
        <v>1319.4375</v>
      </c>
      <c r="M2204" s="4" t="n">
        <f aca="false">H2204*CALCULATIONS!$B$2</f>
        <v>1055.55</v>
      </c>
      <c r="N2204" s="4" t="n">
        <f aca="false">IF(J2204="Yes",H2204*CALCULATIONS!$B$3,0)</f>
        <v>0</v>
      </c>
      <c r="O2204" s="4" t="n">
        <f aca="false">L2204-M2204-N2204</f>
        <v>263.8875</v>
      </c>
      <c r="P2204" s="16" t="n">
        <f aca="false">IF(L2204&gt;0,O2204/L2204,"")</f>
        <v>0.2</v>
      </c>
    </row>
    <row r="2205" customFormat="false" ht="15" hidden="false" customHeight="false" outlineLevel="0" collapsed="false">
      <c r="A2205" s="2" t="str">
        <f aca="false">RAW_DATA!A2201</f>
        <v>ORD-102200</v>
      </c>
      <c r="B2205" s="2" t="str">
        <f aca="false">RAW_DATA!B2201</f>
        <v>CUST-4055</v>
      </c>
      <c r="C2205" s="2" t="str">
        <f aca="false">RAW_DATA!C2201</f>
        <v>Men</v>
      </c>
      <c r="D2205" s="2" t="str">
        <f aca="false">RAW_DATA!D2201</f>
        <v>MEN-SUIT-001</v>
      </c>
      <c r="E2205" s="14" t="str">
        <f aca="false">RAW_DATA!E2201</f>
        <v>2024-07-19</v>
      </c>
      <c r="F2205" s="14" t="str">
        <f aca="false">RAW_DATA!F2201</f>
        <v>2024-07-22</v>
      </c>
      <c r="G2205" s="2" t="str">
        <f aca="false">RAW_DATA!G2201</f>
        <v>Madhesh</v>
      </c>
      <c r="H2205" s="4" t="n">
        <f aca="false">RAW_DATA!H2201</f>
        <v>8012.41</v>
      </c>
      <c r="I2205" s="5" t="n">
        <f aca="false">RAW_DATA!I2201</f>
        <v>5</v>
      </c>
      <c r="J2205" s="2" t="str">
        <f aca="false">RAW_DATA!J2201</f>
        <v>No</v>
      </c>
      <c r="K2205" s="15" t="n">
        <f aca="false">IF(AND(F2205&lt;&gt;"",E2205&lt;&gt;""),DATEVALUE(F2205)-DATEVALUE(E2205),"")</f>
        <v>3</v>
      </c>
      <c r="L2205" s="4" t="n">
        <f aca="false">H2205*(1-I2205/100)</f>
        <v>7611.7895</v>
      </c>
      <c r="M2205" s="4" t="n">
        <f aca="false">H2205*CALCULATIONS!$B$2</f>
        <v>4807.446</v>
      </c>
      <c r="N2205" s="4" t="n">
        <f aca="false">IF(J2205="Yes",H2205*CALCULATIONS!$B$3,0)</f>
        <v>0</v>
      </c>
      <c r="O2205" s="4" t="n">
        <f aca="false">L2205-M2205-N2205</f>
        <v>2804.3435</v>
      </c>
      <c r="P2205" s="16" t="n">
        <f aca="false">IF(L2205&gt;0,O2205/L2205,"")</f>
        <v>0.368421052631579</v>
      </c>
    </row>
    <row r="2206" customFormat="false" ht="15" hidden="false" customHeight="false" outlineLevel="0" collapsed="false">
      <c r="A2206" s="2" t="str">
        <f aca="false">RAW_DATA!A2202</f>
        <v>ORD-102201</v>
      </c>
      <c r="B2206" s="2" t="str">
        <f aca="false">RAW_DATA!B2202</f>
        <v>CUST-4493</v>
      </c>
      <c r="C2206" s="2" t="str">
        <f aca="false">RAW_DATA!C2202</f>
        <v>Women</v>
      </c>
      <c r="D2206" s="2" t="str">
        <f aca="false">RAW_DATA!D2202</f>
        <v>WOM-SUIT-001</v>
      </c>
      <c r="E2206" s="14" t="str">
        <f aca="false">RAW_DATA!E2202</f>
        <v>2024-07-10</v>
      </c>
      <c r="F2206" s="14" t="str">
        <f aca="false">RAW_DATA!F2202</f>
        <v>2024-07-24</v>
      </c>
      <c r="G2206" s="2" t="str">
        <f aca="false">RAW_DATA!G2202</f>
        <v>Lumbini</v>
      </c>
      <c r="H2206" s="4" t="n">
        <f aca="false">RAW_DATA!H2202</f>
        <v>2353.4</v>
      </c>
      <c r="I2206" s="5" t="n">
        <f aca="false">RAW_DATA!I2202</f>
        <v>10</v>
      </c>
      <c r="J2206" s="2" t="str">
        <f aca="false">RAW_DATA!J2202</f>
        <v>No</v>
      </c>
      <c r="K2206" s="15" t="n">
        <f aca="false">IF(AND(F2206&lt;&gt;"",E2206&lt;&gt;""),DATEVALUE(F2206)-DATEVALUE(E2206),"")</f>
        <v>14</v>
      </c>
      <c r="L2206" s="4" t="n">
        <f aca="false">H2206*(1-I2206/100)</f>
        <v>2118.06</v>
      </c>
      <c r="M2206" s="4" t="n">
        <f aca="false">H2206*CALCULATIONS!$B$2</f>
        <v>1412.04</v>
      </c>
      <c r="N2206" s="4" t="n">
        <f aca="false">IF(J2206="Yes",H2206*CALCULATIONS!$B$3,0)</f>
        <v>0</v>
      </c>
      <c r="O2206" s="4" t="n">
        <f aca="false">L2206-M2206-N2206</f>
        <v>706.02</v>
      </c>
      <c r="P2206" s="16" t="n">
        <f aca="false">IF(L2206&gt;0,O2206/L2206,"")</f>
        <v>0.333333333333333</v>
      </c>
    </row>
    <row r="2207" customFormat="false" ht="15" hidden="false" customHeight="false" outlineLevel="0" collapsed="false">
      <c r="A2207" s="2" t="str">
        <f aca="false">RAW_DATA!A2203</f>
        <v>ORD-102202</v>
      </c>
      <c r="B2207" s="2" t="str">
        <f aca="false">RAW_DATA!B2203</f>
        <v>CUST-9555</v>
      </c>
      <c r="C2207" s="2" t="str">
        <f aca="false">RAW_DATA!C2203</f>
        <v>Kids</v>
      </c>
      <c r="D2207" s="2" t="str">
        <f aca="false">RAW_DATA!D2203</f>
        <v>KID-JEANS-001</v>
      </c>
      <c r="E2207" s="14" t="str">
        <f aca="false">RAW_DATA!E2203</f>
        <v>2024-08-14</v>
      </c>
      <c r="F2207" s="14" t="str">
        <f aca="false">RAW_DATA!F2203</f>
        <v>2024-08-17</v>
      </c>
      <c r="G2207" s="2" t="str">
        <f aca="false">RAW_DATA!G2203</f>
        <v>Bagmati</v>
      </c>
      <c r="H2207" s="4" t="n">
        <f aca="false">RAW_DATA!H2203</f>
        <v>10551.76</v>
      </c>
      <c r="I2207" s="5" t="n">
        <f aca="false">RAW_DATA!I2203</f>
        <v>25</v>
      </c>
      <c r="J2207" s="2" t="str">
        <f aca="false">RAW_DATA!J2203</f>
        <v>No</v>
      </c>
      <c r="K2207" s="15" t="n">
        <f aca="false">IF(AND(F2207&lt;&gt;"",E2207&lt;&gt;""),DATEVALUE(F2207)-DATEVALUE(E2207),"")</f>
        <v>3</v>
      </c>
      <c r="L2207" s="4" t="n">
        <f aca="false">H2207*(1-I2207/100)</f>
        <v>7913.82</v>
      </c>
      <c r="M2207" s="4" t="n">
        <f aca="false">H2207*CALCULATIONS!$B$2</f>
        <v>6331.056</v>
      </c>
      <c r="N2207" s="4" t="n">
        <f aca="false">IF(J2207="Yes",H2207*CALCULATIONS!$B$3,0)</f>
        <v>0</v>
      </c>
      <c r="O2207" s="4" t="n">
        <f aca="false">L2207-M2207-N2207</f>
        <v>1582.764</v>
      </c>
      <c r="P2207" s="16" t="n">
        <f aca="false">IF(L2207&gt;0,O2207/L2207,"")</f>
        <v>0.2</v>
      </c>
    </row>
    <row r="2208" customFormat="false" ht="15" hidden="false" customHeight="false" outlineLevel="0" collapsed="false">
      <c r="A2208" s="2" t="str">
        <f aca="false">RAW_DATA!A2204</f>
        <v>ORD-102203</v>
      </c>
      <c r="B2208" s="2" t="str">
        <f aca="false">RAW_DATA!B2204</f>
        <v>CUST-4638</v>
      </c>
      <c r="C2208" s="2" t="str">
        <f aca="false">RAW_DATA!C2204</f>
        <v>Women</v>
      </c>
      <c r="D2208" s="2" t="str">
        <f aca="false">RAW_DATA!D2204</f>
        <v>WOM-DRESS-001</v>
      </c>
      <c r="E2208" s="14" t="str">
        <f aca="false">RAW_DATA!E2204</f>
        <v>2024-12-19</v>
      </c>
      <c r="F2208" s="14" t="str">
        <f aca="false">RAW_DATA!F2204</f>
        <v>2024-12-26</v>
      </c>
      <c r="G2208" s="2" t="str">
        <f aca="false">RAW_DATA!G2204</f>
        <v>Bagmati</v>
      </c>
      <c r="H2208" s="4" t="n">
        <f aca="false">RAW_DATA!H2204</f>
        <v>12866.53</v>
      </c>
      <c r="I2208" s="5" t="n">
        <f aca="false">RAW_DATA!I2204</f>
        <v>10</v>
      </c>
      <c r="J2208" s="2" t="str">
        <f aca="false">RAW_DATA!J2204</f>
        <v>No</v>
      </c>
      <c r="K2208" s="15" t="n">
        <f aca="false">IF(AND(F2208&lt;&gt;"",E2208&lt;&gt;""),DATEVALUE(F2208)-DATEVALUE(E2208),"")</f>
        <v>7</v>
      </c>
      <c r="L2208" s="4" t="n">
        <f aca="false">H2208*(1-I2208/100)</f>
        <v>11579.877</v>
      </c>
      <c r="M2208" s="4" t="n">
        <f aca="false">H2208*CALCULATIONS!$B$2</f>
        <v>7719.918</v>
      </c>
      <c r="N2208" s="4" t="n">
        <f aca="false">IF(J2208="Yes",H2208*CALCULATIONS!$B$3,0)</f>
        <v>0</v>
      </c>
      <c r="O2208" s="4" t="n">
        <f aca="false">L2208-M2208-N2208</f>
        <v>3859.959</v>
      </c>
      <c r="P2208" s="16" t="n">
        <f aca="false">IF(L2208&gt;0,O2208/L2208,"")</f>
        <v>0.333333333333333</v>
      </c>
    </row>
    <row r="2209" customFormat="false" ht="15" hidden="false" customHeight="false" outlineLevel="0" collapsed="false">
      <c r="A2209" s="2" t="str">
        <f aca="false">RAW_DATA!A2205</f>
        <v>ORD-102204</v>
      </c>
      <c r="B2209" s="2" t="str">
        <f aca="false">RAW_DATA!B2205</f>
        <v>CUST-7506</v>
      </c>
      <c r="C2209" s="2" t="str">
        <f aca="false">RAW_DATA!C2205</f>
        <v>Women</v>
      </c>
      <c r="D2209" s="2" t="str">
        <f aca="false">RAW_DATA!D2205</f>
        <v>WOM-TOP-001</v>
      </c>
      <c r="E2209" s="14" t="str">
        <f aca="false">RAW_DATA!E2205</f>
        <v>2024-09-16</v>
      </c>
      <c r="F2209" s="14" t="str">
        <f aca="false">RAW_DATA!F2205</f>
        <v>2024-09-21</v>
      </c>
      <c r="G2209" s="2" t="str">
        <f aca="false">RAW_DATA!G2205</f>
        <v>Bagmati</v>
      </c>
      <c r="H2209" s="4" t="n">
        <f aca="false">RAW_DATA!H2205</f>
        <v>6688.91</v>
      </c>
      <c r="I2209" s="5" t="n">
        <f aca="false">RAW_DATA!I2205</f>
        <v>15</v>
      </c>
      <c r="J2209" s="2" t="str">
        <f aca="false">RAW_DATA!J2205</f>
        <v>Yes</v>
      </c>
      <c r="K2209" s="15" t="n">
        <f aca="false">IF(AND(F2209&lt;&gt;"",E2209&lt;&gt;""),DATEVALUE(F2209)-DATEVALUE(E2209),"")</f>
        <v>5</v>
      </c>
      <c r="L2209" s="4" t="n">
        <f aca="false">H2209*(1-I2209/100)</f>
        <v>5685.5735</v>
      </c>
      <c r="M2209" s="4" t="n">
        <f aca="false">H2209*CALCULATIONS!$B$2</f>
        <v>4013.346</v>
      </c>
      <c r="N2209" s="4" t="n">
        <f aca="false">IF(J2209="Yes",H2209*CALCULATIONS!$B$3,0)</f>
        <v>1337.782</v>
      </c>
      <c r="O2209" s="4" t="n">
        <f aca="false">L2209-M2209-N2209</f>
        <v>334.4455</v>
      </c>
      <c r="P2209" s="16" t="n">
        <f aca="false">IF(L2209&gt;0,O2209/L2209,"")</f>
        <v>0.0588235294117647</v>
      </c>
    </row>
    <row r="2210" customFormat="false" ht="15" hidden="false" customHeight="false" outlineLevel="0" collapsed="false">
      <c r="A2210" s="2" t="str">
        <f aca="false">RAW_DATA!A2206</f>
        <v>ORD-102205</v>
      </c>
      <c r="B2210" s="2" t="str">
        <f aca="false">RAW_DATA!B2206</f>
        <v>CUST-2979</v>
      </c>
      <c r="C2210" s="2" t="str">
        <f aca="false">RAW_DATA!C2206</f>
        <v>Men</v>
      </c>
      <c r="D2210" s="2" t="str">
        <f aca="false">RAW_DATA!D2206</f>
        <v>MEN-SHIRT-001</v>
      </c>
      <c r="E2210" s="14" t="str">
        <f aca="false">RAW_DATA!E2206</f>
        <v>2024-04-05</v>
      </c>
      <c r="F2210" s="14" t="str">
        <f aca="false">RAW_DATA!F2206</f>
        <v>2024-04-10</v>
      </c>
      <c r="G2210" s="2" t="str">
        <f aca="false">RAW_DATA!G2206</f>
        <v>Gandaki</v>
      </c>
      <c r="H2210" s="4" t="n">
        <f aca="false">RAW_DATA!H2206</f>
        <v>1160.64</v>
      </c>
      <c r="I2210" s="5" t="n">
        <f aca="false">RAW_DATA!I2206</f>
        <v>15</v>
      </c>
      <c r="J2210" s="2" t="str">
        <f aca="false">RAW_DATA!J2206</f>
        <v>No</v>
      </c>
      <c r="K2210" s="15" t="n">
        <f aca="false">IF(AND(F2210&lt;&gt;"",E2210&lt;&gt;""),DATEVALUE(F2210)-DATEVALUE(E2210),"")</f>
        <v>5</v>
      </c>
      <c r="L2210" s="4" t="n">
        <f aca="false">H2210*(1-I2210/100)</f>
        <v>986.544</v>
      </c>
      <c r="M2210" s="4" t="n">
        <f aca="false">H2210*CALCULATIONS!$B$2</f>
        <v>696.384</v>
      </c>
      <c r="N2210" s="4" t="n">
        <f aca="false">IF(J2210="Yes",H2210*CALCULATIONS!$B$3,0)</f>
        <v>0</v>
      </c>
      <c r="O2210" s="4" t="n">
        <f aca="false">L2210-M2210-N2210</f>
        <v>290.16</v>
      </c>
      <c r="P2210" s="16" t="n">
        <f aca="false">IF(L2210&gt;0,O2210/L2210,"")</f>
        <v>0.294117647058824</v>
      </c>
    </row>
    <row r="2211" customFormat="false" ht="15" hidden="false" customHeight="false" outlineLevel="0" collapsed="false">
      <c r="A2211" s="2" t="str">
        <f aca="false">RAW_DATA!A2207</f>
        <v>ORD-102206</v>
      </c>
      <c r="B2211" s="2" t="str">
        <f aca="false">RAW_DATA!B2207</f>
        <v>CUST-7495</v>
      </c>
      <c r="C2211" s="2" t="str">
        <f aca="false">RAW_DATA!C2207</f>
        <v>Women</v>
      </c>
      <c r="D2211" s="2" t="str">
        <f aca="false">RAW_DATA!D2207</f>
        <v>WOM-DRESS-001</v>
      </c>
      <c r="E2211" s="14" t="str">
        <f aca="false">RAW_DATA!E2207</f>
        <v>2024-02-20</v>
      </c>
      <c r="F2211" s="14" t="str">
        <f aca="false">RAW_DATA!F2207</f>
        <v>2024-02-21</v>
      </c>
      <c r="G2211" s="2" t="str">
        <f aca="false">RAW_DATA!G2207</f>
        <v>Karnali</v>
      </c>
      <c r="H2211" s="4" t="n">
        <f aca="false">RAW_DATA!H2207</f>
        <v>6026.43</v>
      </c>
      <c r="I2211" s="5" t="n">
        <f aca="false">RAW_DATA!I2207</f>
        <v>5</v>
      </c>
      <c r="J2211" s="2" t="str">
        <f aca="false">RAW_DATA!J2207</f>
        <v>Yes</v>
      </c>
      <c r="K2211" s="15" t="n">
        <f aca="false">IF(AND(F2211&lt;&gt;"",E2211&lt;&gt;""),DATEVALUE(F2211)-DATEVALUE(E2211),"")</f>
        <v>1</v>
      </c>
      <c r="L2211" s="4" t="n">
        <f aca="false">H2211*(1-I2211/100)</f>
        <v>5725.1085</v>
      </c>
      <c r="M2211" s="4" t="n">
        <f aca="false">H2211*CALCULATIONS!$B$2</f>
        <v>3615.858</v>
      </c>
      <c r="N2211" s="4" t="n">
        <f aca="false">IF(J2211="Yes",H2211*CALCULATIONS!$B$3,0)</f>
        <v>1205.286</v>
      </c>
      <c r="O2211" s="4" t="n">
        <f aca="false">L2211-M2211-N2211</f>
        <v>903.9645</v>
      </c>
      <c r="P2211" s="16" t="n">
        <f aca="false">IF(L2211&gt;0,O2211/L2211,"")</f>
        <v>0.157894736842105</v>
      </c>
    </row>
    <row r="2212" customFormat="false" ht="15" hidden="false" customHeight="false" outlineLevel="0" collapsed="false">
      <c r="A2212" s="2" t="str">
        <f aca="false">RAW_DATA!A2208</f>
        <v>ORD-102207</v>
      </c>
      <c r="B2212" s="2" t="str">
        <f aca="false">RAW_DATA!B2208</f>
        <v>CUST-9077</v>
      </c>
      <c r="C2212" s="2" t="str">
        <f aca="false">RAW_DATA!C2208</f>
        <v>Men</v>
      </c>
      <c r="D2212" s="2" t="str">
        <f aca="false">RAW_DATA!D2208</f>
        <v>MEN-CHINO-001</v>
      </c>
      <c r="E2212" s="14" t="str">
        <f aca="false">RAW_DATA!E2208</f>
        <v>2024-11-19</v>
      </c>
      <c r="F2212" s="14" t="str">
        <f aca="false">RAW_DATA!F2208</f>
        <v>2024-12-03</v>
      </c>
      <c r="G2212" s="2" t="str">
        <f aca="false">RAW_DATA!G2208</f>
        <v>Bagmati</v>
      </c>
      <c r="H2212" s="4" t="n">
        <f aca="false">RAW_DATA!H2208</f>
        <v>10327.68</v>
      </c>
      <c r="I2212" s="5" t="n">
        <f aca="false">RAW_DATA!I2208</f>
        <v>20</v>
      </c>
      <c r="J2212" s="2" t="str">
        <f aca="false">RAW_DATA!J2208</f>
        <v>No</v>
      </c>
      <c r="K2212" s="15" t="n">
        <f aca="false">IF(AND(F2212&lt;&gt;"",E2212&lt;&gt;""),DATEVALUE(F2212)-DATEVALUE(E2212),"")</f>
        <v>14</v>
      </c>
      <c r="L2212" s="4" t="n">
        <f aca="false">H2212*(1-I2212/100)</f>
        <v>8262.144</v>
      </c>
      <c r="M2212" s="4" t="n">
        <f aca="false">H2212*CALCULATIONS!$B$2</f>
        <v>6196.608</v>
      </c>
      <c r="N2212" s="4" t="n">
        <f aca="false">IF(J2212="Yes",H2212*CALCULATIONS!$B$3,0)</f>
        <v>0</v>
      </c>
      <c r="O2212" s="4" t="n">
        <f aca="false">L2212-M2212-N2212</f>
        <v>2065.536</v>
      </c>
      <c r="P2212" s="16" t="n">
        <f aca="false">IF(L2212&gt;0,O2212/L2212,"")</f>
        <v>0.25</v>
      </c>
    </row>
    <row r="2213" customFormat="false" ht="15" hidden="false" customHeight="false" outlineLevel="0" collapsed="false">
      <c r="A2213" s="2" t="str">
        <f aca="false">RAW_DATA!A2209</f>
        <v>ORD-102208</v>
      </c>
      <c r="B2213" s="2" t="str">
        <f aca="false">RAW_DATA!B2209</f>
        <v>CUST-6313</v>
      </c>
      <c r="C2213" s="2" t="str">
        <f aca="false">RAW_DATA!C2209</f>
        <v>Women</v>
      </c>
      <c r="D2213" s="2" t="str">
        <f aca="false">RAW_DATA!D2209</f>
        <v>WOM-LEHENGA-001</v>
      </c>
      <c r="E2213" s="14" t="str">
        <f aca="false">RAW_DATA!E2209</f>
        <v>2024-05-12</v>
      </c>
      <c r="F2213" s="14" t="str">
        <f aca="false">RAW_DATA!F2209</f>
        <v>2024-05-20</v>
      </c>
      <c r="G2213" s="2" t="str">
        <f aca="false">RAW_DATA!G2209</f>
        <v>Sudurpashchim</v>
      </c>
      <c r="H2213" s="4" t="n">
        <f aca="false">RAW_DATA!H2209</f>
        <v>4301.01</v>
      </c>
      <c r="I2213" s="5" t="n">
        <f aca="false">RAW_DATA!I2209</f>
        <v>30</v>
      </c>
      <c r="J2213" s="2" t="str">
        <f aca="false">RAW_DATA!J2209</f>
        <v>No</v>
      </c>
      <c r="K2213" s="15" t="n">
        <f aca="false">IF(AND(F2213&lt;&gt;"",E2213&lt;&gt;""),DATEVALUE(F2213)-DATEVALUE(E2213),"")</f>
        <v>8</v>
      </c>
      <c r="L2213" s="4" t="n">
        <f aca="false">H2213*(1-I2213/100)</f>
        <v>3010.707</v>
      </c>
      <c r="M2213" s="4" t="n">
        <f aca="false">H2213*CALCULATIONS!$B$2</f>
        <v>2580.606</v>
      </c>
      <c r="N2213" s="4" t="n">
        <f aca="false">IF(J2213="Yes",H2213*CALCULATIONS!$B$3,0)</f>
        <v>0</v>
      </c>
      <c r="O2213" s="4" t="n">
        <f aca="false">L2213-M2213-N2213</f>
        <v>430.101</v>
      </c>
      <c r="P2213" s="16" t="n">
        <f aca="false">IF(L2213&gt;0,O2213/L2213,"")</f>
        <v>0.142857142857143</v>
      </c>
    </row>
    <row r="2214" customFormat="false" ht="15" hidden="false" customHeight="false" outlineLevel="0" collapsed="false">
      <c r="A2214" s="2" t="str">
        <f aca="false">RAW_DATA!A2210</f>
        <v>ORD-102209</v>
      </c>
      <c r="B2214" s="2" t="str">
        <f aca="false">RAW_DATA!B2210</f>
        <v>CUST-3320</v>
      </c>
      <c r="C2214" s="2" t="str">
        <f aca="false">RAW_DATA!C2210</f>
        <v>Women</v>
      </c>
      <c r="D2214" s="2" t="str">
        <f aca="false">RAW_DATA!D2210</f>
        <v>WOM-JEANS-001</v>
      </c>
      <c r="E2214" s="14" t="str">
        <f aca="false">RAW_DATA!E2210</f>
        <v>2024-04-20</v>
      </c>
      <c r="F2214" s="14" t="str">
        <f aca="false">RAW_DATA!F2210</f>
        <v>2024-05-05</v>
      </c>
      <c r="G2214" s="2" t="str">
        <f aca="false">RAW_DATA!G2210</f>
        <v>Bagmati</v>
      </c>
      <c r="H2214" s="4" t="n">
        <f aca="false">RAW_DATA!H2210</f>
        <v>14705.33</v>
      </c>
      <c r="I2214" s="5" t="n">
        <f aca="false">RAW_DATA!I2210</f>
        <v>5</v>
      </c>
      <c r="J2214" s="2" t="str">
        <f aca="false">RAW_DATA!J2210</f>
        <v>No</v>
      </c>
      <c r="K2214" s="15" t="n">
        <f aca="false">IF(AND(F2214&lt;&gt;"",E2214&lt;&gt;""),DATEVALUE(F2214)-DATEVALUE(E2214),"")</f>
        <v>15</v>
      </c>
      <c r="L2214" s="4" t="n">
        <f aca="false">H2214*(1-I2214/100)</f>
        <v>13970.0635</v>
      </c>
      <c r="M2214" s="4" t="n">
        <f aca="false">H2214*CALCULATIONS!$B$2</f>
        <v>8823.198</v>
      </c>
      <c r="N2214" s="4" t="n">
        <f aca="false">IF(J2214="Yes",H2214*CALCULATIONS!$B$3,0)</f>
        <v>0</v>
      </c>
      <c r="O2214" s="4" t="n">
        <f aca="false">L2214-M2214-N2214</f>
        <v>5146.8655</v>
      </c>
      <c r="P2214" s="16" t="n">
        <f aca="false">IF(L2214&gt;0,O2214/L2214,"")</f>
        <v>0.368421052631579</v>
      </c>
    </row>
    <row r="2215" customFormat="false" ht="15" hidden="false" customHeight="false" outlineLevel="0" collapsed="false">
      <c r="A2215" s="2" t="str">
        <f aca="false">RAW_DATA!A2211</f>
        <v>ORD-102210</v>
      </c>
      <c r="B2215" s="2" t="str">
        <f aca="false">RAW_DATA!B2211</f>
        <v>CUST-3527</v>
      </c>
      <c r="C2215" s="2" t="str">
        <f aca="false">RAW_DATA!C2211</f>
        <v>Kids</v>
      </c>
      <c r="D2215" s="2" t="str">
        <f aca="false">RAW_DATA!D2211</f>
        <v>KID-ONESIE-001</v>
      </c>
      <c r="E2215" s="14" t="str">
        <f aca="false">RAW_DATA!E2211</f>
        <v>2024-05-29</v>
      </c>
      <c r="F2215" s="14" t="str">
        <f aca="false">RAW_DATA!F2211</f>
        <v>2024-06-02</v>
      </c>
      <c r="G2215" s="2" t="str">
        <f aca="false">RAW_DATA!G2211</f>
        <v>Bagmati</v>
      </c>
      <c r="H2215" s="4" t="n">
        <f aca="false">RAW_DATA!H2211</f>
        <v>11438.53</v>
      </c>
      <c r="I2215" s="5" t="n">
        <f aca="false">RAW_DATA!I2211</f>
        <v>0</v>
      </c>
      <c r="J2215" s="2" t="str">
        <f aca="false">RAW_DATA!J2211</f>
        <v>Yes</v>
      </c>
      <c r="K2215" s="15" t="n">
        <f aca="false">IF(AND(F2215&lt;&gt;"",E2215&lt;&gt;""),DATEVALUE(F2215)-DATEVALUE(E2215),"")</f>
        <v>4</v>
      </c>
      <c r="L2215" s="4" t="n">
        <f aca="false">H2215*(1-I2215/100)</f>
        <v>11438.53</v>
      </c>
      <c r="M2215" s="4" t="n">
        <f aca="false">H2215*CALCULATIONS!$B$2</f>
        <v>6863.118</v>
      </c>
      <c r="N2215" s="4" t="n">
        <f aca="false">IF(J2215="Yes",H2215*CALCULATIONS!$B$3,0)</f>
        <v>2287.706</v>
      </c>
      <c r="O2215" s="4" t="n">
        <f aca="false">L2215-M2215-N2215</f>
        <v>2287.706</v>
      </c>
      <c r="P2215" s="16" t="n">
        <f aca="false">IF(L2215&gt;0,O2215/L2215,"")</f>
        <v>0.2</v>
      </c>
    </row>
    <row r="2216" customFormat="false" ht="15" hidden="false" customHeight="false" outlineLevel="0" collapsed="false">
      <c r="A2216" s="2" t="str">
        <f aca="false">RAW_DATA!A2212</f>
        <v>ORD-102211</v>
      </c>
      <c r="B2216" s="2" t="str">
        <f aca="false">RAW_DATA!B2212</f>
        <v>CUST-6530</v>
      </c>
      <c r="C2216" s="2" t="str">
        <f aca="false">RAW_DATA!C2212</f>
        <v>Women</v>
      </c>
      <c r="D2216" s="2" t="str">
        <f aca="false">RAW_DATA!D2212</f>
        <v>WOM-DRESS-001</v>
      </c>
      <c r="E2216" s="14" t="str">
        <f aca="false">RAW_DATA!E2212</f>
        <v>2024-07-12</v>
      </c>
      <c r="F2216" s="14" t="str">
        <f aca="false">RAW_DATA!F2212</f>
        <v>2024-07-15</v>
      </c>
      <c r="G2216" s="2" t="str">
        <f aca="false">RAW_DATA!G2212</f>
        <v>Bagmati</v>
      </c>
      <c r="H2216" s="4" t="n">
        <f aca="false">RAW_DATA!H2212</f>
        <v>6372.9</v>
      </c>
      <c r="I2216" s="5" t="n">
        <f aca="false">RAW_DATA!I2212</f>
        <v>10</v>
      </c>
      <c r="J2216" s="2" t="str">
        <f aca="false">RAW_DATA!J2212</f>
        <v>No</v>
      </c>
      <c r="K2216" s="15" t="n">
        <f aca="false">IF(AND(F2216&lt;&gt;"",E2216&lt;&gt;""),DATEVALUE(F2216)-DATEVALUE(E2216),"")</f>
        <v>3</v>
      </c>
      <c r="L2216" s="4" t="n">
        <f aca="false">H2216*(1-I2216/100)</f>
        <v>5735.61</v>
      </c>
      <c r="M2216" s="4" t="n">
        <f aca="false">H2216*CALCULATIONS!$B$2</f>
        <v>3823.74</v>
      </c>
      <c r="N2216" s="4" t="n">
        <f aca="false">IF(J2216="Yes",H2216*CALCULATIONS!$B$3,0)</f>
        <v>0</v>
      </c>
      <c r="O2216" s="4" t="n">
        <f aca="false">L2216-M2216-N2216</f>
        <v>1911.87</v>
      </c>
      <c r="P2216" s="16" t="n">
        <f aca="false">IF(L2216&gt;0,O2216/L2216,"")</f>
        <v>0.333333333333333</v>
      </c>
    </row>
    <row r="2217" customFormat="false" ht="15" hidden="false" customHeight="false" outlineLevel="0" collapsed="false">
      <c r="A2217" s="2" t="str">
        <f aca="false">RAW_DATA!A2213</f>
        <v>ORD-102212</v>
      </c>
      <c r="B2217" s="2" t="str">
        <f aca="false">RAW_DATA!B2213</f>
        <v>CUST-5008</v>
      </c>
      <c r="C2217" s="2" t="str">
        <f aca="false">RAW_DATA!C2213</f>
        <v>Men</v>
      </c>
      <c r="D2217" s="2" t="str">
        <f aca="false">RAW_DATA!D2213</f>
        <v>MEN-SHIRT-001</v>
      </c>
      <c r="E2217" s="14" t="str">
        <f aca="false">RAW_DATA!E2213</f>
        <v>2024-11-21</v>
      </c>
      <c r="F2217" s="14" t="str">
        <f aca="false">RAW_DATA!F2213</f>
        <v>2024-11-30</v>
      </c>
      <c r="G2217" s="2" t="str">
        <f aca="false">RAW_DATA!G2213</f>
        <v>Sudurpashchim</v>
      </c>
      <c r="H2217" s="4" t="n">
        <f aca="false">RAW_DATA!H2213</f>
        <v>12580.18</v>
      </c>
      <c r="I2217" s="5" t="n">
        <f aca="false">RAW_DATA!I2213</f>
        <v>5</v>
      </c>
      <c r="J2217" s="2" t="str">
        <f aca="false">RAW_DATA!J2213</f>
        <v>No</v>
      </c>
      <c r="K2217" s="15" t="n">
        <f aca="false">IF(AND(F2217&lt;&gt;"",E2217&lt;&gt;""),DATEVALUE(F2217)-DATEVALUE(E2217),"")</f>
        <v>9</v>
      </c>
      <c r="L2217" s="4" t="n">
        <f aca="false">H2217*(1-I2217/100)</f>
        <v>11951.171</v>
      </c>
      <c r="M2217" s="4" t="n">
        <f aca="false">H2217*CALCULATIONS!$B$2</f>
        <v>7548.108</v>
      </c>
      <c r="N2217" s="4" t="n">
        <f aca="false">IF(J2217="Yes",H2217*CALCULATIONS!$B$3,0)</f>
        <v>0</v>
      </c>
      <c r="O2217" s="4" t="n">
        <f aca="false">L2217-M2217-N2217</f>
        <v>4403.063</v>
      </c>
      <c r="P2217" s="16" t="n">
        <f aca="false">IF(L2217&gt;0,O2217/L2217,"")</f>
        <v>0.368421052631579</v>
      </c>
    </row>
    <row r="2218" customFormat="false" ht="15" hidden="false" customHeight="false" outlineLevel="0" collapsed="false">
      <c r="A2218" s="2" t="str">
        <f aca="false">RAW_DATA!A2214</f>
        <v>ORD-102213</v>
      </c>
      <c r="B2218" s="2" t="str">
        <f aca="false">RAW_DATA!B2214</f>
        <v>CUST-1103</v>
      </c>
      <c r="C2218" s="2" t="str">
        <f aca="false">RAW_DATA!C2214</f>
        <v>Men</v>
      </c>
      <c r="D2218" s="2" t="str">
        <f aca="false">RAW_DATA!D2214</f>
        <v>MEN-SHIRT-002</v>
      </c>
      <c r="E2218" s="14" t="str">
        <f aca="false">RAW_DATA!E2214</f>
        <v>2024-09-08</v>
      </c>
      <c r="F2218" s="14" t="str">
        <f aca="false">RAW_DATA!F2214</f>
        <v>2024-09-12</v>
      </c>
      <c r="G2218" s="2" t="str">
        <f aca="false">RAW_DATA!G2214</f>
        <v>Gandaki</v>
      </c>
      <c r="H2218" s="4" t="n">
        <f aca="false">RAW_DATA!H2214</f>
        <v>6253.89</v>
      </c>
      <c r="I2218" s="5" t="n">
        <f aca="false">RAW_DATA!I2214</f>
        <v>10</v>
      </c>
      <c r="J2218" s="2" t="str">
        <f aca="false">RAW_DATA!J2214</f>
        <v>No</v>
      </c>
      <c r="K2218" s="15" t="n">
        <f aca="false">IF(AND(F2218&lt;&gt;"",E2218&lt;&gt;""),DATEVALUE(F2218)-DATEVALUE(E2218),"")</f>
        <v>4</v>
      </c>
      <c r="L2218" s="4" t="n">
        <f aca="false">H2218*(1-I2218/100)</f>
        <v>5628.501</v>
      </c>
      <c r="M2218" s="4" t="n">
        <f aca="false">H2218*CALCULATIONS!$B$2</f>
        <v>3752.334</v>
      </c>
      <c r="N2218" s="4" t="n">
        <f aca="false">IF(J2218="Yes",H2218*CALCULATIONS!$B$3,0)</f>
        <v>0</v>
      </c>
      <c r="O2218" s="4" t="n">
        <f aca="false">L2218-M2218-N2218</f>
        <v>1876.167</v>
      </c>
      <c r="P2218" s="16" t="n">
        <f aca="false">IF(L2218&gt;0,O2218/L2218,"")</f>
        <v>0.333333333333333</v>
      </c>
    </row>
    <row r="2219" customFormat="false" ht="15" hidden="false" customHeight="false" outlineLevel="0" collapsed="false">
      <c r="A2219" s="2" t="str">
        <f aca="false">RAW_DATA!A2215</f>
        <v>ORD-102214</v>
      </c>
      <c r="B2219" s="2" t="str">
        <f aca="false">RAW_DATA!B2215</f>
        <v>CUST-1222</v>
      </c>
      <c r="C2219" s="2" t="str">
        <f aca="false">RAW_DATA!C2215</f>
        <v>Women</v>
      </c>
      <c r="D2219" s="2" t="str">
        <f aca="false">RAW_DATA!D2215</f>
        <v>WOM-BLOUSE-001</v>
      </c>
      <c r="E2219" s="14" t="str">
        <f aca="false">RAW_DATA!E2215</f>
        <v>2024-03-03</v>
      </c>
      <c r="F2219" s="14" t="str">
        <f aca="false">RAW_DATA!F2215</f>
        <v>2024-03-10</v>
      </c>
      <c r="G2219" s="2" t="str">
        <f aca="false">RAW_DATA!G2215</f>
        <v>Bagmati</v>
      </c>
      <c r="H2219" s="4" t="n">
        <f aca="false">RAW_DATA!H2215</f>
        <v>14271.78</v>
      </c>
      <c r="I2219" s="5" t="n">
        <f aca="false">RAW_DATA!I2215</f>
        <v>20</v>
      </c>
      <c r="J2219" s="2" t="str">
        <f aca="false">RAW_DATA!J2215</f>
        <v>No</v>
      </c>
      <c r="K2219" s="15" t="n">
        <f aca="false">IF(AND(F2219&lt;&gt;"",E2219&lt;&gt;""),DATEVALUE(F2219)-DATEVALUE(E2219),"")</f>
        <v>7</v>
      </c>
      <c r="L2219" s="4" t="n">
        <f aca="false">H2219*(1-I2219/100)</f>
        <v>11417.424</v>
      </c>
      <c r="M2219" s="4" t="n">
        <f aca="false">H2219*CALCULATIONS!$B$2</f>
        <v>8563.068</v>
      </c>
      <c r="N2219" s="4" t="n">
        <f aca="false">IF(J2219="Yes",H2219*CALCULATIONS!$B$3,0)</f>
        <v>0</v>
      </c>
      <c r="O2219" s="4" t="n">
        <f aca="false">L2219-M2219-N2219</f>
        <v>2854.356</v>
      </c>
      <c r="P2219" s="16" t="n">
        <f aca="false">IF(L2219&gt;0,O2219/L2219,"")</f>
        <v>0.25</v>
      </c>
    </row>
    <row r="2220" customFormat="false" ht="15" hidden="false" customHeight="false" outlineLevel="0" collapsed="false">
      <c r="A2220" s="2" t="str">
        <f aca="false">RAW_DATA!A2216</f>
        <v>ORD-102215</v>
      </c>
      <c r="B2220" s="2" t="str">
        <f aca="false">RAW_DATA!B2216</f>
        <v>CUST-7542</v>
      </c>
      <c r="C2220" s="2" t="str">
        <f aca="false">RAW_DATA!C2216</f>
        <v>Kids</v>
      </c>
      <c r="D2220" s="2" t="str">
        <f aca="false">RAW_DATA!D2216</f>
        <v>KID-FROCK-001</v>
      </c>
      <c r="E2220" s="14" t="str">
        <f aca="false">RAW_DATA!E2216</f>
        <v>2024-12-04</v>
      </c>
      <c r="F2220" s="14" t="str">
        <f aca="false">RAW_DATA!F2216</f>
        <v>2024-12-06</v>
      </c>
      <c r="G2220" s="2" t="str">
        <f aca="false">RAW_DATA!G2216</f>
        <v>Bagmati</v>
      </c>
      <c r="H2220" s="4" t="n">
        <f aca="false">RAW_DATA!H2216</f>
        <v>3030.46</v>
      </c>
      <c r="I2220" s="5" t="n">
        <f aca="false">RAW_DATA!I2216</f>
        <v>15</v>
      </c>
      <c r="J2220" s="2" t="str">
        <f aca="false">RAW_DATA!J2216</f>
        <v>No</v>
      </c>
      <c r="K2220" s="15" t="n">
        <f aca="false">IF(AND(F2220&lt;&gt;"",E2220&lt;&gt;""),DATEVALUE(F2220)-DATEVALUE(E2220),"")</f>
        <v>2</v>
      </c>
      <c r="L2220" s="4" t="n">
        <f aca="false">H2220*(1-I2220/100)</f>
        <v>2575.891</v>
      </c>
      <c r="M2220" s="4" t="n">
        <f aca="false">H2220*CALCULATIONS!$B$2</f>
        <v>1818.276</v>
      </c>
      <c r="N2220" s="4" t="n">
        <f aca="false">IF(J2220="Yes",H2220*CALCULATIONS!$B$3,0)</f>
        <v>0</v>
      </c>
      <c r="O2220" s="4" t="n">
        <f aca="false">L2220-M2220-N2220</f>
        <v>757.615</v>
      </c>
      <c r="P2220" s="16" t="n">
        <f aca="false">IF(L2220&gt;0,O2220/L2220,"")</f>
        <v>0.294117647058824</v>
      </c>
    </row>
    <row r="2221" customFormat="false" ht="15" hidden="false" customHeight="false" outlineLevel="0" collapsed="false">
      <c r="A2221" s="2" t="str">
        <f aca="false">RAW_DATA!A2217</f>
        <v>ORD-102216</v>
      </c>
      <c r="B2221" s="2" t="str">
        <f aca="false">RAW_DATA!B2217</f>
        <v>CUST-6217</v>
      </c>
      <c r="C2221" s="2" t="str">
        <f aca="false">RAW_DATA!C2217</f>
        <v>Men</v>
      </c>
      <c r="D2221" s="2" t="str">
        <f aca="false">RAW_DATA!D2217</f>
        <v>MEN-TSHIRT-001</v>
      </c>
      <c r="E2221" s="14" t="str">
        <f aca="false">RAW_DATA!E2217</f>
        <v>2024-05-21</v>
      </c>
      <c r="F2221" s="14" t="str">
        <f aca="false">RAW_DATA!F2217</f>
        <v>2024-05-30</v>
      </c>
      <c r="G2221" s="2" t="str">
        <f aca="false">RAW_DATA!G2217</f>
        <v>Lumbini</v>
      </c>
      <c r="H2221" s="4" t="n">
        <f aca="false">RAW_DATA!H2217</f>
        <v>1417.23</v>
      </c>
      <c r="I2221" s="5" t="n">
        <f aca="false">RAW_DATA!I2217</f>
        <v>15</v>
      </c>
      <c r="J2221" s="2" t="str">
        <f aca="false">RAW_DATA!J2217</f>
        <v>Yes</v>
      </c>
      <c r="K2221" s="15" t="n">
        <f aca="false">IF(AND(F2221&lt;&gt;"",E2221&lt;&gt;""),DATEVALUE(F2221)-DATEVALUE(E2221),"")</f>
        <v>9</v>
      </c>
      <c r="L2221" s="4" t="n">
        <f aca="false">H2221*(1-I2221/100)</f>
        <v>1204.6455</v>
      </c>
      <c r="M2221" s="4" t="n">
        <f aca="false">H2221*CALCULATIONS!$B$2</f>
        <v>850.338</v>
      </c>
      <c r="N2221" s="4" t="n">
        <f aca="false">IF(J2221="Yes",H2221*CALCULATIONS!$B$3,0)</f>
        <v>283.446</v>
      </c>
      <c r="O2221" s="4" t="n">
        <f aca="false">L2221-M2221-N2221</f>
        <v>70.8615000000001</v>
      </c>
      <c r="P2221" s="16" t="n">
        <f aca="false">IF(L2221&gt;0,O2221/L2221,"")</f>
        <v>0.0588235294117648</v>
      </c>
    </row>
    <row r="2222" customFormat="false" ht="15" hidden="false" customHeight="false" outlineLevel="0" collapsed="false">
      <c r="A2222" s="2" t="str">
        <f aca="false">RAW_DATA!A2218</f>
        <v>ORD-102217</v>
      </c>
      <c r="B2222" s="2" t="str">
        <f aca="false">RAW_DATA!B2218</f>
        <v>CUST-5385</v>
      </c>
      <c r="C2222" s="2" t="str">
        <f aca="false">RAW_DATA!C2218</f>
        <v>Men</v>
      </c>
      <c r="D2222" s="2" t="str">
        <f aca="false">RAW_DATA!D2218</f>
        <v>MEN-SHIRT-002</v>
      </c>
      <c r="E2222" s="14" t="str">
        <f aca="false">RAW_DATA!E2218</f>
        <v>2024-07-07</v>
      </c>
      <c r="F2222" s="14" t="str">
        <f aca="false">RAW_DATA!F2218</f>
        <v>2024-07-09</v>
      </c>
      <c r="G2222" s="2" t="str">
        <f aca="false">RAW_DATA!G2218</f>
        <v>Lumbini</v>
      </c>
      <c r="H2222" s="4" t="n">
        <f aca="false">RAW_DATA!H2218</f>
        <v>10065.48</v>
      </c>
      <c r="I2222" s="5" t="n">
        <f aca="false">RAW_DATA!I2218</f>
        <v>25</v>
      </c>
      <c r="J2222" s="2" t="str">
        <f aca="false">RAW_DATA!J2218</f>
        <v>No</v>
      </c>
      <c r="K2222" s="15" t="n">
        <f aca="false">IF(AND(F2222&lt;&gt;"",E2222&lt;&gt;""),DATEVALUE(F2222)-DATEVALUE(E2222),"")</f>
        <v>2</v>
      </c>
      <c r="L2222" s="4" t="n">
        <f aca="false">H2222*(1-I2222/100)</f>
        <v>7549.11</v>
      </c>
      <c r="M2222" s="4" t="n">
        <f aca="false">H2222*CALCULATIONS!$B$2</f>
        <v>6039.288</v>
      </c>
      <c r="N2222" s="4" t="n">
        <f aca="false">IF(J2222="Yes",H2222*CALCULATIONS!$B$3,0)</f>
        <v>0</v>
      </c>
      <c r="O2222" s="4" t="n">
        <f aca="false">L2222-M2222-N2222</f>
        <v>1509.822</v>
      </c>
      <c r="P2222" s="16" t="n">
        <f aca="false">IF(L2222&gt;0,O2222/L2222,"")</f>
        <v>0.2</v>
      </c>
    </row>
    <row r="2223" customFormat="false" ht="15" hidden="false" customHeight="false" outlineLevel="0" collapsed="false">
      <c r="A2223" s="2" t="str">
        <f aca="false">RAW_DATA!A2219</f>
        <v>ORD-102218</v>
      </c>
      <c r="B2223" s="2" t="str">
        <f aca="false">RAW_DATA!B2219</f>
        <v>CUST-2496</v>
      </c>
      <c r="C2223" s="2" t="str">
        <f aca="false">RAW_DATA!C2219</f>
        <v>Men</v>
      </c>
      <c r="D2223" s="2" t="str">
        <f aca="false">RAW_DATA!D2219</f>
        <v>MEN-KURTA-001</v>
      </c>
      <c r="E2223" s="14" t="str">
        <f aca="false">RAW_DATA!E2219</f>
        <v>2024-08-07</v>
      </c>
      <c r="F2223" s="14" t="str">
        <f aca="false">RAW_DATA!F2219</f>
        <v>2024-08-11</v>
      </c>
      <c r="G2223" s="2" t="str">
        <f aca="false">RAW_DATA!G2219</f>
        <v>Lumbini</v>
      </c>
      <c r="H2223" s="4" t="n">
        <f aca="false">RAW_DATA!H2219</f>
        <v>5462.2</v>
      </c>
      <c r="I2223" s="5" t="n">
        <f aca="false">RAW_DATA!I2219</f>
        <v>25</v>
      </c>
      <c r="J2223" s="2" t="str">
        <f aca="false">RAW_DATA!J2219</f>
        <v>No</v>
      </c>
      <c r="K2223" s="15" t="n">
        <f aca="false">IF(AND(F2223&lt;&gt;"",E2223&lt;&gt;""),DATEVALUE(F2223)-DATEVALUE(E2223),"")</f>
        <v>4</v>
      </c>
      <c r="L2223" s="4" t="n">
        <f aca="false">H2223*(1-I2223/100)</f>
        <v>4096.65</v>
      </c>
      <c r="M2223" s="4" t="n">
        <f aca="false">H2223*CALCULATIONS!$B$2</f>
        <v>3277.32</v>
      </c>
      <c r="N2223" s="4" t="n">
        <f aca="false">IF(J2223="Yes",H2223*CALCULATIONS!$B$3,0)</f>
        <v>0</v>
      </c>
      <c r="O2223" s="4" t="n">
        <f aca="false">L2223-M2223-N2223</f>
        <v>819.33</v>
      </c>
      <c r="P2223" s="16" t="n">
        <f aca="false">IF(L2223&gt;0,O2223/L2223,"")</f>
        <v>0.2</v>
      </c>
    </row>
    <row r="2224" customFormat="false" ht="15" hidden="false" customHeight="false" outlineLevel="0" collapsed="false">
      <c r="A2224" s="2" t="str">
        <f aca="false">RAW_DATA!A2220</f>
        <v>ORD-102219</v>
      </c>
      <c r="B2224" s="2" t="str">
        <f aca="false">RAW_DATA!B2220</f>
        <v>CUST-4028</v>
      </c>
      <c r="C2224" s="2" t="str">
        <f aca="false">RAW_DATA!C2220</f>
        <v>Women</v>
      </c>
      <c r="D2224" s="2" t="str">
        <f aca="false">RAW_DATA!D2220</f>
        <v>WOM-LEHENGA-001</v>
      </c>
      <c r="E2224" s="14" t="str">
        <f aca="false">RAW_DATA!E2220</f>
        <v>2024-08-18</v>
      </c>
      <c r="F2224" s="14" t="str">
        <f aca="false">RAW_DATA!F2220</f>
        <v>2024-08-24</v>
      </c>
      <c r="G2224" s="2" t="str">
        <f aca="false">RAW_DATA!G2220</f>
        <v>Gandaki</v>
      </c>
      <c r="H2224" s="4" t="n">
        <f aca="false">RAW_DATA!H2220</f>
        <v>9068.55</v>
      </c>
      <c r="I2224" s="5" t="n">
        <f aca="false">RAW_DATA!I2220</f>
        <v>5</v>
      </c>
      <c r="J2224" s="2" t="str">
        <f aca="false">RAW_DATA!J2220</f>
        <v>No</v>
      </c>
      <c r="K2224" s="15" t="n">
        <f aca="false">IF(AND(F2224&lt;&gt;"",E2224&lt;&gt;""),DATEVALUE(F2224)-DATEVALUE(E2224),"")</f>
        <v>6</v>
      </c>
      <c r="L2224" s="4" t="n">
        <f aca="false">H2224*(1-I2224/100)</f>
        <v>8615.1225</v>
      </c>
      <c r="M2224" s="4" t="n">
        <f aca="false">H2224*CALCULATIONS!$B$2</f>
        <v>5441.13</v>
      </c>
      <c r="N2224" s="4" t="n">
        <f aca="false">IF(J2224="Yes",H2224*CALCULATIONS!$B$3,0)</f>
        <v>0</v>
      </c>
      <c r="O2224" s="4" t="n">
        <f aca="false">L2224-M2224-N2224</f>
        <v>3173.9925</v>
      </c>
      <c r="P2224" s="16" t="n">
        <f aca="false">IF(L2224&gt;0,O2224/L2224,"")</f>
        <v>0.368421052631579</v>
      </c>
    </row>
    <row r="2225" customFormat="false" ht="15" hidden="false" customHeight="false" outlineLevel="0" collapsed="false">
      <c r="A2225" s="2" t="str">
        <f aca="false">RAW_DATA!A2221</f>
        <v>ORD-102220</v>
      </c>
      <c r="B2225" s="2" t="str">
        <f aca="false">RAW_DATA!B2221</f>
        <v>CUST-2165</v>
      </c>
      <c r="C2225" s="2" t="str">
        <f aca="false">RAW_DATA!C2221</f>
        <v>Men</v>
      </c>
      <c r="D2225" s="2" t="str">
        <f aca="false">RAW_DATA!D2221</f>
        <v>MEN-SHIRT-001</v>
      </c>
      <c r="E2225" s="14" t="str">
        <f aca="false">RAW_DATA!E2221</f>
        <v>2024-08-10</v>
      </c>
      <c r="F2225" s="14" t="str">
        <f aca="false">RAW_DATA!F2221</f>
        <v>2024-08-24</v>
      </c>
      <c r="G2225" s="2" t="str">
        <f aca="false">RAW_DATA!G2221</f>
        <v>Karnali</v>
      </c>
      <c r="H2225" s="4" t="n">
        <f aca="false">RAW_DATA!H2221</f>
        <v>4177.5</v>
      </c>
      <c r="I2225" s="5" t="n">
        <f aca="false">RAW_DATA!I2221</f>
        <v>0</v>
      </c>
      <c r="J2225" s="2" t="str">
        <f aca="false">RAW_DATA!J2221</f>
        <v>No</v>
      </c>
      <c r="K2225" s="15" t="n">
        <f aca="false">IF(AND(F2225&lt;&gt;"",E2225&lt;&gt;""),DATEVALUE(F2225)-DATEVALUE(E2225),"")</f>
        <v>14</v>
      </c>
      <c r="L2225" s="4" t="n">
        <f aca="false">H2225*(1-I2225/100)</f>
        <v>4177.5</v>
      </c>
      <c r="M2225" s="4" t="n">
        <f aca="false">H2225*CALCULATIONS!$B$2</f>
        <v>2506.5</v>
      </c>
      <c r="N2225" s="4" t="n">
        <f aca="false">IF(J2225="Yes",H2225*CALCULATIONS!$B$3,0)</f>
        <v>0</v>
      </c>
      <c r="O2225" s="4" t="n">
        <f aca="false">L2225-M2225-N2225</f>
        <v>1671</v>
      </c>
      <c r="P2225" s="16" t="n">
        <f aca="false">IF(L2225&gt;0,O2225/L2225,"")</f>
        <v>0.4</v>
      </c>
    </row>
    <row r="2226" customFormat="false" ht="15" hidden="false" customHeight="false" outlineLevel="0" collapsed="false">
      <c r="A2226" s="2" t="str">
        <f aca="false">RAW_DATA!A2222</f>
        <v>ORD-102221</v>
      </c>
      <c r="B2226" s="2" t="str">
        <f aca="false">RAW_DATA!B2222</f>
        <v>CUST-4991</v>
      </c>
      <c r="C2226" s="2" t="str">
        <f aca="false">RAW_DATA!C2222</f>
        <v>Women</v>
      </c>
      <c r="D2226" s="2" t="str">
        <f aca="false">RAW_DATA!D2222</f>
        <v>WOM-SUIT-001</v>
      </c>
      <c r="E2226" s="14" t="str">
        <f aca="false">RAW_DATA!E2222</f>
        <v>2024-03-17</v>
      </c>
      <c r="F2226" s="14" t="str">
        <f aca="false">RAW_DATA!F2222</f>
        <v>2024-03-21</v>
      </c>
      <c r="G2226" s="2" t="str">
        <f aca="false">RAW_DATA!G2222</f>
        <v>Bagmati</v>
      </c>
      <c r="H2226" s="4" t="n">
        <f aca="false">RAW_DATA!H2222</f>
        <v>10093.67</v>
      </c>
      <c r="I2226" s="5" t="n">
        <f aca="false">RAW_DATA!I2222</f>
        <v>25</v>
      </c>
      <c r="J2226" s="2" t="str">
        <f aca="false">RAW_DATA!J2222</f>
        <v>No</v>
      </c>
      <c r="K2226" s="15" t="n">
        <f aca="false">IF(AND(F2226&lt;&gt;"",E2226&lt;&gt;""),DATEVALUE(F2226)-DATEVALUE(E2226),"")</f>
        <v>4</v>
      </c>
      <c r="L2226" s="4" t="n">
        <f aca="false">H2226*(1-I2226/100)</f>
        <v>7570.2525</v>
      </c>
      <c r="M2226" s="4" t="n">
        <f aca="false">H2226*CALCULATIONS!$B$2</f>
        <v>6056.202</v>
      </c>
      <c r="N2226" s="4" t="n">
        <f aca="false">IF(J2226="Yes",H2226*CALCULATIONS!$B$3,0)</f>
        <v>0</v>
      </c>
      <c r="O2226" s="4" t="n">
        <f aca="false">L2226-M2226-N2226</f>
        <v>1514.0505</v>
      </c>
      <c r="P2226" s="16" t="n">
        <f aca="false">IF(L2226&gt;0,O2226/L2226,"")</f>
        <v>0.2</v>
      </c>
    </row>
    <row r="2227" customFormat="false" ht="15" hidden="false" customHeight="false" outlineLevel="0" collapsed="false">
      <c r="A2227" s="2" t="str">
        <f aca="false">RAW_DATA!A2223</f>
        <v>ORD-102222</v>
      </c>
      <c r="B2227" s="2" t="str">
        <f aca="false">RAW_DATA!B2223</f>
        <v>CUST-1595</v>
      </c>
      <c r="C2227" s="2" t="str">
        <f aca="false">RAW_DATA!C2223</f>
        <v>Women</v>
      </c>
      <c r="D2227" s="2" t="str">
        <f aca="false">RAW_DATA!D2223</f>
        <v>WOM-LEHENGA-001</v>
      </c>
      <c r="E2227" s="14" t="str">
        <f aca="false">RAW_DATA!E2223</f>
        <v>2024-09-29</v>
      </c>
      <c r="F2227" s="14" t="str">
        <f aca="false">RAW_DATA!F2223</f>
        <v>2024-10-05</v>
      </c>
      <c r="G2227" s="2" t="str">
        <f aca="false">RAW_DATA!G2223</f>
        <v>Sudurpashchim</v>
      </c>
      <c r="H2227" s="4" t="n">
        <f aca="false">RAW_DATA!H2223</f>
        <v>6351.24</v>
      </c>
      <c r="I2227" s="5" t="n">
        <f aca="false">RAW_DATA!I2223</f>
        <v>20</v>
      </c>
      <c r="J2227" s="2" t="str">
        <f aca="false">RAW_DATA!J2223</f>
        <v>No</v>
      </c>
      <c r="K2227" s="15" t="n">
        <f aca="false">IF(AND(F2227&lt;&gt;"",E2227&lt;&gt;""),DATEVALUE(F2227)-DATEVALUE(E2227),"")</f>
        <v>6</v>
      </c>
      <c r="L2227" s="4" t="n">
        <f aca="false">H2227*(1-I2227/100)</f>
        <v>5080.992</v>
      </c>
      <c r="M2227" s="4" t="n">
        <f aca="false">H2227*CALCULATIONS!$B$2</f>
        <v>3810.744</v>
      </c>
      <c r="N2227" s="4" t="n">
        <f aca="false">IF(J2227="Yes",H2227*CALCULATIONS!$B$3,0)</f>
        <v>0</v>
      </c>
      <c r="O2227" s="4" t="n">
        <f aca="false">L2227-M2227-N2227</f>
        <v>1270.248</v>
      </c>
      <c r="P2227" s="16" t="n">
        <f aca="false">IF(L2227&gt;0,O2227/L2227,"")</f>
        <v>0.25</v>
      </c>
    </row>
    <row r="2228" customFormat="false" ht="15" hidden="false" customHeight="false" outlineLevel="0" collapsed="false">
      <c r="A2228" s="2" t="str">
        <f aca="false">RAW_DATA!A2224</f>
        <v>ORD-102223</v>
      </c>
      <c r="B2228" s="2" t="str">
        <f aca="false">RAW_DATA!B2224</f>
        <v>CUST-4037</v>
      </c>
      <c r="C2228" s="2" t="str">
        <f aca="false">RAW_DATA!C2224</f>
        <v>Women</v>
      </c>
      <c r="D2228" s="2" t="str">
        <f aca="false">RAW_DATA!D2224</f>
        <v>WOM-CARDIGAN-001</v>
      </c>
      <c r="E2228" s="14" t="str">
        <f aca="false">RAW_DATA!E2224</f>
        <v>2024-09-08</v>
      </c>
      <c r="F2228" s="14" t="str">
        <f aca="false">RAW_DATA!F2224</f>
        <v>2024-09-19</v>
      </c>
      <c r="G2228" s="2" t="str">
        <f aca="false">RAW_DATA!G2224</f>
        <v>Madhesh</v>
      </c>
      <c r="H2228" s="4" t="n">
        <f aca="false">RAW_DATA!H2224</f>
        <v>2892.12</v>
      </c>
      <c r="I2228" s="5" t="n">
        <f aca="false">RAW_DATA!I2224</f>
        <v>0</v>
      </c>
      <c r="J2228" s="2" t="str">
        <f aca="false">RAW_DATA!J2224</f>
        <v>No</v>
      </c>
      <c r="K2228" s="15" t="n">
        <f aca="false">IF(AND(F2228&lt;&gt;"",E2228&lt;&gt;""),DATEVALUE(F2228)-DATEVALUE(E2228),"")</f>
        <v>11</v>
      </c>
      <c r="L2228" s="4" t="n">
        <f aca="false">H2228*(1-I2228/100)</f>
        <v>2892.12</v>
      </c>
      <c r="M2228" s="4" t="n">
        <f aca="false">H2228*CALCULATIONS!$B$2</f>
        <v>1735.272</v>
      </c>
      <c r="N2228" s="4" t="n">
        <f aca="false">IF(J2228="Yes",H2228*CALCULATIONS!$B$3,0)</f>
        <v>0</v>
      </c>
      <c r="O2228" s="4" t="n">
        <f aca="false">L2228-M2228-N2228</f>
        <v>1156.848</v>
      </c>
      <c r="P2228" s="16" t="n">
        <f aca="false">IF(L2228&gt;0,O2228/L2228,"")</f>
        <v>0.4</v>
      </c>
    </row>
    <row r="2229" customFormat="false" ht="15" hidden="false" customHeight="false" outlineLevel="0" collapsed="false">
      <c r="A2229" s="2" t="str">
        <f aca="false">RAW_DATA!A2225</f>
        <v>ORD-102224</v>
      </c>
      <c r="B2229" s="2" t="str">
        <f aca="false">RAW_DATA!B2225</f>
        <v>CUST-9761</v>
      </c>
      <c r="C2229" s="2" t="str">
        <f aca="false">RAW_DATA!C2225</f>
        <v>Men</v>
      </c>
      <c r="D2229" s="2" t="str">
        <f aca="false">RAW_DATA!D2225</f>
        <v>MEN-POLO-001</v>
      </c>
      <c r="E2229" s="14" t="str">
        <f aca="false">RAW_DATA!E2225</f>
        <v>2024-06-22</v>
      </c>
      <c r="F2229" s="14" t="str">
        <f aca="false">RAW_DATA!F2225</f>
        <v>2024-06-29</v>
      </c>
      <c r="G2229" s="2" t="str">
        <f aca="false">RAW_DATA!G2225</f>
        <v>Lumbini</v>
      </c>
      <c r="H2229" s="4" t="n">
        <f aca="false">RAW_DATA!H2225</f>
        <v>7175.54</v>
      </c>
      <c r="I2229" s="5" t="n">
        <f aca="false">RAW_DATA!I2225</f>
        <v>0</v>
      </c>
      <c r="J2229" s="2" t="str">
        <f aca="false">RAW_DATA!J2225</f>
        <v>No</v>
      </c>
      <c r="K2229" s="15" t="n">
        <f aca="false">IF(AND(F2229&lt;&gt;"",E2229&lt;&gt;""),DATEVALUE(F2229)-DATEVALUE(E2229),"")</f>
        <v>7</v>
      </c>
      <c r="L2229" s="4" t="n">
        <f aca="false">H2229*(1-I2229/100)</f>
        <v>7175.54</v>
      </c>
      <c r="M2229" s="4" t="n">
        <f aca="false">H2229*CALCULATIONS!$B$2</f>
        <v>4305.324</v>
      </c>
      <c r="N2229" s="4" t="n">
        <f aca="false">IF(J2229="Yes",H2229*CALCULATIONS!$B$3,0)</f>
        <v>0</v>
      </c>
      <c r="O2229" s="4" t="n">
        <f aca="false">L2229-M2229-N2229</f>
        <v>2870.216</v>
      </c>
      <c r="P2229" s="16" t="n">
        <f aca="false">IF(L2229&gt;0,O2229/L2229,"")</f>
        <v>0.4</v>
      </c>
    </row>
    <row r="2230" customFormat="false" ht="15" hidden="false" customHeight="false" outlineLevel="0" collapsed="false">
      <c r="A2230" s="2" t="str">
        <f aca="false">RAW_DATA!A2226</f>
        <v>ORD-102225</v>
      </c>
      <c r="B2230" s="2" t="str">
        <f aca="false">RAW_DATA!B2226</f>
        <v>CUST-6058</v>
      </c>
      <c r="C2230" s="2" t="str">
        <f aca="false">RAW_DATA!C2226</f>
        <v>Women</v>
      </c>
      <c r="D2230" s="2" t="str">
        <f aca="false">RAW_DATA!D2226</f>
        <v>WOM-CARDIGAN-001</v>
      </c>
      <c r="E2230" s="14" t="str">
        <f aca="false">RAW_DATA!E2226</f>
        <v>2024-04-16</v>
      </c>
      <c r="F2230" s="14" t="str">
        <f aca="false">RAW_DATA!F2226</f>
        <v>2024-04-29</v>
      </c>
      <c r="G2230" s="2" t="str">
        <f aca="false">RAW_DATA!G2226</f>
        <v>Madhesh</v>
      </c>
      <c r="H2230" s="4" t="n">
        <f aca="false">RAW_DATA!H2226</f>
        <v>12689.57</v>
      </c>
      <c r="I2230" s="5" t="n">
        <f aca="false">RAW_DATA!I2226</f>
        <v>5</v>
      </c>
      <c r="J2230" s="2" t="str">
        <f aca="false">RAW_DATA!J2226</f>
        <v>No</v>
      </c>
      <c r="K2230" s="15" t="n">
        <f aca="false">IF(AND(F2230&lt;&gt;"",E2230&lt;&gt;""),DATEVALUE(F2230)-DATEVALUE(E2230),"")</f>
        <v>13</v>
      </c>
      <c r="L2230" s="4" t="n">
        <f aca="false">H2230*(1-I2230/100)</f>
        <v>12055.0915</v>
      </c>
      <c r="M2230" s="4" t="n">
        <f aca="false">H2230*CALCULATIONS!$B$2</f>
        <v>7613.742</v>
      </c>
      <c r="N2230" s="4" t="n">
        <f aca="false">IF(J2230="Yes",H2230*CALCULATIONS!$B$3,0)</f>
        <v>0</v>
      </c>
      <c r="O2230" s="4" t="n">
        <f aca="false">L2230-M2230-N2230</f>
        <v>4441.3495</v>
      </c>
      <c r="P2230" s="16" t="n">
        <f aca="false">IF(L2230&gt;0,O2230/L2230,"")</f>
        <v>0.368421052631579</v>
      </c>
    </row>
    <row r="2231" customFormat="false" ht="15" hidden="false" customHeight="false" outlineLevel="0" collapsed="false">
      <c r="A2231" s="2" t="str">
        <f aca="false">RAW_DATA!A2227</f>
        <v>ORD-102226</v>
      </c>
      <c r="B2231" s="2" t="str">
        <f aca="false">RAW_DATA!B2227</f>
        <v>CUST-6486</v>
      </c>
      <c r="C2231" s="2" t="str">
        <f aca="false">RAW_DATA!C2227</f>
        <v>Men</v>
      </c>
      <c r="D2231" s="2" t="str">
        <f aca="false">RAW_DATA!D2227</f>
        <v>MEN-KURTA-001</v>
      </c>
      <c r="E2231" s="14" t="str">
        <f aca="false">RAW_DATA!E2227</f>
        <v>2024-06-07</v>
      </c>
      <c r="F2231" s="14" t="str">
        <f aca="false">RAW_DATA!F2227</f>
        <v>2024-06-10</v>
      </c>
      <c r="G2231" s="2" t="str">
        <f aca="false">RAW_DATA!G2227</f>
        <v>Bagmati</v>
      </c>
      <c r="H2231" s="4" t="n">
        <f aca="false">RAW_DATA!H2227</f>
        <v>6042.35</v>
      </c>
      <c r="I2231" s="5" t="n">
        <f aca="false">RAW_DATA!I2227</f>
        <v>30</v>
      </c>
      <c r="J2231" s="2" t="str">
        <f aca="false">RAW_DATA!J2227</f>
        <v>No</v>
      </c>
      <c r="K2231" s="15" t="n">
        <f aca="false">IF(AND(F2231&lt;&gt;"",E2231&lt;&gt;""),DATEVALUE(F2231)-DATEVALUE(E2231),"")</f>
        <v>3</v>
      </c>
      <c r="L2231" s="4" t="n">
        <f aca="false">H2231*(1-I2231/100)</f>
        <v>4229.645</v>
      </c>
      <c r="M2231" s="4" t="n">
        <f aca="false">H2231*CALCULATIONS!$B$2</f>
        <v>3625.41</v>
      </c>
      <c r="N2231" s="4" t="n">
        <f aca="false">IF(J2231="Yes",H2231*CALCULATIONS!$B$3,0)</f>
        <v>0</v>
      </c>
      <c r="O2231" s="4" t="n">
        <f aca="false">L2231-M2231-N2231</f>
        <v>604.235</v>
      </c>
      <c r="P2231" s="16" t="n">
        <f aca="false">IF(L2231&gt;0,O2231/L2231,"")</f>
        <v>0.142857142857143</v>
      </c>
    </row>
    <row r="2232" customFormat="false" ht="15" hidden="false" customHeight="false" outlineLevel="0" collapsed="false">
      <c r="A2232" s="2" t="str">
        <f aca="false">RAW_DATA!A2228</f>
        <v>ORD-102227</v>
      </c>
      <c r="B2232" s="2" t="str">
        <f aca="false">RAW_DATA!B2228</f>
        <v>CUST-6719</v>
      </c>
      <c r="C2232" s="2" t="str">
        <f aca="false">RAW_DATA!C2228</f>
        <v>Men</v>
      </c>
      <c r="D2232" s="2" t="str">
        <f aca="false">RAW_DATA!D2228</f>
        <v>MEN-SHIRT-002</v>
      </c>
      <c r="E2232" s="14" t="str">
        <f aca="false">RAW_DATA!E2228</f>
        <v>2024-02-05</v>
      </c>
      <c r="F2232" s="14" t="str">
        <f aca="false">RAW_DATA!F2228</f>
        <v>2024-02-10</v>
      </c>
      <c r="G2232" s="2" t="str">
        <f aca="false">RAW_DATA!G2228</f>
        <v>Bagmati</v>
      </c>
      <c r="H2232" s="4" t="n">
        <f aca="false">RAW_DATA!H2228</f>
        <v>2255.25</v>
      </c>
      <c r="I2232" s="5" t="n">
        <f aca="false">RAW_DATA!I2228</f>
        <v>5</v>
      </c>
      <c r="J2232" s="2" t="str">
        <f aca="false">RAW_DATA!J2228</f>
        <v>Yes</v>
      </c>
      <c r="K2232" s="15" t="n">
        <f aca="false">IF(AND(F2232&lt;&gt;"",E2232&lt;&gt;""),DATEVALUE(F2232)-DATEVALUE(E2232),"")</f>
        <v>5</v>
      </c>
      <c r="L2232" s="4" t="n">
        <f aca="false">H2232*(1-I2232/100)</f>
        <v>2142.4875</v>
      </c>
      <c r="M2232" s="4" t="n">
        <f aca="false">H2232*CALCULATIONS!$B$2</f>
        <v>1353.15</v>
      </c>
      <c r="N2232" s="4" t="n">
        <f aca="false">IF(J2232="Yes",H2232*CALCULATIONS!$B$3,0)</f>
        <v>451.05</v>
      </c>
      <c r="O2232" s="4" t="n">
        <f aca="false">L2232-M2232-N2232</f>
        <v>338.2875</v>
      </c>
      <c r="P2232" s="16" t="n">
        <f aca="false">IF(L2232&gt;0,O2232/L2232,"")</f>
        <v>0.157894736842105</v>
      </c>
    </row>
    <row r="2233" customFormat="false" ht="15" hidden="false" customHeight="false" outlineLevel="0" collapsed="false">
      <c r="A2233" s="2" t="str">
        <f aca="false">RAW_DATA!A2229</f>
        <v>ORD-102228</v>
      </c>
      <c r="B2233" s="2" t="str">
        <f aca="false">RAW_DATA!B2229</f>
        <v>CUST-1112</v>
      </c>
      <c r="C2233" s="2" t="str">
        <f aca="false">RAW_DATA!C2229</f>
        <v>Women</v>
      </c>
      <c r="D2233" s="2" t="str">
        <f aca="false">RAW_DATA!D2229</f>
        <v>WOM-LEHENGA-001</v>
      </c>
      <c r="E2233" s="14" t="str">
        <f aca="false">RAW_DATA!E2229</f>
        <v>2024-08-21</v>
      </c>
      <c r="F2233" s="14" t="str">
        <f aca="false">RAW_DATA!F2229</f>
        <v>2024-08-30</v>
      </c>
      <c r="G2233" s="2" t="str">
        <f aca="false">RAW_DATA!G2229</f>
        <v>Bagmati</v>
      </c>
      <c r="H2233" s="4" t="n">
        <f aca="false">RAW_DATA!H2229</f>
        <v>8664.09</v>
      </c>
      <c r="I2233" s="5" t="n">
        <f aca="false">RAW_DATA!I2229</f>
        <v>10</v>
      </c>
      <c r="J2233" s="2" t="str">
        <f aca="false">RAW_DATA!J2229</f>
        <v>No</v>
      </c>
      <c r="K2233" s="15" t="n">
        <f aca="false">IF(AND(F2233&lt;&gt;"",E2233&lt;&gt;""),DATEVALUE(F2233)-DATEVALUE(E2233),"")</f>
        <v>9</v>
      </c>
      <c r="L2233" s="4" t="n">
        <f aca="false">H2233*(1-I2233/100)</f>
        <v>7797.681</v>
      </c>
      <c r="M2233" s="4" t="n">
        <f aca="false">H2233*CALCULATIONS!$B$2</f>
        <v>5198.454</v>
      </c>
      <c r="N2233" s="4" t="n">
        <f aca="false">IF(J2233="Yes",H2233*CALCULATIONS!$B$3,0)</f>
        <v>0</v>
      </c>
      <c r="O2233" s="4" t="n">
        <f aca="false">L2233-M2233-N2233</f>
        <v>2599.227</v>
      </c>
      <c r="P2233" s="16" t="n">
        <f aca="false">IF(L2233&gt;0,O2233/L2233,"")</f>
        <v>0.333333333333333</v>
      </c>
    </row>
    <row r="2234" customFormat="false" ht="15" hidden="false" customHeight="false" outlineLevel="0" collapsed="false">
      <c r="A2234" s="2" t="str">
        <f aca="false">RAW_DATA!A2230</f>
        <v>ORD-102229</v>
      </c>
      <c r="B2234" s="2" t="str">
        <f aca="false">RAW_DATA!B2230</f>
        <v>CUST-8131</v>
      </c>
      <c r="C2234" s="2" t="str">
        <f aca="false">RAW_DATA!C2230</f>
        <v>Women</v>
      </c>
      <c r="D2234" s="2" t="str">
        <f aca="false">RAW_DATA!D2230</f>
        <v>WOM-KURTA-001</v>
      </c>
      <c r="E2234" s="14" t="str">
        <f aca="false">RAW_DATA!E2230</f>
        <v>2024-06-05</v>
      </c>
      <c r="F2234" s="14" t="str">
        <f aca="false">RAW_DATA!F2230</f>
        <v>2024-06-09</v>
      </c>
      <c r="G2234" s="2" t="str">
        <f aca="false">RAW_DATA!G2230</f>
        <v>Bagmati</v>
      </c>
      <c r="H2234" s="4" t="n">
        <f aca="false">RAW_DATA!H2230</f>
        <v>7231.87</v>
      </c>
      <c r="I2234" s="5" t="n">
        <f aca="false">RAW_DATA!I2230</f>
        <v>20</v>
      </c>
      <c r="J2234" s="2" t="str">
        <f aca="false">RAW_DATA!J2230</f>
        <v>No</v>
      </c>
      <c r="K2234" s="15" t="n">
        <f aca="false">IF(AND(F2234&lt;&gt;"",E2234&lt;&gt;""),DATEVALUE(F2234)-DATEVALUE(E2234),"")</f>
        <v>4</v>
      </c>
      <c r="L2234" s="4" t="n">
        <f aca="false">H2234*(1-I2234/100)</f>
        <v>5785.496</v>
      </c>
      <c r="M2234" s="4" t="n">
        <f aca="false">H2234*CALCULATIONS!$B$2</f>
        <v>4339.122</v>
      </c>
      <c r="N2234" s="4" t="n">
        <f aca="false">IF(J2234="Yes",H2234*CALCULATIONS!$B$3,0)</f>
        <v>0</v>
      </c>
      <c r="O2234" s="4" t="n">
        <f aca="false">L2234-M2234-N2234</f>
        <v>1446.374</v>
      </c>
      <c r="P2234" s="16" t="n">
        <f aca="false">IF(L2234&gt;0,O2234/L2234,"")</f>
        <v>0.25</v>
      </c>
    </row>
    <row r="2235" customFormat="false" ht="15" hidden="false" customHeight="false" outlineLevel="0" collapsed="false">
      <c r="A2235" s="2" t="str">
        <f aca="false">RAW_DATA!A2231</f>
        <v>ORD-102230</v>
      </c>
      <c r="B2235" s="2" t="str">
        <f aca="false">RAW_DATA!B2231</f>
        <v>CUST-4298</v>
      </c>
      <c r="C2235" s="2" t="str">
        <f aca="false">RAW_DATA!C2231</f>
        <v>Women</v>
      </c>
      <c r="D2235" s="2" t="str">
        <f aca="false">RAW_DATA!D2231</f>
        <v>WOM-JEANS-001</v>
      </c>
      <c r="E2235" s="14" t="str">
        <f aca="false">RAW_DATA!E2231</f>
        <v>2024-06-07</v>
      </c>
      <c r="F2235" s="14" t="str">
        <f aca="false">RAW_DATA!F2231</f>
        <v>2024-06-17</v>
      </c>
      <c r="G2235" s="2" t="str">
        <f aca="false">RAW_DATA!G2231</f>
        <v>Gandaki</v>
      </c>
      <c r="H2235" s="4" t="n">
        <f aca="false">RAW_DATA!H2231</f>
        <v>7027.01</v>
      </c>
      <c r="I2235" s="5" t="n">
        <f aca="false">RAW_DATA!I2231</f>
        <v>20</v>
      </c>
      <c r="J2235" s="2" t="str">
        <f aca="false">RAW_DATA!J2231</f>
        <v>Yes</v>
      </c>
      <c r="K2235" s="15" t="n">
        <f aca="false">IF(AND(F2235&lt;&gt;"",E2235&lt;&gt;""),DATEVALUE(F2235)-DATEVALUE(E2235),"")</f>
        <v>10</v>
      </c>
      <c r="L2235" s="4" t="n">
        <f aca="false">H2235*(1-I2235/100)</f>
        <v>5621.608</v>
      </c>
      <c r="M2235" s="4" t="n">
        <f aca="false">H2235*CALCULATIONS!$B$2</f>
        <v>4216.206</v>
      </c>
      <c r="N2235" s="4" t="n">
        <f aca="false">IF(J2235="Yes",H2235*CALCULATIONS!$B$3,0)</f>
        <v>1405.402</v>
      </c>
      <c r="O2235" s="4" t="n">
        <f aca="false">L2235-M2235-N2235</f>
        <v>0</v>
      </c>
      <c r="P2235" s="16" t="n">
        <f aca="false">IF(L2235&gt;0,O2235/L2235,"")</f>
        <v>0</v>
      </c>
    </row>
    <row r="2236" customFormat="false" ht="15" hidden="false" customHeight="false" outlineLevel="0" collapsed="false">
      <c r="A2236" s="2" t="str">
        <f aca="false">RAW_DATA!A2232</f>
        <v>ORD-102231</v>
      </c>
      <c r="B2236" s="2" t="str">
        <f aca="false">RAW_DATA!B2232</f>
        <v>CUST-6783</v>
      </c>
      <c r="C2236" s="2" t="str">
        <f aca="false">RAW_DATA!C2232</f>
        <v>Men</v>
      </c>
      <c r="D2236" s="2" t="str">
        <f aca="false">RAW_DATA!D2232</f>
        <v>MEN-SUIT-001</v>
      </c>
      <c r="E2236" s="14" t="str">
        <f aca="false">RAW_DATA!E2232</f>
        <v>2024-06-18</v>
      </c>
      <c r="F2236" s="14" t="str">
        <f aca="false">RAW_DATA!F2232</f>
        <v>2024-06-19</v>
      </c>
      <c r="G2236" s="2" t="str">
        <f aca="false">RAW_DATA!G2232</f>
        <v>Madhesh</v>
      </c>
      <c r="H2236" s="4" t="n">
        <f aca="false">RAW_DATA!H2232</f>
        <v>4225.51</v>
      </c>
      <c r="I2236" s="5" t="n">
        <f aca="false">RAW_DATA!I2232</f>
        <v>0</v>
      </c>
      <c r="J2236" s="2" t="str">
        <f aca="false">RAW_DATA!J2232</f>
        <v>No</v>
      </c>
      <c r="K2236" s="15" t="n">
        <f aca="false">IF(AND(F2236&lt;&gt;"",E2236&lt;&gt;""),DATEVALUE(F2236)-DATEVALUE(E2236),"")</f>
        <v>1</v>
      </c>
      <c r="L2236" s="4" t="n">
        <f aca="false">H2236*(1-I2236/100)</f>
        <v>4225.51</v>
      </c>
      <c r="M2236" s="4" t="n">
        <f aca="false">H2236*CALCULATIONS!$B$2</f>
        <v>2535.306</v>
      </c>
      <c r="N2236" s="4" t="n">
        <f aca="false">IF(J2236="Yes",H2236*CALCULATIONS!$B$3,0)</f>
        <v>0</v>
      </c>
      <c r="O2236" s="4" t="n">
        <f aca="false">L2236-M2236-N2236</f>
        <v>1690.204</v>
      </c>
      <c r="P2236" s="16" t="n">
        <f aca="false">IF(L2236&gt;0,O2236/L2236,"")</f>
        <v>0.4</v>
      </c>
    </row>
    <row r="2237" customFormat="false" ht="15" hidden="false" customHeight="false" outlineLevel="0" collapsed="false">
      <c r="A2237" s="2" t="str">
        <f aca="false">RAW_DATA!A2233</f>
        <v>ORD-102232</v>
      </c>
      <c r="B2237" s="2" t="str">
        <f aca="false">RAW_DATA!B2233</f>
        <v>CUST-4055</v>
      </c>
      <c r="C2237" s="2" t="str">
        <f aca="false">RAW_DATA!C2233</f>
        <v>Men</v>
      </c>
      <c r="D2237" s="2" t="str">
        <f aca="false">RAW_DATA!D2233</f>
        <v>MEN-JEANS-002</v>
      </c>
      <c r="E2237" s="14" t="str">
        <f aca="false">RAW_DATA!E2233</f>
        <v>2024-07-16</v>
      </c>
      <c r="F2237" s="14" t="str">
        <f aca="false">RAW_DATA!F2233</f>
        <v>2024-07-30</v>
      </c>
      <c r="G2237" s="2" t="str">
        <f aca="false">RAW_DATA!G2233</f>
        <v>Madhesh</v>
      </c>
      <c r="H2237" s="4" t="n">
        <f aca="false">RAW_DATA!H2233</f>
        <v>9038.52</v>
      </c>
      <c r="I2237" s="5" t="n">
        <f aca="false">RAW_DATA!I2233</f>
        <v>0</v>
      </c>
      <c r="J2237" s="2" t="str">
        <f aca="false">RAW_DATA!J2233</f>
        <v>No</v>
      </c>
      <c r="K2237" s="15" t="n">
        <f aca="false">IF(AND(F2237&lt;&gt;"",E2237&lt;&gt;""),DATEVALUE(F2237)-DATEVALUE(E2237),"")</f>
        <v>14</v>
      </c>
      <c r="L2237" s="4" t="n">
        <f aca="false">H2237*(1-I2237/100)</f>
        <v>9038.52</v>
      </c>
      <c r="M2237" s="4" t="n">
        <f aca="false">H2237*CALCULATIONS!$B$2</f>
        <v>5423.112</v>
      </c>
      <c r="N2237" s="4" t="n">
        <f aca="false">IF(J2237="Yes",H2237*CALCULATIONS!$B$3,0)</f>
        <v>0</v>
      </c>
      <c r="O2237" s="4" t="n">
        <f aca="false">L2237-M2237-N2237</f>
        <v>3615.408</v>
      </c>
      <c r="P2237" s="16" t="n">
        <f aca="false">IF(L2237&gt;0,O2237/L2237,"")</f>
        <v>0.4</v>
      </c>
    </row>
    <row r="2238" customFormat="false" ht="15" hidden="false" customHeight="false" outlineLevel="0" collapsed="false">
      <c r="A2238" s="2" t="str">
        <f aca="false">RAW_DATA!A2234</f>
        <v>ORD-102233</v>
      </c>
      <c r="B2238" s="2" t="str">
        <f aca="false">RAW_DATA!B2234</f>
        <v>CUST-4649</v>
      </c>
      <c r="C2238" s="2" t="str">
        <f aca="false">RAW_DATA!C2234</f>
        <v>Kids</v>
      </c>
      <c r="D2238" s="2" t="str">
        <f aca="false">RAW_DATA!D2234</f>
        <v>KID-HOODIE-001</v>
      </c>
      <c r="E2238" s="14" t="str">
        <f aca="false">RAW_DATA!E2234</f>
        <v>2024-07-02</v>
      </c>
      <c r="F2238" s="14" t="str">
        <f aca="false">RAW_DATA!F2234</f>
        <v>2024-07-05</v>
      </c>
      <c r="G2238" s="2" t="str">
        <f aca="false">RAW_DATA!G2234</f>
        <v>Bagmati</v>
      </c>
      <c r="H2238" s="4" t="n">
        <f aca="false">RAW_DATA!H2234</f>
        <v>8698.77</v>
      </c>
      <c r="I2238" s="5" t="n">
        <f aca="false">RAW_DATA!I2234</f>
        <v>25</v>
      </c>
      <c r="J2238" s="2" t="str">
        <f aca="false">RAW_DATA!J2234</f>
        <v>No</v>
      </c>
      <c r="K2238" s="15" t="n">
        <f aca="false">IF(AND(F2238&lt;&gt;"",E2238&lt;&gt;""),DATEVALUE(F2238)-DATEVALUE(E2238),"")</f>
        <v>3</v>
      </c>
      <c r="L2238" s="4" t="n">
        <f aca="false">H2238*(1-I2238/100)</f>
        <v>6524.0775</v>
      </c>
      <c r="M2238" s="4" t="n">
        <f aca="false">H2238*CALCULATIONS!$B$2</f>
        <v>5219.262</v>
      </c>
      <c r="N2238" s="4" t="n">
        <f aca="false">IF(J2238="Yes",H2238*CALCULATIONS!$B$3,0)</f>
        <v>0</v>
      </c>
      <c r="O2238" s="4" t="n">
        <f aca="false">L2238-M2238-N2238</f>
        <v>1304.8155</v>
      </c>
      <c r="P2238" s="16" t="n">
        <f aca="false">IF(L2238&gt;0,O2238/L2238,"")</f>
        <v>0.2</v>
      </c>
    </row>
    <row r="2239" customFormat="false" ht="15" hidden="false" customHeight="false" outlineLevel="0" collapsed="false">
      <c r="A2239" s="2" t="str">
        <f aca="false">RAW_DATA!A2235</f>
        <v>ORD-102234</v>
      </c>
      <c r="B2239" s="2" t="str">
        <f aca="false">RAW_DATA!B2235</f>
        <v>CUST-3646</v>
      </c>
      <c r="C2239" s="2" t="str">
        <f aca="false">RAW_DATA!C2235</f>
        <v>Men</v>
      </c>
      <c r="D2239" s="2" t="str">
        <f aca="false">RAW_DATA!D2235</f>
        <v>MEN-SHIRT-001</v>
      </c>
      <c r="E2239" s="14" t="str">
        <f aca="false">RAW_DATA!E2235</f>
        <v>2024-01-05</v>
      </c>
      <c r="F2239" s="14" t="str">
        <f aca="false">RAW_DATA!F2235</f>
        <v>2024-01-08</v>
      </c>
      <c r="G2239" s="2" t="str">
        <f aca="false">RAW_DATA!G2235</f>
        <v>Lumbini</v>
      </c>
      <c r="H2239" s="4" t="n">
        <f aca="false">RAW_DATA!H2235</f>
        <v>7256.3</v>
      </c>
      <c r="I2239" s="5" t="n">
        <f aca="false">RAW_DATA!I2235</f>
        <v>20</v>
      </c>
      <c r="J2239" s="2" t="str">
        <f aca="false">RAW_DATA!J2235</f>
        <v>No</v>
      </c>
      <c r="K2239" s="15" t="n">
        <f aca="false">IF(AND(F2239&lt;&gt;"",E2239&lt;&gt;""),DATEVALUE(F2239)-DATEVALUE(E2239),"")</f>
        <v>3</v>
      </c>
      <c r="L2239" s="4" t="n">
        <f aca="false">H2239*(1-I2239/100)</f>
        <v>5805.04</v>
      </c>
      <c r="M2239" s="4" t="n">
        <f aca="false">H2239*CALCULATIONS!$B$2</f>
        <v>4353.78</v>
      </c>
      <c r="N2239" s="4" t="n">
        <f aca="false">IF(J2239="Yes",H2239*CALCULATIONS!$B$3,0)</f>
        <v>0</v>
      </c>
      <c r="O2239" s="4" t="n">
        <f aca="false">L2239-M2239-N2239</f>
        <v>1451.26</v>
      </c>
      <c r="P2239" s="16" t="n">
        <f aca="false">IF(L2239&gt;0,O2239/L2239,"")</f>
        <v>0.25</v>
      </c>
    </row>
    <row r="2240" customFormat="false" ht="15" hidden="false" customHeight="false" outlineLevel="0" collapsed="false">
      <c r="A2240" s="2" t="str">
        <f aca="false">RAW_DATA!A2236</f>
        <v>ORD-102235</v>
      </c>
      <c r="B2240" s="2" t="str">
        <f aca="false">RAW_DATA!B2236</f>
        <v>CUST-5751</v>
      </c>
      <c r="C2240" s="2" t="str">
        <f aca="false">RAW_DATA!C2236</f>
        <v>Women</v>
      </c>
      <c r="D2240" s="2" t="str">
        <f aca="false">RAW_DATA!D2236</f>
        <v>WOM-SUIT-001</v>
      </c>
      <c r="E2240" s="14" t="str">
        <f aca="false">RAW_DATA!E2236</f>
        <v>2024-04-30</v>
      </c>
      <c r="F2240" s="14" t="str">
        <f aca="false">RAW_DATA!F2236</f>
        <v>2024-05-15</v>
      </c>
      <c r="G2240" s="2" t="str">
        <f aca="false">RAW_DATA!G2236</f>
        <v>Madhesh</v>
      </c>
      <c r="H2240" s="4" t="n">
        <f aca="false">RAW_DATA!H2236</f>
        <v>6685.21</v>
      </c>
      <c r="I2240" s="5" t="n">
        <f aca="false">RAW_DATA!I2236</f>
        <v>5</v>
      </c>
      <c r="J2240" s="2" t="str">
        <f aca="false">RAW_DATA!J2236</f>
        <v>No</v>
      </c>
      <c r="K2240" s="15" t="n">
        <f aca="false">IF(AND(F2240&lt;&gt;"",E2240&lt;&gt;""),DATEVALUE(F2240)-DATEVALUE(E2240),"")</f>
        <v>15</v>
      </c>
      <c r="L2240" s="4" t="n">
        <f aca="false">H2240*(1-I2240/100)</f>
        <v>6350.9495</v>
      </c>
      <c r="M2240" s="4" t="n">
        <f aca="false">H2240*CALCULATIONS!$B$2</f>
        <v>4011.126</v>
      </c>
      <c r="N2240" s="4" t="n">
        <f aca="false">IF(J2240="Yes",H2240*CALCULATIONS!$B$3,0)</f>
        <v>0</v>
      </c>
      <c r="O2240" s="4" t="n">
        <f aca="false">L2240-M2240-N2240</f>
        <v>2339.8235</v>
      </c>
      <c r="P2240" s="16" t="n">
        <f aca="false">IF(L2240&gt;0,O2240/L2240,"")</f>
        <v>0.368421052631579</v>
      </c>
    </row>
    <row r="2241" customFormat="false" ht="15" hidden="false" customHeight="false" outlineLevel="0" collapsed="false">
      <c r="A2241" s="2" t="str">
        <f aca="false">RAW_DATA!A2237</f>
        <v>ORD-102236</v>
      </c>
      <c r="B2241" s="2" t="str">
        <f aca="false">RAW_DATA!B2237</f>
        <v>CUST-5615</v>
      </c>
      <c r="C2241" s="2" t="str">
        <f aca="false">RAW_DATA!C2237</f>
        <v>Kids</v>
      </c>
      <c r="D2241" s="2" t="str">
        <f aca="false">RAW_DATA!D2237</f>
        <v>KID-KURTA-001</v>
      </c>
      <c r="E2241" s="14" t="str">
        <f aca="false">RAW_DATA!E2237</f>
        <v>2024-06-20</v>
      </c>
      <c r="F2241" s="14" t="str">
        <f aca="false">RAW_DATA!F2237</f>
        <v>2024-06-27</v>
      </c>
      <c r="G2241" s="2" t="str">
        <f aca="false">RAW_DATA!G2237</f>
        <v>Karnali</v>
      </c>
      <c r="H2241" s="4" t="n">
        <f aca="false">RAW_DATA!H2237</f>
        <v>8763.79</v>
      </c>
      <c r="I2241" s="5" t="n">
        <f aca="false">RAW_DATA!I2237</f>
        <v>30</v>
      </c>
      <c r="J2241" s="2" t="str">
        <f aca="false">RAW_DATA!J2237</f>
        <v>No</v>
      </c>
      <c r="K2241" s="15" t="n">
        <f aca="false">IF(AND(F2241&lt;&gt;"",E2241&lt;&gt;""),DATEVALUE(F2241)-DATEVALUE(E2241),"")</f>
        <v>7</v>
      </c>
      <c r="L2241" s="4" t="n">
        <f aca="false">H2241*(1-I2241/100)</f>
        <v>6134.653</v>
      </c>
      <c r="M2241" s="4" t="n">
        <f aca="false">H2241*CALCULATIONS!$B$2</f>
        <v>5258.274</v>
      </c>
      <c r="N2241" s="4" t="n">
        <f aca="false">IF(J2241="Yes",H2241*CALCULATIONS!$B$3,0)</f>
        <v>0</v>
      </c>
      <c r="O2241" s="4" t="n">
        <f aca="false">L2241-M2241-N2241</f>
        <v>876.379</v>
      </c>
      <c r="P2241" s="16" t="n">
        <f aca="false">IF(L2241&gt;0,O2241/L2241,"")</f>
        <v>0.142857142857143</v>
      </c>
    </row>
    <row r="2242" customFormat="false" ht="15" hidden="false" customHeight="false" outlineLevel="0" collapsed="false">
      <c r="A2242" s="2" t="str">
        <f aca="false">RAW_DATA!A2238</f>
        <v>ORD-102237</v>
      </c>
      <c r="B2242" s="2" t="str">
        <f aca="false">RAW_DATA!B2238</f>
        <v>CUST-5217</v>
      </c>
      <c r="C2242" s="2" t="str">
        <f aca="false">RAW_DATA!C2238</f>
        <v>Women</v>
      </c>
      <c r="D2242" s="2" t="str">
        <f aca="false">RAW_DATA!D2238</f>
        <v>WOM-LEHENGA-001</v>
      </c>
      <c r="E2242" s="14" t="str">
        <f aca="false">RAW_DATA!E2238</f>
        <v>2024-05-29</v>
      </c>
      <c r="F2242" s="14" t="str">
        <f aca="false">RAW_DATA!F2238</f>
        <v>2024-06-06</v>
      </c>
      <c r="G2242" s="2" t="str">
        <f aca="false">RAW_DATA!G2238</f>
        <v>Bagmati</v>
      </c>
      <c r="H2242" s="4" t="n">
        <f aca="false">RAW_DATA!H2238</f>
        <v>11428.93</v>
      </c>
      <c r="I2242" s="5" t="n">
        <f aca="false">RAW_DATA!I2238</f>
        <v>10</v>
      </c>
      <c r="J2242" s="2" t="str">
        <f aca="false">RAW_DATA!J2238</f>
        <v>No</v>
      </c>
      <c r="K2242" s="15" t="n">
        <f aca="false">IF(AND(F2242&lt;&gt;"",E2242&lt;&gt;""),DATEVALUE(F2242)-DATEVALUE(E2242),"")</f>
        <v>8</v>
      </c>
      <c r="L2242" s="4" t="n">
        <f aca="false">H2242*(1-I2242/100)</f>
        <v>10286.037</v>
      </c>
      <c r="M2242" s="4" t="n">
        <f aca="false">H2242*CALCULATIONS!$B$2</f>
        <v>6857.358</v>
      </c>
      <c r="N2242" s="4" t="n">
        <f aca="false">IF(J2242="Yes",H2242*CALCULATIONS!$B$3,0)</f>
        <v>0</v>
      </c>
      <c r="O2242" s="4" t="n">
        <f aca="false">L2242-M2242-N2242</f>
        <v>3428.679</v>
      </c>
      <c r="P2242" s="16" t="n">
        <f aca="false">IF(L2242&gt;0,O2242/L2242,"")</f>
        <v>0.333333333333333</v>
      </c>
    </row>
    <row r="2243" customFormat="false" ht="15" hidden="false" customHeight="false" outlineLevel="0" collapsed="false">
      <c r="A2243" s="2" t="str">
        <f aca="false">RAW_DATA!A2239</f>
        <v>ORD-102238</v>
      </c>
      <c r="B2243" s="2" t="str">
        <f aca="false">RAW_DATA!B2239</f>
        <v>CUST-4972</v>
      </c>
      <c r="C2243" s="2" t="str">
        <f aca="false">RAW_DATA!C2239</f>
        <v>Women</v>
      </c>
      <c r="D2243" s="2" t="str">
        <f aca="false">RAW_DATA!D2239</f>
        <v>WOM-JEANS-001</v>
      </c>
      <c r="E2243" s="14" t="str">
        <f aca="false">RAW_DATA!E2239</f>
        <v>2024-11-04</v>
      </c>
      <c r="F2243" s="14" t="str">
        <f aca="false">RAW_DATA!F2239</f>
        <v>2024-11-10</v>
      </c>
      <c r="G2243" s="2" t="str">
        <f aca="false">RAW_DATA!G2239</f>
        <v>Gandaki</v>
      </c>
      <c r="H2243" s="4" t="n">
        <f aca="false">RAW_DATA!H2239</f>
        <v>8756.09</v>
      </c>
      <c r="I2243" s="5" t="n">
        <f aca="false">RAW_DATA!I2239</f>
        <v>15</v>
      </c>
      <c r="J2243" s="2" t="str">
        <f aca="false">RAW_DATA!J2239</f>
        <v>No</v>
      </c>
      <c r="K2243" s="15" t="n">
        <f aca="false">IF(AND(F2243&lt;&gt;"",E2243&lt;&gt;""),DATEVALUE(F2243)-DATEVALUE(E2243),"")</f>
        <v>6</v>
      </c>
      <c r="L2243" s="4" t="n">
        <f aca="false">H2243*(1-I2243/100)</f>
        <v>7442.6765</v>
      </c>
      <c r="M2243" s="4" t="n">
        <f aca="false">H2243*CALCULATIONS!$B$2</f>
        <v>5253.654</v>
      </c>
      <c r="N2243" s="4" t="n">
        <f aca="false">IF(J2243="Yes",H2243*CALCULATIONS!$B$3,0)</f>
        <v>0</v>
      </c>
      <c r="O2243" s="4" t="n">
        <f aca="false">L2243-M2243-N2243</f>
        <v>2189.0225</v>
      </c>
      <c r="P2243" s="16" t="n">
        <f aca="false">IF(L2243&gt;0,O2243/L2243,"")</f>
        <v>0.294117647058824</v>
      </c>
    </row>
    <row r="2244" customFormat="false" ht="15" hidden="false" customHeight="false" outlineLevel="0" collapsed="false">
      <c r="A2244" s="2" t="str">
        <f aca="false">RAW_DATA!A2240</f>
        <v>ORD-102239</v>
      </c>
      <c r="B2244" s="2" t="str">
        <f aca="false">RAW_DATA!B2240</f>
        <v>CUST-5322</v>
      </c>
      <c r="C2244" s="2" t="str">
        <f aca="false">RAW_DATA!C2240</f>
        <v>Kids</v>
      </c>
      <c r="D2244" s="2" t="str">
        <f aca="false">RAW_DATA!D2240</f>
        <v>KID-JACKET-001</v>
      </c>
      <c r="E2244" s="14" t="str">
        <f aca="false">RAW_DATA!E2240</f>
        <v>2024-10-21</v>
      </c>
      <c r="F2244" s="14" t="str">
        <f aca="false">RAW_DATA!F2240</f>
        <v>2024-10-31</v>
      </c>
      <c r="G2244" s="2" t="str">
        <f aca="false">RAW_DATA!G2240</f>
        <v>Bagmati</v>
      </c>
      <c r="H2244" s="4" t="n">
        <f aca="false">RAW_DATA!H2240</f>
        <v>4633.79</v>
      </c>
      <c r="I2244" s="5" t="n">
        <f aca="false">RAW_DATA!I2240</f>
        <v>15</v>
      </c>
      <c r="J2244" s="2" t="str">
        <f aca="false">RAW_DATA!J2240</f>
        <v>No</v>
      </c>
      <c r="K2244" s="15" t="n">
        <f aca="false">IF(AND(F2244&lt;&gt;"",E2244&lt;&gt;""),DATEVALUE(F2244)-DATEVALUE(E2244),"")</f>
        <v>10</v>
      </c>
      <c r="L2244" s="4" t="n">
        <f aca="false">H2244*(1-I2244/100)</f>
        <v>3938.7215</v>
      </c>
      <c r="M2244" s="4" t="n">
        <f aca="false">H2244*CALCULATIONS!$B$2</f>
        <v>2780.274</v>
      </c>
      <c r="N2244" s="4" t="n">
        <f aca="false">IF(J2244="Yes",H2244*CALCULATIONS!$B$3,0)</f>
        <v>0</v>
      </c>
      <c r="O2244" s="4" t="n">
        <f aca="false">L2244-M2244-N2244</f>
        <v>1158.4475</v>
      </c>
      <c r="P2244" s="16" t="n">
        <f aca="false">IF(L2244&gt;0,O2244/L2244,"")</f>
        <v>0.294117647058824</v>
      </c>
    </row>
    <row r="2245" customFormat="false" ht="15" hidden="false" customHeight="false" outlineLevel="0" collapsed="false">
      <c r="A2245" s="2" t="str">
        <f aca="false">RAW_DATA!A2241</f>
        <v>ORD-102240</v>
      </c>
      <c r="B2245" s="2" t="str">
        <f aca="false">RAW_DATA!B2241</f>
        <v>CUST-8815</v>
      </c>
      <c r="C2245" s="2" t="str">
        <f aca="false">RAW_DATA!C2241</f>
        <v>Men</v>
      </c>
      <c r="D2245" s="2" t="str">
        <f aca="false">RAW_DATA!D2241</f>
        <v>MEN-CHINO-001</v>
      </c>
      <c r="E2245" s="14" t="str">
        <f aca="false">RAW_DATA!E2241</f>
        <v>2024-06-17</v>
      </c>
      <c r="F2245" s="14" t="str">
        <f aca="false">RAW_DATA!F2241</f>
        <v>2024-06-23</v>
      </c>
      <c r="G2245" s="2" t="str">
        <f aca="false">RAW_DATA!G2241</f>
        <v>Bagmati</v>
      </c>
      <c r="H2245" s="4" t="n">
        <f aca="false">RAW_DATA!H2241</f>
        <v>1192.29</v>
      </c>
      <c r="I2245" s="5" t="n">
        <f aca="false">RAW_DATA!I2241</f>
        <v>5</v>
      </c>
      <c r="J2245" s="2" t="str">
        <f aca="false">RAW_DATA!J2241</f>
        <v>Yes</v>
      </c>
      <c r="K2245" s="15" t="n">
        <f aca="false">IF(AND(F2245&lt;&gt;"",E2245&lt;&gt;""),DATEVALUE(F2245)-DATEVALUE(E2245),"")</f>
        <v>6</v>
      </c>
      <c r="L2245" s="4" t="n">
        <f aca="false">H2245*(1-I2245/100)</f>
        <v>1132.6755</v>
      </c>
      <c r="M2245" s="4" t="n">
        <f aca="false">H2245*CALCULATIONS!$B$2</f>
        <v>715.374</v>
      </c>
      <c r="N2245" s="4" t="n">
        <f aca="false">IF(J2245="Yes",H2245*CALCULATIONS!$B$3,0)</f>
        <v>238.458</v>
      </c>
      <c r="O2245" s="4" t="n">
        <f aca="false">L2245-M2245-N2245</f>
        <v>178.8435</v>
      </c>
      <c r="P2245" s="16" t="n">
        <f aca="false">IF(L2245&gt;0,O2245/L2245,"")</f>
        <v>0.157894736842105</v>
      </c>
    </row>
    <row r="2246" customFormat="false" ht="15" hidden="false" customHeight="false" outlineLevel="0" collapsed="false">
      <c r="A2246" s="2" t="str">
        <f aca="false">RAW_DATA!A2242</f>
        <v>ORD-102241</v>
      </c>
      <c r="B2246" s="2" t="str">
        <f aca="false">RAW_DATA!B2242</f>
        <v>CUST-5417</v>
      </c>
      <c r="C2246" s="2" t="str">
        <f aca="false">RAW_DATA!C2242</f>
        <v>Women</v>
      </c>
      <c r="D2246" s="2" t="str">
        <f aca="false">RAW_DATA!D2242</f>
        <v>WOM-TOP-001</v>
      </c>
      <c r="E2246" s="14" t="str">
        <f aca="false">RAW_DATA!E2242</f>
        <v>2024-11-24</v>
      </c>
      <c r="F2246" s="14" t="str">
        <f aca="false">RAW_DATA!F2242</f>
        <v>2024-12-02</v>
      </c>
      <c r="G2246" s="2" t="str">
        <f aca="false">RAW_DATA!G2242</f>
        <v>Sudurpashchim</v>
      </c>
      <c r="H2246" s="4" t="n">
        <f aca="false">RAW_DATA!H2242</f>
        <v>12354.8</v>
      </c>
      <c r="I2246" s="5" t="n">
        <f aca="false">RAW_DATA!I2242</f>
        <v>25</v>
      </c>
      <c r="J2246" s="2" t="str">
        <f aca="false">RAW_DATA!J2242</f>
        <v>No</v>
      </c>
      <c r="K2246" s="15" t="n">
        <f aca="false">IF(AND(F2246&lt;&gt;"",E2246&lt;&gt;""),DATEVALUE(F2246)-DATEVALUE(E2246),"")</f>
        <v>8</v>
      </c>
      <c r="L2246" s="4" t="n">
        <f aca="false">H2246*(1-I2246/100)</f>
        <v>9266.1</v>
      </c>
      <c r="M2246" s="4" t="n">
        <f aca="false">H2246*CALCULATIONS!$B$2</f>
        <v>7412.88</v>
      </c>
      <c r="N2246" s="4" t="n">
        <f aca="false">IF(J2246="Yes",H2246*CALCULATIONS!$B$3,0)</f>
        <v>0</v>
      </c>
      <c r="O2246" s="4" t="n">
        <f aca="false">L2246-M2246-N2246</f>
        <v>1853.22</v>
      </c>
      <c r="P2246" s="16" t="n">
        <f aca="false">IF(L2246&gt;0,O2246/L2246,"")</f>
        <v>0.2</v>
      </c>
    </row>
    <row r="2247" customFormat="false" ht="15" hidden="false" customHeight="false" outlineLevel="0" collapsed="false">
      <c r="A2247" s="2" t="str">
        <f aca="false">RAW_DATA!A2243</f>
        <v>ORD-102242</v>
      </c>
      <c r="B2247" s="2" t="str">
        <f aca="false">RAW_DATA!B2243</f>
        <v>CUST-3839</v>
      </c>
      <c r="C2247" s="2" t="str">
        <f aca="false">RAW_DATA!C2243</f>
        <v>Men</v>
      </c>
      <c r="D2247" s="2" t="str">
        <f aca="false">RAW_DATA!D2243</f>
        <v>MEN-JEANS-001</v>
      </c>
      <c r="E2247" s="14" t="str">
        <f aca="false">RAW_DATA!E2243</f>
        <v>2024-10-19</v>
      </c>
      <c r="F2247" s="14" t="str">
        <f aca="false">RAW_DATA!F2243</f>
        <v>2024-10-24</v>
      </c>
      <c r="G2247" s="2" t="str">
        <f aca="false">RAW_DATA!G2243</f>
        <v>Bagmati</v>
      </c>
      <c r="H2247" s="4" t="n">
        <f aca="false">RAW_DATA!H2243</f>
        <v>14966.74</v>
      </c>
      <c r="I2247" s="5" t="n">
        <f aca="false">RAW_DATA!I2243</f>
        <v>0</v>
      </c>
      <c r="J2247" s="2" t="str">
        <f aca="false">RAW_DATA!J2243</f>
        <v>Yes</v>
      </c>
      <c r="K2247" s="15" t="n">
        <f aca="false">IF(AND(F2247&lt;&gt;"",E2247&lt;&gt;""),DATEVALUE(F2247)-DATEVALUE(E2247),"")</f>
        <v>5</v>
      </c>
      <c r="L2247" s="4" t="n">
        <f aca="false">H2247*(1-I2247/100)</f>
        <v>14966.74</v>
      </c>
      <c r="M2247" s="4" t="n">
        <f aca="false">H2247*CALCULATIONS!$B$2</f>
        <v>8980.044</v>
      </c>
      <c r="N2247" s="4" t="n">
        <f aca="false">IF(J2247="Yes",H2247*CALCULATIONS!$B$3,0)</f>
        <v>2993.348</v>
      </c>
      <c r="O2247" s="4" t="n">
        <f aca="false">L2247-M2247-N2247</f>
        <v>2993.348</v>
      </c>
      <c r="P2247" s="16" t="n">
        <f aca="false">IF(L2247&gt;0,O2247/L2247,"")</f>
        <v>0.2</v>
      </c>
    </row>
    <row r="2248" customFormat="false" ht="15" hidden="false" customHeight="false" outlineLevel="0" collapsed="false">
      <c r="A2248" s="2" t="str">
        <f aca="false">RAW_DATA!A2244</f>
        <v>ORD-102243</v>
      </c>
      <c r="B2248" s="2" t="str">
        <f aca="false">RAW_DATA!B2244</f>
        <v>CUST-7763</v>
      </c>
      <c r="C2248" s="2" t="str">
        <f aca="false">RAW_DATA!C2244</f>
        <v>Men</v>
      </c>
      <c r="D2248" s="2" t="str">
        <f aca="false">RAW_DATA!D2244</f>
        <v>MEN-TSHIRT-001</v>
      </c>
      <c r="E2248" s="14" t="str">
        <f aca="false">RAW_DATA!E2244</f>
        <v>2024-09-22</v>
      </c>
      <c r="F2248" s="14" t="str">
        <f aca="false">RAW_DATA!F2244</f>
        <v>2024-09-26</v>
      </c>
      <c r="G2248" s="2" t="str">
        <f aca="false">RAW_DATA!G2244</f>
        <v>Lumbini</v>
      </c>
      <c r="H2248" s="4" t="n">
        <f aca="false">RAW_DATA!H2244</f>
        <v>5238.94</v>
      </c>
      <c r="I2248" s="5" t="n">
        <f aca="false">RAW_DATA!I2244</f>
        <v>15</v>
      </c>
      <c r="J2248" s="2" t="str">
        <f aca="false">RAW_DATA!J2244</f>
        <v>No</v>
      </c>
      <c r="K2248" s="15" t="n">
        <f aca="false">IF(AND(F2248&lt;&gt;"",E2248&lt;&gt;""),DATEVALUE(F2248)-DATEVALUE(E2248),"")</f>
        <v>4</v>
      </c>
      <c r="L2248" s="4" t="n">
        <f aca="false">H2248*(1-I2248/100)</f>
        <v>4453.099</v>
      </c>
      <c r="M2248" s="4" t="n">
        <f aca="false">H2248*CALCULATIONS!$B$2</f>
        <v>3143.364</v>
      </c>
      <c r="N2248" s="4" t="n">
        <f aca="false">IF(J2248="Yes",H2248*CALCULATIONS!$B$3,0)</f>
        <v>0</v>
      </c>
      <c r="O2248" s="4" t="n">
        <f aca="false">L2248-M2248-N2248</f>
        <v>1309.735</v>
      </c>
      <c r="P2248" s="16" t="n">
        <f aca="false">IF(L2248&gt;0,O2248/L2248,"")</f>
        <v>0.294117647058824</v>
      </c>
    </row>
    <row r="2249" customFormat="false" ht="15" hidden="false" customHeight="false" outlineLevel="0" collapsed="false">
      <c r="A2249" s="2" t="str">
        <f aca="false">RAW_DATA!A2245</f>
        <v>ORD-102244</v>
      </c>
      <c r="B2249" s="2" t="str">
        <f aca="false">RAW_DATA!B2245</f>
        <v>CUST-5944</v>
      </c>
      <c r="C2249" s="2" t="str">
        <f aca="false">RAW_DATA!C2245</f>
        <v>Men</v>
      </c>
      <c r="D2249" s="2" t="str">
        <f aca="false">RAW_DATA!D2245</f>
        <v>MEN-TSHIRT-001</v>
      </c>
      <c r="E2249" s="14" t="str">
        <f aca="false">RAW_DATA!E2245</f>
        <v>2024-03-05</v>
      </c>
      <c r="F2249" s="14" t="str">
        <f aca="false">RAW_DATA!F2245</f>
        <v>2024-03-06</v>
      </c>
      <c r="G2249" s="2" t="str">
        <f aca="false">RAW_DATA!G2245</f>
        <v>Karnali</v>
      </c>
      <c r="H2249" s="4" t="n">
        <f aca="false">RAW_DATA!H2245</f>
        <v>12957.58</v>
      </c>
      <c r="I2249" s="5" t="n">
        <f aca="false">RAW_DATA!I2245</f>
        <v>5</v>
      </c>
      <c r="J2249" s="2" t="str">
        <f aca="false">RAW_DATA!J2245</f>
        <v>Yes</v>
      </c>
      <c r="K2249" s="15" t="n">
        <f aca="false">IF(AND(F2249&lt;&gt;"",E2249&lt;&gt;""),DATEVALUE(F2249)-DATEVALUE(E2249),"")</f>
        <v>1</v>
      </c>
      <c r="L2249" s="4" t="n">
        <f aca="false">H2249*(1-I2249/100)</f>
        <v>12309.701</v>
      </c>
      <c r="M2249" s="4" t="n">
        <f aca="false">H2249*CALCULATIONS!$B$2</f>
        <v>7774.548</v>
      </c>
      <c r="N2249" s="4" t="n">
        <f aca="false">IF(J2249="Yes",H2249*CALCULATIONS!$B$3,0)</f>
        <v>2591.516</v>
      </c>
      <c r="O2249" s="4" t="n">
        <f aca="false">L2249-M2249-N2249</f>
        <v>1943.637</v>
      </c>
      <c r="P2249" s="16" t="n">
        <f aca="false">IF(L2249&gt;0,O2249/L2249,"")</f>
        <v>0.157894736842105</v>
      </c>
    </row>
    <row r="2250" customFormat="false" ht="15" hidden="false" customHeight="false" outlineLevel="0" collapsed="false">
      <c r="A2250" s="2" t="str">
        <f aca="false">RAW_DATA!A2246</f>
        <v>ORD-102245</v>
      </c>
      <c r="B2250" s="2" t="str">
        <f aca="false">RAW_DATA!B2246</f>
        <v>CUST-1894</v>
      </c>
      <c r="C2250" s="2" t="str">
        <f aca="false">RAW_DATA!C2246</f>
        <v>Men</v>
      </c>
      <c r="D2250" s="2" t="str">
        <f aca="false">RAW_DATA!D2246</f>
        <v>MEN-POLO-001</v>
      </c>
      <c r="E2250" s="14" t="str">
        <f aca="false">RAW_DATA!E2246</f>
        <v>2024-03-16</v>
      </c>
      <c r="F2250" s="14" t="str">
        <f aca="false">RAW_DATA!F2246</f>
        <v>2024-03-24</v>
      </c>
      <c r="G2250" s="2" t="str">
        <f aca="false">RAW_DATA!G2246</f>
        <v>Karnali</v>
      </c>
      <c r="H2250" s="4" t="n">
        <f aca="false">RAW_DATA!H2246</f>
        <v>13969.06</v>
      </c>
      <c r="I2250" s="5" t="n">
        <f aca="false">RAW_DATA!I2246</f>
        <v>15</v>
      </c>
      <c r="J2250" s="2" t="str">
        <f aca="false">RAW_DATA!J2246</f>
        <v>No</v>
      </c>
      <c r="K2250" s="15" t="n">
        <f aca="false">IF(AND(F2250&lt;&gt;"",E2250&lt;&gt;""),DATEVALUE(F2250)-DATEVALUE(E2250),"")</f>
        <v>8</v>
      </c>
      <c r="L2250" s="4" t="n">
        <f aca="false">H2250*(1-I2250/100)</f>
        <v>11873.701</v>
      </c>
      <c r="M2250" s="4" t="n">
        <f aca="false">H2250*CALCULATIONS!$B$2</f>
        <v>8381.436</v>
      </c>
      <c r="N2250" s="4" t="n">
        <f aca="false">IF(J2250="Yes",H2250*CALCULATIONS!$B$3,0)</f>
        <v>0</v>
      </c>
      <c r="O2250" s="4" t="n">
        <f aca="false">L2250-M2250-N2250</f>
        <v>3492.265</v>
      </c>
      <c r="P2250" s="16" t="n">
        <f aca="false">IF(L2250&gt;0,O2250/L2250,"")</f>
        <v>0.294117647058824</v>
      </c>
    </row>
    <row r="2251" customFormat="false" ht="15" hidden="false" customHeight="false" outlineLevel="0" collapsed="false">
      <c r="A2251" s="2" t="str">
        <f aca="false">RAW_DATA!A2247</f>
        <v>ORD-102246</v>
      </c>
      <c r="B2251" s="2" t="str">
        <f aca="false">RAW_DATA!B2247</f>
        <v>CUST-8560</v>
      </c>
      <c r="C2251" s="2" t="str">
        <f aca="false">RAW_DATA!C2247</f>
        <v>Kids</v>
      </c>
      <c r="D2251" s="2" t="str">
        <f aca="false">RAW_DATA!D2247</f>
        <v>KID-JEANS-001</v>
      </c>
      <c r="E2251" s="14" t="str">
        <f aca="false">RAW_DATA!E2247</f>
        <v>2024-03-10</v>
      </c>
      <c r="F2251" s="14" t="str">
        <f aca="false">RAW_DATA!F2247</f>
        <v>2024-03-18</v>
      </c>
      <c r="G2251" s="2" t="str">
        <f aca="false">RAW_DATA!G2247</f>
        <v>Karnali</v>
      </c>
      <c r="H2251" s="4" t="n">
        <f aca="false">RAW_DATA!H2247</f>
        <v>5658.69</v>
      </c>
      <c r="I2251" s="5" t="n">
        <f aca="false">RAW_DATA!I2247</f>
        <v>30</v>
      </c>
      <c r="J2251" s="2" t="str">
        <f aca="false">RAW_DATA!J2247</f>
        <v>No</v>
      </c>
      <c r="K2251" s="15" t="n">
        <f aca="false">IF(AND(F2251&lt;&gt;"",E2251&lt;&gt;""),DATEVALUE(F2251)-DATEVALUE(E2251),"")</f>
        <v>8</v>
      </c>
      <c r="L2251" s="4" t="n">
        <f aca="false">H2251*(1-I2251/100)</f>
        <v>3961.083</v>
      </c>
      <c r="M2251" s="4" t="n">
        <f aca="false">H2251*CALCULATIONS!$B$2</f>
        <v>3395.214</v>
      </c>
      <c r="N2251" s="4" t="n">
        <f aca="false">IF(J2251="Yes",H2251*CALCULATIONS!$B$3,0)</f>
        <v>0</v>
      </c>
      <c r="O2251" s="4" t="n">
        <f aca="false">L2251-M2251-N2251</f>
        <v>565.869</v>
      </c>
      <c r="P2251" s="16" t="n">
        <f aca="false">IF(L2251&gt;0,O2251/L2251,"")</f>
        <v>0.142857142857143</v>
      </c>
    </row>
    <row r="2252" customFormat="false" ht="15" hidden="false" customHeight="false" outlineLevel="0" collapsed="false">
      <c r="A2252" s="2" t="str">
        <f aca="false">RAW_DATA!A2248</f>
        <v>ORD-102247</v>
      </c>
      <c r="B2252" s="2" t="str">
        <f aca="false">RAW_DATA!B2248</f>
        <v>CUST-8722</v>
      </c>
      <c r="C2252" s="2" t="str">
        <f aca="false">RAW_DATA!C2248</f>
        <v>Men</v>
      </c>
      <c r="D2252" s="2" t="str">
        <f aca="false">RAW_DATA!D2248</f>
        <v>MEN-POLO-001</v>
      </c>
      <c r="E2252" s="14" t="str">
        <f aca="false">RAW_DATA!E2248</f>
        <v>2024-07-19</v>
      </c>
      <c r="F2252" s="14" t="str">
        <f aca="false">RAW_DATA!F2248</f>
        <v>2024-07-22</v>
      </c>
      <c r="G2252" s="2" t="str">
        <f aca="false">RAW_DATA!G2248</f>
        <v>Karnali</v>
      </c>
      <c r="H2252" s="4" t="n">
        <f aca="false">RAW_DATA!H2248</f>
        <v>10751.19</v>
      </c>
      <c r="I2252" s="5" t="n">
        <f aca="false">RAW_DATA!I2248</f>
        <v>20</v>
      </c>
      <c r="J2252" s="2" t="str">
        <f aca="false">RAW_DATA!J2248</f>
        <v>No</v>
      </c>
      <c r="K2252" s="15" t="n">
        <f aca="false">IF(AND(F2252&lt;&gt;"",E2252&lt;&gt;""),DATEVALUE(F2252)-DATEVALUE(E2252),"")</f>
        <v>3</v>
      </c>
      <c r="L2252" s="4" t="n">
        <f aca="false">H2252*(1-I2252/100)</f>
        <v>8600.952</v>
      </c>
      <c r="M2252" s="4" t="n">
        <f aca="false">H2252*CALCULATIONS!$B$2</f>
        <v>6450.714</v>
      </c>
      <c r="N2252" s="4" t="n">
        <f aca="false">IF(J2252="Yes",H2252*CALCULATIONS!$B$3,0)</f>
        <v>0</v>
      </c>
      <c r="O2252" s="4" t="n">
        <f aca="false">L2252-M2252-N2252</f>
        <v>2150.238</v>
      </c>
      <c r="P2252" s="16" t="n">
        <f aca="false">IF(L2252&gt;0,O2252/L2252,"")</f>
        <v>0.25</v>
      </c>
    </row>
    <row r="2253" customFormat="false" ht="15" hidden="false" customHeight="false" outlineLevel="0" collapsed="false">
      <c r="A2253" s="2" t="str">
        <f aca="false">RAW_DATA!A2249</f>
        <v>ORD-102248</v>
      </c>
      <c r="B2253" s="2" t="str">
        <f aca="false">RAW_DATA!B2249</f>
        <v>CUST-5277</v>
      </c>
      <c r="C2253" s="2" t="str">
        <f aca="false">RAW_DATA!C2249</f>
        <v>Kids</v>
      </c>
      <c r="D2253" s="2" t="str">
        <f aca="false">RAW_DATA!D2249</f>
        <v>KID-ONESIE-001</v>
      </c>
      <c r="E2253" s="14" t="str">
        <f aca="false">RAW_DATA!E2249</f>
        <v>2024-10-20</v>
      </c>
      <c r="F2253" s="14" t="str">
        <f aca="false">RAW_DATA!F2249</f>
        <v>2024-10-26</v>
      </c>
      <c r="G2253" s="2" t="str">
        <f aca="false">RAW_DATA!G2249</f>
        <v>Sudurpashchim</v>
      </c>
      <c r="H2253" s="4" t="n">
        <f aca="false">RAW_DATA!H2249</f>
        <v>1643.78</v>
      </c>
      <c r="I2253" s="5" t="n">
        <f aca="false">RAW_DATA!I2249</f>
        <v>30</v>
      </c>
      <c r="J2253" s="2" t="str">
        <f aca="false">RAW_DATA!J2249</f>
        <v>No</v>
      </c>
      <c r="K2253" s="15" t="n">
        <f aca="false">IF(AND(F2253&lt;&gt;"",E2253&lt;&gt;""),DATEVALUE(F2253)-DATEVALUE(E2253),"")</f>
        <v>6</v>
      </c>
      <c r="L2253" s="4" t="n">
        <f aca="false">H2253*(1-I2253/100)</f>
        <v>1150.646</v>
      </c>
      <c r="M2253" s="4" t="n">
        <f aca="false">H2253*CALCULATIONS!$B$2</f>
        <v>986.268</v>
      </c>
      <c r="N2253" s="4" t="n">
        <f aca="false">IF(J2253="Yes",H2253*CALCULATIONS!$B$3,0)</f>
        <v>0</v>
      </c>
      <c r="O2253" s="4" t="n">
        <f aca="false">L2253-M2253-N2253</f>
        <v>164.378</v>
      </c>
      <c r="P2253" s="16" t="n">
        <f aca="false">IF(L2253&gt;0,O2253/L2253,"")</f>
        <v>0.142857142857143</v>
      </c>
    </row>
    <row r="2254" customFormat="false" ht="15" hidden="false" customHeight="false" outlineLevel="0" collapsed="false">
      <c r="A2254" s="2" t="str">
        <f aca="false">RAW_DATA!A2250</f>
        <v>ORD-102249</v>
      </c>
      <c r="B2254" s="2" t="str">
        <f aca="false">RAW_DATA!B2250</f>
        <v>CUST-4650</v>
      </c>
      <c r="C2254" s="2" t="str">
        <f aca="false">RAW_DATA!C2250</f>
        <v>Women</v>
      </c>
      <c r="D2254" s="2" t="str">
        <f aca="false">RAW_DATA!D2250</f>
        <v>WOM-CARDIGAN-001</v>
      </c>
      <c r="E2254" s="14" t="str">
        <f aca="false">RAW_DATA!E2250</f>
        <v>2024-07-22</v>
      </c>
      <c r="F2254" s="14" t="str">
        <f aca="false">RAW_DATA!F2250</f>
        <v>2024-07-27</v>
      </c>
      <c r="G2254" s="2" t="str">
        <f aca="false">RAW_DATA!G2250</f>
        <v>Bagmati</v>
      </c>
      <c r="H2254" s="4" t="n">
        <f aca="false">RAW_DATA!H2250</f>
        <v>10588.56</v>
      </c>
      <c r="I2254" s="5" t="n">
        <f aca="false">RAW_DATA!I2250</f>
        <v>10</v>
      </c>
      <c r="J2254" s="2" t="str">
        <f aca="false">RAW_DATA!J2250</f>
        <v>Yes</v>
      </c>
      <c r="K2254" s="15" t="n">
        <f aca="false">IF(AND(F2254&lt;&gt;"",E2254&lt;&gt;""),DATEVALUE(F2254)-DATEVALUE(E2254),"")</f>
        <v>5</v>
      </c>
      <c r="L2254" s="4" t="n">
        <f aca="false">H2254*(1-I2254/100)</f>
        <v>9529.704</v>
      </c>
      <c r="M2254" s="4" t="n">
        <f aca="false">H2254*CALCULATIONS!$B$2</f>
        <v>6353.136</v>
      </c>
      <c r="N2254" s="4" t="n">
        <f aca="false">IF(J2254="Yes",H2254*CALCULATIONS!$B$3,0)</f>
        <v>2117.712</v>
      </c>
      <c r="O2254" s="4" t="n">
        <f aca="false">L2254-M2254-N2254</f>
        <v>1058.856</v>
      </c>
      <c r="P2254" s="16" t="n">
        <f aca="false">IF(L2254&gt;0,O2254/L2254,"")</f>
        <v>0.111111111111111</v>
      </c>
    </row>
    <row r="2255" customFormat="false" ht="15" hidden="false" customHeight="false" outlineLevel="0" collapsed="false">
      <c r="A2255" s="2" t="str">
        <f aca="false">RAW_DATA!A2251</f>
        <v>ORD-102250</v>
      </c>
      <c r="B2255" s="2" t="str">
        <f aca="false">RAW_DATA!B2251</f>
        <v>CUST-3223</v>
      </c>
      <c r="C2255" s="2" t="str">
        <f aca="false">RAW_DATA!C2251</f>
        <v>Kids</v>
      </c>
      <c r="D2255" s="2" t="str">
        <f aca="false">RAW_DATA!D2251</f>
        <v>KID-ONESIE-001</v>
      </c>
      <c r="E2255" s="14" t="str">
        <f aca="false">RAW_DATA!E2251</f>
        <v>2024-04-03</v>
      </c>
      <c r="F2255" s="14" t="str">
        <f aca="false">RAW_DATA!F2251</f>
        <v>2024-04-06</v>
      </c>
      <c r="G2255" s="2" t="str">
        <f aca="false">RAW_DATA!G2251</f>
        <v>Madhesh</v>
      </c>
      <c r="H2255" s="4" t="n">
        <f aca="false">RAW_DATA!H2251</f>
        <v>4801.04</v>
      </c>
      <c r="I2255" s="5" t="n">
        <f aca="false">RAW_DATA!I2251</f>
        <v>5</v>
      </c>
      <c r="J2255" s="2" t="str">
        <f aca="false">RAW_DATA!J2251</f>
        <v>No</v>
      </c>
      <c r="K2255" s="15" t="n">
        <f aca="false">IF(AND(F2255&lt;&gt;"",E2255&lt;&gt;""),DATEVALUE(F2255)-DATEVALUE(E2255),"")</f>
        <v>3</v>
      </c>
      <c r="L2255" s="4" t="n">
        <f aca="false">H2255*(1-I2255/100)</f>
        <v>4560.988</v>
      </c>
      <c r="M2255" s="4" t="n">
        <f aca="false">H2255*CALCULATIONS!$B$2</f>
        <v>2880.624</v>
      </c>
      <c r="N2255" s="4" t="n">
        <f aca="false">IF(J2255="Yes",H2255*CALCULATIONS!$B$3,0)</f>
        <v>0</v>
      </c>
      <c r="O2255" s="4" t="n">
        <f aca="false">L2255-M2255-N2255</f>
        <v>1680.364</v>
      </c>
      <c r="P2255" s="16" t="n">
        <f aca="false">IF(L2255&gt;0,O2255/L2255,"")</f>
        <v>0.368421052631579</v>
      </c>
    </row>
    <row r="2256" customFormat="false" ht="15" hidden="false" customHeight="false" outlineLevel="0" collapsed="false">
      <c r="A2256" s="2" t="str">
        <f aca="false">RAW_DATA!A2252</f>
        <v>ORD-102251</v>
      </c>
      <c r="B2256" s="2" t="str">
        <f aca="false">RAW_DATA!B2252</f>
        <v>CUST-1306</v>
      </c>
      <c r="C2256" s="2" t="str">
        <f aca="false">RAW_DATA!C2252</f>
        <v>Men</v>
      </c>
      <c r="D2256" s="2" t="str">
        <f aca="false">RAW_DATA!D2252</f>
        <v>MEN-JEANS-002</v>
      </c>
      <c r="E2256" s="14" t="str">
        <f aca="false">RAW_DATA!E2252</f>
        <v>2024-05-15</v>
      </c>
      <c r="F2256" s="14" t="str">
        <f aca="false">RAW_DATA!F2252</f>
        <v>2024-05-20</v>
      </c>
      <c r="G2256" s="2" t="str">
        <f aca="false">RAW_DATA!G2252</f>
        <v>Bagmati</v>
      </c>
      <c r="H2256" s="4" t="n">
        <f aca="false">RAW_DATA!H2252</f>
        <v>4744.95</v>
      </c>
      <c r="I2256" s="5" t="n">
        <f aca="false">RAW_DATA!I2252</f>
        <v>15</v>
      </c>
      <c r="J2256" s="2" t="str">
        <f aca="false">RAW_DATA!J2252</f>
        <v>No</v>
      </c>
      <c r="K2256" s="15" t="n">
        <f aca="false">IF(AND(F2256&lt;&gt;"",E2256&lt;&gt;""),DATEVALUE(F2256)-DATEVALUE(E2256),"")</f>
        <v>5</v>
      </c>
      <c r="L2256" s="4" t="n">
        <f aca="false">H2256*(1-I2256/100)</f>
        <v>4033.2075</v>
      </c>
      <c r="M2256" s="4" t="n">
        <f aca="false">H2256*CALCULATIONS!$B$2</f>
        <v>2846.97</v>
      </c>
      <c r="N2256" s="4" t="n">
        <f aca="false">IF(J2256="Yes",H2256*CALCULATIONS!$B$3,0)</f>
        <v>0</v>
      </c>
      <c r="O2256" s="4" t="n">
        <f aca="false">L2256-M2256-N2256</f>
        <v>1186.2375</v>
      </c>
      <c r="P2256" s="16" t="n">
        <f aca="false">IF(L2256&gt;0,O2256/L2256,"")</f>
        <v>0.294117647058824</v>
      </c>
    </row>
    <row r="2257" customFormat="false" ht="15" hidden="false" customHeight="false" outlineLevel="0" collapsed="false">
      <c r="A2257" s="2" t="str">
        <f aca="false">RAW_DATA!A2253</f>
        <v>ORD-102252</v>
      </c>
      <c r="B2257" s="2" t="str">
        <f aca="false">RAW_DATA!B2253</f>
        <v>CUST-9851</v>
      </c>
      <c r="C2257" s="2" t="str">
        <f aca="false">RAW_DATA!C2253</f>
        <v>Men</v>
      </c>
      <c r="D2257" s="2" t="str">
        <f aca="false">RAW_DATA!D2253</f>
        <v>MEN-TSHIRT-001</v>
      </c>
      <c r="E2257" s="14" t="str">
        <f aca="false">RAW_DATA!E2253</f>
        <v>2024-12-20</v>
      </c>
      <c r="F2257" s="14" t="str">
        <f aca="false">RAW_DATA!F2253</f>
        <v>2024-12-27</v>
      </c>
      <c r="G2257" s="2" t="str">
        <f aca="false">RAW_DATA!G2253</f>
        <v>Lumbini</v>
      </c>
      <c r="H2257" s="4" t="n">
        <f aca="false">RAW_DATA!H2253</f>
        <v>7814.3</v>
      </c>
      <c r="I2257" s="5" t="n">
        <f aca="false">RAW_DATA!I2253</f>
        <v>15</v>
      </c>
      <c r="J2257" s="2" t="str">
        <f aca="false">RAW_DATA!J2253</f>
        <v>No</v>
      </c>
      <c r="K2257" s="15" t="n">
        <f aca="false">IF(AND(F2257&lt;&gt;"",E2257&lt;&gt;""),DATEVALUE(F2257)-DATEVALUE(E2257),"")</f>
        <v>7</v>
      </c>
      <c r="L2257" s="4" t="n">
        <f aca="false">H2257*(1-I2257/100)</f>
        <v>6642.155</v>
      </c>
      <c r="M2257" s="4" t="n">
        <f aca="false">H2257*CALCULATIONS!$B$2</f>
        <v>4688.58</v>
      </c>
      <c r="N2257" s="4" t="n">
        <f aca="false">IF(J2257="Yes",H2257*CALCULATIONS!$B$3,0)</f>
        <v>0</v>
      </c>
      <c r="O2257" s="4" t="n">
        <f aca="false">L2257-M2257-N2257</f>
        <v>1953.575</v>
      </c>
      <c r="P2257" s="16" t="n">
        <f aca="false">IF(L2257&gt;0,O2257/L2257,"")</f>
        <v>0.294117647058824</v>
      </c>
    </row>
    <row r="2258" customFormat="false" ht="15" hidden="false" customHeight="false" outlineLevel="0" collapsed="false">
      <c r="A2258" s="2" t="str">
        <f aca="false">RAW_DATA!A2254</f>
        <v>ORD-102253</v>
      </c>
      <c r="B2258" s="2" t="str">
        <f aca="false">RAW_DATA!B2254</f>
        <v>CUST-5597</v>
      </c>
      <c r="C2258" s="2" t="str">
        <f aca="false">RAW_DATA!C2254</f>
        <v>Kids</v>
      </c>
      <c r="D2258" s="2" t="str">
        <f aca="false">RAW_DATA!D2254</f>
        <v>KID-TSHIRT-001</v>
      </c>
      <c r="E2258" s="14" t="str">
        <f aca="false">RAW_DATA!E2254</f>
        <v>2024-12-28</v>
      </c>
      <c r="F2258" s="14" t="str">
        <f aca="false">RAW_DATA!F2254</f>
        <v>2025-01-08</v>
      </c>
      <c r="G2258" s="2" t="str">
        <f aca="false">RAW_DATA!G2254</f>
        <v>Gandaki</v>
      </c>
      <c r="H2258" s="4" t="n">
        <f aca="false">RAW_DATA!H2254</f>
        <v>5049.99</v>
      </c>
      <c r="I2258" s="5" t="n">
        <f aca="false">RAW_DATA!I2254</f>
        <v>25</v>
      </c>
      <c r="J2258" s="2" t="str">
        <f aca="false">RAW_DATA!J2254</f>
        <v>No</v>
      </c>
      <c r="K2258" s="15" t="n">
        <f aca="false">IF(AND(F2258&lt;&gt;"",E2258&lt;&gt;""),DATEVALUE(F2258)-DATEVALUE(E2258),"")</f>
        <v>11</v>
      </c>
      <c r="L2258" s="4" t="n">
        <f aca="false">H2258*(1-I2258/100)</f>
        <v>3787.4925</v>
      </c>
      <c r="M2258" s="4" t="n">
        <f aca="false">H2258*CALCULATIONS!$B$2</f>
        <v>3029.994</v>
      </c>
      <c r="N2258" s="4" t="n">
        <f aca="false">IF(J2258="Yes",H2258*CALCULATIONS!$B$3,0)</f>
        <v>0</v>
      </c>
      <c r="O2258" s="4" t="n">
        <f aca="false">L2258-M2258-N2258</f>
        <v>757.4985</v>
      </c>
      <c r="P2258" s="16" t="n">
        <f aca="false">IF(L2258&gt;0,O2258/L2258,"")</f>
        <v>0.2</v>
      </c>
    </row>
    <row r="2259" customFormat="false" ht="15" hidden="false" customHeight="false" outlineLevel="0" collapsed="false">
      <c r="A2259" s="2" t="str">
        <f aca="false">RAW_DATA!A2255</f>
        <v>ORD-102254</v>
      </c>
      <c r="B2259" s="2" t="str">
        <f aca="false">RAW_DATA!B2255</f>
        <v>CUST-8983</v>
      </c>
      <c r="C2259" s="2" t="str">
        <f aca="false">RAW_DATA!C2255</f>
        <v>Men</v>
      </c>
      <c r="D2259" s="2" t="str">
        <f aca="false">RAW_DATA!D2255</f>
        <v>MEN-KURTA-001</v>
      </c>
      <c r="E2259" s="14" t="str">
        <f aca="false">RAW_DATA!E2255</f>
        <v>2024-11-30</v>
      </c>
      <c r="F2259" s="14" t="str">
        <f aca="false">RAW_DATA!F2255</f>
        <v>2024-12-02</v>
      </c>
      <c r="G2259" s="2" t="str">
        <f aca="false">RAW_DATA!G2255</f>
        <v>Sudurpashchim</v>
      </c>
      <c r="H2259" s="4" t="n">
        <f aca="false">RAW_DATA!H2255</f>
        <v>13348.75</v>
      </c>
      <c r="I2259" s="5" t="n">
        <f aca="false">RAW_DATA!I2255</f>
        <v>5</v>
      </c>
      <c r="J2259" s="2" t="str">
        <f aca="false">RAW_DATA!J2255</f>
        <v>No</v>
      </c>
      <c r="K2259" s="15" t="n">
        <f aca="false">IF(AND(F2259&lt;&gt;"",E2259&lt;&gt;""),DATEVALUE(F2259)-DATEVALUE(E2259),"")</f>
        <v>2</v>
      </c>
      <c r="L2259" s="4" t="n">
        <f aca="false">H2259*(1-I2259/100)</f>
        <v>12681.3125</v>
      </c>
      <c r="M2259" s="4" t="n">
        <f aca="false">H2259*CALCULATIONS!$B$2</f>
        <v>8009.25</v>
      </c>
      <c r="N2259" s="4" t="n">
        <f aca="false">IF(J2259="Yes",H2259*CALCULATIONS!$B$3,0)</f>
        <v>0</v>
      </c>
      <c r="O2259" s="4" t="n">
        <f aca="false">L2259-M2259-N2259</f>
        <v>4672.0625</v>
      </c>
      <c r="P2259" s="16" t="n">
        <f aca="false">IF(L2259&gt;0,O2259/L2259,"")</f>
        <v>0.368421052631579</v>
      </c>
    </row>
    <row r="2260" customFormat="false" ht="15" hidden="false" customHeight="false" outlineLevel="0" collapsed="false">
      <c r="A2260" s="2" t="str">
        <f aca="false">RAW_DATA!A2256</f>
        <v>ORD-102255</v>
      </c>
      <c r="B2260" s="2" t="str">
        <f aca="false">RAW_DATA!B2256</f>
        <v>CUST-1957</v>
      </c>
      <c r="C2260" s="2" t="str">
        <f aca="false">RAW_DATA!C2256</f>
        <v>Women</v>
      </c>
      <c r="D2260" s="2" t="str">
        <f aca="false">RAW_DATA!D2256</f>
        <v>WOM-JEANS-001</v>
      </c>
      <c r="E2260" s="14" t="str">
        <f aca="false">RAW_DATA!E2256</f>
        <v>2024-01-20</v>
      </c>
      <c r="F2260" s="14" t="str">
        <f aca="false">RAW_DATA!F2256</f>
        <v>2024-01-24</v>
      </c>
      <c r="G2260" s="2" t="str">
        <f aca="false">RAW_DATA!G2256</f>
        <v>Bagmati</v>
      </c>
      <c r="H2260" s="4" t="n">
        <f aca="false">RAW_DATA!H2256</f>
        <v>3230.69</v>
      </c>
      <c r="I2260" s="5" t="n">
        <f aca="false">RAW_DATA!I2256</f>
        <v>10</v>
      </c>
      <c r="J2260" s="2" t="str">
        <f aca="false">RAW_DATA!J2256</f>
        <v>No</v>
      </c>
      <c r="K2260" s="15" t="n">
        <f aca="false">IF(AND(F2260&lt;&gt;"",E2260&lt;&gt;""),DATEVALUE(F2260)-DATEVALUE(E2260),"")</f>
        <v>4</v>
      </c>
      <c r="L2260" s="4" t="n">
        <f aca="false">H2260*(1-I2260/100)</f>
        <v>2907.621</v>
      </c>
      <c r="M2260" s="4" t="n">
        <f aca="false">H2260*CALCULATIONS!$B$2</f>
        <v>1938.414</v>
      </c>
      <c r="N2260" s="4" t="n">
        <f aca="false">IF(J2260="Yes",H2260*CALCULATIONS!$B$3,0)</f>
        <v>0</v>
      </c>
      <c r="O2260" s="4" t="n">
        <f aca="false">L2260-M2260-N2260</f>
        <v>969.207</v>
      </c>
      <c r="P2260" s="16" t="n">
        <f aca="false">IF(L2260&gt;0,O2260/L2260,"")</f>
        <v>0.333333333333333</v>
      </c>
    </row>
    <row r="2261" customFormat="false" ht="15" hidden="false" customHeight="false" outlineLevel="0" collapsed="false">
      <c r="A2261" s="2" t="str">
        <f aca="false">RAW_DATA!A2257</f>
        <v>ORD-102256</v>
      </c>
      <c r="B2261" s="2" t="str">
        <f aca="false">RAW_DATA!B2257</f>
        <v>CUST-5592</v>
      </c>
      <c r="C2261" s="2" t="str">
        <f aca="false">RAW_DATA!C2257</f>
        <v>Men</v>
      </c>
      <c r="D2261" s="2" t="str">
        <f aca="false">RAW_DATA!D2257</f>
        <v>MEN-CHINO-001</v>
      </c>
      <c r="E2261" s="14" t="str">
        <f aca="false">RAW_DATA!E2257</f>
        <v>2024-01-25</v>
      </c>
      <c r="F2261" s="14" t="str">
        <f aca="false">RAW_DATA!F2257</f>
        <v>2024-01-28</v>
      </c>
      <c r="G2261" s="2" t="str">
        <f aca="false">RAW_DATA!G2257</f>
        <v>Lumbini</v>
      </c>
      <c r="H2261" s="4" t="n">
        <f aca="false">RAW_DATA!H2257</f>
        <v>5815.88</v>
      </c>
      <c r="I2261" s="5" t="n">
        <f aca="false">RAW_DATA!I2257</f>
        <v>30</v>
      </c>
      <c r="J2261" s="2" t="str">
        <f aca="false">RAW_DATA!J2257</f>
        <v>No</v>
      </c>
      <c r="K2261" s="15" t="n">
        <f aca="false">IF(AND(F2261&lt;&gt;"",E2261&lt;&gt;""),DATEVALUE(F2261)-DATEVALUE(E2261),"")</f>
        <v>3</v>
      </c>
      <c r="L2261" s="4" t="n">
        <f aca="false">H2261*(1-I2261/100)</f>
        <v>4071.116</v>
      </c>
      <c r="M2261" s="4" t="n">
        <f aca="false">H2261*CALCULATIONS!$B$2</f>
        <v>3489.528</v>
      </c>
      <c r="N2261" s="4" t="n">
        <f aca="false">IF(J2261="Yes",H2261*CALCULATIONS!$B$3,0)</f>
        <v>0</v>
      </c>
      <c r="O2261" s="4" t="n">
        <f aca="false">L2261-M2261-N2261</f>
        <v>581.588</v>
      </c>
      <c r="P2261" s="16" t="n">
        <f aca="false">IF(L2261&gt;0,O2261/L2261,"")</f>
        <v>0.142857142857143</v>
      </c>
    </row>
    <row r="2262" customFormat="false" ht="15" hidden="false" customHeight="false" outlineLevel="0" collapsed="false">
      <c r="A2262" s="2" t="str">
        <f aca="false">RAW_DATA!A2258</f>
        <v>ORD-102257</v>
      </c>
      <c r="B2262" s="2" t="str">
        <f aca="false">RAW_DATA!B2258</f>
        <v>CUST-3511</v>
      </c>
      <c r="C2262" s="2" t="str">
        <f aca="false">RAW_DATA!C2258</f>
        <v>Women</v>
      </c>
      <c r="D2262" s="2" t="str">
        <f aca="false">RAW_DATA!D2258</f>
        <v>WOM-BLOUSE-001</v>
      </c>
      <c r="E2262" s="14" t="str">
        <f aca="false">RAW_DATA!E2258</f>
        <v>2024-03-22</v>
      </c>
      <c r="F2262" s="14" t="str">
        <f aca="false">RAW_DATA!F2258</f>
        <v>2024-03-25</v>
      </c>
      <c r="G2262" s="2" t="str">
        <f aca="false">RAW_DATA!G2258</f>
        <v>Bagmati</v>
      </c>
      <c r="H2262" s="4" t="n">
        <f aca="false">RAW_DATA!H2258</f>
        <v>5383.22</v>
      </c>
      <c r="I2262" s="5" t="n">
        <f aca="false">RAW_DATA!I2258</f>
        <v>30</v>
      </c>
      <c r="J2262" s="2" t="str">
        <f aca="false">RAW_DATA!J2258</f>
        <v>Yes</v>
      </c>
      <c r="K2262" s="15" t="n">
        <f aca="false">IF(AND(F2262&lt;&gt;"",E2262&lt;&gt;""),DATEVALUE(F2262)-DATEVALUE(E2262),"")</f>
        <v>3</v>
      </c>
      <c r="L2262" s="4" t="n">
        <f aca="false">H2262*(1-I2262/100)</f>
        <v>3768.254</v>
      </c>
      <c r="M2262" s="4" t="n">
        <f aca="false">H2262*CALCULATIONS!$B$2</f>
        <v>3229.932</v>
      </c>
      <c r="N2262" s="4" t="n">
        <f aca="false">IF(J2262="Yes",H2262*CALCULATIONS!$B$3,0)</f>
        <v>1076.644</v>
      </c>
      <c r="O2262" s="4" t="n">
        <f aca="false">L2262-M2262-N2262</f>
        <v>-538.322</v>
      </c>
      <c r="P2262" s="16" t="n">
        <f aca="false">IF(L2262&gt;0,O2262/L2262,"")</f>
        <v>-0.142857142857143</v>
      </c>
    </row>
    <row r="2263" customFormat="false" ht="15" hidden="false" customHeight="false" outlineLevel="0" collapsed="false">
      <c r="A2263" s="2" t="str">
        <f aca="false">RAW_DATA!A2259</f>
        <v>ORD-102258</v>
      </c>
      <c r="B2263" s="2" t="str">
        <f aca="false">RAW_DATA!B2259</f>
        <v>CUST-4349</v>
      </c>
      <c r="C2263" s="2" t="str">
        <f aca="false">RAW_DATA!C2259</f>
        <v>Women</v>
      </c>
      <c r="D2263" s="2" t="str">
        <f aca="false">RAW_DATA!D2259</f>
        <v>WOM-TOP-001</v>
      </c>
      <c r="E2263" s="14" t="str">
        <f aca="false">RAW_DATA!E2259</f>
        <v>2024-07-24</v>
      </c>
      <c r="F2263" s="14" t="str">
        <f aca="false">RAW_DATA!F2259</f>
        <v>2024-07-30</v>
      </c>
      <c r="G2263" s="2" t="str">
        <f aca="false">RAW_DATA!G2259</f>
        <v>Bagmati</v>
      </c>
      <c r="H2263" s="4" t="n">
        <f aca="false">RAW_DATA!H2259</f>
        <v>2449.41</v>
      </c>
      <c r="I2263" s="5" t="n">
        <f aca="false">RAW_DATA!I2259</f>
        <v>0</v>
      </c>
      <c r="J2263" s="2" t="str">
        <f aca="false">RAW_DATA!J2259</f>
        <v>Yes</v>
      </c>
      <c r="K2263" s="15" t="n">
        <f aca="false">IF(AND(F2263&lt;&gt;"",E2263&lt;&gt;""),DATEVALUE(F2263)-DATEVALUE(E2263),"")</f>
        <v>6</v>
      </c>
      <c r="L2263" s="4" t="n">
        <f aca="false">H2263*(1-I2263/100)</f>
        <v>2449.41</v>
      </c>
      <c r="M2263" s="4" t="n">
        <f aca="false">H2263*CALCULATIONS!$B$2</f>
        <v>1469.646</v>
      </c>
      <c r="N2263" s="4" t="n">
        <f aca="false">IF(J2263="Yes",H2263*CALCULATIONS!$B$3,0)</f>
        <v>489.882</v>
      </c>
      <c r="O2263" s="4" t="n">
        <f aca="false">L2263-M2263-N2263</f>
        <v>489.882</v>
      </c>
      <c r="P2263" s="16" t="n">
        <f aca="false">IF(L2263&gt;0,O2263/L2263,"")</f>
        <v>0.2</v>
      </c>
    </row>
    <row r="2264" customFormat="false" ht="15" hidden="false" customHeight="false" outlineLevel="0" collapsed="false">
      <c r="A2264" s="2" t="str">
        <f aca="false">RAW_DATA!A2260</f>
        <v>ORD-102259</v>
      </c>
      <c r="B2264" s="2" t="str">
        <f aca="false">RAW_DATA!B2260</f>
        <v>CUST-3012</v>
      </c>
      <c r="C2264" s="2" t="str">
        <f aca="false">RAW_DATA!C2260</f>
        <v>Kids</v>
      </c>
      <c r="D2264" s="2" t="str">
        <f aca="false">RAW_DATA!D2260</f>
        <v>KID-DRESS-001</v>
      </c>
      <c r="E2264" s="14" t="str">
        <f aca="false">RAW_DATA!E2260</f>
        <v>2024-08-27</v>
      </c>
      <c r="F2264" s="14" t="str">
        <f aca="false">RAW_DATA!F2260</f>
        <v>2024-09-01</v>
      </c>
      <c r="G2264" s="2" t="str">
        <f aca="false">RAW_DATA!G2260</f>
        <v>Bagmati</v>
      </c>
      <c r="H2264" s="4" t="n">
        <f aca="false">RAW_DATA!H2260</f>
        <v>4177.76</v>
      </c>
      <c r="I2264" s="5" t="n">
        <f aca="false">RAW_DATA!I2260</f>
        <v>5</v>
      </c>
      <c r="J2264" s="2" t="str">
        <f aca="false">RAW_DATA!J2260</f>
        <v>No</v>
      </c>
      <c r="K2264" s="15" t="n">
        <f aca="false">IF(AND(F2264&lt;&gt;"",E2264&lt;&gt;""),DATEVALUE(F2264)-DATEVALUE(E2264),"")</f>
        <v>5</v>
      </c>
      <c r="L2264" s="4" t="n">
        <f aca="false">H2264*(1-I2264/100)</f>
        <v>3968.872</v>
      </c>
      <c r="M2264" s="4" t="n">
        <f aca="false">H2264*CALCULATIONS!$B$2</f>
        <v>2506.656</v>
      </c>
      <c r="N2264" s="4" t="n">
        <f aca="false">IF(J2264="Yes",H2264*CALCULATIONS!$B$3,0)</f>
        <v>0</v>
      </c>
      <c r="O2264" s="4" t="n">
        <f aca="false">L2264-M2264-N2264</f>
        <v>1462.216</v>
      </c>
      <c r="P2264" s="16" t="n">
        <f aca="false">IF(L2264&gt;0,O2264/L2264,"")</f>
        <v>0.368421052631579</v>
      </c>
    </row>
    <row r="2265" customFormat="false" ht="15" hidden="false" customHeight="false" outlineLevel="0" collapsed="false">
      <c r="A2265" s="2" t="str">
        <f aca="false">RAW_DATA!A2261</f>
        <v>ORD-102260</v>
      </c>
      <c r="B2265" s="2" t="str">
        <f aca="false">RAW_DATA!B2261</f>
        <v>CUST-8837</v>
      </c>
      <c r="C2265" s="2" t="str">
        <f aca="false">RAW_DATA!C2261</f>
        <v>Women</v>
      </c>
      <c r="D2265" s="2" t="str">
        <f aca="false">RAW_DATA!D2261</f>
        <v>WOM-LEHENGA-001</v>
      </c>
      <c r="E2265" s="14" t="str">
        <f aca="false">RAW_DATA!E2261</f>
        <v>2024-01-06</v>
      </c>
      <c r="F2265" s="14" t="str">
        <f aca="false">RAW_DATA!F2261</f>
        <v>2024-01-11</v>
      </c>
      <c r="G2265" s="2" t="str">
        <f aca="false">RAW_DATA!G2261</f>
        <v>Lumbini</v>
      </c>
      <c r="H2265" s="4" t="n">
        <f aca="false">RAW_DATA!H2261</f>
        <v>14025.81</v>
      </c>
      <c r="I2265" s="5" t="n">
        <f aca="false">RAW_DATA!I2261</f>
        <v>10</v>
      </c>
      <c r="J2265" s="2" t="str">
        <f aca="false">RAW_DATA!J2261</f>
        <v>No</v>
      </c>
      <c r="K2265" s="15" t="n">
        <f aca="false">IF(AND(F2265&lt;&gt;"",E2265&lt;&gt;""),DATEVALUE(F2265)-DATEVALUE(E2265),"")</f>
        <v>5</v>
      </c>
      <c r="L2265" s="4" t="n">
        <f aca="false">H2265*(1-I2265/100)</f>
        <v>12623.229</v>
      </c>
      <c r="M2265" s="4" t="n">
        <f aca="false">H2265*CALCULATIONS!$B$2</f>
        <v>8415.486</v>
      </c>
      <c r="N2265" s="4" t="n">
        <f aca="false">IF(J2265="Yes",H2265*CALCULATIONS!$B$3,0)</f>
        <v>0</v>
      </c>
      <c r="O2265" s="4" t="n">
        <f aca="false">L2265-M2265-N2265</f>
        <v>4207.743</v>
      </c>
      <c r="P2265" s="16" t="n">
        <f aca="false">IF(L2265&gt;0,O2265/L2265,"")</f>
        <v>0.333333333333333</v>
      </c>
    </row>
    <row r="2266" customFormat="false" ht="15" hidden="false" customHeight="false" outlineLevel="0" collapsed="false">
      <c r="A2266" s="2" t="str">
        <f aca="false">RAW_DATA!A2262</f>
        <v>ORD-102261</v>
      </c>
      <c r="B2266" s="2" t="str">
        <f aca="false">RAW_DATA!B2262</f>
        <v>CUST-4450</v>
      </c>
      <c r="C2266" s="2" t="str">
        <f aca="false">RAW_DATA!C2262</f>
        <v>Women</v>
      </c>
      <c r="D2266" s="2" t="str">
        <f aca="false">RAW_DATA!D2262</f>
        <v>WOM-BLOUSE-001</v>
      </c>
      <c r="E2266" s="14" t="str">
        <f aca="false">RAW_DATA!E2262</f>
        <v>2024-01-30</v>
      </c>
      <c r="F2266" s="14" t="str">
        <f aca="false">RAW_DATA!F2262</f>
        <v>2024-02-02</v>
      </c>
      <c r="G2266" s="2" t="str">
        <f aca="false">RAW_DATA!G2262</f>
        <v>Lumbini</v>
      </c>
      <c r="H2266" s="4" t="n">
        <f aca="false">RAW_DATA!H2262</f>
        <v>4112.29</v>
      </c>
      <c r="I2266" s="5" t="n">
        <f aca="false">RAW_DATA!I2262</f>
        <v>10</v>
      </c>
      <c r="J2266" s="2" t="str">
        <f aca="false">RAW_DATA!J2262</f>
        <v>No</v>
      </c>
      <c r="K2266" s="15" t="n">
        <f aca="false">IF(AND(F2266&lt;&gt;"",E2266&lt;&gt;""),DATEVALUE(F2266)-DATEVALUE(E2266),"")</f>
        <v>3</v>
      </c>
      <c r="L2266" s="4" t="n">
        <f aca="false">H2266*(1-I2266/100)</f>
        <v>3701.061</v>
      </c>
      <c r="M2266" s="4" t="n">
        <f aca="false">H2266*CALCULATIONS!$B$2</f>
        <v>2467.374</v>
      </c>
      <c r="N2266" s="4" t="n">
        <f aca="false">IF(J2266="Yes",H2266*CALCULATIONS!$B$3,0)</f>
        <v>0</v>
      </c>
      <c r="O2266" s="4" t="n">
        <f aca="false">L2266-M2266-N2266</f>
        <v>1233.687</v>
      </c>
      <c r="P2266" s="16" t="n">
        <f aca="false">IF(L2266&gt;0,O2266/L2266,"")</f>
        <v>0.333333333333333</v>
      </c>
    </row>
    <row r="2267" customFormat="false" ht="15" hidden="false" customHeight="false" outlineLevel="0" collapsed="false">
      <c r="A2267" s="2" t="str">
        <f aca="false">RAW_DATA!A2263</f>
        <v>ORD-102262</v>
      </c>
      <c r="B2267" s="2" t="str">
        <f aca="false">RAW_DATA!B2263</f>
        <v>CUST-1475</v>
      </c>
      <c r="C2267" s="2" t="str">
        <f aca="false">RAW_DATA!C2263</f>
        <v>Men</v>
      </c>
      <c r="D2267" s="2" t="str">
        <f aca="false">RAW_DATA!D2263</f>
        <v>MEN-JEANS-001</v>
      </c>
      <c r="E2267" s="14" t="str">
        <f aca="false">RAW_DATA!E2263</f>
        <v>2024-05-12</v>
      </c>
      <c r="F2267" s="14" t="str">
        <f aca="false">RAW_DATA!F2263</f>
        <v>2024-05-21</v>
      </c>
      <c r="G2267" s="2" t="str">
        <f aca="false">RAW_DATA!G2263</f>
        <v>Sudurpashchim</v>
      </c>
      <c r="H2267" s="4" t="n">
        <f aca="false">RAW_DATA!H2263</f>
        <v>8934.96</v>
      </c>
      <c r="I2267" s="5" t="n">
        <f aca="false">RAW_DATA!I2263</f>
        <v>25</v>
      </c>
      <c r="J2267" s="2" t="str">
        <f aca="false">RAW_DATA!J2263</f>
        <v>Yes</v>
      </c>
      <c r="K2267" s="15" t="n">
        <f aca="false">IF(AND(F2267&lt;&gt;"",E2267&lt;&gt;""),DATEVALUE(F2267)-DATEVALUE(E2267),"")</f>
        <v>9</v>
      </c>
      <c r="L2267" s="4" t="n">
        <f aca="false">H2267*(1-I2267/100)</f>
        <v>6701.22</v>
      </c>
      <c r="M2267" s="4" t="n">
        <f aca="false">H2267*CALCULATIONS!$B$2</f>
        <v>5360.976</v>
      </c>
      <c r="N2267" s="4" t="n">
        <f aca="false">IF(J2267="Yes",H2267*CALCULATIONS!$B$3,0)</f>
        <v>1786.992</v>
      </c>
      <c r="O2267" s="4" t="n">
        <f aca="false">L2267-M2267-N2267</f>
        <v>-446.748</v>
      </c>
      <c r="P2267" s="16" t="n">
        <f aca="false">IF(L2267&gt;0,O2267/L2267,"")</f>
        <v>-0.0666666666666667</v>
      </c>
    </row>
    <row r="2268" customFormat="false" ht="15" hidden="false" customHeight="false" outlineLevel="0" collapsed="false">
      <c r="A2268" s="2" t="str">
        <f aca="false">RAW_DATA!A2264</f>
        <v>ORD-102263</v>
      </c>
      <c r="B2268" s="2" t="str">
        <f aca="false">RAW_DATA!B2264</f>
        <v>CUST-1268</v>
      </c>
      <c r="C2268" s="2" t="str">
        <f aca="false">RAW_DATA!C2264</f>
        <v>Men</v>
      </c>
      <c r="D2268" s="2" t="str">
        <f aca="false">RAW_DATA!D2264</f>
        <v>MEN-JEANS-001</v>
      </c>
      <c r="E2268" s="14" t="str">
        <f aca="false">RAW_DATA!E2264</f>
        <v>2024-02-04</v>
      </c>
      <c r="F2268" s="14" t="str">
        <f aca="false">RAW_DATA!F2264</f>
        <v>2024-02-17</v>
      </c>
      <c r="G2268" s="2" t="str">
        <f aca="false">RAW_DATA!G2264</f>
        <v>Bagmati</v>
      </c>
      <c r="H2268" s="4" t="n">
        <f aca="false">RAW_DATA!H2264</f>
        <v>4792.07</v>
      </c>
      <c r="I2268" s="5" t="n">
        <f aca="false">RAW_DATA!I2264</f>
        <v>20</v>
      </c>
      <c r="J2268" s="2" t="str">
        <f aca="false">RAW_DATA!J2264</f>
        <v>No</v>
      </c>
      <c r="K2268" s="15" t="n">
        <f aca="false">IF(AND(F2268&lt;&gt;"",E2268&lt;&gt;""),DATEVALUE(F2268)-DATEVALUE(E2268),"")</f>
        <v>13</v>
      </c>
      <c r="L2268" s="4" t="n">
        <f aca="false">H2268*(1-I2268/100)</f>
        <v>3833.656</v>
      </c>
      <c r="M2268" s="4" t="n">
        <f aca="false">H2268*CALCULATIONS!$B$2</f>
        <v>2875.242</v>
      </c>
      <c r="N2268" s="4" t="n">
        <f aca="false">IF(J2268="Yes",H2268*CALCULATIONS!$B$3,0)</f>
        <v>0</v>
      </c>
      <c r="O2268" s="4" t="n">
        <f aca="false">L2268-M2268-N2268</f>
        <v>958.414</v>
      </c>
      <c r="P2268" s="16" t="n">
        <f aca="false">IF(L2268&gt;0,O2268/L2268,"")</f>
        <v>0.25</v>
      </c>
    </row>
    <row r="2269" customFormat="false" ht="15" hidden="false" customHeight="false" outlineLevel="0" collapsed="false">
      <c r="A2269" s="2" t="str">
        <f aca="false">RAW_DATA!A2265</f>
        <v>ORD-102264</v>
      </c>
      <c r="B2269" s="2" t="str">
        <f aca="false">RAW_DATA!B2265</f>
        <v>CUST-8198</v>
      </c>
      <c r="C2269" s="2" t="str">
        <f aca="false">RAW_DATA!C2265</f>
        <v>Men</v>
      </c>
      <c r="D2269" s="2" t="str">
        <f aca="false">RAW_DATA!D2265</f>
        <v>MEN-JEANS-001</v>
      </c>
      <c r="E2269" s="14" t="str">
        <f aca="false">RAW_DATA!E2265</f>
        <v>2024-05-29</v>
      </c>
      <c r="F2269" s="14" t="str">
        <f aca="false">RAW_DATA!F2265</f>
        <v>2024-05-31</v>
      </c>
      <c r="G2269" s="2" t="str">
        <f aca="false">RAW_DATA!G2265</f>
        <v>Sudurpashchim</v>
      </c>
      <c r="H2269" s="4" t="n">
        <f aca="false">RAW_DATA!H2265</f>
        <v>12057.5</v>
      </c>
      <c r="I2269" s="5" t="n">
        <f aca="false">RAW_DATA!I2265</f>
        <v>25</v>
      </c>
      <c r="J2269" s="2" t="str">
        <f aca="false">RAW_DATA!J2265</f>
        <v>No</v>
      </c>
      <c r="K2269" s="15" t="n">
        <f aca="false">IF(AND(F2269&lt;&gt;"",E2269&lt;&gt;""),DATEVALUE(F2269)-DATEVALUE(E2269),"")</f>
        <v>2</v>
      </c>
      <c r="L2269" s="4" t="n">
        <f aca="false">H2269*(1-I2269/100)</f>
        <v>9043.125</v>
      </c>
      <c r="M2269" s="4" t="n">
        <f aca="false">H2269*CALCULATIONS!$B$2</f>
        <v>7234.5</v>
      </c>
      <c r="N2269" s="4" t="n">
        <f aca="false">IF(J2269="Yes",H2269*CALCULATIONS!$B$3,0)</f>
        <v>0</v>
      </c>
      <c r="O2269" s="4" t="n">
        <f aca="false">L2269-M2269-N2269</f>
        <v>1808.625</v>
      </c>
      <c r="P2269" s="16" t="n">
        <f aca="false">IF(L2269&gt;0,O2269/L2269,"")</f>
        <v>0.2</v>
      </c>
    </row>
    <row r="2270" customFormat="false" ht="15" hidden="false" customHeight="false" outlineLevel="0" collapsed="false">
      <c r="A2270" s="2" t="str">
        <f aca="false">RAW_DATA!A2266</f>
        <v>ORD-102265</v>
      </c>
      <c r="B2270" s="2" t="str">
        <f aca="false">RAW_DATA!B2266</f>
        <v>CUST-2664</v>
      </c>
      <c r="C2270" s="2" t="str">
        <f aca="false">RAW_DATA!C2266</f>
        <v>Kids</v>
      </c>
      <c r="D2270" s="2" t="str">
        <f aca="false">RAW_DATA!D2266</f>
        <v>KID-SHORTS-001</v>
      </c>
      <c r="E2270" s="14" t="str">
        <f aca="false">RAW_DATA!E2266</f>
        <v>2024-10-06</v>
      </c>
      <c r="F2270" s="14" t="str">
        <f aca="false">RAW_DATA!F2266</f>
        <v>2024-10-11</v>
      </c>
      <c r="G2270" s="2" t="str">
        <f aca="false">RAW_DATA!G2266</f>
        <v>Sudurpashchim</v>
      </c>
      <c r="H2270" s="4" t="n">
        <f aca="false">RAW_DATA!H2266</f>
        <v>10078.03</v>
      </c>
      <c r="I2270" s="5" t="n">
        <f aca="false">RAW_DATA!I2266</f>
        <v>10</v>
      </c>
      <c r="J2270" s="2" t="str">
        <f aca="false">RAW_DATA!J2266</f>
        <v>No</v>
      </c>
      <c r="K2270" s="15" t="n">
        <f aca="false">IF(AND(F2270&lt;&gt;"",E2270&lt;&gt;""),DATEVALUE(F2270)-DATEVALUE(E2270),"")</f>
        <v>5</v>
      </c>
      <c r="L2270" s="4" t="n">
        <f aca="false">H2270*(1-I2270/100)</f>
        <v>9070.227</v>
      </c>
      <c r="M2270" s="4" t="n">
        <f aca="false">H2270*CALCULATIONS!$B$2</f>
        <v>6046.818</v>
      </c>
      <c r="N2270" s="4" t="n">
        <f aca="false">IF(J2270="Yes",H2270*CALCULATIONS!$B$3,0)</f>
        <v>0</v>
      </c>
      <c r="O2270" s="4" t="n">
        <f aca="false">L2270-M2270-N2270</f>
        <v>3023.409</v>
      </c>
      <c r="P2270" s="16" t="n">
        <f aca="false">IF(L2270&gt;0,O2270/L2270,"")</f>
        <v>0.333333333333333</v>
      </c>
    </row>
    <row r="2271" customFormat="false" ht="15" hidden="false" customHeight="false" outlineLevel="0" collapsed="false">
      <c r="A2271" s="2" t="str">
        <f aca="false">RAW_DATA!A2267</f>
        <v>ORD-102266</v>
      </c>
      <c r="B2271" s="2" t="str">
        <f aca="false">RAW_DATA!B2267</f>
        <v>CUST-3996</v>
      </c>
      <c r="C2271" s="2" t="str">
        <f aca="false">RAW_DATA!C2267</f>
        <v>Kids</v>
      </c>
      <c r="D2271" s="2" t="str">
        <f aca="false">RAW_DATA!D2267</f>
        <v>KID-HOODIE-001</v>
      </c>
      <c r="E2271" s="14" t="str">
        <f aca="false">RAW_DATA!E2267</f>
        <v>2024-05-13</v>
      </c>
      <c r="F2271" s="14" t="str">
        <f aca="false">RAW_DATA!F2267</f>
        <v>2024-05-18</v>
      </c>
      <c r="G2271" s="2" t="str">
        <f aca="false">RAW_DATA!G2267</f>
        <v>Gandaki</v>
      </c>
      <c r="H2271" s="4" t="n">
        <f aca="false">RAW_DATA!H2267</f>
        <v>7680.29</v>
      </c>
      <c r="I2271" s="5" t="n">
        <f aca="false">RAW_DATA!I2267</f>
        <v>25</v>
      </c>
      <c r="J2271" s="2" t="str">
        <f aca="false">RAW_DATA!J2267</f>
        <v>No</v>
      </c>
      <c r="K2271" s="15" t="n">
        <f aca="false">IF(AND(F2271&lt;&gt;"",E2271&lt;&gt;""),DATEVALUE(F2271)-DATEVALUE(E2271),"")</f>
        <v>5</v>
      </c>
      <c r="L2271" s="4" t="n">
        <f aca="false">H2271*(1-I2271/100)</f>
        <v>5760.2175</v>
      </c>
      <c r="M2271" s="4" t="n">
        <f aca="false">H2271*CALCULATIONS!$B$2</f>
        <v>4608.174</v>
      </c>
      <c r="N2271" s="4" t="n">
        <f aca="false">IF(J2271="Yes",H2271*CALCULATIONS!$B$3,0)</f>
        <v>0</v>
      </c>
      <c r="O2271" s="4" t="n">
        <f aca="false">L2271-M2271-N2271</f>
        <v>1152.0435</v>
      </c>
      <c r="P2271" s="16" t="n">
        <f aca="false">IF(L2271&gt;0,O2271/L2271,"")</f>
        <v>0.2</v>
      </c>
    </row>
    <row r="2272" customFormat="false" ht="15" hidden="false" customHeight="false" outlineLevel="0" collapsed="false">
      <c r="A2272" s="2" t="str">
        <f aca="false">RAW_DATA!A2268</f>
        <v>ORD-102267</v>
      </c>
      <c r="B2272" s="2" t="str">
        <f aca="false">RAW_DATA!B2268</f>
        <v>CUST-8686</v>
      </c>
      <c r="C2272" s="2" t="str">
        <f aca="false">RAW_DATA!C2268</f>
        <v>Kids</v>
      </c>
      <c r="D2272" s="2" t="str">
        <f aca="false">RAW_DATA!D2268</f>
        <v>KID-TSHIRT-001</v>
      </c>
      <c r="E2272" s="14" t="str">
        <f aca="false">RAW_DATA!E2268</f>
        <v>2024-10-01</v>
      </c>
      <c r="F2272" s="14" t="str">
        <f aca="false">RAW_DATA!F2268</f>
        <v>2024-10-11</v>
      </c>
      <c r="G2272" s="2" t="str">
        <f aca="false">RAW_DATA!G2268</f>
        <v>Madhesh</v>
      </c>
      <c r="H2272" s="4" t="n">
        <f aca="false">RAW_DATA!H2268</f>
        <v>8353.55</v>
      </c>
      <c r="I2272" s="5" t="n">
        <f aca="false">RAW_DATA!I2268</f>
        <v>25</v>
      </c>
      <c r="J2272" s="2" t="str">
        <f aca="false">RAW_DATA!J2268</f>
        <v>No</v>
      </c>
      <c r="K2272" s="15" t="n">
        <f aca="false">IF(AND(F2272&lt;&gt;"",E2272&lt;&gt;""),DATEVALUE(F2272)-DATEVALUE(E2272),"")</f>
        <v>10</v>
      </c>
      <c r="L2272" s="4" t="n">
        <f aca="false">H2272*(1-I2272/100)</f>
        <v>6265.1625</v>
      </c>
      <c r="M2272" s="4" t="n">
        <f aca="false">H2272*CALCULATIONS!$B$2</f>
        <v>5012.13</v>
      </c>
      <c r="N2272" s="4" t="n">
        <f aca="false">IF(J2272="Yes",H2272*CALCULATIONS!$B$3,0)</f>
        <v>0</v>
      </c>
      <c r="O2272" s="4" t="n">
        <f aca="false">L2272-M2272-N2272</f>
        <v>1253.0325</v>
      </c>
      <c r="P2272" s="16" t="n">
        <f aca="false">IF(L2272&gt;0,O2272/L2272,"")</f>
        <v>0.2</v>
      </c>
    </row>
    <row r="2273" customFormat="false" ht="15" hidden="false" customHeight="false" outlineLevel="0" collapsed="false">
      <c r="A2273" s="2" t="str">
        <f aca="false">RAW_DATA!A2269</f>
        <v>ORD-102268</v>
      </c>
      <c r="B2273" s="2" t="str">
        <f aca="false">RAW_DATA!B2269</f>
        <v>CUST-6623</v>
      </c>
      <c r="C2273" s="2" t="str">
        <f aca="false">RAW_DATA!C2269</f>
        <v>Women</v>
      </c>
      <c r="D2273" s="2" t="str">
        <f aca="false">RAW_DATA!D2269</f>
        <v>WOM-BLOUSE-001</v>
      </c>
      <c r="E2273" s="14" t="str">
        <f aca="false">RAW_DATA!E2269</f>
        <v>2024-06-11</v>
      </c>
      <c r="F2273" s="14" t="str">
        <f aca="false">RAW_DATA!F2269</f>
        <v>2024-06-17</v>
      </c>
      <c r="G2273" s="2" t="str">
        <f aca="false">RAW_DATA!G2269</f>
        <v>Gandaki</v>
      </c>
      <c r="H2273" s="4" t="n">
        <f aca="false">RAW_DATA!H2269</f>
        <v>3108.24</v>
      </c>
      <c r="I2273" s="5" t="n">
        <f aca="false">RAW_DATA!I2269</f>
        <v>0</v>
      </c>
      <c r="J2273" s="2" t="str">
        <f aca="false">RAW_DATA!J2269</f>
        <v>No</v>
      </c>
      <c r="K2273" s="15" t="n">
        <f aca="false">IF(AND(F2273&lt;&gt;"",E2273&lt;&gt;""),DATEVALUE(F2273)-DATEVALUE(E2273),"")</f>
        <v>6</v>
      </c>
      <c r="L2273" s="4" t="n">
        <f aca="false">H2273*(1-I2273/100)</f>
        <v>3108.24</v>
      </c>
      <c r="M2273" s="4" t="n">
        <f aca="false">H2273*CALCULATIONS!$B$2</f>
        <v>1864.944</v>
      </c>
      <c r="N2273" s="4" t="n">
        <f aca="false">IF(J2273="Yes",H2273*CALCULATIONS!$B$3,0)</f>
        <v>0</v>
      </c>
      <c r="O2273" s="4" t="n">
        <f aca="false">L2273-M2273-N2273</f>
        <v>1243.296</v>
      </c>
      <c r="P2273" s="16" t="n">
        <f aca="false">IF(L2273&gt;0,O2273/L2273,"")</f>
        <v>0.4</v>
      </c>
    </row>
    <row r="2274" customFormat="false" ht="15" hidden="false" customHeight="false" outlineLevel="0" collapsed="false">
      <c r="A2274" s="2" t="str">
        <f aca="false">RAW_DATA!A2270</f>
        <v>ORD-102269</v>
      </c>
      <c r="B2274" s="2" t="str">
        <f aca="false">RAW_DATA!B2270</f>
        <v>CUST-4074</v>
      </c>
      <c r="C2274" s="2" t="str">
        <f aca="false">RAW_DATA!C2270</f>
        <v>Men</v>
      </c>
      <c r="D2274" s="2" t="str">
        <f aca="false">RAW_DATA!D2270</f>
        <v>MEN-CHINO-001</v>
      </c>
      <c r="E2274" s="14" t="str">
        <f aca="false">RAW_DATA!E2270</f>
        <v>2024-03-16</v>
      </c>
      <c r="F2274" s="14" t="str">
        <f aca="false">RAW_DATA!F2270</f>
        <v>2024-03-29</v>
      </c>
      <c r="G2274" s="2" t="str">
        <f aca="false">RAW_DATA!G2270</f>
        <v>Bagmati</v>
      </c>
      <c r="H2274" s="4" t="n">
        <f aca="false">RAW_DATA!H2270</f>
        <v>13765.44</v>
      </c>
      <c r="I2274" s="5" t="n">
        <f aca="false">RAW_DATA!I2270</f>
        <v>10</v>
      </c>
      <c r="J2274" s="2" t="str">
        <f aca="false">RAW_DATA!J2270</f>
        <v>No</v>
      </c>
      <c r="K2274" s="15" t="n">
        <f aca="false">IF(AND(F2274&lt;&gt;"",E2274&lt;&gt;""),DATEVALUE(F2274)-DATEVALUE(E2274),"")</f>
        <v>13</v>
      </c>
      <c r="L2274" s="4" t="n">
        <f aca="false">H2274*(1-I2274/100)</f>
        <v>12388.896</v>
      </c>
      <c r="M2274" s="4" t="n">
        <f aca="false">H2274*CALCULATIONS!$B$2</f>
        <v>8259.264</v>
      </c>
      <c r="N2274" s="4" t="n">
        <f aca="false">IF(J2274="Yes",H2274*CALCULATIONS!$B$3,0)</f>
        <v>0</v>
      </c>
      <c r="O2274" s="4" t="n">
        <f aca="false">L2274-M2274-N2274</f>
        <v>4129.632</v>
      </c>
      <c r="P2274" s="16" t="n">
        <f aca="false">IF(L2274&gt;0,O2274/L2274,"")</f>
        <v>0.333333333333333</v>
      </c>
    </row>
    <row r="2275" customFormat="false" ht="15" hidden="false" customHeight="false" outlineLevel="0" collapsed="false">
      <c r="A2275" s="2" t="str">
        <f aca="false">RAW_DATA!A2271</f>
        <v>ORD-102270</v>
      </c>
      <c r="B2275" s="2" t="str">
        <f aca="false">RAW_DATA!B2271</f>
        <v>CUST-8502</v>
      </c>
      <c r="C2275" s="2" t="str">
        <f aca="false">RAW_DATA!C2271</f>
        <v>Women</v>
      </c>
      <c r="D2275" s="2" t="str">
        <f aca="false">RAW_DATA!D2271</f>
        <v>WOM-SAREE-001</v>
      </c>
      <c r="E2275" s="14" t="str">
        <f aca="false">RAW_DATA!E2271</f>
        <v>2024-02-14</v>
      </c>
      <c r="F2275" s="14" t="str">
        <f aca="false">RAW_DATA!F2271</f>
        <v>2024-02-28</v>
      </c>
      <c r="G2275" s="2" t="str">
        <f aca="false">RAW_DATA!G2271</f>
        <v>Lumbini</v>
      </c>
      <c r="H2275" s="4" t="n">
        <f aca="false">RAW_DATA!H2271</f>
        <v>2384.87</v>
      </c>
      <c r="I2275" s="5" t="n">
        <f aca="false">RAW_DATA!I2271</f>
        <v>0</v>
      </c>
      <c r="J2275" s="2" t="str">
        <f aca="false">RAW_DATA!J2271</f>
        <v>Yes</v>
      </c>
      <c r="K2275" s="15" t="n">
        <f aca="false">IF(AND(F2275&lt;&gt;"",E2275&lt;&gt;""),DATEVALUE(F2275)-DATEVALUE(E2275),"")</f>
        <v>14</v>
      </c>
      <c r="L2275" s="4" t="n">
        <f aca="false">H2275*(1-I2275/100)</f>
        <v>2384.87</v>
      </c>
      <c r="M2275" s="4" t="n">
        <f aca="false">H2275*CALCULATIONS!$B$2</f>
        <v>1430.922</v>
      </c>
      <c r="N2275" s="4" t="n">
        <f aca="false">IF(J2275="Yes",H2275*CALCULATIONS!$B$3,0)</f>
        <v>476.974</v>
      </c>
      <c r="O2275" s="4" t="n">
        <f aca="false">L2275-M2275-N2275</f>
        <v>476.974</v>
      </c>
      <c r="P2275" s="16" t="n">
        <f aca="false">IF(L2275&gt;0,O2275/L2275,"")</f>
        <v>0.2</v>
      </c>
    </row>
    <row r="2276" customFormat="false" ht="15" hidden="false" customHeight="false" outlineLevel="0" collapsed="false">
      <c r="A2276" s="2" t="str">
        <f aca="false">RAW_DATA!A2272</f>
        <v>ORD-102271</v>
      </c>
      <c r="B2276" s="2" t="str">
        <f aca="false">RAW_DATA!B2272</f>
        <v>CUST-1819</v>
      </c>
      <c r="C2276" s="2" t="str">
        <f aca="false">RAW_DATA!C2272</f>
        <v>Kids</v>
      </c>
      <c r="D2276" s="2" t="str">
        <f aca="false">RAW_DATA!D2272</f>
        <v>KID-TSHIRT-001</v>
      </c>
      <c r="E2276" s="14" t="str">
        <f aca="false">RAW_DATA!E2272</f>
        <v>2024-10-10</v>
      </c>
      <c r="F2276" s="14" t="str">
        <f aca="false">RAW_DATA!F2272</f>
        <v>2024-10-15</v>
      </c>
      <c r="G2276" s="2" t="str">
        <f aca="false">RAW_DATA!G2272</f>
        <v>Bagmati</v>
      </c>
      <c r="H2276" s="4" t="n">
        <f aca="false">RAW_DATA!H2272</f>
        <v>14746.54</v>
      </c>
      <c r="I2276" s="5" t="n">
        <f aca="false">RAW_DATA!I2272</f>
        <v>10</v>
      </c>
      <c r="J2276" s="2" t="str">
        <f aca="false">RAW_DATA!J2272</f>
        <v>No</v>
      </c>
      <c r="K2276" s="15" t="n">
        <f aca="false">IF(AND(F2276&lt;&gt;"",E2276&lt;&gt;""),DATEVALUE(F2276)-DATEVALUE(E2276),"")</f>
        <v>5</v>
      </c>
      <c r="L2276" s="4" t="n">
        <f aca="false">H2276*(1-I2276/100)</f>
        <v>13271.886</v>
      </c>
      <c r="M2276" s="4" t="n">
        <f aca="false">H2276*CALCULATIONS!$B$2</f>
        <v>8847.924</v>
      </c>
      <c r="N2276" s="4" t="n">
        <f aca="false">IF(J2276="Yes",H2276*CALCULATIONS!$B$3,0)</f>
        <v>0</v>
      </c>
      <c r="O2276" s="4" t="n">
        <f aca="false">L2276-M2276-N2276</f>
        <v>4423.962</v>
      </c>
      <c r="P2276" s="16" t="n">
        <f aca="false">IF(L2276&gt;0,O2276/L2276,"")</f>
        <v>0.333333333333333</v>
      </c>
    </row>
    <row r="2277" customFormat="false" ht="15" hidden="false" customHeight="false" outlineLevel="0" collapsed="false">
      <c r="A2277" s="2" t="str">
        <f aca="false">RAW_DATA!A2273</f>
        <v>ORD-102272</v>
      </c>
      <c r="B2277" s="2" t="str">
        <f aca="false">RAW_DATA!B2273</f>
        <v>CUST-4695</v>
      </c>
      <c r="C2277" s="2" t="str">
        <f aca="false">RAW_DATA!C2273</f>
        <v>Women</v>
      </c>
      <c r="D2277" s="2" t="str">
        <f aca="false">RAW_DATA!D2273</f>
        <v>WOM-SAREE-001</v>
      </c>
      <c r="E2277" s="14" t="str">
        <f aca="false">RAW_DATA!E2273</f>
        <v>2024-09-05</v>
      </c>
      <c r="F2277" s="14" t="str">
        <f aca="false">RAW_DATA!F2273</f>
        <v>2024-09-09</v>
      </c>
      <c r="G2277" s="2" t="str">
        <f aca="false">RAW_DATA!G2273</f>
        <v>Madhesh</v>
      </c>
      <c r="H2277" s="4" t="n">
        <f aca="false">RAW_DATA!H2273</f>
        <v>13012.83</v>
      </c>
      <c r="I2277" s="5" t="n">
        <f aca="false">RAW_DATA!I2273</f>
        <v>0</v>
      </c>
      <c r="J2277" s="2" t="str">
        <f aca="false">RAW_DATA!J2273</f>
        <v>Yes</v>
      </c>
      <c r="K2277" s="15" t="n">
        <f aca="false">IF(AND(F2277&lt;&gt;"",E2277&lt;&gt;""),DATEVALUE(F2277)-DATEVALUE(E2277),"")</f>
        <v>4</v>
      </c>
      <c r="L2277" s="4" t="n">
        <f aca="false">H2277*(1-I2277/100)</f>
        <v>13012.83</v>
      </c>
      <c r="M2277" s="4" t="n">
        <f aca="false">H2277*CALCULATIONS!$B$2</f>
        <v>7807.698</v>
      </c>
      <c r="N2277" s="4" t="n">
        <f aca="false">IF(J2277="Yes",H2277*CALCULATIONS!$B$3,0)</f>
        <v>2602.566</v>
      </c>
      <c r="O2277" s="4" t="n">
        <f aca="false">L2277-M2277-N2277</f>
        <v>2602.566</v>
      </c>
      <c r="P2277" s="16" t="n">
        <f aca="false">IF(L2277&gt;0,O2277/L2277,"")</f>
        <v>0.2</v>
      </c>
    </row>
    <row r="2278" customFormat="false" ht="15" hidden="false" customHeight="false" outlineLevel="0" collapsed="false">
      <c r="A2278" s="2" t="str">
        <f aca="false">RAW_DATA!A2274</f>
        <v>ORD-102273</v>
      </c>
      <c r="B2278" s="2" t="str">
        <f aca="false">RAW_DATA!B2274</f>
        <v>CUST-2792</v>
      </c>
      <c r="C2278" s="2" t="str">
        <f aca="false">RAW_DATA!C2274</f>
        <v>Women</v>
      </c>
      <c r="D2278" s="2" t="str">
        <f aca="false">RAW_DATA!D2274</f>
        <v>WOM-BLOUSE-001</v>
      </c>
      <c r="E2278" s="14" t="str">
        <f aca="false">RAW_DATA!E2274</f>
        <v>2024-12-21</v>
      </c>
      <c r="F2278" s="14" t="str">
        <f aca="false">RAW_DATA!F2274</f>
        <v>2024-12-26</v>
      </c>
      <c r="G2278" s="2" t="str">
        <f aca="false">RAW_DATA!G2274</f>
        <v>Bagmati</v>
      </c>
      <c r="H2278" s="4" t="n">
        <f aca="false">RAW_DATA!H2274</f>
        <v>9450.13</v>
      </c>
      <c r="I2278" s="5" t="n">
        <f aca="false">RAW_DATA!I2274</f>
        <v>20</v>
      </c>
      <c r="J2278" s="2" t="str">
        <f aca="false">RAW_DATA!J2274</f>
        <v>No</v>
      </c>
      <c r="K2278" s="15" t="n">
        <f aca="false">IF(AND(F2278&lt;&gt;"",E2278&lt;&gt;""),DATEVALUE(F2278)-DATEVALUE(E2278),"")</f>
        <v>5</v>
      </c>
      <c r="L2278" s="4" t="n">
        <f aca="false">H2278*(1-I2278/100)</f>
        <v>7560.104</v>
      </c>
      <c r="M2278" s="4" t="n">
        <f aca="false">H2278*CALCULATIONS!$B$2</f>
        <v>5670.078</v>
      </c>
      <c r="N2278" s="4" t="n">
        <f aca="false">IF(J2278="Yes",H2278*CALCULATIONS!$B$3,0)</f>
        <v>0</v>
      </c>
      <c r="O2278" s="4" t="n">
        <f aca="false">L2278-M2278-N2278</f>
        <v>1890.026</v>
      </c>
      <c r="P2278" s="16" t="n">
        <f aca="false">IF(L2278&gt;0,O2278/L2278,"")</f>
        <v>0.25</v>
      </c>
    </row>
    <row r="2279" customFormat="false" ht="15" hidden="false" customHeight="false" outlineLevel="0" collapsed="false">
      <c r="A2279" s="2" t="str">
        <f aca="false">RAW_DATA!A2275</f>
        <v>ORD-102274</v>
      </c>
      <c r="B2279" s="2" t="str">
        <f aca="false">RAW_DATA!B2275</f>
        <v>CUST-3978</v>
      </c>
      <c r="C2279" s="2" t="str">
        <f aca="false">RAW_DATA!C2275</f>
        <v>Women</v>
      </c>
      <c r="D2279" s="2" t="str">
        <f aca="false">RAW_DATA!D2275</f>
        <v>WOM-DRESS-001</v>
      </c>
      <c r="E2279" s="14" t="str">
        <f aca="false">RAW_DATA!E2275</f>
        <v>2024-05-10</v>
      </c>
      <c r="F2279" s="14" t="str">
        <f aca="false">RAW_DATA!F2275</f>
        <v>2024-05-14</v>
      </c>
      <c r="G2279" s="2" t="str">
        <f aca="false">RAW_DATA!G2275</f>
        <v>Bagmati</v>
      </c>
      <c r="H2279" s="4" t="n">
        <f aca="false">RAW_DATA!H2275</f>
        <v>14207.52</v>
      </c>
      <c r="I2279" s="5" t="n">
        <f aca="false">RAW_DATA!I2275</f>
        <v>15</v>
      </c>
      <c r="J2279" s="2" t="str">
        <f aca="false">RAW_DATA!J2275</f>
        <v>No</v>
      </c>
      <c r="K2279" s="15" t="n">
        <f aca="false">IF(AND(F2279&lt;&gt;"",E2279&lt;&gt;""),DATEVALUE(F2279)-DATEVALUE(E2279),"")</f>
        <v>4</v>
      </c>
      <c r="L2279" s="4" t="n">
        <f aca="false">H2279*(1-I2279/100)</f>
        <v>12076.392</v>
      </c>
      <c r="M2279" s="4" t="n">
        <f aca="false">H2279*CALCULATIONS!$B$2</f>
        <v>8524.512</v>
      </c>
      <c r="N2279" s="4" t="n">
        <f aca="false">IF(J2279="Yes",H2279*CALCULATIONS!$B$3,0)</f>
        <v>0</v>
      </c>
      <c r="O2279" s="4" t="n">
        <f aca="false">L2279-M2279-N2279</f>
        <v>3551.88</v>
      </c>
      <c r="P2279" s="16" t="n">
        <f aca="false">IF(L2279&gt;0,O2279/L2279,"")</f>
        <v>0.294117647058824</v>
      </c>
    </row>
    <row r="2280" customFormat="false" ht="15" hidden="false" customHeight="false" outlineLevel="0" collapsed="false">
      <c r="A2280" s="2" t="str">
        <f aca="false">RAW_DATA!A2276</f>
        <v>ORD-102275</v>
      </c>
      <c r="B2280" s="2" t="str">
        <f aca="false">RAW_DATA!B2276</f>
        <v>CUST-5270</v>
      </c>
      <c r="C2280" s="2" t="str">
        <f aca="false">RAW_DATA!C2276</f>
        <v>Men</v>
      </c>
      <c r="D2280" s="2" t="str">
        <f aca="false">RAW_DATA!D2276</f>
        <v>MEN-SUIT-001</v>
      </c>
      <c r="E2280" s="14" t="str">
        <f aca="false">RAW_DATA!E2276</f>
        <v>2024-07-11</v>
      </c>
      <c r="F2280" s="14" t="str">
        <f aca="false">RAW_DATA!F2276</f>
        <v>2024-07-14</v>
      </c>
      <c r="G2280" s="2" t="str">
        <f aca="false">RAW_DATA!G2276</f>
        <v>Karnali</v>
      </c>
      <c r="H2280" s="4" t="n">
        <f aca="false">RAW_DATA!H2276</f>
        <v>2592.96</v>
      </c>
      <c r="I2280" s="5" t="n">
        <f aca="false">RAW_DATA!I2276</f>
        <v>5</v>
      </c>
      <c r="J2280" s="2" t="str">
        <f aca="false">RAW_DATA!J2276</f>
        <v>No</v>
      </c>
      <c r="K2280" s="15" t="n">
        <f aca="false">IF(AND(F2280&lt;&gt;"",E2280&lt;&gt;""),DATEVALUE(F2280)-DATEVALUE(E2280),"")</f>
        <v>3</v>
      </c>
      <c r="L2280" s="4" t="n">
        <f aca="false">H2280*(1-I2280/100)</f>
        <v>2463.312</v>
      </c>
      <c r="M2280" s="4" t="n">
        <f aca="false">H2280*CALCULATIONS!$B$2</f>
        <v>1555.776</v>
      </c>
      <c r="N2280" s="4" t="n">
        <f aca="false">IF(J2280="Yes",H2280*CALCULATIONS!$B$3,0)</f>
        <v>0</v>
      </c>
      <c r="O2280" s="4" t="n">
        <f aca="false">L2280-M2280-N2280</f>
        <v>907.536</v>
      </c>
      <c r="P2280" s="16" t="n">
        <f aca="false">IF(L2280&gt;0,O2280/L2280,"")</f>
        <v>0.368421052631579</v>
      </c>
    </row>
    <row r="2281" customFormat="false" ht="15" hidden="false" customHeight="false" outlineLevel="0" collapsed="false">
      <c r="A2281" s="2" t="str">
        <f aca="false">RAW_DATA!A2277</f>
        <v>ORD-102276</v>
      </c>
      <c r="B2281" s="2" t="str">
        <f aca="false">RAW_DATA!B2277</f>
        <v>CUST-4315</v>
      </c>
      <c r="C2281" s="2" t="str">
        <f aca="false">RAW_DATA!C2277</f>
        <v>Women</v>
      </c>
      <c r="D2281" s="2" t="str">
        <f aca="false">RAW_DATA!D2277</f>
        <v>WOM-LEHENGA-001</v>
      </c>
      <c r="E2281" s="14" t="str">
        <f aca="false">RAW_DATA!E2277</f>
        <v>2024-01-01</v>
      </c>
      <c r="F2281" s="14" t="str">
        <f aca="false">RAW_DATA!F2277</f>
        <v>2024-01-08</v>
      </c>
      <c r="G2281" s="2" t="str">
        <f aca="false">RAW_DATA!G2277</f>
        <v>Karnali</v>
      </c>
      <c r="H2281" s="4" t="n">
        <f aca="false">RAW_DATA!H2277</f>
        <v>13677.19</v>
      </c>
      <c r="I2281" s="5" t="n">
        <f aca="false">RAW_DATA!I2277</f>
        <v>5</v>
      </c>
      <c r="J2281" s="2" t="str">
        <f aca="false">RAW_DATA!J2277</f>
        <v>No</v>
      </c>
      <c r="K2281" s="15" t="n">
        <f aca="false">IF(AND(F2281&lt;&gt;"",E2281&lt;&gt;""),DATEVALUE(F2281)-DATEVALUE(E2281),"")</f>
        <v>7</v>
      </c>
      <c r="L2281" s="4" t="n">
        <f aca="false">H2281*(1-I2281/100)</f>
        <v>12993.3305</v>
      </c>
      <c r="M2281" s="4" t="n">
        <f aca="false">H2281*CALCULATIONS!$B$2</f>
        <v>8206.314</v>
      </c>
      <c r="N2281" s="4" t="n">
        <f aca="false">IF(J2281="Yes",H2281*CALCULATIONS!$B$3,0)</f>
        <v>0</v>
      </c>
      <c r="O2281" s="4" t="n">
        <f aca="false">L2281-M2281-N2281</f>
        <v>4787.0165</v>
      </c>
      <c r="P2281" s="16" t="n">
        <f aca="false">IF(L2281&gt;0,O2281/L2281,"")</f>
        <v>0.368421052631579</v>
      </c>
    </row>
    <row r="2282" customFormat="false" ht="15" hidden="false" customHeight="false" outlineLevel="0" collapsed="false">
      <c r="A2282" s="2" t="str">
        <f aca="false">RAW_DATA!A2278</f>
        <v>ORD-102277</v>
      </c>
      <c r="B2282" s="2" t="str">
        <f aca="false">RAW_DATA!B2278</f>
        <v>CUST-6416</v>
      </c>
      <c r="C2282" s="2" t="str">
        <f aca="false">RAW_DATA!C2278</f>
        <v>Kids</v>
      </c>
      <c r="D2282" s="2" t="str">
        <f aca="false">RAW_DATA!D2278</f>
        <v>KID-JACKET-001</v>
      </c>
      <c r="E2282" s="14" t="str">
        <f aca="false">RAW_DATA!E2278</f>
        <v>2024-09-14</v>
      </c>
      <c r="F2282" s="14" t="str">
        <f aca="false">RAW_DATA!F2278</f>
        <v>2024-09-23</v>
      </c>
      <c r="G2282" s="2" t="str">
        <f aca="false">RAW_DATA!G2278</f>
        <v>Madhesh</v>
      </c>
      <c r="H2282" s="4" t="n">
        <f aca="false">RAW_DATA!H2278</f>
        <v>768.56</v>
      </c>
      <c r="I2282" s="5" t="n">
        <f aca="false">RAW_DATA!I2278</f>
        <v>30</v>
      </c>
      <c r="J2282" s="2" t="str">
        <f aca="false">RAW_DATA!J2278</f>
        <v>No</v>
      </c>
      <c r="K2282" s="15" t="n">
        <f aca="false">IF(AND(F2282&lt;&gt;"",E2282&lt;&gt;""),DATEVALUE(F2282)-DATEVALUE(E2282),"")</f>
        <v>9</v>
      </c>
      <c r="L2282" s="4" t="n">
        <f aca="false">H2282*(1-I2282/100)</f>
        <v>537.992</v>
      </c>
      <c r="M2282" s="4" t="n">
        <f aca="false">H2282*CALCULATIONS!$B$2</f>
        <v>461.136</v>
      </c>
      <c r="N2282" s="4" t="n">
        <f aca="false">IF(J2282="Yes",H2282*CALCULATIONS!$B$3,0)</f>
        <v>0</v>
      </c>
      <c r="O2282" s="4" t="n">
        <f aca="false">L2282-M2282-N2282</f>
        <v>76.856</v>
      </c>
      <c r="P2282" s="16" t="n">
        <f aca="false">IF(L2282&gt;0,O2282/L2282,"")</f>
        <v>0.142857142857143</v>
      </c>
    </row>
    <row r="2283" customFormat="false" ht="15" hidden="false" customHeight="false" outlineLevel="0" collapsed="false">
      <c r="A2283" s="2" t="str">
        <f aca="false">RAW_DATA!A2279</f>
        <v>ORD-102278</v>
      </c>
      <c r="B2283" s="2" t="str">
        <f aca="false">RAW_DATA!B2279</f>
        <v>CUST-9314</v>
      </c>
      <c r="C2283" s="2" t="str">
        <f aca="false">RAW_DATA!C2279</f>
        <v>Men</v>
      </c>
      <c r="D2283" s="2" t="str">
        <f aca="false">RAW_DATA!D2279</f>
        <v>MEN-TSHIRT-001</v>
      </c>
      <c r="E2283" s="14" t="str">
        <f aca="false">RAW_DATA!E2279</f>
        <v>2024-07-10</v>
      </c>
      <c r="F2283" s="14" t="str">
        <f aca="false">RAW_DATA!F2279</f>
        <v>2024-07-17</v>
      </c>
      <c r="G2283" s="2" t="str">
        <f aca="false">RAW_DATA!G2279</f>
        <v>Bagmati</v>
      </c>
      <c r="H2283" s="4" t="n">
        <f aca="false">RAW_DATA!H2279</f>
        <v>649.7</v>
      </c>
      <c r="I2283" s="5" t="n">
        <f aca="false">RAW_DATA!I2279</f>
        <v>5</v>
      </c>
      <c r="J2283" s="2" t="str">
        <f aca="false">RAW_DATA!J2279</f>
        <v>No</v>
      </c>
      <c r="K2283" s="15" t="n">
        <f aca="false">IF(AND(F2283&lt;&gt;"",E2283&lt;&gt;""),DATEVALUE(F2283)-DATEVALUE(E2283),"")</f>
        <v>7</v>
      </c>
      <c r="L2283" s="4" t="n">
        <f aca="false">H2283*(1-I2283/100)</f>
        <v>617.215</v>
      </c>
      <c r="M2283" s="4" t="n">
        <f aca="false">H2283*CALCULATIONS!$B$2</f>
        <v>389.82</v>
      </c>
      <c r="N2283" s="4" t="n">
        <f aca="false">IF(J2283="Yes",H2283*CALCULATIONS!$B$3,0)</f>
        <v>0</v>
      </c>
      <c r="O2283" s="4" t="n">
        <f aca="false">L2283-M2283-N2283</f>
        <v>227.395</v>
      </c>
      <c r="P2283" s="16" t="n">
        <f aca="false">IF(L2283&gt;0,O2283/L2283,"")</f>
        <v>0.368421052631579</v>
      </c>
    </row>
    <row r="2284" customFormat="false" ht="15" hidden="false" customHeight="false" outlineLevel="0" collapsed="false">
      <c r="A2284" s="2" t="str">
        <f aca="false">RAW_DATA!A2280</f>
        <v>ORD-102279</v>
      </c>
      <c r="B2284" s="2" t="str">
        <f aca="false">RAW_DATA!B2280</f>
        <v>CUST-3976</v>
      </c>
      <c r="C2284" s="2" t="str">
        <f aca="false">RAW_DATA!C2280</f>
        <v>Women</v>
      </c>
      <c r="D2284" s="2" t="str">
        <f aca="false">RAW_DATA!D2280</f>
        <v>WOM-SAREE-001</v>
      </c>
      <c r="E2284" s="14" t="str">
        <f aca="false">RAW_DATA!E2280</f>
        <v>2024-12-15</v>
      </c>
      <c r="F2284" s="14" t="str">
        <f aca="false">RAW_DATA!F2280</f>
        <v>2024-12-20</v>
      </c>
      <c r="G2284" s="2" t="str">
        <f aca="false">RAW_DATA!G2280</f>
        <v>Gandaki</v>
      </c>
      <c r="H2284" s="4" t="n">
        <f aca="false">RAW_DATA!H2280</f>
        <v>5041.72</v>
      </c>
      <c r="I2284" s="5" t="n">
        <f aca="false">RAW_DATA!I2280</f>
        <v>30</v>
      </c>
      <c r="J2284" s="2" t="str">
        <f aca="false">RAW_DATA!J2280</f>
        <v>No</v>
      </c>
      <c r="K2284" s="15" t="n">
        <f aca="false">IF(AND(F2284&lt;&gt;"",E2284&lt;&gt;""),DATEVALUE(F2284)-DATEVALUE(E2284),"")</f>
        <v>5</v>
      </c>
      <c r="L2284" s="4" t="n">
        <f aca="false">H2284*(1-I2284/100)</f>
        <v>3529.204</v>
      </c>
      <c r="M2284" s="4" t="n">
        <f aca="false">H2284*CALCULATIONS!$B$2</f>
        <v>3025.032</v>
      </c>
      <c r="N2284" s="4" t="n">
        <f aca="false">IF(J2284="Yes",H2284*CALCULATIONS!$B$3,0)</f>
        <v>0</v>
      </c>
      <c r="O2284" s="4" t="n">
        <f aca="false">L2284-M2284-N2284</f>
        <v>504.172</v>
      </c>
      <c r="P2284" s="16" t="n">
        <f aca="false">IF(L2284&gt;0,O2284/L2284,"")</f>
        <v>0.142857142857143</v>
      </c>
    </row>
    <row r="2285" customFormat="false" ht="15" hidden="false" customHeight="false" outlineLevel="0" collapsed="false">
      <c r="A2285" s="2" t="str">
        <f aca="false">RAW_DATA!A2281</f>
        <v>ORD-102280</v>
      </c>
      <c r="B2285" s="2" t="str">
        <f aca="false">RAW_DATA!B2281</f>
        <v>CUST-9159</v>
      </c>
      <c r="C2285" s="2" t="str">
        <f aca="false">RAW_DATA!C2281</f>
        <v>Men</v>
      </c>
      <c r="D2285" s="2" t="str">
        <f aca="false">RAW_DATA!D2281</f>
        <v>MEN-JEANS-002</v>
      </c>
      <c r="E2285" s="14" t="str">
        <f aca="false">RAW_DATA!E2281</f>
        <v>2024-07-31</v>
      </c>
      <c r="F2285" s="14" t="str">
        <f aca="false">RAW_DATA!F2281</f>
        <v>2024-08-04</v>
      </c>
      <c r="G2285" s="2" t="str">
        <f aca="false">RAW_DATA!G2281</f>
        <v>Bagmati</v>
      </c>
      <c r="H2285" s="4" t="n">
        <f aca="false">RAW_DATA!H2281</f>
        <v>11245.67</v>
      </c>
      <c r="I2285" s="5" t="n">
        <f aca="false">RAW_DATA!I2281</f>
        <v>20</v>
      </c>
      <c r="J2285" s="2" t="str">
        <f aca="false">RAW_DATA!J2281</f>
        <v>No</v>
      </c>
      <c r="K2285" s="15" t="n">
        <f aca="false">IF(AND(F2285&lt;&gt;"",E2285&lt;&gt;""),DATEVALUE(F2285)-DATEVALUE(E2285),"")</f>
        <v>4</v>
      </c>
      <c r="L2285" s="4" t="n">
        <f aca="false">H2285*(1-I2285/100)</f>
        <v>8996.536</v>
      </c>
      <c r="M2285" s="4" t="n">
        <f aca="false">H2285*CALCULATIONS!$B$2</f>
        <v>6747.402</v>
      </c>
      <c r="N2285" s="4" t="n">
        <f aca="false">IF(J2285="Yes",H2285*CALCULATIONS!$B$3,0)</f>
        <v>0</v>
      </c>
      <c r="O2285" s="4" t="n">
        <f aca="false">L2285-M2285-N2285</f>
        <v>2249.134</v>
      </c>
      <c r="P2285" s="16" t="n">
        <f aca="false">IF(L2285&gt;0,O2285/L2285,"")</f>
        <v>0.25</v>
      </c>
    </row>
    <row r="2286" customFormat="false" ht="15" hidden="false" customHeight="false" outlineLevel="0" collapsed="false">
      <c r="A2286" s="2" t="str">
        <f aca="false">RAW_DATA!A2282</f>
        <v>ORD-102281</v>
      </c>
      <c r="B2286" s="2" t="str">
        <f aca="false">RAW_DATA!B2282</f>
        <v>CUST-6722</v>
      </c>
      <c r="C2286" s="2" t="str">
        <f aca="false">RAW_DATA!C2282</f>
        <v>Women</v>
      </c>
      <c r="D2286" s="2" t="str">
        <f aca="false">RAW_DATA!D2282</f>
        <v>WOM-DRESS-001</v>
      </c>
      <c r="E2286" s="14" t="str">
        <f aca="false">RAW_DATA!E2282</f>
        <v>2024-01-09</v>
      </c>
      <c r="F2286" s="14" t="str">
        <f aca="false">RAW_DATA!F2282</f>
        <v>2024-01-14</v>
      </c>
      <c r="G2286" s="2" t="str">
        <f aca="false">RAW_DATA!G2282</f>
        <v>Bagmati</v>
      </c>
      <c r="H2286" s="4" t="n">
        <f aca="false">RAW_DATA!H2282</f>
        <v>8724.96</v>
      </c>
      <c r="I2286" s="5" t="n">
        <f aca="false">RAW_DATA!I2282</f>
        <v>10</v>
      </c>
      <c r="J2286" s="2" t="str">
        <f aca="false">RAW_DATA!J2282</f>
        <v>No</v>
      </c>
      <c r="K2286" s="15" t="n">
        <f aca="false">IF(AND(F2286&lt;&gt;"",E2286&lt;&gt;""),DATEVALUE(F2286)-DATEVALUE(E2286),"")</f>
        <v>5</v>
      </c>
      <c r="L2286" s="4" t="n">
        <f aca="false">H2286*(1-I2286/100)</f>
        <v>7852.464</v>
      </c>
      <c r="M2286" s="4" t="n">
        <f aca="false">H2286*CALCULATIONS!$B$2</f>
        <v>5234.976</v>
      </c>
      <c r="N2286" s="4" t="n">
        <f aca="false">IF(J2286="Yes",H2286*CALCULATIONS!$B$3,0)</f>
        <v>0</v>
      </c>
      <c r="O2286" s="4" t="n">
        <f aca="false">L2286-M2286-N2286</f>
        <v>2617.488</v>
      </c>
      <c r="P2286" s="16" t="n">
        <f aca="false">IF(L2286&gt;0,O2286/L2286,"")</f>
        <v>0.333333333333333</v>
      </c>
    </row>
    <row r="2287" customFormat="false" ht="15" hidden="false" customHeight="false" outlineLevel="0" collapsed="false">
      <c r="A2287" s="2" t="str">
        <f aca="false">RAW_DATA!A2283</f>
        <v>ORD-102282</v>
      </c>
      <c r="B2287" s="2" t="str">
        <f aca="false">RAW_DATA!B2283</f>
        <v>CUST-3472</v>
      </c>
      <c r="C2287" s="2" t="str">
        <f aca="false">RAW_DATA!C2283</f>
        <v>Women</v>
      </c>
      <c r="D2287" s="2" t="str">
        <f aca="false">RAW_DATA!D2283</f>
        <v>WOM-DRESS-001</v>
      </c>
      <c r="E2287" s="14" t="str">
        <f aca="false">RAW_DATA!E2283</f>
        <v>2024-07-07</v>
      </c>
      <c r="F2287" s="14" t="str">
        <f aca="false">RAW_DATA!F2283</f>
        <v>2024-07-13</v>
      </c>
      <c r="G2287" s="2" t="str">
        <f aca="false">RAW_DATA!G2283</f>
        <v>Karnali</v>
      </c>
      <c r="H2287" s="4" t="n">
        <f aca="false">RAW_DATA!H2283</f>
        <v>902.77</v>
      </c>
      <c r="I2287" s="5" t="n">
        <f aca="false">RAW_DATA!I2283</f>
        <v>5</v>
      </c>
      <c r="J2287" s="2" t="str">
        <f aca="false">RAW_DATA!J2283</f>
        <v>No</v>
      </c>
      <c r="K2287" s="15" t="n">
        <f aca="false">IF(AND(F2287&lt;&gt;"",E2287&lt;&gt;""),DATEVALUE(F2287)-DATEVALUE(E2287),"")</f>
        <v>6</v>
      </c>
      <c r="L2287" s="4" t="n">
        <f aca="false">H2287*(1-I2287/100)</f>
        <v>857.6315</v>
      </c>
      <c r="M2287" s="4" t="n">
        <f aca="false">H2287*CALCULATIONS!$B$2</f>
        <v>541.662</v>
      </c>
      <c r="N2287" s="4" t="n">
        <f aca="false">IF(J2287="Yes",H2287*CALCULATIONS!$B$3,0)</f>
        <v>0</v>
      </c>
      <c r="O2287" s="4" t="n">
        <f aca="false">L2287-M2287-N2287</f>
        <v>315.9695</v>
      </c>
      <c r="P2287" s="16" t="n">
        <f aca="false">IF(L2287&gt;0,O2287/L2287,"")</f>
        <v>0.368421052631579</v>
      </c>
    </row>
    <row r="2288" customFormat="false" ht="15" hidden="false" customHeight="false" outlineLevel="0" collapsed="false">
      <c r="A2288" s="2" t="str">
        <f aca="false">RAW_DATA!A2284</f>
        <v>ORD-102283</v>
      </c>
      <c r="B2288" s="2" t="str">
        <f aca="false">RAW_DATA!B2284</f>
        <v>CUST-6205</v>
      </c>
      <c r="C2288" s="2" t="str">
        <f aca="false">RAW_DATA!C2284</f>
        <v>Women</v>
      </c>
      <c r="D2288" s="2" t="str">
        <f aca="false">RAW_DATA!D2284</f>
        <v>WOM-SAREE-001</v>
      </c>
      <c r="E2288" s="14" t="str">
        <f aca="false">RAW_DATA!E2284</f>
        <v>2024-07-29</v>
      </c>
      <c r="F2288" s="14" t="str">
        <f aca="false">RAW_DATA!F2284</f>
        <v>2024-08-01</v>
      </c>
      <c r="G2288" s="2" t="str">
        <f aca="false">RAW_DATA!G2284</f>
        <v>Bagmati</v>
      </c>
      <c r="H2288" s="4" t="n">
        <f aca="false">RAW_DATA!H2284</f>
        <v>14348.23</v>
      </c>
      <c r="I2288" s="5" t="n">
        <f aca="false">RAW_DATA!I2284</f>
        <v>30</v>
      </c>
      <c r="J2288" s="2" t="str">
        <f aca="false">RAW_DATA!J2284</f>
        <v>Yes</v>
      </c>
      <c r="K2288" s="15" t="n">
        <f aca="false">IF(AND(F2288&lt;&gt;"",E2288&lt;&gt;""),DATEVALUE(F2288)-DATEVALUE(E2288),"")</f>
        <v>3</v>
      </c>
      <c r="L2288" s="4" t="n">
        <f aca="false">H2288*(1-I2288/100)</f>
        <v>10043.761</v>
      </c>
      <c r="M2288" s="4" t="n">
        <f aca="false">H2288*CALCULATIONS!$B$2</f>
        <v>8608.938</v>
      </c>
      <c r="N2288" s="4" t="n">
        <f aca="false">IF(J2288="Yes",H2288*CALCULATIONS!$B$3,0)</f>
        <v>2869.646</v>
      </c>
      <c r="O2288" s="4" t="n">
        <f aca="false">L2288-M2288-N2288</f>
        <v>-1434.823</v>
      </c>
      <c r="P2288" s="16" t="n">
        <f aca="false">IF(L2288&gt;0,O2288/L2288,"")</f>
        <v>-0.142857142857143</v>
      </c>
    </row>
    <row r="2289" customFormat="false" ht="15" hidden="false" customHeight="false" outlineLevel="0" collapsed="false">
      <c r="A2289" s="2" t="str">
        <f aca="false">RAW_DATA!A2285</f>
        <v>ORD-102284</v>
      </c>
      <c r="B2289" s="2" t="str">
        <f aca="false">RAW_DATA!B2285</f>
        <v>CUST-7694</v>
      </c>
      <c r="C2289" s="2" t="str">
        <f aca="false">RAW_DATA!C2285</f>
        <v>Men</v>
      </c>
      <c r="D2289" s="2" t="str">
        <f aca="false">RAW_DATA!D2285</f>
        <v>MEN-KURTA-001</v>
      </c>
      <c r="E2289" s="14" t="str">
        <f aca="false">RAW_DATA!E2285</f>
        <v>2024-12-08</v>
      </c>
      <c r="F2289" s="14" t="str">
        <f aca="false">RAW_DATA!F2285</f>
        <v>2024-12-16</v>
      </c>
      <c r="G2289" s="2" t="str">
        <f aca="false">RAW_DATA!G2285</f>
        <v>Madhesh</v>
      </c>
      <c r="H2289" s="4" t="n">
        <f aca="false">RAW_DATA!H2285</f>
        <v>4043.27</v>
      </c>
      <c r="I2289" s="5" t="n">
        <f aca="false">RAW_DATA!I2285</f>
        <v>15</v>
      </c>
      <c r="J2289" s="2" t="str">
        <f aca="false">RAW_DATA!J2285</f>
        <v>Yes</v>
      </c>
      <c r="K2289" s="15" t="n">
        <f aca="false">IF(AND(F2289&lt;&gt;"",E2289&lt;&gt;""),DATEVALUE(F2289)-DATEVALUE(E2289),"")</f>
        <v>8</v>
      </c>
      <c r="L2289" s="4" t="n">
        <f aca="false">H2289*(1-I2289/100)</f>
        <v>3436.7795</v>
      </c>
      <c r="M2289" s="4" t="n">
        <f aca="false">H2289*CALCULATIONS!$B$2</f>
        <v>2425.962</v>
      </c>
      <c r="N2289" s="4" t="n">
        <f aca="false">IF(J2289="Yes",H2289*CALCULATIONS!$B$3,0)</f>
        <v>808.654</v>
      </c>
      <c r="O2289" s="4" t="n">
        <f aca="false">L2289-M2289-N2289</f>
        <v>202.1635</v>
      </c>
      <c r="P2289" s="16" t="n">
        <f aca="false">IF(L2289&gt;0,O2289/L2289,"")</f>
        <v>0.0588235294117647</v>
      </c>
    </row>
    <row r="2290" customFormat="false" ht="15" hidden="false" customHeight="false" outlineLevel="0" collapsed="false">
      <c r="A2290" s="2" t="str">
        <f aca="false">RAW_DATA!A2286</f>
        <v>ORD-102285</v>
      </c>
      <c r="B2290" s="2" t="str">
        <f aca="false">RAW_DATA!B2286</f>
        <v>CUST-6492</v>
      </c>
      <c r="C2290" s="2" t="str">
        <f aca="false">RAW_DATA!C2286</f>
        <v>Men</v>
      </c>
      <c r="D2290" s="2" t="str">
        <f aca="false">RAW_DATA!D2286</f>
        <v>MEN-KURTA-001</v>
      </c>
      <c r="E2290" s="14" t="str">
        <f aca="false">RAW_DATA!E2286</f>
        <v>2024-04-02</v>
      </c>
      <c r="F2290" s="14" t="str">
        <f aca="false">RAW_DATA!F2286</f>
        <v>2024-04-03</v>
      </c>
      <c r="G2290" s="2" t="str">
        <f aca="false">RAW_DATA!G2286</f>
        <v>Lumbini</v>
      </c>
      <c r="H2290" s="4" t="n">
        <f aca="false">RAW_DATA!H2286</f>
        <v>11577.21</v>
      </c>
      <c r="I2290" s="5" t="n">
        <f aca="false">RAW_DATA!I2286</f>
        <v>25</v>
      </c>
      <c r="J2290" s="2" t="str">
        <f aca="false">RAW_DATA!J2286</f>
        <v>No</v>
      </c>
      <c r="K2290" s="15" t="n">
        <f aca="false">IF(AND(F2290&lt;&gt;"",E2290&lt;&gt;""),DATEVALUE(F2290)-DATEVALUE(E2290),"")</f>
        <v>1</v>
      </c>
      <c r="L2290" s="4" t="n">
        <f aca="false">H2290*(1-I2290/100)</f>
        <v>8682.9075</v>
      </c>
      <c r="M2290" s="4" t="n">
        <f aca="false">H2290*CALCULATIONS!$B$2</f>
        <v>6946.326</v>
      </c>
      <c r="N2290" s="4" t="n">
        <f aca="false">IF(J2290="Yes",H2290*CALCULATIONS!$B$3,0)</f>
        <v>0</v>
      </c>
      <c r="O2290" s="4" t="n">
        <f aca="false">L2290-M2290-N2290</f>
        <v>1736.5815</v>
      </c>
      <c r="P2290" s="16" t="n">
        <f aca="false">IF(L2290&gt;0,O2290/L2290,"")</f>
        <v>0.2</v>
      </c>
    </row>
    <row r="2291" customFormat="false" ht="15" hidden="false" customHeight="false" outlineLevel="0" collapsed="false">
      <c r="A2291" s="2" t="str">
        <f aca="false">RAW_DATA!A2287</f>
        <v>ORD-102286</v>
      </c>
      <c r="B2291" s="2" t="str">
        <f aca="false">RAW_DATA!B2287</f>
        <v>CUST-2752</v>
      </c>
      <c r="C2291" s="2" t="str">
        <f aca="false">RAW_DATA!C2287</f>
        <v>Women</v>
      </c>
      <c r="D2291" s="2" t="str">
        <f aca="false">RAW_DATA!D2287</f>
        <v>WOM-SCARF-001</v>
      </c>
      <c r="E2291" s="14" t="str">
        <f aca="false">RAW_DATA!E2287</f>
        <v>2024-06-22</v>
      </c>
      <c r="F2291" s="14" t="str">
        <f aca="false">RAW_DATA!F2287</f>
        <v>2024-06-24</v>
      </c>
      <c r="G2291" s="2" t="str">
        <f aca="false">RAW_DATA!G2287</f>
        <v>Gandaki</v>
      </c>
      <c r="H2291" s="4" t="n">
        <f aca="false">RAW_DATA!H2287</f>
        <v>10197.94</v>
      </c>
      <c r="I2291" s="5" t="n">
        <f aca="false">RAW_DATA!I2287</f>
        <v>25</v>
      </c>
      <c r="J2291" s="2" t="str">
        <f aca="false">RAW_DATA!J2287</f>
        <v>No</v>
      </c>
      <c r="K2291" s="15" t="n">
        <f aca="false">IF(AND(F2291&lt;&gt;"",E2291&lt;&gt;""),DATEVALUE(F2291)-DATEVALUE(E2291),"")</f>
        <v>2</v>
      </c>
      <c r="L2291" s="4" t="n">
        <f aca="false">H2291*(1-I2291/100)</f>
        <v>7648.455</v>
      </c>
      <c r="M2291" s="4" t="n">
        <f aca="false">H2291*CALCULATIONS!$B$2</f>
        <v>6118.764</v>
      </c>
      <c r="N2291" s="4" t="n">
        <f aca="false">IF(J2291="Yes",H2291*CALCULATIONS!$B$3,0)</f>
        <v>0</v>
      </c>
      <c r="O2291" s="4" t="n">
        <f aca="false">L2291-M2291-N2291</f>
        <v>1529.691</v>
      </c>
      <c r="P2291" s="16" t="n">
        <f aca="false">IF(L2291&gt;0,O2291/L2291,"")</f>
        <v>0.2</v>
      </c>
    </row>
    <row r="2292" customFormat="false" ht="15" hidden="false" customHeight="false" outlineLevel="0" collapsed="false">
      <c r="A2292" s="2" t="str">
        <f aca="false">RAW_DATA!A2288</f>
        <v>ORD-102287</v>
      </c>
      <c r="B2292" s="2" t="str">
        <f aca="false">RAW_DATA!B2288</f>
        <v>CUST-3572</v>
      </c>
      <c r="C2292" s="2" t="str">
        <f aca="false">RAW_DATA!C2288</f>
        <v>Men</v>
      </c>
      <c r="D2292" s="2" t="str">
        <f aca="false">RAW_DATA!D2288</f>
        <v>MEN-CHINO-001</v>
      </c>
      <c r="E2292" s="14" t="str">
        <f aca="false">RAW_DATA!E2288</f>
        <v>2024-10-20</v>
      </c>
      <c r="F2292" s="14" t="str">
        <f aca="false">RAW_DATA!F2288</f>
        <v>2024-10-26</v>
      </c>
      <c r="G2292" s="2" t="str">
        <f aca="false">RAW_DATA!G2288</f>
        <v>Lumbini</v>
      </c>
      <c r="H2292" s="4" t="n">
        <f aca="false">RAW_DATA!H2288</f>
        <v>1132.34</v>
      </c>
      <c r="I2292" s="5" t="n">
        <f aca="false">RAW_DATA!I2288</f>
        <v>0</v>
      </c>
      <c r="J2292" s="2" t="str">
        <f aca="false">RAW_DATA!J2288</f>
        <v>No</v>
      </c>
      <c r="K2292" s="15" t="n">
        <f aca="false">IF(AND(F2292&lt;&gt;"",E2292&lt;&gt;""),DATEVALUE(F2292)-DATEVALUE(E2292),"")</f>
        <v>6</v>
      </c>
      <c r="L2292" s="4" t="n">
        <f aca="false">H2292*(1-I2292/100)</f>
        <v>1132.34</v>
      </c>
      <c r="M2292" s="4" t="n">
        <f aca="false">H2292*CALCULATIONS!$B$2</f>
        <v>679.404</v>
      </c>
      <c r="N2292" s="4" t="n">
        <f aca="false">IF(J2292="Yes",H2292*CALCULATIONS!$B$3,0)</f>
        <v>0</v>
      </c>
      <c r="O2292" s="4" t="n">
        <f aca="false">L2292-M2292-N2292</f>
        <v>452.936</v>
      </c>
      <c r="P2292" s="16" t="n">
        <f aca="false">IF(L2292&gt;0,O2292/L2292,"")</f>
        <v>0.4</v>
      </c>
    </row>
    <row r="2293" customFormat="false" ht="15" hidden="false" customHeight="false" outlineLevel="0" collapsed="false">
      <c r="A2293" s="2" t="str">
        <f aca="false">RAW_DATA!A2289</f>
        <v>ORD-102288</v>
      </c>
      <c r="B2293" s="2" t="str">
        <f aca="false">RAW_DATA!B2289</f>
        <v>CUST-5850</v>
      </c>
      <c r="C2293" s="2" t="str">
        <f aca="false">RAW_DATA!C2289</f>
        <v>Men</v>
      </c>
      <c r="D2293" s="2" t="str">
        <f aca="false">RAW_DATA!D2289</f>
        <v>MEN-SHIRT-002</v>
      </c>
      <c r="E2293" s="14" t="str">
        <f aca="false">RAW_DATA!E2289</f>
        <v>2024-03-29</v>
      </c>
      <c r="F2293" s="14" t="str">
        <f aca="false">RAW_DATA!F2289</f>
        <v>2024-04-06</v>
      </c>
      <c r="G2293" s="2" t="str">
        <f aca="false">RAW_DATA!G2289</f>
        <v>Bagmati</v>
      </c>
      <c r="H2293" s="4" t="n">
        <f aca="false">RAW_DATA!H2289</f>
        <v>1868.24</v>
      </c>
      <c r="I2293" s="5" t="n">
        <f aca="false">RAW_DATA!I2289</f>
        <v>5</v>
      </c>
      <c r="J2293" s="2" t="str">
        <f aca="false">RAW_DATA!J2289</f>
        <v>No</v>
      </c>
      <c r="K2293" s="15" t="n">
        <f aca="false">IF(AND(F2293&lt;&gt;"",E2293&lt;&gt;""),DATEVALUE(F2293)-DATEVALUE(E2293),"")</f>
        <v>8</v>
      </c>
      <c r="L2293" s="4" t="n">
        <f aca="false">H2293*(1-I2293/100)</f>
        <v>1774.828</v>
      </c>
      <c r="M2293" s="4" t="n">
        <f aca="false">H2293*CALCULATIONS!$B$2</f>
        <v>1120.944</v>
      </c>
      <c r="N2293" s="4" t="n">
        <f aca="false">IF(J2293="Yes",H2293*CALCULATIONS!$B$3,0)</f>
        <v>0</v>
      </c>
      <c r="O2293" s="4" t="n">
        <f aca="false">L2293-M2293-N2293</f>
        <v>653.884</v>
      </c>
      <c r="P2293" s="16" t="n">
        <f aca="false">IF(L2293&gt;0,O2293/L2293,"")</f>
        <v>0.368421052631579</v>
      </c>
    </row>
    <row r="2294" customFormat="false" ht="15" hidden="false" customHeight="false" outlineLevel="0" collapsed="false">
      <c r="A2294" s="2" t="str">
        <f aca="false">RAW_DATA!A2290</f>
        <v>ORD-102289</v>
      </c>
      <c r="B2294" s="2" t="str">
        <f aca="false">RAW_DATA!B2290</f>
        <v>CUST-7577</v>
      </c>
      <c r="C2294" s="2" t="str">
        <f aca="false">RAW_DATA!C2290</f>
        <v>Women</v>
      </c>
      <c r="D2294" s="2" t="str">
        <f aca="false">RAW_DATA!D2290</f>
        <v>WOM-SAREE-001</v>
      </c>
      <c r="E2294" s="14" t="str">
        <f aca="false">RAW_DATA!E2290</f>
        <v>2024-08-10</v>
      </c>
      <c r="F2294" s="14" t="str">
        <f aca="false">RAW_DATA!F2290</f>
        <v>2024-08-16</v>
      </c>
      <c r="G2294" s="2" t="str">
        <f aca="false">RAW_DATA!G2290</f>
        <v>Lumbini</v>
      </c>
      <c r="H2294" s="4" t="n">
        <f aca="false">RAW_DATA!H2290</f>
        <v>2727.98</v>
      </c>
      <c r="I2294" s="5" t="n">
        <f aca="false">RAW_DATA!I2290</f>
        <v>20</v>
      </c>
      <c r="J2294" s="2" t="str">
        <f aca="false">RAW_DATA!J2290</f>
        <v>No</v>
      </c>
      <c r="K2294" s="15" t="n">
        <f aca="false">IF(AND(F2294&lt;&gt;"",E2294&lt;&gt;""),DATEVALUE(F2294)-DATEVALUE(E2294),"")</f>
        <v>6</v>
      </c>
      <c r="L2294" s="4" t="n">
        <f aca="false">H2294*(1-I2294/100)</f>
        <v>2182.384</v>
      </c>
      <c r="M2294" s="4" t="n">
        <f aca="false">H2294*CALCULATIONS!$B$2</f>
        <v>1636.788</v>
      </c>
      <c r="N2294" s="4" t="n">
        <f aca="false">IF(J2294="Yes",H2294*CALCULATIONS!$B$3,0)</f>
        <v>0</v>
      </c>
      <c r="O2294" s="4" t="n">
        <f aca="false">L2294-M2294-N2294</f>
        <v>545.596</v>
      </c>
      <c r="P2294" s="16" t="n">
        <f aca="false">IF(L2294&gt;0,O2294/L2294,"")</f>
        <v>0.25</v>
      </c>
    </row>
    <row r="2295" customFormat="false" ht="15" hidden="false" customHeight="false" outlineLevel="0" collapsed="false">
      <c r="A2295" s="2" t="str">
        <f aca="false">RAW_DATA!A2291</f>
        <v>ORD-102290</v>
      </c>
      <c r="B2295" s="2" t="str">
        <f aca="false">RAW_DATA!B2291</f>
        <v>CUST-7380</v>
      </c>
      <c r="C2295" s="2" t="str">
        <f aca="false">RAW_DATA!C2291</f>
        <v>Men</v>
      </c>
      <c r="D2295" s="2" t="str">
        <f aca="false">RAW_DATA!D2291</f>
        <v>MEN-SHIRT-001</v>
      </c>
      <c r="E2295" s="14" t="str">
        <f aca="false">RAW_DATA!E2291</f>
        <v>2024-06-16</v>
      </c>
      <c r="F2295" s="14" t="str">
        <f aca="false">RAW_DATA!F2291</f>
        <v>2024-06-20</v>
      </c>
      <c r="G2295" s="2" t="str">
        <f aca="false">RAW_DATA!G2291</f>
        <v>Bagmati</v>
      </c>
      <c r="H2295" s="4" t="n">
        <f aca="false">RAW_DATA!H2291</f>
        <v>2091.16</v>
      </c>
      <c r="I2295" s="5" t="n">
        <f aca="false">RAW_DATA!I2291</f>
        <v>20</v>
      </c>
      <c r="J2295" s="2" t="str">
        <f aca="false">RAW_DATA!J2291</f>
        <v>No</v>
      </c>
      <c r="K2295" s="15" t="n">
        <f aca="false">IF(AND(F2295&lt;&gt;"",E2295&lt;&gt;""),DATEVALUE(F2295)-DATEVALUE(E2295),"")</f>
        <v>4</v>
      </c>
      <c r="L2295" s="4" t="n">
        <f aca="false">H2295*(1-I2295/100)</f>
        <v>1672.928</v>
      </c>
      <c r="M2295" s="4" t="n">
        <f aca="false">H2295*CALCULATIONS!$B$2</f>
        <v>1254.696</v>
      </c>
      <c r="N2295" s="4" t="n">
        <f aca="false">IF(J2295="Yes",H2295*CALCULATIONS!$B$3,0)</f>
        <v>0</v>
      </c>
      <c r="O2295" s="4" t="n">
        <f aca="false">L2295-M2295-N2295</f>
        <v>418.232</v>
      </c>
      <c r="P2295" s="16" t="n">
        <f aca="false">IF(L2295&gt;0,O2295/L2295,"")</f>
        <v>0.25</v>
      </c>
    </row>
    <row r="2296" customFormat="false" ht="15" hidden="false" customHeight="false" outlineLevel="0" collapsed="false">
      <c r="A2296" s="2" t="str">
        <f aca="false">RAW_DATA!A2292</f>
        <v>ORD-102291</v>
      </c>
      <c r="B2296" s="2" t="str">
        <f aca="false">RAW_DATA!B2292</f>
        <v>CUST-9232</v>
      </c>
      <c r="C2296" s="2" t="str">
        <f aca="false">RAW_DATA!C2292</f>
        <v>Men</v>
      </c>
      <c r="D2296" s="2" t="str">
        <f aca="false">RAW_DATA!D2292</f>
        <v>MEN-JACKET-001</v>
      </c>
      <c r="E2296" s="14" t="str">
        <f aca="false">RAW_DATA!E2292</f>
        <v>2024-01-01</v>
      </c>
      <c r="F2296" s="14" t="str">
        <f aca="false">RAW_DATA!F2292</f>
        <v>2024-01-02</v>
      </c>
      <c r="G2296" s="2" t="str">
        <f aca="false">RAW_DATA!G2292</f>
        <v>Lumbini</v>
      </c>
      <c r="H2296" s="4" t="n">
        <f aca="false">RAW_DATA!H2292</f>
        <v>12633.89</v>
      </c>
      <c r="I2296" s="5" t="n">
        <f aca="false">RAW_DATA!I2292</f>
        <v>30</v>
      </c>
      <c r="J2296" s="2" t="str">
        <f aca="false">RAW_DATA!J2292</f>
        <v>No</v>
      </c>
      <c r="K2296" s="15" t="n">
        <f aca="false">IF(AND(F2296&lt;&gt;"",E2296&lt;&gt;""),DATEVALUE(F2296)-DATEVALUE(E2296),"")</f>
        <v>1</v>
      </c>
      <c r="L2296" s="4" t="n">
        <f aca="false">H2296*(1-I2296/100)</f>
        <v>8843.723</v>
      </c>
      <c r="M2296" s="4" t="n">
        <f aca="false">H2296*CALCULATIONS!$B$2</f>
        <v>7580.334</v>
      </c>
      <c r="N2296" s="4" t="n">
        <f aca="false">IF(J2296="Yes",H2296*CALCULATIONS!$B$3,0)</f>
        <v>0</v>
      </c>
      <c r="O2296" s="4" t="n">
        <f aca="false">L2296-M2296-N2296</f>
        <v>1263.389</v>
      </c>
      <c r="P2296" s="16" t="n">
        <f aca="false">IF(L2296&gt;0,O2296/L2296,"")</f>
        <v>0.142857142857143</v>
      </c>
    </row>
    <row r="2297" customFormat="false" ht="15" hidden="false" customHeight="false" outlineLevel="0" collapsed="false">
      <c r="A2297" s="2" t="str">
        <f aca="false">RAW_DATA!A2293</f>
        <v>ORD-102292</v>
      </c>
      <c r="B2297" s="2" t="str">
        <f aca="false">RAW_DATA!B2293</f>
        <v>CUST-7352</v>
      </c>
      <c r="C2297" s="2" t="str">
        <f aca="false">RAW_DATA!C2293</f>
        <v>Kids</v>
      </c>
      <c r="D2297" s="2" t="str">
        <f aca="false">RAW_DATA!D2293</f>
        <v>KID-HOODIE-001</v>
      </c>
      <c r="E2297" s="14" t="str">
        <f aca="false">RAW_DATA!E2293</f>
        <v>2024-06-09</v>
      </c>
      <c r="F2297" s="14" t="str">
        <f aca="false">RAW_DATA!F2293</f>
        <v>2024-06-15</v>
      </c>
      <c r="G2297" s="2" t="str">
        <f aca="false">RAW_DATA!G2293</f>
        <v>Madhesh</v>
      </c>
      <c r="H2297" s="4" t="n">
        <f aca="false">RAW_DATA!H2293</f>
        <v>7466.4</v>
      </c>
      <c r="I2297" s="5" t="n">
        <f aca="false">RAW_DATA!I2293</f>
        <v>20</v>
      </c>
      <c r="J2297" s="2" t="str">
        <f aca="false">RAW_DATA!J2293</f>
        <v>No</v>
      </c>
      <c r="K2297" s="15" t="n">
        <f aca="false">IF(AND(F2297&lt;&gt;"",E2297&lt;&gt;""),DATEVALUE(F2297)-DATEVALUE(E2297),"")</f>
        <v>6</v>
      </c>
      <c r="L2297" s="4" t="n">
        <f aca="false">H2297*(1-I2297/100)</f>
        <v>5973.12</v>
      </c>
      <c r="M2297" s="4" t="n">
        <f aca="false">H2297*CALCULATIONS!$B$2</f>
        <v>4479.84</v>
      </c>
      <c r="N2297" s="4" t="n">
        <f aca="false">IF(J2297="Yes",H2297*CALCULATIONS!$B$3,0)</f>
        <v>0</v>
      </c>
      <c r="O2297" s="4" t="n">
        <f aca="false">L2297-M2297-N2297</f>
        <v>1493.28</v>
      </c>
      <c r="P2297" s="16" t="n">
        <f aca="false">IF(L2297&gt;0,O2297/L2297,"")</f>
        <v>0.25</v>
      </c>
    </row>
    <row r="2298" customFormat="false" ht="15" hidden="false" customHeight="false" outlineLevel="0" collapsed="false">
      <c r="A2298" s="2" t="str">
        <f aca="false">RAW_DATA!A2294</f>
        <v>ORD-102293</v>
      </c>
      <c r="B2298" s="2" t="str">
        <f aca="false">RAW_DATA!B2294</f>
        <v>CUST-4566</v>
      </c>
      <c r="C2298" s="2" t="str">
        <f aca="false">RAW_DATA!C2294</f>
        <v>Women</v>
      </c>
      <c r="D2298" s="2" t="str">
        <f aca="false">RAW_DATA!D2294</f>
        <v>WOM-JEANS-001</v>
      </c>
      <c r="E2298" s="14" t="str">
        <f aca="false">RAW_DATA!E2294</f>
        <v>2024-03-01</v>
      </c>
      <c r="F2298" s="14" t="str">
        <f aca="false">RAW_DATA!F2294</f>
        <v>2024-03-07</v>
      </c>
      <c r="G2298" s="2" t="str">
        <f aca="false">RAW_DATA!G2294</f>
        <v>Sudurpashchim</v>
      </c>
      <c r="H2298" s="4" t="n">
        <f aca="false">RAW_DATA!H2294</f>
        <v>11359.55</v>
      </c>
      <c r="I2298" s="5" t="n">
        <f aca="false">RAW_DATA!I2294</f>
        <v>15</v>
      </c>
      <c r="J2298" s="2" t="str">
        <f aca="false">RAW_DATA!J2294</f>
        <v>No</v>
      </c>
      <c r="K2298" s="15" t="n">
        <f aca="false">IF(AND(F2298&lt;&gt;"",E2298&lt;&gt;""),DATEVALUE(F2298)-DATEVALUE(E2298),"")</f>
        <v>6</v>
      </c>
      <c r="L2298" s="4" t="n">
        <f aca="false">H2298*(1-I2298/100)</f>
        <v>9655.6175</v>
      </c>
      <c r="M2298" s="4" t="n">
        <f aca="false">H2298*CALCULATIONS!$B$2</f>
        <v>6815.73</v>
      </c>
      <c r="N2298" s="4" t="n">
        <f aca="false">IF(J2298="Yes",H2298*CALCULATIONS!$B$3,0)</f>
        <v>0</v>
      </c>
      <c r="O2298" s="4" t="n">
        <f aca="false">L2298-M2298-N2298</f>
        <v>2839.8875</v>
      </c>
      <c r="P2298" s="16" t="n">
        <f aca="false">IF(L2298&gt;0,O2298/L2298,"")</f>
        <v>0.294117647058824</v>
      </c>
    </row>
    <row r="2299" customFormat="false" ht="15" hidden="false" customHeight="false" outlineLevel="0" collapsed="false">
      <c r="A2299" s="2" t="str">
        <f aca="false">RAW_DATA!A2295</f>
        <v>ORD-102294</v>
      </c>
      <c r="B2299" s="2" t="str">
        <f aca="false">RAW_DATA!B2295</f>
        <v>CUST-4167</v>
      </c>
      <c r="C2299" s="2" t="str">
        <f aca="false">RAW_DATA!C2295</f>
        <v>Men</v>
      </c>
      <c r="D2299" s="2" t="str">
        <f aca="false">RAW_DATA!D2295</f>
        <v>MEN-JEANS-001</v>
      </c>
      <c r="E2299" s="14" t="str">
        <f aca="false">RAW_DATA!E2295</f>
        <v>2024-08-11</v>
      </c>
      <c r="F2299" s="14" t="str">
        <f aca="false">RAW_DATA!F2295</f>
        <v>2024-08-20</v>
      </c>
      <c r="G2299" s="2" t="str">
        <f aca="false">RAW_DATA!G2295</f>
        <v>Bagmati</v>
      </c>
      <c r="H2299" s="4" t="n">
        <f aca="false">RAW_DATA!H2295</f>
        <v>10865.46</v>
      </c>
      <c r="I2299" s="5" t="n">
        <f aca="false">RAW_DATA!I2295</f>
        <v>5</v>
      </c>
      <c r="J2299" s="2" t="str">
        <f aca="false">RAW_DATA!J2295</f>
        <v>Yes</v>
      </c>
      <c r="K2299" s="15" t="n">
        <f aca="false">IF(AND(F2299&lt;&gt;"",E2299&lt;&gt;""),DATEVALUE(F2299)-DATEVALUE(E2299),"")</f>
        <v>9</v>
      </c>
      <c r="L2299" s="4" t="n">
        <f aca="false">H2299*(1-I2299/100)</f>
        <v>10322.187</v>
      </c>
      <c r="M2299" s="4" t="n">
        <f aca="false">H2299*CALCULATIONS!$B$2</f>
        <v>6519.276</v>
      </c>
      <c r="N2299" s="4" t="n">
        <f aca="false">IF(J2299="Yes",H2299*CALCULATIONS!$B$3,0)</f>
        <v>2173.092</v>
      </c>
      <c r="O2299" s="4" t="n">
        <f aca="false">L2299-M2299-N2299</f>
        <v>1629.819</v>
      </c>
      <c r="P2299" s="16" t="n">
        <f aca="false">IF(L2299&gt;0,O2299/L2299,"")</f>
        <v>0.157894736842105</v>
      </c>
    </row>
    <row r="2300" customFormat="false" ht="15" hidden="false" customHeight="false" outlineLevel="0" collapsed="false">
      <c r="A2300" s="2" t="str">
        <f aca="false">RAW_DATA!A2296</f>
        <v>ORD-102295</v>
      </c>
      <c r="B2300" s="2" t="str">
        <f aca="false">RAW_DATA!B2296</f>
        <v>CUST-2847</v>
      </c>
      <c r="C2300" s="2" t="str">
        <f aca="false">RAW_DATA!C2296</f>
        <v>Men</v>
      </c>
      <c r="D2300" s="2" t="str">
        <f aca="false">RAW_DATA!D2296</f>
        <v>MEN-JACKET-001</v>
      </c>
      <c r="E2300" s="14" t="str">
        <f aca="false">RAW_DATA!E2296</f>
        <v>2024-11-09</v>
      </c>
      <c r="F2300" s="14" t="str">
        <f aca="false">RAW_DATA!F2296</f>
        <v>2024-11-13</v>
      </c>
      <c r="G2300" s="2" t="str">
        <f aca="false">RAW_DATA!G2296</f>
        <v>Lumbini</v>
      </c>
      <c r="H2300" s="4" t="n">
        <f aca="false">RAW_DATA!H2296</f>
        <v>4622.67</v>
      </c>
      <c r="I2300" s="5" t="n">
        <f aca="false">RAW_DATA!I2296</f>
        <v>0</v>
      </c>
      <c r="J2300" s="2" t="str">
        <f aca="false">RAW_DATA!J2296</f>
        <v>No</v>
      </c>
      <c r="K2300" s="15" t="n">
        <f aca="false">IF(AND(F2300&lt;&gt;"",E2300&lt;&gt;""),DATEVALUE(F2300)-DATEVALUE(E2300),"")</f>
        <v>4</v>
      </c>
      <c r="L2300" s="4" t="n">
        <f aca="false">H2300*(1-I2300/100)</f>
        <v>4622.67</v>
      </c>
      <c r="M2300" s="4" t="n">
        <f aca="false">H2300*CALCULATIONS!$B$2</f>
        <v>2773.602</v>
      </c>
      <c r="N2300" s="4" t="n">
        <f aca="false">IF(J2300="Yes",H2300*CALCULATIONS!$B$3,0)</f>
        <v>0</v>
      </c>
      <c r="O2300" s="4" t="n">
        <f aca="false">L2300-M2300-N2300</f>
        <v>1849.068</v>
      </c>
      <c r="P2300" s="16" t="n">
        <f aca="false">IF(L2300&gt;0,O2300/L2300,"")</f>
        <v>0.4</v>
      </c>
    </row>
    <row r="2301" customFormat="false" ht="15" hidden="false" customHeight="false" outlineLevel="0" collapsed="false">
      <c r="A2301" s="2" t="str">
        <f aca="false">RAW_DATA!A2297</f>
        <v>ORD-102296</v>
      </c>
      <c r="B2301" s="2" t="str">
        <f aca="false">RAW_DATA!B2297</f>
        <v>CUST-8315</v>
      </c>
      <c r="C2301" s="2" t="str">
        <f aca="false">RAW_DATA!C2297</f>
        <v>Men</v>
      </c>
      <c r="D2301" s="2" t="str">
        <f aca="false">RAW_DATA!D2297</f>
        <v>MEN-TSHIRT-001</v>
      </c>
      <c r="E2301" s="14" t="str">
        <f aca="false">RAW_DATA!E2297</f>
        <v>2024-12-24</v>
      </c>
      <c r="F2301" s="14" t="str">
        <f aca="false">RAW_DATA!F2297</f>
        <v>2025-01-03</v>
      </c>
      <c r="G2301" s="2" t="str">
        <f aca="false">RAW_DATA!G2297</f>
        <v>Sudurpashchim</v>
      </c>
      <c r="H2301" s="4" t="n">
        <f aca="false">RAW_DATA!H2297</f>
        <v>11701.04</v>
      </c>
      <c r="I2301" s="5" t="n">
        <f aca="false">RAW_DATA!I2297</f>
        <v>20</v>
      </c>
      <c r="J2301" s="2" t="str">
        <f aca="false">RAW_DATA!J2297</f>
        <v>Yes</v>
      </c>
      <c r="K2301" s="15" t="n">
        <f aca="false">IF(AND(F2301&lt;&gt;"",E2301&lt;&gt;""),DATEVALUE(F2301)-DATEVALUE(E2301),"")</f>
        <v>10</v>
      </c>
      <c r="L2301" s="4" t="n">
        <f aca="false">H2301*(1-I2301/100)</f>
        <v>9360.832</v>
      </c>
      <c r="M2301" s="4" t="n">
        <f aca="false">H2301*CALCULATIONS!$B$2</f>
        <v>7020.624</v>
      </c>
      <c r="N2301" s="4" t="n">
        <f aca="false">IF(J2301="Yes",H2301*CALCULATIONS!$B$3,0)</f>
        <v>2340.208</v>
      </c>
      <c r="O2301" s="4" t="n">
        <f aca="false">L2301-M2301-N2301</f>
        <v>0</v>
      </c>
      <c r="P2301" s="16" t="n">
        <f aca="false">IF(L2301&gt;0,O2301/L2301,"")</f>
        <v>0</v>
      </c>
    </row>
    <row r="2302" customFormat="false" ht="15" hidden="false" customHeight="false" outlineLevel="0" collapsed="false">
      <c r="A2302" s="2" t="str">
        <f aca="false">RAW_DATA!A2298</f>
        <v>ORD-102297</v>
      </c>
      <c r="B2302" s="2" t="str">
        <f aca="false">RAW_DATA!B2298</f>
        <v>CUST-3635</v>
      </c>
      <c r="C2302" s="2" t="str">
        <f aca="false">RAW_DATA!C2298</f>
        <v>Men</v>
      </c>
      <c r="D2302" s="2" t="str">
        <f aca="false">RAW_DATA!D2298</f>
        <v>MEN-POLO-001</v>
      </c>
      <c r="E2302" s="14" t="str">
        <f aca="false">RAW_DATA!E2298</f>
        <v>2024-05-22</v>
      </c>
      <c r="F2302" s="14" t="str">
        <f aca="false">RAW_DATA!F2298</f>
        <v>2024-05-28</v>
      </c>
      <c r="G2302" s="2" t="str">
        <f aca="false">RAW_DATA!G2298</f>
        <v>Gandaki</v>
      </c>
      <c r="H2302" s="4" t="n">
        <f aca="false">RAW_DATA!H2298</f>
        <v>14663.08</v>
      </c>
      <c r="I2302" s="5" t="n">
        <f aca="false">RAW_DATA!I2298</f>
        <v>20</v>
      </c>
      <c r="J2302" s="2" t="str">
        <f aca="false">RAW_DATA!J2298</f>
        <v>No</v>
      </c>
      <c r="K2302" s="15" t="n">
        <f aca="false">IF(AND(F2302&lt;&gt;"",E2302&lt;&gt;""),DATEVALUE(F2302)-DATEVALUE(E2302),"")</f>
        <v>6</v>
      </c>
      <c r="L2302" s="4" t="n">
        <f aca="false">H2302*(1-I2302/100)</f>
        <v>11730.464</v>
      </c>
      <c r="M2302" s="4" t="n">
        <f aca="false">H2302*CALCULATIONS!$B$2</f>
        <v>8797.848</v>
      </c>
      <c r="N2302" s="4" t="n">
        <f aca="false">IF(J2302="Yes",H2302*CALCULATIONS!$B$3,0)</f>
        <v>0</v>
      </c>
      <c r="O2302" s="4" t="n">
        <f aca="false">L2302-M2302-N2302</f>
        <v>2932.616</v>
      </c>
      <c r="P2302" s="16" t="n">
        <f aca="false">IF(L2302&gt;0,O2302/L2302,"")</f>
        <v>0.25</v>
      </c>
    </row>
    <row r="2303" customFormat="false" ht="15" hidden="false" customHeight="false" outlineLevel="0" collapsed="false">
      <c r="A2303" s="2" t="str">
        <f aca="false">RAW_DATA!A2299</f>
        <v>ORD-102298</v>
      </c>
      <c r="B2303" s="2" t="str">
        <f aca="false">RAW_DATA!B2299</f>
        <v>CUST-1343</v>
      </c>
      <c r="C2303" s="2" t="str">
        <f aca="false">RAW_DATA!C2299</f>
        <v>Women</v>
      </c>
      <c r="D2303" s="2" t="str">
        <f aca="false">RAW_DATA!D2299</f>
        <v>WOM-TOP-001</v>
      </c>
      <c r="E2303" s="14" t="str">
        <f aca="false">RAW_DATA!E2299</f>
        <v>2024-04-22</v>
      </c>
      <c r="F2303" s="14" t="str">
        <f aca="false">RAW_DATA!F2299</f>
        <v>2024-05-02</v>
      </c>
      <c r="G2303" s="2" t="str">
        <f aca="false">RAW_DATA!G2299</f>
        <v>Bagmati</v>
      </c>
      <c r="H2303" s="4" t="n">
        <f aca="false">RAW_DATA!H2299</f>
        <v>788.58</v>
      </c>
      <c r="I2303" s="5" t="n">
        <f aca="false">RAW_DATA!I2299</f>
        <v>20</v>
      </c>
      <c r="J2303" s="2" t="str">
        <f aca="false">RAW_DATA!J2299</f>
        <v>No</v>
      </c>
      <c r="K2303" s="15" t="n">
        <f aca="false">IF(AND(F2303&lt;&gt;"",E2303&lt;&gt;""),DATEVALUE(F2303)-DATEVALUE(E2303),"")</f>
        <v>10</v>
      </c>
      <c r="L2303" s="4" t="n">
        <f aca="false">H2303*(1-I2303/100)</f>
        <v>630.864</v>
      </c>
      <c r="M2303" s="4" t="n">
        <f aca="false">H2303*CALCULATIONS!$B$2</f>
        <v>473.148</v>
      </c>
      <c r="N2303" s="4" t="n">
        <f aca="false">IF(J2303="Yes",H2303*CALCULATIONS!$B$3,0)</f>
        <v>0</v>
      </c>
      <c r="O2303" s="4" t="n">
        <f aca="false">L2303-M2303-N2303</f>
        <v>157.716</v>
      </c>
      <c r="P2303" s="16" t="n">
        <f aca="false">IF(L2303&gt;0,O2303/L2303,"")</f>
        <v>0.25</v>
      </c>
    </row>
    <row r="2304" customFormat="false" ht="15" hidden="false" customHeight="false" outlineLevel="0" collapsed="false">
      <c r="A2304" s="2" t="str">
        <f aca="false">RAW_DATA!A2300</f>
        <v>ORD-102299</v>
      </c>
      <c r="B2304" s="2" t="str">
        <f aca="false">RAW_DATA!B2300</f>
        <v>CUST-4168</v>
      </c>
      <c r="C2304" s="2" t="str">
        <f aca="false">RAW_DATA!C2300</f>
        <v>Women</v>
      </c>
      <c r="D2304" s="2" t="str">
        <f aca="false">RAW_DATA!D2300</f>
        <v>WOM-DRESS-001</v>
      </c>
      <c r="E2304" s="14" t="str">
        <f aca="false">RAW_DATA!E2300</f>
        <v>2024-04-10</v>
      </c>
      <c r="F2304" s="14" t="str">
        <f aca="false">RAW_DATA!F2300</f>
        <v>2024-04-18</v>
      </c>
      <c r="G2304" s="2" t="str">
        <f aca="false">RAW_DATA!G2300</f>
        <v>Lumbini</v>
      </c>
      <c r="H2304" s="4" t="n">
        <f aca="false">RAW_DATA!H2300</f>
        <v>578.05</v>
      </c>
      <c r="I2304" s="5" t="n">
        <f aca="false">RAW_DATA!I2300</f>
        <v>0</v>
      </c>
      <c r="J2304" s="2" t="str">
        <f aca="false">RAW_DATA!J2300</f>
        <v>No</v>
      </c>
      <c r="K2304" s="15" t="n">
        <f aca="false">IF(AND(F2304&lt;&gt;"",E2304&lt;&gt;""),DATEVALUE(F2304)-DATEVALUE(E2304),"")</f>
        <v>8</v>
      </c>
      <c r="L2304" s="4" t="n">
        <f aca="false">H2304*(1-I2304/100)</f>
        <v>578.05</v>
      </c>
      <c r="M2304" s="4" t="n">
        <f aca="false">H2304*CALCULATIONS!$B$2</f>
        <v>346.83</v>
      </c>
      <c r="N2304" s="4" t="n">
        <f aca="false">IF(J2304="Yes",H2304*CALCULATIONS!$B$3,0)</f>
        <v>0</v>
      </c>
      <c r="O2304" s="4" t="n">
        <f aca="false">L2304-M2304-N2304</f>
        <v>231.22</v>
      </c>
      <c r="P2304" s="16" t="n">
        <f aca="false">IF(L2304&gt;0,O2304/L2304,"")</f>
        <v>0.4</v>
      </c>
    </row>
    <row r="2305" customFormat="false" ht="15" hidden="false" customHeight="false" outlineLevel="0" collapsed="false">
      <c r="A2305" s="2" t="str">
        <f aca="false">RAW_DATA!A2301</f>
        <v>ORD-102300</v>
      </c>
      <c r="B2305" s="2" t="str">
        <f aca="false">RAW_DATA!B2301</f>
        <v>CUST-5002</v>
      </c>
      <c r="C2305" s="2" t="str">
        <f aca="false">RAW_DATA!C2301</f>
        <v>Women</v>
      </c>
      <c r="D2305" s="2" t="str">
        <f aca="false">RAW_DATA!D2301</f>
        <v>WOM-TOP-001</v>
      </c>
      <c r="E2305" s="14" t="str">
        <f aca="false">RAW_DATA!E2301</f>
        <v>2024-01-24</v>
      </c>
      <c r="F2305" s="14" t="str">
        <f aca="false">RAW_DATA!F2301</f>
        <v>2024-01-28</v>
      </c>
      <c r="G2305" s="2" t="str">
        <f aca="false">RAW_DATA!G2301</f>
        <v>Karnali</v>
      </c>
      <c r="H2305" s="4" t="n">
        <f aca="false">RAW_DATA!H2301</f>
        <v>5165.6</v>
      </c>
      <c r="I2305" s="5" t="n">
        <f aca="false">RAW_DATA!I2301</f>
        <v>0</v>
      </c>
      <c r="J2305" s="2" t="str">
        <f aca="false">RAW_DATA!J2301</f>
        <v>Yes</v>
      </c>
      <c r="K2305" s="15" t="n">
        <f aca="false">IF(AND(F2305&lt;&gt;"",E2305&lt;&gt;""),DATEVALUE(F2305)-DATEVALUE(E2305),"")</f>
        <v>4</v>
      </c>
      <c r="L2305" s="4" t="n">
        <f aca="false">H2305*(1-I2305/100)</f>
        <v>5165.6</v>
      </c>
      <c r="M2305" s="4" t="n">
        <f aca="false">H2305*CALCULATIONS!$B$2</f>
        <v>3099.36</v>
      </c>
      <c r="N2305" s="4" t="n">
        <f aca="false">IF(J2305="Yes",H2305*CALCULATIONS!$B$3,0)</f>
        <v>1033.12</v>
      </c>
      <c r="O2305" s="4" t="n">
        <f aca="false">L2305-M2305-N2305</f>
        <v>1033.12</v>
      </c>
      <c r="P2305" s="16" t="n">
        <f aca="false">IF(L2305&gt;0,O2305/L2305,"")</f>
        <v>0.2</v>
      </c>
    </row>
    <row r="2306" customFormat="false" ht="15" hidden="false" customHeight="false" outlineLevel="0" collapsed="false">
      <c r="A2306" s="2" t="str">
        <f aca="false">RAW_DATA!A2302</f>
        <v>ORD-102301</v>
      </c>
      <c r="B2306" s="2" t="str">
        <f aca="false">RAW_DATA!B2302</f>
        <v>CUST-3800</v>
      </c>
      <c r="C2306" s="2" t="str">
        <f aca="false">RAW_DATA!C2302</f>
        <v>Kids</v>
      </c>
      <c r="D2306" s="2" t="str">
        <f aca="false">RAW_DATA!D2302</f>
        <v>KID-DRESS-001</v>
      </c>
      <c r="E2306" s="14" t="str">
        <f aca="false">RAW_DATA!E2302</f>
        <v>2024-10-10</v>
      </c>
      <c r="F2306" s="14" t="str">
        <f aca="false">RAW_DATA!F2302</f>
        <v>2024-10-17</v>
      </c>
      <c r="G2306" s="2" t="str">
        <f aca="false">RAW_DATA!G2302</f>
        <v>Gandaki</v>
      </c>
      <c r="H2306" s="4" t="n">
        <f aca="false">RAW_DATA!H2302</f>
        <v>14062.1</v>
      </c>
      <c r="I2306" s="5" t="n">
        <f aca="false">RAW_DATA!I2302</f>
        <v>0</v>
      </c>
      <c r="J2306" s="2" t="str">
        <f aca="false">RAW_DATA!J2302</f>
        <v>No</v>
      </c>
      <c r="K2306" s="15" t="n">
        <f aca="false">IF(AND(F2306&lt;&gt;"",E2306&lt;&gt;""),DATEVALUE(F2306)-DATEVALUE(E2306),"")</f>
        <v>7</v>
      </c>
      <c r="L2306" s="4" t="n">
        <f aca="false">H2306*(1-I2306/100)</f>
        <v>14062.1</v>
      </c>
      <c r="M2306" s="4" t="n">
        <f aca="false">H2306*CALCULATIONS!$B$2</f>
        <v>8437.26</v>
      </c>
      <c r="N2306" s="4" t="n">
        <f aca="false">IF(J2306="Yes",H2306*CALCULATIONS!$B$3,0)</f>
        <v>0</v>
      </c>
      <c r="O2306" s="4" t="n">
        <f aca="false">L2306-M2306-N2306</f>
        <v>5624.84</v>
      </c>
      <c r="P2306" s="16" t="n">
        <f aca="false">IF(L2306&gt;0,O2306/L2306,"")</f>
        <v>0.4</v>
      </c>
    </row>
    <row r="2307" customFormat="false" ht="15" hidden="false" customHeight="false" outlineLevel="0" collapsed="false">
      <c r="A2307" s="2" t="str">
        <f aca="false">RAW_DATA!A2303</f>
        <v>ORD-102302</v>
      </c>
      <c r="B2307" s="2" t="str">
        <f aca="false">RAW_DATA!B2303</f>
        <v>CUST-8493</v>
      </c>
      <c r="C2307" s="2" t="str">
        <f aca="false">RAW_DATA!C2303</f>
        <v>Women</v>
      </c>
      <c r="D2307" s="2" t="str">
        <f aca="false">RAW_DATA!D2303</f>
        <v>WOM-SCARF-001</v>
      </c>
      <c r="E2307" s="14" t="str">
        <f aca="false">RAW_DATA!E2303</f>
        <v>2024-07-22</v>
      </c>
      <c r="F2307" s="14" t="str">
        <f aca="false">RAW_DATA!F2303</f>
        <v>2024-07-28</v>
      </c>
      <c r="G2307" s="2" t="str">
        <f aca="false">RAW_DATA!G2303</f>
        <v>Lumbini</v>
      </c>
      <c r="H2307" s="4" t="n">
        <f aca="false">RAW_DATA!H2303</f>
        <v>1364.8</v>
      </c>
      <c r="I2307" s="5" t="n">
        <f aca="false">RAW_DATA!I2303</f>
        <v>0</v>
      </c>
      <c r="J2307" s="2" t="str">
        <f aca="false">RAW_DATA!J2303</f>
        <v>No</v>
      </c>
      <c r="K2307" s="15" t="n">
        <f aca="false">IF(AND(F2307&lt;&gt;"",E2307&lt;&gt;""),DATEVALUE(F2307)-DATEVALUE(E2307),"")</f>
        <v>6</v>
      </c>
      <c r="L2307" s="4" t="n">
        <f aca="false">H2307*(1-I2307/100)</f>
        <v>1364.8</v>
      </c>
      <c r="M2307" s="4" t="n">
        <f aca="false">H2307*CALCULATIONS!$B$2</f>
        <v>818.88</v>
      </c>
      <c r="N2307" s="4" t="n">
        <f aca="false">IF(J2307="Yes",H2307*CALCULATIONS!$B$3,0)</f>
        <v>0</v>
      </c>
      <c r="O2307" s="4" t="n">
        <f aca="false">L2307-M2307-N2307</f>
        <v>545.92</v>
      </c>
      <c r="P2307" s="16" t="n">
        <f aca="false">IF(L2307&gt;0,O2307/L2307,"")</f>
        <v>0.4</v>
      </c>
    </row>
    <row r="2308" customFormat="false" ht="15" hidden="false" customHeight="false" outlineLevel="0" collapsed="false">
      <c r="A2308" s="2" t="str">
        <f aca="false">RAW_DATA!A2304</f>
        <v>ORD-102303</v>
      </c>
      <c r="B2308" s="2" t="str">
        <f aca="false">RAW_DATA!B2304</f>
        <v>CUST-7313</v>
      </c>
      <c r="C2308" s="2" t="str">
        <f aca="false">RAW_DATA!C2304</f>
        <v>Women</v>
      </c>
      <c r="D2308" s="2" t="str">
        <f aca="false">RAW_DATA!D2304</f>
        <v>WOM-TOP-001</v>
      </c>
      <c r="E2308" s="14" t="str">
        <f aca="false">RAW_DATA!E2304</f>
        <v>2024-04-15</v>
      </c>
      <c r="F2308" s="14" t="str">
        <f aca="false">RAW_DATA!F2304</f>
        <v>2024-04-25</v>
      </c>
      <c r="G2308" s="2" t="str">
        <f aca="false">RAW_DATA!G2304</f>
        <v>Karnali</v>
      </c>
      <c r="H2308" s="4" t="n">
        <f aca="false">RAW_DATA!H2304</f>
        <v>12735.63</v>
      </c>
      <c r="I2308" s="5" t="n">
        <f aca="false">RAW_DATA!I2304</f>
        <v>5</v>
      </c>
      <c r="J2308" s="2" t="str">
        <f aca="false">RAW_DATA!J2304</f>
        <v>No</v>
      </c>
      <c r="K2308" s="15" t="n">
        <f aca="false">IF(AND(F2308&lt;&gt;"",E2308&lt;&gt;""),DATEVALUE(F2308)-DATEVALUE(E2308),"")</f>
        <v>10</v>
      </c>
      <c r="L2308" s="4" t="n">
        <f aca="false">H2308*(1-I2308/100)</f>
        <v>12098.8485</v>
      </c>
      <c r="M2308" s="4" t="n">
        <f aca="false">H2308*CALCULATIONS!$B$2</f>
        <v>7641.378</v>
      </c>
      <c r="N2308" s="4" t="n">
        <f aca="false">IF(J2308="Yes",H2308*CALCULATIONS!$B$3,0)</f>
        <v>0</v>
      </c>
      <c r="O2308" s="4" t="n">
        <f aca="false">L2308-M2308-N2308</f>
        <v>4457.4705</v>
      </c>
      <c r="P2308" s="16" t="n">
        <f aca="false">IF(L2308&gt;0,O2308/L2308,"")</f>
        <v>0.368421052631579</v>
      </c>
    </row>
    <row r="2309" customFormat="false" ht="15" hidden="false" customHeight="false" outlineLevel="0" collapsed="false">
      <c r="A2309" s="2" t="str">
        <f aca="false">RAW_DATA!A2305</f>
        <v>ORD-102304</v>
      </c>
      <c r="B2309" s="2" t="str">
        <f aca="false">RAW_DATA!B2305</f>
        <v>CUST-9885</v>
      </c>
      <c r="C2309" s="2" t="str">
        <f aca="false">RAW_DATA!C2305</f>
        <v>Women</v>
      </c>
      <c r="D2309" s="2" t="str">
        <f aca="false">RAW_DATA!D2305</f>
        <v>WOM-TOP-001</v>
      </c>
      <c r="E2309" s="14" t="str">
        <f aca="false">RAW_DATA!E2305</f>
        <v>2024-02-12</v>
      </c>
      <c r="F2309" s="14" t="str">
        <f aca="false">RAW_DATA!F2305</f>
        <v>2024-02-18</v>
      </c>
      <c r="G2309" s="2" t="str">
        <f aca="false">RAW_DATA!G2305</f>
        <v>Bagmati</v>
      </c>
      <c r="H2309" s="4" t="n">
        <f aca="false">RAW_DATA!H2305</f>
        <v>6408.88</v>
      </c>
      <c r="I2309" s="5" t="n">
        <f aca="false">RAW_DATA!I2305</f>
        <v>15</v>
      </c>
      <c r="J2309" s="2" t="str">
        <f aca="false">RAW_DATA!J2305</f>
        <v>No</v>
      </c>
      <c r="K2309" s="15" t="n">
        <f aca="false">IF(AND(F2309&lt;&gt;"",E2309&lt;&gt;""),DATEVALUE(F2309)-DATEVALUE(E2309),"")</f>
        <v>6</v>
      </c>
      <c r="L2309" s="4" t="n">
        <f aca="false">H2309*(1-I2309/100)</f>
        <v>5447.548</v>
      </c>
      <c r="M2309" s="4" t="n">
        <f aca="false">H2309*CALCULATIONS!$B$2</f>
        <v>3845.328</v>
      </c>
      <c r="N2309" s="4" t="n">
        <f aca="false">IF(J2309="Yes",H2309*CALCULATIONS!$B$3,0)</f>
        <v>0</v>
      </c>
      <c r="O2309" s="4" t="n">
        <f aca="false">L2309-M2309-N2309</f>
        <v>1602.22</v>
      </c>
      <c r="P2309" s="16" t="n">
        <f aca="false">IF(L2309&gt;0,O2309/L2309,"")</f>
        <v>0.294117647058824</v>
      </c>
    </row>
    <row r="2310" customFormat="false" ht="15" hidden="false" customHeight="false" outlineLevel="0" collapsed="false">
      <c r="A2310" s="2" t="str">
        <f aca="false">RAW_DATA!A2306</f>
        <v>ORD-102305</v>
      </c>
      <c r="B2310" s="2" t="str">
        <f aca="false">RAW_DATA!B2306</f>
        <v>CUST-2780</v>
      </c>
      <c r="C2310" s="2" t="str">
        <f aca="false">RAW_DATA!C2306</f>
        <v>Kids</v>
      </c>
      <c r="D2310" s="2" t="str">
        <f aca="false">RAW_DATA!D2306</f>
        <v>KID-SHORTS-001</v>
      </c>
      <c r="E2310" s="14" t="str">
        <f aca="false">RAW_DATA!E2306</f>
        <v>2024-08-10</v>
      </c>
      <c r="F2310" s="14" t="str">
        <f aca="false">RAW_DATA!F2306</f>
        <v>2024-08-16</v>
      </c>
      <c r="G2310" s="2" t="str">
        <f aca="false">RAW_DATA!G2306</f>
        <v>Bagmati</v>
      </c>
      <c r="H2310" s="4" t="n">
        <f aca="false">RAW_DATA!H2306</f>
        <v>2018.95</v>
      </c>
      <c r="I2310" s="5" t="n">
        <f aca="false">RAW_DATA!I2306</f>
        <v>15</v>
      </c>
      <c r="J2310" s="2" t="str">
        <f aca="false">RAW_DATA!J2306</f>
        <v>No</v>
      </c>
      <c r="K2310" s="15" t="n">
        <f aca="false">IF(AND(F2310&lt;&gt;"",E2310&lt;&gt;""),DATEVALUE(F2310)-DATEVALUE(E2310),"")</f>
        <v>6</v>
      </c>
      <c r="L2310" s="4" t="n">
        <f aca="false">H2310*(1-I2310/100)</f>
        <v>1716.1075</v>
      </c>
      <c r="M2310" s="4" t="n">
        <f aca="false">H2310*CALCULATIONS!$B$2</f>
        <v>1211.37</v>
      </c>
      <c r="N2310" s="4" t="n">
        <f aca="false">IF(J2310="Yes",H2310*CALCULATIONS!$B$3,0)</f>
        <v>0</v>
      </c>
      <c r="O2310" s="4" t="n">
        <f aca="false">L2310-M2310-N2310</f>
        <v>504.7375</v>
      </c>
      <c r="P2310" s="16" t="n">
        <f aca="false">IF(L2310&gt;0,O2310/L2310,"")</f>
        <v>0.294117647058824</v>
      </c>
    </row>
    <row r="2311" customFormat="false" ht="15" hidden="false" customHeight="false" outlineLevel="0" collapsed="false">
      <c r="A2311" s="2" t="str">
        <f aca="false">RAW_DATA!A2307</f>
        <v>ORD-102306</v>
      </c>
      <c r="B2311" s="2" t="str">
        <f aca="false">RAW_DATA!B2307</f>
        <v>CUST-3496</v>
      </c>
      <c r="C2311" s="2" t="str">
        <f aca="false">RAW_DATA!C2307</f>
        <v>Men</v>
      </c>
      <c r="D2311" s="2" t="str">
        <f aca="false">RAW_DATA!D2307</f>
        <v>MEN-SHIRT-002</v>
      </c>
      <c r="E2311" s="14" t="str">
        <f aca="false">RAW_DATA!E2307</f>
        <v>2024-03-21</v>
      </c>
      <c r="F2311" s="14" t="str">
        <f aca="false">RAW_DATA!F2307</f>
        <v>2024-03-24</v>
      </c>
      <c r="G2311" s="2" t="str">
        <f aca="false">RAW_DATA!G2307</f>
        <v>Bagmati</v>
      </c>
      <c r="H2311" s="4" t="n">
        <f aca="false">RAW_DATA!H2307</f>
        <v>7834.7</v>
      </c>
      <c r="I2311" s="5" t="n">
        <f aca="false">RAW_DATA!I2307</f>
        <v>25</v>
      </c>
      <c r="J2311" s="2" t="str">
        <f aca="false">RAW_DATA!J2307</f>
        <v>No</v>
      </c>
      <c r="K2311" s="15" t="n">
        <f aca="false">IF(AND(F2311&lt;&gt;"",E2311&lt;&gt;""),DATEVALUE(F2311)-DATEVALUE(E2311),"")</f>
        <v>3</v>
      </c>
      <c r="L2311" s="4" t="n">
        <f aca="false">H2311*(1-I2311/100)</f>
        <v>5876.025</v>
      </c>
      <c r="M2311" s="4" t="n">
        <f aca="false">H2311*CALCULATIONS!$B$2</f>
        <v>4700.82</v>
      </c>
      <c r="N2311" s="4" t="n">
        <f aca="false">IF(J2311="Yes",H2311*CALCULATIONS!$B$3,0)</f>
        <v>0</v>
      </c>
      <c r="O2311" s="4" t="n">
        <f aca="false">L2311-M2311-N2311</f>
        <v>1175.205</v>
      </c>
      <c r="P2311" s="16" t="n">
        <f aca="false">IF(L2311&gt;0,O2311/L2311,"")</f>
        <v>0.2</v>
      </c>
    </row>
    <row r="2312" customFormat="false" ht="15" hidden="false" customHeight="false" outlineLevel="0" collapsed="false">
      <c r="A2312" s="2" t="str">
        <f aca="false">RAW_DATA!A2308</f>
        <v>ORD-102307</v>
      </c>
      <c r="B2312" s="2" t="str">
        <f aca="false">RAW_DATA!B2308</f>
        <v>CUST-2037</v>
      </c>
      <c r="C2312" s="2" t="str">
        <f aca="false">RAW_DATA!C2308</f>
        <v>Men</v>
      </c>
      <c r="D2312" s="2" t="str">
        <f aca="false">RAW_DATA!D2308</f>
        <v>MEN-CHINO-001</v>
      </c>
      <c r="E2312" s="14" t="str">
        <f aca="false">RAW_DATA!E2308</f>
        <v>2024-06-27</v>
      </c>
      <c r="F2312" s="14" t="str">
        <f aca="false">RAW_DATA!F2308</f>
        <v>2024-07-08</v>
      </c>
      <c r="G2312" s="2" t="str">
        <f aca="false">RAW_DATA!G2308</f>
        <v>Karnali</v>
      </c>
      <c r="H2312" s="4" t="n">
        <f aca="false">RAW_DATA!H2308</f>
        <v>14576.84</v>
      </c>
      <c r="I2312" s="5" t="n">
        <f aca="false">RAW_DATA!I2308</f>
        <v>25</v>
      </c>
      <c r="J2312" s="2" t="str">
        <f aca="false">RAW_DATA!J2308</f>
        <v>No</v>
      </c>
      <c r="K2312" s="15" t="n">
        <f aca="false">IF(AND(F2312&lt;&gt;"",E2312&lt;&gt;""),DATEVALUE(F2312)-DATEVALUE(E2312),"")</f>
        <v>11</v>
      </c>
      <c r="L2312" s="4" t="n">
        <f aca="false">H2312*(1-I2312/100)</f>
        <v>10932.63</v>
      </c>
      <c r="M2312" s="4" t="n">
        <f aca="false">H2312*CALCULATIONS!$B$2</f>
        <v>8746.104</v>
      </c>
      <c r="N2312" s="4" t="n">
        <f aca="false">IF(J2312="Yes",H2312*CALCULATIONS!$B$3,0)</f>
        <v>0</v>
      </c>
      <c r="O2312" s="4" t="n">
        <f aca="false">L2312-M2312-N2312</f>
        <v>2186.526</v>
      </c>
      <c r="P2312" s="16" t="n">
        <f aca="false">IF(L2312&gt;0,O2312/L2312,"")</f>
        <v>0.2</v>
      </c>
    </row>
    <row r="2313" customFormat="false" ht="15" hidden="false" customHeight="false" outlineLevel="0" collapsed="false">
      <c r="A2313" s="2" t="str">
        <f aca="false">RAW_DATA!A2309</f>
        <v>ORD-102308</v>
      </c>
      <c r="B2313" s="2" t="str">
        <f aca="false">RAW_DATA!B2309</f>
        <v>CUST-8901</v>
      </c>
      <c r="C2313" s="2" t="str">
        <f aca="false">RAW_DATA!C2309</f>
        <v>Women</v>
      </c>
      <c r="D2313" s="2" t="str">
        <f aca="false">RAW_DATA!D2309</f>
        <v>WOM-BLOUSE-001</v>
      </c>
      <c r="E2313" s="14" t="str">
        <f aca="false">RAW_DATA!E2309</f>
        <v>2024-12-24</v>
      </c>
      <c r="F2313" s="14" t="str">
        <f aca="false">RAW_DATA!F2309</f>
        <v>2024-12-25</v>
      </c>
      <c r="G2313" s="2" t="str">
        <f aca="false">RAW_DATA!G2309</f>
        <v>Lumbini</v>
      </c>
      <c r="H2313" s="4" t="n">
        <f aca="false">RAW_DATA!H2309</f>
        <v>11176.11</v>
      </c>
      <c r="I2313" s="5" t="n">
        <f aca="false">RAW_DATA!I2309</f>
        <v>30</v>
      </c>
      <c r="J2313" s="2" t="str">
        <f aca="false">RAW_DATA!J2309</f>
        <v>No</v>
      </c>
      <c r="K2313" s="15" t="n">
        <f aca="false">IF(AND(F2313&lt;&gt;"",E2313&lt;&gt;""),DATEVALUE(F2313)-DATEVALUE(E2313),"")</f>
        <v>1</v>
      </c>
      <c r="L2313" s="4" t="n">
        <f aca="false">H2313*(1-I2313/100)</f>
        <v>7823.277</v>
      </c>
      <c r="M2313" s="4" t="n">
        <f aca="false">H2313*CALCULATIONS!$B$2</f>
        <v>6705.666</v>
      </c>
      <c r="N2313" s="4" t="n">
        <f aca="false">IF(J2313="Yes",H2313*CALCULATIONS!$B$3,0)</f>
        <v>0</v>
      </c>
      <c r="O2313" s="4" t="n">
        <f aca="false">L2313-M2313-N2313</f>
        <v>1117.611</v>
      </c>
      <c r="P2313" s="16" t="n">
        <f aca="false">IF(L2313&gt;0,O2313/L2313,"")</f>
        <v>0.142857142857143</v>
      </c>
    </row>
    <row r="2314" customFormat="false" ht="15" hidden="false" customHeight="false" outlineLevel="0" collapsed="false">
      <c r="A2314" s="2" t="str">
        <f aca="false">RAW_DATA!A2310</f>
        <v>ORD-102309</v>
      </c>
      <c r="B2314" s="2" t="str">
        <f aca="false">RAW_DATA!B2310</f>
        <v>CUST-9818</v>
      </c>
      <c r="C2314" s="2" t="str">
        <f aca="false">RAW_DATA!C2310</f>
        <v>Women</v>
      </c>
      <c r="D2314" s="2" t="str">
        <f aca="false">RAW_DATA!D2310</f>
        <v>WOM-SAREE-001</v>
      </c>
      <c r="E2314" s="14" t="str">
        <f aca="false">RAW_DATA!E2310</f>
        <v>2024-07-08</v>
      </c>
      <c r="F2314" s="14" t="str">
        <f aca="false">RAW_DATA!F2310</f>
        <v>2024-07-17</v>
      </c>
      <c r="G2314" s="2" t="str">
        <f aca="false">RAW_DATA!G2310</f>
        <v>Lumbini</v>
      </c>
      <c r="H2314" s="4" t="n">
        <f aca="false">RAW_DATA!H2310</f>
        <v>11455.01</v>
      </c>
      <c r="I2314" s="5" t="n">
        <f aca="false">RAW_DATA!I2310</f>
        <v>15</v>
      </c>
      <c r="J2314" s="2" t="str">
        <f aca="false">RAW_DATA!J2310</f>
        <v>Yes</v>
      </c>
      <c r="K2314" s="15" t="n">
        <f aca="false">IF(AND(F2314&lt;&gt;"",E2314&lt;&gt;""),DATEVALUE(F2314)-DATEVALUE(E2314),"")</f>
        <v>9</v>
      </c>
      <c r="L2314" s="4" t="n">
        <f aca="false">H2314*(1-I2314/100)</f>
        <v>9736.7585</v>
      </c>
      <c r="M2314" s="4" t="n">
        <f aca="false">H2314*CALCULATIONS!$B$2</f>
        <v>6873.006</v>
      </c>
      <c r="N2314" s="4" t="n">
        <f aca="false">IF(J2314="Yes",H2314*CALCULATIONS!$B$3,0)</f>
        <v>2291.002</v>
      </c>
      <c r="O2314" s="4" t="n">
        <f aca="false">L2314-M2314-N2314</f>
        <v>572.7505</v>
      </c>
      <c r="P2314" s="16" t="n">
        <f aca="false">IF(L2314&gt;0,O2314/L2314,"")</f>
        <v>0.0588235294117647</v>
      </c>
    </row>
    <row r="2315" customFormat="false" ht="15" hidden="false" customHeight="false" outlineLevel="0" collapsed="false">
      <c r="A2315" s="2" t="str">
        <f aca="false">RAW_DATA!A2311</f>
        <v>ORD-102310</v>
      </c>
      <c r="B2315" s="2" t="str">
        <f aca="false">RAW_DATA!B2311</f>
        <v>CUST-2913</v>
      </c>
      <c r="C2315" s="2" t="str">
        <f aca="false">RAW_DATA!C2311</f>
        <v>Women</v>
      </c>
      <c r="D2315" s="2" t="str">
        <f aca="false">RAW_DATA!D2311</f>
        <v>WOM-JEANS-001</v>
      </c>
      <c r="E2315" s="14" t="str">
        <f aca="false">RAW_DATA!E2311</f>
        <v>2024-08-27</v>
      </c>
      <c r="F2315" s="14" t="str">
        <f aca="false">RAW_DATA!F2311</f>
        <v>2024-09-02</v>
      </c>
      <c r="G2315" s="2" t="str">
        <f aca="false">RAW_DATA!G2311</f>
        <v>Bagmati</v>
      </c>
      <c r="H2315" s="4" t="n">
        <f aca="false">RAW_DATA!H2311</f>
        <v>9506.96</v>
      </c>
      <c r="I2315" s="5" t="n">
        <f aca="false">RAW_DATA!I2311</f>
        <v>0</v>
      </c>
      <c r="J2315" s="2" t="str">
        <f aca="false">RAW_DATA!J2311</f>
        <v>No</v>
      </c>
      <c r="K2315" s="15" t="n">
        <f aca="false">IF(AND(F2315&lt;&gt;"",E2315&lt;&gt;""),DATEVALUE(F2315)-DATEVALUE(E2315),"")</f>
        <v>6</v>
      </c>
      <c r="L2315" s="4" t="n">
        <f aca="false">H2315*(1-I2315/100)</f>
        <v>9506.96</v>
      </c>
      <c r="M2315" s="4" t="n">
        <f aca="false">H2315*CALCULATIONS!$B$2</f>
        <v>5704.176</v>
      </c>
      <c r="N2315" s="4" t="n">
        <f aca="false">IF(J2315="Yes",H2315*CALCULATIONS!$B$3,0)</f>
        <v>0</v>
      </c>
      <c r="O2315" s="4" t="n">
        <f aca="false">L2315-M2315-N2315</f>
        <v>3802.784</v>
      </c>
      <c r="P2315" s="16" t="n">
        <f aca="false">IF(L2315&gt;0,O2315/L2315,"")</f>
        <v>0.4</v>
      </c>
    </row>
    <row r="2316" customFormat="false" ht="15" hidden="false" customHeight="false" outlineLevel="0" collapsed="false">
      <c r="A2316" s="2" t="str">
        <f aca="false">RAW_DATA!A2312</f>
        <v>ORD-102311</v>
      </c>
      <c r="B2316" s="2" t="str">
        <f aca="false">RAW_DATA!B2312</f>
        <v>CUST-5046</v>
      </c>
      <c r="C2316" s="2" t="str">
        <f aca="false">RAW_DATA!C2312</f>
        <v>Women</v>
      </c>
      <c r="D2316" s="2" t="str">
        <f aca="false">RAW_DATA!D2312</f>
        <v>WOM-CARDIGAN-001</v>
      </c>
      <c r="E2316" s="14" t="str">
        <f aca="false">RAW_DATA!E2312</f>
        <v>2024-08-02</v>
      </c>
      <c r="F2316" s="14" t="str">
        <f aca="false">RAW_DATA!F2312</f>
        <v>2024-08-08</v>
      </c>
      <c r="G2316" s="2" t="str">
        <f aca="false">RAW_DATA!G2312</f>
        <v>Lumbini</v>
      </c>
      <c r="H2316" s="4" t="n">
        <f aca="false">RAW_DATA!H2312</f>
        <v>14564.09</v>
      </c>
      <c r="I2316" s="5" t="n">
        <f aca="false">RAW_DATA!I2312</f>
        <v>10</v>
      </c>
      <c r="J2316" s="2" t="str">
        <f aca="false">RAW_DATA!J2312</f>
        <v>No</v>
      </c>
      <c r="K2316" s="15" t="n">
        <f aca="false">IF(AND(F2316&lt;&gt;"",E2316&lt;&gt;""),DATEVALUE(F2316)-DATEVALUE(E2316),"")</f>
        <v>6</v>
      </c>
      <c r="L2316" s="4" t="n">
        <f aca="false">H2316*(1-I2316/100)</f>
        <v>13107.681</v>
      </c>
      <c r="M2316" s="4" t="n">
        <f aca="false">H2316*CALCULATIONS!$B$2</f>
        <v>8738.454</v>
      </c>
      <c r="N2316" s="4" t="n">
        <f aca="false">IF(J2316="Yes",H2316*CALCULATIONS!$B$3,0)</f>
        <v>0</v>
      </c>
      <c r="O2316" s="4" t="n">
        <f aca="false">L2316-M2316-N2316</f>
        <v>4369.227</v>
      </c>
      <c r="P2316" s="16" t="n">
        <f aca="false">IF(L2316&gt;0,O2316/L2316,"")</f>
        <v>0.333333333333333</v>
      </c>
    </row>
    <row r="2317" customFormat="false" ht="15" hidden="false" customHeight="false" outlineLevel="0" collapsed="false">
      <c r="A2317" s="2" t="str">
        <f aca="false">RAW_DATA!A2313</f>
        <v>ORD-102312</v>
      </c>
      <c r="B2317" s="2" t="str">
        <f aca="false">RAW_DATA!B2313</f>
        <v>CUST-3468</v>
      </c>
      <c r="C2317" s="2" t="str">
        <f aca="false">RAW_DATA!C2313</f>
        <v>Women</v>
      </c>
      <c r="D2317" s="2" t="str">
        <f aca="false">RAW_DATA!D2313</f>
        <v>WOM-JEANS-001</v>
      </c>
      <c r="E2317" s="14" t="str">
        <f aca="false">RAW_DATA!E2313</f>
        <v>2024-12-11</v>
      </c>
      <c r="F2317" s="14" t="str">
        <f aca="false">RAW_DATA!F2313</f>
        <v>2024-12-12</v>
      </c>
      <c r="G2317" s="2" t="str">
        <f aca="false">RAW_DATA!G2313</f>
        <v>Madhesh</v>
      </c>
      <c r="H2317" s="4" t="n">
        <f aca="false">RAW_DATA!H2313</f>
        <v>3083.83</v>
      </c>
      <c r="I2317" s="5" t="n">
        <f aca="false">RAW_DATA!I2313</f>
        <v>15</v>
      </c>
      <c r="J2317" s="2" t="str">
        <f aca="false">RAW_DATA!J2313</f>
        <v>No</v>
      </c>
      <c r="K2317" s="15" t="n">
        <f aca="false">IF(AND(F2317&lt;&gt;"",E2317&lt;&gt;""),DATEVALUE(F2317)-DATEVALUE(E2317),"")</f>
        <v>1</v>
      </c>
      <c r="L2317" s="4" t="n">
        <f aca="false">H2317*(1-I2317/100)</f>
        <v>2621.2555</v>
      </c>
      <c r="M2317" s="4" t="n">
        <f aca="false">H2317*CALCULATIONS!$B$2</f>
        <v>1850.298</v>
      </c>
      <c r="N2317" s="4" t="n">
        <f aca="false">IF(J2317="Yes",H2317*CALCULATIONS!$B$3,0)</f>
        <v>0</v>
      </c>
      <c r="O2317" s="4" t="n">
        <f aca="false">L2317-M2317-N2317</f>
        <v>770.9575</v>
      </c>
      <c r="P2317" s="16" t="n">
        <f aca="false">IF(L2317&gt;0,O2317/L2317,"")</f>
        <v>0.294117647058824</v>
      </c>
    </row>
    <row r="2318" customFormat="false" ht="15" hidden="false" customHeight="false" outlineLevel="0" collapsed="false">
      <c r="A2318" s="2" t="str">
        <f aca="false">RAW_DATA!A2314</f>
        <v>ORD-102313</v>
      </c>
      <c r="B2318" s="2" t="str">
        <f aca="false">RAW_DATA!B2314</f>
        <v>CUST-6798</v>
      </c>
      <c r="C2318" s="2" t="str">
        <f aca="false">RAW_DATA!C2314</f>
        <v>Women</v>
      </c>
      <c r="D2318" s="2" t="str">
        <f aca="false">RAW_DATA!D2314</f>
        <v>WOM-LEHENGA-001</v>
      </c>
      <c r="E2318" s="14" t="str">
        <f aca="false">RAW_DATA!E2314</f>
        <v>2024-07-15</v>
      </c>
      <c r="F2318" s="14" t="str">
        <f aca="false">RAW_DATA!F2314</f>
        <v>2024-07-23</v>
      </c>
      <c r="G2318" s="2" t="str">
        <f aca="false">RAW_DATA!G2314</f>
        <v>Madhesh</v>
      </c>
      <c r="H2318" s="4" t="n">
        <f aca="false">RAW_DATA!H2314</f>
        <v>6289.18</v>
      </c>
      <c r="I2318" s="5" t="n">
        <f aca="false">RAW_DATA!I2314</f>
        <v>30</v>
      </c>
      <c r="J2318" s="2" t="str">
        <f aca="false">RAW_DATA!J2314</f>
        <v>No</v>
      </c>
      <c r="K2318" s="15" t="n">
        <f aca="false">IF(AND(F2318&lt;&gt;"",E2318&lt;&gt;""),DATEVALUE(F2318)-DATEVALUE(E2318),"")</f>
        <v>8</v>
      </c>
      <c r="L2318" s="4" t="n">
        <f aca="false">H2318*(1-I2318/100)</f>
        <v>4402.426</v>
      </c>
      <c r="M2318" s="4" t="n">
        <f aca="false">H2318*CALCULATIONS!$B$2</f>
        <v>3773.508</v>
      </c>
      <c r="N2318" s="4" t="n">
        <f aca="false">IF(J2318="Yes",H2318*CALCULATIONS!$B$3,0)</f>
        <v>0</v>
      </c>
      <c r="O2318" s="4" t="n">
        <f aca="false">L2318-M2318-N2318</f>
        <v>628.918</v>
      </c>
      <c r="P2318" s="16" t="n">
        <f aca="false">IF(L2318&gt;0,O2318/L2318,"")</f>
        <v>0.142857142857143</v>
      </c>
    </row>
    <row r="2319" customFormat="false" ht="15" hidden="false" customHeight="false" outlineLevel="0" collapsed="false">
      <c r="A2319" s="2" t="str">
        <f aca="false">RAW_DATA!A2315</f>
        <v>ORD-102314</v>
      </c>
      <c r="B2319" s="2" t="str">
        <f aca="false">RAW_DATA!B2315</f>
        <v>CUST-3662</v>
      </c>
      <c r="C2319" s="2" t="str">
        <f aca="false">RAW_DATA!C2315</f>
        <v>Women</v>
      </c>
      <c r="D2319" s="2" t="str">
        <f aca="false">RAW_DATA!D2315</f>
        <v>WOM-SAREE-001</v>
      </c>
      <c r="E2319" s="14" t="str">
        <f aca="false">RAW_DATA!E2315</f>
        <v>2024-11-11</v>
      </c>
      <c r="F2319" s="14" t="str">
        <f aca="false">RAW_DATA!F2315</f>
        <v>2024-11-17</v>
      </c>
      <c r="G2319" s="2" t="str">
        <f aca="false">RAW_DATA!G2315</f>
        <v>Bagmati</v>
      </c>
      <c r="H2319" s="4" t="n">
        <f aca="false">RAW_DATA!H2315</f>
        <v>3460.03</v>
      </c>
      <c r="I2319" s="5" t="n">
        <f aca="false">RAW_DATA!I2315</f>
        <v>15</v>
      </c>
      <c r="J2319" s="2" t="str">
        <f aca="false">RAW_DATA!J2315</f>
        <v>No</v>
      </c>
      <c r="K2319" s="15" t="n">
        <f aca="false">IF(AND(F2319&lt;&gt;"",E2319&lt;&gt;""),DATEVALUE(F2319)-DATEVALUE(E2319),"")</f>
        <v>6</v>
      </c>
      <c r="L2319" s="4" t="n">
        <f aca="false">H2319*(1-I2319/100)</f>
        <v>2941.0255</v>
      </c>
      <c r="M2319" s="4" t="n">
        <f aca="false">H2319*CALCULATIONS!$B$2</f>
        <v>2076.018</v>
      </c>
      <c r="N2319" s="4" t="n">
        <f aca="false">IF(J2319="Yes",H2319*CALCULATIONS!$B$3,0)</f>
        <v>0</v>
      </c>
      <c r="O2319" s="4" t="n">
        <f aca="false">L2319-M2319-N2319</f>
        <v>865.0075</v>
      </c>
      <c r="P2319" s="16" t="n">
        <f aca="false">IF(L2319&gt;0,O2319/L2319,"")</f>
        <v>0.294117647058824</v>
      </c>
    </row>
    <row r="2320" customFormat="false" ht="15" hidden="false" customHeight="false" outlineLevel="0" collapsed="false">
      <c r="A2320" s="2" t="str">
        <f aca="false">RAW_DATA!A2316</f>
        <v>ORD-102315</v>
      </c>
      <c r="B2320" s="2" t="str">
        <f aca="false">RAW_DATA!B2316</f>
        <v>CUST-5880</v>
      </c>
      <c r="C2320" s="2" t="str">
        <f aca="false">RAW_DATA!C2316</f>
        <v>Men</v>
      </c>
      <c r="D2320" s="2" t="str">
        <f aca="false">RAW_DATA!D2316</f>
        <v>MEN-JEANS-002</v>
      </c>
      <c r="E2320" s="14" t="str">
        <f aca="false">RAW_DATA!E2316</f>
        <v>2024-11-21</v>
      </c>
      <c r="F2320" s="14" t="str">
        <f aca="false">RAW_DATA!F2316</f>
        <v>2024-11-22</v>
      </c>
      <c r="G2320" s="2" t="str">
        <f aca="false">RAW_DATA!G2316</f>
        <v>Gandaki</v>
      </c>
      <c r="H2320" s="4" t="n">
        <f aca="false">RAW_DATA!H2316</f>
        <v>6809.75</v>
      </c>
      <c r="I2320" s="5" t="n">
        <f aca="false">RAW_DATA!I2316</f>
        <v>25</v>
      </c>
      <c r="J2320" s="2" t="str">
        <f aca="false">RAW_DATA!J2316</f>
        <v>No</v>
      </c>
      <c r="K2320" s="15" t="n">
        <f aca="false">IF(AND(F2320&lt;&gt;"",E2320&lt;&gt;""),DATEVALUE(F2320)-DATEVALUE(E2320),"")</f>
        <v>1</v>
      </c>
      <c r="L2320" s="4" t="n">
        <f aca="false">H2320*(1-I2320/100)</f>
        <v>5107.3125</v>
      </c>
      <c r="M2320" s="4" t="n">
        <f aca="false">H2320*CALCULATIONS!$B$2</f>
        <v>4085.85</v>
      </c>
      <c r="N2320" s="4" t="n">
        <f aca="false">IF(J2320="Yes",H2320*CALCULATIONS!$B$3,0)</f>
        <v>0</v>
      </c>
      <c r="O2320" s="4" t="n">
        <f aca="false">L2320-M2320-N2320</f>
        <v>1021.4625</v>
      </c>
      <c r="P2320" s="16" t="n">
        <f aca="false">IF(L2320&gt;0,O2320/L2320,"")</f>
        <v>0.2</v>
      </c>
    </row>
    <row r="2321" customFormat="false" ht="15" hidden="false" customHeight="false" outlineLevel="0" collapsed="false">
      <c r="A2321" s="2" t="str">
        <f aca="false">RAW_DATA!A2317</f>
        <v>ORD-102316</v>
      </c>
      <c r="B2321" s="2" t="str">
        <f aca="false">RAW_DATA!B2317</f>
        <v>CUST-7750</v>
      </c>
      <c r="C2321" s="2" t="str">
        <f aca="false">RAW_DATA!C2317</f>
        <v>Kids</v>
      </c>
      <c r="D2321" s="2" t="str">
        <f aca="false">RAW_DATA!D2317</f>
        <v>KID-KURTA-001</v>
      </c>
      <c r="E2321" s="14" t="str">
        <f aca="false">RAW_DATA!E2317</f>
        <v>2024-11-17</v>
      </c>
      <c r="F2321" s="14" t="str">
        <f aca="false">RAW_DATA!F2317</f>
        <v>2024-11-22</v>
      </c>
      <c r="G2321" s="2" t="str">
        <f aca="false">RAW_DATA!G2317</f>
        <v>Karnali</v>
      </c>
      <c r="H2321" s="4" t="n">
        <f aca="false">RAW_DATA!H2317</f>
        <v>6953.25</v>
      </c>
      <c r="I2321" s="5" t="n">
        <f aca="false">RAW_DATA!I2317</f>
        <v>0</v>
      </c>
      <c r="J2321" s="2" t="str">
        <f aca="false">RAW_DATA!J2317</f>
        <v>No</v>
      </c>
      <c r="K2321" s="15" t="n">
        <f aca="false">IF(AND(F2321&lt;&gt;"",E2321&lt;&gt;""),DATEVALUE(F2321)-DATEVALUE(E2321),"")</f>
        <v>5</v>
      </c>
      <c r="L2321" s="4" t="n">
        <f aca="false">H2321*(1-I2321/100)</f>
        <v>6953.25</v>
      </c>
      <c r="M2321" s="4" t="n">
        <f aca="false">H2321*CALCULATIONS!$B$2</f>
        <v>4171.95</v>
      </c>
      <c r="N2321" s="4" t="n">
        <f aca="false">IF(J2321="Yes",H2321*CALCULATIONS!$B$3,0)</f>
        <v>0</v>
      </c>
      <c r="O2321" s="4" t="n">
        <f aca="false">L2321-M2321-N2321</f>
        <v>2781.3</v>
      </c>
      <c r="P2321" s="16" t="n">
        <f aca="false">IF(L2321&gt;0,O2321/L2321,"")</f>
        <v>0.4</v>
      </c>
    </row>
    <row r="2322" customFormat="false" ht="15" hidden="false" customHeight="false" outlineLevel="0" collapsed="false">
      <c r="A2322" s="2" t="str">
        <f aca="false">RAW_DATA!A2318</f>
        <v>ORD-102317</v>
      </c>
      <c r="B2322" s="2" t="str">
        <f aca="false">RAW_DATA!B2318</f>
        <v>CUST-8492</v>
      </c>
      <c r="C2322" s="2" t="str">
        <f aca="false">RAW_DATA!C2318</f>
        <v>Women</v>
      </c>
      <c r="D2322" s="2" t="str">
        <f aca="false">RAW_DATA!D2318</f>
        <v>WOM-JEANS-001</v>
      </c>
      <c r="E2322" s="14" t="str">
        <f aca="false">RAW_DATA!E2318</f>
        <v>2024-07-21</v>
      </c>
      <c r="F2322" s="14" t="str">
        <f aca="false">RAW_DATA!F2318</f>
        <v>2024-07-26</v>
      </c>
      <c r="G2322" s="2" t="str">
        <f aca="false">RAW_DATA!G2318</f>
        <v>Bagmati</v>
      </c>
      <c r="H2322" s="4" t="n">
        <f aca="false">RAW_DATA!H2318</f>
        <v>8824.37</v>
      </c>
      <c r="I2322" s="5" t="n">
        <f aca="false">RAW_DATA!I2318</f>
        <v>15</v>
      </c>
      <c r="J2322" s="2" t="str">
        <f aca="false">RAW_DATA!J2318</f>
        <v>No</v>
      </c>
      <c r="K2322" s="15" t="n">
        <f aca="false">IF(AND(F2322&lt;&gt;"",E2322&lt;&gt;""),DATEVALUE(F2322)-DATEVALUE(E2322),"")</f>
        <v>5</v>
      </c>
      <c r="L2322" s="4" t="n">
        <f aca="false">H2322*(1-I2322/100)</f>
        <v>7500.7145</v>
      </c>
      <c r="M2322" s="4" t="n">
        <f aca="false">H2322*CALCULATIONS!$B$2</f>
        <v>5294.622</v>
      </c>
      <c r="N2322" s="4" t="n">
        <f aca="false">IF(J2322="Yes",H2322*CALCULATIONS!$B$3,0)</f>
        <v>0</v>
      </c>
      <c r="O2322" s="4" t="n">
        <f aca="false">L2322-M2322-N2322</f>
        <v>2206.0925</v>
      </c>
      <c r="P2322" s="16" t="n">
        <f aca="false">IF(L2322&gt;0,O2322/L2322,"")</f>
        <v>0.294117647058824</v>
      </c>
    </row>
    <row r="2323" customFormat="false" ht="15" hidden="false" customHeight="false" outlineLevel="0" collapsed="false">
      <c r="A2323" s="2" t="str">
        <f aca="false">RAW_DATA!A2319</f>
        <v>ORD-102318</v>
      </c>
      <c r="B2323" s="2" t="str">
        <f aca="false">RAW_DATA!B2319</f>
        <v>CUST-9340</v>
      </c>
      <c r="C2323" s="2" t="str">
        <f aca="false">RAW_DATA!C2319</f>
        <v>Men</v>
      </c>
      <c r="D2323" s="2" t="str">
        <f aca="false">RAW_DATA!D2319</f>
        <v>MEN-TSHIRT-001</v>
      </c>
      <c r="E2323" s="14" t="str">
        <f aca="false">RAW_DATA!E2319</f>
        <v>2024-10-19</v>
      </c>
      <c r="F2323" s="14" t="str">
        <f aca="false">RAW_DATA!F2319</f>
        <v>2024-10-23</v>
      </c>
      <c r="G2323" s="2" t="str">
        <f aca="false">RAW_DATA!G2319</f>
        <v>Bagmati</v>
      </c>
      <c r="H2323" s="4" t="n">
        <f aca="false">RAW_DATA!H2319</f>
        <v>10440.97</v>
      </c>
      <c r="I2323" s="5" t="n">
        <f aca="false">RAW_DATA!I2319</f>
        <v>10</v>
      </c>
      <c r="J2323" s="2" t="str">
        <f aca="false">RAW_DATA!J2319</f>
        <v>No</v>
      </c>
      <c r="K2323" s="15" t="n">
        <f aca="false">IF(AND(F2323&lt;&gt;"",E2323&lt;&gt;""),DATEVALUE(F2323)-DATEVALUE(E2323),"")</f>
        <v>4</v>
      </c>
      <c r="L2323" s="4" t="n">
        <f aca="false">H2323*(1-I2323/100)</f>
        <v>9396.873</v>
      </c>
      <c r="M2323" s="4" t="n">
        <f aca="false">H2323*CALCULATIONS!$B$2</f>
        <v>6264.582</v>
      </c>
      <c r="N2323" s="4" t="n">
        <f aca="false">IF(J2323="Yes",H2323*CALCULATIONS!$B$3,0)</f>
        <v>0</v>
      </c>
      <c r="O2323" s="4" t="n">
        <f aca="false">L2323-M2323-N2323</f>
        <v>3132.291</v>
      </c>
      <c r="P2323" s="16" t="n">
        <f aca="false">IF(L2323&gt;0,O2323/L2323,"")</f>
        <v>0.333333333333333</v>
      </c>
    </row>
    <row r="2324" customFormat="false" ht="15" hidden="false" customHeight="false" outlineLevel="0" collapsed="false">
      <c r="A2324" s="2" t="str">
        <f aca="false">RAW_DATA!A2320</f>
        <v>ORD-102319</v>
      </c>
      <c r="B2324" s="2" t="str">
        <f aca="false">RAW_DATA!B2320</f>
        <v>CUST-8509</v>
      </c>
      <c r="C2324" s="2" t="str">
        <f aca="false">RAW_DATA!C2320</f>
        <v>Men</v>
      </c>
      <c r="D2324" s="2" t="str">
        <f aca="false">RAW_DATA!D2320</f>
        <v>MEN-KURTA-001</v>
      </c>
      <c r="E2324" s="14" t="str">
        <f aca="false">RAW_DATA!E2320</f>
        <v>2024-07-29</v>
      </c>
      <c r="F2324" s="14" t="str">
        <f aca="false">RAW_DATA!F2320</f>
        <v>2024-08-03</v>
      </c>
      <c r="G2324" s="2" t="str">
        <f aca="false">RAW_DATA!G2320</f>
        <v>Karnali</v>
      </c>
      <c r="H2324" s="4" t="n">
        <f aca="false">RAW_DATA!H2320</f>
        <v>4882.9</v>
      </c>
      <c r="I2324" s="5" t="n">
        <f aca="false">RAW_DATA!I2320</f>
        <v>30</v>
      </c>
      <c r="J2324" s="2" t="str">
        <f aca="false">RAW_DATA!J2320</f>
        <v>No</v>
      </c>
      <c r="K2324" s="15" t="n">
        <f aca="false">IF(AND(F2324&lt;&gt;"",E2324&lt;&gt;""),DATEVALUE(F2324)-DATEVALUE(E2324),"")</f>
        <v>5</v>
      </c>
      <c r="L2324" s="4" t="n">
        <f aca="false">H2324*(1-I2324/100)</f>
        <v>3418.03</v>
      </c>
      <c r="M2324" s="4" t="n">
        <f aca="false">H2324*CALCULATIONS!$B$2</f>
        <v>2929.74</v>
      </c>
      <c r="N2324" s="4" t="n">
        <f aca="false">IF(J2324="Yes",H2324*CALCULATIONS!$B$3,0)</f>
        <v>0</v>
      </c>
      <c r="O2324" s="4" t="n">
        <f aca="false">L2324-M2324-N2324</f>
        <v>488.29</v>
      </c>
      <c r="P2324" s="16" t="n">
        <f aca="false">IF(L2324&gt;0,O2324/L2324,"")</f>
        <v>0.142857142857143</v>
      </c>
    </row>
    <row r="2325" customFormat="false" ht="15" hidden="false" customHeight="false" outlineLevel="0" collapsed="false">
      <c r="A2325" s="2" t="str">
        <f aca="false">RAW_DATA!A2321</f>
        <v>ORD-102320</v>
      </c>
      <c r="B2325" s="2" t="str">
        <f aca="false">RAW_DATA!B2321</f>
        <v>CUST-9744</v>
      </c>
      <c r="C2325" s="2" t="str">
        <f aca="false">RAW_DATA!C2321</f>
        <v>Women</v>
      </c>
      <c r="D2325" s="2" t="str">
        <f aca="false">RAW_DATA!D2321</f>
        <v>WOM-BLOUSE-001</v>
      </c>
      <c r="E2325" s="14" t="str">
        <f aca="false">RAW_DATA!E2321</f>
        <v>2024-09-30</v>
      </c>
      <c r="F2325" s="14" t="str">
        <f aca="false">RAW_DATA!F2321</f>
        <v>2024-10-02</v>
      </c>
      <c r="G2325" s="2" t="str">
        <f aca="false">RAW_DATA!G2321</f>
        <v>Bagmati</v>
      </c>
      <c r="H2325" s="4" t="n">
        <f aca="false">RAW_DATA!H2321</f>
        <v>8932.11</v>
      </c>
      <c r="I2325" s="5" t="n">
        <f aca="false">RAW_DATA!I2321</f>
        <v>25</v>
      </c>
      <c r="J2325" s="2" t="str">
        <f aca="false">RAW_DATA!J2321</f>
        <v>No</v>
      </c>
      <c r="K2325" s="15" t="n">
        <f aca="false">IF(AND(F2325&lt;&gt;"",E2325&lt;&gt;""),DATEVALUE(F2325)-DATEVALUE(E2325),"")</f>
        <v>2</v>
      </c>
      <c r="L2325" s="4" t="n">
        <f aca="false">H2325*(1-I2325/100)</f>
        <v>6699.0825</v>
      </c>
      <c r="M2325" s="4" t="n">
        <f aca="false">H2325*CALCULATIONS!$B$2</f>
        <v>5359.266</v>
      </c>
      <c r="N2325" s="4" t="n">
        <f aca="false">IF(J2325="Yes",H2325*CALCULATIONS!$B$3,0)</f>
        <v>0</v>
      </c>
      <c r="O2325" s="4" t="n">
        <f aca="false">L2325-M2325-N2325</f>
        <v>1339.8165</v>
      </c>
      <c r="P2325" s="16" t="n">
        <f aca="false">IF(L2325&gt;0,O2325/L2325,"")</f>
        <v>0.2</v>
      </c>
    </row>
    <row r="2326" customFormat="false" ht="15" hidden="false" customHeight="false" outlineLevel="0" collapsed="false">
      <c r="A2326" s="2" t="str">
        <f aca="false">RAW_DATA!A2322</f>
        <v>ORD-102321</v>
      </c>
      <c r="B2326" s="2" t="str">
        <f aca="false">RAW_DATA!B2322</f>
        <v>CUST-1162</v>
      </c>
      <c r="C2326" s="2" t="str">
        <f aca="false">RAW_DATA!C2322</f>
        <v>Men</v>
      </c>
      <c r="D2326" s="2" t="str">
        <f aca="false">RAW_DATA!D2322</f>
        <v>MEN-JACKET-001</v>
      </c>
      <c r="E2326" s="14" t="str">
        <f aca="false">RAW_DATA!E2322</f>
        <v>2024-12-05</v>
      </c>
      <c r="F2326" s="14" t="str">
        <f aca="false">RAW_DATA!F2322</f>
        <v>2024-12-12</v>
      </c>
      <c r="G2326" s="2" t="str">
        <f aca="false">RAW_DATA!G2322</f>
        <v>Madhesh</v>
      </c>
      <c r="H2326" s="4" t="n">
        <f aca="false">RAW_DATA!H2322</f>
        <v>9271.46</v>
      </c>
      <c r="I2326" s="5" t="n">
        <f aca="false">RAW_DATA!I2322</f>
        <v>30</v>
      </c>
      <c r="J2326" s="2" t="str">
        <f aca="false">RAW_DATA!J2322</f>
        <v>No</v>
      </c>
      <c r="K2326" s="15" t="n">
        <f aca="false">IF(AND(F2326&lt;&gt;"",E2326&lt;&gt;""),DATEVALUE(F2326)-DATEVALUE(E2326),"")</f>
        <v>7</v>
      </c>
      <c r="L2326" s="4" t="n">
        <f aca="false">H2326*(1-I2326/100)</f>
        <v>6490.022</v>
      </c>
      <c r="M2326" s="4" t="n">
        <f aca="false">H2326*CALCULATIONS!$B$2</f>
        <v>5562.876</v>
      </c>
      <c r="N2326" s="4" t="n">
        <f aca="false">IF(J2326="Yes",H2326*CALCULATIONS!$B$3,0)</f>
        <v>0</v>
      </c>
      <c r="O2326" s="4" t="n">
        <f aca="false">L2326-M2326-N2326</f>
        <v>927.146</v>
      </c>
      <c r="P2326" s="16" t="n">
        <f aca="false">IF(L2326&gt;0,O2326/L2326,"")</f>
        <v>0.142857142857143</v>
      </c>
    </row>
    <row r="2327" customFormat="false" ht="15" hidden="false" customHeight="false" outlineLevel="0" collapsed="false">
      <c r="A2327" s="2" t="str">
        <f aca="false">RAW_DATA!A2323</f>
        <v>ORD-102322</v>
      </c>
      <c r="B2327" s="2" t="str">
        <f aca="false">RAW_DATA!B2323</f>
        <v>CUST-7557</v>
      </c>
      <c r="C2327" s="2" t="str">
        <f aca="false">RAW_DATA!C2323</f>
        <v>Men</v>
      </c>
      <c r="D2327" s="2" t="str">
        <f aca="false">RAW_DATA!D2323</f>
        <v>MEN-JEANS-001</v>
      </c>
      <c r="E2327" s="14" t="str">
        <f aca="false">RAW_DATA!E2323</f>
        <v>2024-03-12</v>
      </c>
      <c r="F2327" s="14" t="str">
        <f aca="false">RAW_DATA!F2323</f>
        <v>2024-03-26</v>
      </c>
      <c r="G2327" s="2" t="str">
        <f aca="false">RAW_DATA!G2323</f>
        <v>Bagmati</v>
      </c>
      <c r="H2327" s="4" t="n">
        <f aca="false">RAW_DATA!H2323</f>
        <v>2878.38</v>
      </c>
      <c r="I2327" s="5" t="n">
        <f aca="false">RAW_DATA!I2323</f>
        <v>0</v>
      </c>
      <c r="J2327" s="2" t="str">
        <f aca="false">RAW_DATA!J2323</f>
        <v>Yes</v>
      </c>
      <c r="K2327" s="15" t="n">
        <f aca="false">IF(AND(F2327&lt;&gt;"",E2327&lt;&gt;""),DATEVALUE(F2327)-DATEVALUE(E2327),"")</f>
        <v>14</v>
      </c>
      <c r="L2327" s="4" t="n">
        <f aca="false">H2327*(1-I2327/100)</f>
        <v>2878.38</v>
      </c>
      <c r="M2327" s="4" t="n">
        <f aca="false">H2327*CALCULATIONS!$B$2</f>
        <v>1727.028</v>
      </c>
      <c r="N2327" s="4" t="n">
        <f aca="false">IF(J2327="Yes",H2327*CALCULATIONS!$B$3,0)</f>
        <v>575.676</v>
      </c>
      <c r="O2327" s="4" t="n">
        <f aca="false">L2327-M2327-N2327</f>
        <v>575.676</v>
      </c>
      <c r="P2327" s="16" t="n">
        <f aca="false">IF(L2327&gt;0,O2327/L2327,"")</f>
        <v>0.2</v>
      </c>
    </row>
    <row r="2328" customFormat="false" ht="15" hidden="false" customHeight="false" outlineLevel="0" collapsed="false">
      <c r="A2328" s="2" t="str">
        <f aca="false">RAW_DATA!A2324</f>
        <v>ORD-102323</v>
      </c>
      <c r="B2328" s="2" t="str">
        <f aca="false">RAW_DATA!B2324</f>
        <v>CUST-6874</v>
      </c>
      <c r="C2328" s="2" t="str">
        <f aca="false">RAW_DATA!C2324</f>
        <v>Men</v>
      </c>
      <c r="D2328" s="2" t="str">
        <f aca="false">RAW_DATA!D2324</f>
        <v>MEN-KURTA-001</v>
      </c>
      <c r="E2328" s="14" t="str">
        <f aca="false">RAW_DATA!E2324</f>
        <v>2024-04-01</v>
      </c>
      <c r="F2328" s="14" t="str">
        <f aca="false">RAW_DATA!F2324</f>
        <v>2024-04-05</v>
      </c>
      <c r="G2328" s="2" t="str">
        <f aca="false">RAW_DATA!G2324</f>
        <v>Sudurpashchim</v>
      </c>
      <c r="H2328" s="4" t="n">
        <f aca="false">RAW_DATA!H2324</f>
        <v>12678.08</v>
      </c>
      <c r="I2328" s="5" t="n">
        <f aca="false">RAW_DATA!I2324</f>
        <v>0</v>
      </c>
      <c r="J2328" s="2" t="str">
        <f aca="false">RAW_DATA!J2324</f>
        <v>No</v>
      </c>
      <c r="K2328" s="15" t="n">
        <f aca="false">IF(AND(F2328&lt;&gt;"",E2328&lt;&gt;""),DATEVALUE(F2328)-DATEVALUE(E2328),"")</f>
        <v>4</v>
      </c>
      <c r="L2328" s="4" t="n">
        <f aca="false">H2328*(1-I2328/100)</f>
        <v>12678.08</v>
      </c>
      <c r="M2328" s="4" t="n">
        <f aca="false">H2328*CALCULATIONS!$B$2</f>
        <v>7606.848</v>
      </c>
      <c r="N2328" s="4" t="n">
        <f aca="false">IF(J2328="Yes",H2328*CALCULATIONS!$B$3,0)</f>
        <v>0</v>
      </c>
      <c r="O2328" s="4" t="n">
        <f aca="false">L2328-M2328-N2328</f>
        <v>5071.232</v>
      </c>
      <c r="P2328" s="16" t="n">
        <f aca="false">IF(L2328&gt;0,O2328/L2328,"")</f>
        <v>0.4</v>
      </c>
    </row>
    <row r="2329" customFormat="false" ht="15" hidden="false" customHeight="false" outlineLevel="0" collapsed="false">
      <c r="A2329" s="2" t="str">
        <f aca="false">RAW_DATA!A2325</f>
        <v>ORD-102324</v>
      </c>
      <c r="B2329" s="2" t="str">
        <f aca="false">RAW_DATA!B2325</f>
        <v>CUST-6404</v>
      </c>
      <c r="C2329" s="2" t="str">
        <f aca="false">RAW_DATA!C2325</f>
        <v>Women</v>
      </c>
      <c r="D2329" s="2" t="str">
        <f aca="false">RAW_DATA!D2325</f>
        <v>WOM-TOP-001</v>
      </c>
      <c r="E2329" s="14" t="str">
        <f aca="false">RAW_DATA!E2325</f>
        <v>2024-04-07</v>
      </c>
      <c r="F2329" s="14" t="str">
        <f aca="false">RAW_DATA!F2325</f>
        <v>2024-04-17</v>
      </c>
      <c r="G2329" s="2" t="str">
        <f aca="false">RAW_DATA!G2325</f>
        <v>Bagmati</v>
      </c>
      <c r="H2329" s="4" t="n">
        <f aca="false">RAW_DATA!H2325</f>
        <v>8810.45</v>
      </c>
      <c r="I2329" s="5" t="n">
        <f aca="false">RAW_DATA!I2325</f>
        <v>20</v>
      </c>
      <c r="J2329" s="2" t="str">
        <f aca="false">RAW_DATA!J2325</f>
        <v>No</v>
      </c>
      <c r="K2329" s="15" t="n">
        <f aca="false">IF(AND(F2329&lt;&gt;"",E2329&lt;&gt;""),DATEVALUE(F2329)-DATEVALUE(E2329),"")</f>
        <v>10</v>
      </c>
      <c r="L2329" s="4" t="n">
        <f aca="false">H2329*(1-I2329/100)</f>
        <v>7048.36</v>
      </c>
      <c r="M2329" s="4" t="n">
        <f aca="false">H2329*CALCULATIONS!$B$2</f>
        <v>5286.27</v>
      </c>
      <c r="N2329" s="4" t="n">
        <f aca="false">IF(J2329="Yes",H2329*CALCULATIONS!$B$3,0)</f>
        <v>0</v>
      </c>
      <c r="O2329" s="4" t="n">
        <f aca="false">L2329-M2329-N2329</f>
        <v>1762.09</v>
      </c>
      <c r="P2329" s="16" t="n">
        <f aca="false">IF(L2329&gt;0,O2329/L2329,"")</f>
        <v>0.25</v>
      </c>
    </row>
    <row r="2330" customFormat="false" ht="15" hidden="false" customHeight="false" outlineLevel="0" collapsed="false">
      <c r="A2330" s="2" t="str">
        <f aca="false">RAW_DATA!A2326</f>
        <v>ORD-102325</v>
      </c>
      <c r="B2330" s="2" t="str">
        <f aca="false">RAW_DATA!B2326</f>
        <v>CUST-2736</v>
      </c>
      <c r="C2330" s="2" t="str">
        <f aca="false">RAW_DATA!C2326</f>
        <v>Women</v>
      </c>
      <c r="D2330" s="2" t="str">
        <f aca="false">RAW_DATA!D2326</f>
        <v>WOM-CARDIGAN-001</v>
      </c>
      <c r="E2330" s="14" t="str">
        <f aca="false">RAW_DATA!E2326</f>
        <v>2024-08-30</v>
      </c>
      <c r="F2330" s="14" t="str">
        <f aca="false">RAW_DATA!F2326</f>
        <v>2024-09-03</v>
      </c>
      <c r="G2330" s="2" t="str">
        <f aca="false">RAW_DATA!G2326</f>
        <v>Gandaki</v>
      </c>
      <c r="H2330" s="4" t="n">
        <f aca="false">RAW_DATA!H2326</f>
        <v>9127.56</v>
      </c>
      <c r="I2330" s="5" t="n">
        <f aca="false">RAW_DATA!I2326</f>
        <v>20</v>
      </c>
      <c r="J2330" s="2" t="str">
        <f aca="false">RAW_DATA!J2326</f>
        <v>No</v>
      </c>
      <c r="K2330" s="15" t="n">
        <f aca="false">IF(AND(F2330&lt;&gt;"",E2330&lt;&gt;""),DATEVALUE(F2330)-DATEVALUE(E2330),"")</f>
        <v>4</v>
      </c>
      <c r="L2330" s="4" t="n">
        <f aca="false">H2330*(1-I2330/100)</f>
        <v>7302.048</v>
      </c>
      <c r="M2330" s="4" t="n">
        <f aca="false">H2330*CALCULATIONS!$B$2</f>
        <v>5476.536</v>
      </c>
      <c r="N2330" s="4" t="n">
        <f aca="false">IF(J2330="Yes",H2330*CALCULATIONS!$B$3,0)</f>
        <v>0</v>
      </c>
      <c r="O2330" s="4" t="n">
        <f aca="false">L2330-M2330-N2330</f>
        <v>1825.512</v>
      </c>
      <c r="P2330" s="16" t="n">
        <f aca="false">IF(L2330&gt;0,O2330/L2330,"")</f>
        <v>0.25</v>
      </c>
    </row>
    <row r="2331" customFormat="false" ht="15" hidden="false" customHeight="false" outlineLevel="0" collapsed="false">
      <c r="A2331" s="2" t="str">
        <f aca="false">RAW_DATA!A2327</f>
        <v>ORD-102326</v>
      </c>
      <c r="B2331" s="2" t="str">
        <f aca="false">RAW_DATA!B2327</f>
        <v>CUST-1774</v>
      </c>
      <c r="C2331" s="2" t="str">
        <f aca="false">RAW_DATA!C2327</f>
        <v>Women</v>
      </c>
      <c r="D2331" s="2" t="str">
        <f aca="false">RAW_DATA!D2327</f>
        <v>WOM-LEHENGA-001</v>
      </c>
      <c r="E2331" s="14" t="str">
        <f aca="false">RAW_DATA!E2327</f>
        <v>2024-08-16</v>
      </c>
      <c r="F2331" s="14" t="str">
        <f aca="false">RAW_DATA!F2327</f>
        <v>2024-08-24</v>
      </c>
      <c r="G2331" s="2" t="str">
        <f aca="false">RAW_DATA!G2327</f>
        <v>Sudurpashchim</v>
      </c>
      <c r="H2331" s="4" t="n">
        <f aca="false">RAW_DATA!H2327</f>
        <v>711.25</v>
      </c>
      <c r="I2331" s="5" t="n">
        <f aca="false">RAW_DATA!I2327</f>
        <v>5</v>
      </c>
      <c r="J2331" s="2" t="str">
        <f aca="false">RAW_DATA!J2327</f>
        <v>No</v>
      </c>
      <c r="K2331" s="15" t="n">
        <f aca="false">IF(AND(F2331&lt;&gt;"",E2331&lt;&gt;""),DATEVALUE(F2331)-DATEVALUE(E2331),"")</f>
        <v>8</v>
      </c>
      <c r="L2331" s="4" t="n">
        <f aca="false">H2331*(1-I2331/100)</f>
        <v>675.6875</v>
      </c>
      <c r="M2331" s="4" t="n">
        <f aca="false">H2331*CALCULATIONS!$B$2</f>
        <v>426.75</v>
      </c>
      <c r="N2331" s="4" t="n">
        <f aca="false">IF(J2331="Yes",H2331*CALCULATIONS!$B$3,0)</f>
        <v>0</v>
      </c>
      <c r="O2331" s="4" t="n">
        <f aca="false">L2331-M2331-N2331</f>
        <v>248.9375</v>
      </c>
      <c r="P2331" s="16" t="n">
        <f aca="false">IF(L2331&gt;0,O2331/L2331,"")</f>
        <v>0.368421052631579</v>
      </c>
    </row>
    <row r="2332" customFormat="false" ht="15" hidden="false" customHeight="false" outlineLevel="0" collapsed="false">
      <c r="A2332" s="2" t="str">
        <f aca="false">RAW_DATA!A2328</f>
        <v>ORD-102327</v>
      </c>
      <c r="B2332" s="2" t="str">
        <f aca="false">RAW_DATA!B2328</f>
        <v>CUST-6830</v>
      </c>
      <c r="C2332" s="2" t="str">
        <f aca="false">RAW_DATA!C2328</f>
        <v>Men</v>
      </c>
      <c r="D2332" s="2" t="str">
        <f aca="false">RAW_DATA!D2328</f>
        <v>MEN-SHIRT-001</v>
      </c>
      <c r="E2332" s="14" t="str">
        <f aca="false">RAW_DATA!E2328</f>
        <v>2024-12-13</v>
      </c>
      <c r="F2332" s="14" t="str">
        <f aca="false">RAW_DATA!F2328</f>
        <v>2024-12-18</v>
      </c>
      <c r="G2332" s="2" t="str">
        <f aca="false">RAW_DATA!G2328</f>
        <v>Lumbini</v>
      </c>
      <c r="H2332" s="4" t="n">
        <f aca="false">RAW_DATA!H2328</f>
        <v>6160.47</v>
      </c>
      <c r="I2332" s="5" t="n">
        <f aca="false">RAW_DATA!I2328</f>
        <v>25</v>
      </c>
      <c r="J2332" s="2" t="str">
        <f aca="false">RAW_DATA!J2328</f>
        <v>No</v>
      </c>
      <c r="K2332" s="15" t="n">
        <f aca="false">IF(AND(F2332&lt;&gt;"",E2332&lt;&gt;""),DATEVALUE(F2332)-DATEVALUE(E2332),"")</f>
        <v>5</v>
      </c>
      <c r="L2332" s="4" t="n">
        <f aca="false">H2332*(1-I2332/100)</f>
        <v>4620.3525</v>
      </c>
      <c r="M2332" s="4" t="n">
        <f aca="false">H2332*CALCULATIONS!$B$2</f>
        <v>3696.282</v>
      </c>
      <c r="N2332" s="4" t="n">
        <f aca="false">IF(J2332="Yes",H2332*CALCULATIONS!$B$3,0)</f>
        <v>0</v>
      </c>
      <c r="O2332" s="4" t="n">
        <f aca="false">L2332-M2332-N2332</f>
        <v>924.0705</v>
      </c>
      <c r="P2332" s="16" t="n">
        <f aca="false">IF(L2332&gt;0,O2332/L2332,"")</f>
        <v>0.2</v>
      </c>
    </row>
    <row r="2333" customFormat="false" ht="15" hidden="false" customHeight="false" outlineLevel="0" collapsed="false">
      <c r="A2333" s="2" t="str">
        <f aca="false">RAW_DATA!A2329</f>
        <v>ORD-102328</v>
      </c>
      <c r="B2333" s="2" t="str">
        <f aca="false">RAW_DATA!B2329</f>
        <v>CUST-4138</v>
      </c>
      <c r="C2333" s="2" t="str">
        <f aca="false">RAW_DATA!C2329</f>
        <v>Women</v>
      </c>
      <c r="D2333" s="2" t="str">
        <f aca="false">RAW_DATA!D2329</f>
        <v>WOM-KURTA-001</v>
      </c>
      <c r="E2333" s="14" t="str">
        <f aca="false">RAW_DATA!E2329</f>
        <v>2024-02-19</v>
      </c>
      <c r="F2333" s="14" t="str">
        <f aca="false">RAW_DATA!F2329</f>
        <v>2024-02-25</v>
      </c>
      <c r="G2333" s="2" t="str">
        <f aca="false">RAW_DATA!G2329</f>
        <v>Sudurpashchim</v>
      </c>
      <c r="H2333" s="4" t="n">
        <f aca="false">RAW_DATA!H2329</f>
        <v>6117.34</v>
      </c>
      <c r="I2333" s="5" t="n">
        <f aca="false">RAW_DATA!I2329</f>
        <v>10</v>
      </c>
      <c r="J2333" s="2" t="str">
        <f aca="false">RAW_DATA!J2329</f>
        <v>No</v>
      </c>
      <c r="K2333" s="15" t="n">
        <f aca="false">IF(AND(F2333&lt;&gt;"",E2333&lt;&gt;""),DATEVALUE(F2333)-DATEVALUE(E2333),"")</f>
        <v>6</v>
      </c>
      <c r="L2333" s="4" t="n">
        <f aca="false">H2333*(1-I2333/100)</f>
        <v>5505.606</v>
      </c>
      <c r="M2333" s="4" t="n">
        <f aca="false">H2333*CALCULATIONS!$B$2</f>
        <v>3670.404</v>
      </c>
      <c r="N2333" s="4" t="n">
        <f aca="false">IF(J2333="Yes",H2333*CALCULATIONS!$B$3,0)</f>
        <v>0</v>
      </c>
      <c r="O2333" s="4" t="n">
        <f aca="false">L2333-M2333-N2333</f>
        <v>1835.202</v>
      </c>
      <c r="P2333" s="16" t="n">
        <f aca="false">IF(L2333&gt;0,O2333/L2333,"")</f>
        <v>0.333333333333333</v>
      </c>
    </row>
    <row r="2334" customFormat="false" ht="15" hidden="false" customHeight="false" outlineLevel="0" collapsed="false">
      <c r="A2334" s="2" t="str">
        <f aca="false">RAW_DATA!A2330</f>
        <v>ORD-102329</v>
      </c>
      <c r="B2334" s="2" t="str">
        <f aca="false">RAW_DATA!B2330</f>
        <v>CUST-1319</v>
      </c>
      <c r="C2334" s="2" t="str">
        <f aca="false">RAW_DATA!C2330</f>
        <v>Kids</v>
      </c>
      <c r="D2334" s="2" t="str">
        <f aca="false">RAW_DATA!D2330</f>
        <v>KID-ONESIE-001</v>
      </c>
      <c r="E2334" s="14" t="str">
        <f aca="false">RAW_DATA!E2330</f>
        <v>2024-10-18</v>
      </c>
      <c r="F2334" s="14" t="str">
        <f aca="false">RAW_DATA!F2330</f>
        <v>2024-10-20</v>
      </c>
      <c r="G2334" s="2" t="str">
        <f aca="false">RAW_DATA!G2330</f>
        <v>Lumbini</v>
      </c>
      <c r="H2334" s="4" t="n">
        <f aca="false">RAW_DATA!H2330</f>
        <v>6763.9</v>
      </c>
      <c r="I2334" s="5" t="n">
        <f aca="false">RAW_DATA!I2330</f>
        <v>10</v>
      </c>
      <c r="J2334" s="2" t="str">
        <f aca="false">RAW_DATA!J2330</f>
        <v>No</v>
      </c>
      <c r="K2334" s="15" t="n">
        <f aca="false">IF(AND(F2334&lt;&gt;"",E2334&lt;&gt;""),DATEVALUE(F2334)-DATEVALUE(E2334),"")</f>
        <v>2</v>
      </c>
      <c r="L2334" s="4" t="n">
        <f aca="false">H2334*(1-I2334/100)</f>
        <v>6087.51</v>
      </c>
      <c r="M2334" s="4" t="n">
        <f aca="false">H2334*CALCULATIONS!$B$2</f>
        <v>4058.34</v>
      </c>
      <c r="N2334" s="4" t="n">
        <f aca="false">IF(J2334="Yes",H2334*CALCULATIONS!$B$3,0)</f>
        <v>0</v>
      </c>
      <c r="O2334" s="4" t="n">
        <f aca="false">L2334-M2334-N2334</f>
        <v>2029.17</v>
      </c>
      <c r="P2334" s="16" t="n">
        <f aca="false">IF(L2334&gt;0,O2334/L2334,"")</f>
        <v>0.333333333333333</v>
      </c>
    </row>
    <row r="2335" customFormat="false" ht="15" hidden="false" customHeight="false" outlineLevel="0" collapsed="false">
      <c r="A2335" s="2" t="str">
        <f aca="false">RAW_DATA!A2331</f>
        <v>ORD-102330</v>
      </c>
      <c r="B2335" s="2" t="str">
        <f aca="false">RAW_DATA!B2331</f>
        <v>CUST-4343</v>
      </c>
      <c r="C2335" s="2" t="str">
        <f aca="false">RAW_DATA!C2331</f>
        <v>Women</v>
      </c>
      <c r="D2335" s="2" t="str">
        <f aca="false">RAW_DATA!D2331</f>
        <v>WOM-CARDIGAN-001</v>
      </c>
      <c r="E2335" s="14" t="str">
        <f aca="false">RAW_DATA!E2331</f>
        <v>2024-01-18</v>
      </c>
      <c r="F2335" s="14" t="str">
        <f aca="false">RAW_DATA!F2331</f>
        <v>2024-01-19</v>
      </c>
      <c r="G2335" s="2" t="str">
        <f aca="false">RAW_DATA!G2331</f>
        <v>Madhesh</v>
      </c>
      <c r="H2335" s="4" t="n">
        <f aca="false">RAW_DATA!H2331</f>
        <v>13233.71</v>
      </c>
      <c r="I2335" s="5" t="n">
        <f aca="false">RAW_DATA!I2331</f>
        <v>15</v>
      </c>
      <c r="J2335" s="2" t="str">
        <f aca="false">RAW_DATA!J2331</f>
        <v>No</v>
      </c>
      <c r="K2335" s="15" t="n">
        <f aca="false">IF(AND(F2335&lt;&gt;"",E2335&lt;&gt;""),DATEVALUE(F2335)-DATEVALUE(E2335),"")</f>
        <v>1</v>
      </c>
      <c r="L2335" s="4" t="n">
        <f aca="false">H2335*(1-I2335/100)</f>
        <v>11248.6535</v>
      </c>
      <c r="M2335" s="4" t="n">
        <f aca="false">H2335*CALCULATIONS!$B$2</f>
        <v>7940.226</v>
      </c>
      <c r="N2335" s="4" t="n">
        <f aca="false">IF(J2335="Yes",H2335*CALCULATIONS!$B$3,0)</f>
        <v>0</v>
      </c>
      <c r="O2335" s="4" t="n">
        <f aca="false">L2335-M2335-N2335</f>
        <v>3308.4275</v>
      </c>
      <c r="P2335" s="16" t="n">
        <f aca="false">IF(L2335&gt;0,O2335/L2335,"")</f>
        <v>0.294117647058824</v>
      </c>
    </row>
    <row r="2336" customFormat="false" ht="15" hidden="false" customHeight="false" outlineLevel="0" collapsed="false">
      <c r="A2336" s="2" t="str">
        <f aca="false">RAW_DATA!A2332</f>
        <v>ORD-102331</v>
      </c>
      <c r="B2336" s="2" t="str">
        <f aca="false">RAW_DATA!B2332</f>
        <v>CUST-1708</v>
      </c>
      <c r="C2336" s="2" t="str">
        <f aca="false">RAW_DATA!C2332</f>
        <v>Women</v>
      </c>
      <c r="D2336" s="2" t="str">
        <f aca="false">RAW_DATA!D2332</f>
        <v>WOM-SAREE-001</v>
      </c>
      <c r="E2336" s="14" t="str">
        <f aca="false">RAW_DATA!E2332</f>
        <v>2024-06-04</v>
      </c>
      <c r="F2336" s="14" t="str">
        <f aca="false">RAW_DATA!F2332</f>
        <v>2024-06-17</v>
      </c>
      <c r="G2336" s="2" t="str">
        <f aca="false">RAW_DATA!G2332</f>
        <v>Bagmati</v>
      </c>
      <c r="H2336" s="4" t="n">
        <f aca="false">RAW_DATA!H2332</f>
        <v>13824.54</v>
      </c>
      <c r="I2336" s="5" t="n">
        <f aca="false">RAW_DATA!I2332</f>
        <v>10</v>
      </c>
      <c r="J2336" s="2" t="str">
        <f aca="false">RAW_DATA!J2332</f>
        <v>No</v>
      </c>
      <c r="K2336" s="15" t="n">
        <f aca="false">IF(AND(F2336&lt;&gt;"",E2336&lt;&gt;""),DATEVALUE(F2336)-DATEVALUE(E2336),"")</f>
        <v>13</v>
      </c>
      <c r="L2336" s="4" t="n">
        <f aca="false">H2336*(1-I2336/100)</f>
        <v>12442.086</v>
      </c>
      <c r="M2336" s="4" t="n">
        <f aca="false">H2336*CALCULATIONS!$B$2</f>
        <v>8294.724</v>
      </c>
      <c r="N2336" s="4" t="n">
        <f aca="false">IF(J2336="Yes",H2336*CALCULATIONS!$B$3,0)</f>
        <v>0</v>
      </c>
      <c r="O2336" s="4" t="n">
        <f aca="false">L2336-M2336-N2336</f>
        <v>4147.362</v>
      </c>
      <c r="P2336" s="16" t="n">
        <f aca="false">IF(L2336&gt;0,O2336/L2336,"")</f>
        <v>0.333333333333333</v>
      </c>
    </row>
    <row r="2337" customFormat="false" ht="15" hidden="false" customHeight="false" outlineLevel="0" collapsed="false">
      <c r="A2337" s="2" t="str">
        <f aca="false">RAW_DATA!A2333</f>
        <v>ORD-102332</v>
      </c>
      <c r="B2337" s="2" t="str">
        <f aca="false">RAW_DATA!B2333</f>
        <v>CUST-5929</v>
      </c>
      <c r="C2337" s="2" t="str">
        <f aca="false">RAW_DATA!C2333</f>
        <v>Men</v>
      </c>
      <c r="D2337" s="2" t="str">
        <f aca="false">RAW_DATA!D2333</f>
        <v>MEN-JACKET-001</v>
      </c>
      <c r="E2337" s="14" t="str">
        <f aca="false">RAW_DATA!E2333</f>
        <v>2024-07-24</v>
      </c>
      <c r="F2337" s="14" t="str">
        <f aca="false">RAW_DATA!F2333</f>
        <v>2024-08-02</v>
      </c>
      <c r="G2337" s="2" t="str">
        <f aca="false">RAW_DATA!G2333</f>
        <v>Lumbini</v>
      </c>
      <c r="H2337" s="4" t="n">
        <f aca="false">RAW_DATA!H2333</f>
        <v>8600.08</v>
      </c>
      <c r="I2337" s="5" t="n">
        <f aca="false">RAW_DATA!I2333</f>
        <v>15</v>
      </c>
      <c r="J2337" s="2" t="str">
        <f aca="false">RAW_DATA!J2333</f>
        <v>No</v>
      </c>
      <c r="K2337" s="15" t="n">
        <f aca="false">IF(AND(F2337&lt;&gt;"",E2337&lt;&gt;""),DATEVALUE(F2337)-DATEVALUE(E2337),"")</f>
        <v>9</v>
      </c>
      <c r="L2337" s="4" t="n">
        <f aca="false">H2337*(1-I2337/100)</f>
        <v>7310.068</v>
      </c>
      <c r="M2337" s="4" t="n">
        <f aca="false">H2337*CALCULATIONS!$B$2</f>
        <v>5160.048</v>
      </c>
      <c r="N2337" s="4" t="n">
        <f aca="false">IF(J2337="Yes",H2337*CALCULATIONS!$B$3,0)</f>
        <v>0</v>
      </c>
      <c r="O2337" s="4" t="n">
        <f aca="false">L2337-M2337-N2337</f>
        <v>2150.02</v>
      </c>
      <c r="P2337" s="16" t="n">
        <f aca="false">IF(L2337&gt;0,O2337/L2337,"")</f>
        <v>0.294117647058824</v>
      </c>
    </row>
    <row r="2338" customFormat="false" ht="15" hidden="false" customHeight="false" outlineLevel="0" collapsed="false">
      <c r="A2338" s="2" t="str">
        <f aca="false">RAW_DATA!A2334</f>
        <v>ORD-102333</v>
      </c>
      <c r="B2338" s="2" t="str">
        <f aca="false">RAW_DATA!B2334</f>
        <v>CUST-8146</v>
      </c>
      <c r="C2338" s="2" t="str">
        <f aca="false">RAW_DATA!C2334</f>
        <v>Kids</v>
      </c>
      <c r="D2338" s="2" t="str">
        <f aca="false">RAW_DATA!D2334</f>
        <v>KID-SHORTS-001</v>
      </c>
      <c r="E2338" s="14" t="str">
        <f aca="false">RAW_DATA!E2334</f>
        <v>2024-06-14</v>
      </c>
      <c r="F2338" s="14" t="str">
        <f aca="false">RAW_DATA!F2334</f>
        <v>2024-06-25</v>
      </c>
      <c r="G2338" s="2" t="str">
        <f aca="false">RAW_DATA!G2334</f>
        <v>Bagmati</v>
      </c>
      <c r="H2338" s="4" t="n">
        <f aca="false">RAW_DATA!H2334</f>
        <v>2327.67</v>
      </c>
      <c r="I2338" s="5" t="n">
        <f aca="false">RAW_DATA!I2334</f>
        <v>30</v>
      </c>
      <c r="J2338" s="2" t="str">
        <f aca="false">RAW_DATA!J2334</f>
        <v>No</v>
      </c>
      <c r="K2338" s="15" t="n">
        <f aca="false">IF(AND(F2338&lt;&gt;"",E2338&lt;&gt;""),DATEVALUE(F2338)-DATEVALUE(E2338),"")</f>
        <v>11</v>
      </c>
      <c r="L2338" s="4" t="n">
        <f aca="false">H2338*(1-I2338/100)</f>
        <v>1629.369</v>
      </c>
      <c r="M2338" s="4" t="n">
        <f aca="false">H2338*CALCULATIONS!$B$2</f>
        <v>1396.602</v>
      </c>
      <c r="N2338" s="4" t="n">
        <f aca="false">IF(J2338="Yes",H2338*CALCULATIONS!$B$3,0)</f>
        <v>0</v>
      </c>
      <c r="O2338" s="4" t="n">
        <f aca="false">L2338-M2338-N2338</f>
        <v>232.767</v>
      </c>
      <c r="P2338" s="16" t="n">
        <f aca="false">IF(L2338&gt;0,O2338/L2338,"")</f>
        <v>0.142857142857143</v>
      </c>
    </row>
    <row r="2339" customFormat="false" ht="15" hidden="false" customHeight="false" outlineLevel="0" collapsed="false">
      <c r="A2339" s="2" t="str">
        <f aca="false">RAW_DATA!A2335</f>
        <v>ORD-102334</v>
      </c>
      <c r="B2339" s="2" t="str">
        <f aca="false">RAW_DATA!B2335</f>
        <v>CUST-1129</v>
      </c>
      <c r="C2339" s="2" t="str">
        <f aca="false">RAW_DATA!C2335</f>
        <v>Kids</v>
      </c>
      <c r="D2339" s="2" t="str">
        <f aca="false">RAW_DATA!D2335</f>
        <v>KID-JEANS-001</v>
      </c>
      <c r="E2339" s="14" t="str">
        <f aca="false">RAW_DATA!E2335</f>
        <v>2024-04-04</v>
      </c>
      <c r="F2339" s="14" t="str">
        <f aca="false">RAW_DATA!F2335</f>
        <v>2024-04-16</v>
      </c>
      <c r="G2339" s="2" t="str">
        <f aca="false">RAW_DATA!G2335</f>
        <v>Madhesh</v>
      </c>
      <c r="H2339" s="4" t="n">
        <f aca="false">RAW_DATA!H2335</f>
        <v>11637.72</v>
      </c>
      <c r="I2339" s="5" t="n">
        <f aca="false">RAW_DATA!I2335</f>
        <v>15</v>
      </c>
      <c r="J2339" s="2" t="str">
        <f aca="false">RAW_DATA!J2335</f>
        <v>No</v>
      </c>
      <c r="K2339" s="15" t="n">
        <f aca="false">IF(AND(F2339&lt;&gt;"",E2339&lt;&gt;""),DATEVALUE(F2339)-DATEVALUE(E2339),"")</f>
        <v>12</v>
      </c>
      <c r="L2339" s="4" t="n">
        <f aca="false">H2339*(1-I2339/100)</f>
        <v>9892.062</v>
      </c>
      <c r="M2339" s="4" t="n">
        <f aca="false">H2339*CALCULATIONS!$B$2</f>
        <v>6982.632</v>
      </c>
      <c r="N2339" s="4" t="n">
        <f aca="false">IF(J2339="Yes",H2339*CALCULATIONS!$B$3,0)</f>
        <v>0</v>
      </c>
      <c r="O2339" s="4" t="n">
        <f aca="false">L2339-M2339-N2339</f>
        <v>2909.43</v>
      </c>
      <c r="P2339" s="16" t="n">
        <f aca="false">IF(L2339&gt;0,O2339/L2339,"")</f>
        <v>0.294117647058824</v>
      </c>
    </row>
    <row r="2340" customFormat="false" ht="15" hidden="false" customHeight="false" outlineLevel="0" collapsed="false">
      <c r="A2340" s="2" t="str">
        <f aca="false">RAW_DATA!A2336</f>
        <v>ORD-102335</v>
      </c>
      <c r="B2340" s="2" t="str">
        <f aca="false">RAW_DATA!B2336</f>
        <v>CUST-6034</v>
      </c>
      <c r="C2340" s="2" t="str">
        <f aca="false">RAW_DATA!C2336</f>
        <v>Men</v>
      </c>
      <c r="D2340" s="2" t="str">
        <f aca="false">RAW_DATA!D2336</f>
        <v>MEN-JEANS-002</v>
      </c>
      <c r="E2340" s="14" t="str">
        <f aca="false">RAW_DATA!E2336</f>
        <v>2024-08-13</v>
      </c>
      <c r="F2340" s="14" t="str">
        <f aca="false">RAW_DATA!F2336</f>
        <v>2024-08-22</v>
      </c>
      <c r="G2340" s="2" t="str">
        <f aca="false">RAW_DATA!G2336</f>
        <v>Sudurpashchim</v>
      </c>
      <c r="H2340" s="4" t="n">
        <f aca="false">RAW_DATA!H2336</f>
        <v>10068.64</v>
      </c>
      <c r="I2340" s="5" t="n">
        <f aca="false">RAW_DATA!I2336</f>
        <v>25</v>
      </c>
      <c r="J2340" s="2" t="str">
        <f aca="false">RAW_DATA!J2336</f>
        <v>No</v>
      </c>
      <c r="K2340" s="15" t="n">
        <f aca="false">IF(AND(F2340&lt;&gt;"",E2340&lt;&gt;""),DATEVALUE(F2340)-DATEVALUE(E2340),"")</f>
        <v>9</v>
      </c>
      <c r="L2340" s="4" t="n">
        <f aca="false">H2340*(1-I2340/100)</f>
        <v>7551.48</v>
      </c>
      <c r="M2340" s="4" t="n">
        <f aca="false">H2340*CALCULATIONS!$B$2</f>
        <v>6041.184</v>
      </c>
      <c r="N2340" s="4" t="n">
        <f aca="false">IF(J2340="Yes",H2340*CALCULATIONS!$B$3,0)</f>
        <v>0</v>
      </c>
      <c r="O2340" s="4" t="n">
        <f aca="false">L2340-M2340-N2340</f>
        <v>1510.296</v>
      </c>
      <c r="P2340" s="16" t="n">
        <f aca="false">IF(L2340&gt;0,O2340/L2340,"")</f>
        <v>0.2</v>
      </c>
    </row>
    <row r="2341" customFormat="false" ht="15" hidden="false" customHeight="false" outlineLevel="0" collapsed="false">
      <c r="A2341" s="2" t="str">
        <f aca="false">RAW_DATA!A2337</f>
        <v>ORD-102336</v>
      </c>
      <c r="B2341" s="2" t="str">
        <f aca="false">RAW_DATA!B2337</f>
        <v>CUST-8161</v>
      </c>
      <c r="C2341" s="2" t="str">
        <f aca="false">RAW_DATA!C2337</f>
        <v>Women</v>
      </c>
      <c r="D2341" s="2" t="str">
        <f aca="false">RAW_DATA!D2337</f>
        <v>WOM-LEHENGA-001</v>
      </c>
      <c r="E2341" s="14" t="str">
        <f aca="false">RAW_DATA!E2337</f>
        <v>2024-06-15</v>
      </c>
      <c r="F2341" s="14" t="str">
        <f aca="false">RAW_DATA!F2337</f>
        <v>2024-06-20</v>
      </c>
      <c r="G2341" s="2" t="str">
        <f aca="false">RAW_DATA!G2337</f>
        <v>Madhesh</v>
      </c>
      <c r="H2341" s="4" t="n">
        <f aca="false">RAW_DATA!H2337</f>
        <v>10428.65</v>
      </c>
      <c r="I2341" s="5" t="n">
        <f aca="false">RAW_DATA!I2337</f>
        <v>10</v>
      </c>
      <c r="J2341" s="2" t="str">
        <f aca="false">RAW_DATA!J2337</f>
        <v>No</v>
      </c>
      <c r="K2341" s="15" t="n">
        <f aca="false">IF(AND(F2341&lt;&gt;"",E2341&lt;&gt;""),DATEVALUE(F2341)-DATEVALUE(E2341),"")</f>
        <v>5</v>
      </c>
      <c r="L2341" s="4" t="n">
        <f aca="false">H2341*(1-I2341/100)</f>
        <v>9385.785</v>
      </c>
      <c r="M2341" s="4" t="n">
        <f aca="false">H2341*CALCULATIONS!$B$2</f>
        <v>6257.19</v>
      </c>
      <c r="N2341" s="4" t="n">
        <f aca="false">IF(J2341="Yes",H2341*CALCULATIONS!$B$3,0)</f>
        <v>0</v>
      </c>
      <c r="O2341" s="4" t="n">
        <f aca="false">L2341-M2341-N2341</f>
        <v>3128.595</v>
      </c>
      <c r="P2341" s="16" t="n">
        <f aca="false">IF(L2341&gt;0,O2341/L2341,"")</f>
        <v>0.333333333333333</v>
      </c>
    </row>
    <row r="2342" customFormat="false" ht="15" hidden="false" customHeight="false" outlineLevel="0" collapsed="false">
      <c r="A2342" s="2" t="str">
        <f aca="false">RAW_DATA!A2338</f>
        <v>ORD-102337</v>
      </c>
      <c r="B2342" s="2" t="str">
        <f aca="false">RAW_DATA!B2338</f>
        <v>CUST-2340</v>
      </c>
      <c r="C2342" s="2" t="str">
        <f aca="false">RAW_DATA!C2338</f>
        <v>Men</v>
      </c>
      <c r="D2342" s="2" t="str">
        <f aca="false">RAW_DATA!D2338</f>
        <v>MEN-SHIRT-002</v>
      </c>
      <c r="E2342" s="14" t="str">
        <f aca="false">RAW_DATA!E2338</f>
        <v>2024-04-25</v>
      </c>
      <c r="F2342" s="14" t="str">
        <f aca="false">RAW_DATA!F2338</f>
        <v>2024-04-29</v>
      </c>
      <c r="G2342" s="2" t="str">
        <f aca="false">RAW_DATA!G2338</f>
        <v>Karnali</v>
      </c>
      <c r="H2342" s="4" t="n">
        <f aca="false">RAW_DATA!H2338</f>
        <v>3860.52</v>
      </c>
      <c r="I2342" s="5" t="n">
        <f aca="false">RAW_DATA!I2338</f>
        <v>30</v>
      </c>
      <c r="J2342" s="2" t="str">
        <f aca="false">RAW_DATA!J2338</f>
        <v>No</v>
      </c>
      <c r="K2342" s="15" t="n">
        <f aca="false">IF(AND(F2342&lt;&gt;"",E2342&lt;&gt;""),DATEVALUE(F2342)-DATEVALUE(E2342),"")</f>
        <v>4</v>
      </c>
      <c r="L2342" s="4" t="n">
        <f aca="false">H2342*(1-I2342/100)</f>
        <v>2702.364</v>
      </c>
      <c r="M2342" s="4" t="n">
        <f aca="false">H2342*CALCULATIONS!$B$2</f>
        <v>2316.312</v>
      </c>
      <c r="N2342" s="4" t="n">
        <f aca="false">IF(J2342="Yes",H2342*CALCULATIONS!$B$3,0)</f>
        <v>0</v>
      </c>
      <c r="O2342" s="4" t="n">
        <f aca="false">L2342-M2342-N2342</f>
        <v>386.052</v>
      </c>
      <c r="P2342" s="16" t="n">
        <f aca="false">IF(L2342&gt;0,O2342/L2342,"")</f>
        <v>0.142857142857143</v>
      </c>
    </row>
    <row r="2343" customFormat="false" ht="15" hidden="false" customHeight="false" outlineLevel="0" collapsed="false">
      <c r="A2343" s="2" t="str">
        <f aca="false">RAW_DATA!A2339</f>
        <v>ORD-102338</v>
      </c>
      <c r="B2343" s="2" t="str">
        <f aca="false">RAW_DATA!B2339</f>
        <v>CUST-1923</v>
      </c>
      <c r="C2343" s="2" t="str">
        <f aca="false">RAW_DATA!C2339</f>
        <v>Kids</v>
      </c>
      <c r="D2343" s="2" t="str">
        <f aca="false">RAW_DATA!D2339</f>
        <v>KID-JACKET-001</v>
      </c>
      <c r="E2343" s="14" t="str">
        <f aca="false">RAW_DATA!E2339</f>
        <v>2024-03-26</v>
      </c>
      <c r="F2343" s="14" t="str">
        <f aca="false">RAW_DATA!F2339</f>
        <v>2024-04-02</v>
      </c>
      <c r="G2343" s="2" t="str">
        <f aca="false">RAW_DATA!G2339</f>
        <v>Madhesh</v>
      </c>
      <c r="H2343" s="4" t="n">
        <f aca="false">RAW_DATA!H2339</f>
        <v>3663.34</v>
      </c>
      <c r="I2343" s="5" t="n">
        <f aca="false">RAW_DATA!I2339</f>
        <v>10</v>
      </c>
      <c r="J2343" s="2" t="str">
        <f aca="false">RAW_DATA!J2339</f>
        <v>No</v>
      </c>
      <c r="K2343" s="15" t="n">
        <f aca="false">IF(AND(F2343&lt;&gt;"",E2343&lt;&gt;""),DATEVALUE(F2343)-DATEVALUE(E2343),"")</f>
        <v>7</v>
      </c>
      <c r="L2343" s="4" t="n">
        <f aca="false">H2343*(1-I2343/100)</f>
        <v>3297.006</v>
      </c>
      <c r="M2343" s="4" t="n">
        <f aca="false">H2343*CALCULATIONS!$B$2</f>
        <v>2198.004</v>
      </c>
      <c r="N2343" s="4" t="n">
        <f aca="false">IF(J2343="Yes",H2343*CALCULATIONS!$B$3,0)</f>
        <v>0</v>
      </c>
      <c r="O2343" s="4" t="n">
        <f aca="false">L2343-M2343-N2343</f>
        <v>1099.002</v>
      </c>
      <c r="P2343" s="16" t="n">
        <f aca="false">IF(L2343&gt;0,O2343/L2343,"")</f>
        <v>0.333333333333333</v>
      </c>
    </row>
    <row r="2344" customFormat="false" ht="15" hidden="false" customHeight="false" outlineLevel="0" collapsed="false">
      <c r="A2344" s="2" t="str">
        <f aca="false">RAW_DATA!A2340</f>
        <v>ORD-102339</v>
      </c>
      <c r="B2344" s="2" t="str">
        <f aca="false">RAW_DATA!B2340</f>
        <v>CUST-8738</v>
      </c>
      <c r="C2344" s="2" t="str">
        <f aca="false">RAW_DATA!C2340</f>
        <v>Men</v>
      </c>
      <c r="D2344" s="2" t="str">
        <f aca="false">RAW_DATA!D2340</f>
        <v>MEN-JEANS-002</v>
      </c>
      <c r="E2344" s="14" t="str">
        <f aca="false">RAW_DATA!E2340</f>
        <v>2024-02-16</v>
      </c>
      <c r="F2344" s="14" t="str">
        <f aca="false">RAW_DATA!F2340</f>
        <v>2024-02-28</v>
      </c>
      <c r="G2344" s="2" t="str">
        <f aca="false">RAW_DATA!G2340</f>
        <v>Madhesh</v>
      </c>
      <c r="H2344" s="4" t="n">
        <f aca="false">RAW_DATA!H2340</f>
        <v>3180.11</v>
      </c>
      <c r="I2344" s="5" t="n">
        <f aca="false">RAW_DATA!I2340</f>
        <v>25</v>
      </c>
      <c r="J2344" s="2" t="str">
        <f aca="false">RAW_DATA!J2340</f>
        <v>Yes</v>
      </c>
      <c r="K2344" s="15" t="n">
        <f aca="false">IF(AND(F2344&lt;&gt;"",E2344&lt;&gt;""),DATEVALUE(F2344)-DATEVALUE(E2344),"")</f>
        <v>12</v>
      </c>
      <c r="L2344" s="4" t="n">
        <f aca="false">H2344*(1-I2344/100)</f>
        <v>2385.0825</v>
      </c>
      <c r="M2344" s="4" t="n">
        <f aca="false">H2344*CALCULATIONS!$B$2</f>
        <v>1908.066</v>
      </c>
      <c r="N2344" s="4" t="n">
        <f aca="false">IF(J2344="Yes",H2344*CALCULATIONS!$B$3,0)</f>
        <v>636.022</v>
      </c>
      <c r="O2344" s="4" t="n">
        <f aca="false">L2344-M2344-N2344</f>
        <v>-159.0055</v>
      </c>
      <c r="P2344" s="16" t="n">
        <f aca="false">IF(L2344&gt;0,O2344/L2344,"")</f>
        <v>-0.0666666666666667</v>
      </c>
    </row>
    <row r="2345" customFormat="false" ht="15" hidden="false" customHeight="false" outlineLevel="0" collapsed="false">
      <c r="A2345" s="2" t="str">
        <f aca="false">RAW_DATA!A2341</f>
        <v>ORD-102340</v>
      </c>
      <c r="B2345" s="2" t="str">
        <f aca="false">RAW_DATA!B2341</f>
        <v>CUST-9938</v>
      </c>
      <c r="C2345" s="2" t="str">
        <f aca="false">RAW_DATA!C2341</f>
        <v>Men</v>
      </c>
      <c r="D2345" s="2" t="str">
        <f aca="false">RAW_DATA!D2341</f>
        <v>MEN-JEANS-001</v>
      </c>
      <c r="E2345" s="14" t="str">
        <f aca="false">RAW_DATA!E2341</f>
        <v>2024-08-05</v>
      </c>
      <c r="F2345" s="14" t="str">
        <f aca="false">RAW_DATA!F2341</f>
        <v>2024-08-13</v>
      </c>
      <c r="G2345" s="2" t="str">
        <f aca="false">RAW_DATA!G2341</f>
        <v>Gandaki</v>
      </c>
      <c r="H2345" s="4" t="n">
        <f aca="false">RAW_DATA!H2341</f>
        <v>7672.48</v>
      </c>
      <c r="I2345" s="5" t="n">
        <f aca="false">RAW_DATA!I2341</f>
        <v>15</v>
      </c>
      <c r="J2345" s="2" t="str">
        <f aca="false">RAW_DATA!J2341</f>
        <v>No</v>
      </c>
      <c r="K2345" s="15" t="n">
        <f aca="false">IF(AND(F2345&lt;&gt;"",E2345&lt;&gt;""),DATEVALUE(F2345)-DATEVALUE(E2345),"")</f>
        <v>8</v>
      </c>
      <c r="L2345" s="4" t="n">
        <f aca="false">H2345*(1-I2345/100)</f>
        <v>6521.608</v>
      </c>
      <c r="M2345" s="4" t="n">
        <f aca="false">H2345*CALCULATIONS!$B$2</f>
        <v>4603.488</v>
      </c>
      <c r="N2345" s="4" t="n">
        <f aca="false">IF(J2345="Yes",H2345*CALCULATIONS!$B$3,0)</f>
        <v>0</v>
      </c>
      <c r="O2345" s="4" t="n">
        <f aca="false">L2345-M2345-N2345</f>
        <v>1918.12</v>
      </c>
      <c r="P2345" s="16" t="n">
        <f aca="false">IF(L2345&gt;0,O2345/L2345,"")</f>
        <v>0.294117647058824</v>
      </c>
    </row>
    <row r="2346" customFormat="false" ht="15" hidden="false" customHeight="false" outlineLevel="0" collapsed="false">
      <c r="A2346" s="2" t="str">
        <f aca="false">RAW_DATA!A2342</f>
        <v>ORD-102341</v>
      </c>
      <c r="B2346" s="2" t="str">
        <f aca="false">RAW_DATA!B2342</f>
        <v>CUST-6001</v>
      </c>
      <c r="C2346" s="2" t="str">
        <f aca="false">RAW_DATA!C2342</f>
        <v>Women</v>
      </c>
      <c r="D2346" s="2" t="str">
        <f aca="false">RAW_DATA!D2342</f>
        <v>WOM-SCARF-001</v>
      </c>
      <c r="E2346" s="14" t="str">
        <f aca="false">RAW_DATA!E2342</f>
        <v>2024-06-13</v>
      </c>
      <c r="F2346" s="14" t="str">
        <f aca="false">RAW_DATA!F2342</f>
        <v>2024-06-19</v>
      </c>
      <c r="G2346" s="2" t="str">
        <f aca="false">RAW_DATA!G2342</f>
        <v>Madhesh</v>
      </c>
      <c r="H2346" s="4" t="n">
        <f aca="false">RAW_DATA!H2342</f>
        <v>10829.3</v>
      </c>
      <c r="I2346" s="5" t="n">
        <f aca="false">RAW_DATA!I2342</f>
        <v>10</v>
      </c>
      <c r="J2346" s="2" t="str">
        <f aca="false">RAW_DATA!J2342</f>
        <v>Yes</v>
      </c>
      <c r="K2346" s="15" t="n">
        <f aca="false">IF(AND(F2346&lt;&gt;"",E2346&lt;&gt;""),DATEVALUE(F2346)-DATEVALUE(E2346),"")</f>
        <v>6</v>
      </c>
      <c r="L2346" s="4" t="n">
        <f aca="false">H2346*(1-I2346/100)</f>
        <v>9746.37</v>
      </c>
      <c r="M2346" s="4" t="n">
        <f aca="false">H2346*CALCULATIONS!$B$2</f>
        <v>6497.58</v>
      </c>
      <c r="N2346" s="4" t="n">
        <f aca="false">IF(J2346="Yes",H2346*CALCULATIONS!$B$3,0)</f>
        <v>2165.86</v>
      </c>
      <c r="O2346" s="4" t="n">
        <f aca="false">L2346-M2346-N2346</f>
        <v>1082.93</v>
      </c>
      <c r="P2346" s="16" t="n">
        <f aca="false">IF(L2346&gt;0,O2346/L2346,"")</f>
        <v>0.111111111111111</v>
      </c>
    </row>
    <row r="2347" customFormat="false" ht="15" hidden="false" customHeight="false" outlineLevel="0" collapsed="false">
      <c r="A2347" s="2" t="str">
        <f aca="false">RAW_DATA!A2343</f>
        <v>ORD-102342</v>
      </c>
      <c r="B2347" s="2" t="str">
        <f aca="false">RAW_DATA!B2343</f>
        <v>CUST-9015</v>
      </c>
      <c r="C2347" s="2" t="str">
        <f aca="false">RAW_DATA!C2343</f>
        <v>Men</v>
      </c>
      <c r="D2347" s="2" t="str">
        <f aca="false">RAW_DATA!D2343</f>
        <v>MEN-SUIT-001</v>
      </c>
      <c r="E2347" s="14" t="str">
        <f aca="false">RAW_DATA!E2343</f>
        <v>2024-07-26</v>
      </c>
      <c r="F2347" s="14" t="str">
        <f aca="false">RAW_DATA!F2343</f>
        <v>2024-07-28</v>
      </c>
      <c r="G2347" s="2" t="str">
        <f aca="false">RAW_DATA!G2343</f>
        <v>Bagmati</v>
      </c>
      <c r="H2347" s="4" t="n">
        <f aca="false">RAW_DATA!H2343</f>
        <v>5033.1</v>
      </c>
      <c r="I2347" s="5" t="n">
        <f aca="false">RAW_DATA!I2343</f>
        <v>30</v>
      </c>
      <c r="J2347" s="2" t="str">
        <f aca="false">RAW_DATA!J2343</f>
        <v>No</v>
      </c>
      <c r="K2347" s="15" t="n">
        <f aca="false">IF(AND(F2347&lt;&gt;"",E2347&lt;&gt;""),DATEVALUE(F2347)-DATEVALUE(E2347),"")</f>
        <v>2</v>
      </c>
      <c r="L2347" s="4" t="n">
        <f aca="false">H2347*(1-I2347/100)</f>
        <v>3523.17</v>
      </c>
      <c r="M2347" s="4" t="n">
        <f aca="false">H2347*CALCULATIONS!$B$2</f>
        <v>3019.86</v>
      </c>
      <c r="N2347" s="4" t="n">
        <f aca="false">IF(J2347="Yes",H2347*CALCULATIONS!$B$3,0)</f>
        <v>0</v>
      </c>
      <c r="O2347" s="4" t="n">
        <f aca="false">L2347-M2347-N2347</f>
        <v>503.31</v>
      </c>
      <c r="P2347" s="16" t="n">
        <f aca="false">IF(L2347&gt;0,O2347/L2347,"")</f>
        <v>0.142857142857143</v>
      </c>
    </row>
    <row r="2348" customFormat="false" ht="15" hidden="false" customHeight="false" outlineLevel="0" collapsed="false">
      <c r="A2348" s="2" t="str">
        <f aca="false">RAW_DATA!A2344</f>
        <v>ORD-102343</v>
      </c>
      <c r="B2348" s="2" t="str">
        <f aca="false">RAW_DATA!B2344</f>
        <v>CUST-6951</v>
      </c>
      <c r="C2348" s="2" t="str">
        <f aca="false">RAW_DATA!C2344</f>
        <v>Men</v>
      </c>
      <c r="D2348" s="2" t="str">
        <f aca="false">RAW_DATA!D2344</f>
        <v>MEN-SHIRT-002</v>
      </c>
      <c r="E2348" s="14" t="str">
        <f aca="false">RAW_DATA!E2344</f>
        <v>2024-01-27</v>
      </c>
      <c r="F2348" s="14" t="str">
        <f aca="false">RAW_DATA!F2344</f>
        <v>2024-02-02</v>
      </c>
      <c r="G2348" s="2" t="str">
        <f aca="false">RAW_DATA!G2344</f>
        <v>Madhesh</v>
      </c>
      <c r="H2348" s="4" t="n">
        <f aca="false">RAW_DATA!H2344</f>
        <v>5371.83</v>
      </c>
      <c r="I2348" s="5" t="n">
        <f aca="false">RAW_DATA!I2344</f>
        <v>0</v>
      </c>
      <c r="J2348" s="2" t="str">
        <f aca="false">RAW_DATA!J2344</f>
        <v>No</v>
      </c>
      <c r="K2348" s="15" t="n">
        <f aca="false">IF(AND(F2348&lt;&gt;"",E2348&lt;&gt;""),DATEVALUE(F2348)-DATEVALUE(E2348),"")</f>
        <v>6</v>
      </c>
      <c r="L2348" s="4" t="n">
        <f aca="false">H2348*(1-I2348/100)</f>
        <v>5371.83</v>
      </c>
      <c r="M2348" s="4" t="n">
        <f aca="false">H2348*CALCULATIONS!$B$2</f>
        <v>3223.098</v>
      </c>
      <c r="N2348" s="4" t="n">
        <f aca="false">IF(J2348="Yes",H2348*CALCULATIONS!$B$3,0)</f>
        <v>0</v>
      </c>
      <c r="O2348" s="4" t="n">
        <f aca="false">L2348-M2348-N2348</f>
        <v>2148.732</v>
      </c>
      <c r="P2348" s="16" t="n">
        <f aca="false">IF(L2348&gt;0,O2348/L2348,"")</f>
        <v>0.4</v>
      </c>
    </row>
    <row r="2349" customFormat="false" ht="15" hidden="false" customHeight="false" outlineLevel="0" collapsed="false">
      <c r="A2349" s="2" t="str">
        <f aca="false">RAW_DATA!A2345</f>
        <v>ORD-102344</v>
      </c>
      <c r="B2349" s="2" t="str">
        <f aca="false">RAW_DATA!B2345</f>
        <v>CUST-4519</v>
      </c>
      <c r="C2349" s="2" t="str">
        <f aca="false">RAW_DATA!C2345</f>
        <v>Men</v>
      </c>
      <c r="D2349" s="2" t="str">
        <f aca="false">RAW_DATA!D2345</f>
        <v>MEN-SHIRT-002</v>
      </c>
      <c r="E2349" s="14" t="str">
        <f aca="false">RAW_DATA!E2345</f>
        <v>2024-08-29</v>
      </c>
      <c r="F2349" s="14" t="str">
        <f aca="false">RAW_DATA!F2345</f>
        <v>2024-09-02</v>
      </c>
      <c r="G2349" s="2" t="str">
        <f aca="false">RAW_DATA!G2345</f>
        <v>Bagmati</v>
      </c>
      <c r="H2349" s="4" t="n">
        <f aca="false">RAW_DATA!H2345</f>
        <v>4955.22</v>
      </c>
      <c r="I2349" s="5" t="n">
        <f aca="false">RAW_DATA!I2345</f>
        <v>15</v>
      </c>
      <c r="J2349" s="2" t="str">
        <f aca="false">RAW_DATA!J2345</f>
        <v>No</v>
      </c>
      <c r="K2349" s="15" t="n">
        <f aca="false">IF(AND(F2349&lt;&gt;"",E2349&lt;&gt;""),DATEVALUE(F2349)-DATEVALUE(E2349),"")</f>
        <v>4</v>
      </c>
      <c r="L2349" s="4" t="n">
        <f aca="false">H2349*(1-I2349/100)</f>
        <v>4211.937</v>
      </c>
      <c r="M2349" s="4" t="n">
        <f aca="false">H2349*CALCULATIONS!$B$2</f>
        <v>2973.132</v>
      </c>
      <c r="N2349" s="4" t="n">
        <f aca="false">IF(J2349="Yes",H2349*CALCULATIONS!$B$3,0)</f>
        <v>0</v>
      </c>
      <c r="O2349" s="4" t="n">
        <f aca="false">L2349-M2349-N2349</f>
        <v>1238.805</v>
      </c>
      <c r="P2349" s="16" t="n">
        <f aca="false">IF(L2349&gt;0,O2349/L2349,"")</f>
        <v>0.294117647058824</v>
      </c>
    </row>
    <row r="2350" customFormat="false" ht="15" hidden="false" customHeight="false" outlineLevel="0" collapsed="false">
      <c r="A2350" s="2" t="str">
        <f aca="false">RAW_DATA!A2346</f>
        <v>ORD-102345</v>
      </c>
      <c r="B2350" s="2" t="str">
        <f aca="false">RAW_DATA!B2346</f>
        <v>CUST-8557</v>
      </c>
      <c r="C2350" s="2" t="str">
        <f aca="false">RAW_DATA!C2346</f>
        <v>Men</v>
      </c>
      <c r="D2350" s="2" t="str">
        <f aca="false">RAW_DATA!D2346</f>
        <v>MEN-JEANS-001</v>
      </c>
      <c r="E2350" s="14" t="str">
        <f aca="false">RAW_DATA!E2346</f>
        <v>2024-05-31</v>
      </c>
      <c r="F2350" s="14" t="str">
        <f aca="false">RAW_DATA!F2346</f>
        <v>2024-06-02</v>
      </c>
      <c r="G2350" s="2" t="str">
        <f aca="false">RAW_DATA!G2346</f>
        <v>Bagmati</v>
      </c>
      <c r="H2350" s="4" t="n">
        <f aca="false">RAW_DATA!H2346</f>
        <v>8169.4</v>
      </c>
      <c r="I2350" s="5" t="n">
        <f aca="false">RAW_DATA!I2346</f>
        <v>30</v>
      </c>
      <c r="J2350" s="2" t="str">
        <f aca="false">RAW_DATA!J2346</f>
        <v>No</v>
      </c>
      <c r="K2350" s="15" t="n">
        <f aca="false">IF(AND(F2350&lt;&gt;"",E2350&lt;&gt;""),DATEVALUE(F2350)-DATEVALUE(E2350),"")</f>
        <v>2</v>
      </c>
      <c r="L2350" s="4" t="n">
        <f aca="false">H2350*(1-I2350/100)</f>
        <v>5718.58</v>
      </c>
      <c r="M2350" s="4" t="n">
        <f aca="false">H2350*CALCULATIONS!$B$2</f>
        <v>4901.64</v>
      </c>
      <c r="N2350" s="4" t="n">
        <f aca="false">IF(J2350="Yes",H2350*CALCULATIONS!$B$3,0)</f>
        <v>0</v>
      </c>
      <c r="O2350" s="4" t="n">
        <f aca="false">L2350-M2350-N2350</f>
        <v>816.94</v>
      </c>
      <c r="P2350" s="16" t="n">
        <f aca="false">IF(L2350&gt;0,O2350/L2350,"")</f>
        <v>0.142857142857143</v>
      </c>
    </row>
    <row r="2351" customFormat="false" ht="15" hidden="false" customHeight="false" outlineLevel="0" collapsed="false">
      <c r="A2351" s="2" t="str">
        <f aca="false">RAW_DATA!A2347</f>
        <v>ORD-102346</v>
      </c>
      <c r="B2351" s="2" t="str">
        <f aca="false">RAW_DATA!B2347</f>
        <v>CUST-4328</v>
      </c>
      <c r="C2351" s="2" t="str">
        <f aca="false">RAW_DATA!C2347</f>
        <v>Men</v>
      </c>
      <c r="D2351" s="2" t="str">
        <f aca="false">RAW_DATA!D2347</f>
        <v>MEN-KURTA-001</v>
      </c>
      <c r="E2351" s="14" t="str">
        <f aca="false">RAW_DATA!E2347</f>
        <v>2024-08-23</v>
      </c>
      <c r="F2351" s="14" t="str">
        <f aca="false">RAW_DATA!F2347</f>
        <v>2024-08-26</v>
      </c>
      <c r="G2351" s="2" t="str">
        <f aca="false">RAW_DATA!G2347</f>
        <v>Madhesh</v>
      </c>
      <c r="H2351" s="4" t="n">
        <f aca="false">RAW_DATA!H2347</f>
        <v>14709.74</v>
      </c>
      <c r="I2351" s="5" t="n">
        <f aca="false">RAW_DATA!I2347</f>
        <v>30</v>
      </c>
      <c r="J2351" s="2" t="str">
        <f aca="false">RAW_DATA!J2347</f>
        <v>No</v>
      </c>
      <c r="K2351" s="15" t="n">
        <f aca="false">IF(AND(F2351&lt;&gt;"",E2351&lt;&gt;""),DATEVALUE(F2351)-DATEVALUE(E2351),"")</f>
        <v>3</v>
      </c>
      <c r="L2351" s="4" t="n">
        <f aca="false">H2351*(1-I2351/100)</f>
        <v>10296.818</v>
      </c>
      <c r="M2351" s="4" t="n">
        <f aca="false">H2351*CALCULATIONS!$B$2</f>
        <v>8825.844</v>
      </c>
      <c r="N2351" s="4" t="n">
        <f aca="false">IF(J2351="Yes",H2351*CALCULATIONS!$B$3,0)</f>
        <v>0</v>
      </c>
      <c r="O2351" s="4" t="n">
        <f aca="false">L2351-M2351-N2351</f>
        <v>1470.974</v>
      </c>
      <c r="P2351" s="16" t="n">
        <f aca="false">IF(L2351&gt;0,O2351/L2351,"")</f>
        <v>0.142857142857143</v>
      </c>
    </row>
    <row r="2352" customFormat="false" ht="15" hidden="false" customHeight="false" outlineLevel="0" collapsed="false">
      <c r="A2352" s="2" t="str">
        <f aca="false">RAW_DATA!A2348</f>
        <v>ORD-102347</v>
      </c>
      <c r="B2352" s="2" t="str">
        <f aca="false">RAW_DATA!B2348</f>
        <v>CUST-2362</v>
      </c>
      <c r="C2352" s="2" t="str">
        <f aca="false">RAW_DATA!C2348</f>
        <v>Men</v>
      </c>
      <c r="D2352" s="2" t="str">
        <f aca="false">RAW_DATA!D2348</f>
        <v>MEN-JEANS-002</v>
      </c>
      <c r="E2352" s="14" t="str">
        <f aca="false">RAW_DATA!E2348</f>
        <v>2024-04-09</v>
      </c>
      <c r="F2352" s="14" t="str">
        <f aca="false">RAW_DATA!F2348</f>
        <v>2024-04-11</v>
      </c>
      <c r="G2352" s="2" t="str">
        <f aca="false">RAW_DATA!G2348</f>
        <v>Madhesh</v>
      </c>
      <c r="H2352" s="4" t="n">
        <f aca="false">RAW_DATA!H2348</f>
        <v>939.13</v>
      </c>
      <c r="I2352" s="5" t="n">
        <f aca="false">RAW_DATA!I2348</f>
        <v>20</v>
      </c>
      <c r="J2352" s="2" t="str">
        <f aca="false">RAW_DATA!J2348</f>
        <v>No</v>
      </c>
      <c r="K2352" s="15" t="n">
        <f aca="false">IF(AND(F2352&lt;&gt;"",E2352&lt;&gt;""),DATEVALUE(F2352)-DATEVALUE(E2352),"")</f>
        <v>2</v>
      </c>
      <c r="L2352" s="4" t="n">
        <f aca="false">H2352*(1-I2352/100)</f>
        <v>751.304</v>
      </c>
      <c r="M2352" s="4" t="n">
        <f aca="false">H2352*CALCULATIONS!$B$2</f>
        <v>563.478</v>
      </c>
      <c r="N2352" s="4" t="n">
        <f aca="false">IF(J2352="Yes",H2352*CALCULATIONS!$B$3,0)</f>
        <v>0</v>
      </c>
      <c r="O2352" s="4" t="n">
        <f aca="false">L2352-M2352-N2352</f>
        <v>187.826</v>
      </c>
      <c r="P2352" s="16" t="n">
        <f aca="false">IF(L2352&gt;0,O2352/L2352,"")</f>
        <v>0.25</v>
      </c>
    </row>
    <row r="2353" customFormat="false" ht="15" hidden="false" customHeight="false" outlineLevel="0" collapsed="false">
      <c r="A2353" s="2" t="str">
        <f aca="false">RAW_DATA!A2349</f>
        <v>ORD-102348</v>
      </c>
      <c r="B2353" s="2" t="str">
        <f aca="false">RAW_DATA!B2349</f>
        <v>CUST-7997</v>
      </c>
      <c r="C2353" s="2" t="str">
        <f aca="false">RAW_DATA!C2349</f>
        <v>Kids</v>
      </c>
      <c r="D2353" s="2" t="str">
        <f aca="false">RAW_DATA!D2349</f>
        <v>KID-FROCK-001</v>
      </c>
      <c r="E2353" s="14" t="str">
        <f aca="false">RAW_DATA!E2349</f>
        <v>2024-09-23</v>
      </c>
      <c r="F2353" s="14" t="str">
        <f aca="false">RAW_DATA!F2349</f>
        <v>2024-10-04</v>
      </c>
      <c r="G2353" s="2" t="str">
        <f aca="false">RAW_DATA!G2349</f>
        <v>Lumbini</v>
      </c>
      <c r="H2353" s="4" t="n">
        <f aca="false">RAW_DATA!H2349</f>
        <v>12469.73</v>
      </c>
      <c r="I2353" s="5" t="n">
        <f aca="false">RAW_DATA!I2349</f>
        <v>5</v>
      </c>
      <c r="J2353" s="2" t="str">
        <f aca="false">RAW_DATA!J2349</f>
        <v>No</v>
      </c>
      <c r="K2353" s="15" t="n">
        <f aca="false">IF(AND(F2353&lt;&gt;"",E2353&lt;&gt;""),DATEVALUE(F2353)-DATEVALUE(E2353),"")</f>
        <v>11</v>
      </c>
      <c r="L2353" s="4" t="n">
        <f aca="false">H2353*(1-I2353/100)</f>
        <v>11846.2435</v>
      </c>
      <c r="M2353" s="4" t="n">
        <f aca="false">H2353*CALCULATIONS!$B$2</f>
        <v>7481.838</v>
      </c>
      <c r="N2353" s="4" t="n">
        <f aca="false">IF(J2353="Yes",H2353*CALCULATIONS!$B$3,0)</f>
        <v>0</v>
      </c>
      <c r="O2353" s="4" t="n">
        <f aca="false">L2353-M2353-N2353</f>
        <v>4364.4055</v>
      </c>
      <c r="P2353" s="16" t="n">
        <f aca="false">IF(L2353&gt;0,O2353/L2353,"")</f>
        <v>0.368421052631579</v>
      </c>
    </row>
    <row r="2354" customFormat="false" ht="15" hidden="false" customHeight="false" outlineLevel="0" collapsed="false">
      <c r="A2354" s="2" t="str">
        <f aca="false">RAW_DATA!A2350</f>
        <v>ORD-102349</v>
      </c>
      <c r="B2354" s="2" t="str">
        <f aca="false">RAW_DATA!B2350</f>
        <v>CUST-8862</v>
      </c>
      <c r="C2354" s="2" t="str">
        <f aca="false">RAW_DATA!C2350</f>
        <v>Kids</v>
      </c>
      <c r="D2354" s="2" t="str">
        <f aca="false">RAW_DATA!D2350</f>
        <v>KID-ONESIE-001</v>
      </c>
      <c r="E2354" s="14" t="str">
        <f aca="false">RAW_DATA!E2350</f>
        <v>2024-10-12</v>
      </c>
      <c r="F2354" s="14" t="str">
        <f aca="false">RAW_DATA!F2350</f>
        <v>2024-10-14</v>
      </c>
      <c r="G2354" s="2" t="str">
        <f aca="false">RAW_DATA!G2350</f>
        <v>Madhesh</v>
      </c>
      <c r="H2354" s="4" t="n">
        <f aca="false">RAW_DATA!H2350</f>
        <v>13399.55</v>
      </c>
      <c r="I2354" s="5" t="n">
        <f aca="false">RAW_DATA!I2350</f>
        <v>20</v>
      </c>
      <c r="J2354" s="2" t="str">
        <f aca="false">RAW_DATA!J2350</f>
        <v>No</v>
      </c>
      <c r="K2354" s="15" t="n">
        <f aca="false">IF(AND(F2354&lt;&gt;"",E2354&lt;&gt;""),DATEVALUE(F2354)-DATEVALUE(E2354),"")</f>
        <v>2</v>
      </c>
      <c r="L2354" s="4" t="n">
        <f aca="false">H2354*(1-I2354/100)</f>
        <v>10719.64</v>
      </c>
      <c r="M2354" s="4" t="n">
        <f aca="false">H2354*CALCULATIONS!$B$2</f>
        <v>8039.73</v>
      </c>
      <c r="N2354" s="4" t="n">
        <f aca="false">IF(J2354="Yes",H2354*CALCULATIONS!$B$3,0)</f>
        <v>0</v>
      </c>
      <c r="O2354" s="4" t="n">
        <f aca="false">L2354-M2354-N2354</f>
        <v>2679.91</v>
      </c>
      <c r="P2354" s="16" t="n">
        <f aca="false">IF(L2354&gt;0,O2354/L2354,"")</f>
        <v>0.25</v>
      </c>
    </row>
    <row r="2355" customFormat="false" ht="15" hidden="false" customHeight="false" outlineLevel="0" collapsed="false">
      <c r="A2355" s="2" t="str">
        <f aca="false">RAW_DATA!A2351</f>
        <v>ORD-102350</v>
      </c>
      <c r="B2355" s="2" t="str">
        <f aca="false">RAW_DATA!B2351</f>
        <v>CUST-3974</v>
      </c>
      <c r="C2355" s="2" t="str">
        <f aca="false">RAW_DATA!C2351</f>
        <v>Women</v>
      </c>
      <c r="D2355" s="2" t="str">
        <f aca="false">RAW_DATA!D2351</f>
        <v>WOM-TOP-001</v>
      </c>
      <c r="E2355" s="14" t="str">
        <f aca="false">RAW_DATA!E2351</f>
        <v>2024-04-04</v>
      </c>
      <c r="F2355" s="14" t="str">
        <f aca="false">RAW_DATA!F2351</f>
        <v>2024-04-08</v>
      </c>
      <c r="G2355" s="2" t="str">
        <f aca="false">RAW_DATA!G2351</f>
        <v>Bagmati</v>
      </c>
      <c r="H2355" s="4" t="n">
        <f aca="false">RAW_DATA!H2351</f>
        <v>8545.35</v>
      </c>
      <c r="I2355" s="5" t="n">
        <f aca="false">RAW_DATA!I2351</f>
        <v>30</v>
      </c>
      <c r="J2355" s="2" t="str">
        <f aca="false">RAW_DATA!J2351</f>
        <v>Yes</v>
      </c>
      <c r="K2355" s="15" t="n">
        <f aca="false">IF(AND(F2355&lt;&gt;"",E2355&lt;&gt;""),DATEVALUE(F2355)-DATEVALUE(E2355),"")</f>
        <v>4</v>
      </c>
      <c r="L2355" s="4" t="n">
        <f aca="false">H2355*(1-I2355/100)</f>
        <v>5981.745</v>
      </c>
      <c r="M2355" s="4" t="n">
        <f aca="false">H2355*CALCULATIONS!$B$2</f>
        <v>5127.21</v>
      </c>
      <c r="N2355" s="4" t="n">
        <f aca="false">IF(J2355="Yes",H2355*CALCULATIONS!$B$3,0)</f>
        <v>1709.07</v>
      </c>
      <c r="O2355" s="4" t="n">
        <f aca="false">L2355-M2355-N2355</f>
        <v>-854.535</v>
      </c>
      <c r="P2355" s="16" t="n">
        <f aca="false">IF(L2355&gt;0,O2355/L2355,"")</f>
        <v>-0.142857142857143</v>
      </c>
    </row>
    <row r="2356" customFormat="false" ht="15" hidden="false" customHeight="false" outlineLevel="0" collapsed="false">
      <c r="A2356" s="2" t="str">
        <f aca="false">RAW_DATA!A2352</f>
        <v>ORD-102351</v>
      </c>
      <c r="B2356" s="2" t="str">
        <f aca="false">RAW_DATA!B2352</f>
        <v>CUST-9386</v>
      </c>
      <c r="C2356" s="2" t="str">
        <f aca="false">RAW_DATA!C2352</f>
        <v>Men</v>
      </c>
      <c r="D2356" s="2" t="str">
        <f aca="false">RAW_DATA!D2352</f>
        <v>MEN-JACKET-001</v>
      </c>
      <c r="E2356" s="14" t="str">
        <f aca="false">RAW_DATA!E2352</f>
        <v>2024-06-16</v>
      </c>
      <c r="F2356" s="14" t="str">
        <f aca="false">RAW_DATA!F2352</f>
        <v>2024-06-24</v>
      </c>
      <c r="G2356" s="2" t="str">
        <f aca="false">RAW_DATA!G2352</f>
        <v>Madhesh</v>
      </c>
      <c r="H2356" s="4" t="n">
        <f aca="false">RAW_DATA!H2352</f>
        <v>10082.96</v>
      </c>
      <c r="I2356" s="5" t="n">
        <f aca="false">RAW_DATA!I2352</f>
        <v>30</v>
      </c>
      <c r="J2356" s="2" t="str">
        <f aca="false">RAW_DATA!J2352</f>
        <v>No</v>
      </c>
      <c r="K2356" s="15" t="n">
        <f aca="false">IF(AND(F2356&lt;&gt;"",E2356&lt;&gt;""),DATEVALUE(F2356)-DATEVALUE(E2356),"")</f>
        <v>8</v>
      </c>
      <c r="L2356" s="4" t="n">
        <f aca="false">H2356*(1-I2356/100)</f>
        <v>7058.072</v>
      </c>
      <c r="M2356" s="4" t="n">
        <f aca="false">H2356*CALCULATIONS!$B$2</f>
        <v>6049.776</v>
      </c>
      <c r="N2356" s="4" t="n">
        <f aca="false">IF(J2356="Yes",H2356*CALCULATIONS!$B$3,0)</f>
        <v>0</v>
      </c>
      <c r="O2356" s="4" t="n">
        <f aca="false">L2356-M2356-N2356</f>
        <v>1008.296</v>
      </c>
      <c r="P2356" s="16" t="n">
        <f aca="false">IF(L2356&gt;0,O2356/L2356,"")</f>
        <v>0.142857142857143</v>
      </c>
    </row>
    <row r="2357" customFormat="false" ht="15" hidden="false" customHeight="false" outlineLevel="0" collapsed="false">
      <c r="A2357" s="2" t="str">
        <f aca="false">RAW_DATA!A2353</f>
        <v>ORD-102352</v>
      </c>
      <c r="B2357" s="2" t="str">
        <f aca="false">RAW_DATA!B2353</f>
        <v>CUST-7250</v>
      </c>
      <c r="C2357" s="2" t="str">
        <f aca="false">RAW_DATA!C2353</f>
        <v>Men</v>
      </c>
      <c r="D2357" s="2" t="str">
        <f aca="false">RAW_DATA!D2353</f>
        <v>MEN-CHINO-001</v>
      </c>
      <c r="E2357" s="14" t="str">
        <f aca="false">RAW_DATA!E2353</f>
        <v>2024-12-17</v>
      </c>
      <c r="F2357" s="14" t="str">
        <f aca="false">RAW_DATA!F2353</f>
        <v>2024-12-22</v>
      </c>
      <c r="G2357" s="2" t="str">
        <f aca="false">RAW_DATA!G2353</f>
        <v>Gandaki</v>
      </c>
      <c r="H2357" s="4" t="n">
        <f aca="false">RAW_DATA!H2353</f>
        <v>5665.49</v>
      </c>
      <c r="I2357" s="5" t="n">
        <f aca="false">RAW_DATA!I2353</f>
        <v>0</v>
      </c>
      <c r="J2357" s="2" t="str">
        <f aca="false">RAW_DATA!J2353</f>
        <v>No</v>
      </c>
      <c r="K2357" s="15" t="n">
        <f aca="false">IF(AND(F2357&lt;&gt;"",E2357&lt;&gt;""),DATEVALUE(F2357)-DATEVALUE(E2357),"")</f>
        <v>5</v>
      </c>
      <c r="L2357" s="4" t="n">
        <f aca="false">H2357*(1-I2357/100)</f>
        <v>5665.49</v>
      </c>
      <c r="M2357" s="4" t="n">
        <f aca="false">H2357*CALCULATIONS!$B$2</f>
        <v>3399.294</v>
      </c>
      <c r="N2357" s="4" t="n">
        <f aca="false">IF(J2357="Yes",H2357*CALCULATIONS!$B$3,0)</f>
        <v>0</v>
      </c>
      <c r="O2357" s="4" t="n">
        <f aca="false">L2357-M2357-N2357</f>
        <v>2266.196</v>
      </c>
      <c r="P2357" s="16" t="n">
        <f aca="false">IF(L2357&gt;0,O2357/L2357,"")</f>
        <v>0.4</v>
      </c>
    </row>
    <row r="2358" customFormat="false" ht="15" hidden="false" customHeight="false" outlineLevel="0" collapsed="false">
      <c r="A2358" s="2" t="str">
        <f aca="false">RAW_DATA!A2354</f>
        <v>ORD-102353</v>
      </c>
      <c r="B2358" s="2" t="str">
        <f aca="false">RAW_DATA!B2354</f>
        <v>CUST-2069</v>
      </c>
      <c r="C2358" s="2" t="str">
        <f aca="false">RAW_DATA!C2354</f>
        <v>Women</v>
      </c>
      <c r="D2358" s="2" t="str">
        <f aca="false">RAW_DATA!D2354</f>
        <v>WOM-SUIT-001</v>
      </c>
      <c r="E2358" s="14" t="str">
        <f aca="false">RAW_DATA!E2354</f>
        <v>2024-10-30</v>
      </c>
      <c r="F2358" s="14" t="str">
        <f aca="false">RAW_DATA!F2354</f>
        <v>2024-11-08</v>
      </c>
      <c r="G2358" s="2" t="str">
        <f aca="false">RAW_DATA!G2354</f>
        <v>Madhesh</v>
      </c>
      <c r="H2358" s="4" t="n">
        <f aca="false">RAW_DATA!H2354</f>
        <v>14035.97</v>
      </c>
      <c r="I2358" s="5" t="n">
        <f aca="false">RAW_DATA!I2354</f>
        <v>15</v>
      </c>
      <c r="J2358" s="2" t="str">
        <f aca="false">RAW_DATA!J2354</f>
        <v>No</v>
      </c>
      <c r="K2358" s="15" t="n">
        <f aca="false">IF(AND(F2358&lt;&gt;"",E2358&lt;&gt;""),DATEVALUE(F2358)-DATEVALUE(E2358),"")</f>
        <v>9</v>
      </c>
      <c r="L2358" s="4" t="n">
        <f aca="false">H2358*(1-I2358/100)</f>
        <v>11930.5745</v>
      </c>
      <c r="M2358" s="4" t="n">
        <f aca="false">H2358*CALCULATIONS!$B$2</f>
        <v>8421.582</v>
      </c>
      <c r="N2358" s="4" t="n">
        <f aca="false">IF(J2358="Yes",H2358*CALCULATIONS!$B$3,0)</f>
        <v>0</v>
      </c>
      <c r="O2358" s="4" t="n">
        <f aca="false">L2358-M2358-N2358</f>
        <v>3508.9925</v>
      </c>
      <c r="P2358" s="16" t="n">
        <f aca="false">IF(L2358&gt;0,O2358/L2358,"")</f>
        <v>0.294117647058824</v>
      </c>
    </row>
    <row r="2359" customFormat="false" ht="15" hidden="false" customHeight="false" outlineLevel="0" collapsed="false">
      <c r="A2359" s="2" t="str">
        <f aca="false">RAW_DATA!A2355</f>
        <v>ORD-102354</v>
      </c>
      <c r="B2359" s="2" t="str">
        <f aca="false">RAW_DATA!B2355</f>
        <v>CUST-8045</v>
      </c>
      <c r="C2359" s="2" t="str">
        <f aca="false">RAW_DATA!C2355</f>
        <v>Kids</v>
      </c>
      <c r="D2359" s="2" t="str">
        <f aca="false">RAW_DATA!D2355</f>
        <v>KID-DRESS-001</v>
      </c>
      <c r="E2359" s="14" t="str">
        <f aca="false">RAW_DATA!E2355</f>
        <v>2024-11-05</v>
      </c>
      <c r="F2359" s="14" t="str">
        <f aca="false">RAW_DATA!F2355</f>
        <v>2024-11-11</v>
      </c>
      <c r="G2359" s="2" t="str">
        <f aca="false">RAW_DATA!G2355</f>
        <v>Bagmati</v>
      </c>
      <c r="H2359" s="4" t="n">
        <f aca="false">RAW_DATA!H2355</f>
        <v>2480</v>
      </c>
      <c r="I2359" s="5" t="n">
        <f aca="false">RAW_DATA!I2355</f>
        <v>15</v>
      </c>
      <c r="J2359" s="2" t="str">
        <f aca="false">RAW_DATA!J2355</f>
        <v>No</v>
      </c>
      <c r="K2359" s="15" t="n">
        <f aca="false">IF(AND(F2359&lt;&gt;"",E2359&lt;&gt;""),DATEVALUE(F2359)-DATEVALUE(E2359),"")</f>
        <v>6</v>
      </c>
      <c r="L2359" s="4" t="n">
        <f aca="false">H2359*(1-I2359/100)</f>
        <v>2108</v>
      </c>
      <c r="M2359" s="4" t="n">
        <f aca="false">H2359*CALCULATIONS!$B$2</f>
        <v>1488</v>
      </c>
      <c r="N2359" s="4" t="n">
        <f aca="false">IF(J2359="Yes",H2359*CALCULATIONS!$B$3,0)</f>
        <v>0</v>
      </c>
      <c r="O2359" s="4" t="n">
        <f aca="false">L2359-M2359-N2359</f>
        <v>620</v>
      </c>
      <c r="P2359" s="16" t="n">
        <f aca="false">IF(L2359&gt;0,O2359/L2359,"")</f>
        <v>0.294117647058824</v>
      </c>
    </row>
    <row r="2360" customFormat="false" ht="15" hidden="false" customHeight="false" outlineLevel="0" collapsed="false">
      <c r="A2360" s="2" t="str">
        <f aca="false">RAW_DATA!A2356</f>
        <v>ORD-102355</v>
      </c>
      <c r="B2360" s="2" t="str">
        <f aca="false">RAW_DATA!B2356</f>
        <v>CUST-9720</v>
      </c>
      <c r="C2360" s="2" t="str">
        <f aca="false">RAW_DATA!C2356</f>
        <v>Men</v>
      </c>
      <c r="D2360" s="2" t="str">
        <f aca="false">RAW_DATA!D2356</f>
        <v>MEN-SUIT-001</v>
      </c>
      <c r="E2360" s="14" t="str">
        <f aca="false">RAW_DATA!E2356</f>
        <v>2024-01-15</v>
      </c>
      <c r="F2360" s="14" t="str">
        <f aca="false">RAW_DATA!F2356</f>
        <v>2024-01-22</v>
      </c>
      <c r="G2360" s="2" t="str">
        <f aca="false">RAW_DATA!G2356</f>
        <v>Bagmati</v>
      </c>
      <c r="H2360" s="4" t="n">
        <f aca="false">RAW_DATA!H2356</f>
        <v>8839.18</v>
      </c>
      <c r="I2360" s="5" t="n">
        <f aca="false">RAW_DATA!I2356</f>
        <v>20</v>
      </c>
      <c r="J2360" s="2" t="str">
        <f aca="false">RAW_DATA!J2356</f>
        <v>Yes</v>
      </c>
      <c r="K2360" s="15" t="n">
        <f aca="false">IF(AND(F2360&lt;&gt;"",E2360&lt;&gt;""),DATEVALUE(F2360)-DATEVALUE(E2360),"")</f>
        <v>7</v>
      </c>
      <c r="L2360" s="4" t="n">
        <f aca="false">H2360*(1-I2360/100)</f>
        <v>7071.344</v>
      </c>
      <c r="M2360" s="4" t="n">
        <f aca="false">H2360*CALCULATIONS!$B$2</f>
        <v>5303.508</v>
      </c>
      <c r="N2360" s="4" t="n">
        <f aca="false">IF(J2360="Yes",H2360*CALCULATIONS!$B$3,0)</f>
        <v>1767.836</v>
      </c>
      <c r="O2360" s="4" t="n">
        <f aca="false">L2360-M2360-N2360</f>
        <v>0</v>
      </c>
      <c r="P2360" s="16" t="n">
        <f aca="false">IF(L2360&gt;0,O2360/L2360,"")</f>
        <v>0</v>
      </c>
    </row>
    <row r="2361" customFormat="false" ht="15" hidden="false" customHeight="false" outlineLevel="0" collapsed="false">
      <c r="A2361" s="2" t="str">
        <f aca="false">RAW_DATA!A2357</f>
        <v>ORD-102356</v>
      </c>
      <c r="B2361" s="2" t="str">
        <f aca="false">RAW_DATA!B2357</f>
        <v>CUST-6576</v>
      </c>
      <c r="C2361" s="2" t="str">
        <f aca="false">RAW_DATA!C2357</f>
        <v>Women</v>
      </c>
      <c r="D2361" s="2" t="str">
        <f aca="false">RAW_DATA!D2357</f>
        <v>WOM-BLOUSE-001</v>
      </c>
      <c r="E2361" s="14" t="str">
        <f aca="false">RAW_DATA!E2357</f>
        <v>2024-04-29</v>
      </c>
      <c r="F2361" s="14" t="str">
        <f aca="false">RAW_DATA!F2357</f>
        <v>2024-05-08</v>
      </c>
      <c r="G2361" s="2" t="str">
        <f aca="false">RAW_DATA!G2357</f>
        <v>Madhesh</v>
      </c>
      <c r="H2361" s="4" t="n">
        <f aca="false">RAW_DATA!H2357</f>
        <v>745.95</v>
      </c>
      <c r="I2361" s="5" t="n">
        <f aca="false">RAW_DATA!I2357</f>
        <v>20</v>
      </c>
      <c r="J2361" s="2" t="str">
        <f aca="false">RAW_DATA!J2357</f>
        <v>No</v>
      </c>
      <c r="K2361" s="15" t="n">
        <f aca="false">IF(AND(F2361&lt;&gt;"",E2361&lt;&gt;""),DATEVALUE(F2361)-DATEVALUE(E2361),"")</f>
        <v>9</v>
      </c>
      <c r="L2361" s="4" t="n">
        <f aca="false">H2361*(1-I2361/100)</f>
        <v>596.76</v>
      </c>
      <c r="M2361" s="4" t="n">
        <f aca="false">H2361*CALCULATIONS!$B$2</f>
        <v>447.57</v>
      </c>
      <c r="N2361" s="4" t="n">
        <f aca="false">IF(J2361="Yes",H2361*CALCULATIONS!$B$3,0)</f>
        <v>0</v>
      </c>
      <c r="O2361" s="4" t="n">
        <f aca="false">L2361-M2361-N2361</f>
        <v>149.19</v>
      </c>
      <c r="P2361" s="16" t="n">
        <f aca="false">IF(L2361&gt;0,O2361/L2361,"")</f>
        <v>0.25</v>
      </c>
    </row>
    <row r="2362" customFormat="false" ht="15" hidden="false" customHeight="false" outlineLevel="0" collapsed="false">
      <c r="A2362" s="2" t="str">
        <f aca="false">RAW_DATA!A2358</f>
        <v>ORD-102357</v>
      </c>
      <c r="B2362" s="2" t="str">
        <f aca="false">RAW_DATA!B2358</f>
        <v>CUST-5830</v>
      </c>
      <c r="C2362" s="2" t="str">
        <f aca="false">RAW_DATA!C2358</f>
        <v>Men</v>
      </c>
      <c r="D2362" s="2" t="str">
        <f aca="false">RAW_DATA!D2358</f>
        <v>MEN-SHIRT-002</v>
      </c>
      <c r="E2362" s="14" t="str">
        <f aca="false">RAW_DATA!E2358</f>
        <v>2024-05-28</v>
      </c>
      <c r="F2362" s="14" t="str">
        <f aca="false">RAW_DATA!F2358</f>
        <v>2024-06-08</v>
      </c>
      <c r="G2362" s="2" t="str">
        <f aca="false">RAW_DATA!G2358</f>
        <v>Gandaki</v>
      </c>
      <c r="H2362" s="4" t="n">
        <f aca="false">RAW_DATA!H2358</f>
        <v>10121.78</v>
      </c>
      <c r="I2362" s="5" t="n">
        <f aca="false">RAW_DATA!I2358</f>
        <v>15</v>
      </c>
      <c r="J2362" s="2" t="str">
        <f aca="false">RAW_DATA!J2358</f>
        <v>Yes</v>
      </c>
      <c r="K2362" s="15" t="n">
        <f aca="false">IF(AND(F2362&lt;&gt;"",E2362&lt;&gt;""),DATEVALUE(F2362)-DATEVALUE(E2362),"")</f>
        <v>11</v>
      </c>
      <c r="L2362" s="4" t="n">
        <f aca="false">H2362*(1-I2362/100)</f>
        <v>8603.513</v>
      </c>
      <c r="M2362" s="4" t="n">
        <f aca="false">H2362*CALCULATIONS!$B$2</f>
        <v>6073.068</v>
      </c>
      <c r="N2362" s="4" t="n">
        <f aca="false">IF(J2362="Yes",H2362*CALCULATIONS!$B$3,0)</f>
        <v>2024.356</v>
      </c>
      <c r="O2362" s="4" t="n">
        <f aca="false">L2362-M2362-N2362</f>
        <v>506.089</v>
      </c>
      <c r="P2362" s="16" t="n">
        <f aca="false">IF(L2362&gt;0,O2362/L2362,"")</f>
        <v>0.0588235294117648</v>
      </c>
    </row>
    <row r="2363" customFormat="false" ht="15" hidden="false" customHeight="false" outlineLevel="0" collapsed="false">
      <c r="A2363" s="2" t="str">
        <f aca="false">RAW_DATA!A2359</f>
        <v>ORD-102358</v>
      </c>
      <c r="B2363" s="2" t="str">
        <f aca="false">RAW_DATA!B2359</f>
        <v>CUST-7073</v>
      </c>
      <c r="C2363" s="2" t="str">
        <f aca="false">RAW_DATA!C2359</f>
        <v>Men</v>
      </c>
      <c r="D2363" s="2" t="str">
        <f aca="false">RAW_DATA!D2359</f>
        <v>MEN-CHINO-001</v>
      </c>
      <c r="E2363" s="14" t="str">
        <f aca="false">RAW_DATA!E2359</f>
        <v>2024-12-09</v>
      </c>
      <c r="F2363" s="14" t="str">
        <f aca="false">RAW_DATA!F2359</f>
        <v>2024-12-16</v>
      </c>
      <c r="G2363" s="2" t="str">
        <f aca="false">RAW_DATA!G2359</f>
        <v>Lumbini</v>
      </c>
      <c r="H2363" s="4" t="n">
        <f aca="false">RAW_DATA!H2359</f>
        <v>9479.17</v>
      </c>
      <c r="I2363" s="5" t="n">
        <f aca="false">RAW_DATA!I2359</f>
        <v>10</v>
      </c>
      <c r="J2363" s="2" t="str">
        <f aca="false">RAW_DATA!J2359</f>
        <v>No</v>
      </c>
      <c r="K2363" s="15" t="n">
        <f aca="false">IF(AND(F2363&lt;&gt;"",E2363&lt;&gt;""),DATEVALUE(F2363)-DATEVALUE(E2363),"")</f>
        <v>7</v>
      </c>
      <c r="L2363" s="4" t="n">
        <f aca="false">H2363*(1-I2363/100)</f>
        <v>8531.253</v>
      </c>
      <c r="M2363" s="4" t="n">
        <f aca="false">H2363*CALCULATIONS!$B$2</f>
        <v>5687.502</v>
      </c>
      <c r="N2363" s="4" t="n">
        <f aca="false">IF(J2363="Yes",H2363*CALCULATIONS!$B$3,0)</f>
        <v>0</v>
      </c>
      <c r="O2363" s="4" t="n">
        <f aca="false">L2363-M2363-N2363</f>
        <v>2843.751</v>
      </c>
      <c r="P2363" s="16" t="n">
        <f aca="false">IF(L2363&gt;0,O2363/L2363,"")</f>
        <v>0.333333333333333</v>
      </c>
    </row>
    <row r="2364" customFormat="false" ht="15" hidden="false" customHeight="false" outlineLevel="0" collapsed="false">
      <c r="A2364" s="2" t="str">
        <f aca="false">RAW_DATA!A2360</f>
        <v>ORD-102359</v>
      </c>
      <c r="B2364" s="2" t="str">
        <f aca="false">RAW_DATA!B2360</f>
        <v>CUST-6710</v>
      </c>
      <c r="C2364" s="2" t="str">
        <f aca="false">RAW_DATA!C2360</f>
        <v>Women</v>
      </c>
      <c r="D2364" s="2" t="str">
        <f aca="false">RAW_DATA!D2360</f>
        <v>WOM-CARDIGAN-001</v>
      </c>
      <c r="E2364" s="14" t="str">
        <f aca="false">RAW_DATA!E2360</f>
        <v>2024-09-08</v>
      </c>
      <c r="F2364" s="14" t="str">
        <f aca="false">RAW_DATA!F2360</f>
        <v>2024-09-12</v>
      </c>
      <c r="G2364" s="2" t="str">
        <f aca="false">RAW_DATA!G2360</f>
        <v>Sudurpashchim</v>
      </c>
      <c r="H2364" s="4" t="n">
        <f aca="false">RAW_DATA!H2360</f>
        <v>12446.34</v>
      </c>
      <c r="I2364" s="5" t="n">
        <f aca="false">RAW_DATA!I2360</f>
        <v>10</v>
      </c>
      <c r="J2364" s="2" t="str">
        <f aca="false">RAW_DATA!J2360</f>
        <v>No</v>
      </c>
      <c r="K2364" s="15" t="n">
        <f aca="false">IF(AND(F2364&lt;&gt;"",E2364&lt;&gt;""),DATEVALUE(F2364)-DATEVALUE(E2364),"")</f>
        <v>4</v>
      </c>
      <c r="L2364" s="4" t="n">
        <f aca="false">H2364*(1-I2364/100)</f>
        <v>11201.706</v>
      </c>
      <c r="M2364" s="4" t="n">
        <f aca="false">H2364*CALCULATIONS!$B$2</f>
        <v>7467.804</v>
      </c>
      <c r="N2364" s="4" t="n">
        <f aca="false">IF(J2364="Yes",H2364*CALCULATIONS!$B$3,0)</f>
        <v>0</v>
      </c>
      <c r="O2364" s="4" t="n">
        <f aca="false">L2364-M2364-N2364</f>
        <v>3733.902</v>
      </c>
      <c r="P2364" s="16" t="n">
        <f aca="false">IF(L2364&gt;0,O2364/L2364,"")</f>
        <v>0.333333333333333</v>
      </c>
    </row>
    <row r="2365" customFormat="false" ht="15" hidden="false" customHeight="false" outlineLevel="0" collapsed="false">
      <c r="A2365" s="2" t="str">
        <f aca="false">RAW_DATA!A2361</f>
        <v>ORD-102360</v>
      </c>
      <c r="B2365" s="2" t="str">
        <f aca="false">RAW_DATA!B2361</f>
        <v>CUST-8227</v>
      </c>
      <c r="C2365" s="2" t="str">
        <f aca="false">RAW_DATA!C2361</f>
        <v>Women</v>
      </c>
      <c r="D2365" s="2" t="str">
        <f aca="false">RAW_DATA!D2361</f>
        <v>WOM-DRESS-001</v>
      </c>
      <c r="E2365" s="14" t="str">
        <f aca="false">RAW_DATA!E2361</f>
        <v>2024-10-30</v>
      </c>
      <c r="F2365" s="14" t="str">
        <f aca="false">RAW_DATA!F2361</f>
        <v>2024-11-01</v>
      </c>
      <c r="G2365" s="2" t="str">
        <f aca="false">RAW_DATA!G2361</f>
        <v>Sudurpashchim</v>
      </c>
      <c r="H2365" s="4" t="n">
        <f aca="false">RAW_DATA!H2361</f>
        <v>2111.85</v>
      </c>
      <c r="I2365" s="5" t="n">
        <f aca="false">RAW_DATA!I2361</f>
        <v>25</v>
      </c>
      <c r="J2365" s="2" t="str">
        <f aca="false">RAW_DATA!J2361</f>
        <v>Yes</v>
      </c>
      <c r="K2365" s="15" t="n">
        <f aca="false">IF(AND(F2365&lt;&gt;"",E2365&lt;&gt;""),DATEVALUE(F2365)-DATEVALUE(E2365),"")</f>
        <v>2</v>
      </c>
      <c r="L2365" s="4" t="n">
        <f aca="false">H2365*(1-I2365/100)</f>
        <v>1583.8875</v>
      </c>
      <c r="M2365" s="4" t="n">
        <f aca="false">H2365*CALCULATIONS!$B$2</f>
        <v>1267.11</v>
      </c>
      <c r="N2365" s="4" t="n">
        <f aca="false">IF(J2365="Yes",H2365*CALCULATIONS!$B$3,0)</f>
        <v>422.37</v>
      </c>
      <c r="O2365" s="4" t="n">
        <f aca="false">L2365-M2365-N2365</f>
        <v>-105.5925</v>
      </c>
      <c r="P2365" s="16" t="n">
        <f aca="false">IF(L2365&gt;0,O2365/L2365,"")</f>
        <v>-0.0666666666666667</v>
      </c>
    </row>
    <row r="2366" customFormat="false" ht="15" hidden="false" customHeight="false" outlineLevel="0" collapsed="false">
      <c r="A2366" s="2" t="str">
        <f aca="false">RAW_DATA!A2362</f>
        <v>ORD-102361</v>
      </c>
      <c r="B2366" s="2" t="str">
        <f aca="false">RAW_DATA!B2362</f>
        <v>CUST-3255</v>
      </c>
      <c r="C2366" s="2" t="str">
        <f aca="false">RAW_DATA!C2362</f>
        <v>Women</v>
      </c>
      <c r="D2366" s="2" t="str">
        <f aca="false">RAW_DATA!D2362</f>
        <v>WOM-SUIT-001</v>
      </c>
      <c r="E2366" s="14" t="str">
        <f aca="false">RAW_DATA!E2362</f>
        <v>2024-12-05</v>
      </c>
      <c r="F2366" s="14" t="str">
        <f aca="false">RAW_DATA!F2362</f>
        <v>2024-12-14</v>
      </c>
      <c r="G2366" s="2" t="str">
        <f aca="false">RAW_DATA!G2362</f>
        <v>Lumbini</v>
      </c>
      <c r="H2366" s="4" t="n">
        <f aca="false">RAW_DATA!H2362</f>
        <v>10074.83</v>
      </c>
      <c r="I2366" s="5" t="n">
        <f aca="false">RAW_DATA!I2362</f>
        <v>20</v>
      </c>
      <c r="J2366" s="2" t="str">
        <f aca="false">RAW_DATA!J2362</f>
        <v>No</v>
      </c>
      <c r="K2366" s="15" t="n">
        <f aca="false">IF(AND(F2366&lt;&gt;"",E2366&lt;&gt;""),DATEVALUE(F2366)-DATEVALUE(E2366),"")</f>
        <v>9</v>
      </c>
      <c r="L2366" s="4" t="n">
        <f aca="false">H2366*(1-I2366/100)</f>
        <v>8059.864</v>
      </c>
      <c r="M2366" s="4" t="n">
        <f aca="false">H2366*CALCULATIONS!$B$2</f>
        <v>6044.898</v>
      </c>
      <c r="N2366" s="4" t="n">
        <f aca="false">IF(J2366="Yes",H2366*CALCULATIONS!$B$3,0)</f>
        <v>0</v>
      </c>
      <c r="O2366" s="4" t="n">
        <f aca="false">L2366-M2366-N2366</f>
        <v>2014.966</v>
      </c>
      <c r="P2366" s="16" t="n">
        <f aca="false">IF(L2366&gt;0,O2366/L2366,"")</f>
        <v>0.25</v>
      </c>
    </row>
    <row r="2367" customFormat="false" ht="15" hidden="false" customHeight="false" outlineLevel="0" collapsed="false">
      <c r="A2367" s="2" t="str">
        <f aca="false">RAW_DATA!A2363</f>
        <v>ORD-102362</v>
      </c>
      <c r="B2367" s="2" t="str">
        <f aca="false">RAW_DATA!B2363</f>
        <v>CUST-6376</v>
      </c>
      <c r="C2367" s="2" t="str">
        <f aca="false">RAW_DATA!C2363</f>
        <v>Men</v>
      </c>
      <c r="D2367" s="2" t="str">
        <f aca="false">RAW_DATA!D2363</f>
        <v>MEN-CHINO-001</v>
      </c>
      <c r="E2367" s="14" t="str">
        <f aca="false">RAW_DATA!E2363</f>
        <v>2024-08-19</v>
      </c>
      <c r="F2367" s="14" t="str">
        <f aca="false">RAW_DATA!F2363</f>
        <v>2024-08-30</v>
      </c>
      <c r="G2367" s="2" t="str">
        <f aca="false">RAW_DATA!G2363</f>
        <v>Bagmati</v>
      </c>
      <c r="H2367" s="4" t="n">
        <f aca="false">RAW_DATA!H2363</f>
        <v>13655.91</v>
      </c>
      <c r="I2367" s="5" t="n">
        <f aca="false">RAW_DATA!I2363</f>
        <v>20</v>
      </c>
      <c r="J2367" s="2" t="str">
        <f aca="false">RAW_DATA!J2363</f>
        <v>No</v>
      </c>
      <c r="K2367" s="15" t="n">
        <f aca="false">IF(AND(F2367&lt;&gt;"",E2367&lt;&gt;""),DATEVALUE(F2367)-DATEVALUE(E2367),"")</f>
        <v>11</v>
      </c>
      <c r="L2367" s="4" t="n">
        <f aca="false">H2367*(1-I2367/100)</f>
        <v>10924.728</v>
      </c>
      <c r="M2367" s="4" t="n">
        <f aca="false">H2367*CALCULATIONS!$B$2</f>
        <v>8193.546</v>
      </c>
      <c r="N2367" s="4" t="n">
        <f aca="false">IF(J2367="Yes",H2367*CALCULATIONS!$B$3,0)</f>
        <v>0</v>
      </c>
      <c r="O2367" s="4" t="n">
        <f aca="false">L2367-M2367-N2367</f>
        <v>2731.182</v>
      </c>
      <c r="P2367" s="16" t="n">
        <f aca="false">IF(L2367&gt;0,O2367/L2367,"")</f>
        <v>0.25</v>
      </c>
    </row>
    <row r="2368" customFormat="false" ht="15" hidden="false" customHeight="false" outlineLevel="0" collapsed="false">
      <c r="A2368" s="2" t="str">
        <f aca="false">RAW_DATA!A2364</f>
        <v>ORD-102363</v>
      </c>
      <c r="B2368" s="2" t="str">
        <f aca="false">RAW_DATA!B2364</f>
        <v>CUST-4376</v>
      </c>
      <c r="C2368" s="2" t="str">
        <f aca="false">RAW_DATA!C2364</f>
        <v>Women</v>
      </c>
      <c r="D2368" s="2" t="str">
        <f aca="false">RAW_DATA!D2364</f>
        <v>WOM-CARDIGAN-001</v>
      </c>
      <c r="E2368" s="14" t="str">
        <f aca="false">RAW_DATA!E2364</f>
        <v>2024-02-20</v>
      </c>
      <c r="F2368" s="14" t="str">
        <f aca="false">RAW_DATA!F2364</f>
        <v>2024-02-28</v>
      </c>
      <c r="G2368" s="2" t="str">
        <f aca="false">RAW_DATA!G2364</f>
        <v>Bagmati</v>
      </c>
      <c r="H2368" s="4" t="n">
        <f aca="false">RAW_DATA!H2364</f>
        <v>13918.89</v>
      </c>
      <c r="I2368" s="5" t="n">
        <f aca="false">RAW_DATA!I2364</f>
        <v>10</v>
      </c>
      <c r="J2368" s="2" t="str">
        <f aca="false">RAW_DATA!J2364</f>
        <v>No</v>
      </c>
      <c r="K2368" s="15" t="n">
        <f aca="false">IF(AND(F2368&lt;&gt;"",E2368&lt;&gt;""),DATEVALUE(F2368)-DATEVALUE(E2368),"")</f>
        <v>8</v>
      </c>
      <c r="L2368" s="4" t="n">
        <f aca="false">H2368*(1-I2368/100)</f>
        <v>12527.001</v>
      </c>
      <c r="M2368" s="4" t="n">
        <f aca="false">H2368*CALCULATIONS!$B$2</f>
        <v>8351.334</v>
      </c>
      <c r="N2368" s="4" t="n">
        <f aca="false">IF(J2368="Yes",H2368*CALCULATIONS!$B$3,0)</f>
        <v>0</v>
      </c>
      <c r="O2368" s="4" t="n">
        <f aca="false">L2368-M2368-N2368</f>
        <v>4175.667</v>
      </c>
      <c r="P2368" s="16" t="n">
        <f aca="false">IF(L2368&gt;0,O2368/L2368,"")</f>
        <v>0.333333333333333</v>
      </c>
    </row>
    <row r="2369" customFormat="false" ht="15" hidden="false" customHeight="false" outlineLevel="0" collapsed="false">
      <c r="A2369" s="2" t="str">
        <f aca="false">RAW_DATA!A2365</f>
        <v>ORD-102364</v>
      </c>
      <c r="B2369" s="2" t="str">
        <f aca="false">RAW_DATA!B2365</f>
        <v>CUST-1486</v>
      </c>
      <c r="C2369" s="2" t="str">
        <f aca="false">RAW_DATA!C2365</f>
        <v>Women</v>
      </c>
      <c r="D2369" s="2" t="str">
        <f aca="false">RAW_DATA!D2365</f>
        <v>WOM-DRESS-001</v>
      </c>
      <c r="E2369" s="14" t="str">
        <f aca="false">RAW_DATA!E2365</f>
        <v>2024-02-23</v>
      </c>
      <c r="F2369" s="14" t="str">
        <f aca="false">RAW_DATA!F2365</f>
        <v>2024-02-25</v>
      </c>
      <c r="G2369" s="2" t="str">
        <f aca="false">RAW_DATA!G2365</f>
        <v>Gandaki</v>
      </c>
      <c r="H2369" s="4" t="n">
        <f aca="false">RAW_DATA!H2365</f>
        <v>14739.62</v>
      </c>
      <c r="I2369" s="5" t="n">
        <f aca="false">RAW_DATA!I2365</f>
        <v>15</v>
      </c>
      <c r="J2369" s="2" t="str">
        <f aca="false">RAW_DATA!J2365</f>
        <v>No</v>
      </c>
      <c r="K2369" s="15" t="n">
        <f aca="false">IF(AND(F2369&lt;&gt;"",E2369&lt;&gt;""),DATEVALUE(F2369)-DATEVALUE(E2369),"")</f>
        <v>2</v>
      </c>
      <c r="L2369" s="4" t="n">
        <f aca="false">H2369*(1-I2369/100)</f>
        <v>12528.677</v>
      </c>
      <c r="M2369" s="4" t="n">
        <f aca="false">H2369*CALCULATIONS!$B$2</f>
        <v>8843.772</v>
      </c>
      <c r="N2369" s="4" t="n">
        <f aca="false">IF(J2369="Yes",H2369*CALCULATIONS!$B$3,0)</f>
        <v>0</v>
      </c>
      <c r="O2369" s="4" t="n">
        <f aca="false">L2369-M2369-N2369</f>
        <v>3684.905</v>
      </c>
      <c r="P2369" s="16" t="n">
        <f aca="false">IF(L2369&gt;0,O2369/L2369,"")</f>
        <v>0.294117647058823</v>
      </c>
    </row>
    <row r="2370" customFormat="false" ht="15" hidden="false" customHeight="false" outlineLevel="0" collapsed="false">
      <c r="A2370" s="2" t="str">
        <f aca="false">RAW_DATA!A2366</f>
        <v>ORD-102365</v>
      </c>
      <c r="B2370" s="2" t="str">
        <f aca="false">RAW_DATA!B2366</f>
        <v>CUST-9055</v>
      </c>
      <c r="C2370" s="2" t="str">
        <f aca="false">RAW_DATA!C2366</f>
        <v>Men</v>
      </c>
      <c r="D2370" s="2" t="str">
        <f aca="false">RAW_DATA!D2366</f>
        <v>MEN-CHINO-001</v>
      </c>
      <c r="E2370" s="14" t="str">
        <f aca="false">RAW_DATA!E2366</f>
        <v>2024-02-28</v>
      </c>
      <c r="F2370" s="14" t="str">
        <f aca="false">RAW_DATA!F2366</f>
        <v>2024-03-07</v>
      </c>
      <c r="G2370" s="2" t="str">
        <f aca="false">RAW_DATA!G2366</f>
        <v>Madhesh</v>
      </c>
      <c r="H2370" s="4" t="n">
        <f aca="false">RAW_DATA!H2366</f>
        <v>12809.36</v>
      </c>
      <c r="I2370" s="5" t="n">
        <f aca="false">RAW_DATA!I2366</f>
        <v>15</v>
      </c>
      <c r="J2370" s="2" t="str">
        <f aca="false">RAW_DATA!J2366</f>
        <v>No</v>
      </c>
      <c r="K2370" s="15" t="n">
        <f aca="false">IF(AND(F2370&lt;&gt;"",E2370&lt;&gt;""),DATEVALUE(F2370)-DATEVALUE(E2370),"")</f>
        <v>8</v>
      </c>
      <c r="L2370" s="4" t="n">
        <f aca="false">H2370*(1-I2370/100)</f>
        <v>10887.956</v>
      </c>
      <c r="M2370" s="4" t="n">
        <f aca="false">H2370*CALCULATIONS!$B$2</f>
        <v>7685.616</v>
      </c>
      <c r="N2370" s="4" t="n">
        <f aca="false">IF(J2370="Yes",H2370*CALCULATIONS!$B$3,0)</f>
        <v>0</v>
      </c>
      <c r="O2370" s="4" t="n">
        <f aca="false">L2370-M2370-N2370</f>
        <v>3202.34</v>
      </c>
      <c r="P2370" s="16" t="n">
        <f aca="false">IF(L2370&gt;0,O2370/L2370,"")</f>
        <v>0.294117647058824</v>
      </c>
    </row>
    <row r="2371" customFormat="false" ht="15" hidden="false" customHeight="false" outlineLevel="0" collapsed="false">
      <c r="A2371" s="2" t="str">
        <f aca="false">RAW_DATA!A2367</f>
        <v>ORD-102366</v>
      </c>
      <c r="B2371" s="2" t="str">
        <f aca="false">RAW_DATA!B2367</f>
        <v>CUST-3734</v>
      </c>
      <c r="C2371" s="2" t="str">
        <f aca="false">RAW_DATA!C2367</f>
        <v>Kids</v>
      </c>
      <c r="D2371" s="2" t="str">
        <f aca="false">RAW_DATA!D2367</f>
        <v>KID-FROCK-001</v>
      </c>
      <c r="E2371" s="14" t="str">
        <f aca="false">RAW_DATA!E2367</f>
        <v>2024-01-12</v>
      </c>
      <c r="F2371" s="14" t="str">
        <f aca="false">RAW_DATA!F2367</f>
        <v>2024-01-20</v>
      </c>
      <c r="G2371" s="2" t="str">
        <f aca="false">RAW_DATA!G2367</f>
        <v>Bagmati</v>
      </c>
      <c r="H2371" s="4" t="n">
        <f aca="false">RAW_DATA!H2367</f>
        <v>8858.35</v>
      </c>
      <c r="I2371" s="5" t="n">
        <f aca="false">RAW_DATA!I2367</f>
        <v>10</v>
      </c>
      <c r="J2371" s="2" t="str">
        <f aca="false">RAW_DATA!J2367</f>
        <v>No</v>
      </c>
      <c r="K2371" s="15" t="n">
        <f aca="false">IF(AND(F2371&lt;&gt;"",E2371&lt;&gt;""),DATEVALUE(F2371)-DATEVALUE(E2371),"")</f>
        <v>8</v>
      </c>
      <c r="L2371" s="4" t="n">
        <f aca="false">H2371*(1-I2371/100)</f>
        <v>7972.515</v>
      </c>
      <c r="M2371" s="4" t="n">
        <f aca="false">H2371*CALCULATIONS!$B$2</f>
        <v>5315.01</v>
      </c>
      <c r="N2371" s="4" t="n">
        <f aca="false">IF(J2371="Yes",H2371*CALCULATIONS!$B$3,0)</f>
        <v>0</v>
      </c>
      <c r="O2371" s="4" t="n">
        <f aca="false">L2371-M2371-N2371</f>
        <v>2657.505</v>
      </c>
      <c r="P2371" s="16" t="n">
        <f aca="false">IF(L2371&gt;0,O2371/L2371,"")</f>
        <v>0.333333333333333</v>
      </c>
    </row>
    <row r="2372" customFormat="false" ht="15" hidden="false" customHeight="false" outlineLevel="0" collapsed="false">
      <c r="A2372" s="2" t="str">
        <f aca="false">RAW_DATA!A2368</f>
        <v>ORD-102367</v>
      </c>
      <c r="B2372" s="2" t="str">
        <f aca="false">RAW_DATA!B2368</f>
        <v>CUST-7929</v>
      </c>
      <c r="C2372" s="2" t="str">
        <f aca="false">RAW_DATA!C2368</f>
        <v>Kids</v>
      </c>
      <c r="D2372" s="2" t="str">
        <f aca="false">RAW_DATA!D2368</f>
        <v>KID-HOODIE-001</v>
      </c>
      <c r="E2372" s="14" t="str">
        <f aca="false">RAW_DATA!E2368</f>
        <v>2024-03-16</v>
      </c>
      <c r="F2372" s="14" t="str">
        <f aca="false">RAW_DATA!F2368</f>
        <v>2024-03-22</v>
      </c>
      <c r="G2372" s="2" t="str">
        <f aca="false">RAW_DATA!G2368</f>
        <v>Madhesh</v>
      </c>
      <c r="H2372" s="4" t="n">
        <f aca="false">RAW_DATA!H2368</f>
        <v>5870.89</v>
      </c>
      <c r="I2372" s="5" t="n">
        <f aca="false">RAW_DATA!I2368</f>
        <v>0</v>
      </c>
      <c r="J2372" s="2" t="str">
        <f aca="false">RAW_DATA!J2368</f>
        <v>No</v>
      </c>
      <c r="K2372" s="15" t="n">
        <f aca="false">IF(AND(F2372&lt;&gt;"",E2372&lt;&gt;""),DATEVALUE(F2372)-DATEVALUE(E2372),"")</f>
        <v>6</v>
      </c>
      <c r="L2372" s="4" t="n">
        <f aca="false">H2372*(1-I2372/100)</f>
        <v>5870.89</v>
      </c>
      <c r="M2372" s="4" t="n">
        <f aca="false">H2372*CALCULATIONS!$B$2</f>
        <v>3522.534</v>
      </c>
      <c r="N2372" s="4" t="n">
        <f aca="false">IF(J2372="Yes",H2372*CALCULATIONS!$B$3,0)</f>
        <v>0</v>
      </c>
      <c r="O2372" s="4" t="n">
        <f aca="false">L2372-M2372-N2372</f>
        <v>2348.356</v>
      </c>
      <c r="P2372" s="16" t="n">
        <f aca="false">IF(L2372&gt;0,O2372/L2372,"")</f>
        <v>0.4</v>
      </c>
    </row>
    <row r="2373" customFormat="false" ht="15" hidden="false" customHeight="false" outlineLevel="0" collapsed="false">
      <c r="A2373" s="2" t="str">
        <f aca="false">RAW_DATA!A2369</f>
        <v>ORD-102368</v>
      </c>
      <c r="B2373" s="2" t="str">
        <f aca="false">RAW_DATA!B2369</f>
        <v>CUST-1338</v>
      </c>
      <c r="C2373" s="2" t="str">
        <f aca="false">RAW_DATA!C2369</f>
        <v>Women</v>
      </c>
      <c r="D2373" s="2" t="str">
        <f aca="false">RAW_DATA!D2369</f>
        <v>WOM-TOP-001</v>
      </c>
      <c r="E2373" s="14" t="str">
        <f aca="false">RAW_DATA!E2369</f>
        <v>2024-12-02</v>
      </c>
      <c r="F2373" s="14" t="str">
        <f aca="false">RAW_DATA!F2369</f>
        <v>2024-12-06</v>
      </c>
      <c r="G2373" s="2" t="str">
        <f aca="false">RAW_DATA!G2369</f>
        <v>Karnali</v>
      </c>
      <c r="H2373" s="4" t="n">
        <f aca="false">RAW_DATA!H2369</f>
        <v>1796.74</v>
      </c>
      <c r="I2373" s="5" t="n">
        <f aca="false">RAW_DATA!I2369</f>
        <v>10</v>
      </c>
      <c r="J2373" s="2" t="str">
        <f aca="false">RAW_DATA!J2369</f>
        <v>No</v>
      </c>
      <c r="K2373" s="15" t="n">
        <f aca="false">IF(AND(F2373&lt;&gt;"",E2373&lt;&gt;""),DATEVALUE(F2373)-DATEVALUE(E2373),"")</f>
        <v>4</v>
      </c>
      <c r="L2373" s="4" t="n">
        <f aca="false">H2373*(1-I2373/100)</f>
        <v>1617.066</v>
      </c>
      <c r="M2373" s="4" t="n">
        <f aca="false">H2373*CALCULATIONS!$B$2</f>
        <v>1078.044</v>
      </c>
      <c r="N2373" s="4" t="n">
        <f aca="false">IF(J2373="Yes",H2373*CALCULATIONS!$B$3,0)</f>
        <v>0</v>
      </c>
      <c r="O2373" s="4" t="n">
        <f aca="false">L2373-M2373-N2373</f>
        <v>539.022</v>
      </c>
      <c r="P2373" s="16" t="n">
        <f aca="false">IF(L2373&gt;0,O2373/L2373,"")</f>
        <v>0.333333333333333</v>
      </c>
    </row>
    <row r="2374" customFormat="false" ht="15" hidden="false" customHeight="false" outlineLevel="0" collapsed="false">
      <c r="A2374" s="2" t="str">
        <f aca="false">RAW_DATA!A2370</f>
        <v>ORD-102369</v>
      </c>
      <c r="B2374" s="2" t="str">
        <f aca="false">RAW_DATA!B2370</f>
        <v>CUST-7464</v>
      </c>
      <c r="C2374" s="2" t="str">
        <f aca="false">RAW_DATA!C2370</f>
        <v>Women</v>
      </c>
      <c r="D2374" s="2" t="str">
        <f aca="false">RAW_DATA!D2370</f>
        <v>WOM-SUIT-001</v>
      </c>
      <c r="E2374" s="14" t="str">
        <f aca="false">RAW_DATA!E2370</f>
        <v>2024-12-08</v>
      </c>
      <c r="F2374" s="14" t="str">
        <f aca="false">RAW_DATA!F2370</f>
        <v>2024-12-12</v>
      </c>
      <c r="G2374" s="2" t="str">
        <f aca="false">RAW_DATA!G2370</f>
        <v>Sudurpashchim</v>
      </c>
      <c r="H2374" s="4" t="n">
        <f aca="false">RAW_DATA!H2370</f>
        <v>11647.63</v>
      </c>
      <c r="I2374" s="5" t="n">
        <f aca="false">RAW_DATA!I2370</f>
        <v>0</v>
      </c>
      <c r="J2374" s="2" t="str">
        <f aca="false">RAW_DATA!J2370</f>
        <v>Yes</v>
      </c>
      <c r="K2374" s="15" t="n">
        <f aca="false">IF(AND(F2374&lt;&gt;"",E2374&lt;&gt;""),DATEVALUE(F2374)-DATEVALUE(E2374),"")</f>
        <v>4</v>
      </c>
      <c r="L2374" s="4" t="n">
        <f aca="false">H2374*(1-I2374/100)</f>
        <v>11647.63</v>
      </c>
      <c r="M2374" s="4" t="n">
        <f aca="false">H2374*CALCULATIONS!$B$2</f>
        <v>6988.578</v>
      </c>
      <c r="N2374" s="4" t="n">
        <f aca="false">IF(J2374="Yes",H2374*CALCULATIONS!$B$3,0)</f>
        <v>2329.526</v>
      </c>
      <c r="O2374" s="4" t="n">
        <f aca="false">L2374-M2374-N2374</f>
        <v>2329.526</v>
      </c>
      <c r="P2374" s="16" t="n">
        <f aca="false">IF(L2374&gt;0,O2374/L2374,"")</f>
        <v>0.2</v>
      </c>
    </row>
    <row r="2375" customFormat="false" ht="15" hidden="false" customHeight="false" outlineLevel="0" collapsed="false">
      <c r="A2375" s="2" t="str">
        <f aca="false">RAW_DATA!A2371</f>
        <v>ORD-102370</v>
      </c>
      <c r="B2375" s="2" t="str">
        <f aca="false">RAW_DATA!B2371</f>
        <v>CUST-9726</v>
      </c>
      <c r="C2375" s="2" t="str">
        <f aca="false">RAW_DATA!C2371</f>
        <v>Men</v>
      </c>
      <c r="D2375" s="2" t="str">
        <f aca="false">RAW_DATA!D2371</f>
        <v>MEN-SHIRT-002</v>
      </c>
      <c r="E2375" s="14" t="str">
        <f aca="false">RAW_DATA!E2371</f>
        <v>2024-02-10</v>
      </c>
      <c r="F2375" s="14" t="str">
        <f aca="false">RAW_DATA!F2371</f>
        <v>2024-02-11</v>
      </c>
      <c r="G2375" s="2" t="str">
        <f aca="false">RAW_DATA!G2371</f>
        <v>Bagmati</v>
      </c>
      <c r="H2375" s="4" t="n">
        <f aca="false">RAW_DATA!H2371</f>
        <v>11915.34</v>
      </c>
      <c r="I2375" s="5" t="n">
        <f aca="false">RAW_DATA!I2371</f>
        <v>5</v>
      </c>
      <c r="J2375" s="2" t="str">
        <f aca="false">RAW_DATA!J2371</f>
        <v>No</v>
      </c>
      <c r="K2375" s="15" t="n">
        <f aca="false">IF(AND(F2375&lt;&gt;"",E2375&lt;&gt;""),DATEVALUE(F2375)-DATEVALUE(E2375),"")</f>
        <v>1</v>
      </c>
      <c r="L2375" s="4" t="n">
        <f aca="false">H2375*(1-I2375/100)</f>
        <v>11319.573</v>
      </c>
      <c r="M2375" s="4" t="n">
        <f aca="false">H2375*CALCULATIONS!$B$2</f>
        <v>7149.204</v>
      </c>
      <c r="N2375" s="4" t="n">
        <f aca="false">IF(J2375="Yes",H2375*CALCULATIONS!$B$3,0)</f>
        <v>0</v>
      </c>
      <c r="O2375" s="4" t="n">
        <f aca="false">L2375-M2375-N2375</f>
        <v>4170.369</v>
      </c>
      <c r="P2375" s="16" t="n">
        <f aca="false">IF(L2375&gt;0,O2375/L2375,"")</f>
        <v>0.368421052631579</v>
      </c>
    </row>
    <row r="2376" customFormat="false" ht="15" hidden="false" customHeight="false" outlineLevel="0" collapsed="false">
      <c r="A2376" s="2" t="str">
        <f aca="false">RAW_DATA!A2372</f>
        <v>ORD-102371</v>
      </c>
      <c r="B2376" s="2" t="str">
        <f aca="false">RAW_DATA!B2372</f>
        <v>CUST-7989</v>
      </c>
      <c r="C2376" s="2" t="str">
        <f aca="false">RAW_DATA!C2372</f>
        <v>Men</v>
      </c>
      <c r="D2376" s="2" t="str">
        <f aca="false">RAW_DATA!D2372</f>
        <v>MEN-KURTA-001</v>
      </c>
      <c r="E2376" s="14" t="str">
        <f aca="false">RAW_DATA!E2372</f>
        <v>2024-06-10</v>
      </c>
      <c r="F2376" s="14" t="str">
        <f aca="false">RAW_DATA!F2372</f>
        <v>2024-06-14</v>
      </c>
      <c r="G2376" s="2" t="str">
        <f aca="false">RAW_DATA!G2372</f>
        <v>Sudurpashchim</v>
      </c>
      <c r="H2376" s="4" t="n">
        <f aca="false">RAW_DATA!H2372</f>
        <v>2448.82</v>
      </c>
      <c r="I2376" s="5" t="n">
        <f aca="false">RAW_DATA!I2372</f>
        <v>10</v>
      </c>
      <c r="J2376" s="2" t="str">
        <f aca="false">RAW_DATA!J2372</f>
        <v>No</v>
      </c>
      <c r="K2376" s="15" t="n">
        <f aca="false">IF(AND(F2376&lt;&gt;"",E2376&lt;&gt;""),DATEVALUE(F2376)-DATEVALUE(E2376),"")</f>
        <v>4</v>
      </c>
      <c r="L2376" s="4" t="n">
        <f aca="false">H2376*(1-I2376/100)</f>
        <v>2203.938</v>
      </c>
      <c r="M2376" s="4" t="n">
        <f aca="false">H2376*CALCULATIONS!$B$2</f>
        <v>1469.292</v>
      </c>
      <c r="N2376" s="4" t="n">
        <f aca="false">IF(J2376="Yes",H2376*CALCULATIONS!$B$3,0)</f>
        <v>0</v>
      </c>
      <c r="O2376" s="4" t="n">
        <f aca="false">L2376-M2376-N2376</f>
        <v>734.646</v>
      </c>
      <c r="P2376" s="16" t="n">
        <f aca="false">IF(L2376&gt;0,O2376/L2376,"")</f>
        <v>0.333333333333333</v>
      </c>
    </row>
    <row r="2377" customFormat="false" ht="15" hidden="false" customHeight="false" outlineLevel="0" collapsed="false">
      <c r="A2377" s="2" t="str">
        <f aca="false">RAW_DATA!A2373</f>
        <v>ORD-102372</v>
      </c>
      <c r="B2377" s="2" t="str">
        <f aca="false">RAW_DATA!B2373</f>
        <v>CUST-1699</v>
      </c>
      <c r="C2377" s="2" t="str">
        <f aca="false">RAW_DATA!C2373</f>
        <v>Men</v>
      </c>
      <c r="D2377" s="2" t="str">
        <f aca="false">RAW_DATA!D2373</f>
        <v>MEN-SHIRT-001</v>
      </c>
      <c r="E2377" s="14" t="str">
        <f aca="false">RAW_DATA!E2373</f>
        <v>2024-02-21</v>
      </c>
      <c r="F2377" s="14" t="str">
        <f aca="false">RAW_DATA!F2373</f>
        <v>2024-03-02</v>
      </c>
      <c r="G2377" s="2" t="str">
        <f aca="false">RAW_DATA!G2373</f>
        <v>Lumbini</v>
      </c>
      <c r="H2377" s="4" t="n">
        <f aca="false">RAW_DATA!H2373</f>
        <v>12482.1</v>
      </c>
      <c r="I2377" s="5" t="n">
        <f aca="false">RAW_DATA!I2373</f>
        <v>10</v>
      </c>
      <c r="J2377" s="2" t="str">
        <f aca="false">RAW_DATA!J2373</f>
        <v>No</v>
      </c>
      <c r="K2377" s="15" t="n">
        <f aca="false">IF(AND(F2377&lt;&gt;"",E2377&lt;&gt;""),DATEVALUE(F2377)-DATEVALUE(E2377),"")</f>
        <v>10</v>
      </c>
      <c r="L2377" s="4" t="n">
        <f aca="false">H2377*(1-I2377/100)</f>
        <v>11233.89</v>
      </c>
      <c r="M2377" s="4" t="n">
        <f aca="false">H2377*CALCULATIONS!$B$2</f>
        <v>7489.26</v>
      </c>
      <c r="N2377" s="4" t="n">
        <f aca="false">IF(J2377="Yes",H2377*CALCULATIONS!$B$3,0)</f>
        <v>0</v>
      </c>
      <c r="O2377" s="4" t="n">
        <f aca="false">L2377-M2377-N2377</f>
        <v>3744.63</v>
      </c>
      <c r="P2377" s="16" t="n">
        <f aca="false">IF(L2377&gt;0,O2377/L2377,"")</f>
        <v>0.333333333333333</v>
      </c>
    </row>
    <row r="2378" customFormat="false" ht="15" hidden="false" customHeight="false" outlineLevel="0" collapsed="false">
      <c r="A2378" s="2" t="str">
        <f aca="false">RAW_DATA!A2374</f>
        <v>ORD-102373</v>
      </c>
      <c r="B2378" s="2" t="str">
        <f aca="false">RAW_DATA!B2374</f>
        <v>CUST-6623</v>
      </c>
      <c r="C2378" s="2" t="str">
        <f aca="false">RAW_DATA!C2374</f>
        <v>Men</v>
      </c>
      <c r="D2378" s="2" t="str">
        <f aca="false">RAW_DATA!D2374</f>
        <v>MEN-SHIRT-001</v>
      </c>
      <c r="E2378" s="14" t="str">
        <f aca="false">RAW_DATA!E2374</f>
        <v>2024-08-24</v>
      </c>
      <c r="F2378" s="14" t="str">
        <f aca="false">RAW_DATA!F2374</f>
        <v>2024-08-27</v>
      </c>
      <c r="G2378" s="2" t="str">
        <f aca="false">RAW_DATA!G2374</f>
        <v>Karnali</v>
      </c>
      <c r="H2378" s="4" t="n">
        <f aca="false">RAW_DATA!H2374</f>
        <v>3576.57</v>
      </c>
      <c r="I2378" s="5" t="n">
        <f aca="false">RAW_DATA!I2374</f>
        <v>10</v>
      </c>
      <c r="J2378" s="2" t="str">
        <f aca="false">RAW_DATA!J2374</f>
        <v>Yes</v>
      </c>
      <c r="K2378" s="15" t="n">
        <f aca="false">IF(AND(F2378&lt;&gt;"",E2378&lt;&gt;""),DATEVALUE(F2378)-DATEVALUE(E2378),"")</f>
        <v>3</v>
      </c>
      <c r="L2378" s="4" t="n">
        <f aca="false">H2378*(1-I2378/100)</f>
        <v>3218.913</v>
      </c>
      <c r="M2378" s="4" t="n">
        <f aca="false">H2378*CALCULATIONS!$B$2</f>
        <v>2145.942</v>
      </c>
      <c r="N2378" s="4" t="n">
        <f aca="false">IF(J2378="Yes",H2378*CALCULATIONS!$B$3,0)</f>
        <v>715.314</v>
      </c>
      <c r="O2378" s="4" t="n">
        <f aca="false">L2378-M2378-N2378</f>
        <v>357.657</v>
      </c>
      <c r="P2378" s="16" t="n">
        <f aca="false">IF(L2378&gt;0,O2378/L2378,"")</f>
        <v>0.111111111111111</v>
      </c>
    </row>
    <row r="2379" customFormat="false" ht="15" hidden="false" customHeight="false" outlineLevel="0" collapsed="false">
      <c r="A2379" s="2" t="str">
        <f aca="false">RAW_DATA!A2375</f>
        <v>ORD-102374</v>
      </c>
      <c r="B2379" s="2" t="str">
        <f aca="false">RAW_DATA!B2375</f>
        <v>CUST-6712</v>
      </c>
      <c r="C2379" s="2" t="str">
        <f aca="false">RAW_DATA!C2375</f>
        <v>Kids</v>
      </c>
      <c r="D2379" s="2" t="str">
        <f aca="false">RAW_DATA!D2375</f>
        <v>KID-ONESIE-001</v>
      </c>
      <c r="E2379" s="14" t="str">
        <f aca="false">RAW_DATA!E2375</f>
        <v>2024-03-12</v>
      </c>
      <c r="F2379" s="14" t="str">
        <f aca="false">RAW_DATA!F2375</f>
        <v>2024-03-23</v>
      </c>
      <c r="G2379" s="2" t="str">
        <f aca="false">RAW_DATA!G2375</f>
        <v>Madhesh</v>
      </c>
      <c r="H2379" s="4" t="n">
        <f aca="false">RAW_DATA!H2375</f>
        <v>11484.13</v>
      </c>
      <c r="I2379" s="5" t="n">
        <f aca="false">RAW_DATA!I2375</f>
        <v>15</v>
      </c>
      <c r="J2379" s="2" t="str">
        <f aca="false">RAW_DATA!J2375</f>
        <v>Yes</v>
      </c>
      <c r="K2379" s="15" t="n">
        <f aca="false">IF(AND(F2379&lt;&gt;"",E2379&lt;&gt;""),DATEVALUE(F2379)-DATEVALUE(E2379),"")</f>
        <v>11</v>
      </c>
      <c r="L2379" s="4" t="n">
        <f aca="false">H2379*(1-I2379/100)</f>
        <v>9761.5105</v>
      </c>
      <c r="M2379" s="4" t="n">
        <f aca="false">H2379*CALCULATIONS!$B$2</f>
        <v>6890.478</v>
      </c>
      <c r="N2379" s="4" t="n">
        <f aca="false">IF(J2379="Yes",H2379*CALCULATIONS!$B$3,0)</f>
        <v>2296.826</v>
      </c>
      <c r="O2379" s="4" t="n">
        <f aca="false">L2379-M2379-N2379</f>
        <v>574.206499999999</v>
      </c>
      <c r="P2379" s="16" t="n">
        <f aca="false">IF(L2379&gt;0,O2379/L2379,"")</f>
        <v>0.0588235294117646</v>
      </c>
    </row>
    <row r="2380" customFormat="false" ht="15" hidden="false" customHeight="false" outlineLevel="0" collapsed="false">
      <c r="A2380" s="2" t="str">
        <f aca="false">RAW_DATA!A2376</f>
        <v>ORD-102375</v>
      </c>
      <c r="B2380" s="2" t="str">
        <f aca="false">RAW_DATA!B2376</f>
        <v>CUST-1116</v>
      </c>
      <c r="C2380" s="2" t="str">
        <f aca="false">RAW_DATA!C2376</f>
        <v>Women</v>
      </c>
      <c r="D2380" s="2" t="str">
        <f aca="false">RAW_DATA!D2376</f>
        <v>WOM-SCARF-001</v>
      </c>
      <c r="E2380" s="14" t="str">
        <f aca="false">RAW_DATA!E2376</f>
        <v>2024-05-03</v>
      </c>
      <c r="F2380" s="14" t="str">
        <f aca="false">RAW_DATA!F2376</f>
        <v>2024-05-12</v>
      </c>
      <c r="G2380" s="2" t="str">
        <f aca="false">RAW_DATA!G2376</f>
        <v>Madhesh</v>
      </c>
      <c r="H2380" s="4" t="n">
        <f aca="false">RAW_DATA!H2376</f>
        <v>3530.29</v>
      </c>
      <c r="I2380" s="5" t="n">
        <f aca="false">RAW_DATA!I2376</f>
        <v>5</v>
      </c>
      <c r="J2380" s="2" t="str">
        <f aca="false">RAW_DATA!J2376</f>
        <v>Yes</v>
      </c>
      <c r="K2380" s="15" t="n">
        <f aca="false">IF(AND(F2380&lt;&gt;"",E2380&lt;&gt;""),DATEVALUE(F2380)-DATEVALUE(E2380),"")</f>
        <v>9</v>
      </c>
      <c r="L2380" s="4" t="n">
        <f aca="false">H2380*(1-I2380/100)</f>
        <v>3353.7755</v>
      </c>
      <c r="M2380" s="4" t="n">
        <f aca="false">H2380*CALCULATIONS!$B$2</f>
        <v>2118.174</v>
      </c>
      <c r="N2380" s="4" t="n">
        <f aca="false">IF(J2380="Yes",H2380*CALCULATIONS!$B$3,0)</f>
        <v>706.058</v>
      </c>
      <c r="O2380" s="4" t="n">
        <f aca="false">L2380-M2380-N2380</f>
        <v>529.5435</v>
      </c>
      <c r="P2380" s="16" t="n">
        <f aca="false">IF(L2380&gt;0,O2380/L2380,"")</f>
        <v>0.157894736842105</v>
      </c>
    </row>
    <row r="2381" customFormat="false" ht="15" hidden="false" customHeight="false" outlineLevel="0" collapsed="false">
      <c r="A2381" s="2" t="str">
        <f aca="false">RAW_DATA!A2377</f>
        <v>ORD-102376</v>
      </c>
      <c r="B2381" s="2" t="str">
        <f aca="false">RAW_DATA!B2377</f>
        <v>CUST-5782</v>
      </c>
      <c r="C2381" s="2" t="str">
        <f aca="false">RAW_DATA!C2377</f>
        <v>Women</v>
      </c>
      <c r="D2381" s="2" t="str">
        <f aca="false">RAW_DATA!D2377</f>
        <v>WOM-CARDIGAN-001</v>
      </c>
      <c r="E2381" s="14" t="str">
        <f aca="false">RAW_DATA!E2377</f>
        <v>2024-08-08</v>
      </c>
      <c r="F2381" s="14" t="str">
        <f aca="false">RAW_DATA!F2377</f>
        <v>2024-08-10</v>
      </c>
      <c r="G2381" s="2" t="str">
        <f aca="false">RAW_DATA!G2377</f>
        <v>Madhesh</v>
      </c>
      <c r="H2381" s="4" t="n">
        <f aca="false">RAW_DATA!H2377</f>
        <v>14660.3</v>
      </c>
      <c r="I2381" s="5" t="n">
        <f aca="false">RAW_DATA!I2377</f>
        <v>30</v>
      </c>
      <c r="J2381" s="2" t="str">
        <f aca="false">RAW_DATA!J2377</f>
        <v>No</v>
      </c>
      <c r="K2381" s="15" t="n">
        <f aca="false">IF(AND(F2381&lt;&gt;"",E2381&lt;&gt;""),DATEVALUE(F2381)-DATEVALUE(E2381),"")</f>
        <v>2</v>
      </c>
      <c r="L2381" s="4" t="n">
        <f aca="false">H2381*(1-I2381/100)</f>
        <v>10262.21</v>
      </c>
      <c r="M2381" s="4" t="n">
        <f aca="false">H2381*CALCULATIONS!$B$2</f>
        <v>8796.18</v>
      </c>
      <c r="N2381" s="4" t="n">
        <f aca="false">IF(J2381="Yes",H2381*CALCULATIONS!$B$3,0)</f>
        <v>0</v>
      </c>
      <c r="O2381" s="4" t="n">
        <f aca="false">L2381-M2381-N2381</f>
        <v>1466.03</v>
      </c>
      <c r="P2381" s="16" t="n">
        <f aca="false">IF(L2381&gt;0,O2381/L2381,"")</f>
        <v>0.142857142857143</v>
      </c>
    </row>
    <row r="2382" customFormat="false" ht="15" hidden="false" customHeight="false" outlineLevel="0" collapsed="false">
      <c r="A2382" s="2" t="str">
        <f aca="false">RAW_DATA!A2378</f>
        <v>ORD-102377</v>
      </c>
      <c r="B2382" s="2" t="str">
        <f aca="false">RAW_DATA!B2378</f>
        <v>CUST-4046</v>
      </c>
      <c r="C2382" s="2" t="str">
        <f aca="false">RAW_DATA!C2378</f>
        <v>Women</v>
      </c>
      <c r="D2382" s="2" t="str">
        <f aca="false">RAW_DATA!D2378</f>
        <v>WOM-TOP-001</v>
      </c>
      <c r="E2382" s="14" t="str">
        <f aca="false">RAW_DATA!E2378</f>
        <v>2024-07-11</v>
      </c>
      <c r="F2382" s="14" t="str">
        <f aca="false">RAW_DATA!F2378</f>
        <v>2024-07-15</v>
      </c>
      <c r="G2382" s="2" t="str">
        <f aca="false">RAW_DATA!G2378</f>
        <v>Bagmati</v>
      </c>
      <c r="H2382" s="4" t="n">
        <f aca="false">RAW_DATA!H2378</f>
        <v>12981.23</v>
      </c>
      <c r="I2382" s="5" t="n">
        <f aca="false">RAW_DATA!I2378</f>
        <v>10</v>
      </c>
      <c r="J2382" s="2" t="str">
        <f aca="false">RAW_DATA!J2378</f>
        <v>No</v>
      </c>
      <c r="K2382" s="15" t="n">
        <f aca="false">IF(AND(F2382&lt;&gt;"",E2382&lt;&gt;""),DATEVALUE(F2382)-DATEVALUE(E2382),"")</f>
        <v>4</v>
      </c>
      <c r="L2382" s="4" t="n">
        <f aca="false">H2382*(1-I2382/100)</f>
        <v>11683.107</v>
      </c>
      <c r="M2382" s="4" t="n">
        <f aca="false">H2382*CALCULATIONS!$B$2</f>
        <v>7788.738</v>
      </c>
      <c r="N2382" s="4" t="n">
        <f aca="false">IF(J2382="Yes",H2382*CALCULATIONS!$B$3,0)</f>
        <v>0</v>
      </c>
      <c r="O2382" s="4" t="n">
        <f aca="false">L2382-M2382-N2382</f>
        <v>3894.369</v>
      </c>
      <c r="P2382" s="16" t="n">
        <f aca="false">IF(L2382&gt;0,O2382/L2382,"")</f>
        <v>0.333333333333333</v>
      </c>
    </row>
    <row r="2383" customFormat="false" ht="15" hidden="false" customHeight="false" outlineLevel="0" collapsed="false">
      <c r="A2383" s="2" t="str">
        <f aca="false">RAW_DATA!A2379</f>
        <v>ORD-102378</v>
      </c>
      <c r="B2383" s="2" t="str">
        <f aca="false">RAW_DATA!B2379</f>
        <v>CUST-9324</v>
      </c>
      <c r="C2383" s="2" t="str">
        <f aca="false">RAW_DATA!C2379</f>
        <v>Men</v>
      </c>
      <c r="D2383" s="2" t="str">
        <f aca="false">RAW_DATA!D2379</f>
        <v>MEN-SHIRT-002</v>
      </c>
      <c r="E2383" s="14" t="str">
        <f aca="false">RAW_DATA!E2379</f>
        <v>2024-12-13</v>
      </c>
      <c r="F2383" s="14" t="str">
        <f aca="false">RAW_DATA!F2379</f>
        <v>2024-12-20</v>
      </c>
      <c r="G2383" s="2" t="str">
        <f aca="false">RAW_DATA!G2379</f>
        <v>Bagmati</v>
      </c>
      <c r="H2383" s="4" t="n">
        <f aca="false">RAW_DATA!H2379</f>
        <v>4068.44</v>
      </c>
      <c r="I2383" s="5" t="n">
        <f aca="false">RAW_DATA!I2379</f>
        <v>10</v>
      </c>
      <c r="J2383" s="2" t="str">
        <f aca="false">RAW_DATA!J2379</f>
        <v>No</v>
      </c>
      <c r="K2383" s="15" t="n">
        <f aca="false">IF(AND(F2383&lt;&gt;"",E2383&lt;&gt;""),DATEVALUE(F2383)-DATEVALUE(E2383),"")</f>
        <v>7</v>
      </c>
      <c r="L2383" s="4" t="n">
        <f aca="false">H2383*(1-I2383/100)</f>
        <v>3661.596</v>
      </c>
      <c r="M2383" s="4" t="n">
        <f aca="false">H2383*CALCULATIONS!$B$2</f>
        <v>2441.064</v>
      </c>
      <c r="N2383" s="4" t="n">
        <f aca="false">IF(J2383="Yes",H2383*CALCULATIONS!$B$3,0)</f>
        <v>0</v>
      </c>
      <c r="O2383" s="4" t="n">
        <f aca="false">L2383-M2383-N2383</f>
        <v>1220.532</v>
      </c>
      <c r="P2383" s="16" t="n">
        <f aca="false">IF(L2383&gt;0,O2383/L2383,"")</f>
        <v>0.333333333333333</v>
      </c>
    </row>
    <row r="2384" customFormat="false" ht="15" hidden="false" customHeight="false" outlineLevel="0" collapsed="false">
      <c r="A2384" s="2" t="str">
        <f aca="false">RAW_DATA!A2380</f>
        <v>ORD-102379</v>
      </c>
      <c r="B2384" s="2" t="str">
        <f aca="false">RAW_DATA!B2380</f>
        <v>CUST-7196</v>
      </c>
      <c r="C2384" s="2" t="str">
        <f aca="false">RAW_DATA!C2380</f>
        <v>Kids</v>
      </c>
      <c r="D2384" s="2" t="str">
        <f aca="false">RAW_DATA!D2380</f>
        <v>KID-HOODIE-001</v>
      </c>
      <c r="E2384" s="14" t="str">
        <f aca="false">RAW_DATA!E2380</f>
        <v>2024-03-22</v>
      </c>
      <c r="F2384" s="14" t="str">
        <f aca="false">RAW_DATA!F2380</f>
        <v>2024-03-28</v>
      </c>
      <c r="G2384" s="2" t="str">
        <f aca="false">RAW_DATA!G2380</f>
        <v>Madhesh</v>
      </c>
      <c r="H2384" s="4" t="n">
        <f aca="false">RAW_DATA!H2380</f>
        <v>908.51</v>
      </c>
      <c r="I2384" s="5" t="n">
        <f aca="false">RAW_DATA!I2380</f>
        <v>15</v>
      </c>
      <c r="J2384" s="2" t="str">
        <f aca="false">RAW_DATA!J2380</f>
        <v>No</v>
      </c>
      <c r="K2384" s="15" t="n">
        <f aca="false">IF(AND(F2384&lt;&gt;"",E2384&lt;&gt;""),DATEVALUE(F2384)-DATEVALUE(E2384),"")</f>
        <v>6</v>
      </c>
      <c r="L2384" s="4" t="n">
        <f aca="false">H2384*(1-I2384/100)</f>
        <v>772.2335</v>
      </c>
      <c r="M2384" s="4" t="n">
        <f aca="false">H2384*CALCULATIONS!$B$2</f>
        <v>545.106</v>
      </c>
      <c r="N2384" s="4" t="n">
        <f aca="false">IF(J2384="Yes",H2384*CALCULATIONS!$B$3,0)</f>
        <v>0</v>
      </c>
      <c r="O2384" s="4" t="n">
        <f aca="false">L2384-M2384-N2384</f>
        <v>227.1275</v>
      </c>
      <c r="P2384" s="16" t="n">
        <f aca="false">IF(L2384&gt;0,O2384/L2384,"")</f>
        <v>0.294117647058824</v>
      </c>
    </row>
    <row r="2385" customFormat="false" ht="15" hidden="false" customHeight="false" outlineLevel="0" collapsed="false">
      <c r="A2385" s="2" t="str">
        <f aca="false">RAW_DATA!A2381</f>
        <v>ORD-102380</v>
      </c>
      <c r="B2385" s="2" t="str">
        <f aca="false">RAW_DATA!B2381</f>
        <v>CUST-2125</v>
      </c>
      <c r="C2385" s="2" t="str">
        <f aca="false">RAW_DATA!C2381</f>
        <v>Women</v>
      </c>
      <c r="D2385" s="2" t="str">
        <f aca="false">RAW_DATA!D2381</f>
        <v>WOM-BLOUSE-001</v>
      </c>
      <c r="E2385" s="14" t="str">
        <f aca="false">RAW_DATA!E2381</f>
        <v>2024-02-12</v>
      </c>
      <c r="F2385" s="14" t="str">
        <f aca="false">RAW_DATA!F2381</f>
        <v>2024-02-17</v>
      </c>
      <c r="G2385" s="2" t="str">
        <f aca="false">RAW_DATA!G2381</f>
        <v>Sudurpashchim</v>
      </c>
      <c r="H2385" s="4" t="n">
        <f aca="false">RAW_DATA!H2381</f>
        <v>3067.79</v>
      </c>
      <c r="I2385" s="5" t="n">
        <f aca="false">RAW_DATA!I2381</f>
        <v>10</v>
      </c>
      <c r="J2385" s="2" t="str">
        <f aca="false">RAW_DATA!J2381</f>
        <v>No</v>
      </c>
      <c r="K2385" s="15" t="n">
        <f aca="false">IF(AND(F2385&lt;&gt;"",E2385&lt;&gt;""),DATEVALUE(F2385)-DATEVALUE(E2385),"")</f>
        <v>5</v>
      </c>
      <c r="L2385" s="4" t="n">
        <f aca="false">H2385*(1-I2385/100)</f>
        <v>2761.011</v>
      </c>
      <c r="M2385" s="4" t="n">
        <f aca="false">H2385*CALCULATIONS!$B$2</f>
        <v>1840.674</v>
      </c>
      <c r="N2385" s="4" t="n">
        <f aca="false">IF(J2385="Yes",H2385*CALCULATIONS!$B$3,0)</f>
        <v>0</v>
      </c>
      <c r="O2385" s="4" t="n">
        <f aca="false">L2385-M2385-N2385</f>
        <v>920.337</v>
      </c>
      <c r="P2385" s="16" t="n">
        <f aca="false">IF(L2385&gt;0,O2385/L2385,"")</f>
        <v>0.333333333333333</v>
      </c>
    </row>
    <row r="2386" customFormat="false" ht="15" hidden="false" customHeight="false" outlineLevel="0" collapsed="false">
      <c r="A2386" s="2" t="str">
        <f aca="false">RAW_DATA!A2382</f>
        <v>ORD-102381</v>
      </c>
      <c r="B2386" s="2" t="str">
        <f aca="false">RAW_DATA!B2382</f>
        <v>CUST-4354</v>
      </c>
      <c r="C2386" s="2" t="str">
        <f aca="false">RAW_DATA!C2382</f>
        <v>Kids</v>
      </c>
      <c r="D2386" s="2" t="str">
        <f aca="false">RAW_DATA!D2382</f>
        <v>KID-SHORTS-001</v>
      </c>
      <c r="E2386" s="14" t="str">
        <f aca="false">RAW_DATA!E2382</f>
        <v>2024-12-22</v>
      </c>
      <c r="F2386" s="14" t="str">
        <f aca="false">RAW_DATA!F2382</f>
        <v>2024-12-27</v>
      </c>
      <c r="G2386" s="2" t="str">
        <f aca="false">RAW_DATA!G2382</f>
        <v>Bagmati</v>
      </c>
      <c r="H2386" s="4" t="n">
        <f aca="false">RAW_DATA!H2382</f>
        <v>9540.05</v>
      </c>
      <c r="I2386" s="5" t="n">
        <f aca="false">RAW_DATA!I2382</f>
        <v>0</v>
      </c>
      <c r="J2386" s="2" t="str">
        <f aca="false">RAW_DATA!J2382</f>
        <v>No</v>
      </c>
      <c r="K2386" s="15" t="n">
        <f aca="false">IF(AND(F2386&lt;&gt;"",E2386&lt;&gt;""),DATEVALUE(F2386)-DATEVALUE(E2386),"")</f>
        <v>5</v>
      </c>
      <c r="L2386" s="4" t="n">
        <f aca="false">H2386*(1-I2386/100)</f>
        <v>9540.05</v>
      </c>
      <c r="M2386" s="4" t="n">
        <f aca="false">H2386*CALCULATIONS!$B$2</f>
        <v>5724.03</v>
      </c>
      <c r="N2386" s="4" t="n">
        <f aca="false">IF(J2386="Yes",H2386*CALCULATIONS!$B$3,0)</f>
        <v>0</v>
      </c>
      <c r="O2386" s="4" t="n">
        <f aca="false">L2386-M2386-N2386</f>
        <v>3816.02</v>
      </c>
      <c r="P2386" s="16" t="n">
        <f aca="false">IF(L2386&gt;0,O2386/L2386,"")</f>
        <v>0.4</v>
      </c>
    </row>
    <row r="2387" customFormat="false" ht="15" hidden="false" customHeight="false" outlineLevel="0" collapsed="false">
      <c r="A2387" s="2" t="str">
        <f aca="false">RAW_DATA!A2383</f>
        <v>ORD-102382</v>
      </c>
      <c r="B2387" s="2" t="str">
        <f aca="false">RAW_DATA!B2383</f>
        <v>CUST-9959</v>
      </c>
      <c r="C2387" s="2" t="str">
        <f aca="false">RAW_DATA!C2383</f>
        <v>Men</v>
      </c>
      <c r="D2387" s="2" t="str">
        <f aca="false">RAW_DATA!D2383</f>
        <v>MEN-JACKET-001</v>
      </c>
      <c r="E2387" s="14" t="str">
        <f aca="false">RAW_DATA!E2383</f>
        <v>2024-07-10</v>
      </c>
      <c r="F2387" s="14" t="str">
        <f aca="false">RAW_DATA!F2383</f>
        <v>2024-07-24</v>
      </c>
      <c r="G2387" s="2" t="str">
        <f aca="false">RAW_DATA!G2383</f>
        <v>Madhesh</v>
      </c>
      <c r="H2387" s="4" t="n">
        <f aca="false">RAW_DATA!H2383</f>
        <v>1121.38</v>
      </c>
      <c r="I2387" s="5" t="n">
        <f aca="false">RAW_DATA!I2383</f>
        <v>10</v>
      </c>
      <c r="J2387" s="2" t="str">
        <f aca="false">RAW_DATA!J2383</f>
        <v>Yes</v>
      </c>
      <c r="K2387" s="15" t="n">
        <f aca="false">IF(AND(F2387&lt;&gt;"",E2387&lt;&gt;""),DATEVALUE(F2387)-DATEVALUE(E2387),"")</f>
        <v>14</v>
      </c>
      <c r="L2387" s="4" t="n">
        <f aca="false">H2387*(1-I2387/100)</f>
        <v>1009.242</v>
      </c>
      <c r="M2387" s="4" t="n">
        <f aca="false">H2387*CALCULATIONS!$B$2</f>
        <v>672.828</v>
      </c>
      <c r="N2387" s="4" t="n">
        <f aca="false">IF(J2387="Yes",H2387*CALCULATIONS!$B$3,0)</f>
        <v>224.276</v>
      </c>
      <c r="O2387" s="4" t="n">
        <f aca="false">L2387-M2387-N2387</f>
        <v>112.138</v>
      </c>
      <c r="P2387" s="16" t="n">
        <f aca="false">IF(L2387&gt;0,O2387/L2387,"")</f>
        <v>0.111111111111111</v>
      </c>
    </row>
    <row r="2388" customFormat="false" ht="15" hidden="false" customHeight="false" outlineLevel="0" collapsed="false">
      <c r="A2388" s="2" t="str">
        <f aca="false">RAW_DATA!A2384</f>
        <v>ORD-102383</v>
      </c>
      <c r="B2388" s="2" t="str">
        <f aca="false">RAW_DATA!B2384</f>
        <v>CUST-9341</v>
      </c>
      <c r="C2388" s="2" t="str">
        <f aca="false">RAW_DATA!C2384</f>
        <v>Men</v>
      </c>
      <c r="D2388" s="2" t="str">
        <f aca="false">RAW_DATA!D2384</f>
        <v>MEN-TSHIRT-001</v>
      </c>
      <c r="E2388" s="14" t="str">
        <f aca="false">RAW_DATA!E2384</f>
        <v>2024-09-06</v>
      </c>
      <c r="F2388" s="14" t="str">
        <f aca="false">RAW_DATA!F2384</f>
        <v>2024-09-11</v>
      </c>
      <c r="G2388" s="2" t="str">
        <f aca="false">RAW_DATA!G2384</f>
        <v>Sudurpashchim</v>
      </c>
      <c r="H2388" s="4" t="n">
        <f aca="false">RAW_DATA!H2384</f>
        <v>4328.85</v>
      </c>
      <c r="I2388" s="5" t="n">
        <f aca="false">RAW_DATA!I2384</f>
        <v>0</v>
      </c>
      <c r="J2388" s="2" t="str">
        <f aca="false">RAW_DATA!J2384</f>
        <v>No</v>
      </c>
      <c r="K2388" s="15" t="n">
        <f aca="false">IF(AND(F2388&lt;&gt;"",E2388&lt;&gt;""),DATEVALUE(F2388)-DATEVALUE(E2388),"")</f>
        <v>5</v>
      </c>
      <c r="L2388" s="4" t="n">
        <f aca="false">H2388*(1-I2388/100)</f>
        <v>4328.85</v>
      </c>
      <c r="M2388" s="4" t="n">
        <f aca="false">H2388*CALCULATIONS!$B$2</f>
        <v>2597.31</v>
      </c>
      <c r="N2388" s="4" t="n">
        <f aca="false">IF(J2388="Yes",H2388*CALCULATIONS!$B$3,0)</f>
        <v>0</v>
      </c>
      <c r="O2388" s="4" t="n">
        <f aca="false">L2388-M2388-N2388</f>
        <v>1731.54</v>
      </c>
      <c r="P2388" s="16" t="n">
        <f aca="false">IF(L2388&gt;0,O2388/L2388,"")</f>
        <v>0.4</v>
      </c>
    </row>
    <row r="2389" customFormat="false" ht="15" hidden="false" customHeight="false" outlineLevel="0" collapsed="false">
      <c r="A2389" s="2" t="str">
        <f aca="false">RAW_DATA!A2385</f>
        <v>ORD-102384</v>
      </c>
      <c r="B2389" s="2" t="str">
        <f aca="false">RAW_DATA!B2385</f>
        <v>CUST-6193</v>
      </c>
      <c r="C2389" s="2" t="str">
        <f aca="false">RAW_DATA!C2385</f>
        <v>Kids</v>
      </c>
      <c r="D2389" s="2" t="str">
        <f aca="false">RAW_DATA!D2385</f>
        <v>KID-JACKET-001</v>
      </c>
      <c r="E2389" s="14" t="str">
        <f aca="false">RAW_DATA!E2385</f>
        <v>2024-02-29</v>
      </c>
      <c r="F2389" s="14" t="str">
        <f aca="false">RAW_DATA!F2385</f>
        <v>2024-03-06</v>
      </c>
      <c r="G2389" s="2" t="str">
        <f aca="false">RAW_DATA!G2385</f>
        <v>Gandaki</v>
      </c>
      <c r="H2389" s="4" t="n">
        <f aca="false">RAW_DATA!H2385</f>
        <v>4423.53</v>
      </c>
      <c r="I2389" s="5" t="n">
        <f aca="false">RAW_DATA!I2385</f>
        <v>25</v>
      </c>
      <c r="J2389" s="2" t="str">
        <f aca="false">RAW_DATA!J2385</f>
        <v>No</v>
      </c>
      <c r="K2389" s="15" t="n">
        <f aca="false">IF(AND(F2389&lt;&gt;"",E2389&lt;&gt;""),DATEVALUE(F2389)-DATEVALUE(E2389),"")</f>
        <v>6</v>
      </c>
      <c r="L2389" s="4" t="n">
        <f aca="false">H2389*(1-I2389/100)</f>
        <v>3317.6475</v>
      </c>
      <c r="M2389" s="4" t="n">
        <f aca="false">H2389*CALCULATIONS!$B$2</f>
        <v>2654.118</v>
      </c>
      <c r="N2389" s="4" t="n">
        <f aca="false">IF(J2389="Yes",H2389*CALCULATIONS!$B$3,0)</f>
        <v>0</v>
      </c>
      <c r="O2389" s="4" t="n">
        <f aca="false">L2389-M2389-N2389</f>
        <v>663.5295</v>
      </c>
      <c r="P2389" s="16" t="n">
        <f aca="false">IF(L2389&gt;0,O2389/L2389,"")</f>
        <v>0.2</v>
      </c>
    </row>
    <row r="2390" customFormat="false" ht="15" hidden="false" customHeight="false" outlineLevel="0" collapsed="false">
      <c r="A2390" s="2" t="str">
        <f aca="false">RAW_DATA!A2386</f>
        <v>ORD-102385</v>
      </c>
      <c r="B2390" s="2" t="str">
        <f aca="false">RAW_DATA!B2386</f>
        <v>CUST-1058</v>
      </c>
      <c r="C2390" s="2" t="str">
        <f aca="false">RAW_DATA!C2386</f>
        <v>Women</v>
      </c>
      <c r="D2390" s="2" t="str">
        <f aca="false">RAW_DATA!D2386</f>
        <v>WOM-KURTA-001</v>
      </c>
      <c r="E2390" s="14" t="str">
        <f aca="false">RAW_DATA!E2386</f>
        <v>2024-08-02</v>
      </c>
      <c r="F2390" s="14" t="str">
        <f aca="false">RAW_DATA!F2386</f>
        <v>2024-08-08</v>
      </c>
      <c r="G2390" s="2" t="str">
        <f aca="false">RAW_DATA!G2386</f>
        <v>Gandaki</v>
      </c>
      <c r="H2390" s="4" t="n">
        <f aca="false">RAW_DATA!H2386</f>
        <v>12060.67</v>
      </c>
      <c r="I2390" s="5" t="n">
        <f aca="false">RAW_DATA!I2386</f>
        <v>20</v>
      </c>
      <c r="J2390" s="2" t="str">
        <f aca="false">RAW_DATA!J2386</f>
        <v>No</v>
      </c>
      <c r="K2390" s="15" t="n">
        <f aca="false">IF(AND(F2390&lt;&gt;"",E2390&lt;&gt;""),DATEVALUE(F2390)-DATEVALUE(E2390),"")</f>
        <v>6</v>
      </c>
      <c r="L2390" s="4" t="n">
        <f aca="false">H2390*(1-I2390/100)</f>
        <v>9648.536</v>
      </c>
      <c r="M2390" s="4" t="n">
        <f aca="false">H2390*CALCULATIONS!$B$2</f>
        <v>7236.402</v>
      </c>
      <c r="N2390" s="4" t="n">
        <f aca="false">IF(J2390="Yes",H2390*CALCULATIONS!$B$3,0)</f>
        <v>0</v>
      </c>
      <c r="O2390" s="4" t="n">
        <f aca="false">L2390-M2390-N2390</f>
        <v>2412.134</v>
      </c>
      <c r="P2390" s="16" t="n">
        <f aca="false">IF(L2390&gt;0,O2390/L2390,"")</f>
        <v>0.25</v>
      </c>
    </row>
    <row r="2391" customFormat="false" ht="15" hidden="false" customHeight="false" outlineLevel="0" collapsed="false">
      <c r="A2391" s="2" t="str">
        <f aca="false">RAW_DATA!A2387</f>
        <v>ORD-102386</v>
      </c>
      <c r="B2391" s="2" t="str">
        <f aca="false">RAW_DATA!B2387</f>
        <v>CUST-6241</v>
      </c>
      <c r="C2391" s="2" t="str">
        <f aca="false">RAW_DATA!C2387</f>
        <v>Women</v>
      </c>
      <c r="D2391" s="2" t="str">
        <f aca="false">RAW_DATA!D2387</f>
        <v>WOM-DRESS-001</v>
      </c>
      <c r="E2391" s="14" t="str">
        <f aca="false">RAW_DATA!E2387</f>
        <v>2024-11-10</v>
      </c>
      <c r="F2391" s="14" t="str">
        <f aca="false">RAW_DATA!F2387</f>
        <v>2024-11-16</v>
      </c>
      <c r="G2391" s="2" t="str">
        <f aca="false">RAW_DATA!G2387</f>
        <v>Gandaki</v>
      </c>
      <c r="H2391" s="4" t="n">
        <f aca="false">RAW_DATA!H2387</f>
        <v>12943.85</v>
      </c>
      <c r="I2391" s="5" t="n">
        <f aca="false">RAW_DATA!I2387</f>
        <v>30</v>
      </c>
      <c r="J2391" s="2" t="str">
        <f aca="false">RAW_DATA!J2387</f>
        <v>No</v>
      </c>
      <c r="K2391" s="15" t="n">
        <f aca="false">IF(AND(F2391&lt;&gt;"",E2391&lt;&gt;""),DATEVALUE(F2391)-DATEVALUE(E2391),"")</f>
        <v>6</v>
      </c>
      <c r="L2391" s="4" t="n">
        <f aca="false">H2391*(1-I2391/100)</f>
        <v>9060.695</v>
      </c>
      <c r="M2391" s="4" t="n">
        <f aca="false">H2391*CALCULATIONS!$B$2</f>
        <v>7766.31</v>
      </c>
      <c r="N2391" s="4" t="n">
        <f aca="false">IF(J2391="Yes",H2391*CALCULATIONS!$B$3,0)</f>
        <v>0</v>
      </c>
      <c r="O2391" s="4" t="n">
        <f aca="false">L2391-M2391-N2391</f>
        <v>1294.385</v>
      </c>
      <c r="P2391" s="16" t="n">
        <f aca="false">IF(L2391&gt;0,O2391/L2391,"")</f>
        <v>0.142857142857143</v>
      </c>
    </row>
    <row r="2392" customFormat="false" ht="15" hidden="false" customHeight="false" outlineLevel="0" collapsed="false">
      <c r="A2392" s="2" t="str">
        <f aca="false">RAW_DATA!A2388</f>
        <v>ORD-102387</v>
      </c>
      <c r="B2392" s="2" t="str">
        <f aca="false">RAW_DATA!B2388</f>
        <v>CUST-3224</v>
      </c>
      <c r="C2392" s="2" t="str">
        <f aca="false">RAW_DATA!C2388</f>
        <v>Women</v>
      </c>
      <c r="D2392" s="2" t="str">
        <f aca="false">RAW_DATA!D2388</f>
        <v>WOM-BLOUSE-001</v>
      </c>
      <c r="E2392" s="14" t="str">
        <f aca="false">RAW_DATA!E2388</f>
        <v>2024-06-17</v>
      </c>
      <c r="F2392" s="14" t="str">
        <f aca="false">RAW_DATA!F2388</f>
        <v>2024-06-23</v>
      </c>
      <c r="G2392" s="2" t="str">
        <f aca="false">RAW_DATA!G2388</f>
        <v>Bagmati</v>
      </c>
      <c r="H2392" s="4" t="n">
        <f aca="false">RAW_DATA!H2388</f>
        <v>3938.38</v>
      </c>
      <c r="I2392" s="5" t="n">
        <f aca="false">RAW_DATA!I2388</f>
        <v>25</v>
      </c>
      <c r="J2392" s="2" t="str">
        <f aca="false">RAW_DATA!J2388</f>
        <v>No</v>
      </c>
      <c r="K2392" s="15" t="n">
        <f aca="false">IF(AND(F2392&lt;&gt;"",E2392&lt;&gt;""),DATEVALUE(F2392)-DATEVALUE(E2392),"")</f>
        <v>6</v>
      </c>
      <c r="L2392" s="4" t="n">
        <f aca="false">H2392*(1-I2392/100)</f>
        <v>2953.785</v>
      </c>
      <c r="M2392" s="4" t="n">
        <f aca="false">H2392*CALCULATIONS!$B$2</f>
        <v>2363.028</v>
      </c>
      <c r="N2392" s="4" t="n">
        <f aca="false">IF(J2392="Yes",H2392*CALCULATIONS!$B$3,0)</f>
        <v>0</v>
      </c>
      <c r="O2392" s="4" t="n">
        <f aca="false">L2392-M2392-N2392</f>
        <v>590.757</v>
      </c>
      <c r="P2392" s="16" t="n">
        <f aca="false">IF(L2392&gt;0,O2392/L2392,"")</f>
        <v>0.2</v>
      </c>
    </row>
    <row r="2393" customFormat="false" ht="15" hidden="false" customHeight="false" outlineLevel="0" collapsed="false">
      <c r="A2393" s="2" t="str">
        <f aca="false">RAW_DATA!A2389</f>
        <v>ORD-102388</v>
      </c>
      <c r="B2393" s="2" t="str">
        <f aca="false">RAW_DATA!B2389</f>
        <v>CUST-2963</v>
      </c>
      <c r="C2393" s="2" t="str">
        <f aca="false">RAW_DATA!C2389</f>
        <v>Kids</v>
      </c>
      <c r="D2393" s="2" t="str">
        <f aca="false">RAW_DATA!D2389</f>
        <v>KID-FROCK-001</v>
      </c>
      <c r="E2393" s="14" t="str">
        <f aca="false">RAW_DATA!E2389</f>
        <v>2024-08-05</v>
      </c>
      <c r="F2393" s="14" t="str">
        <f aca="false">RAW_DATA!F2389</f>
        <v>2024-08-14</v>
      </c>
      <c r="G2393" s="2" t="str">
        <f aca="false">RAW_DATA!G2389</f>
        <v>Madhesh</v>
      </c>
      <c r="H2393" s="4" t="n">
        <f aca="false">RAW_DATA!H2389</f>
        <v>808.46</v>
      </c>
      <c r="I2393" s="5" t="n">
        <f aca="false">RAW_DATA!I2389</f>
        <v>5</v>
      </c>
      <c r="J2393" s="2" t="str">
        <f aca="false">RAW_DATA!J2389</f>
        <v>No</v>
      </c>
      <c r="K2393" s="15" t="n">
        <f aca="false">IF(AND(F2393&lt;&gt;"",E2393&lt;&gt;""),DATEVALUE(F2393)-DATEVALUE(E2393),"")</f>
        <v>9</v>
      </c>
      <c r="L2393" s="4" t="n">
        <f aca="false">H2393*(1-I2393/100)</f>
        <v>768.037</v>
      </c>
      <c r="M2393" s="4" t="n">
        <f aca="false">H2393*CALCULATIONS!$B$2</f>
        <v>485.076</v>
      </c>
      <c r="N2393" s="4" t="n">
        <f aca="false">IF(J2393="Yes",H2393*CALCULATIONS!$B$3,0)</f>
        <v>0</v>
      </c>
      <c r="O2393" s="4" t="n">
        <f aca="false">L2393-M2393-N2393</f>
        <v>282.961</v>
      </c>
      <c r="P2393" s="16" t="n">
        <f aca="false">IF(L2393&gt;0,O2393/L2393,"")</f>
        <v>0.368421052631579</v>
      </c>
    </row>
    <row r="2394" customFormat="false" ht="15" hidden="false" customHeight="false" outlineLevel="0" collapsed="false">
      <c r="A2394" s="2" t="str">
        <f aca="false">RAW_DATA!A2390</f>
        <v>ORD-102389</v>
      </c>
      <c r="B2394" s="2" t="str">
        <f aca="false">RAW_DATA!B2390</f>
        <v>CUST-9255</v>
      </c>
      <c r="C2394" s="2" t="str">
        <f aca="false">RAW_DATA!C2390</f>
        <v>Women</v>
      </c>
      <c r="D2394" s="2" t="str">
        <f aca="false">RAW_DATA!D2390</f>
        <v>WOM-LEHENGA-001</v>
      </c>
      <c r="E2394" s="14" t="str">
        <f aca="false">RAW_DATA!E2390</f>
        <v>2024-01-18</v>
      </c>
      <c r="F2394" s="14" t="str">
        <f aca="false">RAW_DATA!F2390</f>
        <v>2024-01-21</v>
      </c>
      <c r="G2394" s="2" t="str">
        <f aca="false">RAW_DATA!G2390</f>
        <v>Karnali</v>
      </c>
      <c r="H2394" s="4" t="n">
        <f aca="false">RAW_DATA!H2390</f>
        <v>4429.34</v>
      </c>
      <c r="I2394" s="5" t="n">
        <f aca="false">RAW_DATA!I2390</f>
        <v>30</v>
      </c>
      <c r="J2394" s="2" t="str">
        <f aca="false">RAW_DATA!J2390</f>
        <v>No</v>
      </c>
      <c r="K2394" s="15" t="n">
        <f aca="false">IF(AND(F2394&lt;&gt;"",E2394&lt;&gt;""),DATEVALUE(F2394)-DATEVALUE(E2394),"")</f>
        <v>3</v>
      </c>
      <c r="L2394" s="4" t="n">
        <f aca="false">H2394*(1-I2394/100)</f>
        <v>3100.538</v>
      </c>
      <c r="M2394" s="4" t="n">
        <f aca="false">H2394*CALCULATIONS!$B$2</f>
        <v>2657.604</v>
      </c>
      <c r="N2394" s="4" t="n">
        <f aca="false">IF(J2394="Yes",H2394*CALCULATIONS!$B$3,0)</f>
        <v>0</v>
      </c>
      <c r="O2394" s="4" t="n">
        <f aca="false">L2394-M2394-N2394</f>
        <v>442.934</v>
      </c>
      <c r="P2394" s="16" t="n">
        <f aca="false">IF(L2394&gt;0,O2394/L2394,"")</f>
        <v>0.142857142857143</v>
      </c>
    </row>
    <row r="2395" customFormat="false" ht="15" hidden="false" customHeight="false" outlineLevel="0" collapsed="false">
      <c r="A2395" s="2" t="str">
        <f aca="false">RAW_DATA!A2391</f>
        <v>ORD-102390</v>
      </c>
      <c r="B2395" s="2" t="str">
        <f aca="false">RAW_DATA!B2391</f>
        <v>CUST-9388</v>
      </c>
      <c r="C2395" s="2" t="str">
        <f aca="false">RAW_DATA!C2391</f>
        <v>Women</v>
      </c>
      <c r="D2395" s="2" t="str">
        <f aca="false">RAW_DATA!D2391</f>
        <v>WOM-SAREE-001</v>
      </c>
      <c r="E2395" s="14" t="str">
        <f aca="false">RAW_DATA!E2391</f>
        <v>2024-08-14</v>
      </c>
      <c r="F2395" s="14" t="str">
        <f aca="false">RAW_DATA!F2391</f>
        <v>2024-08-21</v>
      </c>
      <c r="G2395" s="2" t="str">
        <f aca="false">RAW_DATA!G2391</f>
        <v>Gandaki</v>
      </c>
      <c r="H2395" s="4" t="n">
        <f aca="false">RAW_DATA!H2391</f>
        <v>8451.46</v>
      </c>
      <c r="I2395" s="5" t="n">
        <f aca="false">RAW_DATA!I2391</f>
        <v>5</v>
      </c>
      <c r="J2395" s="2" t="str">
        <f aca="false">RAW_DATA!J2391</f>
        <v>No</v>
      </c>
      <c r="K2395" s="15" t="n">
        <f aca="false">IF(AND(F2395&lt;&gt;"",E2395&lt;&gt;""),DATEVALUE(F2395)-DATEVALUE(E2395),"")</f>
        <v>7</v>
      </c>
      <c r="L2395" s="4" t="n">
        <f aca="false">H2395*(1-I2395/100)</f>
        <v>8028.887</v>
      </c>
      <c r="M2395" s="4" t="n">
        <f aca="false">H2395*CALCULATIONS!$B$2</f>
        <v>5070.876</v>
      </c>
      <c r="N2395" s="4" t="n">
        <f aca="false">IF(J2395="Yes",H2395*CALCULATIONS!$B$3,0)</f>
        <v>0</v>
      </c>
      <c r="O2395" s="4" t="n">
        <f aca="false">L2395-M2395-N2395</f>
        <v>2958.011</v>
      </c>
      <c r="P2395" s="16" t="n">
        <f aca="false">IF(L2395&gt;0,O2395/L2395,"")</f>
        <v>0.368421052631579</v>
      </c>
    </row>
    <row r="2396" customFormat="false" ht="15" hidden="false" customHeight="false" outlineLevel="0" collapsed="false">
      <c r="A2396" s="2" t="str">
        <f aca="false">RAW_DATA!A2392</f>
        <v>ORD-102391</v>
      </c>
      <c r="B2396" s="2" t="str">
        <f aca="false">RAW_DATA!B2392</f>
        <v>CUST-4810</v>
      </c>
      <c r="C2396" s="2" t="str">
        <f aca="false">RAW_DATA!C2392</f>
        <v>Men</v>
      </c>
      <c r="D2396" s="2" t="str">
        <f aca="false">RAW_DATA!D2392</f>
        <v>MEN-JEANS-002</v>
      </c>
      <c r="E2396" s="14" t="str">
        <f aca="false">RAW_DATA!E2392</f>
        <v>2024-08-18</v>
      </c>
      <c r="F2396" s="14" t="str">
        <f aca="false">RAW_DATA!F2392</f>
        <v>2024-08-19</v>
      </c>
      <c r="G2396" s="2" t="str">
        <f aca="false">RAW_DATA!G2392</f>
        <v>Bagmati</v>
      </c>
      <c r="H2396" s="4" t="n">
        <f aca="false">RAW_DATA!H2392</f>
        <v>11534.22</v>
      </c>
      <c r="I2396" s="5" t="n">
        <f aca="false">RAW_DATA!I2392</f>
        <v>10</v>
      </c>
      <c r="J2396" s="2" t="str">
        <f aca="false">RAW_DATA!J2392</f>
        <v>No</v>
      </c>
      <c r="K2396" s="15" t="n">
        <f aca="false">IF(AND(F2396&lt;&gt;"",E2396&lt;&gt;""),DATEVALUE(F2396)-DATEVALUE(E2396),"")</f>
        <v>1</v>
      </c>
      <c r="L2396" s="4" t="n">
        <f aca="false">H2396*(1-I2396/100)</f>
        <v>10380.798</v>
      </c>
      <c r="M2396" s="4" t="n">
        <f aca="false">H2396*CALCULATIONS!$B$2</f>
        <v>6920.532</v>
      </c>
      <c r="N2396" s="4" t="n">
        <f aca="false">IF(J2396="Yes",H2396*CALCULATIONS!$B$3,0)</f>
        <v>0</v>
      </c>
      <c r="O2396" s="4" t="n">
        <f aca="false">L2396-M2396-N2396</f>
        <v>3460.266</v>
      </c>
      <c r="P2396" s="16" t="n">
        <f aca="false">IF(L2396&gt;0,O2396/L2396,"")</f>
        <v>0.333333333333333</v>
      </c>
    </row>
    <row r="2397" customFormat="false" ht="15" hidden="false" customHeight="false" outlineLevel="0" collapsed="false">
      <c r="A2397" s="2" t="str">
        <f aca="false">RAW_DATA!A2393</f>
        <v>ORD-102392</v>
      </c>
      <c r="B2397" s="2" t="str">
        <f aca="false">RAW_DATA!B2393</f>
        <v>CUST-7867</v>
      </c>
      <c r="C2397" s="2" t="str">
        <f aca="false">RAW_DATA!C2393</f>
        <v>Women</v>
      </c>
      <c r="D2397" s="2" t="str">
        <f aca="false">RAW_DATA!D2393</f>
        <v>WOM-SCARF-001</v>
      </c>
      <c r="E2397" s="14" t="str">
        <f aca="false">RAW_DATA!E2393</f>
        <v>2024-06-27</v>
      </c>
      <c r="F2397" s="14" t="str">
        <f aca="false">RAW_DATA!F2393</f>
        <v>2024-06-30</v>
      </c>
      <c r="G2397" s="2" t="str">
        <f aca="false">RAW_DATA!G2393</f>
        <v>Bagmati</v>
      </c>
      <c r="H2397" s="4" t="n">
        <f aca="false">RAW_DATA!H2393</f>
        <v>14160.15</v>
      </c>
      <c r="I2397" s="5" t="n">
        <f aca="false">RAW_DATA!I2393</f>
        <v>0</v>
      </c>
      <c r="J2397" s="2" t="str">
        <f aca="false">RAW_DATA!J2393</f>
        <v>No</v>
      </c>
      <c r="K2397" s="15" t="n">
        <f aca="false">IF(AND(F2397&lt;&gt;"",E2397&lt;&gt;""),DATEVALUE(F2397)-DATEVALUE(E2397),"")</f>
        <v>3</v>
      </c>
      <c r="L2397" s="4" t="n">
        <f aca="false">H2397*(1-I2397/100)</f>
        <v>14160.15</v>
      </c>
      <c r="M2397" s="4" t="n">
        <f aca="false">H2397*CALCULATIONS!$B$2</f>
        <v>8496.09</v>
      </c>
      <c r="N2397" s="4" t="n">
        <f aca="false">IF(J2397="Yes",H2397*CALCULATIONS!$B$3,0)</f>
        <v>0</v>
      </c>
      <c r="O2397" s="4" t="n">
        <f aca="false">L2397-M2397-N2397</f>
        <v>5664.06</v>
      </c>
      <c r="P2397" s="16" t="n">
        <f aca="false">IF(L2397&gt;0,O2397/L2397,"")</f>
        <v>0.4</v>
      </c>
    </row>
    <row r="2398" customFormat="false" ht="15" hidden="false" customHeight="false" outlineLevel="0" collapsed="false">
      <c r="A2398" s="2" t="str">
        <f aca="false">RAW_DATA!A2394</f>
        <v>ORD-102393</v>
      </c>
      <c r="B2398" s="2" t="str">
        <f aca="false">RAW_DATA!B2394</f>
        <v>CUST-5292</v>
      </c>
      <c r="C2398" s="2" t="str">
        <f aca="false">RAW_DATA!C2394</f>
        <v>Kids</v>
      </c>
      <c r="D2398" s="2" t="str">
        <f aca="false">RAW_DATA!D2394</f>
        <v>KID-JEANS-001</v>
      </c>
      <c r="E2398" s="14" t="str">
        <f aca="false">RAW_DATA!E2394</f>
        <v>2024-05-15</v>
      </c>
      <c r="F2398" s="14" t="str">
        <f aca="false">RAW_DATA!F2394</f>
        <v>2024-05-23</v>
      </c>
      <c r="G2398" s="2" t="str">
        <f aca="false">RAW_DATA!G2394</f>
        <v>Gandaki</v>
      </c>
      <c r="H2398" s="4" t="n">
        <f aca="false">RAW_DATA!H2394</f>
        <v>2431.98</v>
      </c>
      <c r="I2398" s="5" t="n">
        <f aca="false">RAW_DATA!I2394</f>
        <v>15</v>
      </c>
      <c r="J2398" s="2" t="str">
        <f aca="false">RAW_DATA!J2394</f>
        <v>No</v>
      </c>
      <c r="K2398" s="15" t="n">
        <f aca="false">IF(AND(F2398&lt;&gt;"",E2398&lt;&gt;""),DATEVALUE(F2398)-DATEVALUE(E2398),"")</f>
        <v>8</v>
      </c>
      <c r="L2398" s="4" t="n">
        <f aca="false">H2398*(1-I2398/100)</f>
        <v>2067.183</v>
      </c>
      <c r="M2398" s="4" t="n">
        <f aca="false">H2398*CALCULATIONS!$B$2</f>
        <v>1459.188</v>
      </c>
      <c r="N2398" s="4" t="n">
        <f aca="false">IF(J2398="Yes",H2398*CALCULATIONS!$B$3,0)</f>
        <v>0</v>
      </c>
      <c r="O2398" s="4" t="n">
        <f aca="false">L2398-M2398-N2398</f>
        <v>607.995</v>
      </c>
      <c r="P2398" s="16" t="n">
        <f aca="false">IF(L2398&gt;0,O2398/L2398,"")</f>
        <v>0.294117647058824</v>
      </c>
    </row>
    <row r="2399" customFormat="false" ht="15" hidden="false" customHeight="false" outlineLevel="0" collapsed="false">
      <c r="A2399" s="2" t="str">
        <f aca="false">RAW_DATA!A2395</f>
        <v>ORD-102394</v>
      </c>
      <c r="B2399" s="2" t="str">
        <f aca="false">RAW_DATA!B2395</f>
        <v>CUST-8376</v>
      </c>
      <c r="C2399" s="2" t="str">
        <f aca="false">RAW_DATA!C2395</f>
        <v>Men</v>
      </c>
      <c r="D2399" s="2" t="str">
        <f aca="false">RAW_DATA!D2395</f>
        <v>MEN-JEANS-001</v>
      </c>
      <c r="E2399" s="14" t="str">
        <f aca="false">RAW_DATA!E2395</f>
        <v>2024-11-08</v>
      </c>
      <c r="F2399" s="14" t="str">
        <f aca="false">RAW_DATA!F2395</f>
        <v>2024-11-09</v>
      </c>
      <c r="G2399" s="2" t="str">
        <f aca="false">RAW_DATA!G2395</f>
        <v>Karnali</v>
      </c>
      <c r="H2399" s="4" t="n">
        <f aca="false">RAW_DATA!H2395</f>
        <v>13469.36</v>
      </c>
      <c r="I2399" s="5" t="n">
        <f aca="false">RAW_DATA!I2395</f>
        <v>5</v>
      </c>
      <c r="J2399" s="2" t="str">
        <f aca="false">RAW_DATA!J2395</f>
        <v>No</v>
      </c>
      <c r="K2399" s="15" t="n">
        <f aca="false">IF(AND(F2399&lt;&gt;"",E2399&lt;&gt;""),DATEVALUE(F2399)-DATEVALUE(E2399),"")</f>
        <v>1</v>
      </c>
      <c r="L2399" s="4" t="n">
        <f aca="false">H2399*(1-I2399/100)</f>
        <v>12795.892</v>
      </c>
      <c r="M2399" s="4" t="n">
        <f aca="false">H2399*CALCULATIONS!$B$2</f>
        <v>8081.616</v>
      </c>
      <c r="N2399" s="4" t="n">
        <f aca="false">IF(J2399="Yes",H2399*CALCULATIONS!$B$3,0)</f>
        <v>0</v>
      </c>
      <c r="O2399" s="4" t="n">
        <f aca="false">L2399-M2399-N2399</f>
        <v>4714.276</v>
      </c>
      <c r="P2399" s="16" t="n">
        <f aca="false">IF(L2399&gt;0,O2399/L2399,"")</f>
        <v>0.368421052631579</v>
      </c>
    </row>
    <row r="2400" customFormat="false" ht="15" hidden="false" customHeight="false" outlineLevel="0" collapsed="false">
      <c r="A2400" s="2" t="str">
        <f aca="false">RAW_DATA!A2396</f>
        <v>ORD-102395</v>
      </c>
      <c r="B2400" s="2" t="str">
        <f aca="false">RAW_DATA!B2396</f>
        <v>CUST-5458</v>
      </c>
      <c r="C2400" s="2" t="str">
        <f aca="false">RAW_DATA!C2396</f>
        <v>Women</v>
      </c>
      <c r="D2400" s="2" t="str">
        <f aca="false">RAW_DATA!D2396</f>
        <v>WOM-KURTA-001</v>
      </c>
      <c r="E2400" s="14" t="str">
        <f aca="false">RAW_DATA!E2396</f>
        <v>2024-01-29</v>
      </c>
      <c r="F2400" s="14" t="str">
        <f aca="false">RAW_DATA!F2396</f>
        <v>2024-02-05</v>
      </c>
      <c r="G2400" s="2" t="str">
        <f aca="false">RAW_DATA!G2396</f>
        <v>Bagmati</v>
      </c>
      <c r="H2400" s="4" t="n">
        <f aca="false">RAW_DATA!H2396</f>
        <v>1461.13</v>
      </c>
      <c r="I2400" s="5" t="n">
        <f aca="false">RAW_DATA!I2396</f>
        <v>10</v>
      </c>
      <c r="J2400" s="2" t="str">
        <f aca="false">RAW_DATA!J2396</f>
        <v>No</v>
      </c>
      <c r="K2400" s="15" t="n">
        <f aca="false">IF(AND(F2400&lt;&gt;"",E2400&lt;&gt;""),DATEVALUE(F2400)-DATEVALUE(E2400),"")</f>
        <v>7</v>
      </c>
      <c r="L2400" s="4" t="n">
        <f aca="false">H2400*(1-I2400/100)</f>
        <v>1315.017</v>
      </c>
      <c r="M2400" s="4" t="n">
        <f aca="false">H2400*CALCULATIONS!$B$2</f>
        <v>876.678</v>
      </c>
      <c r="N2400" s="4" t="n">
        <f aca="false">IF(J2400="Yes",H2400*CALCULATIONS!$B$3,0)</f>
        <v>0</v>
      </c>
      <c r="O2400" s="4" t="n">
        <f aca="false">L2400-M2400-N2400</f>
        <v>438.339</v>
      </c>
      <c r="P2400" s="16" t="n">
        <f aca="false">IF(L2400&gt;0,O2400/L2400,"")</f>
        <v>0.333333333333333</v>
      </c>
    </row>
    <row r="2401" customFormat="false" ht="15" hidden="false" customHeight="false" outlineLevel="0" collapsed="false">
      <c r="A2401" s="2" t="str">
        <f aca="false">RAW_DATA!A2397</f>
        <v>ORD-102396</v>
      </c>
      <c r="B2401" s="2" t="str">
        <f aca="false">RAW_DATA!B2397</f>
        <v>CUST-1974</v>
      </c>
      <c r="C2401" s="2" t="str">
        <f aca="false">RAW_DATA!C2397</f>
        <v>Men</v>
      </c>
      <c r="D2401" s="2" t="str">
        <f aca="false">RAW_DATA!D2397</f>
        <v>MEN-JEANS-002</v>
      </c>
      <c r="E2401" s="14" t="str">
        <f aca="false">RAW_DATA!E2397</f>
        <v>2024-05-02</v>
      </c>
      <c r="F2401" s="14" t="str">
        <f aca="false">RAW_DATA!F2397</f>
        <v>2024-05-11</v>
      </c>
      <c r="G2401" s="2" t="str">
        <f aca="false">RAW_DATA!G2397</f>
        <v>Bagmati</v>
      </c>
      <c r="H2401" s="4" t="n">
        <f aca="false">RAW_DATA!H2397</f>
        <v>14968.54</v>
      </c>
      <c r="I2401" s="5" t="n">
        <f aca="false">RAW_DATA!I2397</f>
        <v>10</v>
      </c>
      <c r="J2401" s="2" t="str">
        <f aca="false">RAW_DATA!J2397</f>
        <v>No</v>
      </c>
      <c r="K2401" s="15" t="n">
        <f aca="false">IF(AND(F2401&lt;&gt;"",E2401&lt;&gt;""),DATEVALUE(F2401)-DATEVALUE(E2401),"")</f>
        <v>9</v>
      </c>
      <c r="L2401" s="4" t="n">
        <f aca="false">H2401*(1-I2401/100)</f>
        <v>13471.686</v>
      </c>
      <c r="M2401" s="4" t="n">
        <f aca="false">H2401*CALCULATIONS!$B$2</f>
        <v>8981.124</v>
      </c>
      <c r="N2401" s="4" t="n">
        <f aca="false">IF(J2401="Yes",H2401*CALCULATIONS!$B$3,0)</f>
        <v>0</v>
      </c>
      <c r="O2401" s="4" t="n">
        <f aca="false">L2401-M2401-N2401</f>
        <v>4490.562</v>
      </c>
      <c r="P2401" s="16" t="n">
        <f aca="false">IF(L2401&gt;0,O2401/L2401,"")</f>
        <v>0.333333333333333</v>
      </c>
    </row>
    <row r="2402" customFormat="false" ht="15" hidden="false" customHeight="false" outlineLevel="0" collapsed="false">
      <c r="A2402" s="2" t="str">
        <f aca="false">RAW_DATA!A2398</f>
        <v>ORD-102397</v>
      </c>
      <c r="B2402" s="2" t="str">
        <f aca="false">RAW_DATA!B2398</f>
        <v>CUST-8628</v>
      </c>
      <c r="C2402" s="2" t="str">
        <f aca="false">RAW_DATA!C2398</f>
        <v>Women</v>
      </c>
      <c r="D2402" s="2" t="str">
        <f aca="false">RAW_DATA!D2398</f>
        <v>WOM-SCARF-001</v>
      </c>
      <c r="E2402" s="14" t="str">
        <f aca="false">RAW_DATA!E2398</f>
        <v>2024-03-14</v>
      </c>
      <c r="F2402" s="14" t="str">
        <f aca="false">RAW_DATA!F2398</f>
        <v>2024-03-22</v>
      </c>
      <c r="G2402" s="2" t="str">
        <f aca="false">RAW_DATA!G2398</f>
        <v>Madhesh</v>
      </c>
      <c r="H2402" s="4" t="n">
        <f aca="false">RAW_DATA!H2398</f>
        <v>13892.16</v>
      </c>
      <c r="I2402" s="5" t="n">
        <f aca="false">RAW_DATA!I2398</f>
        <v>25</v>
      </c>
      <c r="J2402" s="2" t="str">
        <f aca="false">RAW_DATA!J2398</f>
        <v>No</v>
      </c>
      <c r="K2402" s="15" t="n">
        <f aca="false">IF(AND(F2402&lt;&gt;"",E2402&lt;&gt;""),DATEVALUE(F2402)-DATEVALUE(E2402),"")</f>
        <v>8</v>
      </c>
      <c r="L2402" s="4" t="n">
        <f aca="false">H2402*(1-I2402/100)</f>
        <v>10419.12</v>
      </c>
      <c r="M2402" s="4" t="n">
        <f aca="false">H2402*CALCULATIONS!$B$2</f>
        <v>8335.296</v>
      </c>
      <c r="N2402" s="4" t="n">
        <f aca="false">IF(J2402="Yes",H2402*CALCULATIONS!$B$3,0)</f>
        <v>0</v>
      </c>
      <c r="O2402" s="4" t="n">
        <f aca="false">L2402-M2402-N2402</f>
        <v>2083.824</v>
      </c>
      <c r="P2402" s="16" t="n">
        <f aca="false">IF(L2402&gt;0,O2402/L2402,"")</f>
        <v>0.2</v>
      </c>
    </row>
    <row r="2403" customFormat="false" ht="15" hidden="false" customHeight="false" outlineLevel="0" collapsed="false">
      <c r="A2403" s="2" t="str">
        <f aca="false">RAW_DATA!A2399</f>
        <v>ORD-102398</v>
      </c>
      <c r="B2403" s="2" t="str">
        <f aca="false">RAW_DATA!B2399</f>
        <v>CUST-4353</v>
      </c>
      <c r="C2403" s="2" t="str">
        <f aca="false">RAW_DATA!C2399</f>
        <v>Men</v>
      </c>
      <c r="D2403" s="2" t="str">
        <f aca="false">RAW_DATA!D2399</f>
        <v>MEN-CHINO-001</v>
      </c>
      <c r="E2403" s="14" t="str">
        <f aca="false">RAW_DATA!E2399</f>
        <v>2024-05-10</v>
      </c>
      <c r="F2403" s="14" t="str">
        <f aca="false">RAW_DATA!F2399</f>
        <v>2024-05-20</v>
      </c>
      <c r="G2403" s="2" t="str">
        <f aca="false">RAW_DATA!G2399</f>
        <v>Madhesh</v>
      </c>
      <c r="H2403" s="4" t="n">
        <f aca="false">RAW_DATA!H2399</f>
        <v>6151.73</v>
      </c>
      <c r="I2403" s="5" t="n">
        <f aca="false">RAW_DATA!I2399</f>
        <v>25</v>
      </c>
      <c r="J2403" s="2" t="str">
        <f aca="false">RAW_DATA!J2399</f>
        <v>No</v>
      </c>
      <c r="K2403" s="15" t="n">
        <f aca="false">IF(AND(F2403&lt;&gt;"",E2403&lt;&gt;""),DATEVALUE(F2403)-DATEVALUE(E2403),"")</f>
        <v>10</v>
      </c>
      <c r="L2403" s="4" t="n">
        <f aca="false">H2403*(1-I2403/100)</f>
        <v>4613.7975</v>
      </c>
      <c r="M2403" s="4" t="n">
        <f aca="false">H2403*CALCULATIONS!$B$2</f>
        <v>3691.038</v>
      </c>
      <c r="N2403" s="4" t="n">
        <f aca="false">IF(J2403="Yes",H2403*CALCULATIONS!$B$3,0)</f>
        <v>0</v>
      </c>
      <c r="O2403" s="4" t="n">
        <f aca="false">L2403-M2403-N2403</f>
        <v>922.7595</v>
      </c>
      <c r="P2403" s="16" t="n">
        <f aca="false">IF(L2403&gt;0,O2403/L2403,"")</f>
        <v>0.2</v>
      </c>
    </row>
    <row r="2404" customFormat="false" ht="15" hidden="false" customHeight="false" outlineLevel="0" collapsed="false">
      <c r="A2404" s="2" t="str">
        <f aca="false">RAW_DATA!A2400</f>
        <v>ORD-102399</v>
      </c>
      <c r="B2404" s="2" t="str">
        <f aca="false">RAW_DATA!B2400</f>
        <v>CUST-4505</v>
      </c>
      <c r="C2404" s="2" t="str">
        <f aca="false">RAW_DATA!C2400</f>
        <v>Men</v>
      </c>
      <c r="D2404" s="2" t="str">
        <f aca="false">RAW_DATA!D2400</f>
        <v>MEN-SUIT-001</v>
      </c>
      <c r="E2404" s="14" t="str">
        <f aca="false">RAW_DATA!E2400</f>
        <v>2024-03-14</v>
      </c>
      <c r="F2404" s="14" t="str">
        <f aca="false">RAW_DATA!F2400</f>
        <v>2024-03-17</v>
      </c>
      <c r="G2404" s="2" t="str">
        <f aca="false">RAW_DATA!G2400</f>
        <v>Bagmati</v>
      </c>
      <c r="H2404" s="4" t="n">
        <f aca="false">RAW_DATA!H2400</f>
        <v>12708.74</v>
      </c>
      <c r="I2404" s="5" t="n">
        <f aca="false">RAW_DATA!I2400</f>
        <v>15</v>
      </c>
      <c r="J2404" s="2" t="str">
        <f aca="false">RAW_DATA!J2400</f>
        <v>Yes</v>
      </c>
      <c r="K2404" s="15" t="n">
        <f aca="false">IF(AND(F2404&lt;&gt;"",E2404&lt;&gt;""),DATEVALUE(F2404)-DATEVALUE(E2404),"")</f>
        <v>3</v>
      </c>
      <c r="L2404" s="4" t="n">
        <f aca="false">H2404*(1-I2404/100)</f>
        <v>10802.429</v>
      </c>
      <c r="M2404" s="4" t="n">
        <f aca="false">H2404*CALCULATIONS!$B$2</f>
        <v>7625.244</v>
      </c>
      <c r="N2404" s="4" t="n">
        <f aca="false">IF(J2404="Yes",H2404*CALCULATIONS!$B$3,0)</f>
        <v>2541.748</v>
      </c>
      <c r="O2404" s="4" t="n">
        <f aca="false">L2404-M2404-N2404</f>
        <v>635.437</v>
      </c>
      <c r="P2404" s="16" t="n">
        <f aca="false">IF(L2404&gt;0,O2404/L2404,"")</f>
        <v>0.0588235294117647</v>
      </c>
    </row>
    <row r="2405" customFormat="false" ht="15" hidden="false" customHeight="false" outlineLevel="0" collapsed="false">
      <c r="A2405" s="2" t="str">
        <f aca="false">RAW_DATA!A2401</f>
        <v>ORD-102400</v>
      </c>
      <c r="B2405" s="2" t="str">
        <f aca="false">RAW_DATA!B2401</f>
        <v>CUST-8071</v>
      </c>
      <c r="C2405" s="2" t="str">
        <f aca="false">RAW_DATA!C2401</f>
        <v>Men</v>
      </c>
      <c r="D2405" s="2" t="str">
        <f aca="false">RAW_DATA!D2401</f>
        <v>MEN-SHIRT-002</v>
      </c>
      <c r="E2405" s="14" t="str">
        <f aca="false">RAW_DATA!E2401</f>
        <v>2024-01-19</v>
      </c>
      <c r="F2405" s="14" t="str">
        <f aca="false">RAW_DATA!F2401</f>
        <v>2024-01-22</v>
      </c>
      <c r="G2405" s="2" t="str">
        <f aca="false">RAW_DATA!G2401</f>
        <v>Bagmati</v>
      </c>
      <c r="H2405" s="4" t="n">
        <f aca="false">RAW_DATA!H2401</f>
        <v>9516.93</v>
      </c>
      <c r="I2405" s="5" t="n">
        <f aca="false">RAW_DATA!I2401</f>
        <v>30</v>
      </c>
      <c r="J2405" s="2" t="str">
        <f aca="false">RAW_DATA!J2401</f>
        <v>No</v>
      </c>
      <c r="K2405" s="15" t="n">
        <f aca="false">IF(AND(F2405&lt;&gt;"",E2405&lt;&gt;""),DATEVALUE(F2405)-DATEVALUE(E2405),"")</f>
        <v>3</v>
      </c>
      <c r="L2405" s="4" t="n">
        <f aca="false">H2405*(1-I2405/100)</f>
        <v>6661.851</v>
      </c>
      <c r="M2405" s="4" t="n">
        <f aca="false">H2405*CALCULATIONS!$B$2</f>
        <v>5710.158</v>
      </c>
      <c r="N2405" s="4" t="n">
        <f aca="false">IF(J2405="Yes",H2405*CALCULATIONS!$B$3,0)</f>
        <v>0</v>
      </c>
      <c r="O2405" s="4" t="n">
        <f aca="false">L2405-M2405-N2405</f>
        <v>951.692999999999</v>
      </c>
      <c r="P2405" s="16" t="n">
        <f aca="false">IF(L2405&gt;0,O2405/L2405,"")</f>
        <v>0.142857142857143</v>
      </c>
    </row>
    <row r="2406" customFormat="false" ht="15" hidden="false" customHeight="false" outlineLevel="0" collapsed="false">
      <c r="A2406" s="2" t="str">
        <f aca="false">RAW_DATA!A2402</f>
        <v>ORD-102401</v>
      </c>
      <c r="B2406" s="2" t="str">
        <f aca="false">RAW_DATA!B2402</f>
        <v>CUST-3782</v>
      </c>
      <c r="C2406" s="2" t="str">
        <f aca="false">RAW_DATA!C2402</f>
        <v>Men</v>
      </c>
      <c r="D2406" s="2" t="str">
        <f aca="false">RAW_DATA!D2402</f>
        <v>MEN-POLO-001</v>
      </c>
      <c r="E2406" s="14" t="str">
        <f aca="false">RAW_DATA!E2402</f>
        <v>2024-10-06</v>
      </c>
      <c r="F2406" s="14" t="str">
        <f aca="false">RAW_DATA!F2402</f>
        <v>2024-10-11</v>
      </c>
      <c r="G2406" s="2" t="str">
        <f aca="false">RAW_DATA!G2402</f>
        <v>Bagmati</v>
      </c>
      <c r="H2406" s="4" t="n">
        <f aca="false">RAW_DATA!H2402</f>
        <v>673.99</v>
      </c>
      <c r="I2406" s="5" t="n">
        <f aca="false">RAW_DATA!I2402</f>
        <v>15</v>
      </c>
      <c r="J2406" s="2" t="str">
        <f aca="false">RAW_DATA!J2402</f>
        <v>No</v>
      </c>
      <c r="K2406" s="15" t="n">
        <f aca="false">IF(AND(F2406&lt;&gt;"",E2406&lt;&gt;""),DATEVALUE(F2406)-DATEVALUE(E2406),"")</f>
        <v>5</v>
      </c>
      <c r="L2406" s="4" t="n">
        <f aca="false">H2406*(1-I2406/100)</f>
        <v>572.8915</v>
      </c>
      <c r="M2406" s="4" t="n">
        <f aca="false">H2406*CALCULATIONS!$B$2</f>
        <v>404.394</v>
      </c>
      <c r="N2406" s="4" t="n">
        <f aca="false">IF(J2406="Yes",H2406*CALCULATIONS!$B$3,0)</f>
        <v>0</v>
      </c>
      <c r="O2406" s="4" t="n">
        <f aca="false">L2406-M2406-N2406</f>
        <v>168.4975</v>
      </c>
      <c r="P2406" s="16" t="n">
        <f aca="false">IF(L2406&gt;0,O2406/L2406,"")</f>
        <v>0.294117647058824</v>
      </c>
    </row>
    <row r="2407" customFormat="false" ht="15" hidden="false" customHeight="false" outlineLevel="0" collapsed="false">
      <c r="A2407" s="2" t="str">
        <f aca="false">RAW_DATA!A2403</f>
        <v>ORD-102402</v>
      </c>
      <c r="B2407" s="2" t="str">
        <f aca="false">RAW_DATA!B2403</f>
        <v>CUST-3220</v>
      </c>
      <c r="C2407" s="2" t="str">
        <f aca="false">RAW_DATA!C2403</f>
        <v>Men</v>
      </c>
      <c r="D2407" s="2" t="str">
        <f aca="false">RAW_DATA!D2403</f>
        <v>MEN-JEANS-001</v>
      </c>
      <c r="E2407" s="14" t="str">
        <f aca="false">RAW_DATA!E2403</f>
        <v>2024-05-01</v>
      </c>
      <c r="F2407" s="14" t="str">
        <f aca="false">RAW_DATA!F2403</f>
        <v>2024-05-06</v>
      </c>
      <c r="G2407" s="2" t="str">
        <f aca="false">RAW_DATA!G2403</f>
        <v>Lumbini</v>
      </c>
      <c r="H2407" s="4" t="n">
        <f aca="false">RAW_DATA!H2403</f>
        <v>9121.07</v>
      </c>
      <c r="I2407" s="5" t="n">
        <f aca="false">RAW_DATA!I2403</f>
        <v>0</v>
      </c>
      <c r="J2407" s="2" t="str">
        <f aca="false">RAW_DATA!J2403</f>
        <v>No</v>
      </c>
      <c r="K2407" s="15" t="n">
        <f aca="false">IF(AND(F2407&lt;&gt;"",E2407&lt;&gt;""),DATEVALUE(F2407)-DATEVALUE(E2407),"")</f>
        <v>5</v>
      </c>
      <c r="L2407" s="4" t="n">
        <f aca="false">H2407*(1-I2407/100)</f>
        <v>9121.07</v>
      </c>
      <c r="M2407" s="4" t="n">
        <f aca="false">H2407*CALCULATIONS!$B$2</f>
        <v>5472.642</v>
      </c>
      <c r="N2407" s="4" t="n">
        <f aca="false">IF(J2407="Yes",H2407*CALCULATIONS!$B$3,0)</f>
        <v>0</v>
      </c>
      <c r="O2407" s="4" t="n">
        <f aca="false">L2407-M2407-N2407</f>
        <v>3648.428</v>
      </c>
      <c r="P2407" s="16" t="n">
        <f aca="false">IF(L2407&gt;0,O2407/L2407,"")</f>
        <v>0.4</v>
      </c>
    </row>
    <row r="2408" customFormat="false" ht="15" hidden="false" customHeight="false" outlineLevel="0" collapsed="false">
      <c r="A2408" s="2" t="str">
        <f aca="false">RAW_DATA!A2404</f>
        <v>ORD-102403</v>
      </c>
      <c r="B2408" s="2" t="str">
        <f aca="false">RAW_DATA!B2404</f>
        <v>CUST-6128</v>
      </c>
      <c r="C2408" s="2" t="str">
        <f aca="false">RAW_DATA!C2404</f>
        <v>Men</v>
      </c>
      <c r="D2408" s="2" t="str">
        <f aca="false">RAW_DATA!D2404</f>
        <v>MEN-SUIT-001</v>
      </c>
      <c r="E2408" s="14" t="str">
        <f aca="false">RAW_DATA!E2404</f>
        <v>2024-01-06</v>
      </c>
      <c r="F2408" s="14" t="str">
        <f aca="false">RAW_DATA!F2404</f>
        <v>2024-01-10</v>
      </c>
      <c r="G2408" s="2" t="str">
        <f aca="false">RAW_DATA!G2404</f>
        <v>Bagmati</v>
      </c>
      <c r="H2408" s="4" t="n">
        <f aca="false">RAW_DATA!H2404</f>
        <v>8959.19</v>
      </c>
      <c r="I2408" s="5" t="n">
        <f aca="false">RAW_DATA!I2404</f>
        <v>20</v>
      </c>
      <c r="J2408" s="2" t="str">
        <f aca="false">RAW_DATA!J2404</f>
        <v>No</v>
      </c>
      <c r="K2408" s="15" t="n">
        <f aca="false">IF(AND(F2408&lt;&gt;"",E2408&lt;&gt;""),DATEVALUE(F2408)-DATEVALUE(E2408),"")</f>
        <v>4</v>
      </c>
      <c r="L2408" s="4" t="n">
        <f aca="false">H2408*(1-I2408/100)</f>
        <v>7167.352</v>
      </c>
      <c r="M2408" s="4" t="n">
        <f aca="false">H2408*CALCULATIONS!$B$2</f>
        <v>5375.514</v>
      </c>
      <c r="N2408" s="4" t="n">
        <f aca="false">IF(J2408="Yes",H2408*CALCULATIONS!$B$3,0)</f>
        <v>0</v>
      </c>
      <c r="O2408" s="4" t="n">
        <f aca="false">L2408-M2408-N2408</f>
        <v>1791.838</v>
      </c>
      <c r="P2408" s="16" t="n">
        <f aca="false">IF(L2408&gt;0,O2408/L2408,"")</f>
        <v>0.25</v>
      </c>
    </row>
    <row r="2409" customFormat="false" ht="15" hidden="false" customHeight="false" outlineLevel="0" collapsed="false">
      <c r="A2409" s="2" t="str">
        <f aca="false">RAW_DATA!A2405</f>
        <v>ORD-102404</v>
      </c>
      <c r="B2409" s="2" t="str">
        <f aca="false">RAW_DATA!B2405</f>
        <v>CUST-8559</v>
      </c>
      <c r="C2409" s="2" t="str">
        <f aca="false">RAW_DATA!C2405</f>
        <v>Men</v>
      </c>
      <c r="D2409" s="2" t="str">
        <f aca="false">RAW_DATA!D2405</f>
        <v>MEN-SHIRT-002</v>
      </c>
      <c r="E2409" s="14" t="str">
        <f aca="false">RAW_DATA!E2405</f>
        <v>2024-10-15</v>
      </c>
      <c r="F2409" s="14" t="str">
        <f aca="false">RAW_DATA!F2405</f>
        <v>2024-10-29</v>
      </c>
      <c r="G2409" s="2" t="str">
        <f aca="false">RAW_DATA!G2405</f>
        <v>Madhesh</v>
      </c>
      <c r="H2409" s="4" t="n">
        <f aca="false">RAW_DATA!H2405</f>
        <v>5336.31</v>
      </c>
      <c r="I2409" s="5" t="n">
        <f aca="false">RAW_DATA!I2405</f>
        <v>5</v>
      </c>
      <c r="J2409" s="2" t="str">
        <f aca="false">RAW_DATA!J2405</f>
        <v>Yes</v>
      </c>
      <c r="K2409" s="15" t="n">
        <f aca="false">IF(AND(F2409&lt;&gt;"",E2409&lt;&gt;""),DATEVALUE(F2409)-DATEVALUE(E2409),"")</f>
        <v>14</v>
      </c>
      <c r="L2409" s="4" t="n">
        <f aca="false">H2409*(1-I2409/100)</f>
        <v>5069.4945</v>
      </c>
      <c r="M2409" s="4" t="n">
        <f aca="false">H2409*CALCULATIONS!$B$2</f>
        <v>3201.786</v>
      </c>
      <c r="N2409" s="4" t="n">
        <f aca="false">IF(J2409="Yes",H2409*CALCULATIONS!$B$3,0)</f>
        <v>1067.262</v>
      </c>
      <c r="O2409" s="4" t="n">
        <f aca="false">L2409-M2409-N2409</f>
        <v>800.4465</v>
      </c>
      <c r="P2409" s="16" t="n">
        <f aca="false">IF(L2409&gt;0,O2409/L2409,"")</f>
        <v>0.157894736842105</v>
      </c>
    </row>
    <row r="2410" customFormat="false" ht="15" hidden="false" customHeight="false" outlineLevel="0" collapsed="false">
      <c r="A2410" s="2" t="str">
        <f aca="false">RAW_DATA!A2406</f>
        <v>ORD-102405</v>
      </c>
      <c r="B2410" s="2" t="str">
        <f aca="false">RAW_DATA!B2406</f>
        <v>CUST-2788</v>
      </c>
      <c r="C2410" s="2" t="str">
        <f aca="false">RAW_DATA!C2406</f>
        <v>Men</v>
      </c>
      <c r="D2410" s="2" t="str">
        <f aca="false">RAW_DATA!D2406</f>
        <v>MEN-TSHIRT-001</v>
      </c>
      <c r="E2410" s="14" t="str">
        <f aca="false">RAW_DATA!E2406</f>
        <v>2024-12-01</v>
      </c>
      <c r="F2410" s="14" t="str">
        <f aca="false">RAW_DATA!F2406</f>
        <v>2024-12-06</v>
      </c>
      <c r="G2410" s="2" t="str">
        <f aca="false">RAW_DATA!G2406</f>
        <v>Bagmati</v>
      </c>
      <c r="H2410" s="4" t="n">
        <f aca="false">RAW_DATA!H2406</f>
        <v>11791.04</v>
      </c>
      <c r="I2410" s="5" t="n">
        <f aca="false">RAW_DATA!I2406</f>
        <v>30</v>
      </c>
      <c r="J2410" s="2" t="str">
        <f aca="false">RAW_DATA!J2406</f>
        <v>Yes</v>
      </c>
      <c r="K2410" s="15" t="n">
        <f aca="false">IF(AND(F2410&lt;&gt;"",E2410&lt;&gt;""),DATEVALUE(F2410)-DATEVALUE(E2410),"")</f>
        <v>5</v>
      </c>
      <c r="L2410" s="4" t="n">
        <f aca="false">H2410*(1-I2410/100)</f>
        <v>8253.728</v>
      </c>
      <c r="M2410" s="4" t="n">
        <f aca="false">H2410*CALCULATIONS!$B$2</f>
        <v>7074.624</v>
      </c>
      <c r="N2410" s="4" t="n">
        <f aca="false">IF(J2410="Yes",H2410*CALCULATIONS!$B$3,0)</f>
        <v>2358.208</v>
      </c>
      <c r="O2410" s="4" t="n">
        <f aca="false">L2410-M2410-N2410</f>
        <v>-1179.104</v>
      </c>
      <c r="P2410" s="16" t="n">
        <f aca="false">IF(L2410&gt;0,O2410/L2410,"")</f>
        <v>-0.142857142857143</v>
      </c>
    </row>
    <row r="2411" customFormat="false" ht="15" hidden="false" customHeight="false" outlineLevel="0" collapsed="false">
      <c r="A2411" s="2" t="str">
        <f aca="false">RAW_DATA!A2407</f>
        <v>ORD-102406</v>
      </c>
      <c r="B2411" s="2" t="str">
        <f aca="false">RAW_DATA!B2407</f>
        <v>CUST-4041</v>
      </c>
      <c r="C2411" s="2" t="str">
        <f aca="false">RAW_DATA!C2407</f>
        <v>Men</v>
      </c>
      <c r="D2411" s="2" t="str">
        <f aca="false">RAW_DATA!D2407</f>
        <v>MEN-POLO-001</v>
      </c>
      <c r="E2411" s="14" t="str">
        <f aca="false">RAW_DATA!E2407</f>
        <v>2024-02-08</v>
      </c>
      <c r="F2411" s="14" t="str">
        <f aca="false">RAW_DATA!F2407</f>
        <v>2024-02-15</v>
      </c>
      <c r="G2411" s="2" t="str">
        <f aca="false">RAW_DATA!G2407</f>
        <v>Gandaki</v>
      </c>
      <c r="H2411" s="4" t="n">
        <f aca="false">RAW_DATA!H2407</f>
        <v>7885.08</v>
      </c>
      <c r="I2411" s="5" t="n">
        <f aca="false">RAW_DATA!I2407</f>
        <v>25</v>
      </c>
      <c r="J2411" s="2" t="str">
        <f aca="false">RAW_DATA!J2407</f>
        <v>No</v>
      </c>
      <c r="K2411" s="15" t="n">
        <f aca="false">IF(AND(F2411&lt;&gt;"",E2411&lt;&gt;""),DATEVALUE(F2411)-DATEVALUE(E2411),"")</f>
        <v>7</v>
      </c>
      <c r="L2411" s="4" t="n">
        <f aca="false">H2411*(1-I2411/100)</f>
        <v>5913.81</v>
      </c>
      <c r="M2411" s="4" t="n">
        <f aca="false">H2411*CALCULATIONS!$B$2</f>
        <v>4731.048</v>
      </c>
      <c r="N2411" s="4" t="n">
        <f aca="false">IF(J2411="Yes",H2411*CALCULATIONS!$B$3,0)</f>
        <v>0</v>
      </c>
      <c r="O2411" s="4" t="n">
        <f aca="false">L2411-M2411-N2411</f>
        <v>1182.762</v>
      </c>
      <c r="P2411" s="16" t="n">
        <f aca="false">IF(L2411&gt;0,O2411/L2411,"")</f>
        <v>0.2</v>
      </c>
    </row>
    <row r="2412" customFormat="false" ht="15" hidden="false" customHeight="false" outlineLevel="0" collapsed="false">
      <c r="A2412" s="2" t="str">
        <f aca="false">RAW_DATA!A2408</f>
        <v>ORD-102407</v>
      </c>
      <c r="B2412" s="2" t="str">
        <f aca="false">RAW_DATA!B2408</f>
        <v>CUST-2817</v>
      </c>
      <c r="C2412" s="2" t="str">
        <f aca="false">RAW_DATA!C2408</f>
        <v>Men</v>
      </c>
      <c r="D2412" s="2" t="str">
        <f aca="false">RAW_DATA!D2408</f>
        <v>MEN-JACKET-001</v>
      </c>
      <c r="E2412" s="14" t="str">
        <f aca="false">RAW_DATA!E2408</f>
        <v>2024-07-27</v>
      </c>
      <c r="F2412" s="14" t="str">
        <f aca="false">RAW_DATA!F2408</f>
        <v>2024-08-05</v>
      </c>
      <c r="G2412" s="2" t="str">
        <f aca="false">RAW_DATA!G2408</f>
        <v>Madhesh</v>
      </c>
      <c r="H2412" s="4" t="n">
        <f aca="false">RAW_DATA!H2408</f>
        <v>11715.37</v>
      </c>
      <c r="I2412" s="5" t="n">
        <f aca="false">RAW_DATA!I2408</f>
        <v>25</v>
      </c>
      <c r="J2412" s="2" t="str">
        <f aca="false">RAW_DATA!J2408</f>
        <v>No</v>
      </c>
      <c r="K2412" s="15" t="n">
        <f aca="false">IF(AND(F2412&lt;&gt;"",E2412&lt;&gt;""),DATEVALUE(F2412)-DATEVALUE(E2412),"")</f>
        <v>9</v>
      </c>
      <c r="L2412" s="4" t="n">
        <f aca="false">H2412*(1-I2412/100)</f>
        <v>8786.5275</v>
      </c>
      <c r="M2412" s="4" t="n">
        <f aca="false">H2412*CALCULATIONS!$B$2</f>
        <v>7029.222</v>
      </c>
      <c r="N2412" s="4" t="n">
        <f aca="false">IF(J2412="Yes",H2412*CALCULATIONS!$B$3,0)</f>
        <v>0</v>
      </c>
      <c r="O2412" s="4" t="n">
        <f aca="false">L2412-M2412-N2412</f>
        <v>1757.3055</v>
      </c>
      <c r="P2412" s="16" t="n">
        <f aca="false">IF(L2412&gt;0,O2412/L2412,"")</f>
        <v>0.2</v>
      </c>
    </row>
    <row r="2413" customFormat="false" ht="15" hidden="false" customHeight="false" outlineLevel="0" collapsed="false">
      <c r="A2413" s="2" t="str">
        <f aca="false">RAW_DATA!A2409</f>
        <v>ORD-102408</v>
      </c>
      <c r="B2413" s="2" t="str">
        <f aca="false">RAW_DATA!B2409</f>
        <v>CUST-7669</v>
      </c>
      <c r="C2413" s="2" t="str">
        <f aca="false">RAW_DATA!C2409</f>
        <v>Women</v>
      </c>
      <c r="D2413" s="2" t="str">
        <f aca="false">RAW_DATA!D2409</f>
        <v>WOM-CARDIGAN-001</v>
      </c>
      <c r="E2413" s="14" t="str">
        <f aca="false">RAW_DATA!E2409</f>
        <v>2024-01-04</v>
      </c>
      <c r="F2413" s="14" t="str">
        <f aca="false">RAW_DATA!F2409</f>
        <v>2024-01-09</v>
      </c>
      <c r="G2413" s="2" t="str">
        <f aca="false">RAW_DATA!G2409</f>
        <v>Karnali</v>
      </c>
      <c r="H2413" s="4" t="n">
        <f aca="false">RAW_DATA!H2409</f>
        <v>7372.43</v>
      </c>
      <c r="I2413" s="5" t="n">
        <f aca="false">RAW_DATA!I2409</f>
        <v>0</v>
      </c>
      <c r="J2413" s="2" t="str">
        <f aca="false">RAW_DATA!J2409</f>
        <v>No</v>
      </c>
      <c r="K2413" s="15" t="n">
        <f aca="false">IF(AND(F2413&lt;&gt;"",E2413&lt;&gt;""),DATEVALUE(F2413)-DATEVALUE(E2413),"")</f>
        <v>5</v>
      </c>
      <c r="L2413" s="4" t="n">
        <f aca="false">H2413*(1-I2413/100)</f>
        <v>7372.43</v>
      </c>
      <c r="M2413" s="4" t="n">
        <f aca="false">H2413*CALCULATIONS!$B$2</f>
        <v>4423.458</v>
      </c>
      <c r="N2413" s="4" t="n">
        <f aca="false">IF(J2413="Yes",H2413*CALCULATIONS!$B$3,0)</f>
        <v>0</v>
      </c>
      <c r="O2413" s="4" t="n">
        <f aca="false">L2413-M2413-N2413</f>
        <v>2948.972</v>
      </c>
      <c r="P2413" s="16" t="n">
        <f aca="false">IF(L2413&gt;0,O2413/L2413,"")</f>
        <v>0.4</v>
      </c>
    </row>
    <row r="2414" customFormat="false" ht="15" hidden="false" customHeight="false" outlineLevel="0" collapsed="false">
      <c r="A2414" s="2" t="str">
        <f aca="false">RAW_DATA!A2410</f>
        <v>ORD-102409</v>
      </c>
      <c r="B2414" s="2" t="str">
        <f aca="false">RAW_DATA!B2410</f>
        <v>CUST-7509</v>
      </c>
      <c r="C2414" s="2" t="str">
        <f aca="false">RAW_DATA!C2410</f>
        <v>Men</v>
      </c>
      <c r="D2414" s="2" t="str">
        <f aca="false">RAW_DATA!D2410</f>
        <v>MEN-JEANS-001</v>
      </c>
      <c r="E2414" s="14" t="str">
        <f aca="false">RAW_DATA!E2410</f>
        <v>2024-03-08</v>
      </c>
      <c r="F2414" s="14" t="str">
        <f aca="false">RAW_DATA!F2410</f>
        <v>2024-03-11</v>
      </c>
      <c r="G2414" s="2" t="str">
        <f aca="false">RAW_DATA!G2410</f>
        <v>Karnali</v>
      </c>
      <c r="H2414" s="4" t="n">
        <f aca="false">RAW_DATA!H2410</f>
        <v>4872.25</v>
      </c>
      <c r="I2414" s="5" t="n">
        <f aca="false">RAW_DATA!I2410</f>
        <v>30</v>
      </c>
      <c r="J2414" s="2" t="str">
        <f aca="false">RAW_DATA!J2410</f>
        <v>Yes</v>
      </c>
      <c r="K2414" s="15" t="n">
        <f aca="false">IF(AND(F2414&lt;&gt;"",E2414&lt;&gt;""),DATEVALUE(F2414)-DATEVALUE(E2414),"")</f>
        <v>3</v>
      </c>
      <c r="L2414" s="4" t="n">
        <f aca="false">H2414*(1-I2414/100)</f>
        <v>3410.575</v>
      </c>
      <c r="M2414" s="4" t="n">
        <f aca="false">H2414*CALCULATIONS!$B$2</f>
        <v>2923.35</v>
      </c>
      <c r="N2414" s="4" t="n">
        <f aca="false">IF(J2414="Yes",H2414*CALCULATIONS!$B$3,0)</f>
        <v>974.45</v>
      </c>
      <c r="O2414" s="4" t="n">
        <f aca="false">L2414-M2414-N2414</f>
        <v>-487.225</v>
      </c>
      <c r="P2414" s="16" t="n">
        <f aca="false">IF(L2414&gt;0,O2414/L2414,"")</f>
        <v>-0.142857142857143</v>
      </c>
    </row>
    <row r="2415" customFormat="false" ht="15" hidden="false" customHeight="false" outlineLevel="0" collapsed="false">
      <c r="A2415" s="2" t="str">
        <f aca="false">RAW_DATA!A2411</f>
        <v>ORD-102410</v>
      </c>
      <c r="B2415" s="2" t="str">
        <f aca="false">RAW_DATA!B2411</f>
        <v>CUST-1278</v>
      </c>
      <c r="C2415" s="2" t="str">
        <f aca="false">RAW_DATA!C2411</f>
        <v>Men</v>
      </c>
      <c r="D2415" s="2" t="str">
        <f aca="false">RAW_DATA!D2411</f>
        <v>MEN-SUIT-001</v>
      </c>
      <c r="E2415" s="14" t="str">
        <f aca="false">RAW_DATA!E2411</f>
        <v>2024-02-12</v>
      </c>
      <c r="F2415" s="14" t="str">
        <f aca="false">RAW_DATA!F2411</f>
        <v>2024-02-15</v>
      </c>
      <c r="G2415" s="2" t="str">
        <f aca="false">RAW_DATA!G2411</f>
        <v>Bagmati</v>
      </c>
      <c r="H2415" s="4" t="n">
        <f aca="false">RAW_DATA!H2411</f>
        <v>4413.23</v>
      </c>
      <c r="I2415" s="5" t="n">
        <f aca="false">RAW_DATA!I2411</f>
        <v>20</v>
      </c>
      <c r="J2415" s="2" t="str">
        <f aca="false">RAW_DATA!J2411</f>
        <v>No</v>
      </c>
      <c r="K2415" s="15" t="n">
        <f aca="false">IF(AND(F2415&lt;&gt;"",E2415&lt;&gt;""),DATEVALUE(F2415)-DATEVALUE(E2415),"")</f>
        <v>3</v>
      </c>
      <c r="L2415" s="4" t="n">
        <f aca="false">H2415*(1-I2415/100)</f>
        <v>3530.584</v>
      </c>
      <c r="M2415" s="4" t="n">
        <f aca="false">H2415*CALCULATIONS!$B$2</f>
        <v>2647.938</v>
      </c>
      <c r="N2415" s="4" t="n">
        <f aca="false">IF(J2415="Yes",H2415*CALCULATIONS!$B$3,0)</f>
        <v>0</v>
      </c>
      <c r="O2415" s="4" t="n">
        <f aca="false">L2415-M2415-N2415</f>
        <v>882.646</v>
      </c>
      <c r="P2415" s="16" t="n">
        <f aca="false">IF(L2415&gt;0,O2415/L2415,"")</f>
        <v>0.25</v>
      </c>
    </row>
    <row r="2416" customFormat="false" ht="15" hidden="false" customHeight="false" outlineLevel="0" collapsed="false">
      <c r="A2416" s="2" t="str">
        <f aca="false">RAW_DATA!A2412</f>
        <v>ORD-102411</v>
      </c>
      <c r="B2416" s="2" t="str">
        <f aca="false">RAW_DATA!B2412</f>
        <v>CUST-1370</v>
      </c>
      <c r="C2416" s="2" t="str">
        <f aca="false">RAW_DATA!C2412</f>
        <v>Women</v>
      </c>
      <c r="D2416" s="2" t="str">
        <f aca="false">RAW_DATA!D2412</f>
        <v>WOM-JEANS-001</v>
      </c>
      <c r="E2416" s="14" t="str">
        <f aca="false">RAW_DATA!E2412</f>
        <v>2024-08-30</v>
      </c>
      <c r="F2416" s="14" t="str">
        <f aca="false">RAW_DATA!F2412</f>
        <v>2024-09-09</v>
      </c>
      <c r="G2416" s="2" t="str">
        <f aca="false">RAW_DATA!G2412</f>
        <v>Lumbini</v>
      </c>
      <c r="H2416" s="4" t="n">
        <f aca="false">RAW_DATA!H2412</f>
        <v>12068.63</v>
      </c>
      <c r="I2416" s="5" t="n">
        <f aca="false">RAW_DATA!I2412</f>
        <v>15</v>
      </c>
      <c r="J2416" s="2" t="str">
        <f aca="false">RAW_DATA!J2412</f>
        <v>No</v>
      </c>
      <c r="K2416" s="15" t="n">
        <f aca="false">IF(AND(F2416&lt;&gt;"",E2416&lt;&gt;""),DATEVALUE(F2416)-DATEVALUE(E2416),"")</f>
        <v>10</v>
      </c>
      <c r="L2416" s="4" t="n">
        <f aca="false">H2416*(1-I2416/100)</f>
        <v>10258.3355</v>
      </c>
      <c r="M2416" s="4" t="n">
        <f aca="false">H2416*CALCULATIONS!$B$2</f>
        <v>7241.178</v>
      </c>
      <c r="N2416" s="4" t="n">
        <f aca="false">IF(J2416="Yes",H2416*CALCULATIONS!$B$3,0)</f>
        <v>0</v>
      </c>
      <c r="O2416" s="4" t="n">
        <f aca="false">L2416-M2416-N2416</f>
        <v>3017.1575</v>
      </c>
      <c r="P2416" s="16" t="n">
        <f aca="false">IF(L2416&gt;0,O2416/L2416,"")</f>
        <v>0.294117647058824</v>
      </c>
    </row>
    <row r="2417" customFormat="false" ht="15" hidden="false" customHeight="false" outlineLevel="0" collapsed="false">
      <c r="A2417" s="2" t="str">
        <f aca="false">RAW_DATA!A2413</f>
        <v>ORD-102412</v>
      </c>
      <c r="B2417" s="2" t="str">
        <f aca="false">RAW_DATA!B2413</f>
        <v>CUST-7700</v>
      </c>
      <c r="C2417" s="2" t="str">
        <f aca="false">RAW_DATA!C2413</f>
        <v>Men</v>
      </c>
      <c r="D2417" s="2" t="str">
        <f aca="false">RAW_DATA!D2413</f>
        <v>MEN-JEANS-001</v>
      </c>
      <c r="E2417" s="14" t="str">
        <f aca="false">RAW_DATA!E2413</f>
        <v>2024-02-18</v>
      </c>
      <c r="F2417" s="14" t="str">
        <f aca="false">RAW_DATA!F2413</f>
        <v>2024-02-21</v>
      </c>
      <c r="G2417" s="2" t="str">
        <f aca="false">RAW_DATA!G2413</f>
        <v>Madhesh</v>
      </c>
      <c r="H2417" s="4" t="n">
        <f aca="false">RAW_DATA!H2413</f>
        <v>5620.27</v>
      </c>
      <c r="I2417" s="5" t="n">
        <f aca="false">RAW_DATA!I2413</f>
        <v>25</v>
      </c>
      <c r="J2417" s="2" t="str">
        <f aca="false">RAW_DATA!J2413</f>
        <v>Yes</v>
      </c>
      <c r="K2417" s="15" t="n">
        <f aca="false">IF(AND(F2417&lt;&gt;"",E2417&lt;&gt;""),DATEVALUE(F2417)-DATEVALUE(E2417),"")</f>
        <v>3</v>
      </c>
      <c r="L2417" s="4" t="n">
        <f aca="false">H2417*(1-I2417/100)</f>
        <v>4215.2025</v>
      </c>
      <c r="M2417" s="4" t="n">
        <f aca="false">H2417*CALCULATIONS!$B$2</f>
        <v>3372.162</v>
      </c>
      <c r="N2417" s="4" t="n">
        <f aca="false">IF(J2417="Yes",H2417*CALCULATIONS!$B$3,0)</f>
        <v>1124.054</v>
      </c>
      <c r="O2417" s="4" t="n">
        <f aca="false">L2417-M2417-N2417</f>
        <v>-281.0135</v>
      </c>
      <c r="P2417" s="16" t="n">
        <f aca="false">IF(L2417&gt;0,O2417/L2417,"")</f>
        <v>-0.0666666666666667</v>
      </c>
    </row>
    <row r="2418" customFormat="false" ht="15" hidden="false" customHeight="false" outlineLevel="0" collapsed="false">
      <c r="A2418" s="2" t="str">
        <f aca="false">RAW_DATA!A2414</f>
        <v>ORD-102413</v>
      </c>
      <c r="B2418" s="2" t="str">
        <f aca="false">RAW_DATA!B2414</f>
        <v>CUST-5429</v>
      </c>
      <c r="C2418" s="2" t="str">
        <f aca="false">RAW_DATA!C2414</f>
        <v>Men</v>
      </c>
      <c r="D2418" s="2" t="str">
        <f aca="false">RAW_DATA!D2414</f>
        <v>MEN-TSHIRT-001</v>
      </c>
      <c r="E2418" s="14" t="str">
        <f aca="false">RAW_DATA!E2414</f>
        <v>2024-01-13</v>
      </c>
      <c r="F2418" s="14" t="str">
        <f aca="false">RAW_DATA!F2414</f>
        <v>2024-01-27</v>
      </c>
      <c r="G2418" s="2" t="str">
        <f aca="false">RAW_DATA!G2414</f>
        <v>Gandaki</v>
      </c>
      <c r="H2418" s="4" t="n">
        <f aca="false">RAW_DATA!H2414</f>
        <v>10942.9</v>
      </c>
      <c r="I2418" s="5" t="n">
        <f aca="false">RAW_DATA!I2414</f>
        <v>10</v>
      </c>
      <c r="J2418" s="2" t="str">
        <f aca="false">RAW_DATA!J2414</f>
        <v>No</v>
      </c>
      <c r="K2418" s="15" t="n">
        <f aca="false">IF(AND(F2418&lt;&gt;"",E2418&lt;&gt;""),DATEVALUE(F2418)-DATEVALUE(E2418),"")</f>
        <v>14</v>
      </c>
      <c r="L2418" s="4" t="n">
        <f aca="false">H2418*(1-I2418/100)</f>
        <v>9848.61</v>
      </c>
      <c r="M2418" s="4" t="n">
        <f aca="false">H2418*CALCULATIONS!$B$2</f>
        <v>6565.74</v>
      </c>
      <c r="N2418" s="4" t="n">
        <f aca="false">IF(J2418="Yes",H2418*CALCULATIONS!$B$3,0)</f>
        <v>0</v>
      </c>
      <c r="O2418" s="4" t="n">
        <f aca="false">L2418-M2418-N2418</f>
        <v>3282.87</v>
      </c>
      <c r="P2418" s="16" t="n">
        <f aca="false">IF(L2418&gt;0,O2418/L2418,"")</f>
        <v>0.333333333333333</v>
      </c>
    </row>
    <row r="2419" customFormat="false" ht="15" hidden="false" customHeight="false" outlineLevel="0" collapsed="false">
      <c r="A2419" s="2" t="str">
        <f aca="false">RAW_DATA!A2415</f>
        <v>ORD-102414</v>
      </c>
      <c r="B2419" s="2" t="str">
        <f aca="false">RAW_DATA!B2415</f>
        <v>CUST-2809</v>
      </c>
      <c r="C2419" s="2" t="str">
        <f aca="false">RAW_DATA!C2415</f>
        <v>Kids</v>
      </c>
      <c r="D2419" s="2" t="str">
        <f aca="false">RAW_DATA!D2415</f>
        <v>KID-UNIFORM-001</v>
      </c>
      <c r="E2419" s="14" t="str">
        <f aca="false">RAW_DATA!E2415</f>
        <v>2024-01-19</v>
      </c>
      <c r="F2419" s="14" t="str">
        <f aca="false">RAW_DATA!F2415</f>
        <v>2024-01-22</v>
      </c>
      <c r="G2419" s="2" t="str">
        <f aca="false">RAW_DATA!G2415</f>
        <v>Gandaki</v>
      </c>
      <c r="H2419" s="4" t="n">
        <f aca="false">RAW_DATA!H2415</f>
        <v>2123.23</v>
      </c>
      <c r="I2419" s="5" t="n">
        <f aca="false">RAW_DATA!I2415</f>
        <v>10</v>
      </c>
      <c r="J2419" s="2" t="str">
        <f aca="false">RAW_DATA!J2415</f>
        <v>Yes</v>
      </c>
      <c r="K2419" s="15" t="n">
        <f aca="false">IF(AND(F2419&lt;&gt;"",E2419&lt;&gt;""),DATEVALUE(F2419)-DATEVALUE(E2419),"")</f>
        <v>3</v>
      </c>
      <c r="L2419" s="4" t="n">
        <f aca="false">H2419*(1-I2419/100)</f>
        <v>1910.907</v>
      </c>
      <c r="M2419" s="4" t="n">
        <f aca="false">H2419*CALCULATIONS!$B$2</f>
        <v>1273.938</v>
      </c>
      <c r="N2419" s="4" t="n">
        <f aca="false">IF(J2419="Yes",H2419*CALCULATIONS!$B$3,0)</f>
        <v>424.646</v>
      </c>
      <c r="O2419" s="4" t="n">
        <f aca="false">L2419-M2419-N2419</f>
        <v>212.323</v>
      </c>
      <c r="P2419" s="16" t="n">
        <f aca="false">IF(L2419&gt;0,O2419/L2419,"")</f>
        <v>0.111111111111111</v>
      </c>
    </row>
    <row r="2420" customFormat="false" ht="15" hidden="false" customHeight="false" outlineLevel="0" collapsed="false">
      <c r="A2420" s="2" t="str">
        <f aca="false">RAW_DATA!A2416</f>
        <v>ORD-102415</v>
      </c>
      <c r="B2420" s="2" t="str">
        <f aca="false">RAW_DATA!B2416</f>
        <v>CUST-5678</v>
      </c>
      <c r="C2420" s="2" t="str">
        <f aca="false">RAW_DATA!C2416</f>
        <v>Men</v>
      </c>
      <c r="D2420" s="2" t="str">
        <f aca="false">RAW_DATA!D2416</f>
        <v>MEN-CHINO-001</v>
      </c>
      <c r="E2420" s="14" t="str">
        <f aca="false">RAW_DATA!E2416</f>
        <v>2024-08-08</v>
      </c>
      <c r="F2420" s="14" t="str">
        <f aca="false">RAW_DATA!F2416</f>
        <v>2024-08-14</v>
      </c>
      <c r="G2420" s="2" t="str">
        <f aca="false">RAW_DATA!G2416</f>
        <v>Gandaki</v>
      </c>
      <c r="H2420" s="4" t="n">
        <f aca="false">RAW_DATA!H2416</f>
        <v>1818.32</v>
      </c>
      <c r="I2420" s="5" t="n">
        <f aca="false">RAW_DATA!I2416</f>
        <v>30</v>
      </c>
      <c r="J2420" s="2" t="str">
        <f aca="false">RAW_DATA!J2416</f>
        <v>No</v>
      </c>
      <c r="K2420" s="15" t="n">
        <f aca="false">IF(AND(F2420&lt;&gt;"",E2420&lt;&gt;""),DATEVALUE(F2420)-DATEVALUE(E2420),"")</f>
        <v>6</v>
      </c>
      <c r="L2420" s="4" t="n">
        <f aca="false">H2420*(1-I2420/100)</f>
        <v>1272.824</v>
      </c>
      <c r="M2420" s="4" t="n">
        <f aca="false">H2420*CALCULATIONS!$B$2</f>
        <v>1090.992</v>
      </c>
      <c r="N2420" s="4" t="n">
        <f aca="false">IF(J2420="Yes",H2420*CALCULATIONS!$B$3,0)</f>
        <v>0</v>
      </c>
      <c r="O2420" s="4" t="n">
        <f aca="false">L2420-M2420-N2420</f>
        <v>181.832</v>
      </c>
      <c r="P2420" s="16" t="n">
        <f aca="false">IF(L2420&gt;0,O2420/L2420,"")</f>
        <v>0.142857142857143</v>
      </c>
    </row>
    <row r="2421" customFormat="false" ht="15" hidden="false" customHeight="false" outlineLevel="0" collapsed="false">
      <c r="A2421" s="2" t="str">
        <f aca="false">RAW_DATA!A2417</f>
        <v>ORD-102416</v>
      </c>
      <c r="B2421" s="2" t="str">
        <f aca="false">RAW_DATA!B2417</f>
        <v>CUST-9416</v>
      </c>
      <c r="C2421" s="2" t="str">
        <f aca="false">RAW_DATA!C2417</f>
        <v>Women</v>
      </c>
      <c r="D2421" s="2" t="str">
        <f aca="false">RAW_DATA!D2417</f>
        <v>WOM-CARDIGAN-001</v>
      </c>
      <c r="E2421" s="14" t="str">
        <f aca="false">RAW_DATA!E2417</f>
        <v>2024-08-07</v>
      </c>
      <c r="F2421" s="14" t="str">
        <f aca="false">RAW_DATA!F2417</f>
        <v>2024-08-16</v>
      </c>
      <c r="G2421" s="2" t="str">
        <f aca="false">RAW_DATA!G2417</f>
        <v>Karnali</v>
      </c>
      <c r="H2421" s="4" t="n">
        <f aca="false">RAW_DATA!H2417</f>
        <v>7445.06</v>
      </c>
      <c r="I2421" s="5" t="n">
        <f aca="false">RAW_DATA!I2417</f>
        <v>10</v>
      </c>
      <c r="J2421" s="2" t="str">
        <f aca="false">RAW_DATA!J2417</f>
        <v>No</v>
      </c>
      <c r="K2421" s="15" t="n">
        <f aca="false">IF(AND(F2421&lt;&gt;"",E2421&lt;&gt;""),DATEVALUE(F2421)-DATEVALUE(E2421),"")</f>
        <v>9</v>
      </c>
      <c r="L2421" s="4" t="n">
        <f aca="false">H2421*(1-I2421/100)</f>
        <v>6700.554</v>
      </c>
      <c r="M2421" s="4" t="n">
        <f aca="false">H2421*CALCULATIONS!$B$2</f>
        <v>4467.036</v>
      </c>
      <c r="N2421" s="4" t="n">
        <f aca="false">IF(J2421="Yes",H2421*CALCULATIONS!$B$3,0)</f>
        <v>0</v>
      </c>
      <c r="O2421" s="4" t="n">
        <f aca="false">L2421-M2421-N2421</f>
        <v>2233.518</v>
      </c>
      <c r="P2421" s="16" t="n">
        <f aca="false">IF(L2421&gt;0,O2421/L2421,"")</f>
        <v>0.333333333333333</v>
      </c>
    </row>
    <row r="2422" customFormat="false" ht="15" hidden="false" customHeight="false" outlineLevel="0" collapsed="false">
      <c r="A2422" s="2" t="str">
        <f aca="false">RAW_DATA!A2418</f>
        <v>ORD-102417</v>
      </c>
      <c r="B2422" s="2" t="str">
        <f aca="false">RAW_DATA!B2418</f>
        <v>CUST-8474</v>
      </c>
      <c r="C2422" s="2" t="str">
        <f aca="false">RAW_DATA!C2418</f>
        <v>Women</v>
      </c>
      <c r="D2422" s="2" t="str">
        <f aca="false">RAW_DATA!D2418</f>
        <v>WOM-DRESS-001</v>
      </c>
      <c r="E2422" s="14" t="str">
        <f aca="false">RAW_DATA!E2418</f>
        <v>2024-01-05</v>
      </c>
      <c r="F2422" s="14" t="str">
        <f aca="false">RAW_DATA!F2418</f>
        <v>2024-01-11</v>
      </c>
      <c r="G2422" s="2" t="str">
        <f aca="false">RAW_DATA!G2418</f>
        <v>Bagmati</v>
      </c>
      <c r="H2422" s="4" t="n">
        <f aca="false">RAW_DATA!H2418</f>
        <v>14987.35</v>
      </c>
      <c r="I2422" s="5" t="n">
        <f aca="false">RAW_DATA!I2418</f>
        <v>15</v>
      </c>
      <c r="J2422" s="2" t="str">
        <f aca="false">RAW_DATA!J2418</f>
        <v>No</v>
      </c>
      <c r="K2422" s="15" t="n">
        <f aca="false">IF(AND(F2422&lt;&gt;"",E2422&lt;&gt;""),DATEVALUE(F2422)-DATEVALUE(E2422),"")</f>
        <v>6</v>
      </c>
      <c r="L2422" s="4" t="n">
        <f aca="false">H2422*(1-I2422/100)</f>
        <v>12739.2475</v>
      </c>
      <c r="M2422" s="4" t="n">
        <f aca="false">H2422*CALCULATIONS!$B$2</f>
        <v>8992.41</v>
      </c>
      <c r="N2422" s="4" t="n">
        <f aca="false">IF(J2422="Yes",H2422*CALCULATIONS!$B$3,0)</f>
        <v>0</v>
      </c>
      <c r="O2422" s="4" t="n">
        <f aca="false">L2422-M2422-N2422</f>
        <v>3746.8375</v>
      </c>
      <c r="P2422" s="16" t="n">
        <f aca="false">IF(L2422&gt;0,O2422/L2422,"")</f>
        <v>0.294117647058824</v>
      </c>
    </row>
    <row r="2423" customFormat="false" ht="15" hidden="false" customHeight="false" outlineLevel="0" collapsed="false">
      <c r="A2423" s="2" t="str">
        <f aca="false">RAW_DATA!A2419</f>
        <v>ORD-102418</v>
      </c>
      <c r="B2423" s="2" t="str">
        <f aca="false">RAW_DATA!B2419</f>
        <v>CUST-2794</v>
      </c>
      <c r="C2423" s="2" t="str">
        <f aca="false">RAW_DATA!C2419</f>
        <v>Men</v>
      </c>
      <c r="D2423" s="2" t="str">
        <f aca="false">RAW_DATA!D2419</f>
        <v>MEN-CHINO-001</v>
      </c>
      <c r="E2423" s="14" t="str">
        <f aca="false">RAW_DATA!E2419</f>
        <v>2024-10-12</v>
      </c>
      <c r="F2423" s="14" t="str">
        <f aca="false">RAW_DATA!F2419</f>
        <v>2024-10-26</v>
      </c>
      <c r="G2423" s="2" t="str">
        <f aca="false">RAW_DATA!G2419</f>
        <v>Lumbini</v>
      </c>
      <c r="H2423" s="4" t="n">
        <f aca="false">RAW_DATA!H2419</f>
        <v>12402.53</v>
      </c>
      <c r="I2423" s="5" t="n">
        <f aca="false">RAW_DATA!I2419</f>
        <v>15</v>
      </c>
      <c r="J2423" s="2" t="str">
        <f aca="false">RAW_DATA!J2419</f>
        <v>No</v>
      </c>
      <c r="K2423" s="15" t="n">
        <f aca="false">IF(AND(F2423&lt;&gt;"",E2423&lt;&gt;""),DATEVALUE(F2423)-DATEVALUE(E2423),"")</f>
        <v>14</v>
      </c>
      <c r="L2423" s="4" t="n">
        <f aca="false">H2423*(1-I2423/100)</f>
        <v>10542.1505</v>
      </c>
      <c r="M2423" s="4" t="n">
        <f aca="false">H2423*CALCULATIONS!$B$2</f>
        <v>7441.518</v>
      </c>
      <c r="N2423" s="4" t="n">
        <f aca="false">IF(J2423="Yes",H2423*CALCULATIONS!$B$3,0)</f>
        <v>0</v>
      </c>
      <c r="O2423" s="4" t="n">
        <f aca="false">L2423-M2423-N2423</f>
        <v>3100.6325</v>
      </c>
      <c r="P2423" s="16" t="n">
        <f aca="false">IF(L2423&gt;0,O2423/L2423,"")</f>
        <v>0.294117647058824</v>
      </c>
    </row>
    <row r="2424" customFormat="false" ht="15" hidden="false" customHeight="false" outlineLevel="0" collapsed="false">
      <c r="A2424" s="2" t="str">
        <f aca="false">RAW_DATA!A2420</f>
        <v>ORD-102419</v>
      </c>
      <c r="B2424" s="2" t="str">
        <f aca="false">RAW_DATA!B2420</f>
        <v>CUST-7613</v>
      </c>
      <c r="C2424" s="2" t="str">
        <f aca="false">RAW_DATA!C2420</f>
        <v>Women</v>
      </c>
      <c r="D2424" s="2" t="str">
        <f aca="false">RAW_DATA!D2420</f>
        <v>WOM-SUIT-001</v>
      </c>
      <c r="E2424" s="14" t="str">
        <f aca="false">RAW_DATA!E2420</f>
        <v>2024-02-13</v>
      </c>
      <c r="F2424" s="14" t="str">
        <f aca="false">RAW_DATA!F2420</f>
        <v>2024-02-18</v>
      </c>
      <c r="G2424" s="2" t="str">
        <f aca="false">RAW_DATA!G2420</f>
        <v>Bagmati</v>
      </c>
      <c r="H2424" s="4" t="n">
        <f aca="false">RAW_DATA!H2420</f>
        <v>8725.18</v>
      </c>
      <c r="I2424" s="5" t="n">
        <f aca="false">RAW_DATA!I2420</f>
        <v>30</v>
      </c>
      <c r="J2424" s="2" t="str">
        <f aca="false">RAW_DATA!J2420</f>
        <v>Yes</v>
      </c>
      <c r="K2424" s="15" t="n">
        <f aca="false">IF(AND(F2424&lt;&gt;"",E2424&lt;&gt;""),DATEVALUE(F2424)-DATEVALUE(E2424),"")</f>
        <v>5</v>
      </c>
      <c r="L2424" s="4" t="n">
        <f aca="false">H2424*(1-I2424/100)</f>
        <v>6107.626</v>
      </c>
      <c r="M2424" s="4" t="n">
        <f aca="false">H2424*CALCULATIONS!$B$2</f>
        <v>5235.108</v>
      </c>
      <c r="N2424" s="4" t="n">
        <f aca="false">IF(J2424="Yes",H2424*CALCULATIONS!$B$3,0)</f>
        <v>1745.036</v>
      </c>
      <c r="O2424" s="4" t="n">
        <f aca="false">L2424-M2424-N2424</f>
        <v>-872.518</v>
      </c>
      <c r="P2424" s="16" t="n">
        <f aca="false">IF(L2424&gt;0,O2424/L2424,"")</f>
        <v>-0.142857142857143</v>
      </c>
    </row>
    <row r="2425" customFormat="false" ht="15" hidden="false" customHeight="false" outlineLevel="0" collapsed="false">
      <c r="A2425" s="2" t="str">
        <f aca="false">RAW_DATA!A2421</f>
        <v>ORD-102420</v>
      </c>
      <c r="B2425" s="2" t="str">
        <f aca="false">RAW_DATA!B2421</f>
        <v>CUST-3094</v>
      </c>
      <c r="C2425" s="2" t="str">
        <f aca="false">RAW_DATA!C2421</f>
        <v>Women</v>
      </c>
      <c r="D2425" s="2" t="str">
        <f aca="false">RAW_DATA!D2421</f>
        <v>WOM-CARDIGAN-001</v>
      </c>
      <c r="E2425" s="14" t="str">
        <f aca="false">RAW_DATA!E2421</f>
        <v>2024-04-13</v>
      </c>
      <c r="F2425" s="14" t="str">
        <f aca="false">RAW_DATA!F2421</f>
        <v>2024-04-18</v>
      </c>
      <c r="G2425" s="2" t="str">
        <f aca="false">RAW_DATA!G2421</f>
        <v>Sudurpashchim</v>
      </c>
      <c r="H2425" s="4" t="n">
        <f aca="false">RAW_DATA!H2421</f>
        <v>13459.14</v>
      </c>
      <c r="I2425" s="5" t="n">
        <f aca="false">RAW_DATA!I2421</f>
        <v>30</v>
      </c>
      <c r="J2425" s="2" t="str">
        <f aca="false">RAW_DATA!J2421</f>
        <v>No</v>
      </c>
      <c r="K2425" s="15" t="n">
        <f aca="false">IF(AND(F2425&lt;&gt;"",E2425&lt;&gt;""),DATEVALUE(F2425)-DATEVALUE(E2425),"")</f>
        <v>5</v>
      </c>
      <c r="L2425" s="4" t="n">
        <f aca="false">H2425*(1-I2425/100)</f>
        <v>9421.398</v>
      </c>
      <c r="M2425" s="4" t="n">
        <f aca="false">H2425*CALCULATIONS!$B$2</f>
        <v>8075.484</v>
      </c>
      <c r="N2425" s="4" t="n">
        <f aca="false">IF(J2425="Yes",H2425*CALCULATIONS!$B$3,0)</f>
        <v>0</v>
      </c>
      <c r="O2425" s="4" t="n">
        <f aca="false">L2425-M2425-N2425</f>
        <v>1345.914</v>
      </c>
      <c r="P2425" s="16" t="n">
        <f aca="false">IF(L2425&gt;0,O2425/L2425,"")</f>
        <v>0.142857142857143</v>
      </c>
    </row>
    <row r="2426" customFormat="false" ht="15" hidden="false" customHeight="false" outlineLevel="0" collapsed="false">
      <c r="A2426" s="2" t="str">
        <f aca="false">RAW_DATA!A2422</f>
        <v>ORD-102421</v>
      </c>
      <c r="B2426" s="2" t="str">
        <f aca="false">RAW_DATA!B2422</f>
        <v>CUST-1640</v>
      </c>
      <c r="C2426" s="2" t="str">
        <f aca="false">RAW_DATA!C2422</f>
        <v>Kids</v>
      </c>
      <c r="D2426" s="2" t="str">
        <f aca="false">RAW_DATA!D2422</f>
        <v>KID-UNIFORM-001</v>
      </c>
      <c r="E2426" s="14" t="str">
        <f aca="false">RAW_DATA!E2422</f>
        <v>2024-09-18</v>
      </c>
      <c r="F2426" s="14" t="str">
        <f aca="false">RAW_DATA!F2422</f>
        <v>2024-09-23</v>
      </c>
      <c r="G2426" s="2" t="str">
        <f aca="false">RAW_DATA!G2422</f>
        <v>Sudurpashchim</v>
      </c>
      <c r="H2426" s="4" t="n">
        <f aca="false">RAW_DATA!H2422</f>
        <v>8334.82</v>
      </c>
      <c r="I2426" s="5" t="n">
        <f aca="false">RAW_DATA!I2422</f>
        <v>10</v>
      </c>
      <c r="J2426" s="2" t="str">
        <f aca="false">RAW_DATA!J2422</f>
        <v>No</v>
      </c>
      <c r="K2426" s="15" t="n">
        <f aca="false">IF(AND(F2426&lt;&gt;"",E2426&lt;&gt;""),DATEVALUE(F2426)-DATEVALUE(E2426),"")</f>
        <v>5</v>
      </c>
      <c r="L2426" s="4" t="n">
        <f aca="false">H2426*(1-I2426/100)</f>
        <v>7501.338</v>
      </c>
      <c r="M2426" s="4" t="n">
        <f aca="false">H2426*CALCULATIONS!$B$2</f>
        <v>5000.892</v>
      </c>
      <c r="N2426" s="4" t="n">
        <f aca="false">IF(J2426="Yes",H2426*CALCULATIONS!$B$3,0)</f>
        <v>0</v>
      </c>
      <c r="O2426" s="4" t="n">
        <f aca="false">L2426-M2426-N2426</f>
        <v>2500.446</v>
      </c>
      <c r="P2426" s="16" t="n">
        <f aca="false">IF(L2426&gt;0,O2426/L2426,"")</f>
        <v>0.333333333333333</v>
      </c>
    </row>
    <row r="2427" customFormat="false" ht="15" hidden="false" customHeight="false" outlineLevel="0" collapsed="false">
      <c r="A2427" s="2" t="str">
        <f aca="false">RAW_DATA!A2423</f>
        <v>ORD-102422</v>
      </c>
      <c r="B2427" s="2" t="str">
        <f aca="false">RAW_DATA!B2423</f>
        <v>CUST-1159</v>
      </c>
      <c r="C2427" s="2" t="str">
        <f aca="false">RAW_DATA!C2423</f>
        <v>Women</v>
      </c>
      <c r="D2427" s="2" t="str">
        <f aca="false">RAW_DATA!D2423</f>
        <v>WOM-SAREE-001</v>
      </c>
      <c r="E2427" s="14" t="str">
        <f aca="false">RAW_DATA!E2423</f>
        <v>2024-05-20</v>
      </c>
      <c r="F2427" s="14" t="str">
        <f aca="false">RAW_DATA!F2423</f>
        <v>2024-05-25</v>
      </c>
      <c r="G2427" s="2" t="str">
        <f aca="false">RAW_DATA!G2423</f>
        <v>Bagmati</v>
      </c>
      <c r="H2427" s="4" t="n">
        <f aca="false">RAW_DATA!H2423</f>
        <v>6448.17</v>
      </c>
      <c r="I2427" s="5" t="n">
        <f aca="false">RAW_DATA!I2423</f>
        <v>20</v>
      </c>
      <c r="J2427" s="2" t="str">
        <f aca="false">RAW_DATA!J2423</f>
        <v>Yes</v>
      </c>
      <c r="K2427" s="15" t="n">
        <f aca="false">IF(AND(F2427&lt;&gt;"",E2427&lt;&gt;""),DATEVALUE(F2427)-DATEVALUE(E2427),"")</f>
        <v>5</v>
      </c>
      <c r="L2427" s="4" t="n">
        <f aca="false">H2427*(1-I2427/100)</f>
        <v>5158.536</v>
      </c>
      <c r="M2427" s="4" t="n">
        <f aca="false">H2427*CALCULATIONS!$B$2</f>
        <v>3868.902</v>
      </c>
      <c r="N2427" s="4" t="n">
        <f aca="false">IF(J2427="Yes",H2427*CALCULATIONS!$B$3,0)</f>
        <v>1289.634</v>
      </c>
      <c r="O2427" s="4" t="n">
        <f aca="false">L2427-M2427-N2427</f>
        <v>0</v>
      </c>
      <c r="P2427" s="16" t="n">
        <f aca="false">IF(L2427&gt;0,O2427/L2427,"")</f>
        <v>0</v>
      </c>
    </row>
    <row r="2428" customFormat="false" ht="15" hidden="false" customHeight="false" outlineLevel="0" collapsed="false">
      <c r="A2428" s="2" t="str">
        <f aca="false">RAW_DATA!A2424</f>
        <v>ORD-102423</v>
      </c>
      <c r="B2428" s="2" t="str">
        <f aca="false">RAW_DATA!B2424</f>
        <v>CUST-6387</v>
      </c>
      <c r="C2428" s="2" t="str">
        <f aca="false">RAW_DATA!C2424</f>
        <v>Men</v>
      </c>
      <c r="D2428" s="2" t="str">
        <f aca="false">RAW_DATA!D2424</f>
        <v>MEN-JEANS-001</v>
      </c>
      <c r="E2428" s="14" t="str">
        <f aca="false">RAW_DATA!E2424</f>
        <v>2024-03-16</v>
      </c>
      <c r="F2428" s="14" t="str">
        <f aca="false">RAW_DATA!F2424</f>
        <v>2024-03-26</v>
      </c>
      <c r="G2428" s="2" t="str">
        <f aca="false">RAW_DATA!G2424</f>
        <v>Bagmati</v>
      </c>
      <c r="H2428" s="4" t="n">
        <f aca="false">RAW_DATA!H2424</f>
        <v>7629.19</v>
      </c>
      <c r="I2428" s="5" t="n">
        <f aca="false">RAW_DATA!I2424</f>
        <v>25</v>
      </c>
      <c r="J2428" s="2" t="str">
        <f aca="false">RAW_DATA!J2424</f>
        <v>No</v>
      </c>
      <c r="K2428" s="15" t="n">
        <f aca="false">IF(AND(F2428&lt;&gt;"",E2428&lt;&gt;""),DATEVALUE(F2428)-DATEVALUE(E2428),"")</f>
        <v>10</v>
      </c>
      <c r="L2428" s="4" t="n">
        <f aca="false">H2428*(1-I2428/100)</f>
        <v>5721.8925</v>
      </c>
      <c r="M2428" s="4" t="n">
        <f aca="false">H2428*CALCULATIONS!$B$2</f>
        <v>4577.514</v>
      </c>
      <c r="N2428" s="4" t="n">
        <f aca="false">IF(J2428="Yes",H2428*CALCULATIONS!$B$3,0)</f>
        <v>0</v>
      </c>
      <c r="O2428" s="4" t="n">
        <f aca="false">L2428-M2428-N2428</f>
        <v>1144.3785</v>
      </c>
      <c r="P2428" s="16" t="n">
        <f aca="false">IF(L2428&gt;0,O2428/L2428,"")</f>
        <v>0.2</v>
      </c>
    </row>
    <row r="2429" customFormat="false" ht="15" hidden="false" customHeight="false" outlineLevel="0" collapsed="false">
      <c r="A2429" s="2" t="str">
        <f aca="false">RAW_DATA!A2425</f>
        <v>ORD-102424</v>
      </c>
      <c r="B2429" s="2" t="str">
        <f aca="false">RAW_DATA!B2425</f>
        <v>CUST-5779</v>
      </c>
      <c r="C2429" s="2" t="str">
        <f aca="false">RAW_DATA!C2425</f>
        <v>Men</v>
      </c>
      <c r="D2429" s="2" t="str">
        <f aca="false">RAW_DATA!D2425</f>
        <v>MEN-JEANS-002</v>
      </c>
      <c r="E2429" s="14" t="str">
        <f aca="false">RAW_DATA!E2425</f>
        <v>2024-01-10</v>
      </c>
      <c r="F2429" s="14" t="str">
        <f aca="false">RAW_DATA!F2425</f>
        <v>2024-01-16</v>
      </c>
      <c r="G2429" s="2" t="str">
        <f aca="false">RAW_DATA!G2425</f>
        <v>Lumbini</v>
      </c>
      <c r="H2429" s="4" t="n">
        <f aca="false">RAW_DATA!H2425</f>
        <v>1383.91</v>
      </c>
      <c r="I2429" s="5" t="n">
        <f aca="false">RAW_DATA!I2425</f>
        <v>0</v>
      </c>
      <c r="J2429" s="2" t="str">
        <f aca="false">RAW_DATA!J2425</f>
        <v>No</v>
      </c>
      <c r="K2429" s="15" t="n">
        <f aca="false">IF(AND(F2429&lt;&gt;"",E2429&lt;&gt;""),DATEVALUE(F2429)-DATEVALUE(E2429),"")</f>
        <v>6</v>
      </c>
      <c r="L2429" s="4" t="n">
        <f aca="false">H2429*(1-I2429/100)</f>
        <v>1383.91</v>
      </c>
      <c r="M2429" s="4" t="n">
        <f aca="false">H2429*CALCULATIONS!$B$2</f>
        <v>830.346</v>
      </c>
      <c r="N2429" s="4" t="n">
        <f aca="false">IF(J2429="Yes",H2429*CALCULATIONS!$B$3,0)</f>
        <v>0</v>
      </c>
      <c r="O2429" s="4" t="n">
        <f aca="false">L2429-M2429-N2429</f>
        <v>553.564</v>
      </c>
      <c r="P2429" s="16" t="n">
        <f aca="false">IF(L2429&gt;0,O2429/L2429,"")</f>
        <v>0.4</v>
      </c>
    </row>
    <row r="2430" customFormat="false" ht="15" hidden="false" customHeight="false" outlineLevel="0" collapsed="false">
      <c r="A2430" s="2" t="str">
        <f aca="false">RAW_DATA!A2426</f>
        <v>ORD-102425</v>
      </c>
      <c r="B2430" s="2" t="str">
        <f aca="false">RAW_DATA!B2426</f>
        <v>CUST-2474</v>
      </c>
      <c r="C2430" s="2" t="str">
        <f aca="false">RAW_DATA!C2426</f>
        <v>Women</v>
      </c>
      <c r="D2430" s="2" t="str">
        <f aca="false">RAW_DATA!D2426</f>
        <v>WOM-LEHENGA-001</v>
      </c>
      <c r="E2430" s="14" t="str">
        <f aca="false">RAW_DATA!E2426</f>
        <v>2024-01-03</v>
      </c>
      <c r="F2430" s="14" t="str">
        <f aca="false">RAW_DATA!F2426</f>
        <v>2024-01-04</v>
      </c>
      <c r="G2430" s="2" t="str">
        <f aca="false">RAW_DATA!G2426</f>
        <v>Madhesh</v>
      </c>
      <c r="H2430" s="4" t="n">
        <f aca="false">RAW_DATA!H2426</f>
        <v>2112.83</v>
      </c>
      <c r="I2430" s="5" t="n">
        <f aca="false">RAW_DATA!I2426</f>
        <v>20</v>
      </c>
      <c r="J2430" s="2" t="str">
        <f aca="false">RAW_DATA!J2426</f>
        <v>No</v>
      </c>
      <c r="K2430" s="15" t="n">
        <f aca="false">IF(AND(F2430&lt;&gt;"",E2430&lt;&gt;""),DATEVALUE(F2430)-DATEVALUE(E2430),"")</f>
        <v>1</v>
      </c>
      <c r="L2430" s="4" t="n">
        <f aca="false">H2430*(1-I2430/100)</f>
        <v>1690.264</v>
      </c>
      <c r="M2430" s="4" t="n">
        <f aca="false">H2430*CALCULATIONS!$B$2</f>
        <v>1267.698</v>
      </c>
      <c r="N2430" s="4" t="n">
        <f aca="false">IF(J2430="Yes",H2430*CALCULATIONS!$B$3,0)</f>
        <v>0</v>
      </c>
      <c r="O2430" s="4" t="n">
        <f aca="false">L2430-M2430-N2430</f>
        <v>422.566</v>
      </c>
      <c r="P2430" s="16" t="n">
        <f aca="false">IF(L2430&gt;0,O2430/L2430,"")</f>
        <v>0.25</v>
      </c>
    </row>
    <row r="2431" customFormat="false" ht="15" hidden="false" customHeight="false" outlineLevel="0" collapsed="false">
      <c r="A2431" s="2" t="str">
        <f aca="false">RAW_DATA!A2427</f>
        <v>ORD-102426</v>
      </c>
      <c r="B2431" s="2" t="str">
        <f aca="false">RAW_DATA!B2427</f>
        <v>CUST-3494</v>
      </c>
      <c r="C2431" s="2" t="str">
        <f aca="false">RAW_DATA!C2427</f>
        <v>Men</v>
      </c>
      <c r="D2431" s="2" t="str">
        <f aca="false">RAW_DATA!D2427</f>
        <v>MEN-SHIRT-002</v>
      </c>
      <c r="E2431" s="14" t="str">
        <f aca="false">RAW_DATA!E2427</f>
        <v>2024-02-17</v>
      </c>
      <c r="F2431" s="14" t="str">
        <f aca="false">RAW_DATA!F2427</f>
        <v>2024-02-22</v>
      </c>
      <c r="G2431" s="2" t="str">
        <f aca="false">RAW_DATA!G2427</f>
        <v>Madhesh</v>
      </c>
      <c r="H2431" s="4" t="n">
        <f aca="false">RAW_DATA!H2427</f>
        <v>835.57</v>
      </c>
      <c r="I2431" s="5" t="n">
        <f aca="false">RAW_DATA!I2427</f>
        <v>0</v>
      </c>
      <c r="J2431" s="2" t="str">
        <f aca="false">RAW_DATA!J2427</f>
        <v>No</v>
      </c>
      <c r="K2431" s="15" t="n">
        <f aca="false">IF(AND(F2431&lt;&gt;"",E2431&lt;&gt;""),DATEVALUE(F2431)-DATEVALUE(E2431),"")</f>
        <v>5</v>
      </c>
      <c r="L2431" s="4" t="n">
        <f aca="false">H2431*(1-I2431/100)</f>
        <v>835.57</v>
      </c>
      <c r="M2431" s="4" t="n">
        <f aca="false">H2431*CALCULATIONS!$B$2</f>
        <v>501.342</v>
      </c>
      <c r="N2431" s="4" t="n">
        <f aca="false">IF(J2431="Yes",H2431*CALCULATIONS!$B$3,0)</f>
        <v>0</v>
      </c>
      <c r="O2431" s="4" t="n">
        <f aca="false">L2431-M2431-N2431</f>
        <v>334.228</v>
      </c>
      <c r="P2431" s="16" t="n">
        <f aca="false">IF(L2431&gt;0,O2431/L2431,"")</f>
        <v>0.4</v>
      </c>
    </row>
    <row r="2432" customFormat="false" ht="15" hidden="false" customHeight="false" outlineLevel="0" collapsed="false">
      <c r="A2432" s="2" t="str">
        <f aca="false">RAW_DATA!A2428</f>
        <v>ORD-102427</v>
      </c>
      <c r="B2432" s="2" t="str">
        <f aca="false">RAW_DATA!B2428</f>
        <v>CUST-8533</v>
      </c>
      <c r="C2432" s="2" t="str">
        <f aca="false">RAW_DATA!C2428</f>
        <v>Kids</v>
      </c>
      <c r="D2432" s="2" t="str">
        <f aca="false">RAW_DATA!D2428</f>
        <v>KID-JEANS-001</v>
      </c>
      <c r="E2432" s="14" t="str">
        <f aca="false">RAW_DATA!E2428</f>
        <v>2024-10-24</v>
      </c>
      <c r="F2432" s="14" t="str">
        <f aca="false">RAW_DATA!F2428</f>
        <v>2024-10-31</v>
      </c>
      <c r="G2432" s="2" t="str">
        <f aca="false">RAW_DATA!G2428</f>
        <v>Lumbini</v>
      </c>
      <c r="H2432" s="4" t="n">
        <f aca="false">RAW_DATA!H2428</f>
        <v>14040.37</v>
      </c>
      <c r="I2432" s="5" t="n">
        <f aca="false">RAW_DATA!I2428</f>
        <v>5</v>
      </c>
      <c r="J2432" s="2" t="str">
        <f aca="false">RAW_DATA!J2428</f>
        <v>No</v>
      </c>
      <c r="K2432" s="15" t="n">
        <f aca="false">IF(AND(F2432&lt;&gt;"",E2432&lt;&gt;""),DATEVALUE(F2432)-DATEVALUE(E2432),"")</f>
        <v>7</v>
      </c>
      <c r="L2432" s="4" t="n">
        <f aca="false">H2432*(1-I2432/100)</f>
        <v>13338.3515</v>
      </c>
      <c r="M2432" s="4" t="n">
        <f aca="false">H2432*CALCULATIONS!$B$2</f>
        <v>8424.222</v>
      </c>
      <c r="N2432" s="4" t="n">
        <f aca="false">IF(J2432="Yes",H2432*CALCULATIONS!$B$3,0)</f>
        <v>0</v>
      </c>
      <c r="O2432" s="4" t="n">
        <f aca="false">L2432-M2432-N2432</f>
        <v>4914.1295</v>
      </c>
      <c r="P2432" s="16" t="n">
        <f aca="false">IF(L2432&gt;0,O2432/L2432,"")</f>
        <v>0.368421052631579</v>
      </c>
    </row>
    <row r="2433" customFormat="false" ht="15" hidden="false" customHeight="false" outlineLevel="0" collapsed="false">
      <c r="A2433" s="2" t="str">
        <f aca="false">RAW_DATA!A2429</f>
        <v>ORD-102428</v>
      </c>
      <c r="B2433" s="2" t="str">
        <f aca="false">RAW_DATA!B2429</f>
        <v>CUST-2346</v>
      </c>
      <c r="C2433" s="2" t="str">
        <f aca="false">RAW_DATA!C2429</f>
        <v>Women</v>
      </c>
      <c r="D2433" s="2" t="str">
        <f aca="false">RAW_DATA!D2429</f>
        <v>WOM-SCARF-001</v>
      </c>
      <c r="E2433" s="14" t="str">
        <f aca="false">RAW_DATA!E2429</f>
        <v>2024-06-21</v>
      </c>
      <c r="F2433" s="14" t="str">
        <f aca="false">RAW_DATA!F2429</f>
        <v>2024-06-25</v>
      </c>
      <c r="G2433" s="2" t="str">
        <f aca="false">RAW_DATA!G2429</f>
        <v>Bagmati</v>
      </c>
      <c r="H2433" s="4" t="n">
        <f aca="false">RAW_DATA!H2429</f>
        <v>8355.77</v>
      </c>
      <c r="I2433" s="5" t="n">
        <f aca="false">RAW_DATA!I2429</f>
        <v>0</v>
      </c>
      <c r="J2433" s="2" t="str">
        <f aca="false">RAW_DATA!J2429</f>
        <v>No</v>
      </c>
      <c r="K2433" s="15" t="n">
        <f aca="false">IF(AND(F2433&lt;&gt;"",E2433&lt;&gt;""),DATEVALUE(F2433)-DATEVALUE(E2433),"")</f>
        <v>4</v>
      </c>
      <c r="L2433" s="4" t="n">
        <f aca="false">H2433*(1-I2433/100)</f>
        <v>8355.77</v>
      </c>
      <c r="M2433" s="4" t="n">
        <f aca="false">H2433*CALCULATIONS!$B$2</f>
        <v>5013.462</v>
      </c>
      <c r="N2433" s="4" t="n">
        <f aca="false">IF(J2433="Yes",H2433*CALCULATIONS!$B$3,0)</f>
        <v>0</v>
      </c>
      <c r="O2433" s="4" t="n">
        <f aca="false">L2433-M2433-N2433</f>
        <v>3342.308</v>
      </c>
      <c r="P2433" s="16" t="n">
        <f aca="false">IF(L2433&gt;0,O2433/L2433,"")</f>
        <v>0.4</v>
      </c>
    </row>
    <row r="2434" customFormat="false" ht="15" hidden="false" customHeight="false" outlineLevel="0" collapsed="false">
      <c r="A2434" s="2" t="str">
        <f aca="false">RAW_DATA!A2430</f>
        <v>ORD-102429</v>
      </c>
      <c r="B2434" s="2" t="str">
        <f aca="false">RAW_DATA!B2430</f>
        <v>CUST-9438</v>
      </c>
      <c r="C2434" s="2" t="str">
        <f aca="false">RAW_DATA!C2430</f>
        <v>Kids</v>
      </c>
      <c r="D2434" s="2" t="str">
        <f aca="false">RAW_DATA!D2430</f>
        <v>KID-ONESIE-001</v>
      </c>
      <c r="E2434" s="14" t="str">
        <f aca="false">RAW_DATA!E2430</f>
        <v>2024-01-21</v>
      </c>
      <c r="F2434" s="14" t="str">
        <f aca="false">RAW_DATA!F2430</f>
        <v>2024-01-23</v>
      </c>
      <c r="G2434" s="2" t="str">
        <f aca="false">RAW_DATA!G2430</f>
        <v>Madhesh</v>
      </c>
      <c r="H2434" s="4" t="n">
        <f aca="false">RAW_DATA!H2430</f>
        <v>6133.36</v>
      </c>
      <c r="I2434" s="5" t="n">
        <f aca="false">RAW_DATA!I2430</f>
        <v>10</v>
      </c>
      <c r="J2434" s="2" t="str">
        <f aca="false">RAW_DATA!J2430</f>
        <v>No</v>
      </c>
      <c r="K2434" s="15" t="n">
        <f aca="false">IF(AND(F2434&lt;&gt;"",E2434&lt;&gt;""),DATEVALUE(F2434)-DATEVALUE(E2434),"")</f>
        <v>2</v>
      </c>
      <c r="L2434" s="4" t="n">
        <f aca="false">H2434*(1-I2434/100)</f>
        <v>5520.024</v>
      </c>
      <c r="M2434" s="4" t="n">
        <f aca="false">H2434*CALCULATIONS!$B$2</f>
        <v>3680.016</v>
      </c>
      <c r="N2434" s="4" t="n">
        <f aca="false">IF(J2434="Yes",H2434*CALCULATIONS!$B$3,0)</f>
        <v>0</v>
      </c>
      <c r="O2434" s="4" t="n">
        <f aca="false">L2434-M2434-N2434</f>
        <v>1840.008</v>
      </c>
      <c r="P2434" s="16" t="n">
        <f aca="false">IF(L2434&gt;0,O2434/L2434,"")</f>
        <v>0.333333333333333</v>
      </c>
    </row>
    <row r="2435" customFormat="false" ht="15" hidden="false" customHeight="false" outlineLevel="0" collapsed="false">
      <c r="A2435" s="2" t="str">
        <f aca="false">RAW_DATA!A2431</f>
        <v>ORD-102430</v>
      </c>
      <c r="B2435" s="2" t="str">
        <f aca="false">RAW_DATA!B2431</f>
        <v>CUST-2574</v>
      </c>
      <c r="C2435" s="2" t="str">
        <f aca="false">RAW_DATA!C2431</f>
        <v>Men</v>
      </c>
      <c r="D2435" s="2" t="str">
        <f aca="false">RAW_DATA!D2431</f>
        <v>MEN-JEANS-002</v>
      </c>
      <c r="E2435" s="14" t="str">
        <f aca="false">RAW_DATA!E2431</f>
        <v>2024-05-05</v>
      </c>
      <c r="F2435" s="14" t="str">
        <f aca="false">RAW_DATA!F2431</f>
        <v>2024-05-18</v>
      </c>
      <c r="G2435" s="2" t="str">
        <f aca="false">RAW_DATA!G2431</f>
        <v>Bagmati</v>
      </c>
      <c r="H2435" s="4" t="n">
        <f aca="false">RAW_DATA!H2431</f>
        <v>13409.62</v>
      </c>
      <c r="I2435" s="5" t="n">
        <f aca="false">RAW_DATA!I2431</f>
        <v>0</v>
      </c>
      <c r="J2435" s="2" t="str">
        <f aca="false">RAW_DATA!J2431</f>
        <v>Yes</v>
      </c>
      <c r="K2435" s="15" t="n">
        <f aca="false">IF(AND(F2435&lt;&gt;"",E2435&lt;&gt;""),DATEVALUE(F2435)-DATEVALUE(E2435),"")</f>
        <v>13</v>
      </c>
      <c r="L2435" s="4" t="n">
        <f aca="false">H2435*(1-I2435/100)</f>
        <v>13409.62</v>
      </c>
      <c r="M2435" s="4" t="n">
        <f aca="false">H2435*CALCULATIONS!$B$2</f>
        <v>8045.772</v>
      </c>
      <c r="N2435" s="4" t="n">
        <f aca="false">IF(J2435="Yes",H2435*CALCULATIONS!$B$3,0)</f>
        <v>2681.924</v>
      </c>
      <c r="O2435" s="4" t="n">
        <f aca="false">L2435-M2435-N2435</f>
        <v>2681.924</v>
      </c>
      <c r="P2435" s="16" t="n">
        <f aca="false">IF(L2435&gt;0,O2435/L2435,"")</f>
        <v>0.2</v>
      </c>
    </row>
    <row r="2436" customFormat="false" ht="15" hidden="false" customHeight="false" outlineLevel="0" collapsed="false">
      <c r="A2436" s="2" t="str">
        <f aca="false">RAW_DATA!A2432</f>
        <v>ORD-102431</v>
      </c>
      <c r="B2436" s="2" t="str">
        <f aca="false">RAW_DATA!B2432</f>
        <v>CUST-9212</v>
      </c>
      <c r="C2436" s="2" t="str">
        <f aca="false">RAW_DATA!C2432</f>
        <v>Women</v>
      </c>
      <c r="D2436" s="2" t="str">
        <f aca="false">RAW_DATA!D2432</f>
        <v>WOM-SAREE-001</v>
      </c>
      <c r="E2436" s="14" t="str">
        <f aca="false">RAW_DATA!E2432</f>
        <v>2024-11-26</v>
      </c>
      <c r="F2436" s="14" t="str">
        <f aca="false">RAW_DATA!F2432</f>
        <v>2024-12-01</v>
      </c>
      <c r="G2436" s="2" t="str">
        <f aca="false">RAW_DATA!G2432</f>
        <v>Madhesh</v>
      </c>
      <c r="H2436" s="4" t="n">
        <f aca="false">RAW_DATA!H2432</f>
        <v>9259.87</v>
      </c>
      <c r="I2436" s="5" t="n">
        <f aca="false">RAW_DATA!I2432</f>
        <v>25</v>
      </c>
      <c r="J2436" s="2" t="str">
        <f aca="false">RAW_DATA!J2432</f>
        <v>No</v>
      </c>
      <c r="K2436" s="15" t="n">
        <f aca="false">IF(AND(F2436&lt;&gt;"",E2436&lt;&gt;""),DATEVALUE(F2436)-DATEVALUE(E2436),"")</f>
        <v>5</v>
      </c>
      <c r="L2436" s="4" t="n">
        <f aca="false">H2436*(1-I2436/100)</f>
        <v>6944.9025</v>
      </c>
      <c r="M2436" s="4" t="n">
        <f aca="false">H2436*CALCULATIONS!$B$2</f>
        <v>5555.922</v>
      </c>
      <c r="N2436" s="4" t="n">
        <f aca="false">IF(J2436="Yes",H2436*CALCULATIONS!$B$3,0)</f>
        <v>0</v>
      </c>
      <c r="O2436" s="4" t="n">
        <f aca="false">L2436-M2436-N2436</f>
        <v>1388.9805</v>
      </c>
      <c r="P2436" s="16" t="n">
        <f aca="false">IF(L2436&gt;0,O2436/L2436,"")</f>
        <v>0.2</v>
      </c>
    </row>
    <row r="2437" customFormat="false" ht="15" hidden="false" customHeight="false" outlineLevel="0" collapsed="false">
      <c r="A2437" s="2" t="str">
        <f aca="false">RAW_DATA!A2433</f>
        <v>ORD-102432</v>
      </c>
      <c r="B2437" s="2" t="str">
        <f aca="false">RAW_DATA!B2433</f>
        <v>CUST-1197</v>
      </c>
      <c r="C2437" s="2" t="str">
        <f aca="false">RAW_DATA!C2433</f>
        <v>Men</v>
      </c>
      <c r="D2437" s="2" t="str">
        <f aca="false">RAW_DATA!D2433</f>
        <v>MEN-KURTA-001</v>
      </c>
      <c r="E2437" s="14" t="str">
        <f aca="false">RAW_DATA!E2433</f>
        <v>2024-01-10</v>
      </c>
      <c r="F2437" s="14" t="str">
        <f aca="false">RAW_DATA!F2433</f>
        <v>2024-01-13</v>
      </c>
      <c r="G2437" s="2" t="str">
        <f aca="false">RAW_DATA!G2433</f>
        <v>Sudurpashchim</v>
      </c>
      <c r="H2437" s="4" t="n">
        <f aca="false">RAW_DATA!H2433</f>
        <v>2676.18</v>
      </c>
      <c r="I2437" s="5" t="n">
        <f aca="false">RAW_DATA!I2433</f>
        <v>10</v>
      </c>
      <c r="J2437" s="2" t="str">
        <f aca="false">RAW_DATA!J2433</f>
        <v>No</v>
      </c>
      <c r="K2437" s="15" t="n">
        <f aca="false">IF(AND(F2437&lt;&gt;"",E2437&lt;&gt;""),DATEVALUE(F2437)-DATEVALUE(E2437),"")</f>
        <v>3</v>
      </c>
      <c r="L2437" s="4" t="n">
        <f aca="false">H2437*(1-I2437/100)</f>
        <v>2408.562</v>
      </c>
      <c r="M2437" s="4" t="n">
        <f aca="false">H2437*CALCULATIONS!$B$2</f>
        <v>1605.708</v>
      </c>
      <c r="N2437" s="4" t="n">
        <f aca="false">IF(J2437="Yes",H2437*CALCULATIONS!$B$3,0)</f>
        <v>0</v>
      </c>
      <c r="O2437" s="4" t="n">
        <f aca="false">L2437-M2437-N2437</f>
        <v>802.854</v>
      </c>
      <c r="P2437" s="16" t="n">
        <f aca="false">IF(L2437&gt;0,O2437/L2437,"")</f>
        <v>0.333333333333333</v>
      </c>
    </row>
    <row r="2438" customFormat="false" ht="15" hidden="false" customHeight="false" outlineLevel="0" collapsed="false">
      <c r="A2438" s="2" t="str">
        <f aca="false">RAW_DATA!A2434</f>
        <v>ORD-102433</v>
      </c>
      <c r="B2438" s="2" t="str">
        <f aca="false">RAW_DATA!B2434</f>
        <v>CUST-5102</v>
      </c>
      <c r="C2438" s="2" t="str">
        <f aca="false">RAW_DATA!C2434</f>
        <v>Men</v>
      </c>
      <c r="D2438" s="2" t="str">
        <f aca="false">RAW_DATA!D2434</f>
        <v>MEN-JEANS-002</v>
      </c>
      <c r="E2438" s="14" t="str">
        <f aca="false">RAW_DATA!E2434</f>
        <v>2024-07-29</v>
      </c>
      <c r="F2438" s="14" t="str">
        <f aca="false">RAW_DATA!F2434</f>
        <v>2024-07-30</v>
      </c>
      <c r="G2438" s="2" t="str">
        <f aca="false">RAW_DATA!G2434</f>
        <v>Madhesh</v>
      </c>
      <c r="H2438" s="4" t="n">
        <f aca="false">RAW_DATA!H2434</f>
        <v>4527.14</v>
      </c>
      <c r="I2438" s="5" t="n">
        <f aca="false">RAW_DATA!I2434</f>
        <v>5</v>
      </c>
      <c r="J2438" s="2" t="str">
        <f aca="false">RAW_DATA!J2434</f>
        <v>No</v>
      </c>
      <c r="K2438" s="15" t="n">
        <f aca="false">IF(AND(F2438&lt;&gt;"",E2438&lt;&gt;""),DATEVALUE(F2438)-DATEVALUE(E2438),"")</f>
        <v>1</v>
      </c>
      <c r="L2438" s="4" t="n">
        <f aca="false">H2438*(1-I2438/100)</f>
        <v>4300.783</v>
      </c>
      <c r="M2438" s="4" t="n">
        <f aca="false">H2438*CALCULATIONS!$B$2</f>
        <v>2716.284</v>
      </c>
      <c r="N2438" s="4" t="n">
        <f aca="false">IF(J2438="Yes",H2438*CALCULATIONS!$B$3,0)</f>
        <v>0</v>
      </c>
      <c r="O2438" s="4" t="n">
        <f aca="false">L2438-M2438-N2438</f>
        <v>1584.499</v>
      </c>
      <c r="P2438" s="16" t="n">
        <f aca="false">IF(L2438&gt;0,O2438/L2438,"")</f>
        <v>0.368421052631579</v>
      </c>
    </row>
    <row r="2439" customFormat="false" ht="15" hidden="false" customHeight="false" outlineLevel="0" collapsed="false">
      <c r="A2439" s="2" t="str">
        <f aca="false">RAW_DATA!A2435</f>
        <v>ORD-102434</v>
      </c>
      <c r="B2439" s="2" t="str">
        <f aca="false">RAW_DATA!B2435</f>
        <v>CUST-5374</v>
      </c>
      <c r="C2439" s="2" t="str">
        <f aca="false">RAW_DATA!C2435</f>
        <v>Men</v>
      </c>
      <c r="D2439" s="2" t="str">
        <f aca="false">RAW_DATA!D2435</f>
        <v>MEN-JACKET-001</v>
      </c>
      <c r="E2439" s="14" t="str">
        <f aca="false">RAW_DATA!E2435</f>
        <v>2024-01-28</v>
      </c>
      <c r="F2439" s="14" t="str">
        <f aca="false">RAW_DATA!F2435</f>
        <v>2024-01-30</v>
      </c>
      <c r="G2439" s="2" t="str">
        <f aca="false">RAW_DATA!G2435</f>
        <v>Karnali</v>
      </c>
      <c r="H2439" s="4" t="n">
        <f aca="false">RAW_DATA!H2435</f>
        <v>6903.44</v>
      </c>
      <c r="I2439" s="5" t="n">
        <f aca="false">RAW_DATA!I2435</f>
        <v>15</v>
      </c>
      <c r="J2439" s="2" t="str">
        <f aca="false">RAW_DATA!J2435</f>
        <v>No</v>
      </c>
      <c r="K2439" s="15" t="n">
        <f aca="false">IF(AND(F2439&lt;&gt;"",E2439&lt;&gt;""),DATEVALUE(F2439)-DATEVALUE(E2439),"")</f>
        <v>2</v>
      </c>
      <c r="L2439" s="4" t="n">
        <f aca="false">H2439*(1-I2439/100)</f>
        <v>5867.924</v>
      </c>
      <c r="M2439" s="4" t="n">
        <f aca="false">H2439*CALCULATIONS!$B$2</f>
        <v>4142.064</v>
      </c>
      <c r="N2439" s="4" t="n">
        <f aca="false">IF(J2439="Yes",H2439*CALCULATIONS!$B$3,0)</f>
        <v>0</v>
      </c>
      <c r="O2439" s="4" t="n">
        <f aca="false">L2439-M2439-N2439</f>
        <v>1725.86</v>
      </c>
      <c r="P2439" s="16" t="n">
        <f aca="false">IF(L2439&gt;0,O2439/L2439,"")</f>
        <v>0.294117647058824</v>
      </c>
    </row>
    <row r="2440" customFormat="false" ht="15" hidden="false" customHeight="false" outlineLevel="0" collapsed="false">
      <c r="A2440" s="2" t="str">
        <f aca="false">RAW_DATA!A2436</f>
        <v>ORD-102435</v>
      </c>
      <c r="B2440" s="2" t="str">
        <f aca="false">RAW_DATA!B2436</f>
        <v>CUST-3257</v>
      </c>
      <c r="C2440" s="2" t="str">
        <f aca="false">RAW_DATA!C2436</f>
        <v>Kids</v>
      </c>
      <c r="D2440" s="2" t="str">
        <f aca="false">RAW_DATA!D2436</f>
        <v>KID-TSHIRT-001</v>
      </c>
      <c r="E2440" s="14" t="str">
        <f aca="false">RAW_DATA!E2436</f>
        <v>2024-02-16</v>
      </c>
      <c r="F2440" s="14" t="str">
        <f aca="false">RAW_DATA!F2436</f>
        <v>2024-02-23</v>
      </c>
      <c r="G2440" s="2" t="str">
        <f aca="false">RAW_DATA!G2436</f>
        <v>Karnali</v>
      </c>
      <c r="H2440" s="4" t="n">
        <f aca="false">RAW_DATA!H2436</f>
        <v>11664.87</v>
      </c>
      <c r="I2440" s="5" t="n">
        <f aca="false">RAW_DATA!I2436</f>
        <v>25</v>
      </c>
      <c r="J2440" s="2" t="str">
        <f aca="false">RAW_DATA!J2436</f>
        <v>Yes</v>
      </c>
      <c r="K2440" s="15" t="n">
        <f aca="false">IF(AND(F2440&lt;&gt;"",E2440&lt;&gt;""),DATEVALUE(F2440)-DATEVALUE(E2440),"")</f>
        <v>7</v>
      </c>
      <c r="L2440" s="4" t="n">
        <f aca="false">H2440*(1-I2440/100)</f>
        <v>8748.6525</v>
      </c>
      <c r="M2440" s="4" t="n">
        <f aca="false">H2440*CALCULATIONS!$B$2</f>
        <v>6998.922</v>
      </c>
      <c r="N2440" s="4" t="n">
        <f aca="false">IF(J2440="Yes",H2440*CALCULATIONS!$B$3,0)</f>
        <v>2332.974</v>
      </c>
      <c r="O2440" s="4" t="n">
        <f aca="false">L2440-M2440-N2440</f>
        <v>-583.243500000001</v>
      </c>
      <c r="P2440" s="16" t="n">
        <f aca="false">IF(L2440&gt;0,O2440/L2440,"")</f>
        <v>-0.0666666666666667</v>
      </c>
    </row>
    <row r="2441" customFormat="false" ht="15" hidden="false" customHeight="false" outlineLevel="0" collapsed="false">
      <c r="A2441" s="2" t="str">
        <f aca="false">RAW_DATA!A2437</f>
        <v>ORD-102436</v>
      </c>
      <c r="B2441" s="2" t="str">
        <f aca="false">RAW_DATA!B2437</f>
        <v>CUST-3305</v>
      </c>
      <c r="C2441" s="2" t="str">
        <f aca="false">RAW_DATA!C2437</f>
        <v>Women</v>
      </c>
      <c r="D2441" s="2" t="str">
        <f aca="false">RAW_DATA!D2437</f>
        <v>WOM-CARDIGAN-001</v>
      </c>
      <c r="E2441" s="14" t="str">
        <f aca="false">RAW_DATA!E2437</f>
        <v>2024-01-01</v>
      </c>
      <c r="F2441" s="14" t="str">
        <f aca="false">RAW_DATA!F2437</f>
        <v>2024-01-04</v>
      </c>
      <c r="G2441" s="2" t="str">
        <f aca="false">RAW_DATA!G2437</f>
        <v>Madhesh</v>
      </c>
      <c r="H2441" s="4" t="n">
        <f aca="false">RAW_DATA!H2437</f>
        <v>4690.3</v>
      </c>
      <c r="I2441" s="5" t="n">
        <f aca="false">RAW_DATA!I2437</f>
        <v>30</v>
      </c>
      <c r="J2441" s="2" t="str">
        <f aca="false">RAW_DATA!J2437</f>
        <v>No</v>
      </c>
      <c r="K2441" s="15" t="n">
        <f aca="false">IF(AND(F2441&lt;&gt;"",E2441&lt;&gt;""),DATEVALUE(F2441)-DATEVALUE(E2441),"")</f>
        <v>3</v>
      </c>
      <c r="L2441" s="4" t="n">
        <f aca="false">H2441*(1-I2441/100)</f>
        <v>3283.21</v>
      </c>
      <c r="M2441" s="4" t="n">
        <f aca="false">H2441*CALCULATIONS!$B$2</f>
        <v>2814.18</v>
      </c>
      <c r="N2441" s="4" t="n">
        <f aca="false">IF(J2441="Yes",H2441*CALCULATIONS!$B$3,0)</f>
        <v>0</v>
      </c>
      <c r="O2441" s="4" t="n">
        <f aca="false">L2441-M2441-N2441</f>
        <v>469.03</v>
      </c>
      <c r="P2441" s="16" t="n">
        <f aca="false">IF(L2441&gt;0,O2441/L2441,"")</f>
        <v>0.142857142857143</v>
      </c>
    </row>
    <row r="2442" customFormat="false" ht="15" hidden="false" customHeight="false" outlineLevel="0" collapsed="false">
      <c r="A2442" s="2" t="str">
        <f aca="false">RAW_DATA!A2438</f>
        <v>ORD-102437</v>
      </c>
      <c r="B2442" s="2" t="str">
        <f aca="false">RAW_DATA!B2438</f>
        <v>CUST-4725</v>
      </c>
      <c r="C2442" s="2" t="str">
        <f aca="false">RAW_DATA!C2438</f>
        <v>Men</v>
      </c>
      <c r="D2442" s="2" t="str">
        <f aca="false">RAW_DATA!D2438</f>
        <v>MEN-SUIT-001</v>
      </c>
      <c r="E2442" s="14" t="str">
        <f aca="false">RAW_DATA!E2438</f>
        <v>2024-12-18</v>
      </c>
      <c r="F2442" s="14" t="str">
        <f aca="false">RAW_DATA!F2438</f>
        <v>2024-12-22</v>
      </c>
      <c r="G2442" s="2" t="str">
        <f aca="false">RAW_DATA!G2438</f>
        <v>Gandaki</v>
      </c>
      <c r="H2442" s="4" t="n">
        <f aca="false">RAW_DATA!H2438</f>
        <v>7704.77</v>
      </c>
      <c r="I2442" s="5" t="n">
        <f aca="false">RAW_DATA!I2438</f>
        <v>0</v>
      </c>
      <c r="J2442" s="2" t="str">
        <f aca="false">RAW_DATA!J2438</f>
        <v>Yes</v>
      </c>
      <c r="K2442" s="15" t="n">
        <f aca="false">IF(AND(F2442&lt;&gt;"",E2442&lt;&gt;""),DATEVALUE(F2442)-DATEVALUE(E2442),"")</f>
        <v>4</v>
      </c>
      <c r="L2442" s="4" t="n">
        <f aca="false">H2442*(1-I2442/100)</f>
        <v>7704.77</v>
      </c>
      <c r="M2442" s="4" t="n">
        <f aca="false">H2442*CALCULATIONS!$B$2</f>
        <v>4622.862</v>
      </c>
      <c r="N2442" s="4" t="n">
        <f aca="false">IF(J2442="Yes",H2442*CALCULATIONS!$B$3,0)</f>
        <v>1540.954</v>
      </c>
      <c r="O2442" s="4" t="n">
        <f aca="false">L2442-M2442-N2442</f>
        <v>1540.954</v>
      </c>
      <c r="P2442" s="16" t="n">
        <f aca="false">IF(L2442&gt;0,O2442/L2442,"")</f>
        <v>0.2</v>
      </c>
    </row>
    <row r="2443" customFormat="false" ht="15" hidden="false" customHeight="false" outlineLevel="0" collapsed="false">
      <c r="A2443" s="2" t="str">
        <f aca="false">RAW_DATA!A2439</f>
        <v>ORD-102438</v>
      </c>
      <c r="B2443" s="2" t="str">
        <f aca="false">RAW_DATA!B2439</f>
        <v>CUST-8445</v>
      </c>
      <c r="C2443" s="2" t="str">
        <f aca="false">RAW_DATA!C2439</f>
        <v>Women</v>
      </c>
      <c r="D2443" s="2" t="str">
        <f aca="false">RAW_DATA!D2439</f>
        <v>WOM-BLOUSE-001</v>
      </c>
      <c r="E2443" s="14" t="str">
        <f aca="false">RAW_DATA!E2439</f>
        <v>2024-03-22</v>
      </c>
      <c r="F2443" s="14" t="str">
        <f aca="false">RAW_DATA!F2439</f>
        <v>2024-04-04</v>
      </c>
      <c r="G2443" s="2" t="str">
        <f aca="false">RAW_DATA!G2439</f>
        <v>Gandaki</v>
      </c>
      <c r="H2443" s="4" t="n">
        <f aca="false">RAW_DATA!H2439</f>
        <v>6467.99</v>
      </c>
      <c r="I2443" s="5" t="n">
        <f aca="false">RAW_DATA!I2439</f>
        <v>5</v>
      </c>
      <c r="J2443" s="2" t="str">
        <f aca="false">RAW_DATA!J2439</f>
        <v>No</v>
      </c>
      <c r="K2443" s="15" t="n">
        <f aca="false">IF(AND(F2443&lt;&gt;"",E2443&lt;&gt;""),DATEVALUE(F2443)-DATEVALUE(E2443),"")</f>
        <v>13</v>
      </c>
      <c r="L2443" s="4" t="n">
        <f aca="false">H2443*(1-I2443/100)</f>
        <v>6144.5905</v>
      </c>
      <c r="M2443" s="4" t="n">
        <f aca="false">H2443*CALCULATIONS!$B$2</f>
        <v>3880.794</v>
      </c>
      <c r="N2443" s="4" t="n">
        <f aca="false">IF(J2443="Yes",H2443*CALCULATIONS!$B$3,0)</f>
        <v>0</v>
      </c>
      <c r="O2443" s="4" t="n">
        <f aca="false">L2443-M2443-N2443</f>
        <v>2263.7965</v>
      </c>
      <c r="P2443" s="16" t="n">
        <f aca="false">IF(L2443&gt;0,O2443/L2443,"")</f>
        <v>0.368421052631579</v>
      </c>
    </row>
    <row r="2444" customFormat="false" ht="15" hidden="false" customHeight="false" outlineLevel="0" collapsed="false">
      <c r="A2444" s="2" t="str">
        <f aca="false">RAW_DATA!A2440</f>
        <v>ORD-102439</v>
      </c>
      <c r="B2444" s="2" t="str">
        <f aca="false">RAW_DATA!B2440</f>
        <v>CUST-6439</v>
      </c>
      <c r="C2444" s="2" t="str">
        <f aca="false">RAW_DATA!C2440</f>
        <v>Men</v>
      </c>
      <c r="D2444" s="2" t="str">
        <f aca="false">RAW_DATA!D2440</f>
        <v>MEN-JACKET-001</v>
      </c>
      <c r="E2444" s="14" t="str">
        <f aca="false">RAW_DATA!E2440</f>
        <v>2024-10-13</v>
      </c>
      <c r="F2444" s="14" t="str">
        <f aca="false">RAW_DATA!F2440</f>
        <v>2024-10-26</v>
      </c>
      <c r="G2444" s="2" t="str">
        <f aca="false">RAW_DATA!G2440</f>
        <v>Bagmati</v>
      </c>
      <c r="H2444" s="4" t="n">
        <f aca="false">RAW_DATA!H2440</f>
        <v>1873.17</v>
      </c>
      <c r="I2444" s="5" t="n">
        <f aca="false">RAW_DATA!I2440</f>
        <v>20</v>
      </c>
      <c r="J2444" s="2" t="str">
        <f aca="false">RAW_DATA!J2440</f>
        <v>No</v>
      </c>
      <c r="K2444" s="15" t="n">
        <f aca="false">IF(AND(F2444&lt;&gt;"",E2444&lt;&gt;""),DATEVALUE(F2444)-DATEVALUE(E2444),"")</f>
        <v>13</v>
      </c>
      <c r="L2444" s="4" t="n">
        <f aca="false">H2444*(1-I2444/100)</f>
        <v>1498.536</v>
      </c>
      <c r="M2444" s="4" t="n">
        <f aca="false">H2444*CALCULATIONS!$B$2</f>
        <v>1123.902</v>
      </c>
      <c r="N2444" s="4" t="n">
        <f aca="false">IF(J2444="Yes",H2444*CALCULATIONS!$B$3,0)</f>
        <v>0</v>
      </c>
      <c r="O2444" s="4" t="n">
        <f aca="false">L2444-M2444-N2444</f>
        <v>374.634</v>
      </c>
      <c r="P2444" s="16" t="n">
        <f aca="false">IF(L2444&gt;0,O2444/L2444,"")</f>
        <v>0.25</v>
      </c>
    </row>
    <row r="2445" customFormat="false" ht="15" hidden="false" customHeight="false" outlineLevel="0" collapsed="false">
      <c r="A2445" s="2" t="str">
        <f aca="false">RAW_DATA!A2441</f>
        <v>ORD-102440</v>
      </c>
      <c r="B2445" s="2" t="str">
        <f aca="false">RAW_DATA!B2441</f>
        <v>CUST-1293</v>
      </c>
      <c r="C2445" s="2" t="str">
        <f aca="false">RAW_DATA!C2441</f>
        <v>Men</v>
      </c>
      <c r="D2445" s="2" t="str">
        <f aca="false">RAW_DATA!D2441</f>
        <v>MEN-SHIRT-002</v>
      </c>
      <c r="E2445" s="14" t="str">
        <f aca="false">RAW_DATA!E2441</f>
        <v>2024-11-19</v>
      </c>
      <c r="F2445" s="14" t="str">
        <f aca="false">RAW_DATA!F2441</f>
        <v>2024-12-03</v>
      </c>
      <c r="G2445" s="2" t="str">
        <f aca="false">RAW_DATA!G2441</f>
        <v>Lumbini</v>
      </c>
      <c r="H2445" s="4" t="n">
        <f aca="false">RAW_DATA!H2441</f>
        <v>9610.96</v>
      </c>
      <c r="I2445" s="5" t="n">
        <f aca="false">RAW_DATA!I2441</f>
        <v>0</v>
      </c>
      <c r="J2445" s="2" t="str">
        <f aca="false">RAW_DATA!J2441</f>
        <v>No</v>
      </c>
      <c r="K2445" s="15" t="n">
        <f aca="false">IF(AND(F2445&lt;&gt;"",E2445&lt;&gt;""),DATEVALUE(F2445)-DATEVALUE(E2445),"")</f>
        <v>14</v>
      </c>
      <c r="L2445" s="4" t="n">
        <f aca="false">H2445*(1-I2445/100)</f>
        <v>9610.96</v>
      </c>
      <c r="M2445" s="4" t="n">
        <f aca="false">H2445*CALCULATIONS!$B$2</f>
        <v>5766.576</v>
      </c>
      <c r="N2445" s="4" t="n">
        <f aca="false">IF(J2445="Yes",H2445*CALCULATIONS!$B$3,0)</f>
        <v>0</v>
      </c>
      <c r="O2445" s="4" t="n">
        <f aca="false">L2445-M2445-N2445</f>
        <v>3844.384</v>
      </c>
      <c r="P2445" s="16" t="n">
        <f aca="false">IF(L2445&gt;0,O2445/L2445,"")</f>
        <v>0.4</v>
      </c>
    </row>
    <row r="2446" customFormat="false" ht="15" hidden="false" customHeight="false" outlineLevel="0" collapsed="false">
      <c r="A2446" s="2" t="str">
        <f aca="false">RAW_DATA!A2442</f>
        <v>ORD-102441</v>
      </c>
      <c r="B2446" s="2" t="str">
        <f aca="false">RAW_DATA!B2442</f>
        <v>CUST-7987</v>
      </c>
      <c r="C2446" s="2" t="str">
        <f aca="false">RAW_DATA!C2442</f>
        <v>Men</v>
      </c>
      <c r="D2446" s="2" t="str">
        <f aca="false">RAW_DATA!D2442</f>
        <v>MEN-POLO-001</v>
      </c>
      <c r="E2446" s="14" t="str">
        <f aca="false">RAW_DATA!E2442</f>
        <v>2024-11-04</v>
      </c>
      <c r="F2446" s="14" t="str">
        <f aca="false">RAW_DATA!F2442</f>
        <v>2024-11-07</v>
      </c>
      <c r="G2446" s="2" t="str">
        <f aca="false">RAW_DATA!G2442</f>
        <v>Bagmati</v>
      </c>
      <c r="H2446" s="4" t="n">
        <f aca="false">RAW_DATA!H2442</f>
        <v>1382.07</v>
      </c>
      <c r="I2446" s="5" t="n">
        <f aca="false">RAW_DATA!I2442</f>
        <v>0</v>
      </c>
      <c r="J2446" s="2" t="str">
        <f aca="false">RAW_DATA!J2442</f>
        <v>Yes</v>
      </c>
      <c r="K2446" s="15" t="n">
        <f aca="false">IF(AND(F2446&lt;&gt;"",E2446&lt;&gt;""),DATEVALUE(F2446)-DATEVALUE(E2446),"")</f>
        <v>3</v>
      </c>
      <c r="L2446" s="4" t="n">
        <f aca="false">H2446*(1-I2446/100)</f>
        <v>1382.07</v>
      </c>
      <c r="M2446" s="4" t="n">
        <f aca="false">H2446*CALCULATIONS!$B$2</f>
        <v>829.242</v>
      </c>
      <c r="N2446" s="4" t="n">
        <f aca="false">IF(J2446="Yes",H2446*CALCULATIONS!$B$3,0)</f>
        <v>276.414</v>
      </c>
      <c r="O2446" s="4" t="n">
        <f aca="false">L2446-M2446-N2446</f>
        <v>276.414</v>
      </c>
      <c r="P2446" s="16" t="n">
        <f aca="false">IF(L2446&gt;0,O2446/L2446,"")</f>
        <v>0.2</v>
      </c>
    </row>
    <row r="2447" customFormat="false" ht="15" hidden="false" customHeight="false" outlineLevel="0" collapsed="false">
      <c r="A2447" s="2" t="str">
        <f aca="false">RAW_DATA!A2443</f>
        <v>ORD-102442</v>
      </c>
      <c r="B2447" s="2" t="str">
        <f aca="false">RAW_DATA!B2443</f>
        <v>CUST-3879</v>
      </c>
      <c r="C2447" s="2" t="str">
        <f aca="false">RAW_DATA!C2443</f>
        <v>Women</v>
      </c>
      <c r="D2447" s="2" t="str">
        <f aca="false">RAW_DATA!D2443</f>
        <v>WOM-KURTA-001</v>
      </c>
      <c r="E2447" s="14" t="str">
        <f aca="false">RAW_DATA!E2443</f>
        <v>2024-03-14</v>
      </c>
      <c r="F2447" s="14" t="str">
        <f aca="false">RAW_DATA!F2443</f>
        <v>2024-03-19</v>
      </c>
      <c r="G2447" s="2" t="str">
        <f aca="false">RAW_DATA!G2443</f>
        <v>Bagmati</v>
      </c>
      <c r="H2447" s="4" t="n">
        <f aca="false">RAW_DATA!H2443</f>
        <v>4013.39</v>
      </c>
      <c r="I2447" s="5" t="n">
        <f aca="false">RAW_DATA!I2443</f>
        <v>20</v>
      </c>
      <c r="J2447" s="2" t="str">
        <f aca="false">RAW_DATA!J2443</f>
        <v>Yes</v>
      </c>
      <c r="K2447" s="15" t="n">
        <f aca="false">IF(AND(F2447&lt;&gt;"",E2447&lt;&gt;""),DATEVALUE(F2447)-DATEVALUE(E2447),"")</f>
        <v>5</v>
      </c>
      <c r="L2447" s="4" t="n">
        <f aca="false">H2447*(1-I2447/100)</f>
        <v>3210.712</v>
      </c>
      <c r="M2447" s="4" t="n">
        <f aca="false">H2447*CALCULATIONS!$B$2</f>
        <v>2408.034</v>
      </c>
      <c r="N2447" s="4" t="n">
        <f aca="false">IF(J2447="Yes",H2447*CALCULATIONS!$B$3,0)</f>
        <v>802.678</v>
      </c>
      <c r="O2447" s="4" t="n">
        <f aca="false">L2447-M2447-N2447</f>
        <v>0</v>
      </c>
      <c r="P2447" s="16" t="n">
        <f aca="false">IF(L2447&gt;0,O2447/L2447,"")</f>
        <v>0</v>
      </c>
    </row>
    <row r="2448" customFormat="false" ht="15" hidden="false" customHeight="false" outlineLevel="0" collapsed="false">
      <c r="A2448" s="2" t="str">
        <f aca="false">RAW_DATA!A2444</f>
        <v>ORD-102443</v>
      </c>
      <c r="B2448" s="2" t="str">
        <f aca="false">RAW_DATA!B2444</f>
        <v>CUST-5333</v>
      </c>
      <c r="C2448" s="2" t="str">
        <f aca="false">RAW_DATA!C2444</f>
        <v>Men</v>
      </c>
      <c r="D2448" s="2" t="str">
        <f aca="false">RAW_DATA!D2444</f>
        <v>MEN-JEANS-001</v>
      </c>
      <c r="E2448" s="14" t="str">
        <f aca="false">RAW_DATA!E2444</f>
        <v>2024-06-28</v>
      </c>
      <c r="F2448" s="14" t="str">
        <f aca="false">RAW_DATA!F2444</f>
        <v>2024-06-30</v>
      </c>
      <c r="G2448" s="2" t="str">
        <f aca="false">RAW_DATA!G2444</f>
        <v>Gandaki</v>
      </c>
      <c r="H2448" s="4" t="n">
        <f aca="false">RAW_DATA!H2444</f>
        <v>6694.63</v>
      </c>
      <c r="I2448" s="5" t="n">
        <f aca="false">RAW_DATA!I2444</f>
        <v>25</v>
      </c>
      <c r="J2448" s="2" t="str">
        <f aca="false">RAW_DATA!J2444</f>
        <v>Yes</v>
      </c>
      <c r="K2448" s="15" t="n">
        <f aca="false">IF(AND(F2448&lt;&gt;"",E2448&lt;&gt;""),DATEVALUE(F2448)-DATEVALUE(E2448),"")</f>
        <v>2</v>
      </c>
      <c r="L2448" s="4" t="n">
        <f aca="false">H2448*(1-I2448/100)</f>
        <v>5020.9725</v>
      </c>
      <c r="M2448" s="4" t="n">
        <f aca="false">H2448*CALCULATIONS!$B$2</f>
        <v>4016.778</v>
      </c>
      <c r="N2448" s="4" t="n">
        <f aca="false">IF(J2448="Yes",H2448*CALCULATIONS!$B$3,0)</f>
        <v>1338.926</v>
      </c>
      <c r="O2448" s="4" t="n">
        <f aca="false">L2448-M2448-N2448</f>
        <v>-334.7315</v>
      </c>
      <c r="P2448" s="16" t="n">
        <f aca="false">IF(L2448&gt;0,O2448/L2448,"")</f>
        <v>-0.0666666666666667</v>
      </c>
    </row>
    <row r="2449" customFormat="false" ht="15" hidden="false" customHeight="false" outlineLevel="0" collapsed="false">
      <c r="A2449" s="2" t="str">
        <f aca="false">RAW_DATA!A2445</f>
        <v>ORD-102444</v>
      </c>
      <c r="B2449" s="2" t="str">
        <f aca="false">RAW_DATA!B2445</f>
        <v>CUST-5236</v>
      </c>
      <c r="C2449" s="2" t="str">
        <f aca="false">RAW_DATA!C2445</f>
        <v>Kids</v>
      </c>
      <c r="D2449" s="2" t="str">
        <f aca="false">RAW_DATA!D2445</f>
        <v>KID-UNIFORM-001</v>
      </c>
      <c r="E2449" s="14" t="str">
        <f aca="false">RAW_DATA!E2445</f>
        <v>2024-06-15</v>
      </c>
      <c r="F2449" s="14" t="str">
        <f aca="false">RAW_DATA!F2445</f>
        <v>2024-06-18</v>
      </c>
      <c r="G2449" s="2" t="str">
        <f aca="false">RAW_DATA!G2445</f>
        <v>Bagmati</v>
      </c>
      <c r="H2449" s="4" t="n">
        <f aca="false">RAW_DATA!H2445</f>
        <v>6726.06</v>
      </c>
      <c r="I2449" s="5" t="n">
        <f aca="false">RAW_DATA!I2445</f>
        <v>25</v>
      </c>
      <c r="J2449" s="2" t="str">
        <f aca="false">RAW_DATA!J2445</f>
        <v>No</v>
      </c>
      <c r="K2449" s="15" t="n">
        <f aca="false">IF(AND(F2449&lt;&gt;"",E2449&lt;&gt;""),DATEVALUE(F2449)-DATEVALUE(E2449),"")</f>
        <v>3</v>
      </c>
      <c r="L2449" s="4" t="n">
        <f aca="false">H2449*(1-I2449/100)</f>
        <v>5044.545</v>
      </c>
      <c r="M2449" s="4" t="n">
        <f aca="false">H2449*CALCULATIONS!$B$2</f>
        <v>4035.636</v>
      </c>
      <c r="N2449" s="4" t="n">
        <f aca="false">IF(J2449="Yes",H2449*CALCULATIONS!$B$3,0)</f>
        <v>0</v>
      </c>
      <c r="O2449" s="4" t="n">
        <f aca="false">L2449-M2449-N2449</f>
        <v>1008.909</v>
      </c>
      <c r="P2449" s="16" t="n">
        <f aca="false">IF(L2449&gt;0,O2449/L2449,"")</f>
        <v>0.2</v>
      </c>
    </row>
    <row r="2450" customFormat="false" ht="15" hidden="false" customHeight="false" outlineLevel="0" collapsed="false">
      <c r="A2450" s="2" t="str">
        <f aca="false">RAW_DATA!A2446</f>
        <v>ORD-102445</v>
      </c>
      <c r="B2450" s="2" t="str">
        <f aca="false">RAW_DATA!B2446</f>
        <v>CUST-4584</v>
      </c>
      <c r="C2450" s="2" t="str">
        <f aca="false">RAW_DATA!C2446</f>
        <v>Men</v>
      </c>
      <c r="D2450" s="2" t="str">
        <f aca="false">RAW_DATA!D2446</f>
        <v>MEN-SHIRT-001</v>
      </c>
      <c r="E2450" s="14" t="str">
        <f aca="false">RAW_DATA!E2446</f>
        <v>2024-03-14</v>
      </c>
      <c r="F2450" s="14" t="str">
        <f aca="false">RAW_DATA!F2446</f>
        <v>2024-03-28</v>
      </c>
      <c r="G2450" s="2" t="str">
        <f aca="false">RAW_DATA!G2446</f>
        <v>Sudurpashchim</v>
      </c>
      <c r="H2450" s="4" t="n">
        <f aca="false">RAW_DATA!H2446</f>
        <v>9998.83</v>
      </c>
      <c r="I2450" s="5" t="n">
        <f aca="false">RAW_DATA!I2446</f>
        <v>10</v>
      </c>
      <c r="J2450" s="2" t="str">
        <f aca="false">RAW_DATA!J2446</f>
        <v>No</v>
      </c>
      <c r="K2450" s="15" t="n">
        <f aca="false">IF(AND(F2450&lt;&gt;"",E2450&lt;&gt;""),DATEVALUE(F2450)-DATEVALUE(E2450),"")</f>
        <v>14</v>
      </c>
      <c r="L2450" s="4" t="n">
        <f aca="false">H2450*(1-I2450/100)</f>
        <v>8998.947</v>
      </c>
      <c r="M2450" s="4" t="n">
        <f aca="false">H2450*CALCULATIONS!$B$2</f>
        <v>5999.298</v>
      </c>
      <c r="N2450" s="4" t="n">
        <f aca="false">IF(J2450="Yes",H2450*CALCULATIONS!$B$3,0)</f>
        <v>0</v>
      </c>
      <c r="O2450" s="4" t="n">
        <f aca="false">L2450-M2450-N2450</f>
        <v>2999.649</v>
      </c>
      <c r="P2450" s="16" t="n">
        <f aca="false">IF(L2450&gt;0,O2450/L2450,"")</f>
        <v>0.333333333333333</v>
      </c>
    </row>
    <row r="2451" customFormat="false" ht="15" hidden="false" customHeight="false" outlineLevel="0" collapsed="false">
      <c r="A2451" s="2" t="str">
        <f aca="false">RAW_DATA!A2447</f>
        <v>ORD-102446</v>
      </c>
      <c r="B2451" s="2" t="str">
        <f aca="false">RAW_DATA!B2447</f>
        <v>CUST-9179</v>
      </c>
      <c r="C2451" s="2" t="str">
        <f aca="false">RAW_DATA!C2447</f>
        <v>Kids</v>
      </c>
      <c r="D2451" s="2" t="str">
        <f aca="false">RAW_DATA!D2447</f>
        <v>KID-JACKET-001</v>
      </c>
      <c r="E2451" s="14" t="str">
        <f aca="false">RAW_DATA!E2447</f>
        <v>2024-02-15</v>
      </c>
      <c r="F2451" s="14" t="str">
        <f aca="false">RAW_DATA!F2447</f>
        <v>2024-02-19</v>
      </c>
      <c r="G2451" s="2" t="str">
        <f aca="false">RAW_DATA!G2447</f>
        <v>Madhesh</v>
      </c>
      <c r="H2451" s="4" t="n">
        <f aca="false">RAW_DATA!H2447</f>
        <v>2052.53</v>
      </c>
      <c r="I2451" s="5" t="n">
        <f aca="false">RAW_DATA!I2447</f>
        <v>0</v>
      </c>
      <c r="J2451" s="2" t="str">
        <f aca="false">RAW_DATA!J2447</f>
        <v>Yes</v>
      </c>
      <c r="K2451" s="15" t="n">
        <f aca="false">IF(AND(F2451&lt;&gt;"",E2451&lt;&gt;""),DATEVALUE(F2451)-DATEVALUE(E2451),"")</f>
        <v>4</v>
      </c>
      <c r="L2451" s="4" t="n">
        <f aca="false">H2451*(1-I2451/100)</f>
        <v>2052.53</v>
      </c>
      <c r="M2451" s="4" t="n">
        <f aca="false">H2451*CALCULATIONS!$B$2</f>
        <v>1231.518</v>
      </c>
      <c r="N2451" s="4" t="n">
        <f aca="false">IF(J2451="Yes",H2451*CALCULATIONS!$B$3,0)</f>
        <v>410.506</v>
      </c>
      <c r="O2451" s="4" t="n">
        <f aca="false">L2451-M2451-N2451</f>
        <v>410.506</v>
      </c>
      <c r="P2451" s="16" t="n">
        <f aca="false">IF(L2451&gt;0,O2451/L2451,"")</f>
        <v>0.2</v>
      </c>
    </row>
    <row r="2452" customFormat="false" ht="15" hidden="false" customHeight="false" outlineLevel="0" collapsed="false">
      <c r="A2452" s="2" t="str">
        <f aca="false">RAW_DATA!A2448</f>
        <v>ORD-102447</v>
      </c>
      <c r="B2452" s="2" t="str">
        <f aca="false">RAW_DATA!B2448</f>
        <v>CUST-7911</v>
      </c>
      <c r="C2452" s="2" t="str">
        <f aca="false">RAW_DATA!C2448</f>
        <v>Women</v>
      </c>
      <c r="D2452" s="2" t="str">
        <f aca="false">RAW_DATA!D2448</f>
        <v>WOM-TOP-001</v>
      </c>
      <c r="E2452" s="14" t="str">
        <f aca="false">RAW_DATA!E2448</f>
        <v>2024-03-17</v>
      </c>
      <c r="F2452" s="14" t="str">
        <f aca="false">RAW_DATA!F2448</f>
        <v>2024-03-21</v>
      </c>
      <c r="G2452" s="2" t="str">
        <f aca="false">RAW_DATA!G2448</f>
        <v>Sudurpashchim</v>
      </c>
      <c r="H2452" s="4" t="n">
        <f aca="false">RAW_DATA!H2448</f>
        <v>7631.36</v>
      </c>
      <c r="I2452" s="5" t="n">
        <f aca="false">RAW_DATA!I2448</f>
        <v>10</v>
      </c>
      <c r="J2452" s="2" t="str">
        <f aca="false">RAW_DATA!J2448</f>
        <v>No</v>
      </c>
      <c r="K2452" s="15" t="n">
        <f aca="false">IF(AND(F2452&lt;&gt;"",E2452&lt;&gt;""),DATEVALUE(F2452)-DATEVALUE(E2452),"")</f>
        <v>4</v>
      </c>
      <c r="L2452" s="4" t="n">
        <f aca="false">H2452*(1-I2452/100)</f>
        <v>6868.224</v>
      </c>
      <c r="M2452" s="4" t="n">
        <f aca="false">H2452*CALCULATIONS!$B$2</f>
        <v>4578.816</v>
      </c>
      <c r="N2452" s="4" t="n">
        <f aca="false">IF(J2452="Yes",H2452*CALCULATIONS!$B$3,0)</f>
        <v>0</v>
      </c>
      <c r="O2452" s="4" t="n">
        <f aca="false">L2452-M2452-N2452</f>
        <v>2289.408</v>
      </c>
      <c r="P2452" s="16" t="n">
        <f aca="false">IF(L2452&gt;0,O2452/L2452,"")</f>
        <v>0.333333333333333</v>
      </c>
    </row>
    <row r="2453" customFormat="false" ht="15" hidden="false" customHeight="false" outlineLevel="0" collapsed="false">
      <c r="A2453" s="2" t="str">
        <f aca="false">RAW_DATA!A2449</f>
        <v>ORD-102448</v>
      </c>
      <c r="B2453" s="2" t="str">
        <f aca="false">RAW_DATA!B2449</f>
        <v>CUST-8517</v>
      </c>
      <c r="C2453" s="2" t="str">
        <f aca="false">RAW_DATA!C2449</f>
        <v>Men</v>
      </c>
      <c r="D2453" s="2" t="str">
        <f aca="false">RAW_DATA!D2449</f>
        <v>MEN-POLO-001</v>
      </c>
      <c r="E2453" s="14" t="str">
        <f aca="false">RAW_DATA!E2449</f>
        <v>2024-02-21</v>
      </c>
      <c r="F2453" s="14" t="str">
        <f aca="false">RAW_DATA!F2449</f>
        <v>2024-02-29</v>
      </c>
      <c r="G2453" s="2" t="str">
        <f aca="false">RAW_DATA!G2449</f>
        <v>Gandaki</v>
      </c>
      <c r="H2453" s="4" t="n">
        <f aca="false">RAW_DATA!H2449</f>
        <v>14132.92</v>
      </c>
      <c r="I2453" s="5" t="n">
        <f aca="false">RAW_DATA!I2449</f>
        <v>5</v>
      </c>
      <c r="J2453" s="2" t="str">
        <f aca="false">RAW_DATA!J2449</f>
        <v>Yes</v>
      </c>
      <c r="K2453" s="15" t="n">
        <f aca="false">IF(AND(F2453&lt;&gt;"",E2453&lt;&gt;""),DATEVALUE(F2453)-DATEVALUE(E2453),"")</f>
        <v>8</v>
      </c>
      <c r="L2453" s="4" t="n">
        <f aca="false">H2453*(1-I2453/100)</f>
        <v>13426.274</v>
      </c>
      <c r="M2453" s="4" t="n">
        <f aca="false">H2453*CALCULATIONS!$B$2</f>
        <v>8479.752</v>
      </c>
      <c r="N2453" s="4" t="n">
        <f aca="false">IF(J2453="Yes",H2453*CALCULATIONS!$B$3,0)</f>
        <v>2826.584</v>
      </c>
      <c r="O2453" s="4" t="n">
        <f aca="false">L2453-M2453-N2453</f>
        <v>2119.938</v>
      </c>
      <c r="P2453" s="16" t="n">
        <f aca="false">IF(L2453&gt;0,O2453/L2453,"")</f>
        <v>0.157894736842105</v>
      </c>
    </row>
    <row r="2454" customFormat="false" ht="15" hidden="false" customHeight="false" outlineLevel="0" collapsed="false">
      <c r="A2454" s="2" t="str">
        <f aca="false">RAW_DATA!A2450</f>
        <v>ORD-102449</v>
      </c>
      <c r="B2454" s="2" t="str">
        <f aca="false">RAW_DATA!B2450</f>
        <v>CUST-6752</v>
      </c>
      <c r="C2454" s="2" t="str">
        <f aca="false">RAW_DATA!C2450</f>
        <v>Women</v>
      </c>
      <c r="D2454" s="2" t="str">
        <f aca="false">RAW_DATA!D2450</f>
        <v>WOM-DRESS-001</v>
      </c>
      <c r="E2454" s="14" t="str">
        <f aca="false">RAW_DATA!E2450</f>
        <v>2024-08-02</v>
      </c>
      <c r="F2454" s="14" t="str">
        <f aca="false">RAW_DATA!F2450</f>
        <v>2024-08-09</v>
      </c>
      <c r="G2454" s="2" t="str">
        <f aca="false">RAW_DATA!G2450</f>
        <v>Madhesh</v>
      </c>
      <c r="H2454" s="4" t="n">
        <f aca="false">RAW_DATA!H2450</f>
        <v>7886.13</v>
      </c>
      <c r="I2454" s="5" t="n">
        <f aca="false">RAW_DATA!I2450</f>
        <v>0</v>
      </c>
      <c r="J2454" s="2" t="str">
        <f aca="false">RAW_DATA!J2450</f>
        <v>No</v>
      </c>
      <c r="K2454" s="15" t="n">
        <f aca="false">IF(AND(F2454&lt;&gt;"",E2454&lt;&gt;""),DATEVALUE(F2454)-DATEVALUE(E2454),"")</f>
        <v>7</v>
      </c>
      <c r="L2454" s="4" t="n">
        <f aca="false">H2454*(1-I2454/100)</f>
        <v>7886.13</v>
      </c>
      <c r="M2454" s="4" t="n">
        <f aca="false">H2454*CALCULATIONS!$B$2</f>
        <v>4731.678</v>
      </c>
      <c r="N2454" s="4" t="n">
        <f aca="false">IF(J2454="Yes",H2454*CALCULATIONS!$B$3,0)</f>
        <v>0</v>
      </c>
      <c r="O2454" s="4" t="n">
        <f aca="false">L2454-M2454-N2454</f>
        <v>3154.452</v>
      </c>
      <c r="P2454" s="16" t="n">
        <f aca="false">IF(L2454&gt;0,O2454/L2454,"")</f>
        <v>0.4</v>
      </c>
    </row>
    <row r="2455" customFormat="false" ht="15" hidden="false" customHeight="false" outlineLevel="0" collapsed="false">
      <c r="A2455" s="2" t="str">
        <f aca="false">RAW_DATA!A2451</f>
        <v>ORD-102450</v>
      </c>
      <c r="B2455" s="2" t="str">
        <f aca="false">RAW_DATA!B2451</f>
        <v>CUST-8240</v>
      </c>
      <c r="C2455" s="2" t="str">
        <f aca="false">RAW_DATA!C2451</f>
        <v>Kids</v>
      </c>
      <c r="D2455" s="2" t="str">
        <f aca="false">RAW_DATA!D2451</f>
        <v>KID-SHORTS-001</v>
      </c>
      <c r="E2455" s="14" t="str">
        <f aca="false">RAW_DATA!E2451</f>
        <v>2024-02-09</v>
      </c>
      <c r="F2455" s="14" t="str">
        <f aca="false">RAW_DATA!F2451</f>
        <v>2024-02-22</v>
      </c>
      <c r="G2455" s="2" t="str">
        <f aca="false">RAW_DATA!G2451</f>
        <v>Sudurpashchim</v>
      </c>
      <c r="H2455" s="4" t="n">
        <f aca="false">RAW_DATA!H2451</f>
        <v>2385.32</v>
      </c>
      <c r="I2455" s="5" t="n">
        <f aca="false">RAW_DATA!I2451</f>
        <v>30</v>
      </c>
      <c r="J2455" s="2" t="str">
        <f aca="false">RAW_DATA!J2451</f>
        <v>No</v>
      </c>
      <c r="K2455" s="15" t="n">
        <f aca="false">IF(AND(F2455&lt;&gt;"",E2455&lt;&gt;""),DATEVALUE(F2455)-DATEVALUE(E2455),"")</f>
        <v>13</v>
      </c>
      <c r="L2455" s="4" t="n">
        <f aca="false">H2455*(1-I2455/100)</f>
        <v>1669.724</v>
      </c>
      <c r="M2455" s="4" t="n">
        <f aca="false">H2455*CALCULATIONS!$B$2</f>
        <v>1431.192</v>
      </c>
      <c r="N2455" s="4" t="n">
        <f aca="false">IF(J2455="Yes",H2455*CALCULATIONS!$B$3,0)</f>
        <v>0</v>
      </c>
      <c r="O2455" s="4" t="n">
        <f aca="false">L2455-M2455-N2455</f>
        <v>238.532</v>
      </c>
      <c r="P2455" s="16" t="n">
        <f aca="false">IF(L2455&gt;0,O2455/L2455,"")</f>
        <v>0.142857142857143</v>
      </c>
    </row>
    <row r="2456" customFormat="false" ht="15" hidden="false" customHeight="false" outlineLevel="0" collapsed="false">
      <c r="A2456" s="2" t="str">
        <f aca="false">RAW_DATA!A2452</f>
        <v>ORD-102451</v>
      </c>
      <c r="B2456" s="2" t="str">
        <f aca="false">RAW_DATA!B2452</f>
        <v>CUST-8652</v>
      </c>
      <c r="C2456" s="2" t="str">
        <f aca="false">RAW_DATA!C2452</f>
        <v>Kids</v>
      </c>
      <c r="D2456" s="2" t="str">
        <f aca="false">RAW_DATA!D2452</f>
        <v>KID-SHORTS-001</v>
      </c>
      <c r="E2456" s="14" t="str">
        <f aca="false">RAW_DATA!E2452</f>
        <v>2024-05-18</v>
      </c>
      <c r="F2456" s="14" t="str">
        <f aca="false">RAW_DATA!F2452</f>
        <v>2024-05-27</v>
      </c>
      <c r="G2456" s="2" t="str">
        <f aca="false">RAW_DATA!G2452</f>
        <v>Karnali</v>
      </c>
      <c r="H2456" s="4" t="n">
        <f aca="false">RAW_DATA!H2452</f>
        <v>7904.23</v>
      </c>
      <c r="I2456" s="5" t="n">
        <f aca="false">RAW_DATA!I2452</f>
        <v>15</v>
      </c>
      <c r="J2456" s="2" t="str">
        <f aca="false">RAW_DATA!J2452</f>
        <v>No</v>
      </c>
      <c r="K2456" s="15" t="n">
        <f aca="false">IF(AND(F2456&lt;&gt;"",E2456&lt;&gt;""),DATEVALUE(F2456)-DATEVALUE(E2456),"")</f>
        <v>9</v>
      </c>
      <c r="L2456" s="4" t="n">
        <f aca="false">H2456*(1-I2456/100)</f>
        <v>6718.5955</v>
      </c>
      <c r="M2456" s="4" t="n">
        <f aca="false">H2456*CALCULATIONS!$B$2</f>
        <v>4742.538</v>
      </c>
      <c r="N2456" s="4" t="n">
        <f aca="false">IF(J2456="Yes",H2456*CALCULATIONS!$B$3,0)</f>
        <v>0</v>
      </c>
      <c r="O2456" s="4" t="n">
        <f aca="false">L2456-M2456-N2456</f>
        <v>1976.0575</v>
      </c>
      <c r="P2456" s="16" t="n">
        <f aca="false">IF(L2456&gt;0,O2456/L2456,"")</f>
        <v>0.294117647058824</v>
      </c>
    </row>
    <row r="2457" customFormat="false" ht="15" hidden="false" customHeight="false" outlineLevel="0" collapsed="false">
      <c r="A2457" s="2" t="str">
        <f aca="false">RAW_DATA!A2453</f>
        <v>ORD-102452</v>
      </c>
      <c r="B2457" s="2" t="str">
        <f aca="false">RAW_DATA!B2453</f>
        <v>CUST-2783</v>
      </c>
      <c r="C2457" s="2" t="str">
        <f aca="false">RAW_DATA!C2453</f>
        <v>Kids</v>
      </c>
      <c r="D2457" s="2" t="str">
        <f aca="false">RAW_DATA!D2453</f>
        <v>KID-JEANS-001</v>
      </c>
      <c r="E2457" s="14" t="str">
        <f aca="false">RAW_DATA!E2453</f>
        <v>2024-01-08</v>
      </c>
      <c r="F2457" s="14" t="str">
        <f aca="false">RAW_DATA!F2453</f>
        <v>2024-01-09</v>
      </c>
      <c r="G2457" s="2" t="str">
        <f aca="false">RAW_DATA!G2453</f>
        <v>Gandaki</v>
      </c>
      <c r="H2457" s="4" t="n">
        <f aca="false">RAW_DATA!H2453</f>
        <v>3511.56</v>
      </c>
      <c r="I2457" s="5" t="n">
        <f aca="false">RAW_DATA!I2453</f>
        <v>25</v>
      </c>
      <c r="J2457" s="2" t="str">
        <f aca="false">RAW_DATA!J2453</f>
        <v>No</v>
      </c>
      <c r="K2457" s="15" t="n">
        <f aca="false">IF(AND(F2457&lt;&gt;"",E2457&lt;&gt;""),DATEVALUE(F2457)-DATEVALUE(E2457),"")</f>
        <v>1</v>
      </c>
      <c r="L2457" s="4" t="n">
        <f aca="false">H2457*(1-I2457/100)</f>
        <v>2633.67</v>
      </c>
      <c r="M2457" s="4" t="n">
        <f aca="false">H2457*CALCULATIONS!$B$2</f>
        <v>2106.936</v>
      </c>
      <c r="N2457" s="4" t="n">
        <f aca="false">IF(J2457="Yes",H2457*CALCULATIONS!$B$3,0)</f>
        <v>0</v>
      </c>
      <c r="O2457" s="4" t="n">
        <f aca="false">L2457-M2457-N2457</f>
        <v>526.734</v>
      </c>
      <c r="P2457" s="16" t="n">
        <f aca="false">IF(L2457&gt;0,O2457/L2457,"")</f>
        <v>0.2</v>
      </c>
    </row>
    <row r="2458" customFormat="false" ht="15" hidden="false" customHeight="false" outlineLevel="0" collapsed="false">
      <c r="A2458" s="2" t="str">
        <f aca="false">RAW_DATA!A2454</f>
        <v>ORD-102453</v>
      </c>
      <c r="B2458" s="2" t="str">
        <f aca="false">RAW_DATA!B2454</f>
        <v>CUST-5454</v>
      </c>
      <c r="C2458" s="2" t="str">
        <f aca="false">RAW_DATA!C2454</f>
        <v>Kids</v>
      </c>
      <c r="D2458" s="2" t="str">
        <f aca="false">RAW_DATA!D2454</f>
        <v>KID-JACKET-001</v>
      </c>
      <c r="E2458" s="14" t="str">
        <f aca="false">RAW_DATA!E2454</f>
        <v>2024-03-15</v>
      </c>
      <c r="F2458" s="14" t="str">
        <f aca="false">RAW_DATA!F2454</f>
        <v>2024-03-17</v>
      </c>
      <c r="G2458" s="2" t="str">
        <f aca="false">RAW_DATA!G2454</f>
        <v>Gandaki</v>
      </c>
      <c r="H2458" s="4" t="n">
        <f aca="false">RAW_DATA!H2454</f>
        <v>14904.61</v>
      </c>
      <c r="I2458" s="5" t="n">
        <f aca="false">RAW_DATA!I2454</f>
        <v>15</v>
      </c>
      <c r="J2458" s="2" t="str">
        <f aca="false">RAW_DATA!J2454</f>
        <v>No</v>
      </c>
      <c r="K2458" s="15" t="n">
        <f aca="false">IF(AND(F2458&lt;&gt;"",E2458&lt;&gt;""),DATEVALUE(F2458)-DATEVALUE(E2458),"")</f>
        <v>2</v>
      </c>
      <c r="L2458" s="4" t="n">
        <f aca="false">H2458*(1-I2458/100)</f>
        <v>12668.9185</v>
      </c>
      <c r="M2458" s="4" t="n">
        <f aca="false">H2458*CALCULATIONS!$B$2</f>
        <v>8942.766</v>
      </c>
      <c r="N2458" s="4" t="n">
        <f aca="false">IF(J2458="Yes",H2458*CALCULATIONS!$B$3,0)</f>
        <v>0</v>
      </c>
      <c r="O2458" s="4" t="n">
        <f aca="false">L2458-M2458-N2458</f>
        <v>3726.1525</v>
      </c>
      <c r="P2458" s="16" t="n">
        <f aca="false">IF(L2458&gt;0,O2458/L2458,"")</f>
        <v>0.294117647058824</v>
      </c>
    </row>
    <row r="2459" customFormat="false" ht="15" hidden="false" customHeight="false" outlineLevel="0" collapsed="false">
      <c r="A2459" s="2" t="str">
        <f aca="false">RAW_DATA!A2455</f>
        <v>ORD-102454</v>
      </c>
      <c r="B2459" s="2" t="str">
        <f aca="false">RAW_DATA!B2455</f>
        <v>CUST-3470</v>
      </c>
      <c r="C2459" s="2" t="str">
        <f aca="false">RAW_DATA!C2455</f>
        <v>Kids</v>
      </c>
      <c r="D2459" s="2" t="str">
        <f aca="false">RAW_DATA!D2455</f>
        <v>KID-JACKET-001</v>
      </c>
      <c r="E2459" s="14" t="str">
        <f aca="false">RAW_DATA!E2455</f>
        <v>2024-07-12</v>
      </c>
      <c r="F2459" s="14" t="str">
        <f aca="false">RAW_DATA!F2455</f>
        <v>2024-07-18</v>
      </c>
      <c r="G2459" s="2" t="str">
        <f aca="false">RAW_DATA!G2455</f>
        <v>Bagmati</v>
      </c>
      <c r="H2459" s="4" t="n">
        <f aca="false">RAW_DATA!H2455</f>
        <v>6579.5</v>
      </c>
      <c r="I2459" s="5" t="n">
        <f aca="false">RAW_DATA!I2455</f>
        <v>25</v>
      </c>
      <c r="J2459" s="2" t="str">
        <f aca="false">RAW_DATA!J2455</f>
        <v>No</v>
      </c>
      <c r="K2459" s="15" t="n">
        <f aca="false">IF(AND(F2459&lt;&gt;"",E2459&lt;&gt;""),DATEVALUE(F2459)-DATEVALUE(E2459),"")</f>
        <v>6</v>
      </c>
      <c r="L2459" s="4" t="n">
        <f aca="false">H2459*(1-I2459/100)</f>
        <v>4934.625</v>
      </c>
      <c r="M2459" s="4" t="n">
        <f aca="false">H2459*CALCULATIONS!$B$2</f>
        <v>3947.7</v>
      </c>
      <c r="N2459" s="4" t="n">
        <f aca="false">IF(J2459="Yes",H2459*CALCULATIONS!$B$3,0)</f>
        <v>0</v>
      </c>
      <c r="O2459" s="4" t="n">
        <f aca="false">L2459-M2459-N2459</f>
        <v>986.925</v>
      </c>
      <c r="P2459" s="16" t="n">
        <f aca="false">IF(L2459&gt;0,O2459/L2459,"")</f>
        <v>0.2</v>
      </c>
    </row>
    <row r="2460" customFormat="false" ht="15" hidden="false" customHeight="false" outlineLevel="0" collapsed="false">
      <c r="A2460" s="2" t="str">
        <f aca="false">RAW_DATA!A2456</f>
        <v>ORD-102455</v>
      </c>
      <c r="B2460" s="2" t="str">
        <f aca="false">RAW_DATA!B2456</f>
        <v>CUST-3819</v>
      </c>
      <c r="C2460" s="2" t="str">
        <f aca="false">RAW_DATA!C2456</f>
        <v>Men</v>
      </c>
      <c r="D2460" s="2" t="str">
        <f aca="false">RAW_DATA!D2456</f>
        <v>MEN-POLO-001</v>
      </c>
      <c r="E2460" s="14" t="str">
        <f aca="false">RAW_DATA!E2456</f>
        <v>2024-07-01</v>
      </c>
      <c r="F2460" s="14" t="str">
        <f aca="false">RAW_DATA!F2456</f>
        <v>2024-07-04</v>
      </c>
      <c r="G2460" s="2" t="str">
        <f aca="false">RAW_DATA!G2456</f>
        <v>Karnali</v>
      </c>
      <c r="H2460" s="4" t="n">
        <f aca="false">RAW_DATA!H2456</f>
        <v>11204.69</v>
      </c>
      <c r="I2460" s="5" t="n">
        <f aca="false">RAW_DATA!I2456</f>
        <v>20</v>
      </c>
      <c r="J2460" s="2" t="str">
        <f aca="false">RAW_DATA!J2456</f>
        <v>No</v>
      </c>
      <c r="K2460" s="15" t="n">
        <f aca="false">IF(AND(F2460&lt;&gt;"",E2460&lt;&gt;""),DATEVALUE(F2460)-DATEVALUE(E2460),"")</f>
        <v>3</v>
      </c>
      <c r="L2460" s="4" t="n">
        <f aca="false">H2460*(1-I2460/100)</f>
        <v>8963.752</v>
      </c>
      <c r="M2460" s="4" t="n">
        <f aca="false">H2460*CALCULATIONS!$B$2</f>
        <v>6722.814</v>
      </c>
      <c r="N2460" s="4" t="n">
        <f aca="false">IF(J2460="Yes",H2460*CALCULATIONS!$B$3,0)</f>
        <v>0</v>
      </c>
      <c r="O2460" s="4" t="n">
        <f aca="false">L2460-M2460-N2460</f>
        <v>2240.938</v>
      </c>
      <c r="P2460" s="16" t="n">
        <f aca="false">IF(L2460&gt;0,O2460/L2460,"")</f>
        <v>0.25</v>
      </c>
    </row>
    <row r="2461" customFormat="false" ht="15" hidden="false" customHeight="false" outlineLevel="0" collapsed="false">
      <c r="A2461" s="2" t="str">
        <f aca="false">RAW_DATA!A2457</f>
        <v>ORD-102456</v>
      </c>
      <c r="B2461" s="2" t="str">
        <f aca="false">RAW_DATA!B2457</f>
        <v>CUST-2656</v>
      </c>
      <c r="C2461" s="2" t="str">
        <f aca="false">RAW_DATA!C2457</f>
        <v>Men</v>
      </c>
      <c r="D2461" s="2" t="str">
        <f aca="false">RAW_DATA!D2457</f>
        <v>MEN-POLO-001</v>
      </c>
      <c r="E2461" s="14" t="str">
        <f aca="false">RAW_DATA!E2457</f>
        <v>2024-11-25</v>
      </c>
      <c r="F2461" s="14" t="str">
        <f aca="false">RAW_DATA!F2457</f>
        <v>2024-12-04</v>
      </c>
      <c r="G2461" s="2" t="str">
        <f aca="false">RAW_DATA!G2457</f>
        <v>Lumbini</v>
      </c>
      <c r="H2461" s="4" t="n">
        <f aca="false">RAW_DATA!H2457</f>
        <v>12114.93</v>
      </c>
      <c r="I2461" s="5" t="n">
        <f aca="false">RAW_DATA!I2457</f>
        <v>10</v>
      </c>
      <c r="J2461" s="2" t="str">
        <f aca="false">RAW_DATA!J2457</f>
        <v>No</v>
      </c>
      <c r="K2461" s="15" t="n">
        <f aca="false">IF(AND(F2461&lt;&gt;"",E2461&lt;&gt;""),DATEVALUE(F2461)-DATEVALUE(E2461),"")</f>
        <v>9</v>
      </c>
      <c r="L2461" s="4" t="n">
        <f aca="false">H2461*(1-I2461/100)</f>
        <v>10903.437</v>
      </c>
      <c r="M2461" s="4" t="n">
        <f aca="false">H2461*CALCULATIONS!$B$2</f>
        <v>7268.958</v>
      </c>
      <c r="N2461" s="4" t="n">
        <f aca="false">IF(J2461="Yes",H2461*CALCULATIONS!$B$3,0)</f>
        <v>0</v>
      </c>
      <c r="O2461" s="4" t="n">
        <f aca="false">L2461-M2461-N2461</f>
        <v>3634.479</v>
      </c>
      <c r="P2461" s="16" t="n">
        <f aca="false">IF(L2461&gt;0,O2461/L2461,"")</f>
        <v>0.333333333333333</v>
      </c>
    </row>
    <row r="2462" customFormat="false" ht="15" hidden="false" customHeight="false" outlineLevel="0" collapsed="false">
      <c r="A2462" s="2" t="str">
        <f aca="false">RAW_DATA!A2458</f>
        <v>ORD-102457</v>
      </c>
      <c r="B2462" s="2" t="str">
        <f aca="false">RAW_DATA!B2458</f>
        <v>CUST-1041</v>
      </c>
      <c r="C2462" s="2" t="str">
        <f aca="false">RAW_DATA!C2458</f>
        <v>Women</v>
      </c>
      <c r="D2462" s="2" t="str">
        <f aca="false">RAW_DATA!D2458</f>
        <v>WOM-SCARF-001</v>
      </c>
      <c r="E2462" s="14" t="str">
        <f aca="false">RAW_DATA!E2458</f>
        <v>2024-02-11</v>
      </c>
      <c r="F2462" s="14" t="str">
        <f aca="false">RAW_DATA!F2458</f>
        <v>2024-02-17</v>
      </c>
      <c r="G2462" s="2" t="str">
        <f aca="false">RAW_DATA!G2458</f>
        <v>Madhesh</v>
      </c>
      <c r="H2462" s="4" t="n">
        <f aca="false">RAW_DATA!H2458</f>
        <v>8427.18</v>
      </c>
      <c r="I2462" s="5" t="n">
        <f aca="false">RAW_DATA!I2458</f>
        <v>5</v>
      </c>
      <c r="J2462" s="2" t="str">
        <f aca="false">RAW_DATA!J2458</f>
        <v>No</v>
      </c>
      <c r="K2462" s="15" t="n">
        <f aca="false">IF(AND(F2462&lt;&gt;"",E2462&lt;&gt;""),DATEVALUE(F2462)-DATEVALUE(E2462),"")</f>
        <v>6</v>
      </c>
      <c r="L2462" s="4" t="n">
        <f aca="false">H2462*(1-I2462/100)</f>
        <v>8005.821</v>
      </c>
      <c r="M2462" s="4" t="n">
        <f aca="false">H2462*CALCULATIONS!$B$2</f>
        <v>5056.308</v>
      </c>
      <c r="N2462" s="4" t="n">
        <f aca="false">IF(J2462="Yes",H2462*CALCULATIONS!$B$3,0)</f>
        <v>0</v>
      </c>
      <c r="O2462" s="4" t="n">
        <f aca="false">L2462-M2462-N2462</f>
        <v>2949.513</v>
      </c>
      <c r="P2462" s="16" t="n">
        <f aca="false">IF(L2462&gt;0,O2462/L2462,"")</f>
        <v>0.368421052631579</v>
      </c>
    </row>
    <row r="2463" customFormat="false" ht="15" hidden="false" customHeight="false" outlineLevel="0" collapsed="false">
      <c r="A2463" s="2" t="str">
        <f aca="false">RAW_DATA!A2459</f>
        <v>ORD-102458</v>
      </c>
      <c r="B2463" s="2" t="str">
        <f aca="false">RAW_DATA!B2459</f>
        <v>CUST-9236</v>
      </c>
      <c r="C2463" s="2" t="str">
        <f aca="false">RAW_DATA!C2459</f>
        <v>Kids</v>
      </c>
      <c r="D2463" s="2" t="str">
        <f aca="false">RAW_DATA!D2459</f>
        <v>KID-SHORTS-001</v>
      </c>
      <c r="E2463" s="14" t="str">
        <f aca="false">RAW_DATA!E2459</f>
        <v>2024-10-27</v>
      </c>
      <c r="F2463" s="14" t="str">
        <f aca="false">RAW_DATA!F2459</f>
        <v>2024-11-04</v>
      </c>
      <c r="G2463" s="2" t="str">
        <f aca="false">RAW_DATA!G2459</f>
        <v>Bagmati</v>
      </c>
      <c r="H2463" s="4" t="n">
        <f aca="false">RAW_DATA!H2459</f>
        <v>5391.77</v>
      </c>
      <c r="I2463" s="5" t="n">
        <f aca="false">RAW_DATA!I2459</f>
        <v>5</v>
      </c>
      <c r="J2463" s="2" t="str">
        <f aca="false">RAW_DATA!J2459</f>
        <v>No</v>
      </c>
      <c r="K2463" s="15" t="n">
        <f aca="false">IF(AND(F2463&lt;&gt;"",E2463&lt;&gt;""),DATEVALUE(F2463)-DATEVALUE(E2463),"")</f>
        <v>8</v>
      </c>
      <c r="L2463" s="4" t="n">
        <f aca="false">H2463*(1-I2463/100)</f>
        <v>5122.1815</v>
      </c>
      <c r="M2463" s="4" t="n">
        <f aca="false">H2463*CALCULATIONS!$B$2</f>
        <v>3235.062</v>
      </c>
      <c r="N2463" s="4" t="n">
        <f aca="false">IF(J2463="Yes",H2463*CALCULATIONS!$B$3,0)</f>
        <v>0</v>
      </c>
      <c r="O2463" s="4" t="n">
        <f aca="false">L2463-M2463-N2463</f>
        <v>1887.1195</v>
      </c>
      <c r="P2463" s="16" t="n">
        <f aca="false">IF(L2463&gt;0,O2463/L2463,"")</f>
        <v>0.368421052631579</v>
      </c>
    </row>
    <row r="2464" customFormat="false" ht="15" hidden="false" customHeight="false" outlineLevel="0" collapsed="false">
      <c r="A2464" s="2" t="str">
        <f aca="false">RAW_DATA!A2460</f>
        <v>ORD-102459</v>
      </c>
      <c r="B2464" s="2" t="str">
        <f aca="false">RAW_DATA!B2460</f>
        <v>CUST-7638</v>
      </c>
      <c r="C2464" s="2" t="str">
        <f aca="false">RAW_DATA!C2460</f>
        <v>Kids</v>
      </c>
      <c r="D2464" s="2" t="str">
        <f aca="false">RAW_DATA!D2460</f>
        <v>KID-FROCK-001</v>
      </c>
      <c r="E2464" s="14" t="str">
        <f aca="false">RAW_DATA!E2460</f>
        <v>2024-08-02</v>
      </c>
      <c r="F2464" s="14" t="str">
        <f aca="false">RAW_DATA!F2460</f>
        <v>2024-08-08</v>
      </c>
      <c r="G2464" s="2" t="str">
        <f aca="false">RAW_DATA!G2460</f>
        <v>Gandaki</v>
      </c>
      <c r="H2464" s="4" t="n">
        <f aca="false">RAW_DATA!H2460</f>
        <v>9006.95</v>
      </c>
      <c r="I2464" s="5" t="n">
        <f aca="false">RAW_DATA!I2460</f>
        <v>10</v>
      </c>
      <c r="J2464" s="2" t="str">
        <f aca="false">RAW_DATA!J2460</f>
        <v>No</v>
      </c>
      <c r="K2464" s="15" t="n">
        <f aca="false">IF(AND(F2464&lt;&gt;"",E2464&lt;&gt;""),DATEVALUE(F2464)-DATEVALUE(E2464),"")</f>
        <v>6</v>
      </c>
      <c r="L2464" s="4" t="n">
        <f aca="false">H2464*(1-I2464/100)</f>
        <v>8106.255</v>
      </c>
      <c r="M2464" s="4" t="n">
        <f aca="false">H2464*CALCULATIONS!$B$2</f>
        <v>5404.17</v>
      </c>
      <c r="N2464" s="4" t="n">
        <f aca="false">IF(J2464="Yes",H2464*CALCULATIONS!$B$3,0)</f>
        <v>0</v>
      </c>
      <c r="O2464" s="4" t="n">
        <f aca="false">L2464-M2464-N2464</f>
        <v>2702.085</v>
      </c>
      <c r="P2464" s="16" t="n">
        <f aca="false">IF(L2464&gt;0,O2464/L2464,"")</f>
        <v>0.333333333333333</v>
      </c>
    </row>
    <row r="2465" customFormat="false" ht="15" hidden="false" customHeight="false" outlineLevel="0" collapsed="false">
      <c r="A2465" s="2" t="str">
        <f aca="false">RAW_DATA!A2461</f>
        <v>ORD-102460</v>
      </c>
      <c r="B2465" s="2" t="str">
        <f aca="false">RAW_DATA!B2461</f>
        <v>CUST-7079</v>
      </c>
      <c r="C2465" s="2" t="str">
        <f aca="false">RAW_DATA!C2461</f>
        <v>Men</v>
      </c>
      <c r="D2465" s="2" t="str">
        <f aca="false">RAW_DATA!D2461</f>
        <v>MEN-SHIRT-001</v>
      </c>
      <c r="E2465" s="14" t="str">
        <f aca="false">RAW_DATA!E2461</f>
        <v>2024-01-23</v>
      </c>
      <c r="F2465" s="14" t="str">
        <f aca="false">RAW_DATA!F2461</f>
        <v>2024-01-26</v>
      </c>
      <c r="G2465" s="2" t="str">
        <f aca="false">RAW_DATA!G2461</f>
        <v>Madhesh</v>
      </c>
      <c r="H2465" s="4" t="n">
        <f aca="false">RAW_DATA!H2461</f>
        <v>12340.1</v>
      </c>
      <c r="I2465" s="5" t="n">
        <f aca="false">RAW_DATA!I2461</f>
        <v>0</v>
      </c>
      <c r="J2465" s="2" t="str">
        <f aca="false">RAW_DATA!J2461</f>
        <v>Yes</v>
      </c>
      <c r="K2465" s="15" t="n">
        <f aca="false">IF(AND(F2465&lt;&gt;"",E2465&lt;&gt;""),DATEVALUE(F2465)-DATEVALUE(E2465),"")</f>
        <v>3</v>
      </c>
      <c r="L2465" s="4" t="n">
        <f aca="false">H2465*(1-I2465/100)</f>
        <v>12340.1</v>
      </c>
      <c r="M2465" s="4" t="n">
        <f aca="false">H2465*CALCULATIONS!$B$2</f>
        <v>7404.06</v>
      </c>
      <c r="N2465" s="4" t="n">
        <f aca="false">IF(J2465="Yes",H2465*CALCULATIONS!$B$3,0)</f>
        <v>2468.02</v>
      </c>
      <c r="O2465" s="4" t="n">
        <f aca="false">L2465-M2465-N2465</f>
        <v>2468.02</v>
      </c>
      <c r="P2465" s="16" t="n">
        <f aca="false">IF(L2465&gt;0,O2465/L2465,"")</f>
        <v>0.2</v>
      </c>
    </row>
    <row r="2466" customFormat="false" ht="15" hidden="false" customHeight="false" outlineLevel="0" collapsed="false">
      <c r="A2466" s="2" t="str">
        <f aca="false">RAW_DATA!A2462</f>
        <v>ORD-102461</v>
      </c>
      <c r="B2466" s="2" t="str">
        <f aca="false">RAW_DATA!B2462</f>
        <v>CUST-6094</v>
      </c>
      <c r="C2466" s="2" t="str">
        <f aca="false">RAW_DATA!C2462</f>
        <v>Men</v>
      </c>
      <c r="D2466" s="2" t="str">
        <f aca="false">RAW_DATA!D2462</f>
        <v>MEN-JACKET-001</v>
      </c>
      <c r="E2466" s="14" t="str">
        <f aca="false">RAW_DATA!E2462</f>
        <v>2024-01-16</v>
      </c>
      <c r="F2466" s="14" t="str">
        <f aca="false">RAW_DATA!F2462</f>
        <v>2024-01-18</v>
      </c>
      <c r="G2466" s="2" t="str">
        <f aca="false">RAW_DATA!G2462</f>
        <v>Bagmati</v>
      </c>
      <c r="H2466" s="4" t="n">
        <f aca="false">RAW_DATA!H2462</f>
        <v>3204.08</v>
      </c>
      <c r="I2466" s="5" t="n">
        <f aca="false">RAW_DATA!I2462</f>
        <v>25</v>
      </c>
      <c r="J2466" s="2" t="str">
        <f aca="false">RAW_DATA!J2462</f>
        <v>No</v>
      </c>
      <c r="K2466" s="15" t="n">
        <f aca="false">IF(AND(F2466&lt;&gt;"",E2466&lt;&gt;""),DATEVALUE(F2466)-DATEVALUE(E2466),"")</f>
        <v>2</v>
      </c>
      <c r="L2466" s="4" t="n">
        <f aca="false">H2466*(1-I2466/100)</f>
        <v>2403.06</v>
      </c>
      <c r="M2466" s="4" t="n">
        <f aca="false">H2466*CALCULATIONS!$B$2</f>
        <v>1922.448</v>
      </c>
      <c r="N2466" s="4" t="n">
        <f aca="false">IF(J2466="Yes",H2466*CALCULATIONS!$B$3,0)</f>
        <v>0</v>
      </c>
      <c r="O2466" s="4" t="n">
        <f aca="false">L2466-M2466-N2466</f>
        <v>480.612</v>
      </c>
      <c r="P2466" s="16" t="n">
        <f aca="false">IF(L2466&gt;0,O2466/L2466,"")</f>
        <v>0.2</v>
      </c>
    </row>
    <row r="2467" customFormat="false" ht="15" hidden="false" customHeight="false" outlineLevel="0" collapsed="false">
      <c r="A2467" s="2" t="str">
        <f aca="false">RAW_DATA!A2463</f>
        <v>ORD-102462</v>
      </c>
      <c r="B2467" s="2" t="str">
        <f aca="false">RAW_DATA!B2463</f>
        <v>CUST-9277</v>
      </c>
      <c r="C2467" s="2" t="str">
        <f aca="false">RAW_DATA!C2463</f>
        <v>Women</v>
      </c>
      <c r="D2467" s="2" t="str">
        <f aca="false">RAW_DATA!D2463</f>
        <v>WOM-CARDIGAN-001</v>
      </c>
      <c r="E2467" s="14" t="str">
        <f aca="false">RAW_DATA!E2463</f>
        <v>2024-09-11</v>
      </c>
      <c r="F2467" s="14" t="str">
        <f aca="false">RAW_DATA!F2463</f>
        <v>2024-09-14</v>
      </c>
      <c r="G2467" s="2" t="str">
        <f aca="false">RAW_DATA!G2463</f>
        <v>Madhesh</v>
      </c>
      <c r="H2467" s="4" t="n">
        <f aca="false">RAW_DATA!H2463</f>
        <v>14216.54</v>
      </c>
      <c r="I2467" s="5" t="n">
        <f aca="false">RAW_DATA!I2463</f>
        <v>30</v>
      </c>
      <c r="J2467" s="2" t="str">
        <f aca="false">RAW_DATA!J2463</f>
        <v>No</v>
      </c>
      <c r="K2467" s="15" t="n">
        <f aca="false">IF(AND(F2467&lt;&gt;"",E2467&lt;&gt;""),DATEVALUE(F2467)-DATEVALUE(E2467),"")</f>
        <v>3</v>
      </c>
      <c r="L2467" s="4" t="n">
        <f aca="false">H2467*(1-I2467/100)</f>
        <v>9951.578</v>
      </c>
      <c r="M2467" s="4" t="n">
        <f aca="false">H2467*CALCULATIONS!$B$2</f>
        <v>8529.924</v>
      </c>
      <c r="N2467" s="4" t="n">
        <f aca="false">IF(J2467="Yes",H2467*CALCULATIONS!$B$3,0)</f>
        <v>0</v>
      </c>
      <c r="O2467" s="4" t="n">
        <f aca="false">L2467-M2467-N2467</f>
        <v>1421.654</v>
      </c>
      <c r="P2467" s="16" t="n">
        <f aca="false">IF(L2467&gt;0,O2467/L2467,"")</f>
        <v>0.142857142857143</v>
      </c>
    </row>
    <row r="2468" customFormat="false" ht="15" hidden="false" customHeight="false" outlineLevel="0" collapsed="false">
      <c r="A2468" s="2" t="str">
        <f aca="false">RAW_DATA!A2464</f>
        <v>ORD-102463</v>
      </c>
      <c r="B2468" s="2" t="str">
        <f aca="false">RAW_DATA!B2464</f>
        <v>CUST-1810</v>
      </c>
      <c r="C2468" s="2" t="str">
        <f aca="false">RAW_DATA!C2464</f>
        <v>Men</v>
      </c>
      <c r="D2468" s="2" t="str">
        <f aca="false">RAW_DATA!D2464</f>
        <v>MEN-SHIRT-001</v>
      </c>
      <c r="E2468" s="14" t="str">
        <f aca="false">RAW_DATA!E2464</f>
        <v>2024-04-13</v>
      </c>
      <c r="F2468" s="14" t="str">
        <f aca="false">RAW_DATA!F2464</f>
        <v>2024-04-15</v>
      </c>
      <c r="G2468" s="2" t="str">
        <f aca="false">RAW_DATA!G2464</f>
        <v>Bagmati</v>
      </c>
      <c r="H2468" s="4" t="n">
        <f aca="false">RAW_DATA!H2464</f>
        <v>14992.79</v>
      </c>
      <c r="I2468" s="5" t="n">
        <f aca="false">RAW_DATA!I2464</f>
        <v>0</v>
      </c>
      <c r="J2468" s="2" t="str">
        <f aca="false">RAW_DATA!J2464</f>
        <v>No</v>
      </c>
      <c r="K2468" s="15" t="n">
        <f aca="false">IF(AND(F2468&lt;&gt;"",E2468&lt;&gt;""),DATEVALUE(F2468)-DATEVALUE(E2468),"")</f>
        <v>2</v>
      </c>
      <c r="L2468" s="4" t="n">
        <f aca="false">H2468*(1-I2468/100)</f>
        <v>14992.79</v>
      </c>
      <c r="M2468" s="4" t="n">
        <f aca="false">H2468*CALCULATIONS!$B$2</f>
        <v>8995.674</v>
      </c>
      <c r="N2468" s="4" t="n">
        <f aca="false">IF(J2468="Yes",H2468*CALCULATIONS!$B$3,0)</f>
        <v>0</v>
      </c>
      <c r="O2468" s="4" t="n">
        <f aca="false">L2468-M2468-N2468</f>
        <v>5997.116</v>
      </c>
      <c r="P2468" s="16" t="n">
        <f aca="false">IF(L2468&gt;0,O2468/L2468,"")</f>
        <v>0.4</v>
      </c>
    </row>
    <row r="2469" customFormat="false" ht="15" hidden="false" customHeight="false" outlineLevel="0" collapsed="false">
      <c r="A2469" s="2" t="str">
        <f aca="false">RAW_DATA!A2465</f>
        <v>ORD-102464</v>
      </c>
      <c r="B2469" s="2" t="str">
        <f aca="false">RAW_DATA!B2465</f>
        <v>CUST-9132</v>
      </c>
      <c r="C2469" s="2" t="str">
        <f aca="false">RAW_DATA!C2465</f>
        <v>Men</v>
      </c>
      <c r="D2469" s="2" t="str">
        <f aca="false">RAW_DATA!D2465</f>
        <v>MEN-JACKET-001</v>
      </c>
      <c r="E2469" s="14" t="str">
        <f aca="false">RAW_DATA!E2465</f>
        <v>2024-08-31</v>
      </c>
      <c r="F2469" s="14" t="str">
        <f aca="false">RAW_DATA!F2465</f>
        <v>2024-09-09</v>
      </c>
      <c r="G2469" s="2" t="str">
        <f aca="false">RAW_DATA!G2465</f>
        <v>Bagmati</v>
      </c>
      <c r="H2469" s="4" t="n">
        <f aca="false">RAW_DATA!H2465</f>
        <v>3542.92</v>
      </c>
      <c r="I2469" s="5" t="n">
        <f aca="false">RAW_DATA!I2465</f>
        <v>0</v>
      </c>
      <c r="J2469" s="2" t="str">
        <f aca="false">RAW_DATA!J2465</f>
        <v>No</v>
      </c>
      <c r="K2469" s="15" t="n">
        <f aca="false">IF(AND(F2469&lt;&gt;"",E2469&lt;&gt;""),DATEVALUE(F2469)-DATEVALUE(E2469),"")</f>
        <v>9</v>
      </c>
      <c r="L2469" s="4" t="n">
        <f aca="false">H2469*(1-I2469/100)</f>
        <v>3542.92</v>
      </c>
      <c r="M2469" s="4" t="n">
        <f aca="false">H2469*CALCULATIONS!$B$2</f>
        <v>2125.752</v>
      </c>
      <c r="N2469" s="4" t="n">
        <f aca="false">IF(J2469="Yes",H2469*CALCULATIONS!$B$3,0)</f>
        <v>0</v>
      </c>
      <c r="O2469" s="4" t="n">
        <f aca="false">L2469-M2469-N2469</f>
        <v>1417.168</v>
      </c>
      <c r="P2469" s="16" t="n">
        <f aca="false">IF(L2469&gt;0,O2469/L2469,"")</f>
        <v>0.4</v>
      </c>
    </row>
    <row r="2470" customFormat="false" ht="15" hidden="false" customHeight="false" outlineLevel="0" collapsed="false">
      <c r="A2470" s="2" t="str">
        <f aca="false">RAW_DATA!A2466</f>
        <v>ORD-102465</v>
      </c>
      <c r="B2470" s="2" t="str">
        <f aca="false">RAW_DATA!B2466</f>
        <v>CUST-7356</v>
      </c>
      <c r="C2470" s="2" t="str">
        <f aca="false">RAW_DATA!C2466</f>
        <v>Women</v>
      </c>
      <c r="D2470" s="2" t="str">
        <f aca="false">RAW_DATA!D2466</f>
        <v>WOM-SCARF-001</v>
      </c>
      <c r="E2470" s="14" t="str">
        <f aca="false">RAW_DATA!E2466</f>
        <v>2024-07-31</v>
      </c>
      <c r="F2470" s="14" t="str">
        <f aca="false">RAW_DATA!F2466</f>
        <v>2024-08-01</v>
      </c>
      <c r="G2470" s="2" t="str">
        <f aca="false">RAW_DATA!G2466</f>
        <v>Karnali</v>
      </c>
      <c r="H2470" s="4" t="n">
        <f aca="false">RAW_DATA!H2466</f>
        <v>9957.36</v>
      </c>
      <c r="I2470" s="5" t="n">
        <f aca="false">RAW_DATA!I2466</f>
        <v>30</v>
      </c>
      <c r="J2470" s="2" t="str">
        <f aca="false">RAW_DATA!J2466</f>
        <v>No</v>
      </c>
      <c r="K2470" s="15" t="n">
        <f aca="false">IF(AND(F2470&lt;&gt;"",E2470&lt;&gt;""),DATEVALUE(F2470)-DATEVALUE(E2470),"")</f>
        <v>1</v>
      </c>
      <c r="L2470" s="4" t="n">
        <f aca="false">H2470*(1-I2470/100)</f>
        <v>6970.152</v>
      </c>
      <c r="M2470" s="4" t="n">
        <f aca="false">H2470*CALCULATIONS!$B$2</f>
        <v>5974.416</v>
      </c>
      <c r="N2470" s="4" t="n">
        <f aca="false">IF(J2470="Yes",H2470*CALCULATIONS!$B$3,0)</f>
        <v>0</v>
      </c>
      <c r="O2470" s="4" t="n">
        <f aca="false">L2470-M2470-N2470</f>
        <v>995.736</v>
      </c>
      <c r="P2470" s="16" t="n">
        <f aca="false">IF(L2470&gt;0,O2470/L2470,"")</f>
        <v>0.142857142857143</v>
      </c>
    </row>
    <row r="2471" customFormat="false" ht="15" hidden="false" customHeight="false" outlineLevel="0" collapsed="false">
      <c r="A2471" s="2" t="str">
        <f aca="false">RAW_DATA!A2467</f>
        <v>ORD-102466</v>
      </c>
      <c r="B2471" s="2" t="str">
        <f aca="false">RAW_DATA!B2467</f>
        <v>CUST-9312</v>
      </c>
      <c r="C2471" s="2" t="str">
        <f aca="false">RAW_DATA!C2467</f>
        <v>Kids</v>
      </c>
      <c r="D2471" s="2" t="str">
        <f aca="false">RAW_DATA!D2467</f>
        <v>KID-JEANS-001</v>
      </c>
      <c r="E2471" s="14" t="str">
        <f aca="false">RAW_DATA!E2467</f>
        <v>2024-11-11</v>
      </c>
      <c r="F2471" s="14" t="str">
        <f aca="false">RAW_DATA!F2467</f>
        <v>2024-11-25</v>
      </c>
      <c r="G2471" s="2" t="str">
        <f aca="false">RAW_DATA!G2467</f>
        <v>Lumbini</v>
      </c>
      <c r="H2471" s="4" t="n">
        <f aca="false">RAW_DATA!H2467</f>
        <v>10414.27</v>
      </c>
      <c r="I2471" s="5" t="n">
        <f aca="false">RAW_DATA!I2467</f>
        <v>10</v>
      </c>
      <c r="J2471" s="2" t="str">
        <f aca="false">RAW_DATA!J2467</f>
        <v>No</v>
      </c>
      <c r="K2471" s="15" t="n">
        <f aca="false">IF(AND(F2471&lt;&gt;"",E2471&lt;&gt;""),DATEVALUE(F2471)-DATEVALUE(E2471),"")</f>
        <v>14</v>
      </c>
      <c r="L2471" s="4" t="n">
        <f aca="false">H2471*(1-I2471/100)</f>
        <v>9372.843</v>
      </c>
      <c r="M2471" s="4" t="n">
        <f aca="false">H2471*CALCULATIONS!$B$2</f>
        <v>6248.562</v>
      </c>
      <c r="N2471" s="4" t="n">
        <f aca="false">IF(J2471="Yes",H2471*CALCULATIONS!$B$3,0)</f>
        <v>0</v>
      </c>
      <c r="O2471" s="4" t="n">
        <f aca="false">L2471-M2471-N2471</f>
        <v>3124.281</v>
      </c>
      <c r="P2471" s="16" t="n">
        <f aca="false">IF(L2471&gt;0,O2471/L2471,"")</f>
        <v>0.333333333333333</v>
      </c>
    </row>
    <row r="2472" customFormat="false" ht="15" hidden="false" customHeight="false" outlineLevel="0" collapsed="false">
      <c r="A2472" s="2" t="str">
        <f aca="false">RAW_DATA!A2468</f>
        <v>ORD-102467</v>
      </c>
      <c r="B2472" s="2" t="str">
        <f aca="false">RAW_DATA!B2468</f>
        <v>CUST-6974</v>
      </c>
      <c r="C2472" s="2" t="str">
        <f aca="false">RAW_DATA!C2468</f>
        <v>Men</v>
      </c>
      <c r="D2472" s="2" t="str">
        <f aca="false">RAW_DATA!D2468</f>
        <v>MEN-KURTA-001</v>
      </c>
      <c r="E2472" s="14" t="str">
        <f aca="false">RAW_DATA!E2468</f>
        <v>2024-08-26</v>
      </c>
      <c r="F2472" s="14" t="str">
        <f aca="false">RAW_DATA!F2468</f>
        <v>2024-09-04</v>
      </c>
      <c r="G2472" s="2" t="str">
        <f aca="false">RAW_DATA!G2468</f>
        <v>Gandaki</v>
      </c>
      <c r="H2472" s="4" t="n">
        <f aca="false">RAW_DATA!H2468</f>
        <v>14683.65</v>
      </c>
      <c r="I2472" s="5" t="n">
        <f aca="false">RAW_DATA!I2468</f>
        <v>30</v>
      </c>
      <c r="J2472" s="2" t="str">
        <f aca="false">RAW_DATA!J2468</f>
        <v>No</v>
      </c>
      <c r="K2472" s="15" t="n">
        <f aca="false">IF(AND(F2472&lt;&gt;"",E2472&lt;&gt;""),DATEVALUE(F2472)-DATEVALUE(E2472),"")</f>
        <v>9</v>
      </c>
      <c r="L2472" s="4" t="n">
        <f aca="false">H2472*(1-I2472/100)</f>
        <v>10278.555</v>
      </c>
      <c r="M2472" s="4" t="n">
        <f aca="false">H2472*CALCULATIONS!$B$2</f>
        <v>8810.19</v>
      </c>
      <c r="N2472" s="4" t="n">
        <f aca="false">IF(J2472="Yes",H2472*CALCULATIONS!$B$3,0)</f>
        <v>0</v>
      </c>
      <c r="O2472" s="4" t="n">
        <f aca="false">L2472-M2472-N2472</f>
        <v>1468.365</v>
      </c>
      <c r="P2472" s="16" t="n">
        <f aca="false">IF(L2472&gt;0,O2472/L2472,"")</f>
        <v>0.142857142857143</v>
      </c>
    </row>
    <row r="2473" customFormat="false" ht="15" hidden="false" customHeight="false" outlineLevel="0" collapsed="false">
      <c r="A2473" s="2" t="str">
        <f aca="false">RAW_DATA!A2469</f>
        <v>ORD-102468</v>
      </c>
      <c r="B2473" s="2" t="str">
        <f aca="false">RAW_DATA!B2469</f>
        <v>CUST-1370</v>
      </c>
      <c r="C2473" s="2" t="str">
        <f aca="false">RAW_DATA!C2469</f>
        <v>Kids</v>
      </c>
      <c r="D2473" s="2" t="str">
        <f aca="false">RAW_DATA!D2469</f>
        <v>KID-FROCK-001</v>
      </c>
      <c r="E2473" s="14" t="str">
        <f aca="false">RAW_DATA!E2469</f>
        <v>2024-06-21</v>
      </c>
      <c r="F2473" s="14" t="str">
        <f aca="false">RAW_DATA!F2469</f>
        <v>2024-06-27</v>
      </c>
      <c r="G2473" s="2" t="str">
        <f aca="false">RAW_DATA!G2469</f>
        <v>Bagmati</v>
      </c>
      <c r="H2473" s="4" t="n">
        <f aca="false">RAW_DATA!H2469</f>
        <v>5440.53</v>
      </c>
      <c r="I2473" s="5" t="n">
        <f aca="false">RAW_DATA!I2469</f>
        <v>15</v>
      </c>
      <c r="J2473" s="2" t="str">
        <f aca="false">RAW_DATA!J2469</f>
        <v>No</v>
      </c>
      <c r="K2473" s="15" t="n">
        <f aca="false">IF(AND(F2473&lt;&gt;"",E2473&lt;&gt;""),DATEVALUE(F2473)-DATEVALUE(E2473),"")</f>
        <v>6</v>
      </c>
      <c r="L2473" s="4" t="n">
        <f aca="false">H2473*(1-I2473/100)</f>
        <v>4624.4505</v>
      </c>
      <c r="M2473" s="4" t="n">
        <f aca="false">H2473*CALCULATIONS!$B$2</f>
        <v>3264.318</v>
      </c>
      <c r="N2473" s="4" t="n">
        <f aca="false">IF(J2473="Yes",H2473*CALCULATIONS!$B$3,0)</f>
        <v>0</v>
      </c>
      <c r="O2473" s="4" t="n">
        <f aca="false">L2473-M2473-N2473</f>
        <v>1360.1325</v>
      </c>
      <c r="P2473" s="16" t="n">
        <f aca="false">IF(L2473&gt;0,O2473/L2473,"")</f>
        <v>0.294117647058824</v>
      </c>
    </row>
    <row r="2474" customFormat="false" ht="15" hidden="false" customHeight="false" outlineLevel="0" collapsed="false">
      <c r="A2474" s="2" t="str">
        <f aca="false">RAW_DATA!A2470</f>
        <v>ORD-102469</v>
      </c>
      <c r="B2474" s="2" t="str">
        <f aca="false">RAW_DATA!B2470</f>
        <v>CUST-3254</v>
      </c>
      <c r="C2474" s="2" t="str">
        <f aca="false">RAW_DATA!C2470</f>
        <v>Women</v>
      </c>
      <c r="D2474" s="2" t="str">
        <f aca="false">RAW_DATA!D2470</f>
        <v>WOM-DRESS-001</v>
      </c>
      <c r="E2474" s="14" t="str">
        <f aca="false">RAW_DATA!E2470</f>
        <v>2024-08-15</v>
      </c>
      <c r="F2474" s="14" t="str">
        <f aca="false">RAW_DATA!F2470</f>
        <v>2024-08-21</v>
      </c>
      <c r="G2474" s="2" t="str">
        <f aca="false">RAW_DATA!G2470</f>
        <v>Gandaki</v>
      </c>
      <c r="H2474" s="4" t="n">
        <f aca="false">RAW_DATA!H2470</f>
        <v>13074.81</v>
      </c>
      <c r="I2474" s="5" t="n">
        <f aca="false">RAW_DATA!I2470</f>
        <v>25</v>
      </c>
      <c r="J2474" s="2" t="str">
        <f aca="false">RAW_DATA!J2470</f>
        <v>Yes</v>
      </c>
      <c r="K2474" s="15" t="n">
        <f aca="false">IF(AND(F2474&lt;&gt;"",E2474&lt;&gt;""),DATEVALUE(F2474)-DATEVALUE(E2474),"")</f>
        <v>6</v>
      </c>
      <c r="L2474" s="4" t="n">
        <f aca="false">H2474*(1-I2474/100)</f>
        <v>9806.1075</v>
      </c>
      <c r="M2474" s="4" t="n">
        <f aca="false">H2474*CALCULATIONS!$B$2</f>
        <v>7844.886</v>
      </c>
      <c r="N2474" s="4" t="n">
        <f aca="false">IF(J2474="Yes",H2474*CALCULATIONS!$B$3,0)</f>
        <v>2614.962</v>
      </c>
      <c r="O2474" s="4" t="n">
        <f aca="false">L2474-M2474-N2474</f>
        <v>-653.740499999999</v>
      </c>
      <c r="P2474" s="16" t="n">
        <f aca="false">IF(L2474&gt;0,O2474/L2474,"")</f>
        <v>-0.0666666666666666</v>
      </c>
    </row>
    <row r="2475" customFormat="false" ht="15" hidden="false" customHeight="false" outlineLevel="0" collapsed="false">
      <c r="A2475" s="2" t="str">
        <f aca="false">RAW_DATA!A2471</f>
        <v>ORD-102470</v>
      </c>
      <c r="B2475" s="2" t="str">
        <f aca="false">RAW_DATA!B2471</f>
        <v>CUST-1450</v>
      </c>
      <c r="C2475" s="2" t="str">
        <f aca="false">RAW_DATA!C2471</f>
        <v>Women</v>
      </c>
      <c r="D2475" s="2" t="str">
        <f aca="false">RAW_DATA!D2471</f>
        <v>WOM-SCARF-001</v>
      </c>
      <c r="E2475" s="14" t="str">
        <f aca="false">RAW_DATA!E2471</f>
        <v>2024-02-27</v>
      </c>
      <c r="F2475" s="14" t="str">
        <f aca="false">RAW_DATA!F2471</f>
        <v>2024-03-11</v>
      </c>
      <c r="G2475" s="2" t="str">
        <f aca="false">RAW_DATA!G2471</f>
        <v>Lumbini</v>
      </c>
      <c r="H2475" s="4" t="n">
        <f aca="false">RAW_DATA!H2471</f>
        <v>3787.12</v>
      </c>
      <c r="I2475" s="5" t="n">
        <f aca="false">RAW_DATA!I2471</f>
        <v>25</v>
      </c>
      <c r="J2475" s="2" t="str">
        <f aca="false">RAW_DATA!J2471</f>
        <v>Yes</v>
      </c>
      <c r="K2475" s="15" t="n">
        <f aca="false">IF(AND(F2475&lt;&gt;"",E2475&lt;&gt;""),DATEVALUE(F2475)-DATEVALUE(E2475),"")</f>
        <v>13</v>
      </c>
      <c r="L2475" s="4" t="n">
        <f aca="false">H2475*(1-I2475/100)</f>
        <v>2840.34</v>
      </c>
      <c r="M2475" s="4" t="n">
        <f aca="false">H2475*CALCULATIONS!$B$2</f>
        <v>2272.272</v>
      </c>
      <c r="N2475" s="4" t="n">
        <f aca="false">IF(J2475="Yes",H2475*CALCULATIONS!$B$3,0)</f>
        <v>757.424</v>
      </c>
      <c r="O2475" s="4" t="n">
        <f aca="false">L2475-M2475-N2475</f>
        <v>-189.356</v>
      </c>
      <c r="P2475" s="16" t="n">
        <f aca="false">IF(L2475&gt;0,O2475/L2475,"")</f>
        <v>-0.0666666666666666</v>
      </c>
    </row>
    <row r="2476" customFormat="false" ht="15" hidden="false" customHeight="false" outlineLevel="0" collapsed="false">
      <c r="A2476" s="2" t="str">
        <f aca="false">RAW_DATA!A2472</f>
        <v>ORD-102471</v>
      </c>
      <c r="B2476" s="2" t="str">
        <f aca="false">RAW_DATA!B2472</f>
        <v>CUST-7294</v>
      </c>
      <c r="C2476" s="2" t="str">
        <f aca="false">RAW_DATA!C2472</f>
        <v>Women</v>
      </c>
      <c r="D2476" s="2" t="str">
        <f aca="false">RAW_DATA!D2472</f>
        <v>WOM-CARDIGAN-001</v>
      </c>
      <c r="E2476" s="14" t="str">
        <f aca="false">RAW_DATA!E2472</f>
        <v>2024-03-20</v>
      </c>
      <c r="F2476" s="14" t="str">
        <f aca="false">RAW_DATA!F2472</f>
        <v>2024-03-22</v>
      </c>
      <c r="G2476" s="2" t="str">
        <f aca="false">RAW_DATA!G2472</f>
        <v>Bagmati</v>
      </c>
      <c r="H2476" s="4" t="n">
        <f aca="false">RAW_DATA!H2472</f>
        <v>7314.73</v>
      </c>
      <c r="I2476" s="5" t="n">
        <f aca="false">RAW_DATA!I2472</f>
        <v>20</v>
      </c>
      <c r="J2476" s="2" t="str">
        <f aca="false">RAW_DATA!J2472</f>
        <v>No</v>
      </c>
      <c r="K2476" s="15" t="n">
        <f aca="false">IF(AND(F2476&lt;&gt;"",E2476&lt;&gt;""),DATEVALUE(F2476)-DATEVALUE(E2476),"")</f>
        <v>2</v>
      </c>
      <c r="L2476" s="4" t="n">
        <f aca="false">H2476*(1-I2476/100)</f>
        <v>5851.784</v>
      </c>
      <c r="M2476" s="4" t="n">
        <f aca="false">H2476*CALCULATIONS!$B$2</f>
        <v>4388.838</v>
      </c>
      <c r="N2476" s="4" t="n">
        <f aca="false">IF(J2476="Yes",H2476*CALCULATIONS!$B$3,0)</f>
        <v>0</v>
      </c>
      <c r="O2476" s="4" t="n">
        <f aca="false">L2476-M2476-N2476</f>
        <v>1462.946</v>
      </c>
      <c r="P2476" s="16" t="n">
        <f aca="false">IF(L2476&gt;0,O2476/L2476,"")</f>
        <v>0.25</v>
      </c>
    </row>
    <row r="2477" customFormat="false" ht="15" hidden="false" customHeight="false" outlineLevel="0" collapsed="false">
      <c r="A2477" s="2" t="str">
        <f aca="false">RAW_DATA!A2473</f>
        <v>ORD-102472</v>
      </c>
      <c r="B2477" s="2" t="str">
        <f aca="false">RAW_DATA!B2473</f>
        <v>CUST-7868</v>
      </c>
      <c r="C2477" s="2" t="str">
        <f aca="false">RAW_DATA!C2473</f>
        <v>Men</v>
      </c>
      <c r="D2477" s="2" t="str">
        <f aca="false">RAW_DATA!D2473</f>
        <v>MEN-TSHIRT-001</v>
      </c>
      <c r="E2477" s="14" t="str">
        <f aca="false">RAW_DATA!E2473</f>
        <v>2024-06-22</v>
      </c>
      <c r="F2477" s="14" t="str">
        <f aca="false">RAW_DATA!F2473</f>
        <v>2024-07-01</v>
      </c>
      <c r="G2477" s="2" t="str">
        <f aca="false">RAW_DATA!G2473</f>
        <v>Lumbini</v>
      </c>
      <c r="H2477" s="4" t="n">
        <f aca="false">RAW_DATA!H2473</f>
        <v>3370.5</v>
      </c>
      <c r="I2477" s="5" t="n">
        <f aca="false">RAW_DATA!I2473</f>
        <v>20</v>
      </c>
      <c r="J2477" s="2" t="str">
        <f aca="false">RAW_DATA!J2473</f>
        <v>Yes</v>
      </c>
      <c r="K2477" s="15" t="n">
        <f aca="false">IF(AND(F2477&lt;&gt;"",E2477&lt;&gt;""),DATEVALUE(F2477)-DATEVALUE(E2477),"")</f>
        <v>9</v>
      </c>
      <c r="L2477" s="4" t="n">
        <f aca="false">H2477*(1-I2477/100)</f>
        <v>2696.4</v>
      </c>
      <c r="M2477" s="4" t="n">
        <f aca="false">H2477*CALCULATIONS!$B$2</f>
        <v>2022.3</v>
      </c>
      <c r="N2477" s="4" t="n">
        <f aca="false">IF(J2477="Yes",H2477*CALCULATIONS!$B$3,0)</f>
        <v>674.1</v>
      </c>
      <c r="O2477" s="4" t="n">
        <f aca="false">L2477-M2477-N2477</f>
        <v>0</v>
      </c>
      <c r="P2477" s="16" t="n">
        <f aca="false">IF(L2477&gt;0,O2477/L2477,"")</f>
        <v>0</v>
      </c>
    </row>
    <row r="2478" customFormat="false" ht="15" hidden="false" customHeight="false" outlineLevel="0" collapsed="false">
      <c r="A2478" s="2" t="str">
        <f aca="false">RAW_DATA!A2474</f>
        <v>ORD-102473</v>
      </c>
      <c r="B2478" s="2" t="str">
        <f aca="false">RAW_DATA!B2474</f>
        <v>CUST-9995</v>
      </c>
      <c r="C2478" s="2" t="str">
        <f aca="false">RAW_DATA!C2474</f>
        <v>Women</v>
      </c>
      <c r="D2478" s="2" t="str">
        <f aca="false">RAW_DATA!D2474</f>
        <v>WOM-SAREE-001</v>
      </c>
      <c r="E2478" s="14" t="str">
        <f aca="false">RAW_DATA!E2474</f>
        <v>2024-05-26</v>
      </c>
      <c r="F2478" s="14" t="str">
        <f aca="false">RAW_DATA!F2474</f>
        <v>2024-06-01</v>
      </c>
      <c r="G2478" s="2" t="str">
        <f aca="false">RAW_DATA!G2474</f>
        <v>Karnali</v>
      </c>
      <c r="H2478" s="4" t="n">
        <f aca="false">RAW_DATA!H2474</f>
        <v>3139.89</v>
      </c>
      <c r="I2478" s="5" t="n">
        <f aca="false">RAW_DATA!I2474</f>
        <v>0</v>
      </c>
      <c r="J2478" s="2" t="str">
        <f aca="false">RAW_DATA!J2474</f>
        <v>No</v>
      </c>
      <c r="K2478" s="15" t="n">
        <f aca="false">IF(AND(F2478&lt;&gt;"",E2478&lt;&gt;""),DATEVALUE(F2478)-DATEVALUE(E2478),"")</f>
        <v>6</v>
      </c>
      <c r="L2478" s="4" t="n">
        <f aca="false">H2478*(1-I2478/100)</f>
        <v>3139.89</v>
      </c>
      <c r="M2478" s="4" t="n">
        <f aca="false">H2478*CALCULATIONS!$B$2</f>
        <v>1883.934</v>
      </c>
      <c r="N2478" s="4" t="n">
        <f aca="false">IF(J2478="Yes",H2478*CALCULATIONS!$B$3,0)</f>
        <v>0</v>
      </c>
      <c r="O2478" s="4" t="n">
        <f aca="false">L2478-M2478-N2478</f>
        <v>1255.956</v>
      </c>
      <c r="P2478" s="16" t="n">
        <f aca="false">IF(L2478&gt;0,O2478/L2478,"")</f>
        <v>0.4</v>
      </c>
    </row>
    <row r="2479" customFormat="false" ht="15" hidden="false" customHeight="false" outlineLevel="0" collapsed="false">
      <c r="A2479" s="2" t="str">
        <f aca="false">RAW_DATA!A2475</f>
        <v>ORD-102474</v>
      </c>
      <c r="B2479" s="2" t="str">
        <f aca="false">RAW_DATA!B2475</f>
        <v>CUST-5803</v>
      </c>
      <c r="C2479" s="2" t="str">
        <f aca="false">RAW_DATA!C2475</f>
        <v>Men</v>
      </c>
      <c r="D2479" s="2" t="str">
        <f aca="false">RAW_DATA!D2475</f>
        <v>MEN-SUIT-001</v>
      </c>
      <c r="E2479" s="14" t="str">
        <f aca="false">RAW_DATA!E2475</f>
        <v>2024-03-27</v>
      </c>
      <c r="F2479" s="14" t="str">
        <f aca="false">RAW_DATA!F2475</f>
        <v>2024-04-03</v>
      </c>
      <c r="G2479" s="2" t="str">
        <f aca="false">RAW_DATA!G2475</f>
        <v>Madhesh</v>
      </c>
      <c r="H2479" s="4" t="n">
        <f aca="false">RAW_DATA!H2475</f>
        <v>956.43</v>
      </c>
      <c r="I2479" s="5" t="n">
        <f aca="false">RAW_DATA!I2475</f>
        <v>20</v>
      </c>
      <c r="J2479" s="2" t="str">
        <f aca="false">RAW_DATA!J2475</f>
        <v>No</v>
      </c>
      <c r="K2479" s="15" t="n">
        <f aca="false">IF(AND(F2479&lt;&gt;"",E2479&lt;&gt;""),DATEVALUE(F2479)-DATEVALUE(E2479),"")</f>
        <v>7</v>
      </c>
      <c r="L2479" s="4" t="n">
        <f aca="false">H2479*(1-I2479/100)</f>
        <v>765.144</v>
      </c>
      <c r="M2479" s="4" t="n">
        <f aca="false">H2479*CALCULATIONS!$B$2</f>
        <v>573.858</v>
      </c>
      <c r="N2479" s="4" t="n">
        <f aca="false">IF(J2479="Yes",H2479*CALCULATIONS!$B$3,0)</f>
        <v>0</v>
      </c>
      <c r="O2479" s="4" t="n">
        <f aca="false">L2479-M2479-N2479</f>
        <v>191.286</v>
      </c>
      <c r="P2479" s="16" t="n">
        <f aca="false">IF(L2479&gt;0,O2479/L2479,"")</f>
        <v>0.25</v>
      </c>
    </row>
    <row r="2480" customFormat="false" ht="15" hidden="false" customHeight="false" outlineLevel="0" collapsed="false">
      <c r="A2480" s="2" t="str">
        <f aca="false">RAW_DATA!A2476</f>
        <v>ORD-102475</v>
      </c>
      <c r="B2480" s="2" t="str">
        <f aca="false">RAW_DATA!B2476</f>
        <v>CUST-1623</v>
      </c>
      <c r="C2480" s="2" t="str">
        <f aca="false">RAW_DATA!C2476</f>
        <v>Men</v>
      </c>
      <c r="D2480" s="2" t="str">
        <f aca="false">RAW_DATA!D2476</f>
        <v>MEN-JEANS-001</v>
      </c>
      <c r="E2480" s="14" t="str">
        <f aca="false">RAW_DATA!E2476</f>
        <v>2024-03-24</v>
      </c>
      <c r="F2480" s="14" t="str">
        <f aca="false">RAW_DATA!F2476</f>
        <v>2024-04-07</v>
      </c>
      <c r="G2480" s="2" t="str">
        <f aca="false">RAW_DATA!G2476</f>
        <v>Bagmati</v>
      </c>
      <c r="H2480" s="4" t="n">
        <f aca="false">RAW_DATA!H2476</f>
        <v>14478.13</v>
      </c>
      <c r="I2480" s="5" t="n">
        <f aca="false">RAW_DATA!I2476</f>
        <v>15</v>
      </c>
      <c r="J2480" s="2" t="str">
        <f aca="false">RAW_DATA!J2476</f>
        <v>Yes</v>
      </c>
      <c r="K2480" s="15" t="n">
        <f aca="false">IF(AND(F2480&lt;&gt;"",E2480&lt;&gt;""),DATEVALUE(F2480)-DATEVALUE(E2480),"")</f>
        <v>14</v>
      </c>
      <c r="L2480" s="4" t="n">
        <f aca="false">H2480*(1-I2480/100)</f>
        <v>12306.4105</v>
      </c>
      <c r="M2480" s="4" t="n">
        <f aca="false">H2480*CALCULATIONS!$B$2</f>
        <v>8686.878</v>
      </c>
      <c r="N2480" s="4" t="n">
        <f aca="false">IF(J2480="Yes",H2480*CALCULATIONS!$B$3,0)</f>
        <v>2895.626</v>
      </c>
      <c r="O2480" s="4" t="n">
        <f aca="false">L2480-M2480-N2480</f>
        <v>723.906499999999</v>
      </c>
      <c r="P2480" s="16" t="n">
        <f aca="false">IF(L2480&gt;0,O2480/L2480,"")</f>
        <v>0.0588235294117646</v>
      </c>
    </row>
    <row r="2481" customFormat="false" ht="15" hidden="false" customHeight="false" outlineLevel="0" collapsed="false">
      <c r="A2481" s="2" t="str">
        <f aca="false">RAW_DATA!A2477</f>
        <v>ORD-102476</v>
      </c>
      <c r="B2481" s="2" t="str">
        <f aca="false">RAW_DATA!B2477</f>
        <v>CUST-8735</v>
      </c>
      <c r="C2481" s="2" t="str">
        <f aca="false">RAW_DATA!C2477</f>
        <v>Women</v>
      </c>
      <c r="D2481" s="2" t="str">
        <f aca="false">RAW_DATA!D2477</f>
        <v>WOM-LEHENGA-001</v>
      </c>
      <c r="E2481" s="14" t="str">
        <f aca="false">RAW_DATA!E2477</f>
        <v>2024-06-29</v>
      </c>
      <c r="F2481" s="14" t="str">
        <f aca="false">RAW_DATA!F2477</f>
        <v>2024-07-08</v>
      </c>
      <c r="G2481" s="2" t="str">
        <f aca="false">RAW_DATA!G2477</f>
        <v>Gandaki</v>
      </c>
      <c r="H2481" s="4" t="n">
        <f aca="false">RAW_DATA!H2477</f>
        <v>6045.19</v>
      </c>
      <c r="I2481" s="5" t="n">
        <f aca="false">RAW_DATA!I2477</f>
        <v>30</v>
      </c>
      <c r="J2481" s="2" t="str">
        <f aca="false">RAW_DATA!J2477</f>
        <v>No</v>
      </c>
      <c r="K2481" s="15" t="n">
        <f aca="false">IF(AND(F2481&lt;&gt;"",E2481&lt;&gt;""),DATEVALUE(F2481)-DATEVALUE(E2481),"")</f>
        <v>9</v>
      </c>
      <c r="L2481" s="4" t="n">
        <f aca="false">H2481*(1-I2481/100)</f>
        <v>4231.633</v>
      </c>
      <c r="M2481" s="4" t="n">
        <f aca="false">H2481*CALCULATIONS!$B$2</f>
        <v>3627.114</v>
      </c>
      <c r="N2481" s="4" t="n">
        <f aca="false">IF(J2481="Yes",H2481*CALCULATIONS!$B$3,0)</f>
        <v>0</v>
      </c>
      <c r="O2481" s="4" t="n">
        <f aca="false">L2481-M2481-N2481</f>
        <v>604.519</v>
      </c>
      <c r="P2481" s="16" t="n">
        <f aca="false">IF(L2481&gt;0,O2481/L2481,"")</f>
        <v>0.142857142857143</v>
      </c>
    </row>
    <row r="2482" customFormat="false" ht="15" hidden="false" customHeight="false" outlineLevel="0" collapsed="false">
      <c r="A2482" s="2" t="str">
        <f aca="false">RAW_DATA!A2478</f>
        <v>ORD-102477</v>
      </c>
      <c r="B2482" s="2" t="str">
        <f aca="false">RAW_DATA!B2478</f>
        <v>CUST-6974</v>
      </c>
      <c r="C2482" s="2" t="str">
        <f aca="false">RAW_DATA!C2478</f>
        <v>Men</v>
      </c>
      <c r="D2482" s="2" t="str">
        <f aca="false">RAW_DATA!D2478</f>
        <v>MEN-TSHIRT-001</v>
      </c>
      <c r="E2482" s="14" t="str">
        <f aca="false">RAW_DATA!E2478</f>
        <v>2024-11-13</v>
      </c>
      <c r="F2482" s="14" t="str">
        <f aca="false">RAW_DATA!F2478</f>
        <v>2024-11-20</v>
      </c>
      <c r="G2482" s="2" t="str">
        <f aca="false">RAW_DATA!G2478</f>
        <v>Lumbini</v>
      </c>
      <c r="H2482" s="4" t="n">
        <f aca="false">RAW_DATA!H2478</f>
        <v>1461.25</v>
      </c>
      <c r="I2482" s="5" t="n">
        <f aca="false">RAW_DATA!I2478</f>
        <v>10</v>
      </c>
      <c r="J2482" s="2" t="str">
        <f aca="false">RAW_DATA!J2478</f>
        <v>No</v>
      </c>
      <c r="K2482" s="15" t="n">
        <f aca="false">IF(AND(F2482&lt;&gt;"",E2482&lt;&gt;""),DATEVALUE(F2482)-DATEVALUE(E2482),"")</f>
        <v>7</v>
      </c>
      <c r="L2482" s="4" t="n">
        <f aca="false">H2482*(1-I2482/100)</f>
        <v>1315.125</v>
      </c>
      <c r="M2482" s="4" t="n">
        <f aca="false">H2482*CALCULATIONS!$B$2</f>
        <v>876.75</v>
      </c>
      <c r="N2482" s="4" t="n">
        <f aca="false">IF(J2482="Yes",H2482*CALCULATIONS!$B$3,0)</f>
        <v>0</v>
      </c>
      <c r="O2482" s="4" t="n">
        <f aca="false">L2482-M2482-N2482</f>
        <v>438.375</v>
      </c>
      <c r="P2482" s="16" t="n">
        <f aca="false">IF(L2482&gt;0,O2482/L2482,"")</f>
        <v>0.333333333333333</v>
      </c>
    </row>
    <row r="2483" customFormat="false" ht="15" hidden="false" customHeight="false" outlineLevel="0" collapsed="false">
      <c r="A2483" s="2" t="str">
        <f aca="false">RAW_DATA!A2479</f>
        <v>ORD-102478</v>
      </c>
      <c r="B2483" s="2" t="str">
        <f aca="false">RAW_DATA!B2479</f>
        <v>CUST-7363</v>
      </c>
      <c r="C2483" s="2" t="str">
        <f aca="false">RAW_DATA!C2479</f>
        <v>Women</v>
      </c>
      <c r="D2483" s="2" t="str">
        <f aca="false">RAW_DATA!D2479</f>
        <v>WOM-DRESS-001</v>
      </c>
      <c r="E2483" s="14" t="str">
        <f aca="false">RAW_DATA!E2479</f>
        <v>2024-07-27</v>
      </c>
      <c r="F2483" s="14" t="str">
        <f aca="false">RAW_DATA!F2479</f>
        <v>2024-08-07</v>
      </c>
      <c r="G2483" s="2" t="str">
        <f aca="false">RAW_DATA!G2479</f>
        <v>Bagmati</v>
      </c>
      <c r="H2483" s="4" t="n">
        <f aca="false">RAW_DATA!H2479</f>
        <v>11169.1</v>
      </c>
      <c r="I2483" s="5" t="n">
        <f aca="false">RAW_DATA!I2479</f>
        <v>0</v>
      </c>
      <c r="J2483" s="2" t="str">
        <f aca="false">RAW_DATA!J2479</f>
        <v>No</v>
      </c>
      <c r="K2483" s="15" t="n">
        <f aca="false">IF(AND(F2483&lt;&gt;"",E2483&lt;&gt;""),DATEVALUE(F2483)-DATEVALUE(E2483),"")</f>
        <v>11</v>
      </c>
      <c r="L2483" s="4" t="n">
        <f aca="false">H2483*(1-I2483/100)</f>
        <v>11169.1</v>
      </c>
      <c r="M2483" s="4" t="n">
        <f aca="false">H2483*CALCULATIONS!$B$2</f>
        <v>6701.46</v>
      </c>
      <c r="N2483" s="4" t="n">
        <f aca="false">IF(J2483="Yes",H2483*CALCULATIONS!$B$3,0)</f>
        <v>0</v>
      </c>
      <c r="O2483" s="4" t="n">
        <f aca="false">L2483-M2483-N2483</f>
        <v>4467.64</v>
      </c>
      <c r="P2483" s="16" t="n">
        <f aca="false">IF(L2483&gt;0,O2483/L2483,"")</f>
        <v>0.4</v>
      </c>
    </row>
    <row r="2484" customFormat="false" ht="15" hidden="false" customHeight="false" outlineLevel="0" collapsed="false">
      <c r="A2484" s="2" t="str">
        <f aca="false">RAW_DATA!A2480</f>
        <v>ORD-102479</v>
      </c>
      <c r="B2484" s="2" t="str">
        <f aca="false">RAW_DATA!B2480</f>
        <v>CUST-9563</v>
      </c>
      <c r="C2484" s="2" t="str">
        <f aca="false">RAW_DATA!C2480</f>
        <v>Men</v>
      </c>
      <c r="D2484" s="2" t="str">
        <f aca="false">RAW_DATA!D2480</f>
        <v>MEN-TSHIRT-001</v>
      </c>
      <c r="E2484" s="14" t="str">
        <f aca="false">RAW_DATA!E2480</f>
        <v>2024-01-24</v>
      </c>
      <c r="F2484" s="14" t="str">
        <f aca="false">RAW_DATA!F2480</f>
        <v>2024-02-07</v>
      </c>
      <c r="G2484" s="2" t="str">
        <f aca="false">RAW_DATA!G2480</f>
        <v>Sudurpashchim</v>
      </c>
      <c r="H2484" s="4" t="n">
        <f aca="false">RAW_DATA!H2480</f>
        <v>3365.56</v>
      </c>
      <c r="I2484" s="5" t="n">
        <f aca="false">RAW_DATA!I2480</f>
        <v>5</v>
      </c>
      <c r="J2484" s="2" t="str">
        <f aca="false">RAW_DATA!J2480</f>
        <v>No</v>
      </c>
      <c r="K2484" s="15" t="n">
        <f aca="false">IF(AND(F2484&lt;&gt;"",E2484&lt;&gt;""),DATEVALUE(F2484)-DATEVALUE(E2484),"")</f>
        <v>14</v>
      </c>
      <c r="L2484" s="4" t="n">
        <f aca="false">H2484*(1-I2484/100)</f>
        <v>3197.282</v>
      </c>
      <c r="M2484" s="4" t="n">
        <f aca="false">H2484*CALCULATIONS!$B$2</f>
        <v>2019.336</v>
      </c>
      <c r="N2484" s="4" t="n">
        <f aca="false">IF(J2484="Yes",H2484*CALCULATIONS!$B$3,0)</f>
        <v>0</v>
      </c>
      <c r="O2484" s="4" t="n">
        <f aca="false">L2484-M2484-N2484</f>
        <v>1177.946</v>
      </c>
      <c r="P2484" s="16" t="n">
        <f aca="false">IF(L2484&gt;0,O2484/L2484,"")</f>
        <v>0.368421052631579</v>
      </c>
    </row>
    <row r="2485" customFormat="false" ht="15" hidden="false" customHeight="false" outlineLevel="0" collapsed="false">
      <c r="A2485" s="2" t="str">
        <f aca="false">RAW_DATA!A2481</f>
        <v>ORD-102480</v>
      </c>
      <c r="B2485" s="2" t="str">
        <f aca="false">RAW_DATA!B2481</f>
        <v>CUST-4639</v>
      </c>
      <c r="C2485" s="2" t="str">
        <f aca="false">RAW_DATA!C2481</f>
        <v>Women</v>
      </c>
      <c r="D2485" s="2" t="str">
        <f aca="false">RAW_DATA!D2481</f>
        <v>WOM-DRESS-001</v>
      </c>
      <c r="E2485" s="14" t="str">
        <f aca="false">RAW_DATA!E2481</f>
        <v>2024-12-21</v>
      </c>
      <c r="F2485" s="14" t="str">
        <f aca="false">RAW_DATA!F2481</f>
        <v>2024-12-23</v>
      </c>
      <c r="G2485" s="2" t="str">
        <f aca="false">RAW_DATA!G2481</f>
        <v>Bagmati</v>
      </c>
      <c r="H2485" s="4" t="n">
        <f aca="false">RAW_DATA!H2481</f>
        <v>10690.84</v>
      </c>
      <c r="I2485" s="5" t="n">
        <f aca="false">RAW_DATA!I2481</f>
        <v>5</v>
      </c>
      <c r="J2485" s="2" t="str">
        <f aca="false">RAW_DATA!J2481</f>
        <v>No</v>
      </c>
      <c r="K2485" s="15" t="n">
        <f aca="false">IF(AND(F2485&lt;&gt;"",E2485&lt;&gt;""),DATEVALUE(F2485)-DATEVALUE(E2485),"")</f>
        <v>2</v>
      </c>
      <c r="L2485" s="4" t="n">
        <f aca="false">H2485*(1-I2485/100)</f>
        <v>10156.298</v>
      </c>
      <c r="M2485" s="4" t="n">
        <f aca="false">H2485*CALCULATIONS!$B$2</f>
        <v>6414.504</v>
      </c>
      <c r="N2485" s="4" t="n">
        <f aca="false">IF(J2485="Yes",H2485*CALCULATIONS!$B$3,0)</f>
        <v>0</v>
      </c>
      <c r="O2485" s="4" t="n">
        <f aca="false">L2485-M2485-N2485</f>
        <v>3741.794</v>
      </c>
      <c r="P2485" s="16" t="n">
        <f aca="false">IF(L2485&gt;0,O2485/L2485,"")</f>
        <v>0.368421052631579</v>
      </c>
    </row>
    <row r="2486" customFormat="false" ht="15" hidden="false" customHeight="false" outlineLevel="0" collapsed="false">
      <c r="A2486" s="2" t="str">
        <f aca="false">RAW_DATA!A2482</f>
        <v>ORD-102481</v>
      </c>
      <c r="B2486" s="2" t="str">
        <f aca="false">RAW_DATA!B2482</f>
        <v>CUST-2755</v>
      </c>
      <c r="C2486" s="2" t="str">
        <f aca="false">RAW_DATA!C2482</f>
        <v>Women</v>
      </c>
      <c r="D2486" s="2" t="str">
        <f aca="false">RAW_DATA!D2482</f>
        <v>WOM-JEANS-001</v>
      </c>
      <c r="E2486" s="14" t="str">
        <f aca="false">RAW_DATA!E2482</f>
        <v>2024-04-22</v>
      </c>
      <c r="F2486" s="14" t="str">
        <f aca="false">RAW_DATA!F2482</f>
        <v>2024-04-23</v>
      </c>
      <c r="G2486" s="2" t="str">
        <f aca="false">RAW_DATA!G2482</f>
        <v>Gandaki</v>
      </c>
      <c r="H2486" s="4" t="n">
        <f aca="false">RAW_DATA!H2482</f>
        <v>7799.14</v>
      </c>
      <c r="I2486" s="5" t="n">
        <f aca="false">RAW_DATA!I2482</f>
        <v>10</v>
      </c>
      <c r="J2486" s="2" t="str">
        <f aca="false">RAW_DATA!J2482</f>
        <v>No</v>
      </c>
      <c r="K2486" s="15" t="n">
        <f aca="false">IF(AND(F2486&lt;&gt;"",E2486&lt;&gt;""),DATEVALUE(F2486)-DATEVALUE(E2486),"")</f>
        <v>1</v>
      </c>
      <c r="L2486" s="4" t="n">
        <f aca="false">H2486*(1-I2486/100)</f>
        <v>7019.226</v>
      </c>
      <c r="M2486" s="4" t="n">
        <f aca="false">H2486*CALCULATIONS!$B$2</f>
        <v>4679.484</v>
      </c>
      <c r="N2486" s="4" t="n">
        <f aca="false">IF(J2486="Yes",H2486*CALCULATIONS!$B$3,0)</f>
        <v>0</v>
      </c>
      <c r="O2486" s="4" t="n">
        <f aca="false">L2486-M2486-N2486</f>
        <v>2339.742</v>
      </c>
      <c r="P2486" s="16" t="n">
        <f aca="false">IF(L2486&gt;0,O2486/L2486,"")</f>
        <v>0.333333333333333</v>
      </c>
    </row>
    <row r="2487" customFormat="false" ht="15" hidden="false" customHeight="false" outlineLevel="0" collapsed="false">
      <c r="A2487" s="2" t="str">
        <f aca="false">RAW_DATA!A2483</f>
        <v>ORD-102482</v>
      </c>
      <c r="B2487" s="2" t="str">
        <f aca="false">RAW_DATA!B2483</f>
        <v>CUST-2653</v>
      </c>
      <c r="C2487" s="2" t="str">
        <f aca="false">RAW_DATA!C2483</f>
        <v>Women</v>
      </c>
      <c r="D2487" s="2" t="str">
        <f aca="false">RAW_DATA!D2483</f>
        <v>WOM-SCARF-001</v>
      </c>
      <c r="E2487" s="14" t="str">
        <f aca="false">RAW_DATA!E2483</f>
        <v>2024-06-10</v>
      </c>
      <c r="F2487" s="14" t="str">
        <f aca="false">RAW_DATA!F2483</f>
        <v>2024-06-20</v>
      </c>
      <c r="G2487" s="2" t="str">
        <f aca="false">RAW_DATA!G2483</f>
        <v>Karnali</v>
      </c>
      <c r="H2487" s="4" t="n">
        <f aca="false">RAW_DATA!H2483</f>
        <v>12303.69</v>
      </c>
      <c r="I2487" s="5" t="n">
        <f aca="false">RAW_DATA!I2483</f>
        <v>0</v>
      </c>
      <c r="J2487" s="2" t="str">
        <f aca="false">RAW_DATA!J2483</f>
        <v>Yes</v>
      </c>
      <c r="K2487" s="15" t="n">
        <f aca="false">IF(AND(F2487&lt;&gt;"",E2487&lt;&gt;""),DATEVALUE(F2487)-DATEVALUE(E2487),"")</f>
        <v>10</v>
      </c>
      <c r="L2487" s="4" t="n">
        <f aca="false">H2487*(1-I2487/100)</f>
        <v>12303.69</v>
      </c>
      <c r="M2487" s="4" t="n">
        <f aca="false">H2487*CALCULATIONS!$B$2</f>
        <v>7382.214</v>
      </c>
      <c r="N2487" s="4" t="n">
        <f aca="false">IF(J2487="Yes",H2487*CALCULATIONS!$B$3,0)</f>
        <v>2460.738</v>
      </c>
      <c r="O2487" s="4" t="n">
        <f aca="false">L2487-M2487-N2487</f>
        <v>2460.738</v>
      </c>
      <c r="P2487" s="16" t="n">
        <f aca="false">IF(L2487&gt;0,O2487/L2487,"")</f>
        <v>0.2</v>
      </c>
    </row>
    <row r="2488" customFormat="false" ht="15" hidden="false" customHeight="false" outlineLevel="0" collapsed="false">
      <c r="A2488" s="2" t="str">
        <f aca="false">RAW_DATA!A2484</f>
        <v>ORD-102483</v>
      </c>
      <c r="B2488" s="2" t="str">
        <f aca="false">RAW_DATA!B2484</f>
        <v>CUST-5764</v>
      </c>
      <c r="C2488" s="2" t="str">
        <f aca="false">RAW_DATA!C2484</f>
        <v>Men</v>
      </c>
      <c r="D2488" s="2" t="str">
        <f aca="false">RAW_DATA!D2484</f>
        <v>MEN-SHIRT-002</v>
      </c>
      <c r="E2488" s="14" t="str">
        <f aca="false">RAW_DATA!E2484</f>
        <v>2024-12-31</v>
      </c>
      <c r="F2488" s="14" t="str">
        <f aca="false">RAW_DATA!F2484</f>
        <v>2025-01-06</v>
      </c>
      <c r="G2488" s="2" t="str">
        <f aca="false">RAW_DATA!G2484</f>
        <v>Madhesh</v>
      </c>
      <c r="H2488" s="4" t="n">
        <f aca="false">RAW_DATA!H2484</f>
        <v>5788.56</v>
      </c>
      <c r="I2488" s="5" t="n">
        <f aca="false">RAW_DATA!I2484</f>
        <v>25</v>
      </c>
      <c r="J2488" s="2" t="str">
        <f aca="false">RAW_DATA!J2484</f>
        <v>No</v>
      </c>
      <c r="K2488" s="15" t="n">
        <f aca="false">IF(AND(F2488&lt;&gt;"",E2488&lt;&gt;""),DATEVALUE(F2488)-DATEVALUE(E2488),"")</f>
        <v>6</v>
      </c>
      <c r="L2488" s="4" t="n">
        <f aca="false">H2488*(1-I2488/100)</f>
        <v>4341.42</v>
      </c>
      <c r="M2488" s="4" t="n">
        <f aca="false">H2488*CALCULATIONS!$B$2</f>
        <v>3473.136</v>
      </c>
      <c r="N2488" s="4" t="n">
        <f aca="false">IF(J2488="Yes",H2488*CALCULATIONS!$B$3,0)</f>
        <v>0</v>
      </c>
      <c r="O2488" s="4" t="n">
        <f aca="false">L2488-M2488-N2488</f>
        <v>868.284</v>
      </c>
      <c r="P2488" s="16" t="n">
        <f aca="false">IF(L2488&gt;0,O2488/L2488,"")</f>
        <v>0.2</v>
      </c>
    </row>
    <row r="2489" customFormat="false" ht="15" hidden="false" customHeight="false" outlineLevel="0" collapsed="false">
      <c r="A2489" s="2" t="str">
        <f aca="false">RAW_DATA!A2485</f>
        <v>ORD-102484</v>
      </c>
      <c r="B2489" s="2" t="str">
        <f aca="false">RAW_DATA!B2485</f>
        <v>CUST-2531</v>
      </c>
      <c r="C2489" s="2" t="str">
        <f aca="false">RAW_DATA!C2485</f>
        <v>Women</v>
      </c>
      <c r="D2489" s="2" t="str">
        <f aca="false">RAW_DATA!D2485</f>
        <v>WOM-TOP-001</v>
      </c>
      <c r="E2489" s="14" t="str">
        <f aca="false">RAW_DATA!E2485</f>
        <v>2024-06-17</v>
      </c>
      <c r="F2489" s="14" t="str">
        <f aca="false">RAW_DATA!F2485</f>
        <v>2024-06-21</v>
      </c>
      <c r="G2489" s="2" t="str">
        <f aca="false">RAW_DATA!G2485</f>
        <v>Bagmati</v>
      </c>
      <c r="H2489" s="4" t="n">
        <f aca="false">RAW_DATA!H2485</f>
        <v>14067.91</v>
      </c>
      <c r="I2489" s="5" t="n">
        <f aca="false">RAW_DATA!I2485</f>
        <v>30</v>
      </c>
      <c r="J2489" s="2" t="str">
        <f aca="false">RAW_DATA!J2485</f>
        <v>No</v>
      </c>
      <c r="K2489" s="15" t="n">
        <f aca="false">IF(AND(F2489&lt;&gt;"",E2489&lt;&gt;""),DATEVALUE(F2489)-DATEVALUE(E2489),"")</f>
        <v>4</v>
      </c>
      <c r="L2489" s="4" t="n">
        <f aca="false">H2489*(1-I2489/100)</f>
        <v>9847.537</v>
      </c>
      <c r="M2489" s="4" t="n">
        <f aca="false">H2489*CALCULATIONS!$B$2</f>
        <v>8440.746</v>
      </c>
      <c r="N2489" s="4" t="n">
        <f aca="false">IF(J2489="Yes",H2489*CALCULATIONS!$B$3,0)</f>
        <v>0</v>
      </c>
      <c r="O2489" s="4" t="n">
        <f aca="false">L2489-M2489-N2489</f>
        <v>1406.791</v>
      </c>
      <c r="P2489" s="16" t="n">
        <f aca="false">IF(L2489&gt;0,O2489/L2489,"")</f>
        <v>0.142857142857143</v>
      </c>
    </row>
    <row r="2490" customFormat="false" ht="15" hidden="false" customHeight="false" outlineLevel="0" collapsed="false">
      <c r="A2490" s="2" t="str">
        <f aca="false">RAW_DATA!A2486</f>
        <v>ORD-102485</v>
      </c>
      <c r="B2490" s="2" t="str">
        <f aca="false">RAW_DATA!B2486</f>
        <v>CUST-3547</v>
      </c>
      <c r="C2490" s="2" t="str">
        <f aca="false">RAW_DATA!C2486</f>
        <v>Men</v>
      </c>
      <c r="D2490" s="2" t="str">
        <f aca="false">RAW_DATA!D2486</f>
        <v>MEN-SHIRT-001</v>
      </c>
      <c r="E2490" s="14" t="str">
        <f aca="false">RAW_DATA!E2486</f>
        <v>2024-09-12</v>
      </c>
      <c r="F2490" s="14" t="str">
        <f aca="false">RAW_DATA!F2486</f>
        <v>2024-09-17</v>
      </c>
      <c r="G2490" s="2" t="str">
        <f aca="false">RAW_DATA!G2486</f>
        <v>Karnali</v>
      </c>
      <c r="H2490" s="4" t="n">
        <f aca="false">RAW_DATA!H2486</f>
        <v>4503.99</v>
      </c>
      <c r="I2490" s="5" t="n">
        <f aca="false">RAW_DATA!I2486</f>
        <v>30</v>
      </c>
      <c r="J2490" s="2" t="str">
        <f aca="false">RAW_DATA!J2486</f>
        <v>No</v>
      </c>
      <c r="K2490" s="15" t="n">
        <f aca="false">IF(AND(F2490&lt;&gt;"",E2490&lt;&gt;""),DATEVALUE(F2490)-DATEVALUE(E2490),"")</f>
        <v>5</v>
      </c>
      <c r="L2490" s="4" t="n">
        <f aca="false">H2490*(1-I2490/100)</f>
        <v>3152.793</v>
      </c>
      <c r="M2490" s="4" t="n">
        <f aca="false">H2490*CALCULATIONS!$B$2</f>
        <v>2702.394</v>
      </c>
      <c r="N2490" s="4" t="n">
        <f aca="false">IF(J2490="Yes",H2490*CALCULATIONS!$B$3,0)</f>
        <v>0</v>
      </c>
      <c r="O2490" s="4" t="n">
        <f aca="false">L2490-M2490-N2490</f>
        <v>450.399</v>
      </c>
      <c r="P2490" s="16" t="n">
        <f aca="false">IF(L2490&gt;0,O2490/L2490,"")</f>
        <v>0.142857142857143</v>
      </c>
    </row>
    <row r="2491" customFormat="false" ht="15" hidden="false" customHeight="false" outlineLevel="0" collapsed="false">
      <c r="A2491" s="2" t="str">
        <f aca="false">RAW_DATA!A2487</f>
        <v>ORD-102486</v>
      </c>
      <c r="B2491" s="2" t="str">
        <f aca="false">RAW_DATA!B2487</f>
        <v>CUST-6258</v>
      </c>
      <c r="C2491" s="2" t="str">
        <f aca="false">RAW_DATA!C2487</f>
        <v>Women</v>
      </c>
      <c r="D2491" s="2" t="str">
        <f aca="false">RAW_DATA!D2487</f>
        <v>WOM-SCARF-001</v>
      </c>
      <c r="E2491" s="14" t="str">
        <f aca="false">RAW_DATA!E2487</f>
        <v>2024-06-12</v>
      </c>
      <c r="F2491" s="14" t="str">
        <f aca="false">RAW_DATA!F2487</f>
        <v>2024-06-17</v>
      </c>
      <c r="G2491" s="2" t="str">
        <f aca="false">RAW_DATA!G2487</f>
        <v>Lumbini</v>
      </c>
      <c r="H2491" s="4" t="n">
        <f aca="false">RAW_DATA!H2487</f>
        <v>14407.77</v>
      </c>
      <c r="I2491" s="5" t="n">
        <f aca="false">RAW_DATA!I2487</f>
        <v>30</v>
      </c>
      <c r="J2491" s="2" t="str">
        <f aca="false">RAW_DATA!J2487</f>
        <v>No</v>
      </c>
      <c r="K2491" s="15" t="n">
        <f aca="false">IF(AND(F2491&lt;&gt;"",E2491&lt;&gt;""),DATEVALUE(F2491)-DATEVALUE(E2491),"")</f>
        <v>5</v>
      </c>
      <c r="L2491" s="4" t="n">
        <f aca="false">H2491*(1-I2491/100)</f>
        <v>10085.439</v>
      </c>
      <c r="M2491" s="4" t="n">
        <f aca="false">H2491*CALCULATIONS!$B$2</f>
        <v>8644.662</v>
      </c>
      <c r="N2491" s="4" t="n">
        <f aca="false">IF(J2491="Yes",H2491*CALCULATIONS!$B$3,0)</f>
        <v>0</v>
      </c>
      <c r="O2491" s="4" t="n">
        <f aca="false">L2491-M2491-N2491</f>
        <v>1440.777</v>
      </c>
      <c r="P2491" s="16" t="n">
        <f aca="false">IF(L2491&gt;0,O2491/L2491,"")</f>
        <v>0.142857142857143</v>
      </c>
    </row>
    <row r="2492" customFormat="false" ht="15" hidden="false" customHeight="false" outlineLevel="0" collapsed="false">
      <c r="A2492" s="2" t="str">
        <f aca="false">RAW_DATA!A2488</f>
        <v>ORD-102487</v>
      </c>
      <c r="B2492" s="2" t="str">
        <f aca="false">RAW_DATA!B2488</f>
        <v>CUST-2613</v>
      </c>
      <c r="C2492" s="2" t="str">
        <f aca="false">RAW_DATA!C2488</f>
        <v>Women</v>
      </c>
      <c r="D2492" s="2" t="str">
        <f aca="false">RAW_DATA!D2488</f>
        <v>WOM-SAREE-001</v>
      </c>
      <c r="E2492" s="14" t="str">
        <f aca="false">RAW_DATA!E2488</f>
        <v>2024-08-17</v>
      </c>
      <c r="F2492" s="14" t="str">
        <f aca="false">RAW_DATA!F2488</f>
        <v>2024-08-28</v>
      </c>
      <c r="G2492" s="2" t="str">
        <f aca="false">RAW_DATA!G2488</f>
        <v>Bagmati</v>
      </c>
      <c r="H2492" s="4" t="n">
        <f aca="false">RAW_DATA!H2488</f>
        <v>1607.22</v>
      </c>
      <c r="I2492" s="5" t="n">
        <f aca="false">RAW_DATA!I2488</f>
        <v>30</v>
      </c>
      <c r="J2492" s="2" t="str">
        <f aca="false">RAW_DATA!J2488</f>
        <v>No</v>
      </c>
      <c r="K2492" s="15" t="n">
        <f aca="false">IF(AND(F2492&lt;&gt;"",E2492&lt;&gt;""),DATEVALUE(F2492)-DATEVALUE(E2492),"")</f>
        <v>11</v>
      </c>
      <c r="L2492" s="4" t="n">
        <f aca="false">H2492*(1-I2492/100)</f>
        <v>1125.054</v>
      </c>
      <c r="M2492" s="4" t="n">
        <f aca="false">H2492*CALCULATIONS!$B$2</f>
        <v>964.332</v>
      </c>
      <c r="N2492" s="4" t="n">
        <f aca="false">IF(J2492="Yes",H2492*CALCULATIONS!$B$3,0)</f>
        <v>0</v>
      </c>
      <c r="O2492" s="4" t="n">
        <f aca="false">L2492-M2492-N2492</f>
        <v>160.722</v>
      </c>
      <c r="P2492" s="16" t="n">
        <f aca="false">IF(L2492&gt;0,O2492/L2492,"")</f>
        <v>0.142857142857143</v>
      </c>
    </row>
    <row r="2493" customFormat="false" ht="15" hidden="false" customHeight="false" outlineLevel="0" collapsed="false">
      <c r="A2493" s="2" t="str">
        <f aca="false">RAW_DATA!A2489</f>
        <v>ORD-102488</v>
      </c>
      <c r="B2493" s="2" t="str">
        <f aca="false">RAW_DATA!B2489</f>
        <v>CUST-7166</v>
      </c>
      <c r="C2493" s="2" t="str">
        <f aca="false">RAW_DATA!C2489</f>
        <v>Men</v>
      </c>
      <c r="D2493" s="2" t="str">
        <f aca="false">RAW_DATA!D2489</f>
        <v>MEN-KURTA-001</v>
      </c>
      <c r="E2493" s="14" t="str">
        <f aca="false">RAW_DATA!E2489</f>
        <v>2024-02-20</v>
      </c>
      <c r="F2493" s="14" t="str">
        <f aca="false">RAW_DATA!F2489</f>
        <v>2024-02-24</v>
      </c>
      <c r="G2493" s="2" t="str">
        <f aca="false">RAW_DATA!G2489</f>
        <v>Madhesh</v>
      </c>
      <c r="H2493" s="4" t="n">
        <f aca="false">RAW_DATA!H2489</f>
        <v>7717.38</v>
      </c>
      <c r="I2493" s="5" t="n">
        <f aca="false">RAW_DATA!I2489</f>
        <v>20</v>
      </c>
      <c r="J2493" s="2" t="str">
        <f aca="false">RAW_DATA!J2489</f>
        <v>No</v>
      </c>
      <c r="K2493" s="15" t="n">
        <f aca="false">IF(AND(F2493&lt;&gt;"",E2493&lt;&gt;""),DATEVALUE(F2493)-DATEVALUE(E2493),"")</f>
        <v>4</v>
      </c>
      <c r="L2493" s="4" t="n">
        <f aca="false">H2493*(1-I2493/100)</f>
        <v>6173.904</v>
      </c>
      <c r="M2493" s="4" t="n">
        <f aca="false">H2493*CALCULATIONS!$B$2</f>
        <v>4630.428</v>
      </c>
      <c r="N2493" s="4" t="n">
        <f aca="false">IF(J2493="Yes",H2493*CALCULATIONS!$B$3,0)</f>
        <v>0</v>
      </c>
      <c r="O2493" s="4" t="n">
        <f aca="false">L2493-M2493-N2493</f>
        <v>1543.476</v>
      </c>
      <c r="P2493" s="16" t="n">
        <f aca="false">IF(L2493&gt;0,O2493/L2493,"")</f>
        <v>0.25</v>
      </c>
    </row>
    <row r="2494" customFormat="false" ht="15" hidden="false" customHeight="false" outlineLevel="0" collapsed="false">
      <c r="A2494" s="2" t="str">
        <f aca="false">RAW_DATA!A2490</f>
        <v>ORD-102489</v>
      </c>
      <c r="B2494" s="2" t="str">
        <f aca="false">RAW_DATA!B2490</f>
        <v>CUST-3515</v>
      </c>
      <c r="C2494" s="2" t="str">
        <f aca="false">RAW_DATA!C2490</f>
        <v>Kids</v>
      </c>
      <c r="D2494" s="2" t="str">
        <f aca="false">RAW_DATA!D2490</f>
        <v>KID-TSHIRT-001</v>
      </c>
      <c r="E2494" s="14" t="str">
        <f aca="false">RAW_DATA!E2490</f>
        <v>2024-03-23</v>
      </c>
      <c r="F2494" s="14" t="str">
        <f aca="false">RAW_DATA!F2490</f>
        <v>2024-03-26</v>
      </c>
      <c r="G2494" s="2" t="str">
        <f aca="false">RAW_DATA!G2490</f>
        <v>Lumbini</v>
      </c>
      <c r="H2494" s="4" t="n">
        <f aca="false">RAW_DATA!H2490</f>
        <v>9179.09</v>
      </c>
      <c r="I2494" s="5" t="n">
        <f aca="false">RAW_DATA!I2490</f>
        <v>30</v>
      </c>
      <c r="J2494" s="2" t="str">
        <f aca="false">RAW_DATA!J2490</f>
        <v>No</v>
      </c>
      <c r="K2494" s="15" t="n">
        <f aca="false">IF(AND(F2494&lt;&gt;"",E2494&lt;&gt;""),DATEVALUE(F2494)-DATEVALUE(E2494),"")</f>
        <v>3</v>
      </c>
      <c r="L2494" s="4" t="n">
        <f aca="false">H2494*(1-I2494/100)</f>
        <v>6425.363</v>
      </c>
      <c r="M2494" s="4" t="n">
        <f aca="false">H2494*CALCULATIONS!$B$2</f>
        <v>5507.454</v>
      </c>
      <c r="N2494" s="4" t="n">
        <f aca="false">IF(J2494="Yes",H2494*CALCULATIONS!$B$3,0)</f>
        <v>0</v>
      </c>
      <c r="O2494" s="4" t="n">
        <f aca="false">L2494-M2494-N2494</f>
        <v>917.909</v>
      </c>
      <c r="P2494" s="16" t="n">
        <f aca="false">IF(L2494&gt;0,O2494/L2494,"")</f>
        <v>0.142857142857143</v>
      </c>
    </row>
    <row r="2495" customFormat="false" ht="15" hidden="false" customHeight="false" outlineLevel="0" collapsed="false">
      <c r="A2495" s="2" t="str">
        <f aca="false">RAW_DATA!A2491</f>
        <v>ORD-102490</v>
      </c>
      <c r="B2495" s="2" t="str">
        <f aca="false">RAW_DATA!B2491</f>
        <v>CUST-8578</v>
      </c>
      <c r="C2495" s="2" t="str">
        <f aca="false">RAW_DATA!C2491</f>
        <v>Men</v>
      </c>
      <c r="D2495" s="2" t="str">
        <f aca="false">RAW_DATA!D2491</f>
        <v>MEN-JACKET-001</v>
      </c>
      <c r="E2495" s="14" t="str">
        <f aca="false">RAW_DATA!E2491</f>
        <v>2024-07-08</v>
      </c>
      <c r="F2495" s="14" t="str">
        <f aca="false">RAW_DATA!F2491</f>
        <v>2024-07-16</v>
      </c>
      <c r="G2495" s="2" t="str">
        <f aca="false">RAW_DATA!G2491</f>
        <v>Madhesh</v>
      </c>
      <c r="H2495" s="4" t="n">
        <f aca="false">RAW_DATA!H2491</f>
        <v>12717.35</v>
      </c>
      <c r="I2495" s="5" t="n">
        <f aca="false">RAW_DATA!I2491</f>
        <v>25</v>
      </c>
      <c r="J2495" s="2" t="str">
        <f aca="false">RAW_DATA!J2491</f>
        <v>No</v>
      </c>
      <c r="K2495" s="15" t="n">
        <f aca="false">IF(AND(F2495&lt;&gt;"",E2495&lt;&gt;""),DATEVALUE(F2495)-DATEVALUE(E2495),"")</f>
        <v>8</v>
      </c>
      <c r="L2495" s="4" t="n">
        <f aca="false">H2495*(1-I2495/100)</f>
        <v>9538.0125</v>
      </c>
      <c r="M2495" s="4" t="n">
        <f aca="false">H2495*CALCULATIONS!$B$2</f>
        <v>7630.41</v>
      </c>
      <c r="N2495" s="4" t="n">
        <f aca="false">IF(J2495="Yes",H2495*CALCULATIONS!$B$3,0)</f>
        <v>0</v>
      </c>
      <c r="O2495" s="4" t="n">
        <f aca="false">L2495-M2495-N2495</f>
        <v>1907.6025</v>
      </c>
      <c r="P2495" s="16" t="n">
        <f aca="false">IF(L2495&gt;0,O2495/L2495,"")</f>
        <v>0.2</v>
      </c>
    </row>
    <row r="2496" customFormat="false" ht="15" hidden="false" customHeight="false" outlineLevel="0" collapsed="false">
      <c r="A2496" s="2" t="str">
        <f aca="false">RAW_DATA!A2492</f>
        <v>ORD-102491</v>
      </c>
      <c r="B2496" s="2" t="str">
        <f aca="false">RAW_DATA!B2492</f>
        <v>CUST-8599</v>
      </c>
      <c r="C2496" s="2" t="str">
        <f aca="false">RAW_DATA!C2492</f>
        <v>Women</v>
      </c>
      <c r="D2496" s="2" t="str">
        <f aca="false">RAW_DATA!D2492</f>
        <v>WOM-KURTA-001</v>
      </c>
      <c r="E2496" s="14" t="str">
        <f aca="false">RAW_DATA!E2492</f>
        <v>2024-08-23</v>
      </c>
      <c r="F2496" s="14" t="str">
        <f aca="false">RAW_DATA!F2492</f>
        <v>2024-08-26</v>
      </c>
      <c r="G2496" s="2" t="str">
        <f aca="false">RAW_DATA!G2492</f>
        <v>Madhesh</v>
      </c>
      <c r="H2496" s="4" t="n">
        <f aca="false">RAW_DATA!H2492</f>
        <v>1975.31</v>
      </c>
      <c r="I2496" s="5" t="n">
        <f aca="false">RAW_DATA!I2492</f>
        <v>15</v>
      </c>
      <c r="J2496" s="2" t="str">
        <f aca="false">RAW_DATA!J2492</f>
        <v>No</v>
      </c>
      <c r="K2496" s="15" t="n">
        <f aca="false">IF(AND(F2496&lt;&gt;"",E2496&lt;&gt;""),DATEVALUE(F2496)-DATEVALUE(E2496),"")</f>
        <v>3</v>
      </c>
      <c r="L2496" s="4" t="n">
        <f aca="false">H2496*(1-I2496/100)</f>
        <v>1679.0135</v>
      </c>
      <c r="M2496" s="4" t="n">
        <f aca="false">H2496*CALCULATIONS!$B$2</f>
        <v>1185.186</v>
      </c>
      <c r="N2496" s="4" t="n">
        <f aca="false">IF(J2496="Yes",H2496*CALCULATIONS!$B$3,0)</f>
        <v>0</v>
      </c>
      <c r="O2496" s="4" t="n">
        <f aca="false">L2496-M2496-N2496</f>
        <v>493.8275</v>
      </c>
      <c r="P2496" s="16" t="n">
        <f aca="false">IF(L2496&gt;0,O2496/L2496,"")</f>
        <v>0.294117647058824</v>
      </c>
    </row>
    <row r="2497" customFormat="false" ht="15" hidden="false" customHeight="false" outlineLevel="0" collapsed="false">
      <c r="A2497" s="2" t="str">
        <f aca="false">RAW_DATA!A2493</f>
        <v>ORD-102492</v>
      </c>
      <c r="B2497" s="2" t="str">
        <f aca="false">RAW_DATA!B2493</f>
        <v>CUST-8883</v>
      </c>
      <c r="C2497" s="2" t="str">
        <f aca="false">RAW_DATA!C2493</f>
        <v>Men</v>
      </c>
      <c r="D2497" s="2" t="str">
        <f aca="false">RAW_DATA!D2493</f>
        <v>MEN-POLO-001</v>
      </c>
      <c r="E2497" s="14" t="str">
        <f aca="false">RAW_DATA!E2493</f>
        <v>2024-09-29</v>
      </c>
      <c r="F2497" s="14" t="str">
        <f aca="false">RAW_DATA!F2493</f>
        <v>2024-10-14</v>
      </c>
      <c r="G2497" s="2" t="str">
        <f aca="false">RAW_DATA!G2493</f>
        <v>Karnali</v>
      </c>
      <c r="H2497" s="4" t="n">
        <f aca="false">RAW_DATA!H2493</f>
        <v>9958.91</v>
      </c>
      <c r="I2497" s="5" t="n">
        <f aca="false">RAW_DATA!I2493</f>
        <v>30</v>
      </c>
      <c r="J2497" s="2" t="str">
        <f aca="false">RAW_DATA!J2493</f>
        <v>No</v>
      </c>
      <c r="K2497" s="15" t="n">
        <f aca="false">IF(AND(F2497&lt;&gt;"",E2497&lt;&gt;""),DATEVALUE(F2497)-DATEVALUE(E2497),"")</f>
        <v>15</v>
      </c>
      <c r="L2497" s="4" t="n">
        <f aca="false">H2497*(1-I2497/100)</f>
        <v>6971.237</v>
      </c>
      <c r="M2497" s="4" t="n">
        <f aca="false">H2497*CALCULATIONS!$B$2</f>
        <v>5975.346</v>
      </c>
      <c r="N2497" s="4" t="n">
        <f aca="false">IF(J2497="Yes",H2497*CALCULATIONS!$B$3,0)</f>
        <v>0</v>
      </c>
      <c r="O2497" s="4" t="n">
        <f aca="false">L2497-M2497-N2497</f>
        <v>995.891</v>
      </c>
      <c r="P2497" s="16" t="n">
        <f aca="false">IF(L2497&gt;0,O2497/L2497,"")</f>
        <v>0.142857142857143</v>
      </c>
    </row>
    <row r="2498" customFormat="false" ht="15" hidden="false" customHeight="false" outlineLevel="0" collapsed="false">
      <c r="A2498" s="2" t="str">
        <f aca="false">RAW_DATA!A2494</f>
        <v>ORD-102493</v>
      </c>
      <c r="B2498" s="2" t="str">
        <f aca="false">RAW_DATA!B2494</f>
        <v>CUST-8246</v>
      </c>
      <c r="C2498" s="2" t="str">
        <f aca="false">RAW_DATA!C2494</f>
        <v>Women</v>
      </c>
      <c r="D2498" s="2" t="str">
        <f aca="false">RAW_DATA!D2494</f>
        <v>WOM-KURTA-001</v>
      </c>
      <c r="E2498" s="14" t="str">
        <f aca="false">RAW_DATA!E2494</f>
        <v>2024-04-26</v>
      </c>
      <c r="F2498" s="14" t="str">
        <f aca="false">RAW_DATA!F2494</f>
        <v>2024-05-02</v>
      </c>
      <c r="G2498" s="2" t="str">
        <f aca="false">RAW_DATA!G2494</f>
        <v>Bagmati</v>
      </c>
      <c r="H2498" s="4" t="n">
        <f aca="false">RAW_DATA!H2494</f>
        <v>5111.73</v>
      </c>
      <c r="I2498" s="5" t="n">
        <f aca="false">RAW_DATA!I2494</f>
        <v>15</v>
      </c>
      <c r="J2498" s="2" t="str">
        <f aca="false">RAW_DATA!J2494</f>
        <v>No</v>
      </c>
      <c r="K2498" s="15" t="n">
        <f aca="false">IF(AND(F2498&lt;&gt;"",E2498&lt;&gt;""),DATEVALUE(F2498)-DATEVALUE(E2498),"")</f>
        <v>6</v>
      </c>
      <c r="L2498" s="4" t="n">
        <f aca="false">H2498*(1-I2498/100)</f>
        <v>4344.9705</v>
      </c>
      <c r="M2498" s="4" t="n">
        <f aca="false">H2498*CALCULATIONS!$B$2</f>
        <v>3067.038</v>
      </c>
      <c r="N2498" s="4" t="n">
        <f aca="false">IF(J2498="Yes",H2498*CALCULATIONS!$B$3,0)</f>
        <v>0</v>
      </c>
      <c r="O2498" s="4" t="n">
        <f aca="false">L2498-M2498-N2498</f>
        <v>1277.9325</v>
      </c>
      <c r="P2498" s="16" t="n">
        <f aca="false">IF(L2498&gt;0,O2498/L2498,"")</f>
        <v>0.294117647058824</v>
      </c>
    </row>
    <row r="2499" customFormat="false" ht="15" hidden="false" customHeight="false" outlineLevel="0" collapsed="false">
      <c r="A2499" s="2" t="str">
        <f aca="false">RAW_DATA!A2495</f>
        <v>ORD-102494</v>
      </c>
      <c r="B2499" s="2" t="str">
        <f aca="false">RAW_DATA!B2495</f>
        <v>CUST-1816</v>
      </c>
      <c r="C2499" s="2" t="str">
        <f aca="false">RAW_DATA!C2495</f>
        <v>Men</v>
      </c>
      <c r="D2499" s="2" t="str">
        <f aca="false">RAW_DATA!D2495</f>
        <v>MEN-SHIRT-002</v>
      </c>
      <c r="E2499" s="14" t="str">
        <f aca="false">RAW_DATA!E2495</f>
        <v>2024-12-27</v>
      </c>
      <c r="F2499" s="14" t="str">
        <f aca="false">RAW_DATA!F2495</f>
        <v>2025-01-01</v>
      </c>
      <c r="G2499" s="2" t="str">
        <f aca="false">RAW_DATA!G2495</f>
        <v>Karnali</v>
      </c>
      <c r="H2499" s="4" t="n">
        <f aca="false">RAW_DATA!H2495</f>
        <v>12776.8</v>
      </c>
      <c r="I2499" s="5" t="n">
        <f aca="false">RAW_DATA!I2495</f>
        <v>20</v>
      </c>
      <c r="J2499" s="2" t="str">
        <f aca="false">RAW_DATA!J2495</f>
        <v>No</v>
      </c>
      <c r="K2499" s="15" t="n">
        <f aca="false">IF(AND(F2499&lt;&gt;"",E2499&lt;&gt;""),DATEVALUE(F2499)-DATEVALUE(E2499),"")</f>
        <v>5</v>
      </c>
      <c r="L2499" s="4" t="n">
        <f aca="false">H2499*(1-I2499/100)</f>
        <v>10221.44</v>
      </c>
      <c r="M2499" s="4" t="n">
        <f aca="false">H2499*CALCULATIONS!$B$2</f>
        <v>7666.08</v>
      </c>
      <c r="N2499" s="4" t="n">
        <f aca="false">IF(J2499="Yes",H2499*CALCULATIONS!$B$3,0)</f>
        <v>0</v>
      </c>
      <c r="O2499" s="4" t="n">
        <f aca="false">L2499-M2499-N2499</f>
        <v>2555.36</v>
      </c>
      <c r="P2499" s="16" t="n">
        <f aca="false">IF(L2499&gt;0,O2499/L2499,"")</f>
        <v>0.25</v>
      </c>
    </row>
    <row r="2500" customFormat="false" ht="15" hidden="false" customHeight="false" outlineLevel="0" collapsed="false">
      <c r="A2500" s="2" t="str">
        <f aca="false">RAW_DATA!A2496</f>
        <v>ORD-102495</v>
      </c>
      <c r="B2500" s="2" t="str">
        <f aca="false">RAW_DATA!B2496</f>
        <v>CUST-8387</v>
      </c>
      <c r="C2500" s="2" t="str">
        <f aca="false">RAW_DATA!C2496</f>
        <v>Men</v>
      </c>
      <c r="D2500" s="2" t="str">
        <f aca="false">RAW_DATA!D2496</f>
        <v>MEN-JEANS-001</v>
      </c>
      <c r="E2500" s="14" t="str">
        <f aca="false">RAW_DATA!E2496</f>
        <v>2024-12-16</v>
      </c>
      <c r="F2500" s="14" t="str">
        <f aca="false">RAW_DATA!F2496</f>
        <v>2024-12-22</v>
      </c>
      <c r="G2500" s="2" t="str">
        <f aca="false">RAW_DATA!G2496</f>
        <v>Madhesh</v>
      </c>
      <c r="H2500" s="4" t="n">
        <f aca="false">RAW_DATA!H2496</f>
        <v>11400.24</v>
      </c>
      <c r="I2500" s="5" t="n">
        <f aca="false">RAW_DATA!I2496</f>
        <v>30</v>
      </c>
      <c r="J2500" s="2" t="str">
        <f aca="false">RAW_DATA!J2496</f>
        <v>No</v>
      </c>
      <c r="K2500" s="15" t="n">
        <f aca="false">IF(AND(F2500&lt;&gt;"",E2500&lt;&gt;""),DATEVALUE(F2500)-DATEVALUE(E2500),"")</f>
        <v>6</v>
      </c>
      <c r="L2500" s="4" t="n">
        <f aca="false">H2500*(1-I2500/100)</f>
        <v>7980.168</v>
      </c>
      <c r="M2500" s="4" t="n">
        <f aca="false">H2500*CALCULATIONS!$B$2</f>
        <v>6840.144</v>
      </c>
      <c r="N2500" s="4" t="n">
        <f aca="false">IF(J2500="Yes",H2500*CALCULATIONS!$B$3,0)</f>
        <v>0</v>
      </c>
      <c r="O2500" s="4" t="n">
        <f aca="false">L2500-M2500-N2500</f>
        <v>1140.024</v>
      </c>
      <c r="P2500" s="16" t="n">
        <f aca="false">IF(L2500&gt;0,O2500/L2500,"")</f>
        <v>0.142857142857143</v>
      </c>
    </row>
    <row r="2501" customFormat="false" ht="15" hidden="false" customHeight="false" outlineLevel="0" collapsed="false">
      <c r="A2501" s="2" t="str">
        <f aca="false">RAW_DATA!A2497</f>
        <v>ORD-102496</v>
      </c>
      <c r="B2501" s="2" t="str">
        <f aca="false">RAW_DATA!B2497</f>
        <v>CUST-7180</v>
      </c>
      <c r="C2501" s="2" t="str">
        <f aca="false">RAW_DATA!C2497</f>
        <v>Men</v>
      </c>
      <c r="D2501" s="2" t="str">
        <f aca="false">RAW_DATA!D2497</f>
        <v>MEN-CHINO-001</v>
      </c>
      <c r="E2501" s="14" t="str">
        <f aca="false">RAW_DATA!E2497</f>
        <v>2024-08-07</v>
      </c>
      <c r="F2501" s="14" t="str">
        <f aca="false">RAW_DATA!F2497</f>
        <v>2024-08-11</v>
      </c>
      <c r="G2501" s="2" t="str">
        <f aca="false">RAW_DATA!G2497</f>
        <v>Karnali</v>
      </c>
      <c r="H2501" s="4" t="n">
        <f aca="false">RAW_DATA!H2497</f>
        <v>7006.08</v>
      </c>
      <c r="I2501" s="5" t="n">
        <f aca="false">RAW_DATA!I2497</f>
        <v>0</v>
      </c>
      <c r="J2501" s="2" t="str">
        <f aca="false">RAW_DATA!J2497</f>
        <v>Yes</v>
      </c>
      <c r="K2501" s="15" t="n">
        <f aca="false">IF(AND(F2501&lt;&gt;"",E2501&lt;&gt;""),DATEVALUE(F2501)-DATEVALUE(E2501),"")</f>
        <v>4</v>
      </c>
      <c r="L2501" s="4" t="n">
        <f aca="false">H2501*(1-I2501/100)</f>
        <v>7006.08</v>
      </c>
      <c r="M2501" s="4" t="n">
        <f aca="false">H2501*CALCULATIONS!$B$2</f>
        <v>4203.648</v>
      </c>
      <c r="N2501" s="4" t="n">
        <f aca="false">IF(J2501="Yes",H2501*CALCULATIONS!$B$3,0)</f>
        <v>1401.216</v>
      </c>
      <c r="O2501" s="4" t="n">
        <f aca="false">L2501-M2501-N2501</f>
        <v>1401.216</v>
      </c>
      <c r="P2501" s="16" t="n">
        <f aca="false">IF(L2501&gt;0,O2501/L2501,"")</f>
        <v>0.2</v>
      </c>
    </row>
    <row r="2502" customFormat="false" ht="15" hidden="false" customHeight="false" outlineLevel="0" collapsed="false">
      <c r="A2502" s="2" t="str">
        <f aca="false">RAW_DATA!A2498</f>
        <v>ORD-102497</v>
      </c>
      <c r="B2502" s="2" t="str">
        <f aca="false">RAW_DATA!B2498</f>
        <v>CUST-9986</v>
      </c>
      <c r="C2502" s="2" t="str">
        <f aca="false">RAW_DATA!C2498</f>
        <v>Women</v>
      </c>
      <c r="D2502" s="2" t="str">
        <f aca="false">RAW_DATA!D2498</f>
        <v>WOM-DRESS-001</v>
      </c>
      <c r="E2502" s="14" t="str">
        <f aca="false">RAW_DATA!E2498</f>
        <v>2024-12-27</v>
      </c>
      <c r="F2502" s="14" t="str">
        <f aca="false">RAW_DATA!F2498</f>
        <v>2024-12-30</v>
      </c>
      <c r="G2502" s="2" t="str">
        <f aca="false">RAW_DATA!G2498</f>
        <v>Madhesh</v>
      </c>
      <c r="H2502" s="4" t="n">
        <f aca="false">RAW_DATA!H2498</f>
        <v>12965.17</v>
      </c>
      <c r="I2502" s="5" t="n">
        <f aca="false">RAW_DATA!I2498</f>
        <v>0</v>
      </c>
      <c r="J2502" s="2" t="str">
        <f aca="false">RAW_DATA!J2498</f>
        <v>No</v>
      </c>
      <c r="K2502" s="15" t="n">
        <f aca="false">IF(AND(F2502&lt;&gt;"",E2502&lt;&gt;""),DATEVALUE(F2502)-DATEVALUE(E2502),"")</f>
        <v>3</v>
      </c>
      <c r="L2502" s="4" t="n">
        <f aca="false">H2502*(1-I2502/100)</f>
        <v>12965.17</v>
      </c>
      <c r="M2502" s="4" t="n">
        <f aca="false">H2502*CALCULATIONS!$B$2</f>
        <v>7779.102</v>
      </c>
      <c r="N2502" s="4" t="n">
        <f aca="false">IF(J2502="Yes",H2502*CALCULATIONS!$B$3,0)</f>
        <v>0</v>
      </c>
      <c r="O2502" s="4" t="n">
        <f aca="false">L2502-M2502-N2502</f>
        <v>5186.068</v>
      </c>
      <c r="P2502" s="16" t="n">
        <f aca="false">IF(L2502&gt;0,O2502/L2502,"")</f>
        <v>0.4</v>
      </c>
    </row>
    <row r="2503" customFormat="false" ht="15" hidden="false" customHeight="false" outlineLevel="0" collapsed="false">
      <c r="A2503" s="2" t="str">
        <f aca="false">RAW_DATA!A2499</f>
        <v>ORD-102498</v>
      </c>
      <c r="B2503" s="2" t="str">
        <f aca="false">RAW_DATA!B2499</f>
        <v>CUST-8065</v>
      </c>
      <c r="C2503" s="2" t="str">
        <f aca="false">RAW_DATA!C2499</f>
        <v>Kids</v>
      </c>
      <c r="D2503" s="2" t="str">
        <f aca="false">RAW_DATA!D2499</f>
        <v>KID-SHORTS-001</v>
      </c>
      <c r="E2503" s="14" t="str">
        <f aca="false">RAW_DATA!E2499</f>
        <v>2024-11-05</v>
      </c>
      <c r="F2503" s="14" t="str">
        <f aca="false">RAW_DATA!F2499</f>
        <v>2024-11-07</v>
      </c>
      <c r="G2503" s="2" t="str">
        <f aca="false">RAW_DATA!G2499</f>
        <v>Madhesh</v>
      </c>
      <c r="H2503" s="4" t="n">
        <f aca="false">RAW_DATA!H2499</f>
        <v>2506.27</v>
      </c>
      <c r="I2503" s="5" t="n">
        <f aca="false">RAW_DATA!I2499</f>
        <v>25</v>
      </c>
      <c r="J2503" s="2" t="str">
        <f aca="false">RAW_DATA!J2499</f>
        <v>No</v>
      </c>
      <c r="K2503" s="15" t="n">
        <f aca="false">IF(AND(F2503&lt;&gt;"",E2503&lt;&gt;""),DATEVALUE(F2503)-DATEVALUE(E2503),"")</f>
        <v>2</v>
      </c>
      <c r="L2503" s="4" t="n">
        <f aca="false">H2503*(1-I2503/100)</f>
        <v>1879.7025</v>
      </c>
      <c r="M2503" s="4" t="n">
        <f aca="false">H2503*CALCULATIONS!$B$2</f>
        <v>1503.762</v>
      </c>
      <c r="N2503" s="4" t="n">
        <f aca="false">IF(J2503="Yes",H2503*CALCULATIONS!$B$3,0)</f>
        <v>0</v>
      </c>
      <c r="O2503" s="4" t="n">
        <f aca="false">L2503-M2503-N2503</f>
        <v>375.9405</v>
      </c>
      <c r="P2503" s="16" t="n">
        <f aca="false">IF(L2503&gt;0,O2503/L2503,"")</f>
        <v>0.2</v>
      </c>
    </row>
    <row r="2504" customFormat="false" ht="15" hidden="false" customHeight="false" outlineLevel="0" collapsed="false">
      <c r="A2504" s="2" t="str">
        <f aca="false">RAW_DATA!A2500</f>
        <v>ORD-102499</v>
      </c>
      <c r="B2504" s="2" t="str">
        <f aca="false">RAW_DATA!B2500</f>
        <v>CUST-9574</v>
      </c>
      <c r="C2504" s="2" t="str">
        <f aca="false">RAW_DATA!C2500</f>
        <v>Women</v>
      </c>
      <c r="D2504" s="2" t="str">
        <f aca="false">RAW_DATA!D2500</f>
        <v>WOM-SUIT-001</v>
      </c>
      <c r="E2504" s="14" t="str">
        <f aca="false">RAW_DATA!E2500</f>
        <v>2024-12-21</v>
      </c>
      <c r="F2504" s="14" t="str">
        <f aca="false">RAW_DATA!F2500</f>
        <v>2024-12-22</v>
      </c>
      <c r="G2504" s="2" t="str">
        <f aca="false">RAW_DATA!G2500</f>
        <v>Gandaki</v>
      </c>
      <c r="H2504" s="4" t="n">
        <f aca="false">RAW_DATA!H2500</f>
        <v>13490.85</v>
      </c>
      <c r="I2504" s="5" t="n">
        <f aca="false">RAW_DATA!I2500</f>
        <v>15</v>
      </c>
      <c r="J2504" s="2" t="str">
        <f aca="false">RAW_DATA!J2500</f>
        <v>No</v>
      </c>
      <c r="K2504" s="15" t="n">
        <f aca="false">IF(AND(F2504&lt;&gt;"",E2504&lt;&gt;""),DATEVALUE(F2504)-DATEVALUE(E2504),"")</f>
        <v>1</v>
      </c>
      <c r="L2504" s="4" t="n">
        <f aca="false">H2504*(1-I2504/100)</f>
        <v>11467.2225</v>
      </c>
      <c r="M2504" s="4" t="n">
        <f aca="false">H2504*CALCULATIONS!$B$2</f>
        <v>8094.51</v>
      </c>
      <c r="N2504" s="4" t="n">
        <f aca="false">IF(J2504="Yes",H2504*CALCULATIONS!$B$3,0)</f>
        <v>0</v>
      </c>
      <c r="O2504" s="4" t="n">
        <f aca="false">L2504-M2504-N2504</f>
        <v>3372.7125</v>
      </c>
      <c r="P2504" s="16" t="n">
        <f aca="false">IF(L2504&gt;0,O2504/L2504,"")</f>
        <v>0.294117647058824</v>
      </c>
    </row>
    <row r="2505" customFormat="false" ht="15" hidden="false" customHeight="false" outlineLevel="0" collapsed="false">
      <c r="A2505" s="2" t="str">
        <f aca="false">RAW_DATA!A2501</f>
        <v>ORD-102500</v>
      </c>
      <c r="B2505" s="2" t="str">
        <f aca="false">RAW_DATA!B2501</f>
        <v>CUST-5255</v>
      </c>
      <c r="C2505" s="2" t="str">
        <f aca="false">RAW_DATA!C2501</f>
        <v>Kids</v>
      </c>
      <c r="D2505" s="2" t="str">
        <f aca="false">RAW_DATA!D2501</f>
        <v>KID-KURTA-001</v>
      </c>
      <c r="E2505" s="14" t="str">
        <f aca="false">RAW_DATA!E2501</f>
        <v>2024-06-20</v>
      </c>
      <c r="F2505" s="14" t="str">
        <f aca="false">RAW_DATA!F2501</f>
        <v>2024-06-28</v>
      </c>
      <c r="G2505" s="2" t="str">
        <f aca="false">RAW_DATA!G2501</f>
        <v>Lumbini</v>
      </c>
      <c r="H2505" s="4" t="n">
        <f aca="false">RAW_DATA!H2501</f>
        <v>1334.25</v>
      </c>
      <c r="I2505" s="5" t="n">
        <f aca="false">RAW_DATA!I2501</f>
        <v>5</v>
      </c>
      <c r="J2505" s="2" t="str">
        <f aca="false">RAW_DATA!J2501</f>
        <v>No</v>
      </c>
      <c r="K2505" s="15" t="n">
        <f aca="false">IF(AND(F2505&lt;&gt;"",E2505&lt;&gt;""),DATEVALUE(F2505)-DATEVALUE(E2505),"")</f>
        <v>8</v>
      </c>
      <c r="L2505" s="4" t="n">
        <f aca="false">H2505*(1-I2505/100)</f>
        <v>1267.5375</v>
      </c>
      <c r="M2505" s="4" t="n">
        <f aca="false">H2505*CALCULATIONS!$B$2</f>
        <v>800.55</v>
      </c>
      <c r="N2505" s="4" t="n">
        <f aca="false">IF(J2505="Yes",H2505*CALCULATIONS!$B$3,0)</f>
        <v>0</v>
      </c>
      <c r="O2505" s="4" t="n">
        <f aca="false">L2505-M2505-N2505</f>
        <v>466.9875</v>
      </c>
      <c r="P2505" s="16" t="n">
        <f aca="false">IF(L2505&gt;0,O2505/L2505,"")</f>
        <v>0.368421052631579</v>
      </c>
    </row>
    <row r="2506" customFormat="false" ht="15" hidden="false" customHeight="false" outlineLevel="0" collapsed="false">
      <c r="A2506" s="2" t="str">
        <f aca="false">RAW_DATA!A2502</f>
        <v>ORD-102501</v>
      </c>
      <c r="B2506" s="2" t="str">
        <f aca="false">RAW_DATA!B2502</f>
        <v>CUST-2373</v>
      </c>
      <c r="C2506" s="2" t="str">
        <f aca="false">RAW_DATA!C2502</f>
        <v>Men</v>
      </c>
      <c r="D2506" s="2" t="str">
        <f aca="false">RAW_DATA!D2502</f>
        <v>MEN-SHIRT-001</v>
      </c>
      <c r="E2506" s="14" t="str">
        <f aca="false">RAW_DATA!E2502</f>
        <v>2024-03-15</v>
      </c>
      <c r="F2506" s="14" t="str">
        <f aca="false">RAW_DATA!F2502</f>
        <v>2024-03-20</v>
      </c>
      <c r="G2506" s="2" t="str">
        <f aca="false">RAW_DATA!G2502</f>
        <v>Lumbini</v>
      </c>
      <c r="H2506" s="4" t="n">
        <f aca="false">RAW_DATA!H2502</f>
        <v>9257.77</v>
      </c>
      <c r="I2506" s="5" t="n">
        <f aca="false">RAW_DATA!I2502</f>
        <v>30</v>
      </c>
      <c r="J2506" s="2" t="str">
        <f aca="false">RAW_DATA!J2502</f>
        <v>No</v>
      </c>
      <c r="K2506" s="15" t="n">
        <f aca="false">IF(AND(F2506&lt;&gt;"",E2506&lt;&gt;""),DATEVALUE(F2506)-DATEVALUE(E2506),"")</f>
        <v>5</v>
      </c>
      <c r="L2506" s="4" t="n">
        <f aca="false">H2506*(1-I2506/100)</f>
        <v>6480.439</v>
      </c>
      <c r="M2506" s="4" t="n">
        <f aca="false">H2506*CALCULATIONS!$B$2</f>
        <v>5554.662</v>
      </c>
      <c r="N2506" s="4" t="n">
        <f aca="false">IF(J2506="Yes",H2506*CALCULATIONS!$B$3,0)</f>
        <v>0</v>
      </c>
      <c r="O2506" s="4" t="n">
        <f aca="false">L2506-M2506-N2506</f>
        <v>925.777</v>
      </c>
      <c r="P2506" s="16" t="n">
        <f aca="false">IF(L2506&gt;0,O2506/L2506,"")</f>
        <v>0.142857142857143</v>
      </c>
    </row>
    <row r="2507" customFormat="false" ht="15" hidden="false" customHeight="false" outlineLevel="0" collapsed="false">
      <c r="A2507" s="2" t="str">
        <f aca="false">RAW_DATA!A2503</f>
        <v>ORD-102502</v>
      </c>
      <c r="B2507" s="2" t="str">
        <f aca="false">RAW_DATA!B2503</f>
        <v>CUST-6270</v>
      </c>
      <c r="C2507" s="2" t="str">
        <f aca="false">RAW_DATA!C2503</f>
        <v>Kids</v>
      </c>
      <c r="D2507" s="2" t="str">
        <f aca="false">RAW_DATA!D2503</f>
        <v>KID-UNIFORM-001</v>
      </c>
      <c r="E2507" s="14" t="str">
        <f aca="false">RAW_DATA!E2503</f>
        <v>2024-05-11</v>
      </c>
      <c r="F2507" s="14" t="str">
        <f aca="false">RAW_DATA!F2503</f>
        <v>2024-05-19</v>
      </c>
      <c r="G2507" s="2" t="str">
        <f aca="false">RAW_DATA!G2503</f>
        <v>Gandaki</v>
      </c>
      <c r="H2507" s="4" t="n">
        <f aca="false">RAW_DATA!H2503</f>
        <v>6721.43</v>
      </c>
      <c r="I2507" s="5" t="n">
        <f aca="false">RAW_DATA!I2503</f>
        <v>15</v>
      </c>
      <c r="J2507" s="2" t="str">
        <f aca="false">RAW_DATA!J2503</f>
        <v>No</v>
      </c>
      <c r="K2507" s="15" t="n">
        <f aca="false">IF(AND(F2507&lt;&gt;"",E2507&lt;&gt;""),DATEVALUE(F2507)-DATEVALUE(E2507),"")</f>
        <v>8</v>
      </c>
      <c r="L2507" s="4" t="n">
        <f aca="false">H2507*(1-I2507/100)</f>
        <v>5713.2155</v>
      </c>
      <c r="M2507" s="4" t="n">
        <f aca="false">H2507*CALCULATIONS!$B$2</f>
        <v>4032.858</v>
      </c>
      <c r="N2507" s="4" t="n">
        <f aca="false">IF(J2507="Yes",H2507*CALCULATIONS!$B$3,0)</f>
        <v>0</v>
      </c>
      <c r="O2507" s="4" t="n">
        <f aca="false">L2507-M2507-N2507</f>
        <v>1680.3575</v>
      </c>
      <c r="P2507" s="16" t="n">
        <f aca="false">IF(L2507&gt;0,O2507/L2507,"")</f>
        <v>0.294117647058824</v>
      </c>
    </row>
    <row r="2508" customFormat="false" ht="15" hidden="false" customHeight="false" outlineLevel="0" collapsed="false">
      <c r="A2508" s="2" t="str">
        <f aca="false">RAW_DATA!A2504</f>
        <v>ORD-102503</v>
      </c>
      <c r="B2508" s="2" t="str">
        <f aca="false">RAW_DATA!B2504</f>
        <v>CUST-5172</v>
      </c>
      <c r="C2508" s="2" t="str">
        <f aca="false">RAW_DATA!C2504</f>
        <v>Women</v>
      </c>
      <c r="D2508" s="2" t="str">
        <f aca="false">RAW_DATA!D2504</f>
        <v>WOM-KURTA-001</v>
      </c>
      <c r="E2508" s="14" t="str">
        <f aca="false">RAW_DATA!E2504</f>
        <v>2024-08-25</v>
      </c>
      <c r="F2508" s="14" t="str">
        <f aca="false">RAW_DATA!F2504</f>
        <v>2024-08-31</v>
      </c>
      <c r="G2508" s="2" t="str">
        <f aca="false">RAW_DATA!G2504</f>
        <v>Lumbini</v>
      </c>
      <c r="H2508" s="4" t="n">
        <f aca="false">RAW_DATA!H2504</f>
        <v>9132.99</v>
      </c>
      <c r="I2508" s="5" t="n">
        <f aca="false">RAW_DATA!I2504</f>
        <v>20</v>
      </c>
      <c r="J2508" s="2" t="str">
        <f aca="false">RAW_DATA!J2504</f>
        <v>No</v>
      </c>
      <c r="K2508" s="15" t="n">
        <f aca="false">IF(AND(F2508&lt;&gt;"",E2508&lt;&gt;""),DATEVALUE(F2508)-DATEVALUE(E2508),"")</f>
        <v>6</v>
      </c>
      <c r="L2508" s="4" t="n">
        <f aca="false">H2508*(1-I2508/100)</f>
        <v>7306.392</v>
      </c>
      <c r="M2508" s="4" t="n">
        <f aca="false">H2508*CALCULATIONS!$B$2</f>
        <v>5479.794</v>
      </c>
      <c r="N2508" s="4" t="n">
        <f aca="false">IF(J2508="Yes",H2508*CALCULATIONS!$B$3,0)</f>
        <v>0</v>
      </c>
      <c r="O2508" s="4" t="n">
        <f aca="false">L2508-M2508-N2508</f>
        <v>1826.598</v>
      </c>
      <c r="P2508" s="16" t="n">
        <f aca="false">IF(L2508&gt;0,O2508/L2508,"")</f>
        <v>0.25</v>
      </c>
    </row>
    <row r="2509" customFormat="false" ht="15" hidden="false" customHeight="false" outlineLevel="0" collapsed="false">
      <c r="A2509" s="2" t="str">
        <f aca="false">RAW_DATA!A2505</f>
        <v>ORD-102504</v>
      </c>
      <c r="B2509" s="2" t="str">
        <f aca="false">RAW_DATA!B2505</f>
        <v>CUST-8812</v>
      </c>
      <c r="C2509" s="2" t="str">
        <f aca="false">RAW_DATA!C2505</f>
        <v>Men</v>
      </c>
      <c r="D2509" s="2" t="str">
        <f aca="false">RAW_DATA!D2505</f>
        <v>MEN-SHIRT-002</v>
      </c>
      <c r="E2509" s="14" t="str">
        <f aca="false">RAW_DATA!E2505</f>
        <v>2024-09-26</v>
      </c>
      <c r="F2509" s="14" t="str">
        <f aca="false">RAW_DATA!F2505</f>
        <v>2024-09-30</v>
      </c>
      <c r="G2509" s="2" t="str">
        <f aca="false">RAW_DATA!G2505</f>
        <v>Gandaki</v>
      </c>
      <c r="H2509" s="4" t="n">
        <f aca="false">RAW_DATA!H2505</f>
        <v>900.51</v>
      </c>
      <c r="I2509" s="5" t="n">
        <f aca="false">RAW_DATA!I2505</f>
        <v>30</v>
      </c>
      <c r="J2509" s="2" t="str">
        <f aca="false">RAW_DATA!J2505</f>
        <v>No</v>
      </c>
      <c r="K2509" s="15" t="n">
        <f aca="false">IF(AND(F2509&lt;&gt;"",E2509&lt;&gt;""),DATEVALUE(F2509)-DATEVALUE(E2509),"")</f>
        <v>4</v>
      </c>
      <c r="L2509" s="4" t="n">
        <f aca="false">H2509*(1-I2509/100)</f>
        <v>630.357</v>
      </c>
      <c r="M2509" s="4" t="n">
        <f aca="false">H2509*CALCULATIONS!$B$2</f>
        <v>540.306</v>
      </c>
      <c r="N2509" s="4" t="n">
        <f aca="false">IF(J2509="Yes",H2509*CALCULATIONS!$B$3,0)</f>
        <v>0</v>
      </c>
      <c r="O2509" s="4" t="n">
        <f aca="false">L2509-M2509-N2509</f>
        <v>90.051</v>
      </c>
      <c r="P2509" s="16" t="n">
        <f aca="false">IF(L2509&gt;0,O2509/L2509,"")</f>
        <v>0.142857142857143</v>
      </c>
    </row>
    <row r="2510" customFormat="false" ht="15" hidden="false" customHeight="false" outlineLevel="0" collapsed="false">
      <c r="A2510" s="2" t="str">
        <f aca="false">RAW_DATA!A2506</f>
        <v>ORD-102505</v>
      </c>
      <c r="B2510" s="2" t="str">
        <f aca="false">RAW_DATA!B2506</f>
        <v>CUST-3874</v>
      </c>
      <c r="C2510" s="2" t="str">
        <f aca="false">RAW_DATA!C2506</f>
        <v>Men</v>
      </c>
      <c r="D2510" s="2" t="str">
        <f aca="false">RAW_DATA!D2506</f>
        <v>MEN-POLO-001</v>
      </c>
      <c r="E2510" s="14" t="str">
        <f aca="false">RAW_DATA!E2506</f>
        <v>2024-04-15</v>
      </c>
      <c r="F2510" s="14" t="str">
        <f aca="false">RAW_DATA!F2506</f>
        <v>2024-04-18</v>
      </c>
      <c r="G2510" s="2" t="str">
        <f aca="false">RAW_DATA!G2506</f>
        <v>Lumbini</v>
      </c>
      <c r="H2510" s="4" t="n">
        <f aca="false">RAW_DATA!H2506</f>
        <v>7103.9</v>
      </c>
      <c r="I2510" s="5" t="n">
        <f aca="false">RAW_DATA!I2506</f>
        <v>5</v>
      </c>
      <c r="J2510" s="2" t="str">
        <f aca="false">RAW_DATA!J2506</f>
        <v>No</v>
      </c>
      <c r="K2510" s="15" t="n">
        <f aca="false">IF(AND(F2510&lt;&gt;"",E2510&lt;&gt;""),DATEVALUE(F2510)-DATEVALUE(E2510),"")</f>
        <v>3</v>
      </c>
      <c r="L2510" s="4" t="n">
        <f aca="false">H2510*(1-I2510/100)</f>
        <v>6748.705</v>
      </c>
      <c r="M2510" s="4" t="n">
        <f aca="false">H2510*CALCULATIONS!$B$2</f>
        <v>4262.34</v>
      </c>
      <c r="N2510" s="4" t="n">
        <f aca="false">IF(J2510="Yes",H2510*CALCULATIONS!$B$3,0)</f>
        <v>0</v>
      </c>
      <c r="O2510" s="4" t="n">
        <f aca="false">L2510-M2510-N2510</f>
        <v>2486.365</v>
      </c>
      <c r="P2510" s="16" t="n">
        <f aca="false">IF(L2510&gt;0,O2510/L2510,"")</f>
        <v>0.368421052631579</v>
      </c>
    </row>
    <row r="2511" customFormat="false" ht="15" hidden="false" customHeight="false" outlineLevel="0" collapsed="false">
      <c r="A2511" s="2" t="str">
        <f aca="false">RAW_DATA!A2507</f>
        <v>ORD-102506</v>
      </c>
      <c r="B2511" s="2" t="str">
        <f aca="false">RAW_DATA!B2507</f>
        <v>CUST-9029</v>
      </c>
      <c r="C2511" s="2" t="str">
        <f aca="false">RAW_DATA!C2507</f>
        <v>Kids</v>
      </c>
      <c r="D2511" s="2" t="str">
        <f aca="false">RAW_DATA!D2507</f>
        <v>KID-JEANS-001</v>
      </c>
      <c r="E2511" s="14" t="str">
        <f aca="false">RAW_DATA!E2507</f>
        <v>2024-08-25</v>
      </c>
      <c r="F2511" s="14" t="str">
        <f aca="false">RAW_DATA!F2507</f>
        <v>2024-09-03</v>
      </c>
      <c r="G2511" s="2" t="str">
        <f aca="false">RAW_DATA!G2507</f>
        <v>Madhesh</v>
      </c>
      <c r="H2511" s="4" t="n">
        <f aca="false">RAW_DATA!H2507</f>
        <v>11542.86</v>
      </c>
      <c r="I2511" s="5" t="n">
        <f aca="false">RAW_DATA!I2507</f>
        <v>0</v>
      </c>
      <c r="J2511" s="2" t="str">
        <f aca="false">RAW_DATA!J2507</f>
        <v>No</v>
      </c>
      <c r="K2511" s="15" t="n">
        <f aca="false">IF(AND(F2511&lt;&gt;"",E2511&lt;&gt;""),DATEVALUE(F2511)-DATEVALUE(E2511),"")</f>
        <v>9</v>
      </c>
      <c r="L2511" s="4" t="n">
        <f aca="false">H2511*(1-I2511/100)</f>
        <v>11542.86</v>
      </c>
      <c r="M2511" s="4" t="n">
        <f aca="false">H2511*CALCULATIONS!$B$2</f>
        <v>6925.716</v>
      </c>
      <c r="N2511" s="4" t="n">
        <f aca="false">IF(J2511="Yes",H2511*CALCULATIONS!$B$3,0)</f>
        <v>0</v>
      </c>
      <c r="O2511" s="4" t="n">
        <f aca="false">L2511-M2511-N2511</f>
        <v>4617.144</v>
      </c>
      <c r="P2511" s="16" t="n">
        <f aca="false">IF(L2511&gt;0,O2511/L2511,"")</f>
        <v>0.4</v>
      </c>
    </row>
    <row r="2512" customFormat="false" ht="15" hidden="false" customHeight="false" outlineLevel="0" collapsed="false">
      <c r="A2512" s="2" t="str">
        <f aca="false">RAW_DATA!A2508</f>
        <v>ORD-102507</v>
      </c>
      <c r="B2512" s="2" t="str">
        <f aca="false">RAW_DATA!B2508</f>
        <v>CUST-9899</v>
      </c>
      <c r="C2512" s="2" t="str">
        <f aca="false">RAW_DATA!C2508</f>
        <v>Women</v>
      </c>
      <c r="D2512" s="2" t="str">
        <f aca="false">RAW_DATA!D2508</f>
        <v>WOM-SAREE-001</v>
      </c>
      <c r="E2512" s="14" t="str">
        <f aca="false">RAW_DATA!E2508</f>
        <v>2024-01-30</v>
      </c>
      <c r="F2512" s="14" t="str">
        <f aca="false">RAW_DATA!F2508</f>
        <v>2024-02-07</v>
      </c>
      <c r="G2512" s="2" t="str">
        <f aca="false">RAW_DATA!G2508</f>
        <v>Sudurpashchim</v>
      </c>
      <c r="H2512" s="4" t="n">
        <f aca="false">RAW_DATA!H2508</f>
        <v>6632.55</v>
      </c>
      <c r="I2512" s="5" t="n">
        <f aca="false">RAW_DATA!I2508</f>
        <v>0</v>
      </c>
      <c r="J2512" s="2" t="str">
        <f aca="false">RAW_DATA!J2508</f>
        <v>Yes</v>
      </c>
      <c r="K2512" s="15" t="n">
        <f aca="false">IF(AND(F2512&lt;&gt;"",E2512&lt;&gt;""),DATEVALUE(F2512)-DATEVALUE(E2512),"")</f>
        <v>8</v>
      </c>
      <c r="L2512" s="4" t="n">
        <f aca="false">H2512*(1-I2512/100)</f>
        <v>6632.55</v>
      </c>
      <c r="M2512" s="4" t="n">
        <f aca="false">H2512*CALCULATIONS!$B$2</f>
        <v>3979.53</v>
      </c>
      <c r="N2512" s="4" t="n">
        <f aca="false">IF(J2512="Yes",H2512*CALCULATIONS!$B$3,0)</f>
        <v>1326.51</v>
      </c>
      <c r="O2512" s="4" t="n">
        <f aca="false">L2512-M2512-N2512</f>
        <v>1326.51</v>
      </c>
      <c r="P2512" s="16" t="n">
        <f aca="false">IF(L2512&gt;0,O2512/L2512,"")</f>
        <v>0.2</v>
      </c>
    </row>
    <row r="2513" customFormat="false" ht="15" hidden="false" customHeight="false" outlineLevel="0" collapsed="false">
      <c r="A2513" s="2" t="str">
        <f aca="false">RAW_DATA!A2509</f>
        <v>ORD-102508</v>
      </c>
      <c r="B2513" s="2" t="str">
        <f aca="false">RAW_DATA!B2509</f>
        <v>CUST-2696</v>
      </c>
      <c r="C2513" s="2" t="str">
        <f aca="false">RAW_DATA!C2509</f>
        <v>Men</v>
      </c>
      <c r="D2513" s="2" t="str">
        <f aca="false">RAW_DATA!D2509</f>
        <v>MEN-JACKET-001</v>
      </c>
      <c r="E2513" s="14" t="str">
        <f aca="false">RAW_DATA!E2509</f>
        <v>2024-10-10</v>
      </c>
      <c r="F2513" s="14" t="str">
        <f aca="false">RAW_DATA!F2509</f>
        <v>2024-10-14</v>
      </c>
      <c r="G2513" s="2" t="str">
        <f aca="false">RAW_DATA!G2509</f>
        <v>Bagmati</v>
      </c>
      <c r="H2513" s="4" t="n">
        <f aca="false">RAW_DATA!H2509</f>
        <v>6360.15</v>
      </c>
      <c r="I2513" s="5" t="n">
        <f aca="false">RAW_DATA!I2509</f>
        <v>20</v>
      </c>
      <c r="J2513" s="2" t="str">
        <f aca="false">RAW_DATA!J2509</f>
        <v>No</v>
      </c>
      <c r="K2513" s="15" t="n">
        <f aca="false">IF(AND(F2513&lt;&gt;"",E2513&lt;&gt;""),DATEVALUE(F2513)-DATEVALUE(E2513),"")</f>
        <v>4</v>
      </c>
      <c r="L2513" s="4" t="n">
        <f aca="false">H2513*(1-I2513/100)</f>
        <v>5088.12</v>
      </c>
      <c r="M2513" s="4" t="n">
        <f aca="false">H2513*CALCULATIONS!$B$2</f>
        <v>3816.09</v>
      </c>
      <c r="N2513" s="4" t="n">
        <f aca="false">IF(J2513="Yes",H2513*CALCULATIONS!$B$3,0)</f>
        <v>0</v>
      </c>
      <c r="O2513" s="4" t="n">
        <f aca="false">L2513-M2513-N2513</f>
        <v>1272.03</v>
      </c>
      <c r="P2513" s="16" t="n">
        <f aca="false">IF(L2513&gt;0,O2513/L2513,"")</f>
        <v>0.25</v>
      </c>
    </row>
    <row r="2514" customFormat="false" ht="15" hidden="false" customHeight="false" outlineLevel="0" collapsed="false">
      <c r="A2514" s="2" t="str">
        <f aca="false">RAW_DATA!A2510</f>
        <v>ORD-102509</v>
      </c>
      <c r="B2514" s="2" t="str">
        <f aca="false">RAW_DATA!B2510</f>
        <v>CUST-7770</v>
      </c>
      <c r="C2514" s="2" t="str">
        <f aca="false">RAW_DATA!C2510</f>
        <v>Kids</v>
      </c>
      <c r="D2514" s="2" t="str">
        <f aca="false">RAW_DATA!D2510</f>
        <v>KID-KURTA-001</v>
      </c>
      <c r="E2514" s="14" t="str">
        <f aca="false">RAW_DATA!E2510</f>
        <v>2024-04-01</v>
      </c>
      <c r="F2514" s="14" t="str">
        <f aca="false">RAW_DATA!F2510</f>
        <v>2024-04-04</v>
      </c>
      <c r="G2514" s="2" t="str">
        <f aca="false">RAW_DATA!G2510</f>
        <v>Bagmati</v>
      </c>
      <c r="H2514" s="4" t="n">
        <f aca="false">RAW_DATA!H2510</f>
        <v>12918.93</v>
      </c>
      <c r="I2514" s="5" t="n">
        <f aca="false">RAW_DATA!I2510</f>
        <v>20</v>
      </c>
      <c r="J2514" s="2" t="str">
        <f aca="false">RAW_DATA!J2510</f>
        <v>No</v>
      </c>
      <c r="K2514" s="15" t="n">
        <f aca="false">IF(AND(F2514&lt;&gt;"",E2514&lt;&gt;""),DATEVALUE(F2514)-DATEVALUE(E2514),"")</f>
        <v>3</v>
      </c>
      <c r="L2514" s="4" t="n">
        <f aca="false">H2514*(1-I2514/100)</f>
        <v>10335.144</v>
      </c>
      <c r="M2514" s="4" t="n">
        <f aca="false">H2514*CALCULATIONS!$B$2</f>
        <v>7751.358</v>
      </c>
      <c r="N2514" s="4" t="n">
        <f aca="false">IF(J2514="Yes",H2514*CALCULATIONS!$B$3,0)</f>
        <v>0</v>
      </c>
      <c r="O2514" s="4" t="n">
        <f aca="false">L2514-M2514-N2514</f>
        <v>2583.786</v>
      </c>
      <c r="P2514" s="16" t="n">
        <f aca="false">IF(L2514&gt;0,O2514/L2514,"")</f>
        <v>0.25</v>
      </c>
    </row>
    <row r="2515" customFormat="false" ht="15" hidden="false" customHeight="false" outlineLevel="0" collapsed="false">
      <c r="A2515" s="2" t="str">
        <f aca="false">RAW_DATA!A2511</f>
        <v>ORD-102510</v>
      </c>
      <c r="B2515" s="2" t="str">
        <f aca="false">RAW_DATA!B2511</f>
        <v>CUST-9117</v>
      </c>
      <c r="C2515" s="2" t="str">
        <f aca="false">RAW_DATA!C2511</f>
        <v>Kids</v>
      </c>
      <c r="D2515" s="2" t="str">
        <f aca="false">RAW_DATA!D2511</f>
        <v>KID-KURTA-001</v>
      </c>
      <c r="E2515" s="14" t="str">
        <f aca="false">RAW_DATA!E2511</f>
        <v>2024-05-16</v>
      </c>
      <c r="F2515" s="14" t="str">
        <f aca="false">RAW_DATA!F2511</f>
        <v>2024-05-19</v>
      </c>
      <c r="G2515" s="2" t="str">
        <f aca="false">RAW_DATA!G2511</f>
        <v>Lumbini</v>
      </c>
      <c r="H2515" s="4" t="n">
        <f aca="false">RAW_DATA!H2511</f>
        <v>1887</v>
      </c>
      <c r="I2515" s="5" t="n">
        <f aca="false">RAW_DATA!I2511</f>
        <v>0</v>
      </c>
      <c r="J2515" s="2" t="str">
        <f aca="false">RAW_DATA!J2511</f>
        <v>No</v>
      </c>
      <c r="K2515" s="15" t="n">
        <f aca="false">IF(AND(F2515&lt;&gt;"",E2515&lt;&gt;""),DATEVALUE(F2515)-DATEVALUE(E2515),"")</f>
        <v>3</v>
      </c>
      <c r="L2515" s="4" t="n">
        <f aca="false">H2515*(1-I2515/100)</f>
        <v>1887</v>
      </c>
      <c r="M2515" s="4" t="n">
        <f aca="false">H2515*CALCULATIONS!$B$2</f>
        <v>1132.2</v>
      </c>
      <c r="N2515" s="4" t="n">
        <f aca="false">IF(J2515="Yes",H2515*CALCULATIONS!$B$3,0)</f>
        <v>0</v>
      </c>
      <c r="O2515" s="4" t="n">
        <f aca="false">L2515-M2515-N2515</f>
        <v>754.8</v>
      </c>
      <c r="P2515" s="16" t="n">
        <f aca="false">IF(L2515&gt;0,O2515/L2515,"")</f>
        <v>0.4</v>
      </c>
    </row>
    <row r="2516" customFormat="false" ht="15" hidden="false" customHeight="false" outlineLevel="0" collapsed="false">
      <c r="A2516" s="2" t="str">
        <f aca="false">RAW_DATA!A2512</f>
        <v>ORD-102511</v>
      </c>
      <c r="B2516" s="2" t="str">
        <f aca="false">RAW_DATA!B2512</f>
        <v>CUST-1316</v>
      </c>
      <c r="C2516" s="2" t="str">
        <f aca="false">RAW_DATA!C2512</f>
        <v>Kids</v>
      </c>
      <c r="D2516" s="2" t="str">
        <f aca="false">RAW_DATA!D2512</f>
        <v>KID-TSHIRT-001</v>
      </c>
      <c r="E2516" s="14" t="str">
        <f aca="false">RAW_DATA!E2512</f>
        <v>2024-08-18</v>
      </c>
      <c r="F2516" s="14" t="str">
        <f aca="false">RAW_DATA!F2512</f>
        <v>2024-08-23</v>
      </c>
      <c r="G2516" s="2" t="str">
        <f aca="false">RAW_DATA!G2512</f>
        <v>Madhesh</v>
      </c>
      <c r="H2516" s="4" t="n">
        <f aca="false">RAW_DATA!H2512</f>
        <v>13091.1</v>
      </c>
      <c r="I2516" s="5" t="n">
        <f aca="false">RAW_DATA!I2512</f>
        <v>0</v>
      </c>
      <c r="J2516" s="2" t="str">
        <f aca="false">RAW_DATA!J2512</f>
        <v>No</v>
      </c>
      <c r="K2516" s="15" t="n">
        <f aca="false">IF(AND(F2516&lt;&gt;"",E2516&lt;&gt;""),DATEVALUE(F2516)-DATEVALUE(E2516),"")</f>
        <v>5</v>
      </c>
      <c r="L2516" s="4" t="n">
        <f aca="false">H2516*(1-I2516/100)</f>
        <v>13091.1</v>
      </c>
      <c r="M2516" s="4" t="n">
        <f aca="false">H2516*CALCULATIONS!$B$2</f>
        <v>7854.66</v>
      </c>
      <c r="N2516" s="4" t="n">
        <f aca="false">IF(J2516="Yes",H2516*CALCULATIONS!$B$3,0)</f>
        <v>0</v>
      </c>
      <c r="O2516" s="4" t="n">
        <f aca="false">L2516-M2516-N2516</f>
        <v>5236.44</v>
      </c>
      <c r="P2516" s="16" t="n">
        <f aca="false">IF(L2516&gt;0,O2516/L2516,"")</f>
        <v>0.4</v>
      </c>
    </row>
    <row r="2517" customFormat="false" ht="15" hidden="false" customHeight="false" outlineLevel="0" collapsed="false">
      <c r="A2517" s="2" t="str">
        <f aca="false">RAW_DATA!A2513</f>
        <v>ORD-102512</v>
      </c>
      <c r="B2517" s="2" t="str">
        <f aca="false">RAW_DATA!B2513</f>
        <v>CUST-1539</v>
      </c>
      <c r="C2517" s="2" t="str">
        <f aca="false">RAW_DATA!C2513</f>
        <v>Kids</v>
      </c>
      <c r="D2517" s="2" t="str">
        <f aca="false">RAW_DATA!D2513</f>
        <v>KID-FROCK-001</v>
      </c>
      <c r="E2517" s="14" t="str">
        <f aca="false">RAW_DATA!E2513</f>
        <v>2024-01-21</v>
      </c>
      <c r="F2517" s="14" t="str">
        <f aca="false">RAW_DATA!F2513</f>
        <v>2024-01-31</v>
      </c>
      <c r="G2517" s="2" t="str">
        <f aca="false">RAW_DATA!G2513</f>
        <v>Madhesh</v>
      </c>
      <c r="H2517" s="4" t="n">
        <f aca="false">RAW_DATA!H2513</f>
        <v>6961.9</v>
      </c>
      <c r="I2517" s="5" t="n">
        <f aca="false">RAW_DATA!I2513</f>
        <v>5</v>
      </c>
      <c r="J2517" s="2" t="str">
        <f aca="false">RAW_DATA!J2513</f>
        <v>No</v>
      </c>
      <c r="K2517" s="15" t="n">
        <f aca="false">IF(AND(F2517&lt;&gt;"",E2517&lt;&gt;""),DATEVALUE(F2517)-DATEVALUE(E2517),"")</f>
        <v>10</v>
      </c>
      <c r="L2517" s="4" t="n">
        <f aca="false">H2517*(1-I2517/100)</f>
        <v>6613.805</v>
      </c>
      <c r="M2517" s="4" t="n">
        <f aca="false">H2517*CALCULATIONS!$B$2</f>
        <v>4177.14</v>
      </c>
      <c r="N2517" s="4" t="n">
        <f aca="false">IF(J2517="Yes",H2517*CALCULATIONS!$B$3,0)</f>
        <v>0</v>
      </c>
      <c r="O2517" s="4" t="n">
        <f aca="false">L2517-M2517-N2517</f>
        <v>2436.665</v>
      </c>
      <c r="P2517" s="16" t="n">
        <f aca="false">IF(L2517&gt;0,O2517/L2517,"")</f>
        <v>0.368421052631579</v>
      </c>
    </row>
    <row r="2518" customFormat="false" ht="15" hidden="false" customHeight="false" outlineLevel="0" collapsed="false">
      <c r="A2518" s="2" t="str">
        <f aca="false">RAW_DATA!A2514</f>
        <v>ORD-102513</v>
      </c>
      <c r="B2518" s="2" t="str">
        <f aca="false">RAW_DATA!B2514</f>
        <v>CUST-4667</v>
      </c>
      <c r="C2518" s="2" t="str">
        <f aca="false">RAW_DATA!C2514</f>
        <v>Men</v>
      </c>
      <c r="D2518" s="2" t="str">
        <f aca="false">RAW_DATA!D2514</f>
        <v>MEN-JEANS-002</v>
      </c>
      <c r="E2518" s="14" t="str">
        <f aca="false">RAW_DATA!E2514</f>
        <v>2024-04-03</v>
      </c>
      <c r="F2518" s="14" t="str">
        <f aca="false">RAW_DATA!F2514</f>
        <v>2024-04-07</v>
      </c>
      <c r="G2518" s="2" t="str">
        <f aca="false">RAW_DATA!G2514</f>
        <v>Bagmati</v>
      </c>
      <c r="H2518" s="4" t="n">
        <f aca="false">RAW_DATA!H2514</f>
        <v>12609.4</v>
      </c>
      <c r="I2518" s="5" t="n">
        <f aca="false">RAW_DATA!I2514</f>
        <v>15</v>
      </c>
      <c r="J2518" s="2" t="str">
        <f aca="false">RAW_DATA!J2514</f>
        <v>No</v>
      </c>
      <c r="K2518" s="15" t="n">
        <f aca="false">IF(AND(F2518&lt;&gt;"",E2518&lt;&gt;""),DATEVALUE(F2518)-DATEVALUE(E2518),"")</f>
        <v>4</v>
      </c>
      <c r="L2518" s="4" t="n">
        <f aca="false">H2518*(1-I2518/100)</f>
        <v>10717.99</v>
      </c>
      <c r="M2518" s="4" t="n">
        <f aca="false">H2518*CALCULATIONS!$B$2</f>
        <v>7565.64</v>
      </c>
      <c r="N2518" s="4" t="n">
        <f aca="false">IF(J2518="Yes",H2518*CALCULATIONS!$B$3,0)</f>
        <v>0</v>
      </c>
      <c r="O2518" s="4" t="n">
        <f aca="false">L2518-M2518-N2518</f>
        <v>3152.35</v>
      </c>
      <c r="P2518" s="16" t="n">
        <f aca="false">IF(L2518&gt;0,O2518/L2518,"")</f>
        <v>0.294117647058824</v>
      </c>
    </row>
    <row r="2519" customFormat="false" ht="15" hidden="false" customHeight="false" outlineLevel="0" collapsed="false">
      <c r="A2519" s="2" t="str">
        <f aca="false">RAW_DATA!A2515</f>
        <v>ORD-102514</v>
      </c>
      <c r="B2519" s="2" t="str">
        <f aca="false">RAW_DATA!B2515</f>
        <v>CUST-1087</v>
      </c>
      <c r="C2519" s="2" t="str">
        <f aca="false">RAW_DATA!C2515</f>
        <v>Kids</v>
      </c>
      <c r="D2519" s="2" t="str">
        <f aca="false">RAW_DATA!D2515</f>
        <v>KID-HOODIE-001</v>
      </c>
      <c r="E2519" s="14" t="str">
        <f aca="false">RAW_DATA!E2515</f>
        <v>2024-08-09</v>
      </c>
      <c r="F2519" s="14" t="str">
        <f aca="false">RAW_DATA!F2515</f>
        <v>2024-08-23</v>
      </c>
      <c r="G2519" s="2" t="str">
        <f aca="false">RAW_DATA!G2515</f>
        <v>Bagmati</v>
      </c>
      <c r="H2519" s="4" t="n">
        <f aca="false">RAW_DATA!H2515</f>
        <v>11846.54</v>
      </c>
      <c r="I2519" s="5" t="n">
        <f aca="false">RAW_DATA!I2515</f>
        <v>10</v>
      </c>
      <c r="J2519" s="2" t="str">
        <f aca="false">RAW_DATA!J2515</f>
        <v>No</v>
      </c>
      <c r="K2519" s="15" t="n">
        <f aca="false">IF(AND(F2519&lt;&gt;"",E2519&lt;&gt;""),DATEVALUE(F2519)-DATEVALUE(E2519),"")</f>
        <v>14</v>
      </c>
      <c r="L2519" s="4" t="n">
        <f aca="false">H2519*(1-I2519/100)</f>
        <v>10661.886</v>
      </c>
      <c r="M2519" s="4" t="n">
        <f aca="false">H2519*CALCULATIONS!$B$2</f>
        <v>7107.924</v>
      </c>
      <c r="N2519" s="4" t="n">
        <f aca="false">IF(J2519="Yes",H2519*CALCULATIONS!$B$3,0)</f>
        <v>0</v>
      </c>
      <c r="O2519" s="4" t="n">
        <f aca="false">L2519-M2519-N2519</f>
        <v>3553.962</v>
      </c>
      <c r="P2519" s="16" t="n">
        <f aca="false">IF(L2519&gt;0,O2519/L2519,"")</f>
        <v>0.333333333333333</v>
      </c>
    </row>
    <row r="2520" customFormat="false" ht="15" hidden="false" customHeight="false" outlineLevel="0" collapsed="false">
      <c r="A2520" s="2" t="str">
        <f aca="false">RAW_DATA!A2516</f>
        <v>ORD-102515</v>
      </c>
      <c r="B2520" s="2" t="str">
        <f aca="false">RAW_DATA!B2516</f>
        <v>CUST-6731</v>
      </c>
      <c r="C2520" s="2" t="str">
        <f aca="false">RAW_DATA!C2516</f>
        <v>Women</v>
      </c>
      <c r="D2520" s="2" t="str">
        <f aca="false">RAW_DATA!D2516</f>
        <v>WOM-SCARF-001</v>
      </c>
      <c r="E2520" s="14" t="str">
        <f aca="false">RAW_DATA!E2516</f>
        <v>2024-06-15</v>
      </c>
      <c r="F2520" s="14" t="str">
        <f aca="false">RAW_DATA!F2516</f>
        <v>2024-06-19</v>
      </c>
      <c r="G2520" s="2" t="str">
        <f aca="false">RAW_DATA!G2516</f>
        <v>Bagmati</v>
      </c>
      <c r="H2520" s="4" t="n">
        <f aca="false">RAW_DATA!H2516</f>
        <v>11465.37</v>
      </c>
      <c r="I2520" s="5" t="n">
        <f aca="false">RAW_DATA!I2516</f>
        <v>15</v>
      </c>
      <c r="J2520" s="2" t="str">
        <f aca="false">RAW_DATA!J2516</f>
        <v>Yes</v>
      </c>
      <c r="K2520" s="15" t="n">
        <f aca="false">IF(AND(F2520&lt;&gt;"",E2520&lt;&gt;""),DATEVALUE(F2520)-DATEVALUE(E2520),"")</f>
        <v>4</v>
      </c>
      <c r="L2520" s="4" t="n">
        <f aca="false">H2520*(1-I2520/100)</f>
        <v>9745.5645</v>
      </c>
      <c r="M2520" s="4" t="n">
        <f aca="false">H2520*CALCULATIONS!$B$2</f>
        <v>6879.222</v>
      </c>
      <c r="N2520" s="4" t="n">
        <f aca="false">IF(J2520="Yes",H2520*CALCULATIONS!$B$3,0)</f>
        <v>2293.074</v>
      </c>
      <c r="O2520" s="4" t="n">
        <f aca="false">L2520-M2520-N2520</f>
        <v>573.2685</v>
      </c>
      <c r="P2520" s="16" t="n">
        <f aca="false">IF(L2520&gt;0,O2520/L2520,"")</f>
        <v>0.0588235294117647</v>
      </c>
    </row>
    <row r="2521" customFormat="false" ht="15" hidden="false" customHeight="false" outlineLevel="0" collapsed="false">
      <c r="A2521" s="2" t="str">
        <f aca="false">RAW_DATA!A2517</f>
        <v>ORD-102516</v>
      </c>
      <c r="B2521" s="2" t="str">
        <f aca="false">RAW_DATA!B2517</f>
        <v>CUST-4684</v>
      </c>
      <c r="C2521" s="2" t="str">
        <f aca="false">RAW_DATA!C2517</f>
        <v>Women</v>
      </c>
      <c r="D2521" s="2" t="str">
        <f aca="false">RAW_DATA!D2517</f>
        <v>WOM-SCARF-001</v>
      </c>
      <c r="E2521" s="14" t="str">
        <f aca="false">RAW_DATA!E2517</f>
        <v>2024-12-23</v>
      </c>
      <c r="F2521" s="14" t="str">
        <f aca="false">RAW_DATA!F2517</f>
        <v>2024-12-29</v>
      </c>
      <c r="G2521" s="2" t="str">
        <f aca="false">RAW_DATA!G2517</f>
        <v>Karnali</v>
      </c>
      <c r="H2521" s="4" t="n">
        <f aca="false">RAW_DATA!H2517</f>
        <v>5213.22</v>
      </c>
      <c r="I2521" s="5" t="n">
        <f aca="false">RAW_DATA!I2517</f>
        <v>20</v>
      </c>
      <c r="J2521" s="2" t="str">
        <f aca="false">RAW_DATA!J2517</f>
        <v>No</v>
      </c>
      <c r="K2521" s="15" t="n">
        <f aca="false">IF(AND(F2521&lt;&gt;"",E2521&lt;&gt;""),DATEVALUE(F2521)-DATEVALUE(E2521),"")</f>
        <v>6</v>
      </c>
      <c r="L2521" s="4" t="n">
        <f aca="false">H2521*(1-I2521/100)</f>
        <v>4170.576</v>
      </c>
      <c r="M2521" s="4" t="n">
        <f aca="false">H2521*CALCULATIONS!$B$2</f>
        <v>3127.932</v>
      </c>
      <c r="N2521" s="4" t="n">
        <f aca="false">IF(J2521="Yes",H2521*CALCULATIONS!$B$3,0)</f>
        <v>0</v>
      </c>
      <c r="O2521" s="4" t="n">
        <f aca="false">L2521-M2521-N2521</f>
        <v>1042.644</v>
      </c>
      <c r="P2521" s="16" t="n">
        <f aca="false">IF(L2521&gt;0,O2521/L2521,"")</f>
        <v>0.25</v>
      </c>
    </row>
    <row r="2522" customFormat="false" ht="15" hidden="false" customHeight="false" outlineLevel="0" collapsed="false">
      <c r="A2522" s="2" t="str">
        <f aca="false">RAW_DATA!A2518</f>
        <v>ORD-102517</v>
      </c>
      <c r="B2522" s="2" t="str">
        <f aca="false">RAW_DATA!B2518</f>
        <v>CUST-7350</v>
      </c>
      <c r="C2522" s="2" t="str">
        <f aca="false">RAW_DATA!C2518</f>
        <v>Men</v>
      </c>
      <c r="D2522" s="2" t="str">
        <f aca="false">RAW_DATA!D2518</f>
        <v>MEN-JEANS-001</v>
      </c>
      <c r="E2522" s="14" t="str">
        <f aca="false">RAW_DATA!E2518</f>
        <v>2024-02-14</v>
      </c>
      <c r="F2522" s="14" t="str">
        <f aca="false">RAW_DATA!F2518</f>
        <v>2024-02-17</v>
      </c>
      <c r="G2522" s="2" t="str">
        <f aca="false">RAW_DATA!G2518</f>
        <v>Sudurpashchim</v>
      </c>
      <c r="H2522" s="4" t="n">
        <f aca="false">RAW_DATA!H2518</f>
        <v>3112.64</v>
      </c>
      <c r="I2522" s="5" t="n">
        <f aca="false">RAW_DATA!I2518</f>
        <v>15</v>
      </c>
      <c r="J2522" s="2" t="str">
        <f aca="false">RAW_DATA!J2518</f>
        <v>No</v>
      </c>
      <c r="K2522" s="15" t="n">
        <f aca="false">IF(AND(F2522&lt;&gt;"",E2522&lt;&gt;""),DATEVALUE(F2522)-DATEVALUE(E2522),"")</f>
        <v>3</v>
      </c>
      <c r="L2522" s="4" t="n">
        <f aca="false">H2522*(1-I2522/100)</f>
        <v>2645.744</v>
      </c>
      <c r="M2522" s="4" t="n">
        <f aca="false">H2522*CALCULATIONS!$B$2</f>
        <v>1867.584</v>
      </c>
      <c r="N2522" s="4" t="n">
        <f aca="false">IF(J2522="Yes",H2522*CALCULATIONS!$B$3,0)</f>
        <v>0</v>
      </c>
      <c r="O2522" s="4" t="n">
        <f aca="false">L2522-M2522-N2522</f>
        <v>778.16</v>
      </c>
      <c r="P2522" s="16" t="n">
        <f aca="false">IF(L2522&gt;0,O2522/L2522,"")</f>
        <v>0.294117647058824</v>
      </c>
    </row>
    <row r="2523" customFormat="false" ht="15" hidden="false" customHeight="false" outlineLevel="0" collapsed="false">
      <c r="A2523" s="2" t="str">
        <f aca="false">RAW_DATA!A2519</f>
        <v>ORD-102518</v>
      </c>
      <c r="B2523" s="2" t="str">
        <f aca="false">RAW_DATA!B2519</f>
        <v>CUST-7877</v>
      </c>
      <c r="C2523" s="2" t="str">
        <f aca="false">RAW_DATA!C2519</f>
        <v>Men</v>
      </c>
      <c r="D2523" s="2" t="str">
        <f aca="false">RAW_DATA!D2519</f>
        <v>MEN-SHIRT-001</v>
      </c>
      <c r="E2523" s="14" t="str">
        <f aca="false">RAW_DATA!E2519</f>
        <v>2024-08-07</v>
      </c>
      <c r="F2523" s="14" t="str">
        <f aca="false">RAW_DATA!F2519</f>
        <v>2024-08-09</v>
      </c>
      <c r="G2523" s="2" t="str">
        <f aca="false">RAW_DATA!G2519</f>
        <v>Bagmati</v>
      </c>
      <c r="H2523" s="4" t="n">
        <f aca="false">RAW_DATA!H2519</f>
        <v>8666.58</v>
      </c>
      <c r="I2523" s="5" t="n">
        <f aca="false">RAW_DATA!I2519</f>
        <v>30</v>
      </c>
      <c r="J2523" s="2" t="str">
        <f aca="false">RAW_DATA!J2519</f>
        <v>No</v>
      </c>
      <c r="K2523" s="15" t="n">
        <f aca="false">IF(AND(F2523&lt;&gt;"",E2523&lt;&gt;""),DATEVALUE(F2523)-DATEVALUE(E2523),"")</f>
        <v>2</v>
      </c>
      <c r="L2523" s="4" t="n">
        <f aca="false">H2523*(1-I2523/100)</f>
        <v>6066.606</v>
      </c>
      <c r="M2523" s="4" t="n">
        <f aca="false">H2523*CALCULATIONS!$B$2</f>
        <v>5199.948</v>
      </c>
      <c r="N2523" s="4" t="n">
        <f aca="false">IF(J2523="Yes",H2523*CALCULATIONS!$B$3,0)</f>
        <v>0</v>
      </c>
      <c r="O2523" s="4" t="n">
        <f aca="false">L2523-M2523-N2523</f>
        <v>866.658</v>
      </c>
      <c r="P2523" s="16" t="n">
        <f aca="false">IF(L2523&gt;0,O2523/L2523,"")</f>
        <v>0.142857142857143</v>
      </c>
    </row>
    <row r="2524" customFormat="false" ht="15" hidden="false" customHeight="false" outlineLevel="0" collapsed="false">
      <c r="A2524" s="2" t="str">
        <f aca="false">RAW_DATA!A2520</f>
        <v>ORD-102519</v>
      </c>
      <c r="B2524" s="2" t="str">
        <f aca="false">RAW_DATA!B2520</f>
        <v>CUST-4365</v>
      </c>
      <c r="C2524" s="2" t="str">
        <f aca="false">RAW_DATA!C2520</f>
        <v>Women</v>
      </c>
      <c r="D2524" s="2" t="str">
        <f aca="false">RAW_DATA!D2520</f>
        <v>WOM-BLOUSE-001</v>
      </c>
      <c r="E2524" s="14" t="str">
        <f aca="false">RAW_DATA!E2520</f>
        <v>2024-10-10</v>
      </c>
      <c r="F2524" s="14" t="str">
        <f aca="false">RAW_DATA!F2520</f>
        <v>2024-10-17</v>
      </c>
      <c r="G2524" s="2" t="str">
        <f aca="false">RAW_DATA!G2520</f>
        <v>Karnali</v>
      </c>
      <c r="H2524" s="4" t="n">
        <f aca="false">RAW_DATA!H2520</f>
        <v>13013.68</v>
      </c>
      <c r="I2524" s="5" t="n">
        <f aca="false">RAW_DATA!I2520</f>
        <v>15</v>
      </c>
      <c r="J2524" s="2" t="str">
        <f aca="false">RAW_DATA!J2520</f>
        <v>No</v>
      </c>
      <c r="K2524" s="15" t="n">
        <f aca="false">IF(AND(F2524&lt;&gt;"",E2524&lt;&gt;""),DATEVALUE(F2524)-DATEVALUE(E2524),"")</f>
        <v>7</v>
      </c>
      <c r="L2524" s="4" t="n">
        <f aca="false">H2524*(1-I2524/100)</f>
        <v>11061.628</v>
      </c>
      <c r="M2524" s="4" t="n">
        <f aca="false">H2524*CALCULATIONS!$B$2</f>
        <v>7808.208</v>
      </c>
      <c r="N2524" s="4" t="n">
        <f aca="false">IF(J2524="Yes",H2524*CALCULATIONS!$B$3,0)</f>
        <v>0</v>
      </c>
      <c r="O2524" s="4" t="n">
        <f aca="false">L2524-M2524-N2524</f>
        <v>3253.42</v>
      </c>
      <c r="P2524" s="16" t="n">
        <f aca="false">IF(L2524&gt;0,O2524/L2524,"")</f>
        <v>0.294117647058824</v>
      </c>
    </row>
    <row r="2525" customFormat="false" ht="15" hidden="false" customHeight="false" outlineLevel="0" collapsed="false">
      <c r="A2525" s="2" t="str">
        <f aca="false">RAW_DATA!A2521</f>
        <v>ORD-102520</v>
      </c>
      <c r="B2525" s="2" t="str">
        <f aca="false">RAW_DATA!B2521</f>
        <v>CUST-9947</v>
      </c>
      <c r="C2525" s="2" t="str">
        <f aca="false">RAW_DATA!C2521</f>
        <v>Women</v>
      </c>
      <c r="D2525" s="2" t="str">
        <f aca="false">RAW_DATA!D2521</f>
        <v>WOM-JEANS-001</v>
      </c>
      <c r="E2525" s="14" t="str">
        <f aca="false">RAW_DATA!E2521</f>
        <v>2024-01-12</v>
      </c>
      <c r="F2525" s="14" t="str">
        <f aca="false">RAW_DATA!F2521</f>
        <v>2024-01-17</v>
      </c>
      <c r="G2525" s="2" t="str">
        <f aca="false">RAW_DATA!G2521</f>
        <v>Gandaki</v>
      </c>
      <c r="H2525" s="4" t="n">
        <f aca="false">RAW_DATA!H2521</f>
        <v>9002.57</v>
      </c>
      <c r="I2525" s="5" t="n">
        <f aca="false">RAW_DATA!I2521</f>
        <v>25</v>
      </c>
      <c r="J2525" s="2" t="str">
        <f aca="false">RAW_DATA!J2521</f>
        <v>Yes</v>
      </c>
      <c r="K2525" s="15" t="n">
        <f aca="false">IF(AND(F2525&lt;&gt;"",E2525&lt;&gt;""),DATEVALUE(F2525)-DATEVALUE(E2525),"")</f>
        <v>5</v>
      </c>
      <c r="L2525" s="4" t="n">
        <f aca="false">H2525*(1-I2525/100)</f>
        <v>6751.9275</v>
      </c>
      <c r="M2525" s="4" t="n">
        <f aca="false">H2525*CALCULATIONS!$B$2</f>
        <v>5401.542</v>
      </c>
      <c r="N2525" s="4" t="n">
        <f aca="false">IF(J2525="Yes",H2525*CALCULATIONS!$B$3,0)</f>
        <v>1800.514</v>
      </c>
      <c r="O2525" s="4" t="n">
        <f aca="false">L2525-M2525-N2525</f>
        <v>-450.1285</v>
      </c>
      <c r="P2525" s="16" t="n">
        <f aca="false">IF(L2525&gt;0,O2525/L2525,"")</f>
        <v>-0.0666666666666666</v>
      </c>
    </row>
    <row r="2526" customFormat="false" ht="15" hidden="false" customHeight="false" outlineLevel="0" collapsed="false">
      <c r="A2526" s="2" t="str">
        <f aca="false">RAW_DATA!A2522</f>
        <v>ORD-102521</v>
      </c>
      <c r="B2526" s="2" t="str">
        <f aca="false">RAW_DATA!B2522</f>
        <v>CUST-1730</v>
      </c>
      <c r="C2526" s="2" t="str">
        <f aca="false">RAW_DATA!C2522</f>
        <v>Women</v>
      </c>
      <c r="D2526" s="2" t="str">
        <f aca="false">RAW_DATA!D2522</f>
        <v>WOM-KURTA-001</v>
      </c>
      <c r="E2526" s="14" t="str">
        <f aca="false">RAW_DATA!E2522</f>
        <v>2024-07-30</v>
      </c>
      <c r="F2526" s="14" t="str">
        <f aca="false">RAW_DATA!F2522</f>
        <v>2024-08-08</v>
      </c>
      <c r="G2526" s="2" t="str">
        <f aca="false">RAW_DATA!G2522</f>
        <v>Madhesh</v>
      </c>
      <c r="H2526" s="4" t="n">
        <f aca="false">RAW_DATA!H2522</f>
        <v>14908.9</v>
      </c>
      <c r="I2526" s="5" t="n">
        <f aca="false">RAW_DATA!I2522</f>
        <v>15</v>
      </c>
      <c r="J2526" s="2" t="str">
        <f aca="false">RAW_DATA!J2522</f>
        <v>Yes</v>
      </c>
      <c r="K2526" s="15" t="n">
        <f aca="false">IF(AND(F2526&lt;&gt;"",E2526&lt;&gt;""),DATEVALUE(F2526)-DATEVALUE(E2526),"")</f>
        <v>9</v>
      </c>
      <c r="L2526" s="4" t="n">
        <f aca="false">H2526*(1-I2526/100)</f>
        <v>12672.565</v>
      </c>
      <c r="M2526" s="4" t="n">
        <f aca="false">H2526*CALCULATIONS!$B$2</f>
        <v>8945.34</v>
      </c>
      <c r="N2526" s="4" t="n">
        <f aca="false">IF(J2526="Yes",H2526*CALCULATIONS!$B$3,0)</f>
        <v>2981.78</v>
      </c>
      <c r="O2526" s="4" t="n">
        <f aca="false">L2526-M2526-N2526</f>
        <v>745.444999999998</v>
      </c>
      <c r="P2526" s="16" t="n">
        <f aca="false">IF(L2526&gt;0,O2526/L2526,"")</f>
        <v>0.0588235294117646</v>
      </c>
    </row>
    <row r="2527" customFormat="false" ht="15" hidden="false" customHeight="false" outlineLevel="0" collapsed="false">
      <c r="A2527" s="2" t="str">
        <f aca="false">RAW_DATA!A2523</f>
        <v>ORD-102522</v>
      </c>
      <c r="B2527" s="2" t="str">
        <f aca="false">RAW_DATA!B2523</f>
        <v>CUST-2273</v>
      </c>
      <c r="C2527" s="2" t="str">
        <f aca="false">RAW_DATA!C2523</f>
        <v>Women</v>
      </c>
      <c r="D2527" s="2" t="str">
        <f aca="false">RAW_DATA!D2523</f>
        <v>WOM-SAREE-001</v>
      </c>
      <c r="E2527" s="14" t="str">
        <f aca="false">RAW_DATA!E2523</f>
        <v>2024-10-31</v>
      </c>
      <c r="F2527" s="14" t="str">
        <f aca="false">RAW_DATA!F2523</f>
        <v>2024-11-01</v>
      </c>
      <c r="G2527" s="2" t="str">
        <f aca="false">RAW_DATA!G2523</f>
        <v>Gandaki</v>
      </c>
      <c r="H2527" s="4" t="n">
        <f aca="false">RAW_DATA!H2523</f>
        <v>12744.41</v>
      </c>
      <c r="I2527" s="5" t="n">
        <f aca="false">RAW_DATA!I2523</f>
        <v>30</v>
      </c>
      <c r="J2527" s="2" t="str">
        <f aca="false">RAW_DATA!J2523</f>
        <v>No</v>
      </c>
      <c r="K2527" s="15" t="n">
        <f aca="false">IF(AND(F2527&lt;&gt;"",E2527&lt;&gt;""),DATEVALUE(F2527)-DATEVALUE(E2527),"")</f>
        <v>1</v>
      </c>
      <c r="L2527" s="4" t="n">
        <f aca="false">H2527*(1-I2527/100)</f>
        <v>8921.087</v>
      </c>
      <c r="M2527" s="4" t="n">
        <f aca="false">H2527*CALCULATIONS!$B$2</f>
        <v>7646.646</v>
      </c>
      <c r="N2527" s="4" t="n">
        <f aca="false">IF(J2527="Yes",H2527*CALCULATIONS!$B$3,0)</f>
        <v>0</v>
      </c>
      <c r="O2527" s="4" t="n">
        <f aca="false">L2527-M2527-N2527</f>
        <v>1274.441</v>
      </c>
      <c r="P2527" s="16" t="n">
        <f aca="false">IF(L2527&gt;0,O2527/L2527,"")</f>
        <v>0.142857142857143</v>
      </c>
    </row>
    <row r="2528" customFormat="false" ht="15" hidden="false" customHeight="false" outlineLevel="0" collapsed="false">
      <c r="A2528" s="2" t="str">
        <f aca="false">RAW_DATA!A2524</f>
        <v>ORD-102523</v>
      </c>
      <c r="B2528" s="2" t="str">
        <f aca="false">RAW_DATA!B2524</f>
        <v>CUST-1566</v>
      </c>
      <c r="C2528" s="2" t="str">
        <f aca="false">RAW_DATA!C2524</f>
        <v>Kids</v>
      </c>
      <c r="D2528" s="2" t="str">
        <f aca="false">RAW_DATA!D2524</f>
        <v>KID-JACKET-001</v>
      </c>
      <c r="E2528" s="14" t="str">
        <f aca="false">RAW_DATA!E2524</f>
        <v>2024-05-23</v>
      </c>
      <c r="F2528" s="14" t="str">
        <f aca="false">RAW_DATA!F2524</f>
        <v>2024-05-27</v>
      </c>
      <c r="G2528" s="2" t="str">
        <f aca="false">RAW_DATA!G2524</f>
        <v>Karnali</v>
      </c>
      <c r="H2528" s="4" t="n">
        <f aca="false">RAW_DATA!H2524</f>
        <v>9485.6</v>
      </c>
      <c r="I2528" s="5" t="n">
        <f aca="false">RAW_DATA!I2524</f>
        <v>5</v>
      </c>
      <c r="J2528" s="2" t="str">
        <f aca="false">RAW_DATA!J2524</f>
        <v>No</v>
      </c>
      <c r="K2528" s="15" t="n">
        <f aca="false">IF(AND(F2528&lt;&gt;"",E2528&lt;&gt;""),DATEVALUE(F2528)-DATEVALUE(E2528),"")</f>
        <v>4</v>
      </c>
      <c r="L2528" s="4" t="n">
        <f aca="false">H2528*(1-I2528/100)</f>
        <v>9011.32</v>
      </c>
      <c r="M2528" s="4" t="n">
        <f aca="false">H2528*CALCULATIONS!$B$2</f>
        <v>5691.36</v>
      </c>
      <c r="N2528" s="4" t="n">
        <f aca="false">IF(J2528="Yes",H2528*CALCULATIONS!$B$3,0)</f>
        <v>0</v>
      </c>
      <c r="O2528" s="4" t="n">
        <f aca="false">L2528-M2528-N2528</f>
        <v>3319.96</v>
      </c>
      <c r="P2528" s="16" t="n">
        <f aca="false">IF(L2528&gt;0,O2528/L2528,"")</f>
        <v>0.368421052631579</v>
      </c>
    </row>
    <row r="2529" customFormat="false" ht="15" hidden="false" customHeight="false" outlineLevel="0" collapsed="false">
      <c r="A2529" s="2" t="str">
        <f aca="false">RAW_DATA!A2525</f>
        <v>ORD-102524</v>
      </c>
      <c r="B2529" s="2" t="str">
        <f aca="false">RAW_DATA!B2525</f>
        <v>CUST-3748</v>
      </c>
      <c r="C2529" s="2" t="str">
        <f aca="false">RAW_DATA!C2525</f>
        <v>Women</v>
      </c>
      <c r="D2529" s="2" t="str">
        <f aca="false">RAW_DATA!D2525</f>
        <v>WOM-DRESS-001</v>
      </c>
      <c r="E2529" s="14" t="str">
        <f aca="false">RAW_DATA!E2525</f>
        <v>2024-05-06</v>
      </c>
      <c r="F2529" s="14" t="str">
        <f aca="false">RAW_DATA!F2525</f>
        <v>2024-05-09</v>
      </c>
      <c r="G2529" s="2" t="str">
        <f aca="false">RAW_DATA!G2525</f>
        <v>Karnali</v>
      </c>
      <c r="H2529" s="4" t="n">
        <f aca="false">RAW_DATA!H2525</f>
        <v>14378.22</v>
      </c>
      <c r="I2529" s="5" t="n">
        <f aca="false">RAW_DATA!I2525</f>
        <v>10</v>
      </c>
      <c r="J2529" s="2" t="str">
        <f aca="false">RAW_DATA!J2525</f>
        <v>Yes</v>
      </c>
      <c r="K2529" s="15" t="n">
        <f aca="false">IF(AND(F2529&lt;&gt;"",E2529&lt;&gt;""),DATEVALUE(F2529)-DATEVALUE(E2529),"")</f>
        <v>3</v>
      </c>
      <c r="L2529" s="4" t="n">
        <f aca="false">H2529*(1-I2529/100)</f>
        <v>12940.398</v>
      </c>
      <c r="M2529" s="4" t="n">
        <f aca="false">H2529*CALCULATIONS!$B$2</f>
        <v>8626.932</v>
      </c>
      <c r="N2529" s="4" t="n">
        <f aca="false">IF(J2529="Yes",H2529*CALCULATIONS!$B$3,0)</f>
        <v>2875.644</v>
      </c>
      <c r="O2529" s="4" t="n">
        <f aca="false">L2529-M2529-N2529</f>
        <v>1437.822</v>
      </c>
      <c r="P2529" s="16" t="n">
        <f aca="false">IF(L2529&gt;0,O2529/L2529,"")</f>
        <v>0.111111111111111</v>
      </c>
    </row>
    <row r="2530" customFormat="false" ht="15" hidden="false" customHeight="false" outlineLevel="0" collapsed="false">
      <c r="A2530" s="2" t="str">
        <f aca="false">RAW_DATA!A2526</f>
        <v>ORD-102525</v>
      </c>
      <c r="B2530" s="2" t="str">
        <f aca="false">RAW_DATA!B2526</f>
        <v>CUST-1972</v>
      </c>
      <c r="C2530" s="2" t="str">
        <f aca="false">RAW_DATA!C2526</f>
        <v>Men</v>
      </c>
      <c r="D2530" s="2" t="str">
        <f aca="false">RAW_DATA!D2526</f>
        <v>MEN-SHIRT-002</v>
      </c>
      <c r="E2530" s="14" t="str">
        <f aca="false">RAW_DATA!E2526</f>
        <v>2024-11-29</v>
      </c>
      <c r="F2530" s="14" t="str">
        <f aca="false">RAW_DATA!F2526</f>
        <v>2024-12-08</v>
      </c>
      <c r="G2530" s="2" t="str">
        <f aca="false">RAW_DATA!G2526</f>
        <v>Bagmati</v>
      </c>
      <c r="H2530" s="4" t="n">
        <f aca="false">RAW_DATA!H2526</f>
        <v>5926.47</v>
      </c>
      <c r="I2530" s="5" t="n">
        <f aca="false">RAW_DATA!I2526</f>
        <v>30</v>
      </c>
      <c r="J2530" s="2" t="str">
        <f aca="false">RAW_DATA!J2526</f>
        <v>No</v>
      </c>
      <c r="K2530" s="15" t="n">
        <f aca="false">IF(AND(F2530&lt;&gt;"",E2530&lt;&gt;""),DATEVALUE(F2530)-DATEVALUE(E2530),"")</f>
        <v>9</v>
      </c>
      <c r="L2530" s="4" t="n">
        <f aca="false">H2530*(1-I2530/100)</f>
        <v>4148.529</v>
      </c>
      <c r="M2530" s="4" t="n">
        <f aca="false">H2530*CALCULATIONS!$B$2</f>
        <v>3555.882</v>
      </c>
      <c r="N2530" s="4" t="n">
        <f aca="false">IF(J2530="Yes",H2530*CALCULATIONS!$B$3,0)</f>
        <v>0</v>
      </c>
      <c r="O2530" s="4" t="n">
        <f aca="false">L2530-M2530-N2530</f>
        <v>592.647</v>
      </c>
      <c r="P2530" s="16" t="n">
        <f aca="false">IF(L2530&gt;0,O2530/L2530,"")</f>
        <v>0.142857142857143</v>
      </c>
    </row>
    <row r="2531" customFormat="false" ht="15" hidden="false" customHeight="false" outlineLevel="0" collapsed="false">
      <c r="A2531" s="2" t="str">
        <f aca="false">RAW_DATA!A2527</f>
        <v>ORD-102526</v>
      </c>
      <c r="B2531" s="2" t="str">
        <f aca="false">RAW_DATA!B2527</f>
        <v>CUST-7632</v>
      </c>
      <c r="C2531" s="2" t="str">
        <f aca="false">RAW_DATA!C2527</f>
        <v>Men</v>
      </c>
      <c r="D2531" s="2" t="str">
        <f aca="false">RAW_DATA!D2527</f>
        <v>MEN-JEANS-002</v>
      </c>
      <c r="E2531" s="14" t="str">
        <f aca="false">RAW_DATA!E2527</f>
        <v>2024-12-15</v>
      </c>
      <c r="F2531" s="14" t="str">
        <f aca="false">RAW_DATA!F2527</f>
        <v>2024-12-26</v>
      </c>
      <c r="G2531" s="2" t="str">
        <f aca="false">RAW_DATA!G2527</f>
        <v>Sudurpashchim</v>
      </c>
      <c r="H2531" s="4" t="n">
        <f aca="false">RAW_DATA!H2527</f>
        <v>5264.13</v>
      </c>
      <c r="I2531" s="5" t="n">
        <f aca="false">RAW_DATA!I2527</f>
        <v>10</v>
      </c>
      <c r="J2531" s="2" t="str">
        <f aca="false">RAW_DATA!J2527</f>
        <v>No</v>
      </c>
      <c r="K2531" s="15" t="n">
        <f aca="false">IF(AND(F2531&lt;&gt;"",E2531&lt;&gt;""),DATEVALUE(F2531)-DATEVALUE(E2531),"")</f>
        <v>11</v>
      </c>
      <c r="L2531" s="4" t="n">
        <f aca="false">H2531*(1-I2531/100)</f>
        <v>4737.717</v>
      </c>
      <c r="M2531" s="4" t="n">
        <f aca="false">H2531*CALCULATIONS!$B$2</f>
        <v>3158.478</v>
      </c>
      <c r="N2531" s="4" t="n">
        <f aca="false">IF(J2531="Yes",H2531*CALCULATIONS!$B$3,0)</f>
        <v>0</v>
      </c>
      <c r="O2531" s="4" t="n">
        <f aca="false">L2531-M2531-N2531</f>
        <v>1579.239</v>
      </c>
      <c r="P2531" s="16" t="n">
        <f aca="false">IF(L2531&gt;0,O2531/L2531,"")</f>
        <v>0.333333333333333</v>
      </c>
    </row>
    <row r="2532" customFormat="false" ht="15" hidden="false" customHeight="false" outlineLevel="0" collapsed="false">
      <c r="A2532" s="2" t="str">
        <f aca="false">RAW_DATA!A2528</f>
        <v>ORD-102527</v>
      </c>
      <c r="B2532" s="2" t="str">
        <f aca="false">RAW_DATA!B2528</f>
        <v>CUST-5023</v>
      </c>
      <c r="C2532" s="2" t="str">
        <f aca="false">RAW_DATA!C2528</f>
        <v>Women</v>
      </c>
      <c r="D2532" s="2" t="str">
        <f aca="false">RAW_DATA!D2528</f>
        <v>WOM-CARDIGAN-001</v>
      </c>
      <c r="E2532" s="14" t="str">
        <f aca="false">RAW_DATA!E2528</f>
        <v>2024-04-16</v>
      </c>
      <c r="F2532" s="14" t="str">
        <f aca="false">RAW_DATA!F2528</f>
        <v>2024-04-23</v>
      </c>
      <c r="G2532" s="2" t="str">
        <f aca="false">RAW_DATA!G2528</f>
        <v>Karnali</v>
      </c>
      <c r="H2532" s="4" t="n">
        <f aca="false">RAW_DATA!H2528</f>
        <v>10579.57</v>
      </c>
      <c r="I2532" s="5" t="n">
        <f aca="false">RAW_DATA!I2528</f>
        <v>10</v>
      </c>
      <c r="J2532" s="2" t="str">
        <f aca="false">RAW_DATA!J2528</f>
        <v>No</v>
      </c>
      <c r="K2532" s="15" t="n">
        <f aca="false">IF(AND(F2532&lt;&gt;"",E2532&lt;&gt;""),DATEVALUE(F2532)-DATEVALUE(E2532),"")</f>
        <v>7</v>
      </c>
      <c r="L2532" s="4" t="n">
        <f aca="false">H2532*(1-I2532/100)</f>
        <v>9521.613</v>
      </c>
      <c r="M2532" s="4" t="n">
        <f aca="false">H2532*CALCULATIONS!$B$2</f>
        <v>6347.742</v>
      </c>
      <c r="N2532" s="4" t="n">
        <f aca="false">IF(J2532="Yes",H2532*CALCULATIONS!$B$3,0)</f>
        <v>0</v>
      </c>
      <c r="O2532" s="4" t="n">
        <f aca="false">L2532-M2532-N2532</f>
        <v>3173.871</v>
      </c>
      <c r="P2532" s="16" t="n">
        <f aca="false">IF(L2532&gt;0,O2532/L2532,"")</f>
        <v>0.333333333333333</v>
      </c>
    </row>
    <row r="2533" customFormat="false" ht="15" hidden="false" customHeight="false" outlineLevel="0" collapsed="false">
      <c r="A2533" s="2" t="str">
        <f aca="false">RAW_DATA!A2529</f>
        <v>ORD-102528</v>
      </c>
      <c r="B2533" s="2" t="str">
        <f aca="false">RAW_DATA!B2529</f>
        <v>CUST-9804</v>
      </c>
      <c r="C2533" s="2" t="str">
        <f aca="false">RAW_DATA!C2529</f>
        <v>Men</v>
      </c>
      <c r="D2533" s="2" t="str">
        <f aca="false">RAW_DATA!D2529</f>
        <v>MEN-JEANS-001</v>
      </c>
      <c r="E2533" s="14" t="str">
        <f aca="false">RAW_DATA!E2529</f>
        <v>2024-03-24</v>
      </c>
      <c r="F2533" s="14" t="str">
        <f aca="false">RAW_DATA!F2529</f>
        <v>2024-03-30</v>
      </c>
      <c r="G2533" s="2" t="str">
        <f aca="false">RAW_DATA!G2529</f>
        <v>Bagmati</v>
      </c>
      <c r="H2533" s="4" t="n">
        <f aca="false">RAW_DATA!H2529</f>
        <v>6214.66</v>
      </c>
      <c r="I2533" s="5" t="n">
        <f aca="false">RAW_DATA!I2529</f>
        <v>5</v>
      </c>
      <c r="J2533" s="2" t="str">
        <f aca="false">RAW_DATA!J2529</f>
        <v>Yes</v>
      </c>
      <c r="K2533" s="15" t="n">
        <f aca="false">IF(AND(F2533&lt;&gt;"",E2533&lt;&gt;""),DATEVALUE(F2533)-DATEVALUE(E2533),"")</f>
        <v>6</v>
      </c>
      <c r="L2533" s="4" t="n">
        <f aca="false">H2533*(1-I2533/100)</f>
        <v>5903.927</v>
      </c>
      <c r="M2533" s="4" t="n">
        <f aca="false">H2533*CALCULATIONS!$B$2</f>
        <v>3728.796</v>
      </c>
      <c r="N2533" s="4" t="n">
        <f aca="false">IF(J2533="Yes",H2533*CALCULATIONS!$B$3,0)</f>
        <v>1242.932</v>
      </c>
      <c r="O2533" s="4" t="n">
        <f aca="false">L2533-M2533-N2533</f>
        <v>932.199</v>
      </c>
      <c r="P2533" s="16" t="n">
        <f aca="false">IF(L2533&gt;0,O2533/L2533,"")</f>
        <v>0.157894736842105</v>
      </c>
    </row>
    <row r="2534" customFormat="false" ht="15" hidden="false" customHeight="false" outlineLevel="0" collapsed="false">
      <c r="A2534" s="2" t="str">
        <f aca="false">RAW_DATA!A2530</f>
        <v>ORD-102529</v>
      </c>
      <c r="B2534" s="2" t="str">
        <f aca="false">RAW_DATA!B2530</f>
        <v>CUST-5414</v>
      </c>
      <c r="C2534" s="2" t="str">
        <f aca="false">RAW_DATA!C2530</f>
        <v>Men</v>
      </c>
      <c r="D2534" s="2" t="str">
        <f aca="false">RAW_DATA!D2530</f>
        <v>MEN-KURTA-001</v>
      </c>
      <c r="E2534" s="14" t="str">
        <f aca="false">RAW_DATA!E2530</f>
        <v>2024-04-28</v>
      </c>
      <c r="F2534" s="14" t="str">
        <f aca="false">RAW_DATA!F2530</f>
        <v>2024-04-30</v>
      </c>
      <c r="G2534" s="2" t="str">
        <f aca="false">RAW_DATA!G2530</f>
        <v>Lumbini</v>
      </c>
      <c r="H2534" s="4" t="n">
        <f aca="false">RAW_DATA!H2530</f>
        <v>14997.41</v>
      </c>
      <c r="I2534" s="5" t="n">
        <f aca="false">RAW_DATA!I2530</f>
        <v>20</v>
      </c>
      <c r="J2534" s="2" t="str">
        <f aca="false">RAW_DATA!J2530</f>
        <v>No</v>
      </c>
      <c r="K2534" s="15" t="n">
        <f aca="false">IF(AND(F2534&lt;&gt;"",E2534&lt;&gt;""),DATEVALUE(F2534)-DATEVALUE(E2534),"")</f>
        <v>2</v>
      </c>
      <c r="L2534" s="4" t="n">
        <f aca="false">H2534*(1-I2534/100)</f>
        <v>11997.928</v>
      </c>
      <c r="M2534" s="4" t="n">
        <f aca="false">H2534*CALCULATIONS!$B$2</f>
        <v>8998.446</v>
      </c>
      <c r="N2534" s="4" t="n">
        <f aca="false">IF(J2534="Yes",H2534*CALCULATIONS!$B$3,0)</f>
        <v>0</v>
      </c>
      <c r="O2534" s="4" t="n">
        <f aca="false">L2534-M2534-N2534</f>
        <v>2999.482</v>
      </c>
      <c r="P2534" s="16" t="n">
        <f aca="false">IF(L2534&gt;0,O2534/L2534,"")</f>
        <v>0.25</v>
      </c>
    </row>
    <row r="2535" customFormat="false" ht="15" hidden="false" customHeight="false" outlineLevel="0" collapsed="false">
      <c r="A2535" s="2" t="str">
        <f aca="false">RAW_DATA!A2531</f>
        <v>ORD-102530</v>
      </c>
      <c r="B2535" s="2" t="str">
        <f aca="false">RAW_DATA!B2531</f>
        <v>CUST-3193</v>
      </c>
      <c r="C2535" s="2" t="str">
        <f aca="false">RAW_DATA!C2531</f>
        <v>Women</v>
      </c>
      <c r="D2535" s="2" t="str">
        <f aca="false">RAW_DATA!D2531</f>
        <v>WOM-SAREE-001</v>
      </c>
      <c r="E2535" s="14" t="str">
        <f aca="false">RAW_DATA!E2531</f>
        <v>2024-06-19</v>
      </c>
      <c r="F2535" s="14" t="str">
        <f aca="false">RAW_DATA!F2531</f>
        <v>2024-06-27</v>
      </c>
      <c r="G2535" s="2" t="str">
        <f aca="false">RAW_DATA!G2531</f>
        <v>Bagmati</v>
      </c>
      <c r="H2535" s="4" t="n">
        <f aca="false">RAW_DATA!H2531</f>
        <v>1334.22</v>
      </c>
      <c r="I2535" s="5" t="n">
        <f aca="false">RAW_DATA!I2531</f>
        <v>20</v>
      </c>
      <c r="J2535" s="2" t="str">
        <f aca="false">RAW_DATA!J2531</f>
        <v>No</v>
      </c>
      <c r="K2535" s="15" t="n">
        <f aca="false">IF(AND(F2535&lt;&gt;"",E2535&lt;&gt;""),DATEVALUE(F2535)-DATEVALUE(E2535),"")</f>
        <v>8</v>
      </c>
      <c r="L2535" s="4" t="n">
        <f aca="false">H2535*(1-I2535/100)</f>
        <v>1067.376</v>
      </c>
      <c r="M2535" s="4" t="n">
        <f aca="false">H2535*CALCULATIONS!$B$2</f>
        <v>800.532</v>
      </c>
      <c r="N2535" s="4" t="n">
        <f aca="false">IF(J2535="Yes",H2535*CALCULATIONS!$B$3,0)</f>
        <v>0</v>
      </c>
      <c r="O2535" s="4" t="n">
        <f aca="false">L2535-M2535-N2535</f>
        <v>266.844</v>
      </c>
      <c r="P2535" s="16" t="n">
        <f aca="false">IF(L2535&gt;0,O2535/L2535,"")</f>
        <v>0.25</v>
      </c>
    </row>
    <row r="2536" customFormat="false" ht="15" hidden="false" customHeight="false" outlineLevel="0" collapsed="false">
      <c r="A2536" s="2" t="str">
        <f aca="false">RAW_DATA!A2532</f>
        <v>ORD-102531</v>
      </c>
      <c r="B2536" s="2" t="str">
        <f aca="false">RAW_DATA!B2532</f>
        <v>CUST-7089</v>
      </c>
      <c r="C2536" s="2" t="str">
        <f aca="false">RAW_DATA!C2532</f>
        <v>Kids</v>
      </c>
      <c r="D2536" s="2" t="str">
        <f aca="false">RAW_DATA!D2532</f>
        <v>KID-FROCK-001</v>
      </c>
      <c r="E2536" s="14" t="str">
        <f aca="false">RAW_DATA!E2532</f>
        <v>2024-02-08</v>
      </c>
      <c r="F2536" s="14" t="str">
        <f aca="false">RAW_DATA!F2532</f>
        <v>2024-02-13</v>
      </c>
      <c r="G2536" s="2" t="str">
        <f aca="false">RAW_DATA!G2532</f>
        <v>Bagmati</v>
      </c>
      <c r="H2536" s="4" t="n">
        <f aca="false">RAW_DATA!H2532</f>
        <v>6321.58</v>
      </c>
      <c r="I2536" s="5" t="n">
        <f aca="false">RAW_DATA!I2532</f>
        <v>15</v>
      </c>
      <c r="J2536" s="2" t="str">
        <f aca="false">RAW_DATA!J2532</f>
        <v>No</v>
      </c>
      <c r="K2536" s="15" t="n">
        <f aca="false">IF(AND(F2536&lt;&gt;"",E2536&lt;&gt;""),DATEVALUE(F2536)-DATEVALUE(E2536),"")</f>
        <v>5</v>
      </c>
      <c r="L2536" s="4" t="n">
        <f aca="false">H2536*(1-I2536/100)</f>
        <v>5373.343</v>
      </c>
      <c r="M2536" s="4" t="n">
        <f aca="false">H2536*CALCULATIONS!$B$2</f>
        <v>3792.948</v>
      </c>
      <c r="N2536" s="4" t="n">
        <f aca="false">IF(J2536="Yes",H2536*CALCULATIONS!$B$3,0)</f>
        <v>0</v>
      </c>
      <c r="O2536" s="4" t="n">
        <f aca="false">L2536-M2536-N2536</f>
        <v>1580.395</v>
      </c>
      <c r="P2536" s="16" t="n">
        <f aca="false">IF(L2536&gt;0,O2536/L2536,"")</f>
        <v>0.294117647058824</v>
      </c>
    </row>
    <row r="2537" customFormat="false" ht="15" hidden="false" customHeight="false" outlineLevel="0" collapsed="false">
      <c r="A2537" s="2" t="str">
        <f aca="false">RAW_DATA!A2533</f>
        <v>ORD-102532</v>
      </c>
      <c r="B2537" s="2" t="str">
        <f aca="false">RAW_DATA!B2533</f>
        <v>CUST-8342</v>
      </c>
      <c r="C2537" s="2" t="str">
        <f aca="false">RAW_DATA!C2533</f>
        <v>Men</v>
      </c>
      <c r="D2537" s="2" t="str">
        <f aca="false">RAW_DATA!D2533</f>
        <v>MEN-SHIRT-002</v>
      </c>
      <c r="E2537" s="14" t="str">
        <f aca="false">RAW_DATA!E2533</f>
        <v>2024-05-17</v>
      </c>
      <c r="F2537" s="14" t="str">
        <f aca="false">RAW_DATA!F2533</f>
        <v>2024-05-24</v>
      </c>
      <c r="G2537" s="2" t="str">
        <f aca="false">RAW_DATA!G2533</f>
        <v>Sudurpashchim</v>
      </c>
      <c r="H2537" s="4" t="n">
        <f aca="false">RAW_DATA!H2533</f>
        <v>3142.66</v>
      </c>
      <c r="I2537" s="5" t="n">
        <f aca="false">RAW_DATA!I2533</f>
        <v>15</v>
      </c>
      <c r="J2537" s="2" t="str">
        <f aca="false">RAW_DATA!J2533</f>
        <v>No</v>
      </c>
      <c r="K2537" s="15" t="n">
        <f aca="false">IF(AND(F2537&lt;&gt;"",E2537&lt;&gt;""),DATEVALUE(F2537)-DATEVALUE(E2537),"")</f>
        <v>7</v>
      </c>
      <c r="L2537" s="4" t="n">
        <f aca="false">H2537*(1-I2537/100)</f>
        <v>2671.261</v>
      </c>
      <c r="M2537" s="4" t="n">
        <f aca="false">H2537*CALCULATIONS!$B$2</f>
        <v>1885.596</v>
      </c>
      <c r="N2537" s="4" t="n">
        <f aca="false">IF(J2537="Yes",H2537*CALCULATIONS!$B$3,0)</f>
        <v>0</v>
      </c>
      <c r="O2537" s="4" t="n">
        <f aca="false">L2537-M2537-N2537</f>
        <v>785.665</v>
      </c>
      <c r="P2537" s="16" t="n">
        <f aca="false">IF(L2537&gt;0,O2537/L2537,"")</f>
        <v>0.294117647058824</v>
      </c>
    </row>
    <row r="2538" customFormat="false" ht="15" hidden="false" customHeight="false" outlineLevel="0" collapsed="false">
      <c r="A2538" s="2" t="str">
        <f aca="false">RAW_DATA!A2534</f>
        <v>ORD-102533</v>
      </c>
      <c r="B2538" s="2" t="str">
        <f aca="false">RAW_DATA!B2534</f>
        <v>CUST-7101</v>
      </c>
      <c r="C2538" s="2" t="str">
        <f aca="false">RAW_DATA!C2534</f>
        <v>Men</v>
      </c>
      <c r="D2538" s="2" t="str">
        <f aca="false">RAW_DATA!D2534</f>
        <v>MEN-SHIRT-002</v>
      </c>
      <c r="E2538" s="14" t="str">
        <f aca="false">RAW_DATA!E2534</f>
        <v>2024-02-08</v>
      </c>
      <c r="F2538" s="14" t="str">
        <f aca="false">RAW_DATA!F2534</f>
        <v>2024-02-15</v>
      </c>
      <c r="G2538" s="2" t="str">
        <f aca="false">RAW_DATA!G2534</f>
        <v>Gandaki</v>
      </c>
      <c r="H2538" s="4" t="n">
        <f aca="false">RAW_DATA!H2534</f>
        <v>6235.09</v>
      </c>
      <c r="I2538" s="5" t="n">
        <f aca="false">RAW_DATA!I2534</f>
        <v>5</v>
      </c>
      <c r="J2538" s="2" t="str">
        <f aca="false">RAW_DATA!J2534</f>
        <v>Yes</v>
      </c>
      <c r="K2538" s="15" t="n">
        <f aca="false">IF(AND(F2538&lt;&gt;"",E2538&lt;&gt;""),DATEVALUE(F2538)-DATEVALUE(E2538),"")</f>
        <v>7</v>
      </c>
      <c r="L2538" s="4" t="n">
        <f aca="false">H2538*(1-I2538/100)</f>
        <v>5923.3355</v>
      </c>
      <c r="M2538" s="4" t="n">
        <f aca="false">H2538*CALCULATIONS!$B$2</f>
        <v>3741.054</v>
      </c>
      <c r="N2538" s="4" t="n">
        <f aca="false">IF(J2538="Yes",H2538*CALCULATIONS!$B$3,0)</f>
        <v>1247.018</v>
      </c>
      <c r="O2538" s="4" t="n">
        <f aca="false">L2538-M2538-N2538</f>
        <v>935.2635</v>
      </c>
      <c r="P2538" s="16" t="n">
        <f aca="false">IF(L2538&gt;0,O2538/L2538,"")</f>
        <v>0.157894736842105</v>
      </c>
    </row>
    <row r="2539" customFormat="false" ht="15" hidden="false" customHeight="false" outlineLevel="0" collapsed="false">
      <c r="A2539" s="2" t="str">
        <f aca="false">RAW_DATA!A2535</f>
        <v>ORD-102534</v>
      </c>
      <c r="B2539" s="2" t="str">
        <f aca="false">RAW_DATA!B2535</f>
        <v>CUST-9334</v>
      </c>
      <c r="C2539" s="2" t="str">
        <f aca="false">RAW_DATA!C2535</f>
        <v>Men</v>
      </c>
      <c r="D2539" s="2" t="str">
        <f aca="false">RAW_DATA!D2535</f>
        <v>MEN-POLO-001</v>
      </c>
      <c r="E2539" s="14" t="str">
        <f aca="false">RAW_DATA!E2535</f>
        <v>2024-05-20</v>
      </c>
      <c r="F2539" s="14" t="str">
        <f aca="false">RAW_DATA!F2535</f>
        <v>2024-05-25</v>
      </c>
      <c r="G2539" s="2" t="str">
        <f aca="false">RAW_DATA!G2535</f>
        <v>Bagmati</v>
      </c>
      <c r="H2539" s="4" t="n">
        <f aca="false">RAW_DATA!H2535</f>
        <v>12897.08</v>
      </c>
      <c r="I2539" s="5" t="n">
        <f aca="false">RAW_DATA!I2535</f>
        <v>15</v>
      </c>
      <c r="J2539" s="2" t="str">
        <f aca="false">RAW_DATA!J2535</f>
        <v>Yes</v>
      </c>
      <c r="K2539" s="15" t="n">
        <f aca="false">IF(AND(F2539&lt;&gt;"",E2539&lt;&gt;""),DATEVALUE(F2539)-DATEVALUE(E2539),"")</f>
        <v>5</v>
      </c>
      <c r="L2539" s="4" t="n">
        <f aca="false">H2539*(1-I2539/100)</f>
        <v>10962.518</v>
      </c>
      <c r="M2539" s="4" t="n">
        <f aca="false">H2539*CALCULATIONS!$B$2</f>
        <v>7738.248</v>
      </c>
      <c r="N2539" s="4" t="n">
        <f aca="false">IF(J2539="Yes",H2539*CALCULATIONS!$B$3,0)</f>
        <v>2579.416</v>
      </c>
      <c r="O2539" s="4" t="n">
        <f aca="false">L2539-M2539-N2539</f>
        <v>644.854</v>
      </c>
      <c r="P2539" s="16" t="n">
        <f aca="false">IF(L2539&gt;0,O2539/L2539,"")</f>
        <v>0.0588235294117647</v>
      </c>
    </row>
    <row r="2540" customFormat="false" ht="15" hidden="false" customHeight="false" outlineLevel="0" collapsed="false">
      <c r="A2540" s="2" t="str">
        <f aca="false">RAW_DATA!A2536</f>
        <v>ORD-102535</v>
      </c>
      <c r="B2540" s="2" t="str">
        <f aca="false">RAW_DATA!B2536</f>
        <v>CUST-7975</v>
      </c>
      <c r="C2540" s="2" t="str">
        <f aca="false">RAW_DATA!C2536</f>
        <v>Women</v>
      </c>
      <c r="D2540" s="2" t="str">
        <f aca="false">RAW_DATA!D2536</f>
        <v>WOM-LEHENGA-001</v>
      </c>
      <c r="E2540" s="14" t="str">
        <f aca="false">RAW_DATA!E2536</f>
        <v>2024-03-13</v>
      </c>
      <c r="F2540" s="14" t="str">
        <f aca="false">RAW_DATA!F2536</f>
        <v>2024-03-20</v>
      </c>
      <c r="G2540" s="2" t="str">
        <f aca="false">RAW_DATA!G2536</f>
        <v>Bagmati</v>
      </c>
      <c r="H2540" s="4" t="n">
        <f aca="false">RAW_DATA!H2536</f>
        <v>13510.84</v>
      </c>
      <c r="I2540" s="5" t="n">
        <f aca="false">RAW_DATA!I2536</f>
        <v>0</v>
      </c>
      <c r="J2540" s="2" t="str">
        <f aca="false">RAW_DATA!J2536</f>
        <v>No</v>
      </c>
      <c r="K2540" s="15" t="n">
        <f aca="false">IF(AND(F2540&lt;&gt;"",E2540&lt;&gt;""),DATEVALUE(F2540)-DATEVALUE(E2540),"")</f>
        <v>7</v>
      </c>
      <c r="L2540" s="4" t="n">
        <f aca="false">H2540*(1-I2540/100)</f>
        <v>13510.84</v>
      </c>
      <c r="M2540" s="4" t="n">
        <f aca="false">H2540*CALCULATIONS!$B$2</f>
        <v>8106.504</v>
      </c>
      <c r="N2540" s="4" t="n">
        <f aca="false">IF(J2540="Yes",H2540*CALCULATIONS!$B$3,0)</f>
        <v>0</v>
      </c>
      <c r="O2540" s="4" t="n">
        <f aca="false">L2540-M2540-N2540</f>
        <v>5404.336</v>
      </c>
      <c r="P2540" s="16" t="n">
        <f aca="false">IF(L2540&gt;0,O2540/L2540,"")</f>
        <v>0.4</v>
      </c>
    </row>
    <row r="2541" customFormat="false" ht="15" hidden="false" customHeight="false" outlineLevel="0" collapsed="false">
      <c r="A2541" s="2" t="str">
        <f aca="false">RAW_DATA!A2537</f>
        <v>ORD-102536</v>
      </c>
      <c r="B2541" s="2" t="str">
        <f aca="false">RAW_DATA!B2537</f>
        <v>CUST-5400</v>
      </c>
      <c r="C2541" s="2" t="str">
        <f aca="false">RAW_DATA!C2537</f>
        <v>Men</v>
      </c>
      <c r="D2541" s="2" t="str">
        <f aca="false">RAW_DATA!D2537</f>
        <v>MEN-JEANS-002</v>
      </c>
      <c r="E2541" s="14" t="str">
        <f aca="false">RAW_DATA!E2537</f>
        <v>2024-12-03</v>
      </c>
      <c r="F2541" s="14" t="str">
        <f aca="false">RAW_DATA!F2537</f>
        <v>2024-12-11</v>
      </c>
      <c r="G2541" s="2" t="str">
        <f aca="false">RAW_DATA!G2537</f>
        <v>Bagmati</v>
      </c>
      <c r="H2541" s="4" t="n">
        <f aca="false">RAW_DATA!H2537</f>
        <v>9099.83</v>
      </c>
      <c r="I2541" s="5" t="n">
        <f aca="false">RAW_DATA!I2537</f>
        <v>20</v>
      </c>
      <c r="J2541" s="2" t="str">
        <f aca="false">RAW_DATA!J2537</f>
        <v>No</v>
      </c>
      <c r="K2541" s="15" t="n">
        <f aca="false">IF(AND(F2541&lt;&gt;"",E2541&lt;&gt;""),DATEVALUE(F2541)-DATEVALUE(E2541),"")</f>
        <v>8</v>
      </c>
      <c r="L2541" s="4" t="n">
        <f aca="false">H2541*(1-I2541/100)</f>
        <v>7279.864</v>
      </c>
      <c r="M2541" s="4" t="n">
        <f aca="false">H2541*CALCULATIONS!$B$2</f>
        <v>5459.898</v>
      </c>
      <c r="N2541" s="4" t="n">
        <f aca="false">IF(J2541="Yes",H2541*CALCULATIONS!$B$3,0)</f>
        <v>0</v>
      </c>
      <c r="O2541" s="4" t="n">
        <f aca="false">L2541-M2541-N2541</f>
        <v>1819.966</v>
      </c>
      <c r="P2541" s="16" t="n">
        <f aca="false">IF(L2541&gt;0,O2541/L2541,"")</f>
        <v>0.25</v>
      </c>
    </row>
    <row r="2542" customFormat="false" ht="15" hidden="false" customHeight="false" outlineLevel="0" collapsed="false">
      <c r="A2542" s="2" t="str">
        <f aca="false">RAW_DATA!A2538</f>
        <v>ORD-102537</v>
      </c>
      <c r="B2542" s="2" t="str">
        <f aca="false">RAW_DATA!B2538</f>
        <v>CUST-6437</v>
      </c>
      <c r="C2542" s="2" t="str">
        <f aca="false">RAW_DATA!C2538</f>
        <v>Men</v>
      </c>
      <c r="D2542" s="2" t="str">
        <f aca="false">RAW_DATA!D2538</f>
        <v>MEN-JEANS-001</v>
      </c>
      <c r="E2542" s="14" t="str">
        <f aca="false">RAW_DATA!E2538</f>
        <v>2024-02-24</v>
      </c>
      <c r="F2542" s="14" t="str">
        <f aca="false">RAW_DATA!F2538</f>
        <v>2024-02-26</v>
      </c>
      <c r="G2542" s="2" t="str">
        <f aca="false">RAW_DATA!G2538</f>
        <v>Bagmati</v>
      </c>
      <c r="H2542" s="4" t="n">
        <f aca="false">RAW_DATA!H2538</f>
        <v>2910.12</v>
      </c>
      <c r="I2542" s="5" t="n">
        <f aca="false">RAW_DATA!I2538</f>
        <v>5</v>
      </c>
      <c r="J2542" s="2" t="str">
        <f aca="false">RAW_DATA!J2538</f>
        <v>No</v>
      </c>
      <c r="K2542" s="15" t="n">
        <f aca="false">IF(AND(F2542&lt;&gt;"",E2542&lt;&gt;""),DATEVALUE(F2542)-DATEVALUE(E2542),"")</f>
        <v>2</v>
      </c>
      <c r="L2542" s="4" t="n">
        <f aca="false">H2542*(1-I2542/100)</f>
        <v>2764.614</v>
      </c>
      <c r="M2542" s="4" t="n">
        <f aca="false">H2542*CALCULATIONS!$B$2</f>
        <v>1746.072</v>
      </c>
      <c r="N2542" s="4" t="n">
        <f aca="false">IF(J2542="Yes",H2542*CALCULATIONS!$B$3,0)</f>
        <v>0</v>
      </c>
      <c r="O2542" s="4" t="n">
        <f aca="false">L2542-M2542-N2542</f>
        <v>1018.542</v>
      </c>
      <c r="P2542" s="16" t="n">
        <f aca="false">IF(L2542&gt;0,O2542/L2542,"")</f>
        <v>0.368421052631579</v>
      </c>
    </row>
    <row r="2543" customFormat="false" ht="15" hidden="false" customHeight="false" outlineLevel="0" collapsed="false">
      <c r="A2543" s="2" t="str">
        <f aca="false">RAW_DATA!A2539</f>
        <v>ORD-102538</v>
      </c>
      <c r="B2543" s="2" t="str">
        <f aca="false">RAW_DATA!B2539</f>
        <v>CUST-5907</v>
      </c>
      <c r="C2543" s="2" t="str">
        <f aca="false">RAW_DATA!C2539</f>
        <v>Men</v>
      </c>
      <c r="D2543" s="2" t="str">
        <f aca="false">RAW_DATA!D2539</f>
        <v>MEN-SUIT-001</v>
      </c>
      <c r="E2543" s="14" t="str">
        <f aca="false">RAW_DATA!E2539</f>
        <v>2024-03-12</v>
      </c>
      <c r="F2543" s="14" t="str">
        <f aca="false">RAW_DATA!F2539</f>
        <v>2024-03-14</v>
      </c>
      <c r="G2543" s="2" t="str">
        <f aca="false">RAW_DATA!G2539</f>
        <v>Bagmati</v>
      </c>
      <c r="H2543" s="4" t="n">
        <f aca="false">RAW_DATA!H2539</f>
        <v>10937.03</v>
      </c>
      <c r="I2543" s="5" t="n">
        <f aca="false">RAW_DATA!I2539</f>
        <v>5</v>
      </c>
      <c r="J2543" s="2" t="str">
        <f aca="false">RAW_DATA!J2539</f>
        <v>No</v>
      </c>
      <c r="K2543" s="15" t="n">
        <f aca="false">IF(AND(F2543&lt;&gt;"",E2543&lt;&gt;""),DATEVALUE(F2543)-DATEVALUE(E2543),"")</f>
        <v>2</v>
      </c>
      <c r="L2543" s="4" t="n">
        <f aca="false">H2543*(1-I2543/100)</f>
        <v>10390.1785</v>
      </c>
      <c r="M2543" s="4" t="n">
        <f aca="false">H2543*CALCULATIONS!$B$2</f>
        <v>6562.218</v>
      </c>
      <c r="N2543" s="4" t="n">
        <f aca="false">IF(J2543="Yes",H2543*CALCULATIONS!$B$3,0)</f>
        <v>0</v>
      </c>
      <c r="O2543" s="4" t="n">
        <f aca="false">L2543-M2543-N2543</f>
        <v>3827.9605</v>
      </c>
      <c r="P2543" s="16" t="n">
        <f aca="false">IF(L2543&gt;0,O2543/L2543,"")</f>
        <v>0.368421052631579</v>
      </c>
    </row>
    <row r="2544" customFormat="false" ht="15" hidden="false" customHeight="false" outlineLevel="0" collapsed="false">
      <c r="A2544" s="2" t="str">
        <f aca="false">RAW_DATA!A2540</f>
        <v>ORD-102539</v>
      </c>
      <c r="B2544" s="2" t="str">
        <f aca="false">RAW_DATA!B2540</f>
        <v>CUST-8637</v>
      </c>
      <c r="C2544" s="2" t="str">
        <f aca="false">RAW_DATA!C2540</f>
        <v>Men</v>
      </c>
      <c r="D2544" s="2" t="str">
        <f aca="false">RAW_DATA!D2540</f>
        <v>MEN-SHIRT-001</v>
      </c>
      <c r="E2544" s="14" t="str">
        <f aca="false">RAW_DATA!E2540</f>
        <v>2024-10-29</v>
      </c>
      <c r="F2544" s="14" t="str">
        <f aca="false">RAW_DATA!F2540</f>
        <v>2024-11-03</v>
      </c>
      <c r="G2544" s="2" t="str">
        <f aca="false">RAW_DATA!G2540</f>
        <v>Gandaki</v>
      </c>
      <c r="H2544" s="4" t="n">
        <f aca="false">RAW_DATA!H2540</f>
        <v>7534.16</v>
      </c>
      <c r="I2544" s="5" t="n">
        <f aca="false">RAW_DATA!I2540</f>
        <v>15</v>
      </c>
      <c r="J2544" s="2" t="str">
        <f aca="false">RAW_DATA!J2540</f>
        <v>Yes</v>
      </c>
      <c r="K2544" s="15" t="n">
        <f aca="false">IF(AND(F2544&lt;&gt;"",E2544&lt;&gt;""),DATEVALUE(F2544)-DATEVALUE(E2544),"")</f>
        <v>5</v>
      </c>
      <c r="L2544" s="4" t="n">
        <f aca="false">H2544*(1-I2544/100)</f>
        <v>6404.036</v>
      </c>
      <c r="M2544" s="4" t="n">
        <f aca="false">H2544*CALCULATIONS!$B$2</f>
        <v>4520.496</v>
      </c>
      <c r="N2544" s="4" t="n">
        <f aca="false">IF(J2544="Yes",H2544*CALCULATIONS!$B$3,0)</f>
        <v>1506.832</v>
      </c>
      <c r="O2544" s="4" t="n">
        <f aca="false">L2544-M2544-N2544</f>
        <v>376.708</v>
      </c>
      <c r="P2544" s="16" t="n">
        <f aca="false">IF(L2544&gt;0,O2544/L2544,"")</f>
        <v>0.0588235294117647</v>
      </c>
    </row>
    <row r="2545" customFormat="false" ht="15" hidden="false" customHeight="false" outlineLevel="0" collapsed="false">
      <c r="A2545" s="2" t="str">
        <f aca="false">RAW_DATA!A2541</f>
        <v>ORD-102540</v>
      </c>
      <c r="B2545" s="2" t="str">
        <f aca="false">RAW_DATA!B2541</f>
        <v>CUST-9933</v>
      </c>
      <c r="C2545" s="2" t="str">
        <f aca="false">RAW_DATA!C2541</f>
        <v>Women</v>
      </c>
      <c r="D2545" s="2" t="str">
        <f aca="false">RAW_DATA!D2541</f>
        <v>WOM-DRESS-001</v>
      </c>
      <c r="E2545" s="14" t="str">
        <f aca="false">RAW_DATA!E2541</f>
        <v>2024-03-08</v>
      </c>
      <c r="F2545" s="14" t="str">
        <f aca="false">RAW_DATA!F2541</f>
        <v>2024-03-11</v>
      </c>
      <c r="G2545" s="2" t="str">
        <f aca="false">RAW_DATA!G2541</f>
        <v>Madhesh</v>
      </c>
      <c r="H2545" s="4" t="n">
        <f aca="false">RAW_DATA!H2541</f>
        <v>4144.2</v>
      </c>
      <c r="I2545" s="5" t="n">
        <f aca="false">RAW_DATA!I2541</f>
        <v>25</v>
      </c>
      <c r="J2545" s="2" t="str">
        <f aca="false">RAW_DATA!J2541</f>
        <v>Yes</v>
      </c>
      <c r="K2545" s="15" t="n">
        <f aca="false">IF(AND(F2545&lt;&gt;"",E2545&lt;&gt;""),DATEVALUE(F2545)-DATEVALUE(E2545),"")</f>
        <v>3</v>
      </c>
      <c r="L2545" s="4" t="n">
        <f aca="false">H2545*(1-I2545/100)</f>
        <v>3108.15</v>
      </c>
      <c r="M2545" s="4" t="n">
        <f aca="false">H2545*CALCULATIONS!$B$2</f>
        <v>2486.52</v>
      </c>
      <c r="N2545" s="4" t="n">
        <f aca="false">IF(J2545="Yes",H2545*CALCULATIONS!$B$3,0)</f>
        <v>828.84</v>
      </c>
      <c r="O2545" s="4" t="n">
        <f aca="false">L2545-M2545-N2545</f>
        <v>-207.21</v>
      </c>
      <c r="P2545" s="16" t="n">
        <f aca="false">IF(L2545&gt;0,O2545/L2545,"")</f>
        <v>-0.0666666666666668</v>
      </c>
    </row>
    <row r="2546" customFormat="false" ht="15" hidden="false" customHeight="false" outlineLevel="0" collapsed="false">
      <c r="A2546" s="2" t="str">
        <f aca="false">RAW_DATA!A2542</f>
        <v>ORD-102541</v>
      </c>
      <c r="B2546" s="2" t="str">
        <f aca="false">RAW_DATA!B2542</f>
        <v>CUST-1121</v>
      </c>
      <c r="C2546" s="2" t="str">
        <f aca="false">RAW_DATA!C2542</f>
        <v>Men</v>
      </c>
      <c r="D2546" s="2" t="str">
        <f aca="false">RAW_DATA!D2542</f>
        <v>MEN-JACKET-001</v>
      </c>
      <c r="E2546" s="14" t="str">
        <f aca="false">RAW_DATA!E2542</f>
        <v>2024-10-03</v>
      </c>
      <c r="F2546" s="14" t="str">
        <f aca="false">RAW_DATA!F2542</f>
        <v>2024-10-12</v>
      </c>
      <c r="G2546" s="2" t="str">
        <f aca="false">RAW_DATA!G2542</f>
        <v>Gandaki</v>
      </c>
      <c r="H2546" s="4" t="n">
        <f aca="false">RAW_DATA!H2542</f>
        <v>5159.37</v>
      </c>
      <c r="I2546" s="5" t="n">
        <f aca="false">RAW_DATA!I2542</f>
        <v>25</v>
      </c>
      <c r="J2546" s="2" t="str">
        <f aca="false">RAW_DATA!J2542</f>
        <v>No</v>
      </c>
      <c r="K2546" s="15" t="n">
        <f aca="false">IF(AND(F2546&lt;&gt;"",E2546&lt;&gt;""),DATEVALUE(F2546)-DATEVALUE(E2546),"")</f>
        <v>9</v>
      </c>
      <c r="L2546" s="4" t="n">
        <f aca="false">H2546*(1-I2546/100)</f>
        <v>3869.5275</v>
      </c>
      <c r="M2546" s="4" t="n">
        <f aca="false">H2546*CALCULATIONS!$B$2</f>
        <v>3095.622</v>
      </c>
      <c r="N2546" s="4" t="n">
        <f aca="false">IF(J2546="Yes",H2546*CALCULATIONS!$B$3,0)</f>
        <v>0</v>
      </c>
      <c r="O2546" s="4" t="n">
        <f aca="false">L2546-M2546-N2546</f>
        <v>773.9055</v>
      </c>
      <c r="P2546" s="16" t="n">
        <f aca="false">IF(L2546&gt;0,O2546/L2546,"")</f>
        <v>0.2</v>
      </c>
    </row>
    <row r="2547" customFormat="false" ht="15" hidden="false" customHeight="false" outlineLevel="0" collapsed="false">
      <c r="A2547" s="2" t="str">
        <f aca="false">RAW_DATA!A2543</f>
        <v>ORD-102542</v>
      </c>
      <c r="B2547" s="2" t="str">
        <f aca="false">RAW_DATA!B2543</f>
        <v>CUST-4423</v>
      </c>
      <c r="C2547" s="2" t="str">
        <f aca="false">RAW_DATA!C2543</f>
        <v>Men</v>
      </c>
      <c r="D2547" s="2" t="str">
        <f aca="false">RAW_DATA!D2543</f>
        <v>MEN-CHINO-001</v>
      </c>
      <c r="E2547" s="14" t="str">
        <f aca="false">RAW_DATA!E2543</f>
        <v>2024-11-20</v>
      </c>
      <c r="F2547" s="14" t="str">
        <f aca="false">RAW_DATA!F2543</f>
        <v>2024-11-25</v>
      </c>
      <c r="G2547" s="2" t="str">
        <f aca="false">RAW_DATA!G2543</f>
        <v>Madhesh</v>
      </c>
      <c r="H2547" s="4" t="n">
        <f aca="false">RAW_DATA!H2543</f>
        <v>6755.62</v>
      </c>
      <c r="I2547" s="5" t="n">
        <f aca="false">RAW_DATA!I2543</f>
        <v>0</v>
      </c>
      <c r="J2547" s="2" t="str">
        <f aca="false">RAW_DATA!J2543</f>
        <v>No</v>
      </c>
      <c r="K2547" s="15" t="n">
        <f aca="false">IF(AND(F2547&lt;&gt;"",E2547&lt;&gt;""),DATEVALUE(F2547)-DATEVALUE(E2547),"")</f>
        <v>5</v>
      </c>
      <c r="L2547" s="4" t="n">
        <f aca="false">H2547*(1-I2547/100)</f>
        <v>6755.62</v>
      </c>
      <c r="M2547" s="4" t="n">
        <f aca="false">H2547*CALCULATIONS!$B$2</f>
        <v>4053.372</v>
      </c>
      <c r="N2547" s="4" t="n">
        <f aca="false">IF(J2547="Yes",H2547*CALCULATIONS!$B$3,0)</f>
        <v>0</v>
      </c>
      <c r="O2547" s="4" t="n">
        <f aca="false">L2547-M2547-N2547</f>
        <v>2702.248</v>
      </c>
      <c r="P2547" s="16" t="n">
        <f aca="false">IF(L2547&gt;0,O2547/L2547,"")</f>
        <v>0.4</v>
      </c>
    </row>
    <row r="2548" customFormat="false" ht="15" hidden="false" customHeight="false" outlineLevel="0" collapsed="false">
      <c r="A2548" s="2" t="str">
        <f aca="false">RAW_DATA!A2544</f>
        <v>ORD-102543</v>
      </c>
      <c r="B2548" s="2" t="str">
        <f aca="false">RAW_DATA!B2544</f>
        <v>CUST-1936</v>
      </c>
      <c r="C2548" s="2" t="str">
        <f aca="false">RAW_DATA!C2544</f>
        <v>Kids</v>
      </c>
      <c r="D2548" s="2" t="str">
        <f aca="false">RAW_DATA!D2544</f>
        <v>KID-JEANS-001</v>
      </c>
      <c r="E2548" s="14" t="str">
        <f aca="false">RAW_DATA!E2544</f>
        <v>2024-02-18</v>
      </c>
      <c r="F2548" s="14" t="str">
        <f aca="false">RAW_DATA!F2544</f>
        <v>2024-02-23</v>
      </c>
      <c r="G2548" s="2" t="str">
        <f aca="false">RAW_DATA!G2544</f>
        <v>Gandaki</v>
      </c>
      <c r="H2548" s="4" t="n">
        <f aca="false">RAW_DATA!H2544</f>
        <v>6734.98</v>
      </c>
      <c r="I2548" s="5" t="n">
        <f aca="false">RAW_DATA!I2544</f>
        <v>20</v>
      </c>
      <c r="J2548" s="2" t="str">
        <f aca="false">RAW_DATA!J2544</f>
        <v>No</v>
      </c>
      <c r="K2548" s="15" t="n">
        <f aca="false">IF(AND(F2548&lt;&gt;"",E2548&lt;&gt;""),DATEVALUE(F2548)-DATEVALUE(E2548),"")</f>
        <v>5</v>
      </c>
      <c r="L2548" s="4" t="n">
        <f aca="false">H2548*(1-I2548/100)</f>
        <v>5387.984</v>
      </c>
      <c r="M2548" s="4" t="n">
        <f aca="false">H2548*CALCULATIONS!$B$2</f>
        <v>4040.988</v>
      </c>
      <c r="N2548" s="4" t="n">
        <f aca="false">IF(J2548="Yes",H2548*CALCULATIONS!$B$3,0)</f>
        <v>0</v>
      </c>
      <c r="O2548" s="4" t="n">
        <f aca="false">L2548-M2548-N2548</f>
        <v>1346.996</v>
      </c>
      <c r="P2548" s="16" t="n">
        <f aca="false">IF(L2548&gt;0,O2548/L2548,"")</f>
        <v>0.25</v>
      </c>
    </row>
    <row r="2549" customFormat="false" ht="15" hidden="false" customHeight="false" outlineLevel="0" collapsed="false">
      <c r="A2549" s="2" t="str">
        <f aca="false">RAW_DATA!A2545</f>
        <v>ORD-102544</v>
      </c>
      <c r="B2549" s="2" t="str">
        <f aca="false">RAW_DATA!B2545</f>
        <v>CUST-6464</v>
      </c>
      <c r="C2549" s="2" t="str">
        <f aca="false">RAW_DATA!C2545</f>
        <v>Men</v>
      </c>
      <c r="D2549" s="2" t="str">
        <f aca="false">RAW_DATA!D2545</f>
        <v>MEN-TSHIRT-001</v>
      </c>
      <c r="E2549" s="14" t="str">
        <f aca="false">RAW_DATA!E2545</f>
        <v>2024-08-09</v>
      </c>
      <c r="F2549" s="14" t="str">
        <f aca="false">RAW_DATA!F2545</f>
        <v>2024-08-13</v>
      </c>
      <c r="G2549" s="2" t="str">
        <f aca="false">RAW_DATA!G2545</f>
        <v>Lumbini</v>
      </c>
      <c r="H2549" s="4" t="n">
        <f aca="false">RAW_DATA!H2545</f>
        <v>4702.62</v>
      </c>
      <c r="I2549" s="5" t="n">
        <f aca="false">RAW_DATA!I2545</f>
        <v>25</v>
      </c>
      <c r="J2549" s="2" t="str">
        <f aca="false">RAW_DATA!J2545</f>
        <v>No</v>
      </c>
      <c r="K2549" s="15" t="n">
        <f aca="false">IF(AND(F2549&lt;&gt;"",E2549&lt;&gt;""),DATEVALUE(F2549)-DATEVALUE(E2549),"")</f>
        <v>4</v>
      </c>
      <c r="L2549" s="4" t="n">
        <f aca="false">H2549*(1-I2549/100)</f>
        <v>3526.965</v>
      </c>
      <c r="M2549" s="4" t="n">
        <f aca="false">H2549*CALCULATIONS!$B$2</f>
        <v>2821.572</v>
      </c>
      <c r="N2549" s="4" t="n">
        <f aca="false">IF(J2549="Yes",H2549*CALCULATIONS!$B$3,0)</f>
        <v>0</v>
      </c>
      <c r="O2549" s="4" t="n">
        <f aca="false">L2549-M2549-N2549</f>
        <v>705.393000000001</v>
      </c>
      <c r="P2549" s="16" t="n">
        <f aca="false">IF(L2549&gt;0,O2549/L2549,"")</f>
        <v>0.2</v>
      </c>
    </row>
    <row r="2550" customFormat="false" ht="15" hidden="false" customHeight="false" outlineLevel="0" collapsed="false">
      <c r="A2550" s="2" t="str">
        <f aca="false">RAW_DATA!A2546</f>
        <v>ORD-102545</v>
      </c>
      <c r="B2550" s="2" t="str">
        <f aca="false">RAW_DATA!B2546</f>
        <v>CUST-8163</v>
      </c>
      <c r="C2550" s="2" t="str">
        <f aca="false">RAW_DATA!C2546</f>
        <v>Women</v>
      </c>
      <c r="D2550" s="2" t="str">
        <f aca="false">RAW_DATA!D2546</f>
        <v>WOM-BLOUSE-001</v>
      </c>
      <c r="E2550" s="14" t="str">
        <f aca="false">RAW_DATA!E2546</f>
        <v>2024-10-04</v>
      </c>
      <c r="F2550" s="14" t="str">
        <f aca="false">RAW_DATA!F2546</f>
        <v>2024-10-07</v>
      </c>
      <c r="G2550" s="2" t="str">
        <f aca="false">RAW_DATA!G2546</f>
        <v>Lumbini</v>
      </c>
      <c r="H2550" s="4" t="n">
        <f aca="false">RAW_DATA!H2546</f>
        <v>3285.53</v>
      </c>
      <c r="I2550" s="5" t="n">
        <f aca="false">RAW_DATA!I2546</f>
        <v>20</v>
      </c>
      <c r="J2550" s="2" t="str">
        <f aca="false">RAW_DATA!J2546</f>
        <v>No</v>
      </c>
      <c r="K2550" s="15" t="n">
        <f aca="false">IF(AND(F2550&lt;&gt;"",E2550&lt;&gt;""),DATEVALUE(F2550)-DATEVALUE(E2550),"")</f>
        <v>3</v>
      </c>
      <c r="L2550" s="4" t="n">
        <f aca="false">H2550*(1-I2550/100)</f>
        <v>2628.424</v>
      </c>
      <c r="M2550" s="4" t="n">
        <f aca="false">H2550*CALCULATIONS!$B$2</f>
        <v>1971.318</v>
      </c>
      <c r="N2550" s="4" t="n">
        <f aca="false">IF(J2550="Yes",H2550*CALCULATIONS!$B$3,0)</f>
        <v>0</v>
      </c>
      <c r="O2550" s="4" t="n">
        <f aca="false">L2550-M2550-N2550</f>
        <v>657.106</v>
      </c>
      <c r="P2550" s="16" t="n">
        <f aca="false">IF(L2550&gt;0,O2550/L2550,"")</f>
        <v>0.25</v>
      </c>
    </row>
    <row r="2551" customFormat="false" ht="15" hidden="false" customHeight="false" outlineLevel="0" collapsed="false">
      <c r="A2551" s="2" t="str">
        <f aca="false">RAW_DATA!A2547</f>
        <v>ORD-102546</v>
      </c>
      <c r="B2551" s="2" t="str">
        <f aca="false">RAW_DATA!B2547</f>
        <v>CUST-3757</v>
      </c>
      <c r="C2551" s="2" t="str">
        <f aca="false">RAW_DATA!C2547</f>
        <v>Women</v>
      </c>
      <c r="D2551" s="2" t="str">
        <f aca="false">RAW_DATA!D2547</f>
        <v>WOM-SUIT-001</v>
      </c>
      <c r="E2551" s="14" t="str">
        <f aca="false">RAW_DATA!E2547</f>
        <v>2024-09-17</v>
      </c>
      <c r="F2551" s="14" t="str">
        <f aca="false">RAW_DATA!F2547</f>
        <v>2024-09-21</v>
      </c>
      <c r="G2551" s="2" t="str">
        <f aca="false">RAW_DATA!G2547</f>
        <v>Bagmati</v>
      </c>
      <c r="H2551" s="4" t="n">
        <f aca="false">RAW_DATA!H2547</f>
        <v>2992.57</v>
      </c>
      <c r="I2551" s="5" t="n">
        <f aca="false">RAW_DATA!I2547</f>
        <v>30</v>
      </c>
      <c r="J2551" s="2" t="str">
        <f aca="false">RAW_DATA!J2547</f>
        <v>No</v>
      </c>
      <c r="K2551" s="15" t="n">
        <f aca="false">IF(AND(F2551&lt;&gt;"",E2551&lt;&gt;""),DATEVALUE(F2551)-DATEVALUE(E2551),"")</f>
        <v>4</v>
      </c>
      <c r="L2551" s="4" t="n">
        <f aca="false">H2551*(1-I2551/100)</f>
        <v>2094.799</v>
      </c>
      <c r="M2551" s="4" t="n">
        <f aca="false">H2551*CALCULATIONS!$B$2</f>
        <v>1795.542</v>
      </c>
      <c r="N2551" s="4" t="n">
        <f aca="false">IF(J2551="Yes",H2551*CALCULATIONS!$B$3,0)</f>
        <v>0</v>
      </c>
      <c r="O2551" s="4" t="n">
        <f aca="false">L2551-M2551-N2551</f>
        <v>299.257</v>
      </c>
      <c r="P2551" s="16" t="n">
        <f aca="false">IF(L2551&gt;0,O2551/L2551,"")</f>
        <v>0.142857142857143</v>
      </c>
    </row>
    <row r="2552" customFormat="false" ht="15" hidden="false" customHeight="false" outlineLevel="0" collapsed="false">
      <c r="A2552" s="2" t="str">
        <f aca="false">RAW_DATA!A2548</f>
        <v>ORD-102547</v>
      </c>
      <c r="B2552" s="2" t="str">
        <f aca="false">RAW_DATA!B2548</f>
        <v>CUST-3765</v>
      </c>
      <c r="C2552" s="2" t="str">
        <f aca="false">RAW_DATA!C2548</f>
        <v>Men</v>
      </c>
      <c r="D2552" s="2" t="str">
        <f aca="false">RAW_DATA!D2548</f>
        <v>MEN-JEANS-002</v>
      </c>
      <c r="E2552" s="14" t="str">
        <f aca="false">RAW_DATA!E2548</f>
        <v>2024-07-10</v>
      </c>
      <c r="F2552" s="14" t="str">
        <f aca="false">RAW_DATA!F2548</f>
        <v>2024-07-12</v>
      </c>
      <c r="G2552" s="2" t="str">
        <f aca="false">RAW_DATA!G2548</f>
        <v>Karnali</v>
      </c>
      <c r="H2552" s="4" t="n">
        <f aca="false">RAW_DATA!H2548</f>
        <v>13185.99</v>
      </c>
      <c r="I2552" s="5" t="n">
        <f aca="false">RAW_DATA!I2548</f>
        <v>25</v>
      </c>
      <c r="J2552" s="2" t="str">
        <f aca="false">RAW_DATA!J2548</f>
        <v>No</v>
      </c>
      <c r="K2552" s="15" t="n">
        <f aca="false">IF(AND(F2552&lt;&gt;"",E2552&lt;&gt;""),DATEVALUE(F2552)-DATEVALUE(E2552),"")</f>
        <v>2</v>
      </c>
      <c r="L2552" s="4" t="n">
        <f aca="false">H2552*(1-I2552/100)</f>
        <v>9889.4925</v>
      </c>
      <c r="M2552" s="4" t="n">
        <f aca="false">H2552*CALCULATIONS!$B$2</f>
        <v>7911.594</v>
      </c>
      <c r="N2552" s="4" t="n">
        <f aca="false">IF(J2552="Yes",H2552*CALCULATIONS!$B$3,0)</f>
        <v>0</v>
      </c>
      <c r="O2552" s="4" t="n">
        <f aca="false">L2552-M2552-N2552</f>
        <v>1977.8985</v>
      </c>
      <c r="P2552" s="16" t="n">
        <f aca="false">IF(L2552&gt;0,O2552/L2552,"")</f>
        <v>0.2</v>
      </c>
    </row>
    <row r="2553" customFormat="false" ht="15" hidden="false" customHeight="false" outlineLevel="0" collapsed="false">
      <c r="A2553" s="2" t="str">
        <f aca="false">RAW_DATA!A2549</f>
        <v>ORD-102548</v>
      </c>
      <c r="B2553" s="2" t="str">
        <f aca="false">RAW_DATA!B2549</f>
        <v>CUST-7647</v>
      </c>
      <c r="C2553" s="2" t="str">
        <f aca="false">RAW_DATA!C2549</f>
        <v>Women</v>
      </c>
      <c r="D2553" s="2" t="str">
        <f aca="false">RAW_DATA!D2549</f>
        <v>WOM-DRESS-001</v>
      </c>
      <c r="E2553" s="14" t="str">
        <f aca="false">RAW_DATA!E2549</f>
        <v>2024-02-24</v>
      </c>
      <c r="F2553" s="14" t="str">
        <f aca="false">RAW_DATA!F2549</f>
        <v>2024-03-01</v>
      </c>
      <c r="G2553" s="2" t="str">
        <f aca="false">RAW_DATA!G2549</f>
        <v>Bagmati</v>
      </c>
      <c r="H2553" s="4" t="n">
        <f aca="false">RAW_DATA!H2549</f>
        <v>625.03</v>
      </c>
      <c r="I2553" s="5" t="n">
        <f aca="false">RAW_DATA!I2549</f>
        <v>10</v>
      </c>
      <c r="J2553" s="2" t="str">
        <f aca="false">RAW_DATA!J2549</f>
        <v>No</v>
      </c>
      <c r="K2553" s="15" t="n">
        <f aca="false">IF(AND(F2553&lt;&gt;"",E2553&lt;&gt;""),DATEVALUE(F2553)-DATEVALUE(E2553),"")</f>
        <v>6</v>
      </c>
      <c r="L2553" s="4" t="n">
        <f aca="false">H2553*(1-I2553/100)</f>
        <v>562.527</v>
      </c>
      <c r="M2553" s="4" t="n">
        <f aca="false">H2553*CALCULATIONS!$B$2</f>
        <v>375.018</v>
      </c>
      <c r="N2553" s="4" t="n">
        <f aca="false">IF(J2553="Yes",H2553*CALCULATIONS!$B$3,0)</f>
        <v>0</v>
      </c>
      <c r="O2553" s="4" t="n">
        <f aca="false">L2553-M2553-N2553</f>
        <v>187.509</v>
      </c>
      <c r="P2553" s="16" t="n">
        <f aca="false">IF(L2553&gt;0,O2553/L2553,"")</f>
        <v>0.333333333333333</v>
      </c>
    </row>
    <row r="2554" customFormat="false" ht="15" hidden="false" customHeight="false" outlineLevel="0" collapsed="false">
      <c r="A2554" s="2" t="str">
        <f aca="false">RAW_DATA!A2550</f>
        <v>ORD-102549</v>
      </c>
      <c r="B2554" s="2" t="str">
        <f aca="false">RAW_DATA!B2550</f>
        <v>CUST-1208</v>
      </c>
      <c r="C2554" s="2" t="str">
        <f aca="false">RAW_DATA!C2550</f>
        <v>Men</v>
      </c>
      <c r="D2554" s="2" t="str">
        <f aca="false">RAW_DATA!D2550</f>
        <v>MEN-JACKET-001</v>
      </c>
      <c r="E2554" s="14" t="str">
        <f aca="false">RAW_DATA!E2550</f>
        <v>2024-10-28</v>
      </c>
      <c r="F2554" s="14" t="str">
        <f aca="false">RAW_DATA!F2550</f>
        <v>2024-11-05</v>
      </c>
      <c r="G2554" s="2" t="str">
        <f aca="false">RAW_DATA!G2550</f>
        <v>Madhesh</v>
      </c>
      <c r="H2554" s="4" t="n">
        <f aca="false">RAW_DATA!H2550</f>
        <v>6462.24</v>
      </c>
      <c r="I2554" s="5" t="n">
        <f aca="false">RAW_DATA!I2550</f>
        <v>20</v>
      </c>
      <c r="J2554" s="2" t="str">
        <f aca="false">RAW_DATA!J2550</f>
        <v>No</v>
      </c>
      <c r="K2554" s="15" t="n">
        <f aca="false">IF(AND(F2554&lt;&gt;"",E2554&lt;&gt;""),DATEVALUE(F2554)-DATEVALUE(E2554),"")</f>
        <v>8</v>
      </c>
      <c r="L2554" s="4" t="n">
        <f aca="false">H2554*(1-I2554/100)</f>
        <v>5169.792</v>
      </c>
      <c r="M2554" s="4" t="n">
        <f aca="false">H2554*CALCULATIONS!$B$2</f>
        <v>3877.344</v>
      </c>
      <c r="N2554" s="4" t="n">
        <f aca="false">IF(J2554="Yes",H2554*CALCULATIONS!$B$3,0)</f>
        <v>0</v>
      </c>
      <c r="O2554" s="4" t="n">
        <f aca="false">L2554-M2554-N2554</f>
        <v>1292.448</v>
      </c>
      <c r="P2554" s="16" t="n">
        <f aca="false">IF(L2554&gt;0,O2554/L2554,"")</f>
        <v>0.25</v>
      </c>
    </row>
    <row r="2555" customFormat="false" ht="15" hidden="false" customHeight="false" outlineLevel="0" collapsed="false">
      <c r="A2555" s="2" t="str">
        <f aca="false">RAW_DATA!A2551</f>
        <v>ORD-102550</v>
      </c>
      <c r="B2555" s="2" t="str">
        <f aca="false">RAW_DATA!B2551</f>
        <v>CUST-1187</v>
      </c>
      <c r="C2555" s="2" t="str">
        <f aca="false">RAW_DATA!C2551</f>
        <v>Men</v>
      </c>
      <c r="D2555" s="2" t="str">
        <f aca="false">RAW_DATA!D2551</f>
        <v>MEN-JEANS-001</v>
      </c>
      <c r="E2555" s="14" t="str">
        <f aca="false">RAW_DATA!E2551</f>
        <v>2024-02-14</v>
      </c>
      <c r="F2555" s="14" t="str">
        <f aca="false">RAW_DATA!F2551</f>
        <v>2024-02-18</v>
      </c>
      <c r="G2555" s="2" t="str">
        <f aca="false">RAW_DATA!G2551</f>
        <v>Lumbini</v>
      </c>
      <c r="H2555" s="4" t="n">
        <f aca="false">RAW_DATA!H2551</f>
        <v>13869.84</v>
      </c>
      <c r="I2555" s="5" t="n">
        <f aca="false">RAW_DATA!I2551</f>
        <v>5</v>
      </c>
      <c r="J2555" s="2" t="str">
        <f aca="false">RAW_DATA!J2551</f>
        <v>No</v>
      </c>
      <c r="K2555" s="15" t="n">
        <f aca="false">IF(AND(F2555&lt;&gt;"",E2555&lt;&gt;""),DATEVALUE(F2555)-DATEVALUE(E2555),"")</f>
        <v>4</v>
      </c>
      <c r="L2555" s="4" t="n">
        <f aca="false">H2555*(1-I2555/100)</f>
        <v>13176.348</v>
      </c>
      <c r="M2555" s="4" t="n">
        <f aca="false">H2555*CALCULATIONS!$B$2</f>
        <v>8321.904</v>
      </c>
      <c r="N2555" s="4" t="n">
        <f aca="false">IF(J2555="Yes",H2555*CALCULATIONS!$B$3,0)</f>
        <v>0</v>
      </c>
      <c r="O2555" s="4" t="n">
        <f aca="false">L2555-M2555-N2555</f>
        <v>4854.444</v>
      </c>
      <c r="P2555" s="16" t="n">
        <f aca="false">IF(L2555&gt;0,O2555/L2555,"")</f>
        <v>0.368421052631579</v>
      </c>
    </row>
    <row r="2556" customFormat="false" ht="15" hidden="false" customHeight="false" outlineLevel="0" collapsed="false">
      <c r="A2556" s="2" t="str">
        <f aca="false">RAW_DATA!A2552</f>
        <v>ORD-102551</v>
      </c>
      <c r="B2556" s="2" t="str">
        <f aca="false">RAW_DATA!B2552</f>
        <v>CUST-7529</v>
      </c>
      <c r="C2556" s="2" t="str">
        <f aca="false">RAW_DATA!C2552</f>
        <v>Women</v>
      </c>
      <c r="D2556" s="2" t="str">
        <f aca="false">RAW_DATA!D2552</f>
        <v>WOM-SCARF-001</v>
      </c>
      <c r="E2556" s="14" t="str">
        <f aca="false">RAW_DATA!E2552</f>
        <v>2024-12-21</v>
      </c>
      <c r="F2556" s="14" t="str">
        <f aca="false">RAW_DATA!F2552</f>
        <v>2024-12-26</v>
      </c>
      <c r="G2556" s="2" t="str">
        <f aca="false">RAW_DATA!G2552</f>
        <v>Lumbini</v>
      </c>
      <c r="H2556" s="4" t="n">
        <f aca="false">RAW_DATA!H2552</f>
        <v>6219.08</v>
      </c>
      <c r="I2556" s="5" t="n">
        <f aca="false">RAW_DATA!I2552</f>
        <v>15</v>
      </c>
      <c r="J2556" s="2" t="str">
        <f aca="false">RAW_DATA!J2552</f>
        <v>Yes</v>
      </c>
      <c r="K2556" s="15" t="n">
        <f aca="false">IF(AND(F2556&lt;&gt;"",E2556&lt;&gt;""),DATEVALUE(F2556)-DATEVALUE(E2556),"")</f>
        <v>5</v>
      </c>
      <c r="L2556" s="4" t="n">
        <f aca="false">H2556*(1-I2556/100)</f>
        <v>5286.218</v>
      </c>
      <c r="M2556" s="4" t="n">
        <f aca="false">H2556*CALCULATIONS!$B$2</f>
        <v>3731.448</v>
      </c>
      <c r="N2556" s="4" t="n">
        <f aca="false">IF(J2556="Yes",H2556*CALCULATIONS!$B$3,0)</f>
        <v>1243.816</v>
      </c>
      <c r="O2556" s="4" t="n">
        <f aca="false">L2556-M2556-N2556</f>
        <v>310.954</v>
      </c>
      <c r="P2556" s="16" t="n">
        <f aca="false">IF(L2556&gt;0,O2556/L2556,"")</f>
        <v>0.0588235294117647</v>
      </c>
    </row>
    <row r="2557" customFormat="false" ht="15" hidden="false" customHeight="false" outlineLevel="0" collapsed="false">
      <c r="A2557" s="2" t="str">
        <f aca="false">RAW_DATA!A2553</f>
        <v>ORD-102552</v>
      </c>
      <c r="B2557" s="2" t="str">
        <f aca="false">RAW_DATA!B2553</f>
        <v>CUST-8818</v>
      </c>
      <c r="C2557" s="2" t="str">
        <f aca="false">RAW_DATA!C2553</f>
        <v>Men</v>
      </c>
      <c r="D2557" s="2" t="str">
        <f aca="false">RAW_DATA!D2553</f>
        <v>MEN-SUIT-001</v>
      </c>
      <c r="E2557" s="14" t="str">
        <f aca="false">RAW_DATA!E2553</f>
        <v>2024-07-03</v>
      </c>
      <c r="F2557" s="14" t="str">
        <f aca="false">RAW_DATA!F2553</f>
        <v>2024-07-08</v>
      </c>
      <c r="G2557" s="2" t="str">
        <f aca="false">RAW_DATA!G2553</f>
        <v>Karnali</v>
      </c>
      <c r="H2557" s="4" t="n">
        <f aca="false">RAW_DATA!H2553</f>
        <v>14461.66</v>
      </c>
      <c r="I2557" s="5" t="n">
        <f aca="false">RAW_DATA!I2553</f>
        <v>0</v>
      </c>
      <c r="J2557" s="2" t="str">
        <f aca="false">RAW_DATA!J2553</f>
        <v>No</v>
      </c>
      <c r="K2557" s="15" t="n">
        <f aca="false">IF(AND(F2557&lt;&gt;"",E2557&lt;&gt;""),DATEVALUE(F2557)-DATEVALUE(E2557),"")</f>
        <v>5</v>
      </c>
      <c r="L2557" s="4" t="n">
        <f aca="false">H2557*(1-I2557/100)</f>
        <v>14461.66</v>
      </c>
      <c r="M2557" s="4" t="n">
        <f aca="false">H2557*CALCULATIONS!$B$2</f>
        <v>8676.996</v>
      </c>
      <c r="N2557" s="4" t="n">
        <f aca="false">IF(J2557="Yes",H2557*CALCULATIONS!$B$3,0)</f>
        <v>0</v>
      </c>
      <c r="O2557" s="4" t="n">
        <f aca="false">L2557-M2557-N2557</f>
        <v>5784.664</v>
      </c>
      <c r="P2557" s="16" t="n">
        <f aca="false">IF(L2557&gt;0,O2557/L2557,"")</f>
        <v>0.4</v>
      </c>
    </row>
    <row r="2558" customFormat="false" ht="15" hidden="false" customHeight="false" outlineLevel="0" collapsed="false">
      <c r="A2558" s="2" t="str">
        <f aca="false">RAW_DATA!A2554</f>
        <v>ORD-102553</v>
      </c>
      <c r="B2558" s="2" t="str">
        <f aca="false">RAW_DATA!B2554</f>
        <v>CUST-4598</v>
      </c>
      <c r="C2558" s="2" t="str">
        <f aca="false">RAW_DATA!C2554</f>
        <v>Kids</v>
      </c>
      <c r="D2558" s="2" t="str">
        <f aca="false">RAW_DATA!D2554</f>
        <v>KID-TSHIRT-001</v>
      </c>
      <c r="E2558" s="14" t="str">
        <f aca="false">RAW_DATA!E2554</f>
        <v>2024-01-26</v>
      </c>
      <c r="F2558" s="14" t="str">
        <f aca="false">RAW_DATA!F2554</f>
        <v>2024-02-03</v>
      </c>
      <c r="G2558" s="2" t="str">
        <f aca="false">RAW_DATA!G2554</f>
        <v>Bagmati</v>
      </c>
      <c r="H2558" s="4" t="n">
        <f aca="false">RAW_DATA!H2554</f>
        <v>9410.59</v>
      </c>
      <c r="I2558" s="5" t="n">
        <f aca="false">RAW_DATA!I2554</f>
        <v>5</v>
      </c>
      <c r="J2558" s="2" t="str">
        <f aca="false">RAW_DATA!J2554</f>
        <v>Yes</v>
      </c>
      <c r="K2558" s="15" t="n">
        <f aca="false">IF(AND(F2558&lt;&gt;"",E2558&lt;&gt;""),DATEVALUE(F2558)-DATEVALUE(E2558),"")</f>
        <v>8</v>
      </c>
      <c r="L2558" s="4" t="n">
        <f aca="false">H2558*(1-I2558/100)</f>
        <v>8940.0605</v>
      </c>
      <c r="M2558" s="4" t="n">
        <f aca="false">H2558*CALCULATIONS!$B$2</f>
        <v>5646.354</v>
      </c>
      <c r="N2558" s="4" t="n">
        <f aca="false">IF(J2558="Yes",H2558*CALCULATIONS!$B$3,0)</f>
        <v>1882.118</v>
      </c>
      <c r="O2558" s="4" t="n">
        <f aca="false">L2558-M2558-N2558</f>
        <v>1411.5885</v>
      </c>
      <c r="P2558" s="16" t="n">
        <f aca="false">IF(L2558&gt;0,O2558/L2558,"")</f>
        <v>0.157894736842105</v>
      </c>
    </row>
    <row r="2559" customFormat="false" ht="15" hidden="false" customHeight="false" outlineLevel="0" collapsed="false">
      <c r="A2559" s="2" t="str">
        <f aca="false">RAW_DATA!A2555</f>
        <v>ORD-102554</v>
      </c>
      <c r="B2559" s="2" t="str">
        <f aca="false">RAW_DATA!B2555</f>
        <v>CUST-4640</v>
      </c>
      <c r="C2559" s="2" t="str">
        <f aca="false">RAW_DATA!C2555</f>
        <v>Men</v>
      </c>
      <c r="D2559" s="2" t="str">
        <f aca="false">RAW_DATA!D2555</f>
        <v>MEN-JEANS-002</v>
      </c>
      <c r="E2559" s="14" t="str">
        <f aca="false">RAW_DATA!E2555</f>
        <v>2024-06-01</v>
      </c>
      <c r="F2559" s="14" t="str">
        <f aca="false">RAW_DATA!F2555</f>
        <v>2024-06-10</v>
      </c>
      <c r="G2559" s="2" t="str">
        <f aca="false">RAW_DATA!G2555</f>
        <v>Gandaki</v>
      </c>
      <c r="H2559" s="4" t="n">
        <f aca="false">RAW_DATA!H2555</f>
        <v>2449.8</v>
      </c>
      <c r="I2559" s="5" t="n">
        <f aca="false">RAW_DATA!I2555</f>
        <v>5</v>
      </c>
      <c r="J2559" s="2" t="str">
        <f aca="false">RAW_DATA!J2555</f>
        <v>Yes</v>
      </c>
      <c r="K2559" s="15" t="n">
        <f aca="false">IF(AND(F2559&lt;&gt;"",E2559&lt;&gt;""),DATEVALUE(F2559)-DATEVALUE(E2559),"")</f>
        <v>9</v>
      </c>
      <c r="L2559" s="4" t="n">
        <f aca="false">H2559*(1-I2559/100)</f>
        <v>2327.31</v>
      </c>
      <c r="M2559" s="4" t="n">
        <f aca="false">H2559*CALCULATIONS!$B$2</f>
        <v>1469.88</v>
      </c>
      <c r="N2559" s="4" t="n">
        <f aca="false">IF(J2559="Yes",H2559*CALCULATIONS!$B$3,0)</f>
        <v>489.96</v>
      </c>
      <c r="O2559" s="4" t="n">
        <f aca="false">L2559-M2559-N2559</f>
        <v>367.47</v>
      </c>
      <c r="P2559" s="16" t="n">
        <f aca="false">IF(L2559&gt;0,O2559/L2559,"")</f>
        <v>0.157894736842105</v>
      </c>
    </row>
    <row r="2560" customFormat="false" ht="15" hidden="false" customHeight="false" outlineLevel="0" collapsed="false">
      <c r="A2560" s="2" t="str">
        <f aca="false">RAW_DATA!A2556</f>
        <v>ORD-102555</v>
      </c>
      <c r="B2560" s="2" t="str">
        <f aca="false">RAW_DATA!B2556</f>
        <v>CUST-1610</v>
      </c>
      <c r="C2560" s="2" t="str">
        <f aca="false">RAW_DATA!C2556</f>
        <v>Men</v>
      </c>
      <c r="D2560" s="2" t="str">
        <f aca="false">RAW_DATA!D2556</f>
        <v>MEN-SHIRT-001</v>
      </c>
      <c r="E2560" s="14" t="str">
        <f aca="false">RAW_DATA!E2556</f>
        <v>2024-09-27</v>
      </c>
      <c r="F2560" s="14" t="str">
        <f aca="false">RAW_DATA!F2556</f>
        <v>2024-09-30</v>
      </c>
      <c r="G2560" s="2" t="str">
        <f aca="false">RAW_DATA!G2556</f>
        <v>Lumbini</v>
      </c>
      <c r="H2560" s="4" t="n">
        <f aca="false">RAW_DATA!H2556</f>
        <v>14493.81</v>
      </c>
      <c r="I2560" s="5" t="n">
        <f aca="false">RAW_DATA!I2556</f>
        <v>15</v>
      </c>
      <c r="J2560" s="2" t="str">
        <f aca="false">RAW_DATA!J2556</f>
        <v>No</v>
      </c>
      <c r="K2560" s="15" t="n">
        <f aca="false">IF(AND(F2560&lt;&gt;"",E2560&lt;&gt;""),DATEVALUE(F2560)-DATEVALUE(E2560),"")</f>
        <v>3</v>
      </c>
      <c r="L2560" s="4" t="n">
        <f aca="false">H2560*(1-I2560/100)</f>
        <v>12319.7385</v>
      </c>
      <c r="M2560" s="4" t="n">
        <f aca="false">H2560*CALCULATIONS!$B$2</f>
        <v>8696.286</v>
      </c>
      <c r="N2560" s="4" t="n">
        <f aca="false">IF(J2560="Yes",H2560*CALCULATIONS!$B$3,0)</f>
        <v>0</v>
      </c>
      <c r="O2560" s="4" t="n">
        <f aca="false">L2560-M2560-N2560</f>
        <v>3623.4525</v>
      </c>
      <c r="P2560" s="16" t="n">
        <f aca="false">IF(L2560&gt;0,O2560/L2560,"")</f>
        <v>0.294117647058824</v>
      </c>
    </row>
    <row r="2561" customFormat="false" ht="15" hidden="false" customHeight="false" outlineLevel="0" collapsed="false">
      <c r="A2561" s="2" t="str">
        <f aca="false">RAW_DATA!A2557</f>
        <v>ORD-102556</v>
      </c>
      <c r="B2561" s="2" t="str">
        <f aca="false">RAW_DATA!B2557</f>
        <v>CUST-3126</v>
      </c>
      <c r="C2561" s="2" t="str">
        <f aca="false">RAW_DATA!C2557</f>
        <v>Men</v>
      </c>
      <c r="D2561" s="2" t="str">
        <f aca="false">RAW_DATA!D2557</f>
        <v>MEN-JACKET-001</v>
      </c>
      <c r="E2561" s="14" t="str">
        <f aca="false">RAW_DATA!E2557</f>
        <v>2024-01-29</v>
      </c>
      <c r="F2561" s="14" t="str">
        <f aca="false">RAW_DATA!F2557</f>
        <v>2024-02-03</v>
      </c>
      <c r="G2561" s="2" t="str">
        <f aca="false">RAW_DATA!G2557</f>
        <v>Madhesh</v>
      </c>
      <c r="H2561" s="4" t="n">
        <f aca="false">RAW_DATA!H2557</f>
        <v>11351.25</v>
      </c>
      <c r="I2561" s="5" t="n">
        <f aca="false">RAW_DATA!I2557</f>
        <v>25</v>
      </c>
      <c r="J2561" s="2" t="str">
        <f aca="false">RAW_DATA!J2557</f>
        <v>No</v>
      </c>
      <c r="K2561" s="15" t="n">
        <f aca="false">IF(AND(F2561&lt;&gt;"",E2561&lt;&gt;""),DATEVALUE(F2561)-DATEVALUE(E2561),"")</f>
        <v>5</v>
      </c>
      <c r="L2561" s="4" t="n">
        <f aca="false">H2561*(1-I2561/100)</f>
        <v>8513.4375</v>
      </c>
      <c r="M2561" s="4" t="n">
        <f aca="false">H2561*CALCULATIONS!$B$2</f>
        <v>6810.75</v>
      </c>
      <c r="N2561" s="4" t="n">
        <f aca="false">IF(J2561="Yes",H2561*CALCULATIONS!$B$3,0)</f>
        <v>0</v>
      </c>
      <c r="O2561" s="4" t="n">
        <f aca="false">L2561-M2561-N2561</f>
        <v>1702.6875</v>
      </c>
      <c r="P2561" s="16" t="n">
        <f aca="false">IF(L2561&gt;0,O2561/L2561,"")</f>
        <v>0.2</v>
      </c>
    </row>
    <row r="2562" customFormat="false" ht="15" hidden="false" customHeight="false" outlineLevel="0" collapsed="false">
      <c r="A2562" s="2" t="str">
        <f aca="false">RAW_DATA!A2558</f>
        <v>ORD-102557</v>
      </c>
      <c r="B2562" s="2" t="str">
        <f aca="false">RAW_DATA!B2558</f>
        <v>CUST-8586</v>
      </c>
      <c r="C2562" s="2" t="str">
        <f aca="false">RAW_DATA!C2558</f>
        <v>Men</v>
      </c>
      <c r="D2562" s="2" t="str">
        <f aca="false">RAW_DATA!D2558</f>
        <v>MEN-JEANS-002</v>
      </c>
      <c r="E2562" s="14" t="str">
        <f aca="false">RAW_DATA!E2558</f>
        <v>2024-01-06</v>
      </c>
      <c r="F2562" s="14" t="str">
        <f aca="false">RAW_DATA!F2558</f>
        <v>2024-01-07</v>
      </c>
      <c r="G2562" s="2" t="str">
        <f aca="false">RAW_DATA!G2558</f>
        <v>Lumbini</v>
      </c>
      <c r="H2562" s="4" t="n">
        <f aca="false">RAW_DATA!H2558</f>
        <v>14121.2</v>
      </c>
      <c r="I2562" s="5" t="n">
        <f aca="false">RAW_DATA!I2558</f>
        <v>25</v>
      </c>
      <c r="J2562" s="2" t="str">
        <f aca="false">RAW_DATA!J2558</f>
        <v>No</v>
      </c>
      <c r="K2562" s="15" t="n">
        <f aca="false">IF(AND(F2562&lt;&gt;"",E2562&lt;&gt;""),DATEVALUE(F2562)-DATEVALUE(E2562),"")</f>
        <v>1</v>
      </c>
      <c r="L2562" s="4" t="n">
        <f aca="false">H2562*(1-I2562/100)</f>
        <v>10590.9</v>
      </c>
      <c r="M2562" s="4" t="n">
        <f aca="false">H2562*CALCULATIONS!$B$2</f>
        <v>8472.72</v>
      </c>
      <c r="N2562" s="4" t="n">
        <f aca="false">IF(J2562="Yes",H2562*CALCULATIONS!$B$3,0)</f>
        <v>0</v>
      </c>
      <c r="O2562" s="4" t="n">
        <f aca="false">L2562-M2562-N2562</f>
        <v>2118.18</v>
      </c>
      <c r="P2562" s="16" t="n">
        <f aca="false">IF(L2562&gt;0,O2562/L2562,"")</f>
        <v>0.2</v>
      </c>
    </row>
    <row r="2563" customFormat="false" ht="15" hidden="false" customHeight="false" outlineLevel="0" collapsed="false">
      <c r="A2563" s="2" t="str">
        <f aca="false">RAW_DATA!A2559</f>
        <v>ORD-102558</v>
      </c>
      <c r="B2563" s="2" t="str">
        <f aca="false">RAW_DATA!B2559</f>
        <v>CUST-2823</v>
      </c>
      <c r="C2563" s="2" t="str">
        <f aca="false">RAW_DATA!C2559</f>
        <v>Men</v>
      </c>
      <c r="D2563" s="2" t="str">
        <f aca="false">RAW_DATA!D2559</f>
        <v>MEN-JACKET-001</v>
      </c>
      <c r="E2563" s="14" t="str">
        <f aca="false">RAW_DATA!E2559</f>
        <v>2024-12-03</v>
      </c>
      <c r="F2563" s="14" t="str">
        <f aca="false">RAW_DATA!F2559</f>
        <v>2024-12-06</v>
      </c>
      <c r="G2563" s="2" t="str">
        <f aca="false">RAW_DATA!G2559</f>
        <v>Madhesh</v>
      </c>
      <c r="H2563" s="4" t="n">
        <f aca="false">RAW_DATA!H2559</f>
        <v>12479.35</v>
      </c>
      <c r="I2563" s="5" t="n">
        <f aca="false">RAW_DATA!I2559</f>
        <v>15</v>
      </c>
      <c r="J2563" s="2" t="str">
        <f aca="false">RAW_DATA!J2559</f>
        <v>No</v>
      </c>
      <c r="K2563" s="15" t="n">
        <f aca="false">IF(AND(F2563&lt;&gt;"",E2563&lt;&gt;""),DATEVALUE(F2563)-DATEVALUE(E2563),"")</f>
        <v>3</v>
      </c>
      <c r="L2563" s="4" t="n">
        <f aca="false">H2563*(1-I2563/100)</f>
        <v>10607.4475</v>
      </c>
      <c r="M2563" s="4" t="n">
        <f aca="false">H2563*CALCULATIONS!$B$2</f>
        <v>7487.61</v>
      </c>
      <c r="N2563" s="4" t="n">
        <f aca="false">IF(J2563="Yes",H2563*CALCULATIONS!$B$3,0)</f>
        <v>0</v>
      </c>
      <c r="O2563" s="4" t="n">
        <f aca="false">L2563-M2563-N2563</f>
        <v>3119.8375</v>
      </c>
      <c r="P2563" s="16" t="n">
        <f aca="false">IF(L2563&gt;0,O2563/L2563,"")</f>
        <v>0.294117647058824</v>
      </c>
    </row>
    <row r="2564" customFormat="false" ht="15" hidden="false" customHeight="false" outlineLevel="0" collapsed="false">
      <c r="A2564" s="2" t="str">
        <f aca="false">RAW_DATA!A2560</f>
        <v>ORD-102559</v>
      </c>
      <c r="B2564" s="2" t="str">
        <f aca="false">RAW_DATA!B2560</f>
        <v>CUST-8131</v>
      </c>
      <c r="C2564" s="2" t="str">
        <f aca="false">RAW_DATA!C2560</f>
        <v>Men</v>
      </c>
      <c r="D2564" s="2" t="str">
        <f aca="false">RAW_DATA!D2560</f>
        <v>MEN-JEANS-002</v>
      </c>
      <c r="E2564" s="14" t="str">
        <f aca="false">RAW_DATA!E2560</f>
        <v>2024-11-12</v>
      </c>
      <c r="F2564" s="14" t="str">
        <f aca="false">RAW_DATA!F2560</f>
        <v>2024-11-16</v>
      </c>
      <c r="G2564" s="2" t="str">
        <f aca="false">RAW_DATA!G2560</f>
        <v>Lumbini</v>
      </c>
      <c r="H2564" s="4" t="n">
        <f aca="false">RAW_DATA!H2560</f>
        <v>680.25</v>
      </c>
      <c r="I2564" s="5" t="n">
        <f aca="false">RAW_DATA!I2560</f>
        <v>0</v>
      </c>
      <c r="J2564" s="2" t="str">
        <f aca="false">RAW_DATA!J2560</f>
        <v>No</v>
      </c>
      <c r="K2564" s="15" t="n">
        <f aca="false">IF(AND(F2564&lt;&gt;"",E2564&lt;&gt;""),DATEVALUE(F2564)-DATEVALUE(E2564),"")</f>
        <v>4</v>
      </c>
      <c r="L2564" s="4" t="n">
        <f aca="false">H2564*(1-I2564/100)</f>
        <v>680.25</v>
      </c>
      <c r="M2564" s="4" t="n">
        <f aca="false">H2564*CALCULATIONS!$B$2</f>
        <v>408.15</v>
      </c>
      <c r="N2564" s="4" t="n">
        <f aca="false">IF(J2564="Yes",H2564*CALCULATIONS!$B$3,0)</f>
        <v>0</v>
      </c>
      <c r="O2564" s="4" t="n">
        <f aca="false">L2564-M2564-N2564</f>
        <v>272.1</v>
      </c>
      <c r="P2564" s="16" t="n">
        <f aca="false">IF(L2564&gt;0,O2564/L2564,"")</f>
        <v>0.4</v>
      </c>
    </row>
    <row r="2565" customFormat="false" ht="15" hidden="false" customHeight="false" outlineLevel="0" collapsed="false">
      <c r="A2565" s="2" t="str">
        <f aca="false">RAW_DATA!A2561</f>
        <v>ORD-102560</v>
      </c>
      <c r="B2565" s="2" t="str">
        <f aca="false">RAW_DATA!B2561</f>
        <v>CUST-8532</v>
      </c>
      <c r="C2565" s="2" t="str">
        <f aca="false">RAW_DATA!C2561</f>
        <v>Men</v>
      </c>
      <c r="D2565" s="2" t="str">
        <f aca="false">RAW_DATA!D2561</f>
        <v>MEN-JEANS-002</v>
      </c>
      <c r="E2565" s="14" t="str">
        <f aca="false">RAW_DATA!E2561</f>
        <v>2024-05-27</v>
      </c>
      <c r="F2565" s="14" t="str">
        <f aca="false">RAW_DATA!F2561</f>
        <v>2024-05-29</v>
      </c>
      <c r="G2565" s="2" t="str">
        <f aca="false">RAW_DATA!G2561</f>
        <v>Lumbini</v>
      </c>
      <c r="H2565" s="4" t="n">
        <f aca="false">RAW_DATA!H2561</f>
        <v>5560.01</v>
      </c>
      <c r="I2565" s="5" t="n">
        <f aca="false">RAW_DATA!I2561</f>
        <v>15</v>
      </c>
      <c r="J2565" s="2" t="str">
        <f aca="false">RAW_DATA!J2561</f>
        <v>No</v>
      </c>
      <c r="K2565" s="15" t="n">
        <f aca="false">IF(AND(F2565&lt;&gt;"",E2565&lt;&gt;""),DATEVALUE(F2565)-DATEVALUE(E2565),"")</f>
        <v>2</v>
      </c>
      <c r="L2565" s="4" t="n">
        <f aca="false">H2565*(1-I2565/100)</f>
        <v>4726.0085</v>
      </c>
      <c r="M2565" s="4" t="n">
        <f aca="false">H2565*CALCULATIONS!$B$2</f>
        <v>3336.006</v>
      </c>
      <c r="N2565" s="4" t="n">
        <f aca="false">IF(J2565="Yes",H2565*CALCULATIONS!$B$3,0)</f>
        <v>0</v>
      </c>
      <c r="O2565" s="4" t="n">
        <f aca="false">L2565-M2565-N2565</f>
        <v>1390.0025</v>
      </c>
      <c r="P2565" s="16" t="n">
        <f aca="false">IF(L2565&gt;0,O2565/L2565,"")</f>
        <v>0.294117647058824</v>
      </c>
    </row>
    <row r="2566" customFormat="false" ht="15" hidden="false" customHeight="false" outlineLevel="0" collapsed="false">
      <c r="A2566" s="2" t="str">
        <f aca="false">RAW_DATA!A2562</f>
        <v>ORD-102561</v>
      </c>
      <c r="B2566" s="2" t="str">
        <f aca="false">RAW_DATA!B2562</f>
        <v>CUST-1518</v>
      </c>
      <c r="C2566" s="2" t="str">
        <f aca="false">RAW_DATA!C2562</f>
        <v>Men</v>
      </c>
      <c r="D2566" s="2" t="str">
        <f aca="false">RAW_DATA!D2562</f>
        <v>MEN-TSHIRT-001</v>
      </c>
      <c r="E2566" s="14" t="str">
        <f aca="false">RAW_DATA!E2562</f>
        <v>2024-09-01</v>
      </c>
      <c r="F2566" s="14" t="str">
        <f aca="false">RAW_DATA!F2562</f>
        <v>2024-09-14</v>
      </c>
      <c r="G2566" s="2" t="str">
        <f aca="false">RAW_DATA!G2562</f>
        <v>Lumbini</v>
      </c>
      <c r="H2566" s="4" t="n">
        <f aca="false">RAW_DATA!H2562</f>
        <v>8088.7</v>
      </c>
      <c r="I2566" s="5" t="n">
        <f aca="false">RAW_DATA!I2562</f>
        <v>15</v>
      </c>
      <c r="J2566" s="2" t="str">
        <f aca="false">RAW_DATA!J2562</f>
        <v>No</v>
      </c>
      <c r="K2566" s="15" t="n">
        <f aca="false">IF(AND(F2566&lt;&gt;"",E2566&lt;&gt;""),DATEVALUE(F2566)-DATEVALUE(E2566),"")</f>
        <v>13</v>
      </c>
      <c r="L2566" s="4" t="n">
        <f aca="false">H2566*(1-I2566/100)</f>
        <v>6875.395</v>
      </c>
      <c r="M2566" s="4" t="n">
        <f aca="false">H2566*CALCULATIONS!$B$2</f>
        <v>4853.22</v>
      </c>
      <c r="N2566" s="4" t="n">
        <f aca="false">IF(J2566="Yes",H2566*CALCULATIONS!$B$3,0)</f>
        <v>0</v>
      </c>
      <c r="O2566" s="4" t="n">
        <f aca="false">L2566-M2566-N2566</f>
        <v>2022.175</v>
      </c>
      <c r="P2566" s="16" t="n">
        <f aca="false">IF(L2566&gt;0,O2566/L2566,"")</f>
        <v>0.294117647058824</v>
      </c>
    </row>
    <row r="2567" customFormat="false" ht="15" hidden="false" customHeight="false" outlineLevel="0" collapsed="false">
      <c r="A2567" s="2" t="str">
        <f aca="false">RAW_DATA!A2563</f>
        <v>ORD-102562</v>
      </c>
      <c r="B2567" s="2" t="str">
        <f aca="false">RAW_DATA!B2563</f>
        <v>CUST-8021</v>
      </c>
      <c r="C2567" s="2" t="str">
        <f aca="false">RAW_DATA!C2563</f>
        <v>Women</v>
      </c>
      <c r="D2567" s="2" t="str">
        <f aca="false">RAW_DATA!D2563</f>
        <v>WOM-TOP-001</v>
      </c>
      <c r="E2567" s="14" t="str">
        <f aca="false">RAW_DATA!E2563</f>
        <v>2024-11-15</v>
      </c>
      <c r="F2567" s="14" t="str">
        <f aca="false">RAW_DATA!F2563</f>
        <v>2024-11-29</v>
      </c>
      <c r="G2567" s="2" t="str">
        <f aca="false">RAW_DATA!G2563</f>
        <v>Lumbini</v>
      </c>
      <c r="H2567" s="4" t="n">
        <f aca="false">RAW_DATA!H2563</f>
        <v>4738.6</v>
      </c>
      <c r="I2567" s="5" t="n">
        <f aca="false">RAW_DATA!I2563</f>
        <v>20</v>
      </c>
      <c r="J2567" s="2" t="str">
        <f aca="false">RAW_DATA!J2563</f>
        <v>No</v>
      </c>
      <c r="K2567" s="15" t="n">
        <f aca="false">IF(AND(F2567&lt;&gt;"",E2567&lt;&gt;""),DATEVALUE(F2567)-DATEVALUE(E2567),"")</f>
        <v>14</v>
      </c>
      <c r="L2567" s="4" t="n">
        <f aca="false">H2567*(1-I2567/100)</f>
        <v>3790.88</v>
      </c>
      <c r="M2567" s="4" t="n">
        <f aca="false">H2567*CALCULATIONS!$B$2</f>
        <v>2843.16</v>
      </c>
      <c r="N2567" s="4" t="n">
        <f aca="false">IF(J2567="Yes",H2567*CALCULATIONS!$B$3,0)</f>
        <v>0</v>
      </c>
      <c r="O2567" s="4" t="n">
        <f aca="false">L2567-M2567-N2567</f>
        <v>947.72</v>
      </c>
      <c r="P2567" s="16" t="n">
        <f aca="false">IF(L2567&gt;0,O2567/L2567,"")</f>
        <v>0.25</v>
      </c>
    </row>
    <row r="2568" customFormat="false" ht="15" hidden="false" customHeight="false" outlineLevel="0" collapsed="false">
      <c r="A2568" s="2" t="str">
        <f aca="false">RAW_DATA!A2564</f>
        <v>ORD-102563</v>
      </c>
      <c r="B2568" s="2" t="str">
        <f aca="false">RAW_DATA!B2564</f>
        <v>CUST-9100</v>
      </c>
      <c r="C2568" s="2" t="str">
        <f aca="false">RAW_DATA!C2564</f>
        <v>Kids</v>
      </c>
      <c r="D2568" s="2" t="str">
        <f aca="false">RAW_DATA!D2564</f>
        <v>KID-HOODIE-001</v>
      </c>
      <c r="E2568" s="14" t="str">
        <f aca="false">RAW_DATA!E2564</f>
        <v>2024-10-08</v>
      </c>
      <c r="F2568" s="14" t="str">
        <f aca="false">RAW_DATA!F2564</f>
        <v>2024-10-13</v>
      </c>
      <c r="G2568" s="2" t="str">
        <f aca="false">RAW_DATA!G2564</f>
        <v>Madhesh</v>
      </c>
      <c r="H2568" s="4" t="n">
        <f aca="false">RAW_DATA!H2564</f>
        <v>1951.26</v>
      </c>
      <c r="I2568" s="5" t="n">
        <f aca="false">RAW_DATA!I2564</f>
        <v>10</v>
      </c>
      <c r="J2568" s="2" t="str">
        <f aca="false">RAW_DATA!J2564</f>
        <v>No</v>
      </c>
      <c r="K2568" s="15" t="n">
        <f aca="false">IF(AND(F2568&lt;&gt;"",E2568&lt;&gt;""),DATEVALUE(F2568)-DATEVALUE(E2568),"")</f>
        <v>5</v>
      </c>
      <c r="L2568" s="4" t="n">
        <f aca="false">H2568*(1-I2568/100)</f>
        <v>1756.134</v>
      </c>
      <c r="M2568" s="4" t="n">
        <f aca="false">H2568*CALCULATIONS!$B$2</f>
        <v>1170.756</v>
      </c>
      <c r="N2568" s="4" t="n">
        <f aca="false">IF(J2568="Yes",H2568*CALCULATIONS!$B$3,0)</f>
        <v>0</v>
      </c>
      <c r="O2568" s="4" t="n">
        <f aca="false">L2568-M2568-N2568</f>
        <v>585.378</v>
      </c>
      <c r="P2568" s="16" t="n">
        <f aca="false">IF(L2568&gt;0,O2568/L2568,"")</f>
        <v>0.333333333333333</v>
      </c>
    </row>
    <row r="2569" customFormat="false" ht="15" hidden="false" customHeight="false" outlineLevel="0" collapsed="false">
      <c r="A2569" s="2" t="str">
        <f aca="false">RAW_DATA!A2565</f>
        <v>ORD-102564</v>
      </c>
      <c r="B2569" s="2" t="str">
        <f aca="false">RAW_DATA!B2565</f>
        <v>CUST-4591</v>
      </c>
      <c r="C2569" s="2" t="str">
        <f aca="false">RAW_DATA!C2565</f>
        <v>Women</v>
      </c>
      <c r="D2569" s="2" t="str">
        <f aca="false">RAW_DATA!D2565</f>
        <v>WOM-SCARF-001</v>
      </c>
      <c r="E2569" s="14" t="str">
        <f aca="false">RAW_DATA!E2565</f>
        <v>2024-01-22</v>
      </c>
      <c r="F2569" s="14" t="str">
        <f aca="false">RAW_DATA!F2565</f>
        <v>2024-02-01</v>
      </c>
      <c r="G2569" s="2" t="str">
        <f aca="false">RAW_DATA!G2565</f>
        <v>Bagmati</v>
      </c>
      <c r="H2569" s="4" t="n">
        <f aca="false">RAW_DATA!H2565</f>
        <v>10611.33</v>
      </c>
      <c r="I2569" s="5" t="n">
        <f aca="false">RAW_DATA!I2565</f>
        <v>10</v>
      </c>
      <c r="J2569" s="2" t="str">
        <f aca="false">RAW_DATA!J2565</f>
        <v>No</v>
      </c>
      <c r="K2569" s="15" t="n">
        <f aca="false">IF(AND(F2569&lt;&gt;"",E2569&lt;&gt;""),DATEVALUE(F2569)-DATEVALUE(E2569),"")</f>
        <v>10</v>
      </c>
      <c r="L2569" s="4" t="n">
        <f aca="false">H2569*(1-I2569/100)</f>
        <v>9550.197</v>
      </c>
      <c r="M2569" s="4" t="n">
        <f aca="false">H2569*CALCULATIONS!$B$2</f>
        <v>6366.798</v>
      </c>
      <c r="N2569" s="4" t="n">
        <f aca="false">IF(J2569="Yes",H2569*CALCULATIONS!$B$3,0)</f>
        <v>0</v>
      </c>
      <c r="O2569" s="4" t="n">
        <f aca="false">L2569-M2569-N2569</f>
        <v>3183.399</v>
      </c>
      <c r="P2569" s="16" t="n">
        <f aca="false">IF(L2569&gt;0,O2569/L2569,"")</f>
        <v>0.333333333333333</v>
      </c>
    </row>
    <row r="2570" customFormat="false" ht="15" hidden="false" customHeight="false" outlineLevel="0" collapsed="false">
      <c r="A2570" s="2" t="str">
        <f aca="false">RAW_DATA!A2566</f>
        <v>ORD-102565</v>
      </c>
      <c r="B2570" s="2" t="str">
        <f aca="false">RAW_DATA!B2566</f>
        <v>CUST-6492</v>
      </c>
      <c r="C2570" s="2" t="str">
        <f aca="false">RAW_DATA!C2566</f>
        <v>Women</v>
      </c>
      <c r="D2570" s="2" t="str">
        <f aca="false">RAW_DATA!D2566</f>
        <v>WOM-JEANS-001</v>
      </c>
      <c r="E2570" s="14" t="str">
        <f aca="false">RAW_DATA!E2566</f>
        <v>2024-03-27</v>
      </c>
      <c r="F2570" s="14" t="str">
        <f aca="false">RAW_DATA!F2566</f>
        <v>2024-03-30</v>
      </c>
      <c r="G2570" s="2" t="str">
        <f aca="false">RAW_DATA!G2566</f>
        <v>Lumbini</v>
      </c>
      <c r="H2570" s="4" t="n">
        <f aca="false">RAW_DATA!H2566</f>
        <v>11644.45</v>
      </c>
      <c r="I2570" s="5" t="n">
        <f aca="false">RAW_DATA!I2566</f>
        <v>0</v>
      </c>
      <c r="J2570" s="2" t="str">
        <f aca="false">RAW_DATA!J2566</f>
        <v>No</v>
      </c>
      <c r="K2570" s="15" t="n">
        <f aca="false">IF(AND(F2570&lt;&gt;"",E2570&lt;&gt;""),DATEVALUE(F2570)-DATEVALUE(E2570),"")</f>
        <v>3</v>
      </c>
      <c r="L2570" s="4" t="n">
        <f aca="false">H2570*(1-I2570/100)</f>
        <v>11644.45</v>
      </c>
      <c r="M2570" s="4" t="n">
        <f aca="false">H2570*CALCULATIONS!$B$2</f>
        <v>6986.67</v>
      </c>
      <c r="N2570" s="4" t="n">
        <f aca="false">IF(J2570="Yes",H2570*CALCULATIONS!$B$3,0)</f>
        <v>0</v>
      </c>
      <c r="O2570" s="4" t="n">
        <f aca="false">L2570-M2570-N2570</f>
        <v>4657.78</v>
      </c>
      <c r="P2570" s="16" t="n">
        <f aca="false">IF(L2570&gt;0,O2570/L2570,"")</f>
        <v>0.4</v>
      </c>
    </row>
    <row r="2571" customFormat="false" ht="15" hidden="false" customHeight="false" outlineLevel="0" collapsed="false">
      <c r="A2571" s="2" t="str">
        <f aca="false">RAW_DATA!A2567</f>
        <v>ORD-102566</v>
      </c>
      <c r="B2571" s="2" t="str">
        <f aca="false">RAW_DATA!B2567</f>
        <v>CUST-6880</v>
      </c>
      <c r="C2571" s="2" t="str">
        <f aca="false">RAW_DATA!C2567</f>
        <v>Women</v>
      </c>
      <c r="D2571" s="2" t="str">
        <f aca="false">RAW_DATA!D2567</f>
        <v>WOM-CARDIGAN-001</v>
      </c>
      <c r="E2571" s="14" t="str">
        <f aca="false">RAW_DATA!E2567</f>
        <v>2024-10-18</v>
      </c>
      <c r="F2571" s="14" t="str">
        <f aca="false">RAW_DATA!F2567</f>
        <v>2024-10-26</v>
      </c>
      <c r="G2571" s="2" t="str">
        <f aca="false">RAW_DATA!G2567</f>
        <v>Karnali</v>
      </c>
      <c r="H2571" s="4" t="n">
        <f aca="false">RAW_DATA!H2567</f>
        <v>4205.16</v>
      </c>
      <c r="I2571" s="5" t="n">
        <f aca="false">RAW_DATA!I2567</f>
        <v>20</v>
      </c>
      <c r="J2571" s="2" t="str">
        <f aca="false">RAW_DATA!J2567</f>
        <v>Yes</v>
      </c>
      <c r="K2571" s="15" t="n">
        <f aca="false">IF(AND(F2571&lt;&gt;"",E2571&lt;&gt;""),DATEVALUE(F2571)-DATEVALUE(E2571),"")</f>
        <v>8</v>
      </c>
      <c r="L2571" s="4" t="n">
        <f aca="false">H2571*(1-I2571/100)</f>
        <v>3364.128</v>
      </c>
      <c r="M2571" s="4" t="n">
        <f aca="false">H2571*CALCULATIONS!$B$2</f>
        <v>2523.096</v>
      </c>
      <c r="N2571" s="4" t="n">
        <f aca="false">IF(J2571="Yes",H2571*CALCULATIONS!$B$3,0)</f>
        <v>841.032</v>
      </c>
      <c r="O2571" s="4" t="n">
        <f aca="false">L2571-M2571-N2571</f>
        <v>0</v>
      </c>
      <c r="P2571" s="16" t="n">
        <f aca="false">IF(L2571&gt;0,O2571/L2571,"")</f>
        <v>0</v>
      </c>
    </row>
    <row r="2572" customFormat="false" ht="15" hidden="false" customHeight="false" outlineLevel="0" collapsed="false">
      <c r="A2572" s="2" t="str">
        <f aca="false">RAW_DATA!A2568</f>
        <v>ORD-102567</v>
      </c>
      <c r="B2572" s="2" t="str">
        <f aca="false">RAW_DATA!B2568</f>
        <v>CUST-5601</v>
      </c>
      <c r="C2572" s="2" t="str">
        <f aca="false">RAW_DATA!C2568</f>
        <v>Kids</v>
      </c>
      <c r="D2572" s="2" t="str">
        <f aca="false">RAW_DATA!D2568</f>
        <v>KID-ONESIE-001</v>
      </c>
      <c r="E2572" s="14" t="str">
        <f aca="false">RAW_DATA!E2568</f>
        <v>2024-03-11</v>
      </c>
      <c r="F2572" s="14" t="str">
        <f aca="false">RAW_DATA!F2568</f>
        <v>2024-03-16</v>
      </c>
      <c r="G2572" s="2" t="str">
        <f aca="false">RAW_DATA!G2568</f>
        <v>Madhesh</v>
      </c>
      <c r="H2572" s="4" t="n">
        <f aca="false">RAW_DATA!H2568</f>
        <v>5988.25</v>
      </c>
      <c r="I2572" s="5" t="n">
        <f aca="false">RAW_DATA!I2568</f>
        <v>5</v>
      </c>
      <c r="J2572" s="2" t="str">
        <f aca="false">RAW_DATA!J2568</f>
        <v>No</v>
      </c>
      <c r="K2572" s="15" t="n">
        <f aca="false">IF(AND(F2572&lt;&gt;"",E2572&lt;&gt;""),DATEVALUE(F2572)-DATEVALUE(E2572),"")</f>
        <v>5</v>
      </c>
      <c r="L2572" s="4" t="n">
        <f aca="false">H2572*(1-I2572/100)</f>
        <v>5688.8375</v>
      </c>
      <c r="M2572" s="4" t="n">
        <f aca="false">H2572*CALCULATIONS!$B$2</f>
        <v>3592.95</v>
      </c>
      <c r="N2572" s="4" t="n">
        <f aca="false">IF(J2572="Yes",H2572*CALCULATIONS!$B$3,0)</f>
        <v>0</v>
      </c>
      <c r="O2572" s="4" t="n">
        <f aca="false">L2572-M2572-N2572</f>
        <v>2095.8875</v>
      </c>
      <c r="P2572" s="16" t="n">
        <f aca="false">IF(L2572&gt;0,O2572/L2572,"")</f>
        <v>0.368421052631579</v>
      </c>
    </row>
    <row r="2573" customFormat="false" ht="15" hidden="false" customHeight="false" outlineLevel="0" collapsed="false">
      <c r="A2573" s="2" t="str">
        <f aca="false">RAW_DATA!A2569</f>
        <v>ORD-102568</v>
      </c>
      <c r="B2573" s="2" t="str">
        <f aca="false">RAW_DATA!B2569</f>
        <v>CUST-1052</v>
      </c>
      <c r="C2573" s="2" t="str">
        <f aca="false">RAW_DATA!C2569</f>
        <v>Women</v>
      </c>
      <c r="D2573" s="2" t="str">
        <f aca="false">RAW_DATA!D2569</f>
        <v>WOM-DRESS-001</v>
      </c>
      <c r="E2573" s="14" t="str">
        <f aca="false">RAW_DATA!E2569</f>
        <v>2024-05-16</v>
      </c>
      <c r="F2573" s="14" t="str">
        <f aca="false">RAW_DATA!F2569</f>
        <v>2024-05-18</v>
      </c>
      <c r="G2573" s="2" t="str">
        <f aca="false">RAW_DATA!G2569</f>
        <v>Bagmati</v>
      </c>
      <c r="H2573" s="4" t="n">
        <f aca="false">RAW_DATA!H2569</f>
        <v>11142.16</v>
      </c>
      <c r="I2573" s="5" t="n">
        <f aca="false">RAW_DATA!I2569</f>
        <v>15</v>
      </c>
      <c r="J2573" s="2" t="str">
        <f aca="false">RAW_DATA!J2569</f>
        <v>Yes</v>
      </c>
      <c r="K2573" s="15" t="n">
        <f aca="false">IF(AND(F2573&lt;&gt;"",E2573&lt;&gt;""),DATEVALUE(F2573)-DATEVALUE(E2573),"")</f>
        <v>2</v>
      </c>
      <c r="L2573" s="4" t="n">
        <f aca="false">H2573*(1-I2573/100)</f>
        <v>9470.836</v>
      </c>
      <c r="M2573" s="4" t="n">
        <f aca="false">H2573*CALCULATIONS!$B$2</f>
        <v>6685.296</v>
      </c>
      <c r="N2573" s="4" t="n">
        <f aca="false">IF(J2573="Yes",H2573*CALCULATIONS!$B$3,0)</f>
        <v>2228.432</v>
      </c>
      <c r="O2573" s="4" t="n">
        <f aca="false">L2573-M2573-N2573</f>
        <v>557.108</v>
      </c>
      <c r="P2573" s="16" t="n">
        <f aca="false">IF(L2573&gt;0,O2573/L2573,"")</f>
        <v>0.0588235294117647</v>
      </c>
    </row>
    <row r="2574" customFormat="false" ht="15" hidden="false" customHeight="false" outlineLevel="0" collapsed="false">
      <c r="A2574" s="2" t="str">
        <f aca="false">RAW_DATA!A2570</f>
        <v>ORD-102569</v>
      </c>
      <c r="B2574" s="2" t="str">
        <f aca="false">RAW_DATA!B2570</f>
        <v>CUST-3857</v>
      </c>
      <c r="C2574" s="2" t="str">
        <f aca="false">RAW_DATA!C2570</f>
        <v>Women</v>
      </c>
      <c r="D2574" s="2" t="str">
        <f aca="false">RAW_DATA!D2570</f>
        <v>WOM-TOP-001</v>
      </c>
      <c r="E2574" s="14" t="str">
        <f aca="false">RAW_DATA!E2570</f>
        <v>2024-06-09</v>
      </c>
      <c r="F2574" s="14" t="str">
        <f aca="false">RAW_DATA!F2570</f>
        <v>2024-06-14</v>
      </c>
      <c r="G2574" s="2" t="str">
        <f aca="false">RAW_DATA!G2570</f>
        <v>Gandaki</v>
      </c>
      <c r="H2574" s="4" t="n">
        <f aca="false">RAW_DATA!H2570</f>
        <v>9574.41</v>
      </c>
      <c r="I2574" s="5" t="n">
        <f aca="false">RAW_DATA!I2570</f>
        <v>10</v>
      </c>
      <c r="J2574" s="2" t="str">
        <f aca="false">RAW_DATA!J2570</f>
        <v>No</v>
      </c>
      <c r="K2574" s="15" t="n">
        <f aca="false">IF(AND(F2574&lt;&gt;"",E2574&lt;&gt;""),DATEVALUE(F2574)-DATEVALUE(E2574),"")</f>
        <v>5</v>
      </c>
      <c r="L2574" s="4" t="n">
        <f aca="false">H2574*(1-I2574/100)</f>
        <v>8616.969</v>
      </c>
      <c r="M2574" s="4" t="n">
        <f aca="false">H2574*CALCULATIONS!$B$2</f>
        <v>5744.646</v>
      </c>
      <c r="N2574" s="4" t="n">
        <f aca="false">IF(J2574="Yes",H2574*CALCULATIONS!$B$3,0)</f>
        <v>0</v>
      </c>
      <c r="O2574" s="4" t="n">
        <f aca="false">L2574-M2574-N2574</f>
        <v>2872.323</v>
      </c>
      <c r="P2574" s="16" t="n">
        <f aca="false">IF(L2574&gt;0,O2574/L2574,"")</f>
        <v>0.333333333333333</v>
      </c>
    </row>
    <row r="2575" customFormat="false" ht="15" hidden="false" customHeight="false" outlineLevel="0" collapsed="false">
      <c r="A2575" s="2" t="str">
        <f aca="false">RAW_DATA!A2571</f>
        <v>ORD-102570</v>
      </c>
      <c r="B2575" s="2" t="str">
        <f aca="false">RAW_DATA!B2571</f>
        <v>CUST-4610</v>
      </c>
      <c r="C2575" s="2" t="str">
        <f aca="false">RAW_DATA!C2571</f>
        <v>Men</v>
      </c>
      <c r="D2575" s="2" t="str">
        <f aca="false">RAW_DATA!D2571</f>
        <v>MEN-JACKET-001</v>
      </c>
      <c r="E2575" s="14" t="str">
        <f aca="false">RAW_DATA!E2571</f>
        <v>2024-01-09</v>
      </c>
      <c r="F2575" s="14" t="str">
        <f aca="false">RAW_DATA!F2571</f>
        <v>2024-01-18</v>
      </c>
      <c r="G2575" s="2" t="str">
        <f aca="false">RAW_DATA!G2571</f>
        <v>Bagmati</v>
      </c>
      <c r="H2575" s="4" t="n">
        <f aca="false">RAW_DATA!H2571</f>
        <v>9054.51</v>
      </c>
      <c r="I2575" s="5" t="n">
        <f aca="false">RAW_DATA!I2571</f>
        <v>30</v>
      </c>
      <c r="J2575" s="2" t="str">
        <f aca="false">RAW_DATA!J2571</f>
        <v>Yes</v>
      </c>
      <c r="K2575" s="15" t="n">
        <f aca="false">IF(AND(F2575&lt;&gt;"",E2575&lt;&gt;""),DATEVALUE(F2575)-DATEVALUE(E2575),"")</f>
        <v>9</v>
      </c>
      <c r="L2575" s="4" t="n">
        <f aca="false">H2575*(1-I2575/100)</f>
        <v>6338.157</v>
      </c>
      <c r="M2575" s="4" t="n">
        <f aca="false">H2575*CALCULATIONS!$B$2</f>
        <v>5432.706</v>
      </c>
      <c r="N2575" s="4" t="n">
        <f aca="false">IF(J2575="Yes",H2575*CALCULATIONS!$B$3,0)</f>
        <v>1810.902</v>
      </c>
      <c r="O2575" s="4" t="n">
        <f aca="false">L2575-M2575-N2575</f>
        <v>-905.451</v>
      </c>
      <c r="P2575" s="16" t="n">
        <f aca="false">IF(L2575&gt;0,O2575/L2575,"")</f>
        <v>-0.142857142857143</v>
      </c>
    </row>
    <row r="2576" customFormat="false" ht="15" hidden="false" customHeight="false" outlineLevel="0" collapsed="false">
      <c r="A2576" s="2" t="str">
        <f aca="false">RAW_DATA!A2572</f>
        <v>ORD-102571</v>
      </c>
      <c r="B2576" s="2" t="str">
        <f aca="false">RAW_DATA!B2572</f>
        <v>CUST-2537</v>
      </c>
      <c r="C2576" s="2" t="str">
        <f aca="false">RAW_DATA!C2572</f>
        <v>Women</v>
      </c>
      <c r="D2576" s="2" t="str">
        <f aca="false">RAW_DATA!D2572</f>
        <v>WOM-SAREE-001</v>
      </c>
      <c r="E2576" s="14" t="str">
        <f aca="false">RAW_DATA!E2572</f>
        <v>2024-09-07</v>
      </c>
      <c r="F2576" s="14" t="str">
        <f aca="false">RAW_DATA!F2572</f>
        <v>2024-09-16</v>
      </c>
      <c r="G2576" s="2" t="str">
        <f aca="false">RAW_DATA!G2572</f>
        <v>Bagmati</v>
      </c>
      <c r="H2576" s="4" t="n">
        <f aca="false">RAW_DATA!H2572</f>
        <v>1223.71</v>
      </c>
      <c r="I2576" s="5" t="n">
        <f aca="false">RAW_DATA!I2572</f>
        <v>15</v>
      </c>
      <c r="J2576" s="2" t="str">
        <f aca="false">RAW_DATA!J2572</f>
        <v>No</v>
      </c>
      <c r="K2576" s="15" t="n">
        <f aca="false">IF(AND(F2576&lt;&gt;"",E2576&lt;&gt;""),DATEVALUE(F2576)-DATEVALUE(E2576),"")</f>
        <v>9</v>
      </c>
      <c r="L2576" s="4" t="n">
        <f aca="false">H2576*(1-I2576/100)</f>
        <v>1040.1535</v>
      </c>
      <c r="M2576" s="4" t="n">
        <f aca="false">H2576*CALCULATIONS!$B$2</f>
        <v>734.226</v>
      </c>
      <c r="N2576" s="4" t="n">
        <f aca="false">IF(J2576="Yes",H2576*CALCULATIONS!$B$3,0)</f>
        <v>0</v>
      </c>
      <c r="O2576" s="4" t="n">
        <f aca="false">L2576-M2576-N2576</f>
        <v>305.9275</v>
      </c>
      <c r="P2576" s="16" t="n">
        <f aca="false">IF(L2576&gt;0,O2576/L2576,"")</f>
        <v>0.294117647058824</v>
      </c>
    </row>
    <row r="2577" customFormat="false" ht="15" hidden="false" customHeight="false" outlineLevel="0" collapsed="false">
      <c r="A2577" s="2" t="str">
        <f aca="false">RAW_DATA!A2573</f>
        <v>ORD-102572</v>
      </c>
      <c r="B2577" s="2" t="str">
        <f aca="false">RAW_DATA!B2573</f>
        <v>CUST-7146</v>
      </c>
      <c r="C2577" s="2" t="str">
        <f aca="false">RAW_DATA!C2573</f>
        <v>Men</v>
      </c>
      <c r="D2577" s="2" t="str">
        <f aca="false">RAW_DATA!D2573</f>
        <v>MEN-TSHIRT-001</v>
      </c>
      <c r="E2577" s="14" t="str">
        <f aca="false">RAW_DATA!E2573</f>
        <v>2024-04-18</v>
      </c>
      <c r="F2577" s="14" t="str">
        <f aca="false">RAW_DATA!F2573</f>
        <v>2024-04-23</v>
      </c>
      <c r="G2577" s="2" t="str">
        <f aca="false">RAW_DATA!G2573</f>
        <v>Gandaki</v>
      </c>
      <c r="H2577" s="4" t="n">
        <f aca="false">RAW_DATA!H2573</f>
        <v>4297.9</v>
      </c>
      <c r="I2577" s="5" t="n">
        <f aca="false">RAW_DATA!I2573</f>
        <v>20</v>
      </c>
      <c r="J2577" s="2" t="str">
        <f aca="false">RAW_DATA!J2573</f>
        <v>No</v>
      </c>
      <c r="K2577" s="15" t="n">
        <f aca="false">IF(AND(F2577&lt;&gt;"",E2577&lt;&gt;""),DATEVALUE(F2577)-DATEVALUE(E2577),"")</f>
        <v>5</v>
      </c>
      <c r="L2577" s="4" t="n">
        <f aca="false">H2577*(1-I2577/100)</f>
        <v>3438.32</v>
      </c>
      <c r="M2577" s="4" t="n">
        <f aca="false">H2577*CALCULATIONS!$B$2</f>
        <v>2578.74</v>
      </c>
      <c r="N2577" s="4" t="n">
        <f aca="false">IF(J2577="Yes",H2577*CALCULATIONS!$B$3,0)</f>
        <v>0</v>
      </c>
      <c r="O2577" s="4" t="n">
        <f aca="false">L2577-M2577-N2577</f>
        <v>859.58</v>
      </c>
      <c r="P2577" s="16" t="n">
        <f aca="false">IF(L2577&gt;0,O2577/L2577,"")</f>
        <v>0.25</v>
      </c>
    </row>
    <row r="2578" customFormat="false" ht="15" hidden="false" customHeight="false" outlineLevel="0" collapsed="false">
      <c r="A2578" s="2" t="str">
        <f aca="false">RAW_DATA!A2574</f>
        <v>ORD-102573</v>
      </c>
      <c r="B2578" s="2" t="str">
        <f aca="false">RAW_DATA!B2574</f>
        <v>CUST-8657</v>
      </c>
      <c r="C2578" s="2" t="str">
        <f aca="false">RAW_DATA!C2574</f>
        <v>Men</v>
      </c>
      <c r="D2578" s="2" t="str">
        <f aca="false">RAW_DATA!D2574</f>
        <v>MEN-TSHIRT-001</v>
      </c>
      <c r="E2578" s="14" t="str">
        <f aca="false">RAW_DATA!E2574</f>
        <v>2024-07-31</v>
      </c>
      <c r="F2578" s="14" t="str">
        <f aca="false">RAW_DATA!F2574</f>
        <v>2024-08-04</v>
      </c>
      <c r="G2578" s="2" t="str">
        <f aca="false">RAW_DATA!G2574</f>
        <v>Karnali</v>
      </c>
      <c r="H2578" s="4" t="n">
        <f aca="false">RAW_DATA!H2574</f>
        <v>5595.34</v>
      </c>
      <c r="I2578" s="5" t="n">
        <f aca="false">RAW_DATA!I2574</f>
        <v>30</v>
      </c>
      <c r="J2578" s="2" t="str">
        <f aca="false">RAW_DATA!J2574</f>
        <v>No</v>
      </c>
      <c r="K2578" s="15" t="n">
        <f aca="false">IF(AND(F2578&lt;&gt;"",E2578&lt;&gt;""),DATEVALUE(F2578)-DATEVALUE(E2578),"")</f>
        <v>4</v>
      </c>
      <c r="L2578" s="4" t="n">
        <f aca="false">H2578*(1-I2578/100)</f>
        <v>3916.738</v>
      </c>
      <c r="M2578" s="4" t="n">
        <f aca="false">H2578*CALCULATIONS!$B$2</f>
        <v>3357.204</v>
      </c>
      <c r="N2578" s="4" t="n">
        <f aca="false">IF(J2578="Yes",H2578*CALCULATIONS!$B$3,0)</f>
        <v>0</v>
      </c>
      <c r="O2578" s="4" t="n">
        <f aca="false">L2578-M2578-N2578</f>
        <v>559.534</v>
      </c>
      <c r="P2578" s="16" t="n">
        <f aca="false">IF(L2578&gt;0,O2578/L2578,"")</f>
        <v>0.142857142857143</v>
      </c>
    </row>
    <row r="2579" customFormat="false" ht="15" hidden="false" customHeight="false" outlineLevel="0" collapsed="false">
      <c r="A2579" s="2" t="str">
        <f aca="false">RAW_DATA!A2575</f>
        <v>ORD-102574</v>
      </c>
      <c r="B2579" s="2" t="str">
        <f aca="false">RAW_DATA!B2575</f>
        <v>CUST-2427</v>
      </c>
      <c r="C2579" s="2" t="str">
        <f aca="false">RAW_DATA!C2575</f>
        <v>Men</v>
      </c>
      <c r="D2579" s="2" t="str">
        <f aca="false">RAW_DATA!D2575</f>
        <v>MEN-POLO-001</v>
      </c>
      <c r="E2579" s="14" t="str">
        <f aca="false">RAW_DATA!E2575</f>
        <v>2024-02-04</v>
      </c>
      <c r="F2579" s="14" t="str">
        <f aca="false">RAW_DATA!F2575</f>
        <v>2024-02-09</v>
      </c>
      <c r="G2579" s="2" t="str">
        <f aca="false">RAW_DATA!G2575</f>
        <v>Lumbini</v>
      </c>
      <c r="H2579" s="4" t="n">
        <f aca="false">RAW_DATA!H2575</f>
        <v>8525.06</v>
      </c>
      <c r="I2579" s="5" t="n">
        <f aca="false">RAW_DATA!I2575</f>
        <v>15</v>
      </c>
      <c r="J2579" s="2" t="str">
        <f aca="false">RAW_DATA!J2575</f>
        <v>No</v>
      </c>
      <c r="K2579" s="15" t="n">
        <f aca="false">IF(AND(F2579&lt;&gt;"",E2579&lt;&gt;""),DATEVALUE(F2579)-DATEVALUE(E2579),"")</f>
        <v>5</v>
      </c>
      <c r="L2579" s="4" t="n">
        <f aca="false">H2579*(1-I2579/100)</f>
        <v>7246.301</v>
      </c>
      <c r="M2579" s="4" t="n">
        <f aca="false">H2579*CALCULATIONS!$B$2</f>
        <v>5115.036</v>
      </c>
      <c r="N2579" s="4" t="n">
        <f aca="false">IF(J2579="Yes",H2579*CALCULATIONS!$B$3,0)</f>
        <v>0</v>
      </c>
      <c r="O2579" s="4" t="n">
        <f aca="false">L2579-M2579-N2579</f>
        <v>2131.265</v>
      </c>
      <c r="P2579" s="16" t="n">
        <f aca="false">IF(L2579&gt;0,O2579/L2579,"")</f>
        <v>0.294117647058824</v>
      </c>
    </row>
    <row r="2580" customFormat="false" ht="15" hidden="false" customHeight="false" outlineLevel="0" collapsed="false">
      <c r="A2580" s="2" t="str">
        <f aca="false">RAW_DATA!A2576</f>
        <v>ORD-102575</v>
      </c>
      <c r="B2580" s="2" t="str">
        <f aca="false">RAW_DATA!B2576</f>
        <v>CUST-3735</v>
      </c>
      <c r="C2580" s="2" t="str">
        <f aca="false">RAW_DATA!C2576</f>
        <v>Women</v>
      </c>
      <c r="D2580" s="2" t="str">
        <f aca="false">RAW_DATA!D2576</f>
        <v>WOM-CARDIGAN-001</v>
      </c>
      <c r="E2580" s="14" t="str">
        <f aca="false">RAW_DATA!E2576</f>
        <v>2024-01-31</v>
      </c>
      <c r="F2580" s="14" t="str">
        <f aca="false">RAW_DATA!F2576</f>
        <v>2024-02-03</v>
      </c>
      <c r="G2580" s="2" t="str">
        <f aca="false">RAW_DATA!G2576</f>
        <v>Lumbini</v>
      </c>
      <c r="H2580" s="4" t="n">
        <f aca="false">RAW_DATA!H2576</f>
        <v>986.59</v>
      </c>
      <c r="I2580" s="5" t="n">
        <f aca="false">RAW_DATA!I2576</f>
        <v>20</v>
      </c>
      <c r="J2580" s="2" t="str">
        <f aca="false">RAW_DATA!J2576</f>
        <v>No</v>
      </c>
      <c r="K2580" s="15" t="n">
        <f aca="false">IF(AND(F2580&lt;&gt;"",E2580&lt;&gt;""),DATEVALUE(F2580)-DATEVALUE(E2580),"")</f>
        <v>3</v>
      </c>
      <c r="L2580" s="4" t="n">
        <f aca="false">H2580*(1-I2580/100)</f>
        <v>789.272</v>
      </c>
      <c r="M2580" s="4" t="n">
        <f aca="false">H2580*CALCULATIONS!$B$2</f>
        <v>591.954</v>
      </c>
      <c r="N2580" s="4" t="n">
        <f aca="false">IF(J2580="Yes",H2580*CALCULATIONS!$B$3,0)</f>
        <v>0</v>
      </c>
      <c r="O2580" s="4" t="n">
        <f aca="false">L2580-M2580-N2580</f>
        <v>197.318</v>
      </c>
      <c r="P2580" s="16" t="n">
        <f aca="false">IF(L2580&gt;0,O2580/L2580,"")</f>
        <v>0.25</v>
      </c>
    </row>
    <row r="2581" customFormat="false" ht="15" hidden="false" customHeight="false" outlineLevel="0" collapsed="false">
      <c r="A2581" s="2" t="str">
        <f aca="false">RAW_DATA!A2577</f>
        <v>ORD-102576</v>
      </c>
      <c r="B2581" s="2" t="str">
        <f aca="false">RAW_DATA!B2577</f>
        <v>CUST-7308</v>
      </c>
      <c r="C2581" s="2" t="str">
        <f aca="false">RAW_DATA!C2577</f>
        <v>Women</v>
      </c>
      <c r="D2581" s="2" t="str">
        <f aca="false">RAW_DATA!D2577</f>
        <v>WOM-SAREE-001</v>
      </c>
      <c r="E2581" s="14" t="str">
        <f aca="false">RAW_DATA!E2577</f>
        <v>2024-01-21</v>
      </c>
      <c r="F2581" s="14" t="str">
        <f aca="false">RAW_DATA!F2577</f>
        <v>2024-01-28</v>
      </c>
      <c r="G2581" s="2" t="str">
        <f aca="false">RAW_DATA!G2577</f>
        <v>Bagmati</v>
      </c>
      <c r="H2581" s="4" t="n">
        <f aca="false">RAW_DATA!H2577</f>
        <v>4966.95</v>
      </c>
      <c r="I2581" s="5" t="n">
        <f aca="false">RAW_DATA!I2577</f>
        <v>20</v>
      </c>
      <c r="J2581" s="2" t="str">
        <f aca="false">RAW_DATA!J2577</f>
        <v>No</v>
      </c>
      <c r="K2581" s="15" t="n">
        <f aca="false">IF(AND(F2581&lt;&gt;"",E2581&lt;&gt;""),DATEVALUE(F2581)-DATEVALUE(E2581),"")</f>
        <v>7</v>
      </c>
      <c r="L2581" s="4" t="n">
        <f aca="false">H2581*(1-I2581/100)</f>
        <v>3973.56</v>
      </c>
      <c r="M2581" s="4" t="n">
        <f aca="false">H2581*CALCULATIONS!$B$2</f>
        <v>2980.17</v>
      </c>
      <c r="N2581" s="4" t="n">
        <f aca="false">IF(J2581="Yes",H2581*CALCULATIONS!$B$3,0)</f>
        <v>0</v>
      </c>
      <c r="O2581" s="4" t="n">
        <f aca="false">L2581-M2581-N2581</f>
        <v>993.39</v>
      </c>
      <c r="P2581" s="16" t="n">
        <f aca="false">IF(L2581&gt;0,O2581/L2581,"")</f>
        <v>0.25</v>
      </c>
    </row>
    <row r="2582" customFormat="false" ht="15" hidden="false" customHeight="false" outlineLevel="0" collapsed="false">
      <c r="A2582" s="2" t="str">
        <f aca="false">RAW_DATA!A2578</f>
        <v>ORD-102577</v>
      </c>
      <c r="B2582" s="2" t="str">
        <f aca="false">RAW_DATA!B2578</f>
        <v>CUST-5062</v>
      </c>
      <c r="C2582" s="2" t="str">
        <f aca="false">RAW_DATA!C2578</f>
        <v>Men</v>
      </c>
      <c r="D2582" s="2" t="str">
        <f aca="false">RAW_DATA!D2578</f>
        <v>MEN-JEANS-002</v>
      </c>
      <c r="E2582" s="14" t="str">
        <f aca="false">RAW_DATA!E2578</f>
        <v>2024-01-18</v>
      </c>
      <c r="F2582" s="14" t="str">
        <f aca="false">RAW_DATA!F2578</f>
        <v>2024-01-22</v>
      </c>
      <c r="G2582" s="2" t="str">
        <f aca="false">RAW_DATA!G2578</f>
        <v>Madhesh</v>
      </c>
      <c r="H2582" s="4" t="n">
        <f aca="false">RAW_DATA!H2578</f>
        <v>13293.39</v>
      </c>
      <c r="I2582" s="5" t="n">
        <f aca="false">RAW_DATA!I2578</f>
        <v>30</v>
      </c>
      <c r="J2582" s="2" t="str">
        <f aca="false">RAW_DATA!J2578</f>
        <v>Yes</v>
      </c>
      <c r="K2582" s="15" t="n">
        <f aca="false">IF(AND(F2582&lt;&gt;"",E2582&lt;&gt;""),DATEVALUE(F2582)-DATEVALUE(E2582),"")</f>
        <v>4</v>
      </c>
      <c r="L2582" s="4" t="n">
        <f aca="false">H2582*(1-I2582/100)</f>
        <v>9305.373</v>
      </c>
      <c r="M2582" s="4" t="n">
        <f aca="false">H2582*CALCULATIONS!$B$2</f>
        <v>7976.034</v>
      </c>
      <c r="N2582" s="4" t="n">
        <f aca="false">IF(J2582="Yes",H2582*CALCULATIONS!$B$3,0)</f>
        <v>2658.678</v>
      </c>
      <c r="O2582" s="4" t="n">
        <f aca="false">L2582-M2582-N2582</f>
        <v>-1329.339</v>
      </c>
      <c r="P2582" s="16" t="n">
        <f aca="false">IF(L2582&gt;0,O2582/L2582,"")</f>
        <v>-0.142857142857143</v>
      </c>
    </row>
    <row r="2583" customFormat="false" ht="15" hidden="false" customHeight="false" outlineLevel="0" collapsed="false">
      <c r="A2583" s="2" t="str">
        <f aca="false">RAW_DATA!A2579</f>
        <v>ORD-102578</v>
      </c>
      <c r="B2583" s="2" t="str">
        <f aca="false">RAW_DATA!B2579</f>
        <v>CUST-4456</v>
      </c>
      <c r="C2583" s="2" t="str">
        <f aca="false">RAW_DATA!C2579</f>
        <v>Women</v>
      </c>
      <c r="D2583" s="2" t="str">
        <f aca="false">RAW_DATA!D2579</f>
        <v>WOM-LEHENGA-001</v>
      </c>
      <c r="E2583" s="14" t="str">
        <f aca="false">RAW_DATA!E2579</f>
        <v>2024-07-21</v>
      </c>
      <c r="F2583" s="14" t="str">
        <f aca="false">RAW_DATA!F2579</f>
        <v>2024-07-26</v>
      </c>
      <c r="G2583" s="2" t="str">
        <f aca="false">RAW_DATA!G2579</f>
        <v>Gandaki</v>
      </c>
      <c r="H2583" s="4" t="n">
        <f aca="false">RAW_DATA!H2579</f>
        <v>3563.47</v>
      </c>
      <c r="I2583" s="5" t="n">
        <f aca="false">RAW_DATA!I2579</f>
        <v>5</v>
      </c>
      <c r="J2583" s="2" t="str">
        <f aca="false">RAW_DATA!J2579</f>
        <v>No</v>
      </c>
      <c r="K2583" s="15" t="n">
        <f aca="false">IF(AND(F2583&lt;&gt;"",E2583&lt;&gt;""),DATEVALUE(F2583)-DATEVALUE(E2583),"")</f>
        <v>5</v>
      </c>
      <c r="L2583" s="4" t="n">
        <f aca="false">H2583*(1-I2583/100)</f>
        <v>3385.2965</v>
      </c>
      <c r="M2583" s="4" t="n">
        <f aca="false">H2583*CALCULATIONS!$B$2</f>
        <v>2138.082</v>
      </c>
      <c r="N2583" s="4" t="n">
        <f aca="false">IF(J2583="Yes",H2583*CALCULATIONS!$B$3,0)</f>
        <v>0</v>
      </c>
      <c r="O2583" s="4" t="n">
        <f aca="false">L2583-M2583-N2583</f>
        <v>1247.2145</v>
      </c>
      <c r="P2583" s="16" t="n">
        <f aca="false">IF(L2583&gt;0,O2583/L2583,"")</f>
        <v>0.368421052631579</v>
      </c>
    </row>
    <row r="2584" customFormat="false" ht="15" hidden="false" customHeight="false" outlineLevel="0" collapsed="false">
      <c r="A2584" s="2" t="str">
        <f aca="false">RAW_DATA!A2580</f>
        <v>ORD-102579</v>
      </c>
      <c r="B2584" s="2" t="str">
        <f aca="false">RAW_DATA!B2580</f>
        <v>CUST-4004</v>
      </c>
      <c r="C2584" s="2" t="str">
        <f aca="false">RAW_DATA!C2580</f>
        <v>Men</v>
      </c>
      <c r="D2584" s="2" t="str">
        <f aca="false">RAW_DATA!D2580</f>
        <v>MEN-POLO-001</v>
      </c>
      <c r="E2584" s="14" t="str">
        <f aca="false">RAW_DATA!E2580</f>
        <v>2024-03-02</v>
      </c>
      <c r="F2584" s="14" t="str">
        <f aca="false">RAW_DATA!F2580</f>
        <v>2024-03-08</v>
      </c>
      <c r="G2584" s="2" t="str">
        <f aca="false">RAW_DATA!G2580</f>
        <v>Madhesh</v>
      </c>
      <c r="H2584" s="4" t="n">
        <f aca="false">RAW_DATA!H2580</f>
        <v>13371.13</v>
      </c>
      <c r="I2584" s="5" t="n">
        <f aca="false">RAW_DATA!I2580</f>
        <v>30</v>
      </c>
      <c r="J2584" s="2" t="str">
        <f aca="false">RAW_DATA!J2580</f>
        <v>Yes</v>
      </c>
      <c r="K2584" s="15" t="n">
        <f aca="false">IF(AND(F2584&lt;&gt;"",E2584&lt;&gt;""),DATEVALUE(F2584)-DATEVALUE(E2584),"")</f>
        <v>6</v>
      </c>
      <c r="L2584" s="4" t="n">
        <f aca="false">H2584*(1-I2584/100)</f>
        <v>9359.791</v>
      </c>
      <c r="M2584" s="4" t="n">
        <f aca="false">H2584*CALCULATIONS!$B$2</f>
        <v>8022.678</v>
      </c>
      <c r="N2584" s="4" t="n">
        <f aca="false">IF(J2584="Yes",H2584*CALCULATIONS!$B$3,0)</f>
        <v>2674.226</v>
      </c>
      <c r="O2584" s="4" t="n">
        <f aca="false">L2584-M2584-N2584</f>
        <v>-1337.113</v>
      </c>
      <c r="P2584" s="16" t="n">
        <f aca="false">IF(L2584&gt;0,O2584/L2584,"")</f>
        <v>-0.142857142857143</v>
      </c>
    </row>
    <row r="2585" customFormat="false" ht="15" hidden="false" customHeight="false" outlineLevel="0" collapsed="false">
      <c r="A2585" s="2" t="str">
        <f aca="false">RAW_DATA!A2581</f>
        <v>ORD-102580</v>
      </c>
      <c r="B2585" s="2" t="str">
        <f aca="false">RAW_DATA!B2581</f>
        <v>CUST-8407</v>
      </c>
      <c r="C2585" s="2" t="str">
        <f aca="false">RAW_DATA!C2581</f>
        <v>Women</v>
      </c>
      <c r="D2585" s="2" t="str">
        <f aca="false">RAW_DATA!D2581</f>
        <v>WOM-SUIT-001</v>
      </c>
      <c r="E2585" s="14" t="str">
        <f aca="false">RAW_DATA!E2581</f>
        <v>2024-02-11</v>
      </c>
      <c r="F2585" s="14" t="str">
        <f aca="false">RAW_DATA!F2581</f>
        <v>2024-02-18</v>
      </c>
      <c r="G2585" s="2" t="str">
        <f aca="false">RAW_DATA!G2581</f>
        <v>Sudurpashchim</v>
      </c>
      <c r="H2585" s="4" t="n">
        <f aca="false">RAW_DATA!H2581</f>
        <v>4577.53</v>
      </c>
      <c r="I2585" s="5" t="n">
        <f aca="false">RAW_DATA!I2581</f>
        <v>25</v>
      </c>
      <c r="J2585" s="2" t="str">
        <f aca="false">RAW_DATA!J2581</f>
        <v>No</v>
      </c>
      <c r="K2585" s="15" t="n">
        <f aca="false">IF(AND(F2585&lt;&gt;"",E2585&lt;&gt;""),DATEVALUE(F2585)-DATEVALUE(E2585),"")</f>
        <v>7</v>
      </c>
      <c r="L2585" s="4" t="n">
        <f aca="false">H2585*(1-I2585/100)</f>
        <v>3433.1475</v>
      </c>
      <c r="M2585" s="4" t="n">
        <f aca="false">H2585*CALCULATIONS!$B$2</f>
        <v>2746.518</v>
      </c>
      <c r="N2585" s="4" t="n">
        <f aca="false">IF(J2585="Yes",H2585*CALCULATIONS!$B$3,0)</f>
        <v>0</v>
      </c>
      <c r="O2585" s="4" t="n">
        <f aca="false">L2585-M2585-N2585</f>
        <v>686.629500000001</v>
      </c>
      <c r="P2585" s="16" t="n">
        <f aca="false">IF(L2585&gt;0,O2585/L2585,"")</f>
        <v>0.2</v>
      </c>
    </row>
    <row r="2586" customFormat="false" ht="15" hidden="false" customHeight="false" outlineLevel="0" collapsed="false">
      <c r="A2586" s="2" t="str">
        <f aca="false">RAW_DATA!A2582</f>
        <v>ORD-102581</v>
      </c>
      <c r="B2586" s="2" t="str">
        <f aca="false">RAW_DATA!B2582</f>
        <v>CUST-1764</v>
      </c>
      <c r="C2586" s="2" t="str">
        <f aca="false">RAW_DATA!C2582</f>
        <v>Women</v>
      </c>
      <c r="D2586" s="2" t="str">
        <f aca="false">RAW_DATA!D2582</f>
        <v>WOM-CARDIGAN-001</v>
      </c>
      <c r="E2586" s="14" t="str">
        <f aca="false">RAW_DATA!E2582</f>
        <v>2024-06-17</v>
      </c>
      <c r="F2586" s="14" t="str">
        <f aca="false">RAW_DATA!F2582</f>
        <v>2024-06-24</v>
      </c>
      <c r="G2586" s="2" t="str">
        <f aca="false">RAW_DATA!G2582</f>
        <v>Madhesh</v>
      </c>
      <c r="H2586" s="4" t="n">
        <f aca="false">RAW_DATA!H2582</f>
        <v>7784.53</v>
      </c>
      <c r="I2586" s="5" t="n">
        <f aca="false">RAW_DATA!I2582</f>
        <v>5</v>
      </c>
      <c r="J2586" s="2" t="str">
        <f aca="false">RAW_DATA!J2582</f>
        <v>No</v>
      </c>
      <c r="K2586" s="15" t="n">
        <f aca="false">IF(AND(F2586&lt;&gt;"",E2586&lt;&gt;""),DATEVALUE(F2586)-DATEVALUE(E2586),"")</f>
        <v>7</v>
      </c>
      <c r="L2586" s="4" t="n">
        <f aca="false">H2586*(1-I2586/100)</f>
        <v>7395.3035</v>
      </c>
      <c r="M2586" s="4" t="n">
        <f aca="false">H2586*CALCULATIONS!$B$2</f>
        <v>4670.718</v>
      </c>
      <c r="N2586" s="4" t="n">
        <f aca="false">IF(J2586="Yes",H2586*CALCULATIONS!$B$3,0)</f>
        <v>0</v>
      </c>
      <c r="O2586" s="4" t="n">
        <f aca="false">L2586-M2586-N2586</f>
        <v>2724.5855</v>
      </c>
      <c r="P2586" s="16" t="n">
        <f aca="false">IF(L2586&gt;0,O2586/L2586,"")</f>
        <v>0.368421052631579</v>
      </c>
    </row>
    <row r="2587" customFormat="false" ht="15" hidden="false" customHeight="false" outlineLevel="0" collapsed="false">
      <c r="A2587" s="2" t="str">
        <f aca="false">RAW_DATA!A2583</f>
        <v>ORD-102582</v>
      </c>
      <c r="B2587" s="2" t="str">
        <f aca="false">RAW_DATA!B2583</f>
        <v>CUST-9252</v>
      </c>
      <c r="C2587" s="2" t="str">
        <f aca="false">RAW_DATA!C2583</f>
        <v>Men</v>
      </c>
      <c r="D2587" s="2" t="str">
        <f aca="false">RAW_DATA!D2583</f>
        <v>MEN-JEANS-002</v>
      </c>
      <c r="E2587" s="14" t="str">
        <f aca="false">RAW_DATA!E2583</f>
        <v>2024-03-27</v>
      </c>
      <c r="F2587" s="14" t="str">
        <f aca="false">RAW_DATA!F2583</f>
        <v>2024-04-03</v>
      </c>
      <c r="G2587" s="2" t="str">
        <f aca="false">RAW_DATA!G2583</f>
        <v>Gandaki</v>
      </c>
      <c r="H2587" s="4" t="n">
        <f aca="false">RAW_DATA!H2583</f>
        <v>4917.86</v>
      </c>
      <c r="I2587" s="5" t="n">
        <f aca="false">RAW_DATA!I2583</f>
        <v>5</v>
      </c>
      <c r="J2587" s="2" t="str">
        <f aca="false">RAW_DATA!J2583</f>
        <v>No</v>
      </c>
      <c r="K2587" s="15" t="n">
        <f aca="false">IF(AND(F2587&lt;&gt;"",E2587&lt;&gt;""),DATEVALUE(F2587)-DATEVALUE(E2587),"")</f>
        <v>7</v>
      </c>
      <c r="L2587" s="4" t="n">
        <f aca="false">H2587*(1-I2587/100)</f>
        <v>4671.967</v>
      </c>
      <c r="M2587" s="4" t="n">
        <f aca="false">H2587*CALCULATIONS!$B$2</f>
        <v>2950.716</v>
      </c>
      <c r="N2587" s="4" t="n">
        <f aca="false">IF(J2587="Yes",H2587*CALCULATIONS!$B$3,0)</f>
        <v>0</v>
      </c>
      <c r="O2587" s="4" t="n">
        <f aca="false">L2587-M2587-N2587</f>
        <v>1721.251</v>
      </c>
      <c r="P2587" s="16" t="n">
        <f aca="false">IF(L2587&gt;0,O2587/L2587,"")</f>
        <v>0.368421052631579</v>
      </c>
    </row>
    <row r="2588" customFormat="false" ht="15" hidden="false" customHeight="false" outlineLevel="0" collapsed="false">
      <c r="A2588" s="2" t="str">
        <f aca="false">RAW_DATA!A2584</f>
        <v>ORD-102583</v>
      </c>
      <c r="B2588" s="2" t="str">
        <f aca="false">RAW_DATA!B2584</f>
        <v>CUST-5959</v>
      </c>
      <c r="C2588" s="2" t="str">
        <f aca="false">RAW_DATA!C2584</f>
        <v>Women</v>
      </c>
      <c r="D2588" s="2" t="str">
        <f aca="false">RAW_DATA!D2584</f>
        <v>WOM-LEHENGA-001</v>
      </c>
      <c r="E2588" s="14" t="str">
        <f aca="false">RAW_DATA!E2584</f>
        <v>2024-11-22</v>
      </c>
      <c r="F2588" s="14" t="str">
        <f aca="false">RAW_DATA!F2584</f>
        <v>2024-11-26</v>
      </c>
      <c r="G2588" s="2" t="str">
        <f aca="false">RAW_DATA!G2584</f>
        <v>Bagmati</v>
      </c>
      <c r="H2588" s="4" t="n">
        <f aca="false">RAW_DATA!H2584</f>
        <v>5066.23</v>
      </c>
      <c r="I2588" s="5" t="n">
        <f aca="false">RAW_DATA!I2584</f>
        <v>30</v>
      </c>
      <c r="J2588" s="2" t="str">
        <f aca="false">RAW_DATA!J2584</f>
        <v>Yes</v>
      </c>
      <c r="K2588" s="15" t="n">
        <f aca="false">IF(AND(F2588&lt;&gt;"",E2588&lt;&gt;""),DATEVALUE(F2588)-DATEVALUE(E2588),"")</f>
        <v>4</v>
      </c>
      <c r="L2588" s="4" t="n">
        <f aca="false">H2588*(1-I2588/100)</f>
        <v>3546.361</v>
      </c>
      <c r="M2588" s="4" t="n">
        <f aca="false">H2588*CALCULATIONS!$B$2</f>
        <v>3039.738</v>
      </c>
      <c r="N2588" s="4" t="n">
        <f aca="false">IF(J2588="Yes",H2588*CALCULATIONS!$B$3,0)</f>
        <v>1013.246</v>
      </c>
      <c r="O2588" s="4" t="n">
        <f aca="false">L2588-M2588-N2588</f>
        <v>-506.623</v>
      </c>
      <c r="P2588" s="16" t="n">
        <f aca="false">IF(L2588&gt;0,O2588/L2588,"")</f>
        <v>-0.142857142857143</v>
      </c>
    </row>
    <row r="2589" customFormat="false" ht="15" hidden="false" customHeight="false" outlineLevel="0" collapsed="false">
      <c r="A2589" s="2" t="str">
        <f aca="false">RAW_DATA!A2585</f>
        <v>ORD-102584</v>
      </c>
      <c r="B2589" s="2" t="str">
        <f aca="false">RAW_DATA!B2585</f>
        <v>CUST-2273</v>
      </c>
      <c r="C2589" s="2" t="str">
        <f aca="false">RAW_DATA!C2585</f>
        <v>Women</v>
      </c>
      <c r="D2589" s="2" t="str">
        <f aca="false">RAW_DATA!D2585</f>
        <v>WOM-DRESS-001</v>
      </c>
      <c r="E2589" s="14" t="str">
        <f aca="false">RAW_DATA!E2585</f>
        <v>2024-05-14</v>
      </c>
      <c r="F2589" s="14" t="str">
        <f aca="false">RAW_DATA!F2585</f>
        <v>2024-05-21</v>
      </c>
      <c r="G2589" s="2" t="str">
        <f aca="false">RAW_DATA!G2585</f>
        <v>Karnali</v>
      </c>
      <c r="H2589" s="4" t="n">
        <f aca="false">RAW_DATA!H2585</f>
        <v>7103.46</v>
      </c>
      <c r="I2589" s="5" t="n">
        <f aca="false">RAW_DATA!I2585</f>
        <v>25</v>
      </c>
      <c r="J2589" s="2" t="str">
        <f aca="false">RAW_DATA!J2585</f>
        <v>No</v>
      </c>
      <c r="K2589" s="15" t="n">
        <f aca="false">IF(AND(F2589&lt;&gt;"",E2589&lt;&gt;""),DATEVALUE(F2589)-DATEVALUE(E2589),"")</f>
        <v>7</v>
      </c>
      <c r="L2589" s="4" t="n">
        <f aca="false">H2589*(1-I2589/100)</f>
        <v>5327.595</v>
      </c>
      <c r="M2589" s="4" t="n">
        <f aca="false">H2589*CALCULATIONS!$B$2</f>
        <v>4262.076</v>
      </c>
      <c r="N2589" s="4" t="n">
        <f aca="false">IF(J2589="Yes",H2589*CALCULATIONS!$B$3,0)</f>
        <v>0</v>
      </c>
      <c r="O2589" s="4" t="n">
        <f aca="false">L2589-M2589-N2589</f>
        <v>1065.519</v>
      </c>
      <c r="P2589" s="16" t="n">
        <f aca="false">IF(L2589&gt;0,O2589/L2589,"")</f>
        <v>0.2</v>
      </c>
    </row>
    <row r="2590" customFormat="false" ht="15" hidden="false" customHeight="false" outlineLevel="0" collapsed="false">
      <c r="A2590" s="2" t="str">
        <f aca="false">RAW_DATA!A2586</f>
        <v>ORD-102585</v>
      </c>
      <c r="B2590" s="2" t="str">
        <f aca="false">RAW_DATA!B2586</f>
        <v>CUST-2142</v>
      </c>
      <c r="C2590" s="2" t="str">
        <f aca="false">RAW_DATA!C2586</f>
        <v>Women</v>
      </c>
      <c r="D2590" s="2" t="str">
        <f aca="false">RAW_DATA!D2586</f>
        <v>WOM-LEHENGA-001</v>
      </c>
      <c r="E2590" s="14" t="str">
        <f aca="false">RAW_DATA!E2586</f>
        <v>2024-07-19</v>
      </c>
      <c r="F2590" s="14" t="str">
        <f aca="false">RAW_DATA!F2586</f>
        <v>2024-07-22</v>
      </c>
      <c r="G2590" s="2" t="str">
        <f aca="false">RAW_DATA!G2586</f>
        <v>Lumbini</v>
      </c>
      <c r="H2590" s="4" t="n">
        <f aca="false">RAW_DATA!H2586</f>
        <v>931.22</v>
      </c>
      <c r="I2590" s="5" t="n">
        <f aca="false">RAW_DATA!I2586</f>
        <v>15</v>
      </c>
      <c r="J2590" s="2" t="str">
        <f aca="false">RAW_DATA!J2586</f>
        <v>No</v>
      </c>
      <c r="K2590" s="15" t="n">
        <f aca="false">IF(AND(F2590&lt;&gt;"",E2590&lt;&gt;""),DATEVALUE(F2590)-DATEVALUE(E2590),"")</f>
        <v>3</v>
      </c>
      <c r="L2590" s="4" t="n">
        <f aca="false">H2590*(1-I2590/100)</f>
        <v>791.537</v>
      </c>
      <c r="M2590" s="4" t="n">
        <f aca="false">H2590*CALCULATIONS!$B$2</f>
        <v>558.732</v>
      </c>
      <c r="N2590" s="4" t="n">
        <f aca="false">IF(J2590="Yes",H2590*CALCULATIONS!$B$3,0)</f>
        <v>0</v>
      </c>
      <c r="O2590" s="4" t="n">
        <f aca="false">L2590-M2590-N2590</f>
        <v>232.805</v>
      </c>
      <c r="P2590" s="16" t="n">
        <f aca="false">IF(L2590&gt;0,O2590/L2590,"")</f>
        <v>0.294117647058824</v>
      </c>
    </row>
    <row r="2591" customFormat="false" ht="15" hidden="false" customHeight="false" outlineLevel="0" collapsed="false">
      <c r="A2591" s="2" t="str">
        <f aca="false">RAW_DATA!A2587</f>
        <v>ORD-102586</v>
      </c>
      <c r="B2591" s="2" t="str">
        <f aca="false">RAW_DATA!B2587</f>
        <v>CUST-3905</v>
      </c>
      <c r="C2591" s="2" t="str">
        <f aca="false">RAW_DATA!C2587</f>
        <v>Women</v>
      </c>
      <c r="D2591" s="2" t="str">
        <f aca="false">RAW_DATA!D2587</f>
        <v>WOM-DRESS-001</v>
      </c>
      <c r="E2591" s="14" t="str">
        <f aca="false">RAW_DATA!E2587</f>
        <v>2024-01-08</v>
      </c>
      <c r="F2591" s="14" t="str">
        <f aca="false">RAW_DATA!F2587</f>
        <v>2024-01-13</v>
      </c>
      <c r="G2591" s="2" t="str">
        <f aca="false">RAW_DATA!G2587</f>
        <v>Gandaki</v>
      </c>
      <c r="H2591" s="4" t="n">
        <f aca="false">RAW_DATA!H2587</f>
        <v>13496.55</v>
      </c>
      <c r="I2591" s="5" t="n">
        <f aca="false">RAW_DATA!I2587</f>
        <v>25</v>
      </c>
      <c r="J2591" s="2" t="str">
        <f aca="false">RAW_DATA!J2587</f>
        <v>No</v>
      </c>
      <c r="K2591" s="15" t="n">
        <f aca="false">IF(AND(F2591&lt;&gt;"",E2591&lt;&gt;""),DATEVALUE(F2591)-DATEVALUE(E2591),"")</f>
        <v>5</v>
      </c>
      <c r="L2591" s="4" t="n">
        <f aca="false">H2591*(1-I2591/100)</f>
        <v>10122.4125</v>
      </c>
      <c r="M2591" s="4" t="n">
        <f aca="false">H2591*CALCULATIONS!$B$2</f>
        <v>8097.93</v>
      </c>
      <c r="N2591" s="4" t="n">
        <f aca="false">IF(J2591="Yes",H2591*CALCULATIONS!$B$3,0)</f>
        <v>0</v>
      </c>
      <c r="O2591" s="4" t="n">
        <f aca="false">L2591-M2591-N2591</f>
        <v>2024.4825</v>
      </c>
      <c r="P2591" s="16" t="n">
        <f aca="false">IF(L2591&gt;0,O2591/L2591,"")</f>
        <v>0.2</v>
      </c>
    </row>
    <row r="2592" customFormat="false" ht="15" hidden="false" customHeight="false" outlineLevel="0" collapsed="false">
      <c r="A2592" s="2" t="str">
        <f aca="false">RAW_DATA!A2588</f>
        <v>ORD-102587</v>
      </c>
      <c r="B2592" s="2" t="str">
        <f aca="false">RAW_DATA!B2588</f>
        <v>CUST-9036</v>
      </c>
      <c r="C2592" s="2" t="str">
        <f aca="false">RAW_DATA!C2588</f>
        <v>Women</v>
      </c>
      <c r="D2592" s="2" t="str">
        <f aca="false">RAW_DATA!D2588</f>
        <v>WOM-CARDIGAN-001</v>
      </c>
      <c r="E2592" s="14" t="str">
        <f aca="false">RAW_DATA!E2588</f>
        <v>2024-10-17</v>
      </c>
      <c r="F2592" s="14" t="str">
        <f aca="false">RAW_DATA!F2588</f>
        <v>2024-10-26</v>
      </c>
      <c r="G2592" s="2" t="str">
        <f aca="false">RAW_DATA!G2588</f>
        <v>Karnali</v>
      </c>
      <c r="H2592" s="4" t="n">
        <f aca="false">RAW_DATA!H2588</f>
        <v>10257.11</v>
      </c>
      <c r="I2592" s="5" t="n">
        <f aca="false">RAW_DATA!I2588</f>
        <v>0</v>
      </c>
      <c r="J2592" s="2" t="str">
        <f aca="false">RAW_DATA!J2588</f>
        <v>No</v>
      </c>
      <c r="K2592" s="15" t="n">
        <f aca="false">IF(AND(F2592&lt;&gt;"",E2592&lt;&gt;""),DATEVALUE(F2592)-DATEVALUE(E2592),"")</f>
        <v>9</v>
      </c>
      <c r="L2592" s="4" t="n">
        <f aca="false">H2592*(1-I2592/100)</f>
        <v>10257.11</v>
      </c>
      <c r="M2592" s="4" t="n">
        <f aca="false">H2592*CALCULATIONS!$B$2</f>
        <v>6154.266</v>
      </c>
      <c r="N2592" s="4" t="n">
        <f aca="false">IF(J2592="Yes",H2592*CALCULATIONS!$B$3,0)</f>
        <v>0</v>
      </c>
      <c r="O2592" s="4" t="n">
        <f aca="false">L2592-M2592-N2592</f>
        <v>4102.844</v>
      </c>
      <c r="P2592" s="16" t="n">
        <f aca="false">IF(L2592&gt;0,O2592/L2592,"")</f>
        <v>0.4</v>
      </c>
    </row>
    <row r="2593" customFormat="false" ht="15" hidden="false" customHeight="false" outlineLevel="0" collapsed="false">
      <c r="A2593" s="2" t="str">
        <f aca="false">RAW_DATA!A2589</f>
        <v>ORD-102588</v>
      </c>
      <c r="B2593" s="2" t="str">
        <f aca="false">RAW_DATA!B2589</f>
        <v>CUST-2481</v>
      </c>
      <c r="C2593" s="2" t="str">
        <f aca="false">RAW_DATA!C2589</f>
        <v>Men</v>
      </c>
      <c r="D2593" s="2" t="str">
        <f aca="false">RAW_DATA!D2589</f>
        <v>MEN-JEANS-001</v>
      </c>
      <c r="E2593" s="14" t="str">
        <f aca="false">RAW_DATA!E2589</f>
        <v>2024-04-14</v>
      </c>
      <c r="F2593" s="14" t="str">
        <f aca="false">RAW_DATA!F2589</f>
        <v>2024-04-22</v>
      </c>
      <c r="G2593" s="2" t="str">
        <f aca="false">RAW_DATA!G2589</f>
        <v>Madhesh</v>
      </c>
      <c r="H2593" s="4" t="n">
        <f aca="false">RAW_DATA!H2589</f>
        <v>14503.74</v>
      </c>
      <c r="I2593" s="5" t="n">
        <f aca="false">RAW_DATA!I2589</f>
        <v>10</v>
      </c>
      <c r="J2593" s="2" t="str">
        <f aca="false">RAW_DATA!J2589</f>
        <v>No</v>
      </c>
      <c r="K2593" s="15" t="n">
        <f aca="false">IF(AND(F2593&lt;&gt;"",E2593&lt;&gt;""),DATEVALUE(F2593)-DATEVALUE(E2593),"")</f>
        <v>8</v>
      </c>
      <c r="L2593" s="4" t="n">
        <f aca="false">H2593*(1-I2593/100)</f>
        <v>13053.366</v>
      </c>
      <c r="M2593" s="4" t="n">
        <f aca="false">H2593*CALCULATIONS!$B$2</f>
        <v>8702.244</v>
      </c>
      <c r="N2593" s="4" t="n">
        <f aca="false">IF(J2593="Yes",H2593*CALCULATIONS!$B$3,0)</f>
        <v>0</v>
      </c>
      <c r="O2593" s="4" t="n">
        <f aca="false">L2593-M2593-N2593</f>
        <v>4351.122</v>
      </c>
      <c r="P2593" s="16" t="n">
        <f aca="false">IF(L2593&gt;0,O2593/L2593,"")</f>
        <v>0.333333333333333</v>
      </c>
    </row>
    <row r="2594" customFormat="false" ht="15" hidden="false" customHeight="false" outlineLevel="0" collapsed="false">
      <c r="A2594" s="2" t="str">
        <f aca="false">RAW_DATA!A2590</f>
        <v>ORD-102589</v>
      </c>
      <c r="B2594" s="2" t="str">
        <f aca="false">RAW_DATA!B2590</f>
        <v>CUST-5783</v>
      </c>
      <c r="C2594" s="2" t="str">
        <f aca="false">RAW_DATA!C2590</f>
        <v>Women</v>
      </c>
      <c r="D2594" s="2" t="str">
        <f aca="false">RAW_DATA!D2590</f>
        <v>WOM-KURTA-001</v>
      </c>
      <c r="E2594" s="14" t="str">
        <f aca="false">RAW_DATA!E2590</f>
        <v>2024-11-08</v>
      </c>
      <c r="F2594" s="14" t="str">
        <f aca="false">RAW_DATA!F2590</f>
        <v>2024-11-12</v>
      </c>
      <c r="G2594" s="2" t="str">
        <f aca="false">RAW_DATA!G2590</f>
        <v>Gandaki</v>
      </c>
      <c r="H2594" s="4" t="n">
        <f aca="false">RAW_DATA!H2590</f>
        <v>12541.65</v>
      </c>
      <c r="I2594" s="5" t="n">
        <f aca="false">RAW_DATA!I2590</f>
        <v>30</v>
      </c>
      <c r="J2594" s="2" t="str">
        <f aca="false">RAW_DATA!J2590</f>
        <v>No</v>
      </c>
      <c r="K2594" s="15" t="n">
        <f aca="false">IF(AND(F2594&lt;&gt;"",E2594&lt;&gt;""),DATEVALUE(F2594)-DATEVALUE(E2594),"")</f>
        <v>4</v>
      </c>
      <c r="L2594" s="4" t="n">
        <f aca="false">H2594*(1-I2594/100)</f>
        <v>8779.155</v>
      </c>
      <c r="M2594" s="4" t="n">
        <f aca="false">H2594*CALCULATIONS!$B$2</f>
        <v>7524.99</v>
      </c>
      <c r="N2594" s="4" t="n">
        <f aca="false">IF(J2594="Yes",H2594*CALCULATIONS!$B$3,0)</f>
        <v>0</v>
      </c>
      <c r="O2594" s="4" t="n">
        <f aca="false">L2594-M2594-N2594</f>
        <v>1254.165</v>
      </c>
      <c r="P2594" s="16" t="n">
        <f aca="false">IF(L2594&gt;0,O2594/L2594,"")</f>
        <v>0.142857142857143</v>
      </c>
    </row>
    <row r="2595" customFormat="false" ht="15" hidden="false" customHeight="false" outlineLevel="0" collapsed="false">
      <c r="A2595" s="2" t="str">
        <f aca="false">RAW_DATA!A2591</f>
        <v>ORD-102590</v>
      </c>
      <c r="B2595" s="2" t="str">
        <f aca="false">RAW_DATA!B2591</f>
        <v>CUST-4889</v>
      </c>
      <c r="C2595" s="2" t="str">
        <f aca="false">RAW_DATA!C2591</f>
        <v>Men</v>
      </c>
      <c r="D2595" s="2" t="str">
        <f aca="false">RAW_DATA!D2591</f>
        <v>MEN-JEANS-002</v>
      </c>
      <c r="E2595" s="14" t="str">
        <f aca="false">RAW_DATA!E2591</f>
        <v>2024-12-06</v>
      </c>
      <c r="F2595" s="14" t="str">
        <f aca="false">RAW_DATA!F2591</f>
        <v>2024-12-10</v>
      </c>
      <c r="G2595" s="2" t="str">
        <f aca="false">RAW_DATA!G2591</f>
        <v>Lumbini</v>
      </c>
      <c r="H2595" s="4" t="n">
        <f aca="false">RAW_DATA!H2591</f>
        <v>8265.65</v>
      </c>
      <c r="I2595" s="5" t="n">
        <f aca="false">RAW_DATA!I2591</f>
        <v>20</v>
      </c>
      <c r="J2595" s="2" t="str">
        <f aca="false">RAW_DATA!J2591</f>
        <v>No</v>
      </c>
      <c r="K2595" s="15" t="n">
        <f aca="false">IF(AND(F2595&lt;&gt;"",E2595&lt;&gt;""),DATEVALUE(F2595)-DATEVALUE(E2595),"")</f>
        <v>4</v>
      </c>
      <c r="L2595" s="4" t="n">
        <f aca="false">H2595*(1-I2595/100)</f>
        <v>6612.52</v>
      </c>
      <c r="M2595" s="4" t="n">
        <f aca="false">H2595*CALCULATIONS!$B$2</f>
        <v>4959.39</v>
      </c>
      <c r="N2595" s="4" t="n">
        <f aca="false">IF(J2595="Yes",H2595*CALCULATIONS!$B$3,0)</f>
        <v>0</v>
      </c>
      <c r="O2595" s="4" t="n">
        <f aca="false">L2595-M2595-N2595</f>
        <v>1653.13</v>
      </c>
      <c r="P2595" s="16" t="n">
        <f aca="false">IF(L2595&gt;0,O2595/L2595,"")</f>
        <v>0.25</v>
      </c>
    </row>
    <row r="2596" customFormat="false" ht="15" hidden="false" customHeight="false" outlineLevel="0" collapsed="false">
      <c r="A2596" s="2" t="str">
        <f aca="false">RAW_DATA!A2592</f>
        <v>ORD-102591</v>
      </c>
      <c r="B2596" s="2" t="str">
        <f aca="false">RAW_DATA!B2592</f>
        <v>CUST-7857</v>
      </c>
      <c r="C2596" s="2" t="str">
        <f aca="false">RAW_DATA!C2592</f>
        <v>Kids</v>
      </c>
      <c r="D2596" s="2" t="str">
        <f aca="false">RAW_DATA!D2592</f>
        <v>KID-JACKET-001</v>
      </c>
      <c r="E2596" s="14" t="str">
        <f aca="false">RAW_DATA!E2592</f>
        <v>2024-01-10</v>
      </c>
      <c r="F2596" s="14" t="str">
        <f aca="false">RAW_DATA!F2592</f>
        <v>2024-01-12</v>
      </c>
      <c r="G2596" s="2" t="str">
        <f aca="false">RAW_DATA!G2592</f>
        <v>Lumbini</v>
      </c>
      <c r="H2596" s="4" t="n">
        <f aca="false">RAW_DATA!H2592</f>
        <v>9221.81</v>
      </c>
      <c r="I2596" s="5" t="n">
        <f aca="false">RAW_DATA!I2592</f>
        <v>25</v>
      </c>
      <c r="J2596" s="2" t="str">
        <f aca="false">RAW_DATA!J2592</f>
        <v>No</v>
      </c>
      <c r="K2596" s="15" t="n">
        <f aca="false">IF(AND(F2596&lt;&gt;"",E2596&lt;&gt;""),DATEVALUE(F2596)-DATEVALUE(E2596),"")</f>
        <v>2</v>
      </c>
      <c r="L2596" s="4" t="n">
        <f aca="false">H2596*(1-I2596/100)</f>
        <v>6916.3575</v>
      </c>
      <c r="M2596" s="4" t="n">
        <f aca="false">H2596*CALCULATIONS!$B$2</f>
        <v>5533.086</v>
      </c>
      <c r="N2596" s="4" t="n">
        <f aca="false">IF(J2596="Yes",H2596*CALCULATIONS!$B$3,0)</f>
        <v>0</v>
      </c>
      <c r="O2596" s="4" t="n">
        <f aca="false">L2596-M2596-N2596</f>
        <v>1383.2715</v>
      </c>
      <c r="P2596" s="16" t="n">
        <f aca="false">IF(L2596&gt;0,O2596/L2596,"")</f>
        <v>0.2</v>
      </c>
    </row>
    <row r="2597" customFormat="false" ht="15" hidden="false" customHeight="false" outlineLevel="0" collapsed="false">
      <c r="A2597" s="2" t="str">
        <f aca="false">RAW_DATA!A2593</f>
        <v>ORD-102592</v>
      </c>
      <c r="B2597" s="2" t="str">
        <f aca="false">RAW_DATA!B2593</f>
        <v>CUST-5234</v>
      </c>
      <c r="C2597" s="2" t="str">
        <f aca="false">RAW_DATA!C2593</f>
        <v>Women</v>
      </c>
      <c r="D2597" s="2" t="str">
        <f aca="false">RAW_DATA!D2593</f>
        <v>WOM-LEHENGA-001</v>
      </c>
      <c r="E2597" s="14" t="str">
        <f aca="false">RAW_DATA!E2593</f>
        <v>2024-10-02</v>
      </c>
      <c r="F2597" s="14" t="str">
        <f aca="false">RAW_DATA!F2593</f>
        <v>2024-10-07</v>
      </c>
      <c r="G2597" s="2" t="str">
        <f aca="false">RAW_DATA!G2593</f>
        <v>Gandaki</v>
      </c>
      <c r="H2597" s="4" t="n">
        <f aca="false">RAW_DATA!H2593</f>
        <v>9445.49</v>
      </c>
      <c r="I2597" s="5" t="n">
        <f aca="false">RAW_DATA!I2593</f>
        <v>0</v>
      </c>
      <c r="J2597" s="2" t="str">
        <f aca="false">RAW_DATA!J2593</f>
        <v>Yes</v>
      </c>
      <c r="K2597" s="15" t="n">
        <f aca="false">IF(AND(F2597&lt;&gt;"",E2597&lt;&gt;""),DATEVALUE(F2597)-DATEVALUE(E2597),"")</f>
        <v>5</v>
      </c>
      <c r="L2597" s="4" t="n">
        <f aca="false">H2597*(1-I2597/100)</f>
        <v>9445.49</v>
      </c>
      <c r="M2597" s="4" t="n">
        <f aca="false">H2597*CALCULATIONS!$B$2</f>
        <v>5667.294</v>
      </c>
      <c r="N2597" s="4" t="n">
        <f aca="false">IF(J2597="Yes",H2597*CALCULATIONS!$B$3,0)</f>
        <v>1889.098</v>
      </c>
      <c r="O2597" s="4" t="n">
        <f aca="false">L2597-M2597-N2597</f>
        <v>1889.098</v>
      </c>
      <c r="P2597" s="16" t="n">
        <f aca="false">IF(L2597&gt;0,O2597/L2597,"")</f>
        <v>0.2</v>
      </c>
    </row>
    <row r="2598" customFormat="false" ht="15" hidden="false" customHeight="false" outlineLevel="0" collapsed="false">
      <c r="A2598" s="2" t="str">
        <f aca="false">RAW_DATA!A2594</f>
        <v>ORD-102593</v>
      </c>
      <c r="B2598" s="2" t="str">
        <f aca="false">RAW_DATA!B2594</f>
        <v>CUST-5019</v>
      </c>
      <c r="C2598" s="2" t="str">
        <f aca="false">RAW_DATA!C2594</f>
        <v>Kids</v>
      </c>
      <c r="D2598" s="2" t="str">
        <f aca="false">RAW_DATA!D2594</f>
        <v>KID-ONESIE-001</v>
      </c>
      <c r="E2598" s="14" t="str">
        <f aca="false">RAW_DATA!E2594</f>
        <v>2024-09-19</v>
      </c>
      <c r="F2598" s="14" t="str">
        <f aca="false">RAW_DATA!F2594</f>
        <v>2024-09-27</v>
      </c>
      <c r="G2598" s="2" t="str">
        <f aca="false">RAW_DATA!G2594</f>
        <v>Bagmati</v>
      </c>
      <c r="H2598" s="4" t="n">
        <f aca="false">RAW_DATA!H2594</f>
        <v>3864</v>
      </c>
      <c r="I2598" s="5" t="n">
        <f aca="false">RAW_DATA!I2594</f>
        <v>10</v>
      </c>
      <c r="J2598" s="2" t="str">
        <f aca="false">RAW_DATA!J2594</f>
        <v>No</v>
      </c>
      <c r="K2598" s="15" t="n">
        <f aca="false">IF(AND(F2598&lt;&gt;"",E2598&lt;&gt;""),DATEVALUE(F2598)-DATEVALUE(E2598),"")</f>
        <v>8</v>
      </c>
      <c r="L2598" s="4" t="n">
        <f aca="false">H2598*(1-I2598/100)</f>
        <v>3477.6</v>
      </c>
      <c r="M2598" s="4" t="n">
        <f aca="false">H2598*CALCULATIONS!$B$2</f>
        <v>2318.4</v>
      </c>
      <c r="N2598" s="4" t="n">
        <f aca="false">IF(J2598="Yes",H2598*CALCULATIONS!$B$3,0)</f>
        <v>0</v>
      </c>
      <c r="O2598" s="4" t="n">
        <f aca="false">L2598-M2598-N2598</f>
        <v>1159.2</v>
      </c>
      <c r="P2598" s="16" t="n">
        <f aca="false">IF(L2598&gt;0,O2598/L2598,"")</f>
        <v>0.333333333333333</v>
      </c>
    </row>
    <row r="2599" customFormat="false" ht="15" hidden="false" customHeight="false" outlineLevel="0" collapsed="false">
      <c r="A2599" s="2" t="str">
        <f aca="false">RAW_DATA!A2595</f>
        <v>ORD-102594</v>
      </c>
      <c r="B2599" s="2" t="str">
        <f aca="false">RAW_DATA!B2595</f>
        <v>CUST-7787</v>
      </c>
      <c r="C2599" s="2" t="str">
        <f aca="false">RAW_DATA!C2595</f>
        <v>Kids</v>
      </c>
      <c r="D2599" s="2" t="str">
        <f aca="false">RAW_DATA!D2595</f>
        <v>KID-JEANS-001</v>
      </c>
      <c r="E2599" s="14" t="str">
        <f aca="false">RAW_DATA!E2595</f>
        <v>2024-02-08</v>
      </c>
      <c r="F2599" s="14" t="str">
        <f aca="false">RAW_DATA!F2595</f>
        <v>2024-02-13</v>
      </c>
      <c r="G2599" s="2" t="str">
        <f aca="false">RAW_DATA!G2595</f>
        <v>Lumbini</v>
      </c>
      <c r="H2599" s="4" t="n">
        <f aca="false">RAW_DATA!H2595</f>
        <v>10335.27</v>
      </c>
      <c r="I2599" s="5" t="n">
        <f aca="false">RAW_DATA!I2595</f>
        <v>25</v>
      </c>
      <c r="J2599" s="2" t="str">
        <f aca="false">RAW_DATA!J2595</f>
        <v>No</v>
      </c>
      <c r="K2599" s="15" t="n">
        <f aca="false">IF(AND(F2599&lt;&gt;"",E2599&lt;&gt;""),DATEVALUE(F2599)-DATEVALUE(E2599),"")</f>
        <v>5</v>
      </c>
      <c r="L2599" s="4" t="n">
        <f aca="false">H2599*(1-I2599/100)</f>
        <v>7751.4525</v>
      </c>
      <c r="M2599" s="4" t="n">
        <f aca="false">H2599*CALCULATIONS!$B$2</f>
        <v>6201.162</v>
      </c>
      <c r="N2599" s="4" t="n">
        <f aca="false">IF(J2599="Yes",H2599*CALCULATIONS!$B$3,0)</f>
        <v>0</v>
      </c>
      <c r="O2599" s="4" t="n">
        <f aca="false">L2599-M2599-N2599</f>
        <v>1550.2905</v>
      </c>
      <c r="P2599" s="16" t="n">
        <f aca="false">IF(L2599&gt;0,O2599/L2599,"")</f>
        <v>0.2</v>
      </c>
    </row>
    <row r="2600" customFormat="false" ht="15" hidden="false" customHeight="false" outlineLevel="0" collapsed="false">
      <c r="A2600" s="2" t="str">
        <f aca="false">RAW_DATA!A2596</f>
        <v>ORD-102595</v>
      </c>
      <c r="B2600" s="2" t="str">
        <f aca="false">RAW_DATA!B2596</f>
        <v>CUST-6631</v>
      </c>
      <c r="C2600" s="2" t="str">
        <f aca="false">RAW_DATA!C2596</f>
        <v>Women</v>
      </c>
      <c r="D2600" s="2" t="str">
        <f aca="false">RAW_DATA!D2596</f>
        <v>WOM-KURTA-001</v>
      </c>
      <c r="E2600" s="14" t="str">
        <f aca="false">RAW_DATA!E2596</f>
        <v>2024-05-18</v>
      </c>
      <c r="F2600" s="14" t="str">
        <f aca="false">RAW_DATA!F2596</f>
        <v>2024-05-25</v>
      </c>
      <c r="G2600" s="2" t="str">
        <f aca="false">RAW_DATA!G2596</f>
        <v>Madhesh</v>
      </c>
      <c r="H2600" s="4" t="n">
        <f aca="false">RAW_DATA!H2596</f>
        <v>14330.8</v>
      </c>
      <c r="I2600" s="5" t="n">
        <f aca="false">RAW_DATA!I2596</f>
        <v>15</v>
      </c>
      <c r="J2600" s="2" t="str">
        <f aca="false">RAW_DATA!J2596</f>
        <v>No</v>
      </c>
      <c r="K2600" s="15" t="n">
        <f aca="false">IF(AND(F2600&lt;&gt;"",E2600&lt;&gt;""),DATEVALUE(F2600)-DATEVALUE(E2600),"")</f>
        <v>7</v>
      </c>
      <c r="L2600" s="4" t="n">
        <f aca="false">H2600*(1-I2600/100)</f>
        <v>12181.18</v>
      </c>
      <c r="M2600" s="4" t="n">
        <f aca="false">H2600*CALCULATIONS!$B$2</f>
        <v>8598.48</v>
      </c>
      <c r="N2600" s="4" t="n">
        <f aca="false">IF(J2600="Yes",H2600*CALCULATIONS!$B$3,0)</f>
        <v>0</v>
      </c>
      <c r="O2600" s="4" t="n">
        <f aca="false">L2600-M2600-N2600</f>
        <v>3582.7</v>
      </c>
      <c r="P2600" s="16" t="n">
        <f aca="false">IF(L2600&gt;0,O2600/L2600,"")</f>
        <v>0.294117647058824</v>
      </c>
    </row>
    <row r="2601" customFormat="false" ht="15" hidden="false" customHeight="false" outlineLevel="0" collapsed="false">
      <c r="A2601" s="2" t="str">
        <f aca="false">RAW_DATA!A2597</f>
        <v>ORD-102596</v>
      </c>
      <c r="B2601" s="2" t="str">
        <f aca="false">RAW_DATA!B2597</f>
        <v>CUST-5138</v>
      </c>
      <c r="C2601" s="2" t="str">
        <f aca="false">RAW_DATA!C2597</f>
        <v>Kids</v>
      </c>
      <c r="D2601" s="2" t="str">
        <f aca="false">RAW_DATA!D2597</f>
        <v>KID-ONESIE-001</v>
      </c>
      <c r="E2601" s="14" t="str">
        <f aca="false">RAW_DATA!E2597</f>
        <v>2024-01-27</v>
      </c>
      <c r="F2601" s="14" t="str">
        <f aca="false">RAW_DATA!F2597</f>
        <v>2024-01-29</v>
      </c>
      <c r="G2601" s="2" t="str">
        <f aca="false">RAW_DATA!G2597</f>
        <v>Gandaki</v>
      </c>
      <c r="H2601" s="4" t="n">
        <f aca="false">RAW_DATA!H2597</f>
        <v>11500.04</v>
      </c>
      <c r="I2601" s="5" t="n">
        <f aca="false">RAW_DATA!I2597</f>
        <v>30</v>
      </c>
      <c r="J2601" s="2" t="str">
        <f aca="false">RAW_DATA!J2597</f>
        <v>No</v>
      </c>
      <c r="K2601" s="15" t="n">
        <f aca="false">IF(AND(F2601&lt;&gt;"",E2601&lt;&gt;""),DATEVALUE(F2601)-DATEVALUE(E2601),"")</f>
        <v>2</v>
      </c>
      <c r="L2601" s="4" t="n">
        <f aca="false">H2601*(1-I2601/100)</f>
        <v>8050.028</v>
      </c>
      <c r="M2601" s="4" t="n">
        <f aca="false">H2601*CALCULATIONS!$B$2</f>
        <v>6900.024</v>
      </c>
      <c r="N2601" s="4" t="n">
        <f aca="false">IF(J2601="Yes",H2601*CALCULATIONS!$B$3,0)</f>
        <v>0</v>
      </c>
      <c r="O2601" s="4" t="n">
        <f aca="false">L2601-M2601-N2601</f>
        <v>1150.004</v>
      </c>
      <c r="P2601" s="16" t="n">
        <f aca="false">IF(L2601&gt;0,O2601/L2601,"")</f>
        <v>0.142857142857143</v>
      </c>
    </row>
    <row r="2602" customFormat="false" ht="15" hidden="false" customHeight="false" outlineLevel="0" collapsed="false">
      <c r="A2602" s="2" t="str">
        <f aca="false">RAW_DATA!A2598</f>
        <v>ORD-102597</v>
      </c>
      <c r="B2602" s="2" t="str">
        <f aca="false">RAW_DATA!B2598</f>
        <v>CUST-4272</v>
      </c>
      <c r="C2602" s="2" t="str">
        <f aca="false">RAW_DATA!C2598</f>
        <v>Kids</v>
      </c>
      <c r="D2602" s="2" t="str">
        <f aca="false">RAW_DATA!D2598</f>
        <v>KID-KURTA-001</v>
      </c>
      <c r="E2602" s="14" t="str">
        <f aca="false">RAW_DATA!E2598</f>
        <v>2024-11-30</v>
      </c>
      <c r="F2602" s="14" t="str">
        <f aca="false">RAW_DATA!F2598</f>
        <v>2024-12-06</v>
      </c>
      <c r="G2602" s="2" t="str">
        <f aca="false">RAW_DATA!G2598</f>
        <v>Sudurpashchim</v>
      </c>
      <c r="H2602" s="4" t="n">
        <f aca="false">RAW_DATA!H2598</f>
        <v>2557.79</v>
      </c>
      <c r="I2602" s="5" t="n">
        <f aca="false">RAW_DATA!I2598</f>
        <v>25</v>
      </c>
      <c r="J2602" s="2" t="str">
        <f aca="false">RAW_DATA!J2598</f>
        <v>No</v>
      </c>
      <c r="K2602" s="15" t="n">
        <f aca="false">IF(AND(F2602&lt;&gt;"",E2602&lt;&gt;""),DATEVALUE(F2602)-DATEVALUE(E2602),"")</f>
        <v>6</v>
      </c>
      <c r="L2602" s="4" t="n">
        <f aca="false">H2602*(1-I2602/100)</f>
        <v>1918.3425</v>
      </c>
      <c r="M2602" s="4" t="n">
        <f aca="false">H2602*CALCULATIONS!$B$2</f>
        <v>1534.674</v>
      </c>
      <c r="N2602" s="4" t="n">
        <f aca="false">IF(J2602="Yes",H2602*CALCULATIONS!$B$3,0)</f>
        <v>0</v>
      </c>
      <c r="O2602" s="4" t="n">
        <f aca="false">L2602-M2602-N2602</f>
        <v>383.6685</v>
      </c>
      <c r="P2602" s="16" t="n">
        <f aca="false">IF(L2602&gt;0,O2602/L2602,"")</f>
        <v>0.2</v>
      </c>
    </row>
    <row r="2603" customFormat="false" ht="15" hidden="false" customHeight="false" outlineLevel="0" collapsed="false">
      <c r="A2603" s="2" t="str">
        <f aca="false">RAW_DATA!A2599</f>
        <v>ORD-102598</v>
      </c>
      <c r="B2603" s="2" t="str">
        <f aca="false">RAW_DATA!B2599</f>
        <v>CUST-8311</v>
      </c>
      <c r="C2603" s="2" t="str">
        <f aca="false">RAW_DATA!C2599</f>
        <v>Kids</v>
      </c>
      <c r="D2603" s="2" t="str">
        <f aca="false">RAW_DATA!D2599</f>
        <v>KID-TSHIRT-001</v>
      </c>
      <c r="E2603" s="14" t="str">
        <f aca="false">RAW_DATA!E2599</f>
        <v>2024-03-20</v>
      </c>
      <c r="F2603" s="14" t="str">
        <f aca="false">RAW_DATA!F2599</f>
        <v>2024-03-25</v>
      </c>
      <c r="G2603" s="2" t="str">
        <f aca="false">RAW_DATA!G2599</f>
        <v>Bagmati</v>
      </c>
      <c r="H2603" s="4" t="n">
        <f aca="false">RAW_DATA!H2599</f>
        <v>14085.28</v>
      </c>
      <c r="I2603" s="5" t="n">
        <f aca="false">RAW_DATA!I2599</f>
        <v>0</v>
      </c>
      <c r="J2603" s="2" t="str">
        <f aca="false">RAW_DATA!J2599</f>
        <v>No</v>
      </c>
      <c r="K2603" s="15" t="n">
        <f aca="false">IF(AND(F2603&lt;&gt;"",E2603&lt;&gt;""),DATEVALUE(F2603)-DATEVALUE(E2603),"")</f>
        <v>5</v>
      </c>
      <c r="L2603" s="4" t="n">
        <f aca="false">H2603*(1-I2603/100)</f>
        <v>14085.28</v>
      </c>
      <c r="M2603" s="4" t="n">
        <f aca="false">H2603*CALCULATIONS!$B$2</f>
        <v>8451.168</v>
      </c>
      <c r="N2603" s="4" t="n">
        <f aca="false">IF(J2603="Yes",H2603*CALCULATIONS!$B$3,0)</f>
        <v>0</v>
      </c>
      <c r="O2603" s="4" t="n">
        <f aca="false">L2603-M2603-N2603</f>
        <v>5634.112</v>
      </c>
      <c r="P2603" s="16" t="n">
        <f aca="false">IF(L2603&gt;0,O2603/L2603,"")</f>
        <v>0.4</v>
      </c>
    </row>
    <row r="2604" customFormat="false" ht="15" hidden="false" customHeight="false" outlineLevel="0" collapsed="false">
      <c r="A2604" s="2" t="str">
        <f aca="false">RAW_DATA!A2600</f>
        <v>ORD-102599</v>
      </c>
      <c r="B2604" s="2" t="str">
        <f aca="false">RAW_DATA!B2600</f>
        <v>CUST-2074</v>
      </c>
      <c r="C2604" s="2" t="str">
        <f aca="false">RAW_DATA!C2600</f>
        <v>Kids</v>
      </c>
      <c r="D2604" s="2" t="str">
        <f aca="false">RAW_DATA!D2600</f>
        <v>KID-DRESS-001</v>
      </c>
      <c r="E2604" s="14" t="str">
        <f aca="false">RAW_DATA!E2600</f>
        <v>2024-09-22</v>
      </c>
      <c r="F2604" s="14" t="str">
        <f aca="false">RAW_DATA!F2600</f>
        <v>2024-09-29</v>
      </c>
      <c r="G2604" s="2" t="str">
        <f aca="false">RAW_DATA!G2600</f>
        <v>Bagmati</v>
      </c>
      <c r="H2604" s="4" t="n">
        <f aca="false">RAW_DATA!H2600</f>
        <v>8321.61</v>
      </c>
      <c r="I2604" s="5" t="n">
        <f aca="false">RAW_DATA!I2600</f>
        <v>25</v>
      </c>
      <c r="J2604" s="2" t="str">
        <f aca="false">RAW_DATA!J2600</f>
        <v>No</v>
      </c>
      <c r="K2604" s="15" t="n">
        <f aca="false">IF(AND(F2604&lt;&gt;"",E2604&lt;&gt;""),DATEVALUE(F2604)-DATEVALUE(E2604),"")</f>
        <v>7</v>
      </c>
      <c r="L2604" s="4" t="n">
        <f aca="false">H2604*(1-I2604/100)</f>
        <v>6241.2075</v>
      </c>
      <c r="M2604" s="4" t="n">
        <f aca="false">H2604*CALCULATIONS!$B$2</f>
        <v>4992.966</v>
      </c>
      <c r="N2604" s="4" t="n">
        <f aca="false">IF(J2604="Yes",H2604*CALCULATIONS!$B$3,0)</f>
        <v>0</v>
      </c>
      <c r="O2604" s="4" t="n">
        <f aca="false">L2604-M2604-N2604</f>
        <v>1248.2415</v>
      </c>
      <c r="P2604" s="16" t="n">
        <f aca="false">IF(L2604&gt;0,O2604/L2604,"")</f>
        <v>0.2</v>
      </c>
    </row>
    <row r="2605" customFormat="false" ht="15" hidden="false" customHeight="false" outlineLevel="0" collapsed="false">
      <c r="A2605" s="2" t="str">
        <f aca="false">RAW_DATA!A2601</f>
        <v>ORD-102600</v>
      </c>
      <c r="B2605" s="2" t="str">
        <f aca="false">RAW_DATA!B2601</f>
        <v>CUST-5849</v>
      </c>
      <c r="C2605" s="2" t="str">
        <f aca="false">RAW_DATA!C2601</f>
        <v>Women</v>
      </c>
      <c r="D2605" s="2" t="str">
        <f aca="false">RAW_DATA!D2601</f>
        <v>WOM-LEHENGA-001</v>
      </c>
      <c r="E2605" s="14" t="str">
        <f aca="false">RAW_DATA!E2601</f>
        <v>2024-07-31</v>
      </c>
      <c r="F2605" s="14" t="str">
        <f aca="false">RAW_DATA!F2601</f>
        <v>2024-08-06</v>
      </c>
      <c r="G2605" s="2" t="str">
        <f aca="false">RAW_DATA!G2601</f>
        <v>Bagmati</v>
      </c>
      <c r="H2605" s="4" t="n">
        <f aca="false">RAW_DATA!H2601</f>
        <v>9209.26</v>
      </c>
      <c r="I2605" s="5" t="n">
        <f aca="false">RAW_DATA!I2601</f>
        <v>5</v>
      </c>
      <c r="J2605" s="2" t="str">
        <f aca="false">RAW_DATA!J2601</f>
        <v>No</v>
      </c>
      <c r="K2605" s="15" t="n">
        <f aca="false">IF(AND(F2605&lt;&gt;"",E2605&lt;&gt;""),DATEVALUE(F2605)-DATEVALUE(E2605),"")</f>
        <v>6</v>
      </c>
      <c r="L2605" s="4" t="n">
        <f aca="false">H2605*(1-I2605/100)</f>
        <v>8748.797</v>
      </c>
      <c r="M2605" s="4" t="n">
        <f aca="false">H2605*CALCULATIONS!$B$2</f>
        <v>5525.556</v>
      </c>
      <c r="N2605" s="4" t="n">
        <f aca="false">IF(J2605="Yes",H2605*CALCULATIONS!$B$3,0)</f>
        <v>0</v>
      </c>
      <c r="O2605" s="4" t="n">
        <f aca="false">L2605-M2605-N2605</f>
        <v>3223.241</v>
      </c>
      <c r="P2605" s="16" t="n">
        <f aca="false">IF(L2605&gt;0,O2605/L2605,"")</f>
        <v>0.368421052631579</v>
      </c>
    </row>
    <row r="2606" customFormat="false" ht="15" hidden="false" customHeight="false" outlineLevel="0" collapsed="false">
      <c r="A2606" s="2" t="str">
        <f aca="false">RAW_DATA!A2602</f>
        <v>ORD-102601</v>
      </c>
      <c r="B2606" s="2" t="str">
        <f aca="false">RAW_DATA!B2602</f>
        <v>CUST-6552</v>
      </c>
      <c r="C2606" s="2" t="str">
        <f aca="false">RAW_DATA!C2602</f>
        <v>Kids</v>
      </c>
      <c r="D2606" s="2" t="str">
        <f aca="false">RAW_DATA!D2602</f>
        <v>KID-ONESIE-001</v>
      </c>
      <c r="E2606" s="14" t="str">
        <f aca="false">RAW_DATA!E2602</f>
        <v>2024-01-10</v>
      </c>
      <c r="F2606" s="14" t="str">
        <f aca="false">RAW_DATA!F2602</f>
        <v>2024-01-15</v>
      </c>
      <c r="G2606" s="2" t="str">
        <f aca="false">RAW_DATA!G2602</f>
        <v>Madhesh</v>
      </c>
      <c r="H2606" s="4" t="n">
        <f aca="false">RAW_DATA!H2602</f>
        <v>10077.44</v>
      </c>
      <c r="I2606" s="5" t="n">
        <f aca="false">RAW_DATA!I2602</f>
        <v>0</v>
      </c>
      <c r="J2606" s="2" t="str">
        <f aca="false">RAW_DATA!J2602</f>
        <v>No</v>
      </c>
      <c r="K2606" s="15" t="n">
        <f aca="false">IF(AND(F2606&lt;&gt;"",E2606&lt;&gt;""),DATEVALUE(F2606)-DATEVALUE(E2606),"")</f>
        <v>5</v>
      </c>
      <c r="L2606" s="4" t="n">
        <f aca="false">H2606*(1-I2606/100)</f>
        <v>10077.44</v>
      </c>
      <c r="M2606" s="4" t="n">
        <f aca="false">H2606*CALCULATIONS!$B$2</f>
        <v>6046.464</v>
      </c>
      <c r="N2606" s="4" t="n">
        <f aca="false">IF(J2606="Yes",H2606*CALCULATIONS!$B$3,0)</f>
        <v>0</v>
      </c>
      <c r="O2606" s="4" t="n">
        <f aca="false">L2606-M2606-N2606</f>
        <v>4030.976</v>
      </c>
      <c r="P2606" s="16" t="n">
        <f aca="false">IF(L2606&gt;0,O2606/L2606,"")</f>
        <v>0.4</v>
      </c>
    </row>
    <row r="2607" customFormat="false" ht="15" hidden="false" customHeight="false" outlineLevel="0" collapsed="false">
      <c r="A2607" s="2" t="str">
        <f aca="false">RAW_DATA!A2603</f>
        <v>ORD-102602</v>
      </c>
      <c r="B2607" s="2" t="str">
        <f aca="false">RAW_DATA!B2603</f>
        <v>CUST-7930</v>
      </c>
      <c r="C2607" s="2" t="str">
        <f aca="false">RAW_DATA!C2603</f>
        <v>Kids</v>
      </c>
      <c r="D2607" s="2" t="str">
        <f aca="false">RAW_DATA!D2603</f>
        <v>KID-JEANS-001</v>
      </c>
      <c r="E2607" s="14" t="str">
        <f aca="false">RAW_DATA!E2603</f>
        <v>2024-02-15</v>
      </c>
      <c r="F2607" s="14" t="str">
        <f aca="false">RAW_DATA!F2603</f>
        <v>2024-02-17</v>
      </c>
      <c r="G2607" s="2" t="str">
        <f aca="false">RAW_DATA!G2603</f>
        <v>Gandaki</v>
      </c>
      <c r="H2607" s="4" t="n">
        <f aca="false">RAW_DATA!H2603</f>
        <v>9654.52</v>
      </c>
      <c r="I2607" s="5" t="n">
        <f aca="false">RAW_DATA!I2603</f>
        <v>15</v>
      </c>
      <c r="J2607" s="2" t="str">
        <f aca="false">RAW_DATA!J2603</f>
        <v>No</v>
      </c>
      <c r="K2607" s="15" t="n">
        <f aca="false">IF(AND(F2607&lt;&gt;"",E2607&lt;&gt;""),DATEVALUE(F2607)-DATEVALUE(E2607),"")</f>
        <v>2</v>
      </c>
      <c r="L2607" s="4" t="n">
        <f aca="false">H2607*(1-I2607/100)</f>
        <v>8206.342</v>
      </c>
      <c r="M2607" s="4" t="n">
        <f aca="false">H2607*CALCULATIONS!$B$2</f>
        <v>5792.712</v>
      </c>
      <c r="N2607" s="4" t="n">
        <f aca="false">IF(J2607="Yes",H2607*CALCULATIONS!$B$3,0)</f>
        <v>0</v>
      </c>
      <c r="O2607" s="4" t="n">
        <f aca="false">L2607-M2607-N2607</f>
        <v>2413.63</v>
      </c>
      <c r="P2607" s="16" t="n">
        <f aca="false">IF(L2607&gt;0,O2607/L2607,"")</f>
        <v>0.294117647058824</v>
      </c>
    </row>
    <row r="2608" customFormat="false" ht="15" hidden="false" customHeight="false" outlineLevel="0" collapsed="false">
      <c r="A2608" s="2" t="str">
        <f aca="false">RAW_DATA!A2604</f>
        <v>ORD-102603</v>
      </c>
      <c r="B2608" s="2" t="str">
        <f aca="false">RAW_DATA!B2604</f>
        <v>CUST-3169</v>
      </c>
      <c r="C2608" s="2" t="str">
        <f aca="false">RAW_DATA!C2604</f>
        <v>Kids</v>
      </c>
      <c r="D2608" s="2" t="str">
        <f aca="false">RAW_DATA!D2604</f>
        <v>KID-FROCK-001</v>
      </c>
      <c r="E2608" s="14" t="str">
        <f aca="false">RAW_DATA!E2604</f>
        <v>2024-03-28</v>
      </c>
      <c r="F2608" s="14" t="str">
        <f aca="false">RAW_DATA!F2604</f>
        <v>2024-04-06</v>
      </c>
      <c r="G2608" s="2" t="str">
        <f aca="false">RAW_DATA!G2604</f>
        <v>Lumbini</v>
      </c>
      <c r="H2608" s="4" t="n">
        <f aca="false">RAW_DATA!H2604</f>
        <v>12949.4</v>
      </c>
      <c r="I2608" s="5" t="n">
        <f aca="false">RAW_DATA!I2604</f>
        <v>15</v>
      </c>
      <c r="J2608" s="2" t="str">
        <f aca="false">RAW_DATA!J2604</f>
        <v>No</v>
      </c>
      <c r="K2608" s="15" t="n">
        <f aca="false">IF(AND(F2608&lt;&gt;"",E2608&lt;&gt;""),DATEVALUE(F2608)-DATEVALUE(E2608),"")</f>
        <v>9</v>
      </c>
      <c r="L2608" s="4" t="n">
        <f aca="false">H2608*(1-I2608/100)</f>
        <v>11006.99</v>
      </c>
      <c r="M2608" s="4" t="n">
        <f aca="false">H2608*CALCULATIONS!$B$2</f>
        <v>7769.64</v>
      </c>
      <c r="N2608" s="4" t="n">
        <f aca="false">IF(J2608="Yes",H2608*CALCULATIONS!$B$3,0)</f>
        <v>0</v>
      </c>
      <c r="O2608" s="4" t="n">
        <f aca="false">L2608-M2608-N2608</f>
        <v>3237.35</v>
      </c>
      <c r="P2608" s="16" t="n">
        <f aca="false">IF(L2608&gt;0,O2608/L2608,"")</f>
        <v>0.294117647058824</v>
      </c>
    </row>
    <row r="2609" customFormat="false" ht="15" hidden="false" customHeight="false" outlineLevel="0" collapsed="false">
      <c r="A2609" s="2" t="str">
        <f aca="false">RAW_DATA!A2605</f>
        <v>ORD-102604</v>
      </c>
      <c r="B2609" s="2" t="str">
        <f aca="false">RAW_DATA!B2605</f>
        <v>CUST-3870</v>
      </c>
      <c r="C2609" s="2" t="str">
        <f aca="false">RAW_DATA!C2605</f>
        <v>Men</v>
      </c>
      <c r="D2609" s="2" t="str">
        <f aca="false">RAW_DATA!D2605</f>
        <v>MEN-SHIRT-001</v>
      </c>
      <c r="E2609" s="14" t="str">
        <f aca="false">RAW_DATA!E2605</f>
        <v>2024-11-15</v>
      </c>
      <c r="F2609" s="14" t="str">
        <f aca="false">RAW_DATA!F2605</f>
        <v>2024-11-17</v>
      </c>
      <c r="G2609" s="2" t="str">
        <f aca="false">RAW_DATA!G2605</f>
        <v>Gandaki</v>
      </c>
      <c r="H2609" s="4" t="n">
        <f aca="false">RAW_DATA!H2605</f>
        <v>742.77</v>
      </c>
      <c r="I2609" s="5" t="n">
        <f aca="false">RAW_DATA!I2605</f>
        <v>30</v>
      </c>
      <c r="J2609" s="2" t="str">
        <f aca="false">RAW_DATA!J2605</f>
        <v>Yes</v>
      </c>
      <c r="K2609" s="15" t="n">
        <f aca="false">IF(AND(F2609&lt;&gt;"",E2609&lt;&gt;""),DATEVALUE(F2609)-DATEVALUE(E2609),"")</f>
        <v>2</v>
      </c>
      <c r="L2609" s="4" t="n">
        <f aca="false">H2609*(1-I2609/100)</f>
        <v>519.939</v>
      </c>
      <c r="M2609" s="4" t="n">
        <f aca="false">H2609*CALCULATIONS!$B$2</f>
        <v>445.662</v>
      </c>
      <c r="N2609" s="4" t="n">
        <f aca="false">IF(J2609="Yes",H2609*CALCULATIONS!$B$3,0)</f>
        <v>148.554</v>
      </c>
      <c r="O2609" s="4" t="n">
        <f aca="false">L2609-M2609-N2609</f>
        <v>-74.277</v>
      </c>
      <c r="P2609" s="16" t="n">
        <f aca="false">IF(L2609&gt;0,O2609/L2609,"")</f>
        <v>-0.142857142857143</v>
      </c>
    </row>
    <row r="2610" customFormat="false" ht="15" hidden="false" customHeight="false" outlineLevel="0" collapsed="false">
      <c r="A2610" s="2" t="str">
        <f aca="false">RAW_DATA!A2606</f>
        <v>ORD-102605</v>
      </c>
      <c r="B2610" s="2" t="str">
        <f aca="false">RAW_DATA!B2606</f>
        <v>CUST-4012</v>
      </c>
      <c r="C2610" s="2" t="str">
        <f aca="false">RAW_DATA!C2606</f>
        <v>Kids</v>
      </c>
      <c r="D2610" s="2" t="str">
        <f aca="false">RAW_DATA!D2606</f>
        <v>KID-SHORTS-001</v>
      </c>
      <c r="E2610" s="14" t="str">
        <f aca="false">RAW_DATA!E2606</f>
        <v>2024-04-21</v>
      </c>
      <c r="F2610" s="14" t="str">
        <f aca="false">RAW_DATA!F2606</f>
        <v>2024-04-25</v>
      </c>
      <c r="G2610" s="2" t="str">
        <f aca="false">RAW_DATA!G2606</f>
        <v>Bagmati</v>
      </c>
      <c r="H2610" s="4" t="n">
        <f aca="false">RAW_DATA!H2606</f>
        <v>4568.86</v>
      </c>
      <c r="I2610" s="5" t="n">
        <f aca="false">RAW_DATA!I2606</f>
        <v>10</v>
      </c>
      <c r="J2610" s="2" t="str">
        <f aca="false">RAW_DATA!J2606</f>
        <v>No</v>
      </c>
      <c r="K2610" s="15" t="n">
        <f aca="false">IF(AND(F2610&lt;&gt;"",E2610&lt;&gt;""),DATEVALUE(F2610)-DATEVALUE(E2610),"")</f>
        <v>4</v>
      </c>
      <c r="L2610" s="4" t="n">
        <f aca="false">H2610*(1-I2610/100)</f>
        <v>4111.974</v>
      </c>
      <c r="M2610" s="4" t="n">
        <f aca="false">H2610*CALCULATIONS!$B$2</f>
        <v>2741.316</v>
      </c>
      <c r="N2610" s="4" t="n">
        <f aca="false">IF(J2610="Yes",H2610*CALCULATIONS!$B$3,0)</f>
        <v>0</v>
      </c>
      <c r="O2610" s="4" t="n">
        <f aca="false">L2610-M2610-N2610</f>
        <v>1370.658</v>
      </c>
      <c r="P2610" s="16" t="n">
        <f aca="false">IF(L2610&gt;0,O2610/L2610,"")</f>
        <v>0.333333333333333</v>
      </c>
    </row>
    <row r="2611" customFormat="false" ht="15" hidden="false" customHeight="false" outlineLevel="0" collapsed="false">
      <c r="A2611" s="2" t="str">
        <f aca="false">RAW_DATA!A2607</f>
        <v>ORD-102606</v>
      </c>
      <c r="B2611" s="2" t="str">
        <f aca="false">RAW_DATA!B2607</f>
        <v>CUST-1179</v>
      </c>
      <c r="C2611" s="2" t="str">
        <f aca="false">RAW_DATA!C2607</f>
        <v>Women</v>
      </c>
      <c r="D2611" s="2" t="str">
        <f aca="false">RAW_DATA!D2607</f>
        <v>WOM-BLOUSE-001</v>
      </c>
      <c r="E2611" s="14" t="str">
        <f aca="false">RAW_DATA!E2607</f>
        <v>2024-09-05</v>
      </c>
      <c r="F2611" s="14" t="str">
        <f aca="false">RAW_DATA!F2607</f>
        <v>2024-09-16</v>
      </c>
      <c r="G2611" s="2" t="str">
        <f aca="false">RAW_DATA!G2607</f>
        <v>Sudurpashchim</v>
      </c>
      <c r="H2611" s="4" t="n">
        <f aca="false">RAW_DATA!H2607</f>
        <v>12409.14</v>
      </c>
      <c r="I2611" s="5" t="n">
        <f aca="false">RAW_DATA!I2607</f>
        <v>25</v>
      </c>
      <c r="J2611" s="2" t="str">
        <f aca="false">RAW_DATA!J2607</f>
        <v>Yes</v>
      </c>
      <c r="K2611" s="15" t="n">
        <f aca="false">IF(AND(F2611&lt;&gt;"",E2611&lt;&gt;""),DATEVALUE(F2611)-DATEVALUE(E2611),"")</f>
        <v>11</v>
      </c>
      <c r="L2611" s="4" t="n">
        <f aca="false">H2611*(1-I2611/100)</f>
        <v>9306.855</v>
      </c>
      <c r="M2611" s="4" t="n">
        <f aca="false">H2611*CALCULATIONS!$B$2</f>
        <v>7445.484</v>
      </c>
      <c r="N2611" s="4" t="n">
        <f aca="false">IF(J2611="Yes",H2611*CALCULATIONS!$B$3,0)</f>
        <v>2481.828</v>
      </c>
      <c r="O2611" s="4" t="n">
        <f aca="false">L2611-M2611-N2611</f>
        <v>-620.457</v>
      </c>
      <c r="P2611" s="16" t="n">
        <f aca="false">IF(L2611&gt;0,O2611/L2611,"")</f>
        <v>-0.0666666666666667</v>
      </c>
    </row>
    <row r="2612" customFormat="false" ht="15" hidden="false" customHeight="false" outlineLevel="0" collapsed="false">
      <c r="A2612" s="2" t="str">
        <f aca="false">RAW_DATA!A2608</f>
        <v>ORD-102607</v>
      </c>
      <c r="B2612" s="2" t="str">
        <f aca="false">RAW_DATA!B2608</f>
        <v>CUST-7681</v>
      </c>
      <c r="C2612" s="2" t="str">
        <f aca="false">RAW_DATA!C2608</f>
        <v>Women</v>
      </c>
      <c r="D2612" s="2" t="str">
        <f aca="false">RAW_DATA!D2608</f>
        <v>WOM-JEANS-001</v>
      </c>
      <c r="E2612" s="14" t="str">
        <f aca="false">RAW_DATA!E2608</f>
        <v>2024-03-24</v>
      </c>
      <c r="F2612" s="14" t="str">
        <f aca="false">RAW_DATA!F2608</f>
        <v>2024-03-31</v>
      </c>
      <c r="G2612" s="2" t="str">
        <f aca="false">RAW_DATA!G2608</f>
        <v>Karnali</v>
      </c>
      <c r="H2612" s="4" t="n">
        <f aca="false">RAW_DATA!H2608</f>
        <v>2567.76</v>
      </c>
      <c r="I2612" s="5" t="n">
        <f aca="false">RAW_DATA!I2608</f>
        <v>25</v>
      </c>
      <c r="J2612" s="2" t="str">
        <f aca="false">RAW_DATA!J2608</f>
        <v>No</v>
      </c>
      <c r="K2612" s="15" t="n">
        <f aca="false">IF(AND(F2612&lt;&gt;"",E2612&lt;&gt;""),DATEVALUE(F2612)-DATEVALUE(E2612),"")</f>
        <v>7</v>
      </c>
      <c r="L2612" s="4" t="n">
        <f aca="false">H2612*(1-I2612/100)</f>
        <v>1925.82</v>
      </c>
      <c r="M2612" s="4" t="n">
        <f aca="false">H2612*CALCULATIONS!$B$2</f>
        <v>1540.656</v>
      </c>
      <c r="N2612" s="4" t="n">
        <f aca="false">IF(J2612="Yes",H2612*CALCULATIONS!$B$3,0)</f>
        <v>0</v>
      </c>
      <c r="O2612" s="4" t="n">
        <f aca="false">L2612-M2612-N2612</f>
        <v>385.164</v>
      </c>
      <c r="P2612" s="16" t="n">
        <f aca="false">IF(L2612&gt;0,O2612/L2612,"")</f>
        <v>0.2</v>
      </c>
    </row>
    <row r="2613" customFormat="false" ht="15" hidden="false" customHeight="false" outlineLevel="0" collapsed="false">
      <c r="A2613" s="2" t="str">
        <f aca="false">RAW_DATA!A2609</f>
        <v>ORD-102608</v>
      </c>
      <c r="B2613" s="2" t="str">
        <f aca="false">RAW_DATA!B2609</f>
        <v>CUST-5362</v>
      </c>
      <c r="C2613" s="2" t="str">
        <f aca="false">RAW_DATA!C2609</f>
        <v>Women</v>
      </c>
      <c r="D2613" s="2" t="str">
        <f aca="false">RAW_DATA!D2609</f>
        <v>WOM-SCARF-001</v>
      </c>
      <c r="E2613" s="14" t="str">
        <f aca="false">RAW_DATA!E2609</f>
        <v>2024-08-22</v>
      </c>
      <c r="F2613" s="14" t="str">
        <f aca="false">RAW_DATA!F2609</f>
        <v>2024-08-27</v>
      </c>
      <c r="G2613" s="2" t="str">
        <f aca="false">RAW_DATA!G2609</f>
        <v>Bagmati</v>
      </c>
      <c r="H2613" s="4" t="n">
        <f aca="false">RAW_DATA!H2609</f>
        <v>14373.95</v>
      </c>
      <c r="I2613" s="5" t="n">
        <f aca="false">RAW_DATA!I2609</f>
        <v>5</v>
      </c>
      <c r="J2613" s="2" t="str">
        <f aca="false">RAW_DATA!J2609</f>
        <v>Yes</v>
      </c>
      <c r="K2613" s="15" t="n">
        <f aca="false">IF(AND(F2613&lt;&gt;"",E2613&lt;&gt;""),DATEVALUE(F2613)-DATEVALUE(E2613),"")</f>
        <v>5</v>
      </c>
      <c r="L2613" s="4" t="n">
        <f aca="false">H2613*(1-I2613/100)</f>
        <v>13655.2525</v>
      </c>
      <c r="M2613" s="4" t="n">
        <f aca="false">H2613*CALCULATIONS!$B$2</f>
        <v>8624.37</v>
      </c>
      <c r="N2613" s="4" t="n">
        <f aca="false">IF(J2613="Yes",H2613*CALCULATIONS!$B$3,0)</f>
        <v>2874.79</v>
      </c>
      <c r="O2613" s="4" t="n">
        <f aca="false">L2613-M2613-N2613</f>
        <v>2156.0925</v>
      </c>
      <c r="P2613" s="16" t="n">
        <f aca="false">IF(L2613&gt;0,O2613/L2613,"")</f>
        <v>0.157894736842105</v>
      </c>
    </row>
    <row r="2614" customFormat="false" ht="15" hidden="false" customHeight="false" outlineLevel="0" collapsed="false">
      <c r="A2614" s="2" t="str">
        <f aca="false">RAW_DATA!A2610</f>
        <v>ORD-102609</v>
      </c>
      <c r="B2614" s="2" t="str">
        <f aca="false">RAW_DATA!B2610</f>
        <v>CUST-1012</v>
      </c>
      <c r="C2614" s="2" t="str">
        <f aca="false">RAW_DATA!C2610</f>
        <v>Women</v>
      </c>
      <c r="D2614" s="2" t="str">
        <f aca="false">RAW_DATA!D2610</f>
        <v>WOM-LEHENGA-001</v>
      </c>
      <c r="E2614" s="14" t="str">
        <f aca="false">RAW_DATA!E2610</f>
        <v>2024-11-08</v>
      </c>
      <c r="F2614" s="14" t="str">
        <f aca="false">RAW_DATA!F2610</f>
        <v>2024-11-13</v>
      </c>
      <c r="G2614" s="2" t="str">
        <f aca="false">RAW_DATA!G2610</f>
        <v>Karnali</v>
      </c>
      <c r="H2614" s="4" t="n">
        <f aca="false">RAW_DATA!H2610</f>
        <v>1352.58</v>
      </c>
      <c r="I2614" s="5" t="n">
        <f aca="false">RAW_DATA!I2610</f>
        <v>25</v>
      </c>
      <c r="J2614" s="2" t="str">
        <f aca="false">RAW_DATA!J2610</f>
        <v>No</v>
      </c>
      <c r="K2614" s="15" t="n">
        <f aca="false">IF(AND(F2614&lt;&gt;"",E2614&lt;&gt;""),DATEVALUE(F2614)-DATEVALUE(E2614),"")</f>
        <v>5</v>
      </c>
      <c r="L2614" s="4" t="n">
        <f aca="false">H2614*(1-I2614/100)</f>
        <v>1014.435</v>
      </c>
      <c r="M2614" s="4" t="n">
        <f aca="false">H2614*CALCULATIONS!$B$2</f>
        <v>811.548</v>
      </c>
      <c r="N2614" s="4" t="n">
        <f aca="false">IF(J2614="Yes",H2614*CALCULATIONS!$B$3,0)</f>
        <v>0</v>
      </c>
      <c r="O2614" s="4" t="n">
        <f aca="false">L2614-M2614-N2614</f>
        <v>202.887</v>
      </c>
      <c r="P2614" s="16" t="n">
        <f aca="false">IF(L2614&gt;0,O2614/L2614,"")</f>
        <v>0.2</v>
      </c>
    </row>
    <row r="2615" customFormat="false" ht="15" hidden="false" customHeight="false" outlineLevel="0" collapsed="false">
      <c r="A2615" s="2" t="str">
        <f aca="false">RAW_DATA!A2611</f>
        <v>ORD-102610</v>
      </c>
      <c r="B2615" s="2" t="str">
        <f aca="false">RAW_DATA!B2611</f>
        <v>CUST-4642</v>
      </c>
      <c r="C2615" s="2" t="str">
        <f aca="false">RAW_DATA!C2611</f>
        <v>Men</v>
      </c>
      <c r="D2615" s="2" t="str">
        <f aca="false">RAW_DATA!D2611</f>
        <v>MEN-JACKET-001</v>
      </c>
      <c r="E2615" s="14" t="str">
        <f aca="false">RAW_DATA!E2611</f>
        <v>2024-12-19</v>
      </c>
      <c r="F2615" s="14" t="str">
        <f aca="false">RAW_DATA!F2611</f>
        <v>2024-12-23</v>
      </c>
      <c r="G2615" s="2" t="str">
        <f aca="false">RAW_DATA!G2611</f>
        <v>Bagmati</v>
      </c>
      <c r="H2615" s="4" t="n">
        <f aca="false">RAW_DATA!H2611</f>
        <v>2427.89</v>
      </c>
      <c r="I2615" s="5" t="n">
        <f aca="false">RAW_DATA!I2611</f>
        <v>10</v>
      </c>
      <c r="J2615" s="2" t="str">
        <f aca="false">RAW_DATA!J2611</f>
        <v>No</v>
      </c>
      <c r="K2615" s="15" t="n">
        <f aca="false">IF(AND(F2615&lt;&gt;"",E2615&lt;&gt;""),DATEVALUE(F2615)-DATEVALUE(E2615),"")</f>
        <v>4</v>
      </c>
      <c r="L2615" s="4" t="n">
        <f aca="false">H2615*(1-I2615/100)</f>
        <v>2185.101</v>
      </c>
      <c r="M2615" s="4" t="n">
        <f aca="false">H2615*CALCULATIONS!$B$2</f>
        <v>1456.734</v>
      </c>
      <c r="N2615" s="4" t="n">
        <f aca="false">IF(J2615="Yes",H2615*CALCULATIONS!$B$3,0)</f>
        <v>0</v>
      </c>
      <c r="O2615" s="4" t="n">
        <f aca="false">L2615-M2615-N2615</f>
        <v>728.367</v>
      </c>
      <c r="P2615" s="16" t="n">
        <f aca="false">IF(L2615&gt;0,O2615/L2615,"")</f>
        <v>0.333333333333333</v>
      </c>
    </row>
    <row r="2616" customFormat="false" ht="15" hidden="false" customHeight="false" outlineLevel="0" collapsed="false">
      <c r="A2616" s="2" t="str">
        <f aca="false">RAW_DATA!A2612</f>
        <v>ORD-102611</v>
      </c>
      <c r="B2616" s="2" t="str">
        <f aca="false">RAW_DATA!B2612</f>
        <v>CUST-5561</v>
      </c>
      <c r="C2616" s="2" t="str">
        <f aca="false">RAW_DATA!C2612</f>
        <v>Women</v>
      </c>
      <c r="D2616" s="2" t="str">
        <f aca="false">RAW_DATA!D2612</f>
        <v>WOM-LEHENGA-001</v>
      </c>
      <c r="E2616" s="14" t="str">
        <f aca="false">RAW_DATA!E2612</f>
        <v>2024-09-29</v>
      </c>
      <c r="F2616" s="14" t="str">
        <f aca="false">RAW_DATA!F2612</f>
        <v>2024-10-08</v>
      </c>
      <c r="G2616" s="2" t="str">
        <f aca="false">RAW_DATA!G2612</f>
        <v>Bagmati</v>
      </c>
      <c r="H2616" s="4" t="n">
        <f aca="false">RAW_DATA!H2612</f>
        <v>1647.81</v>
      </c>
      <c r="I2616" s="5" t="n">
        <f aca="false">RAW_DATA!I2612</f>
        <v>30</v>
      </c>
      <c r="J2616" s="2" t="str">
        <f aca="false">RAW_DATA!J2612</f>
        <v>No</v>
      </c>
      <c r="K2616" s="15" t="n">
        <f aca="false">IF(AND(F2616&lt;&gt;"",E2616&lt;&gt;""),DATEVALUE(F2616)-DATEVALUE(E2616),"")</f>
        <v>9</v>
      </c>
      <c r="L2616" s="4" t="n">
        <f aca="false">H2616*(1-I2616/100)</f>
        <v>1153.467</v>
      </c>
      <c r="M2616" s="4" t="n">
        <f aca="false">H2616*CALCULATIONS!$B$2</f>
        <v>988.686</v>
      </c>
      <c r="N2616" s="4" t="n">
        <f aca="false">IF(J2616="Yes",H2616*CALCULATIONS!$B$3,0)</f>
        <v>0</v>
      </c>
      <c r="O2616" s="4" t="n">
        <f aca="false">L2616-M2616-N2616</f>
        <v>164.781</v>
      </c>
      <c r="P2616" s="16" t="n">
        <f aca="false">IF(L2616&gt;0,O2616/L2616,"")</f>
        <v>0.142857142857143</v>
      </c>
    </row>
    <row r="2617" customFormat="false" ht="15" hidden="false" customHeight="false" outlineLevel="0" collapsed="false">
      <c r="A2617" s="2" t="str">
        <f aca="false">RAW_DATA!A2613</f>
        <v>ORD-102612</v>
      </c>
      <c r="B2617" s="2" t="str">
        <f aca="false">RAW_DATA!B2613</f>
        <v>CUST-8401</v>
      </c>
      <c r="C2617" s="2" t="str">
        <f aca="false">RAW_DATA!C2613</f>
        <v>Women</v>
      </c>
      <c r="D2617" s="2" t="str">
        <f aca="false">RAW_DATA!D2613</f>
        <v>WOM-TOP-001</v>
      </c>
      <c r="E2617" s="14" t="str">
        <f aca="false">RAW_DATA!E2613</f>
        <v>2024-09-18</v>
      </c>
      <c r="F2617" s="14" t="str">
        <f aca="false">RAW_DATA!F2613</f>
        <v>2024-09-24</v>
      </c>
      <c r="G2617" s="2" t="str">
        <f aca="false">RAW_DATA!G2613</f>
        <v>Karnali</v>
      </c>
      <c r="H2617" s="4" t="n">
        <f aca="false">RAW_DATA!H2613</f>
        <v>10674.45</v>
      </c>
      <c r="I2617" s="5" t="n">
        <f aca="false">RAW_DATA!I2613</f>
        <v>30</v>
      </c>
      <c r="J2617" s="2" t="str">
        <f aca="false">RAW_DATA!J2613</f>
        <v>Yes</v>
      </c>
      <c r="K2617" s="15" t="n">
        <f aca="false">IF(AND(F2617&lt;&gt;"",E2617&lt;&gt;""),DATEVALUE(F2617)-DATEVALUE(E2617),"")</f>
        <v>6</v>
      </c>
      <c r="L2617" s="4" t="n">
        <f aca="false">H2617*(1-I2617/100)</f>
        <v>7472.115</v>
      </c>
      <c r="M2617" s="4" t="n">
        <f aca="false">H2617*CALCULATIONS!$B$2</f>
        <v>6404.67</v>
      </c>
      <c r="N2617" s="4" t="n">
        <f aca="false">IF(J2617="Yes",H2617*CALCULATIONS!$B$3,0)</f>
        <v>2134.89</v>
      </c>
      <c r="O2617" s="4" t="n">
        <f aca="false">L2617-M2617-N2617</f>
        <v>-1067.445</v>
      </c>
      <c r="P2617" s="16" t="n">
        <f aca="false">IF(L2617&gt;0,O2617/L2617,"")</f>
        <v>-0.142857142857143</v>
      </c>
    </row>
    <row r="2618" customFormat="false" ht="15" hidden="false" customHeight="false" outlineLevel="0" collapsed="false">
      <c r="A2618" s="2" t="str">
        <f aca="false">RAW_DATA!A2614</f>
        <v>ORD-102613</v>
      </c>
      <c r="B2618" s="2" t="str">
        <f aca="false">RAW_DATA!B2614</f>
        <v>CUST-3083</v>
      </c>
      <c r="C2618" s="2" t="str">
        <f aca="false">RAW_DATA!C2614</f>
        <v>Kids</v>
      </c>
      <c r="D2618" s="2" t="str">
        <f aca="false">RAW_DATA!D2614</f>
        <v>KID-DRESS-001</v>
      </c>
      <c r="E2618" s="14" t="str">
        <f aca="false">RAW_DATA!E2614</f>
        <v>2024-07-23</v>
      </c>
      <c r="F2618" s="14" t="str">
        <f aca="false">RAW_DATA!F2614</f>
        <v>2024-07-28</v>
      </c>
      <c r="G2618" s="2" t="str">
        <f aca="false">RAW_DATA!G2614</f>
        <v>Gandaki</v>
      </c>
      <c r="H2618" s="4" t="n">
        <f aca="false">RAW_DATA!H2614</f>
        <v>14116.52</v>
      </c>
      <c r="I2618" s="5" t="n">
        <f aca="false">RAW_DATA!I2614</f>
        <v>10</v>
      </c>
      <c r="J2618" s="2" t="str">
        <f aca="false">RAW_DATA!J2614</f>
        <v>No</v>
      </c>
      <c r="K2618" s="15" t="n">
        <f aca="false">IF(AND(F2618&lt;&gt;"",E2618&lt;&gt;""),DATEVALUE(F2618)-DATEVALUE(E2618),"")</f>
        <v>5</v>
      </c>
      <c r="L2618" s="4" t="n">
        <f aca="false">H2618*(1-I2618/100)</f>
        <v>12704.868</v>
      </c>
      <c r="M2618" s="4" t="n">
        <f aca="false">H2618*CALCULATIONS!$B$2</f>
        <v>8469.912</v>
      </c>
      <c r="N2618" s="4" t="n">
        <f aca="false">IF(J2618="Yes",H2618*CALCULATIONS!$B$3,0)</f>
        <v>0</v>
      </c>
      <c r="O2618" s="4" t="n">
        <f aca="false">L2618-M2618-N2618</f>
        <v>4234.956</v>
      </c>
      <c r="P2618" s="16" t="n">
        <f aca="false">IF(L2618&gt;0,O2618/L2618,"")</f>
        <v>0.333333333333333</v>
      </c>
    </row>
    <row r="2619" customFormat="false" ht="15" hidden="false" customHeight="false" outlineLevel="0" collapsed="false">
      <c r="A2619" s="2" t="str">
        <f aca="false">RAW_DATA!A2615</f>
        <v>ORD-102614</v>
      </c>
      <c r="B2619" s="2" t="str">
        <f aca="false">RAW_DATA!B2615</f>
        <v>CUST-2207</v>
      </c>
      <c r="C2619" s="2" t="str">
        <f aca="false">RAW_DATA!C2615</f>
        <v>Men</v>
      </c>
      <c r="D2619" s="2" t="str">
        <f aca="false">RAW_DATA!D2615</f>
        <v>MEN-SHIRT-001</v>
      </c>
      <c r="E2619" s="14" t="str">
        <f aca="false">RAW_DATA!E2615</f>
        <v>2024-11-15</v>
      </c>
      <c r="F2619" s="14" t="str">
        <f aca="false">RAW_DATA!F2615</f>
        <v>2024-11-29</v>
      </c>
      <c r="G2619" s="2" t="str">
        <f aca="false">RAW_DATA!G2615</f>
        <v>Madhesh</v>
      </c>
      <c r="H2619" s="4" t="n">
        <f aca="false">RAW_DATA!H2615</f>
        <v>7222.09</v>
      </c>
      <c r="I2619" s="5" t="n">
        <f aca="false">RAW_DATA!I2615</f>
        <v>30</v>
      </c>
      <c r="J2619" s="2" t="str">
        <f aca="false">RAW_DATA!J2615</f>
        <v>No</v>
      </c>
      <c r="K2619" s="15" t="n">
        <f aca="false">IF(AND(F2619&lt;&gt;"",E2619&lt;&gt;""),DATEVALUE(F2619)-DATEVALUE(E2619),"")</f>
        <v>14</v>
      </c>
      <c r="L2619" s="4" t="n">
        <f aca="false">H2619*(1-I2619/100)</f>
        <v>5055.463</v>
      </c>
      <c r="M2619" s="4" t="n">
        <f aca="false">H2619*CALCULATIONS!$B$2</f>
        <v>4333.254</v>
      </c>
      <c r="N2619" s="4" t="n">
        <f aca="false">IF(J2619="Yes",H2619*CALCULATIONS!$B$3,0)</f>
        <v>0</v>
      </c>
      <c r="O2619" s="4" t="n">
        <f aca="false">L2619-M2619-N2619</f>
        <v>722.209</v>
      </c>
      <c r="P2619" s="16" t="n">
        <f aca="false">IF(L2619&gt;0,O2619/L2619,"")</f>
        <v>0.142857142857143</v>
      </c>
    </row>
    <row r="2620" customFormat="false" ht="15" hidden="false" customHeight="false" outlineLevel="0" collapsed="false">
      <c r="A2620" s="2" t="str">
        <f aca="false">RAW_DATA!A2616</f>
        <v>ORD-102615</v>
      </c>
      <c r="B2620" s="2" t="str">
        <f aca="false">RAW_DATA!B2616</f>
        <v>CUST-1827</v>
      </c>
      <c r="C2620" s="2" t="str">
        <f aca="false">RAW_DATA!C2616</f>
        <v>Men</v>
      </c>
      <c r="D2620" s="2" t="str">
        <f aca="false">RAW_DATA!D2616</f>
        <v>MEN-KURTA-001</v>
      </c>
      <c r="E2620" s="14" t="str">
        <f aca="false">RAW_DATA!E2616</f>
        <v>2024-12-07</v>
      </c>
      <c r="F2620" s="14" t="str">
        <f aca="false">RAW_DATA!F2616</f>
        <v>2024-12-18</v>
      </c>
      <c r="G2620" s="2" t="str">
        <f aca="false">RAW_DATA!G2616</f>
        <v>Madhesh</v>
      </c>
      <c r="H2620" s="4" t="n">
        <f aca="false">RAW_DATA!H2616</f>
        <v>7526.73</v>
      </c>
      <c r="I2620" s="5" t="n">
        <f aca="false">RAW_DATA!I2616</f>
        <v>30</v>
      </c>
      <c r="J2620" s="2" t="str">
        <f aca="false">RAW_DATA!J2616</f>
        <v>Yes</v>
      </c>
      <c r="K2620" s="15" t="n">
        <f aca="false">IF(AND(F2620&lt;&gt;"",E2620&lt;&gt;""),DATEVALUE(F2620)-DATEVALUE(E2620),"")</f>
        <v>11</v>
      </c>
      <c r="L2620" s="4" t="n">
        <f aca="false">H2620*(1-I2620/100)</f>
        <v>5268.711</v>
      </c>
      <c r="M2620" s="4" t="n">
        <f aca="false">H2620*CALCULATIONS!$B$2</f>
        <v>4516.038</v>
      </c>
      <c r="N2620" s="4" t="n">
        <f aca="false">IF(J2620="Yes",H2620*CALCULATIONS!$B$3,0)</f>
        <v>1505.346</v>
      </c>
      <c r="O2620" s="4" t="n">
        <f aca="false">L2620-M2620-N2620</f>
        <v>-752.673</v>
      </c>
      <c r="P2620" s="16" t="n">
        <f aca="false">IF(L2620&gt;0,O2620/L2620,"")</f>
        <v>-0.142857142857143</v>
      </c>
    </row>
    <row r="2621" customFormat="false" ht="15" hidden="false" customHeight="false" outlineLevel="0" collapsed="false">
      <c r="A2621" s="2" t="str">
        <f aca="false">RAW_DATA!A2617</f>
        <v>ORD-102616</v>
      </c>
      <c r="B2621" s="2" t="str">
        <f aca="false">RAW_DATA!B2617</f>
        <v>CUST-7288</v>
      </c>
      <c r="C2621" s="2" t="str">
        <f aca="false">RAW_DATA!C2617</f>
        <v>Kids</v>
      </c>
      <c r="D2621" s="2" t="str">
        <f aca="false">RAW_DATA!D2617</f>
        <v>KID-JEANS-001</v>
      </c>
      <c r="E2621" s="14" t="str">
        <f aca="false">RAW_DATA!E2617</f>
        <v>2024-07-29</v>
      </c>
      <c r="F2621" s="14" t="str">
        <f aca="false">RAW_DATA!F2617</f>
        <v>2024-08-04</v>
      </c>
      <c r="G2621" s="2" t="str">
        <f aca="false">RAW_DATA!G2617</f>
        <v>Gandaki</v>
      </c>
      <c r="H2621" s="4" t="n">
        <f aca="false">RAW_DATA!H2617</f>
        <v>3175.52</v>
      </c>
      <c r="I2621" s="5" t="n">
        <f aca="false">RAW_DATA!I2617</f>
        <v>15</v>
      </c>
      <c r="J2621" s="2" t="str">
        <f aca="false">RAW_DATA!J2617</f>
        <v>Yes</v>
      </c>
      <c r="K2621" s="15" t="n">
        <f aca="false">IF(AND(F2621&lt;&gt;"",E2621&lt;&gt;""),DATEVALUE(F2621)-DATEVALUE(E2621),"")</f>
        <v>6</v>
      </c>
      <c r="L2621" s="4" t="n">
        <f aca="false">H2621*(1-I2621/100)</f>
        <v>2699.192</v>
      </c>
      <c r="M2621" s="4" t="n">
        <f aca="false">H2621*CALCULATIONS!$B$2</f>
        <v>1905.312</v>
      </c>
      <c r="N2621" s="4" t="n">
        <f aca="false">IF(J2621="Yes",H2621*CALCULATIONS!$B$3,0)</f>
        <v>635.104</v>
      </c>
      <c r="O2621" s="4" t="n">
        <f aca="false">L2621-M2621-N2621</f>
        <v>158.776</v>
      </c>
      <c r="P2621" s="16" t="n">
        <f aca="false">IF(L2621&gt;0,O2621/L2621,"")</f>
        <v>0.0588235294117647</v>
      </c>
    </row>
    <row r="2622" customFormat="false" ht="15" hidden="false" customHeight="false" outlineLevel="0" collapsed="false">
      <c r="A2622" s="2" t="str">
        <f aca="false">RAW_DATA!A2618</f>
        <v>ORD-102617</v>
      </c>
      <c r="B2622" s="2" t="str">
        <f aca="false">RAW_DATA!B2618</f>
        <v>CUST-3528</v>
      </c>
      <c r="C2622" s="2" t="str">
        <f aca="false">RAW_DATA!C2618</f>
        <v>Women</v>
      </c>
      <c r="D2622" s="2" t="str">
        <f aca="false">RAW_DATA!D2618</f>
        <v>WOM-SAREE-001</v>
      </c>
      <c r="E2622" s="14" t="str">
        <f aca="false">RAW_DATA!E2618</f>
        <v>2024-03-31</v>
      </c>
      <c r="F2622" s="14" t="str">
        <f aca="false">RAW_DATA!F2618</f>
        <v>2024-04-03</v>
      </c>
      <c r="G2622" s="2" t="str">
        <f aca="false">RAW_DATA!G2618</f>
        <v>Sudurpashchim</v>
      </c>
      <c r="H2622" s="4" t="n">
        <f aca="false">RAW_DATA!H2618</f>
        <v>8959.4</v>
      </c>
      <c r="I2622" s="5" t="n">
        <f aca="false">RAW_DATA!I2618</f>
        <v>20</v>
      </c>
      <c r="J2622" s="2" t="str">
        <f aca="false">RAW_DATA!J2618</f>
        <v>No</v>
      </c>
      <c r="K2622" s="15" t="n">
        <f aca="false">IF(AND(F2622&lt;&gt;"",E2622&lt;&gt;""),DATEVALUE(F2622)-DATEVALUE(E2622),"")</f>
        <v>3</v>
      </c>
      <c r="L2622" s="4" t="n">
        <f aca="false">H2622*(1-I2622/100)</f>
        <v>7167.52</v>
      </c>
      <c r="M2622" s="4" t="n">
        <f aca="false">H2622*CALCULATIONS!$B$2</f>
        <v>5375.64</v>
      </c>
      <c r="N2622" s="4" t="n">
        <f aca="false">IF(J2622="Yes",H2622*CALCULATIONS!$B$3,0)</f>
        <v>0</v>
      </c>
      <c r="O2622" s="4" t="n">
        <f aca="false">L2622-M2622-N2622</f>
        <v>1791.88</v>
      </c>
      <c r="P2622" s="16" t="n">
        <f aca="false">IF(L2622&gt;0,O2622/L2622,"")</f>
        <v>0.25</v>
      </c>
    </row>
    <row r="2623" customFormat="false" ht="15" hidden="false" customHeight="false" outlineLevel="0" collapsed="false">
      <c r="A2623" s="2" t="str">
        <f aca="false">RAW_DATA!A2619</f>
        <v>ORD-102618</v>
      </c>
      <c r="B2623" s="2" t="str">
        <f aca="false">RAW_DATA!B2619</f>
        <v>CUST-8822</v>
      </c>
      <c r="C2623" s="2" t="str">
        <f aca="false">RAW_DATA!C2619</f>
        <v>Women</v>
      </c>
      <c r="D2623" s="2" t="str">
        <f aca="false">RAW_DATA!D2619</f>
        <v>WOM-SCARF-001</v>
      </c>
      <c r="E2623" s="14" t="str">
        <f aca="false">RAW_DATA!E2619</f>
        <v>2024-04-20</v>
      </c>
      <c r="F2623" s="14" t="str">
        <f aca="false">RAW_DATA!F2619</f>
        <v>2024-04-24</v>
      </c>
      <c r="G2623" s="2" t="str">
        <f aca="false">RAW_DATA!G2619</f>
        <v>Lumbini</v>
      </c>
      <c r="H2623" s="4" t="n">
        <f aca="false">RAW_DATA!H2619</f>
        <v>8448.34</v>
      </c>
      <c r="I2623" s="5" t="n">
        <f aca="false">RAW_DATA!I2619</f>
        <v>25</v>
      </c>
      <c r="J2623" s="2" t="str">
        <f aca="false">RAW_DATA!J2619</f>
        <v>No</v>
      </c>
      <c r="K2623" s="15" t="n">
        <f aca="false">IF(AND(F2623&lt;&gt;"",E2623&lt;&gt;""),DATEVALUE(F2623)-DATEVALUE(E2623),"")</f>
        <v>4</v>
      </c>
      <c r="L2623" s="4" t="n">
        <f aca="false">H2623*(1-I2623/100)</f>
        <v>6336.255</v>
      </c>
      <c r="M2623" s="4" t="n">
        <f aca="false">H2623*CALCULATIONS!$B$2</f>
        <v>5069.004</v>
      </c>
      <c r="N2623" s="4" t="n">
        <f aca="false">IF(J2623="Yes",H2623*CALCULATIONS!$B$3,0)</f>
        <v>0</v>
      </c>
      <c r="O2623" s="4" t="n">
        <f aca="false">L2623-M2623-N2623</f>
        <v>1267.251</v>
      </c>
      <c r="P2623" s="16" t="n">
        <f aca="false">IF(L2623&gt;0,O2623/L2623,"")</f>
        <v>0.2</v>
      </c>
    </row>
    <row r="2624" customFormat="false" ht="15" hidden="false" customHeight="false" outlineLevel="0" collapsed="false">
      <c r="A2624" s="2" t="str">
        <f aca="false">RAW_DATA!A2620</f>
        <v>ORD-102619</v>
      </c>
      <c r="B2624" s="2" t="str">
        <f aca="false">RAW_DATA!B2620</f>
        <v>CUST-8107</v>
      </c>
      <c r="C2624" s="2" t="str">
        <f aca="false">RAW_DATA!C2620</f>
        <v>Kids</v>
      </c>
      <c r="D2624" s="2" t="str">
        <f aca="false">RAW_DATA!D2620</f>
        <v>KID-SHORTS-001</v>
      </c>
      <c r="E2624" s="14" t="str">
        <f aca="false">RAW_DATA!E2620</f>
        <v>2024-08-18</v>
      </c>
      <c r="F2624" s="14" t="str">
        <f aca="false">RAW_DATA!F2620</f>
        <v>2024-08-25</v>
      </c>
      <c r="G2624" s="2" t="str">
        <f aca="false">RAW_DATA!G2620</f>
        <v>Gandaki</v>
      </c>
      <c r="H2624" s="4" t="n">
        <f aca="false">RAW_DATA!H2620</f>
        <v>10796.68</v>
      </c>
      <c r="I2624" s="5" t="n">
        <f aca="false">RAW_DATA!I2620</f>
        <v>15</v>
      </c>
      <c r="J2624" s="2" t="str">
        <f aca="false">RAW_DATA!J2620</f>
        <v>No</v>
      </c>
      <c r="K2624" s="15" t="n">
        <f aca="false">IF(AND(F2624&lt;&gt;"",E2624&lt;&gt;""),DATEVALUE(F2624)-DATEVALUE(E2624),"")</f>
        <v>7</v>
      </c>
      <c r="L2624" s="4" t="n">
        <f aca="false">H2624*(1-I2624/100)</f>
        <v>9177.178</v>
      </c>
      <c r="M2624" s="4" t="n">
        <f aca="false">H2624*CALCULATIONS!$B$2</f>
        <v>6478.008</v>
      </c>
      <c r="N2624" s="4" t="n">
        <f aca="false">IF(J2624="Yes",H2624*CALCULATIONS!$B$3,0)</f>
        <v>0</v>
      </c>
      <c r="O2624" s="4" t="n">
        <f aca="false">L2624-M2624-N2624</f>
        <v>2699.17</v>
      </c>
      <c r="P2624" s="16" t="n">
        <f aca="false">IF(L2624&gt;0,O2624/L2624,"")</f>
        <v>0.294117647058824</v>
      </c>
    </row>
    <row r="2625" customFormat="false" ht="15" hidden="false" customHeight="false" outlineLevel="0" collapsed="false">
      <c r="A2625" s="2" t="str">
        <f aca="false">RAW_DATA!A2621</f>
        <v>ORD-102620</v>
      </c>
      <c r="B2625" s="2" t="str">
        <f aca="false">RAW_DATA!B2621</f>
        <v>CUST-5047</v>
      </c>
      <c r="C2625" s="2" t="str">
        <f aca="false">RAW_DATA!C2621</f>
        <v>Men</v>
      </c>
      <c r="D2625" s="2" t="str">
        <f aca="false">RAW_DATA!D2621</f>
        <v>MEN-SHIRT-002</v>
      </c>
      <c r="E2625" s="14" t="str">
        <f aca="false">RAW_DATA!E2621</f>
        <v>2024-09-24</v>
      </c>
      <c r="F2625" s="14" t="str">
        <f aca="false">RAW_DATA!F2621</f>
        <v>2024-10-07</v>
      </c>
      <c r="G2625" s="2" t="str">
        <f aca="false">RAW_DATA!G2621</f>
        <v>Bagmati</v>
      </c>
      <c r="H2625" s="4" t="n">
        <f aca="false">RAW_DATA!H2621</f>
        <v>3003.67</v>
      </c>
      <c r="I2625" s="5" t="n">
        <f aca="false">RAW_DATA!I2621</f>
        <v>20</v>
      </c>
      <c r="J2625" s="2" t="str">
        <f aca="false">RAW_DATA!J2621</f>
        <v>No</v>
      </c>
      <c r="K2625" s="15" t="n">
        <f aca="false">IF(AND(F2625&lt;&gt;"",E2625&lt;&gt;""),DATEVALUE(F2625)-DATEVALUE(E2625),"")</f>
        <v>13</v>
      </c>
      <c r="L2625" s="4" t="n">
        <f aca="false">H2625*(1-I2625/100)</f>
        <v>2402.936</v>
      </c>
      <c r="M2625" s="4" t="n">
        <f aca="false">H2625*CALCULATIONS!$B$2</f>
        <v>1802.202</v>
      </c>
      <c r="N2625" s="4" t="n">
        <f aca="false">IF(J2625="Yes",H2625*CALCULATIONS!$B$3,0)</f>
        <v>0</v>
      </c>
      <c r="O2625" s="4" t="n">
        <f aca="false">L2625-M2625-N2625</f>
        <v>600.734</v>
      </c>
      <c r="P2625" s="16" t="n">
        <f aca="false">IF(L2625&gt;0,O2625/L2625,"")</f>
        <v>0.25</v>
      </c>
    </row>
    <row r="2626" customFormat="false" ht="15" hidden="false" customHeight="false" outlineLevel="0" collapsed="false">
      <c r="A2626" s="2" t="str">
        <f aca="false">RAW_DATA!A2622</f>
        <v>ORD-102621</v>
      </c>
      <c r="B2626" s="2" t="str">
        <f aca="false">RAW_DATA!B2622</f>
        <v>CUST-7593</v>
      </c>
      <c r="C2626" s="2" t="str">
        <f aca="false">RAW_DATA!C2622</f>
        <v>Men</v>
      </c>
      <c r="D2626" s="2" t="str">
        <f aca="false">RAW_DATA!D2622</f>
        <v>MEN-JEANS-002</v>
      </c>
      <c r="E2626" s="14" t="str">
        <f aca="false">RAW_DATA!E2622</f>
        <v>2024-11-02</v>
      </c>
      <c r="F2626" s="14" t="str">
        <f aca="false">RAW_DATA!F2622</f>
        <v>2024-11-04</v>
      </c>
      <c r="G2626" s="2" t="str">
        <f aca="false">RAW_DATA!G2622</f>
        <v>Gandaki</v>
      </c>
      <c r="H2626" s="4" t="n">
        <f aca="false">RAW_DATA!H2622</f>
        <v>3249.19</v>
      </c>
      <c r="I2626" s="5" t="n">
        <f aca="false">RAW_DATA!I2622</f>
        <v>25</v>
      </c>
      <c r="J2626" s="2" t="str">
        <f aca="false">RAW_DATA!J2622</f>
        <v>No</v>
      </c>
      <c r="K2626" s="15" t="n">
        <f aca="false">IF(AND(F2626&lt;&gt;"",E2626&lt;&gt;""),DATEVALUE(F2626)-DATEVALUE(E2626),"")</f>
        <v>2</v>
      </c>
      <c r="L2626" s="4" t="n">
        <f aca="false">H2626*(1-I2626/100)</f>
        <v>2436.8925</v>
      </c>
      <c r="M2626" s="4" t="n">
        <f aca="false">H2626*CALCULATIONS!$B$2</f>
        <v>1949.514</v>
      </c>
      <c r="N2626" s="4" t="n">
        <f aca="false">IF(J2626="Yes",H2626*CALCULATIONS!$B$3,0)</f>
        <v>0</v>
      </c>
      <c r="O2626" s="4" t="n">
        <f aca="false">L2626-M2626-N2626</f>
        <v>487.3785</v>
      </c>
      <c r="P2626" s="16" t="n">
        <f aca="false">IF(L2626&gt;0,O2626/L2626,"")</f>
        <v>0.2</v>
      </c>
    </row>
    <row r="2627" customFormat="false" ht="15" hidden="false" customHeight="false" outlineLevel="0" collapsed="false">
      <c r="A2627" s="2" t="str">
        <f aca="false">RAW_DATA!A2623</f>
        <v>ORD-102622</v>
      </c>
      <c r="B2627" s="2" t="str">
        <f aca="false">RAW_DATA!B2623</f>
        <v>CUST-7535</v>
      </c>
      <c r="C2627" s="2" t="str">
        <f aca="false">RAW_DATA!C2623</f>
        <v>Men</v>
      </c>
      <c r="D2627" s="2" t="str">
        <f aca="false">RAW_DATA!D2623</f>
        <v>MEN-SHIRT-001</v>
      </c>
      <c r="E2627" s="14" t="str">
        <f aca="false">RAW_DATA!E2623</f>
        <v>2024-11-30</v>
      </c>
      <c r="F2627" s="14" t="str">
        <f aca="false">RAW_DATA!F2623</f>
        <v>2024-12-14</v>
      </c>
      <c r="G2627" s="2" t="str">
        <f aca="false">RAW_DATA!G2623</f>
        <v>Karnali</v>
      </c>
      <c r="H2627" s="4" t="n">
        <f aca="false">RAW_DATA!H2623</f>
        <v>4813.62</v>
      </c>
      <c r="I2627" s="5" t="n">
        <f aca="false">RAW_DATA!I2623</f>
        <v>10</v>
      </c>
      <c r="J2627" s="2" t="str">
        <f aca="false">RAW_DATA!J2623</f>
        <v>No</v>
      </c>
      <c r="K2627" s="15" t="n">
        <f aca="false">IF(AND(F2627&lt;&gt;"",E2627&lt;&gt;""),DATEVALUE(F2627)-DATEVALUE(E2627),"")</f>
        <v>14</v>
      </c>
      <c r="L2627" s="4" t="n">
        <f aca="false">H2627*(1-I2627/100)</f>
        <v>4332.258</v>
      </c>
      <c r="M2627" s="4" t="n">
        <f aca="false">H2627*CALCULATIONS!$B$2</f>
        <v>2888.172</v>
      </c>
      <c r="N2627" s="4" t="n">
        <f aca="false">IF(J2627="Yes",H2627*CALCULATIONS!$B$3,0)</f>
        <v>0</v>
      </c>
      <c r="O2627" s="4" t="n">
        <f aca="false">L2627-M2627-N2627</f>
        <v>1444.086</v>
      </c>
      <c r="P2627" s="16" t="n">
        <f aca="false">IF(L2627&gt;0,O2627/L2627,"")</f>
        <v>0.333333333333333</v>
      </c>
    </row>
    <row r="2628" customFormat="false" ht="15" hidden="false" customHeight="false" outlineLevel="0" collapsed="false">
      <c r="A2628" s="2" t="str">
        <f aca="false">RAW_DATA!A2624</f>
        <v>ORD-102623</v>
      </c>
      <c r="B2628" s="2" t="str">
        <f aca="false">RAW_DATA!B2624</f>
        <v>CUST-1553</v>
      </c>
      <c r="C2628" s="2" t="str">
        <f aca="false">RAW_DATA!C2624</f>
        <v>Men</v>
      </c>
      <c r="D2628" s="2" t="str">
        <f aca="false">RAW_DATA!D2624</f>
        <v>MEN-KURTA-001</v>
      </c>
      <c r="E2628" s="14" t="str">
        <f aca="false">RAW_DATA!E2624</f>
        <v>2024-06-05</v>
      </c>
      <c r="F2628" s="14" t="str">
        <f aca="false">RAW_DATA!F2624</f>
        <v>2024-06-13</v>
      </c>
      <c r="G2628" s="2" t="str">
        <f aca="false">RAW_DATA!G2624</f>
        <v>Lumbini</v>
      </c>
      <c r="H2628" s="4" t="n">
        <f aca="false">RAW_DATA!H2624</f>
        <v>14370.47</v>
      </c>
      <c r="I2628" s="5" t="n">
        <f aca="false">RAW_DATA!I2624</f>
        <v>0</v>
      </c>
      <c r="J2628" s="2" t="str">
        <f aca="false">RAW_DATA!J2624</f>
        <v>No</v>
      </c>
      <c r="K2628" s="15" t="n">
        <f aca="false">IF(AND(F2628&lt;&gt;"",E2628&lt;&gt;""),DATEVALUE(F2628)-DATEVALUE(E2628),"")</f>
        <v>8</v>
      </c>
      <c r="L2628" s="4" t="n">
        <f aca="false">H2628*(1-I2628/100)</f>
        <v>14370.47</v>
      </c>
      <c r="M2628" s="4" t="n">
        <f aca="false">H2628*CALCULATIONS!$B$2</f>
        <v>8622.282</v>
      </c>
      <c r="N2628" s="4" t="n">
        <f aca="false">IF(J2628="Yes",H2628*CALCULATIONS!$B$3,0)</f>
        <v>0</v>
      </c>
      <c r="O2628" s="4" t="n">
        <f aca="false">L2628-M2628-N2628</f>
        <v>5748.188</v>
      </c>
      <c r="P2628" s="16" t="n">
        <f aca="false">IF(L2628&gt;0,O2628/L2628,"")</f>
        <v>0.4</v>
      </c>
    </row>
    <row r="2629" customFormat="false" ht="15" hidden="false" customHeight="false" outlineLevel="0" collapsed="false">
      <c r="A2629" s="2" t="str">
        <f aca="false">RAW_DATA!A2625</f>
        <v>ORD-102624</v>
      </c>
      <c r="B2629" s="2" t="str">
        <f aca="false">RAW_DATA!B2625</f>
        <v>CUST-6265</v>
      </c>
      <c r="C2629" s="2" t="str">
        <f aca="false">RAW_DATA!C2625</f>
        <v>Kids</v>
      </c>
      <c r="D2629" s="2" t="str">
        <f aca="false">RAW_DATA!D2625</f>
        <v>KID-KURTA-001</v>
      </c>
      <c r="E2629" s="14" t="str">
        <f aca="false">RAW_DATA!E2625</f>
        <v>2024-04-14</v>
      </c>
      <c r="F2629" s="14" t="str">
        <f aca="false">RAW_DATA!F2625</f>
        <v>2024-04-20</v>
      </c>
      <c r="G2629" s="2" t="str">
        <f aca="false">RAW_DATA!G2625</f>
        <v>Bagmati</v>
      </c>
      <c r="H2629" s="4" t="n">
        <f aca="false">RAW_DATA!H2625</f>
        <v>2214.03</v>
      </c>
      <c r="I2629" s="5" t="n">
        <f aca="false">RAW_DATA!I2625</f>
        <v>10</v>
      </c>
      <c r="J2629" s="2" t="str">
        <f aca="false">RAW_DATA!J2625</f>
        <v>No</v>
      </c>
      <c r="K2629" s="15" t="n">
        <f aca="false">IF(AND(F2629&lt;&gt;"",E2629&lt;&gt;""),DATEVALUE(F2629)-DATEVALUE(E2629),"")</f>
        <v>6</v>
      </c>
      <c r="L2629" s="4" t="n">
        <f aca="false">H2629*(1-I2629/100)</f>
        <v>1992.627</v>
      </c>
      <c r="M2629" s="4" t="n">
        <f aca="false">H2629*CALCULATIONS!$B$2</f>
        <v>1328.418</v>
      </c>
      <c r="N2629" s="4" t="n">
        <f aca="false">IF(J2629="Yes",H2629*CALCULATIONS!$B$3,0)</f>
        <v>0</v>
      </c>
      <c r="O2629" s="4" t="n">
        <f aca="false">L2629-M2629-N2629</f>
        <v>664.209</v>
      </c>
      <c r="P2629" s="16" t="n">
        <f aca="false">IF(L2629&gt;0,O2629/L2629,"")</f>
        <v>0.333333333333333</v>
      </c>
    </row>
    <row r="2630" customFormat="false" ht="15" hidden="false" customHeight="false" outlineLevel="0" collapsed="false">
      <c r="A2630" s="2" t="str">
        <f aca="false">RAW_DATA!A2626</f>
        <v>ORD-102625</v>
      </c>
      <c r="B2630" s="2" t="str">
        <f aca="false">RAW_DATA!B2626</f>
        <v>CUST-7287</v>
      </c>
      <c r="C2630" s="2" t="str">
        <f aca="false">RAW_DATA!C2626</f>
        <v>Men</v>
      </c>
      <c r="D2630" s="2" t="str">
        <f aca="false">RAW_DATA!D2626</f>
        <v>MEN-CHINO-001</v>
      </c>
      <c r="E2630" s="14" t="str">
        <f aca="false">RAW_DATA!E2626</f>
        <v>2024-10-03</v>
      </c>
      <c r="F2630" s="14" t="str">
        <f aca="false">RAW_DATA!F2626</f>
        <v>2024-10-08</v>
      </c>
      <c r="G2630" s="2" t="str">
        <f aca="false">RAW_DATA!G2626</f>
        <v>Madhesh</v>
      </c>
      <c r="H2630" s="4" t="n">
        <f aca="false">RAW_DATA!H2626</f>
        <v>9075.83</v>
      </c>
      <c r="I2630" s="5" t="n">
        <f aca="false">RAW_DATA!I2626</f>
        <v>0</v>
      </c>
      <c r="J2630" s="2" t="str">
        <f aca="false">RAW_DATA!J2626</f>
        <v>No</v>
      </c>
      <c r="K2630" s="15" t="n">
        <f aca="false">IF(AND(F2630&lt;&gt;"",E2630&lt;&gt;""),DATEVALUE(F2630)-DATEVALUE(E2630),"")</f>
        <v>5</v>
      </c>
      <c r="L2630" s="4" t="n">
        <f aca="false">H2630*(1-I2630/100)</f>
        <v>9075.83</v>
      </c>
      <c r="M2630" s="4" t="n">
        <f aca="false">H2630*CALCULATIONS!$B$2</f>
        <v>5445.498</v>
      </c>
      <c r="N2630" s="4" t="n">
        <f aca="false">IF(J2630="Yes",H2630*CALCULATIONS!$B$3,0)</f>
        <v>0</v>
      </c>
      <c r="O2630" s="4" t="n">
        <f aca="false">L2630-M2630-N2630</f>
        <v>3630.332</v>
      </c>
      <c r="P2630" s="16" t="n">
        <f aca="false">IF(L2630&gt;0,O2630/L2630,"")</f>
        <v>0.4</v>
      </c>
    </row>
    <row r="2631" customFormat="false" ht="15" hidden="false" customHeight="false" outlineLevel="0" collapsed="false">
      <c r="A2631" s="2" t="str">
        <f aca="false">RAW_DATA!A2627</f>
        <v>ORD-102626</v>
      </c>
      <c r="B2631" s="2" t="str">
        <f aca="false">RAW_DATA!B2627</f>
        <v>CUST-3992</v>
      </c>
      <c r="C2631" s="2" t="str">
        <f aca="false">RAW_DATA!C2627</f>
        <v>Men</v>
      </c>
      <c r="D2631" s="2" t="str">
        <f aca="false">RAW_DATA!D2627</f>
        <v>MEN-JEANS-001</v>
      </c>
      <c r="E2631" s="14" t="str">
        <f aca="false">RAW_DATA!E2627</f>
        <v>2024-12-29</v>
      </c>
      <c r="F2631" s="14" t="str">
        <f aca="false">RAW_DATA!F2627</f>
        <v>2025-01-05</v>
      </c>
      <c r="G2631" s="2" t="str">
        <f aca="false">RAW_DATA!G2627</f>
        <v>Bagmati</v>
      </c>
      <c r="H2631" s="4" t="n">
        <f aca="false">RAW_DATA!H2627</f>
        <v>5277.84</v>
      </c>
      <c r="I2631" s="5" t="n">
        <f aca="false">RAW_DATA!I2627</f>
        <v>0</v>
      </c>
      <c r="J2631" s="2" t="str">
        <f aca="false">RAW_DATA!J2627</f>
        <v>Yes</v>
      </c>
      <c r="K2631" s="15" t="n">
        <f aca="false">IF(AND(F2631&lt;&gt;"",E2631&lt;&gt;""),DATEVALUE(F2631)-DATEVALUE(E2631),"")</f>
        <v>7</v>
      </c>
      <c r="L2631" s="4" t="n">
        <f aca="false">H2631*(1-I2631/100)</f>
        <v>5277.84</v>
      </c>
      <c r="M2631" s="4" t="n">
        <f aca="false">H2631*CALCULATIONS!$B$2</f>
        <v>3166.704</v>
      </c>
      <c r="N2631" s="4" t="n">
        <f aca="false">IF(J2631="Yes",H2631*CALCULATIONS!$B$3,0)</f>
        <v>1055.568</v>
      </c>
      <c r="O2631" s="4" t="n">
        <f aca="false">L2631-M2631-N2631</f>
        <v>1055.568</v>
      </c>
      <c r="P2631" s="16" t="n">
        <f aca="false">IF(L2631&gt;0,O2631/L2631,"")</f>
        <v>0.2</v>
      </c>
    </row>
    <row r="2632" customFormat="false" ht="15" hidden="false" customHeight="false" outlineLevel="0" collapsed="false">
      <c r="A2632" s="2" t="str">
        <f aca="false">RAW_DATA!A2628</f>
        <v>ORD-102627</v>
      </c>
      <c r="B2632" s="2" t="str">
        <f aca="false">RAW_DATA!B2628</f>
        <v>CUST-5276</v>
      </c>
      <c r="C2632" s="2" t="str">
        <f aca="false">RAW_DATA!C2628</f>
        <v>Men</v>
      </c>
      <c r="D2632" s="2" t="str">
        <f aca="false">RAW_DATA!D2628</f>
        <v>MEN-JEANS-002</v>
      </c>
      <c r="E2632" s="14" t="str">
        <f aca="false">RAW_DATA!E2628</f>
        <v>2024-08-07</v>
      </c>
      <c r="F2632" s="14" t="str">
        <f aca="false">RAW_DATA!F2628</f>
        <v>2024-08-13</v>
      </c>
      <c r="G2632" s="2" t="str">
        <f aca="false">RAW_DATA!G2628</f>
        <v>Bagmati</v>
      </c>
      <c r="H2632" s="4" t="n">
        <f aca="false">RAW_DATA!H2628</f>
        <v>14903.23</v>
      </c>
      <c r="I2632" s="5" t="n">
        <f aca="false">RAW_DATA!I2628</f>
        <v>15</v>
      </c>
      <c r="J2632" s="2" t="str">
        <f aca="false">RAW_DATA!J2628</f>
        <v>No</v>
      </c>
      <c r="K2632" s="15" t="n">
        <f aca="false">IF(AND(F2632&lt;&gt;"",E2632&lt;&gt;""),DATEVALUE(F2632)-DATEVALUE(E2632),"")</f>
        <v>6</v>
      </c>
      <c r="L2632" s="4" t="n">
        <f aca="false">H2632*(1-I2632/100)</f>
        <v>12667.7455</v>
      </c>
      <c r="M2632" s="4" t="n">
        <f aca="false">H2632*CALCULATIONS!$B$2</f>
        <v>8941.938</v>
      </c>
      <c r="N2632" s="4" t="n">
        <f aca="false">IF(J2632="Yes",H2632*CALCULATIONS!$B$3,0)</f>
        <v>0</v>
      </c>
      <c r="O2632" s="4" t="n">
        <f aca="false">L2632-M2632-N2632</f>
        <v>3725.8075</v>
      </c>
      <c r="P2632" s="16" t="n">
        <f aca="false">IF(L2632&gt;0,O2632/L2632,"")</f>
        <v>0.294117647058824</v>
      </c>
    </row>
    <row r="2633" customFormat="false" ht="15" hidden="false" customHeight="false" outlineLevel="0" collapsed="false">
      <c r="A2633" s="2" t="str">
        <f aca="false">RAW_DATA!A2629</f>
        <v>ORD-102628</v>
      </c>
      <c r="B2633" s="2" t="str">
        <f aca="false">RAW_DATA!B2629</f>
        <v>CUST-1556</v>
      </c>
      <c r="C2633" s="2" t="str">
        <f aca="false">RAW_DATA!C2629</f>
        <v>Women</v>
      </c>
      <c r="D2633" s="2" t="str">
        <f aca="false">RAW_DATA!D2629</f>
        <v>WOM-SCARF-001</v>
      </c>
      <c r="E2633" s="14" t="str">
        <f aca="false">RAW_DATA!E2629</f>
        <v>2024-10-06</v>
      </c>
      <c r="F2633" s="14" t="str">
        <f aca="false">RAW_DATA!F2629</f>
        <v>2024-10-18</v>
      </c>
      <c r="G2633" s="2" t="str">
        <f aca="false">RAW_DATA!G2629</f>
        <v>Madhesh</v>
      </c>
      <c r="H2633" s="4" t="n">
        <f aca="false">RAW_DATA!H2629</f>
        <v>14132.39</v>
      </c>
      <c r="I2633" s="5" t="n">
        <f aca="false">RAW_DATA!I2629</f>
        <v>20</v>
      </c>
      <c r="J2633" s="2" t="str">
        <f aca="false">RAW_DATA!J2629</f>
        <v>No</v>
      </c>
      <c r="K2633" s="15" t="n">
        <f aca="false">IF(AND(F2633&lt;&gt;"",E2633&lt;&gt;""),DATEVALUE(F2633)-DATEVALUE(E2633),"")</f>
        <v>12</v>
      </c>
      <c r="L2633" s="4" t="n">
        <f aca="false">H2633*(1-I2633/100)</f>
        <v>11305.912</v>
      </c>
      <c r="M2633" s="4" t="n">
        <f aca="false">H2633*CALCULATIONS!$B$2</f>
        <v>8479.434</v>
      </c>
      <c r="N2633" s="4" t="n">
        <f aca="false">IF(J2633="Yes",H2633*CALCULATIONS!$B$3,0)</f>
        <v>0</v>
      </c>
      <c r="O2633" s="4" t="n">
        <f aca="false">L2633-M2633-N2633</f>
        <v>2826.478</v>
      </c>
      <c r="P2633" s="16" t="n">
        <f aca="false">IF(L2633&gt;0,O2633/L2633,"")</f>
        <v>0.25</v>
      </c>
    </row>
    <row r="2634" customFormat="false" ht="15" hidden="false" customHeight="false" outlineLevel="0" collapsed="false">
      <c r="A2634" s="2" t="str">
        <f aca="false">RAW_DATA!A2630</f>
        <v>ORD-102629</v>
      </c>
      <c r="B2634" s="2" t="str">
        <f aca="false">RAW_DATA!B2630</f>
        <v>CUST-1045</v>
      </c>
      <c r="C2634" s="2" t="str">
        <f aca="false">RAW_DATA!C2630</f>
        <v>Women</v>
      </c>
      <c r="D2634" s="2" t="str">
        <f aca="false">RAW_DATA!D2630</f>
        <v>WOM-BLOUSE-001</v>
      </c>
      <c r="E2634" s="14" t="str">
        <f aca="false">RAW_DATA!E2630</f>
        <v>2024-02-13</v>
      </c>
      <c r="F2634" s="14" t="str">
        <f aca="false">RAW_DATA!F2630</f>
        <v>2024-02-18</v>
      </c>
      <c r="G2634" s="2" t="str">
        <f aca="false">RAW_DATA!G2630</f>
        <v>Madhesh</v>
      </c>
      <c r="H2634" s="4" t="n">
        <f aca="false">RAW_DATA!H2630</f>
        <v>13250.53</v>
      </c>
      <c r="I2634" s="5" t="n">
        <f aca="false">RAW_DATA!I2630</f>
        <v>5</v>
      </c>
      <c r="J2634" s="2" t="str">
        <f aca="false">RAW_DATA!J2630</f>
        <v>No</v>
      </c>
      <c r="K2634" s="15" t="n">
        <f aca="false">IF(AND(F2634&lt;&gt;"",E2634&lt;&gt;""),DATEVALUE(F2634)-DATEVALUE(E2634),"")</f>
        <v>5</v>
      </c>
      <c r="L2634" s="4" t="n">
        <f aca="false">H2634*(1-I2634/100)</f>
        <v>12588.0035</v>
      </c>
      <c r="M2634" s="4" t="n">
        <f aca="false">H2634*CALCULATIONS!$B$2</f>
        <v>7950.318</v>
      </c>
      <c r="N2634" s="4" t="n">
        <f aca="false">IF(J2634="Yes",H2634*CALCULATIONS!$B$3,0)</f>
        <v>0</v>
      </c>
      <c r="O2634" s="4" t="n">
        <f aca="false">L2634-M2634-N2634</f>
        <v>4637.6855</v>
      </c>
      <c r="P2634" s="16" t="n">
        <f aca="false">IF(L2634&gt;0,O2634/L2634,"")</f>
        <v>0.368421052631579</v>
      </c>
    </row>
    <row r="2635" customFormat="false" ht="15" hidden="false" customHeight="false" outlineLevel="0" collapsed="false">
      <c r="A2635" s="2" t="str">
        <f aca="false">RAW_DATA!A2631</f>
        <v>ORD-102630</v>
      </c>
      <c r="B2635" s="2" t="str">
        <f aca="false">RAW_DATA!B2631</f>
        <v>CUST-5757</v>
      </c>
      <c r="C2635" s="2" t="str">
        <f aca="false">RAW_DATA!C2631</f>
        <v>Women</v>
      </c>
      <c r="D2635" s="2" t="str">
        <f aca="false">RAW_DATA!D2631</f>
        <v>WOM-LEHENGA-001</v>
      </c>
      <c r="E2635" s="14" t="str">
        <f aca="false">RAW_DATA!E2631</f>
        <v>2024-06-19</v>
      </c>
      <c r="F2635" s="14" t="str">
        <f aca="false">RAW_DATA!F2631</f>
        <v>2024-07-03</v>
      </c>
      <c r="G2635" s="2" t="str">
        <f aca="false">RAW_DATA!G2631</f>
        <v>Madhesh</v>
      </c>
      <c r="H2635" s="4" t="n">
        <f aca="false">RAW_DATA!H2631</f>
        <v>6743.89</v>
      </c>
      <c r="I2635" s="5" t="n">
        <f aca="false">RAW_DATA!I2631</f>
        <v>20</v>
      </c>
      <c r="J2635" s="2" t="str">
        <f aca="false">RAW_DATA!J2631</f>
        <v>Yes</v>
      </c>
      <c r="K2635" s="15" t="n">
        <f aca="false">IF(AND(F2635&lt;&gt;"",E2635&lt;&gt;""),DATEVALUE(F2635)-DATEVALUE(E2635),"")</f>
        <v>14</v>
      </c>
      <c r="L2635" s="4" t="n">
        <f aca="false">H2635*(1-I2635/100)</f>
        <v>5395.112</v>
      </c>
      <c r="M2635" s="4" t="n">
        <f aca="false">H2635*CALCULATIONS!$B$2</f>
        <v>4046.334</v>
      </c>
      <c r="N2635" s="4" t="n">
        <f aca="false">IF(J2635="Yes",H2635*CALCULATIONS!$B$3,0)</f>
        <v>1348.778</v>
      </c>
      <c r="O2635" s="4" t="n">
        <f aca="false">L2635-M2635-N2635</f>
        <v>0</v>
      </c>
      <c r="P2635" s="16" t="n">
        <f aca="false">IF(L2635&gt;0,O2635/L2635,"")</f>
        <v>0</v>
      </c>
    </row>
    <row r="2636" customFormat="false" ht="15" hidden="false" customHeight="false" outlineLevel="0" collapsed="false">
      <c r="A2636" s="2" t="str">
        <f aca="false">RAW_DATA!A2632</f>
        <v>ORD-102631</v>
      </c>
      <c r="B2636" s="2" t="str">
        <f aca="false">RAW_DATA!B2632</f>
        <v>CUST-6209</v>
      </c>
      <c r="C2636" s="2" t="str">
        <f aca="false">RAW_DATA!C2632</f>
        <v>Kids</v>
      </c>
      <c r="D2636" s="2" t="str">
        <f aca="false">RAW_DATA!D2632</f>
        <v>KID-TSHIRT-001</v>
      </c>
      <c r="E2636" s="14" t="str">
        <f aca="false">RAW_DATA!E2632</f>
        <v>2024-09-08</v>
      </c>
      <c r="F2636" s="14" t="str">
        <f aca="false">RAW_DATA!F2632</f>
        <v>2024-09-12</v>
      </c>
      <c r="G2636" s="2" t="str">
        <f aca="false">RAW_DATA!G2632</f>
        <v>Madhesh</v>
      </c>
      <c r="H2636" s="4" t="n">
        <f aca="false">RAW_DATA!H2632</f>
        <v>14120.96</v>
      </c>
      <c r="I2636" s="5" t="n">
        <f aca="false">RAW_DATA!I2632</f>
        <v>30</v>
      </c>
      <c r="J2636" s="2" t="str">
        <f aca="false">RAW_DATA!J2632</f>
        <v>No</v>
      </c>
      <c r="K2636" s="15" t="n">
        <f aca="false">IF(AND(F2636&lt;&gt;"",E2636&lt;&gt;""),DATEVALUE(F2636)-DATEVALUE(E2636),"")</f>
        <v>4</v>
      </c>
      <c r="L2636" s="4" t="n">
        <f aca="false">H2636*(1-I2636/100)</f>
        <v>9884.672</v>
      </c>
      <c r="M2636" s="4" t="n">
        <f aca="false">H2636*CALCULATIONS!$B$2</f>
        <v>8472.576</v>
      </c>
      <c r="N2636" s="4" t="n">
        <f aca="false">IF(J2636="Yes",H2636*CALCULATIONS!$B$3,0)</f>
        <v>0</v>
      </c>
      <c r="O2636" s="4" t="n">
        <f aca="false">L2636-M2636-N2636</f>
        <v>1412.096</v>
      </c>
      <c r="P2636" s="16" t="n">
        <f aca="false">IF(L2636&gt;0,O2636/L2636,"")</f>
        <v>0.142857142857143</v>
      </c>
    </row>
    <row r="2637" customFormat="false" ht="15" hidden="false" customHeight="false" outlineLevel="0" collapsed="false">
      <c r="A2637" s="2" t="str">
        <f aca="false">RAW_DATA!A2633</f>
        <v>ORD-102632</v>
      </c>
      <c r="B2637" s="2" t="str">
        <f aca="false">RAW_DATA!B2633</f>
        <v>CUST-1849</v>
      </c>
      <c r="C2637" s="2" t="str">
        <f aca="false">RAW_DATA!C2633</f>
        <v>Men</v>
      </c>
      <c r="D2637" s="2" t="str">
        <f aca="false">RAW_DATA!D2633</f>
        <v>MEN-SHIRT-002</v>
      </c>
      <c r="E2637" s="14" t="str">
        <f aca="false">RAW_DATA!E2633</f>
        <v>2024-06-10</v>
      </c>
      <c r="F2637" s="14" t="str">
        <f aca="false">RAW_DATA!F2633</f>
        <v>2024-06-20</v>
      </c>
      <c r="G2637" s="2" t="str">
        <f aca="false">RAW_DATA!G2633</f>
        <v>Lumbini</v>
      </c>
      <c r="H2637" s="4" t="n">
        <f aca="false">RAW_DATA!H2633</f>
        <v>10076.9</v>
      </c>
      <c r="I2637" s="5" t="n">
        <f aca="false">RAW_DATA!I2633</f>
        <v>15</v>
      </c>
      <c r="J2637" s="2" t="str">
        <f aca="false">RAW_DATA!J2633</f>
        <v>Yes</v>
      </c>
      <c r="K2637" s="15" t="n">
        <f aca="false">IF(AND(F2637&lt;&gt;"",E2637&lt;&gt;""),DATEVALUE(F2637)-DATEVALUE(E2637),"")</f>
        <v>10</v>
      </c>
      <c r="L2637" s="4" t="n">
        <f aca="false">H2637*(1-I2637/100)</f>
        <v>8565.365</v>
      </c>
      <c r="M2637" s="4" t="n">
        <f aca="false">H2637*CALCULATIONS!$B$2</f>
        <v>6046.14</v>
      </c>
      <c r="N2637" s="4" t="n">
        <f aca="false">IF(J2637="Yes",H2637*CALCULATIONS!$B$3,0)</f>
        <v>2015.38</v>
      </c>
      <c r="O2637" s="4" t="n">
        <f aca="false">L2637-M2637-N2637</f>
        <v>503.845</v>
      </c>
      <c r="P2637" s="16" t="n">
        <f aca="false">IF(L2637&gt;0,O2637/L2637,"")</f>
        <v>0.0588235294117647</v>
      </c>
    </row>
    <row r="2638" customFormat="false" ht="15" hidden="false" customHeight="false" outlineLevel="0" collapsed="false">
      <c r="A2638" s="2" t="str">
        <f aca="false">RAW_DATA!A2634</f>
        <v>ORD-102633</v>
      </c>
      <c r="B2638" s="2" t="str">
        <f aca="false">RAW_DATA!B2634</f>
        <v>CUST-3938</v>
      </c>
      <c r="C2638" s="2" t="str">
        <f aca="false">RAW_DATA!C2634</f>
        <v>Women</v>
      </c>
      <c r="D2638" s="2" t="str">
        <f aca="false">RAW_DATA!D2634</f>
        <v>WOM-SUIT-001</v>
      </c>
      <c r="E2638" s="14" t="str">
        <f aca="false">RAW_DATA!E2634</f>
        <v>2024-06-28</v>
      </c>
      <c r="F2638" s="14" t="str">
        <f aca="false">RAW_DATA!F2634</f>
        <v>2024-06-30</v>
      </c>
      <c r="G2638" s="2" t="str">
        <f aca="false">RAW_DATA!G2634</f>
        <v>Bagmati</v>
      </c>
      <c r="H2638" s="4" t="n">
        <f aca="false">RAW_DATA!H2634</f>
        <v>1562.48</v>
      </c>
      <c r="I2638" s="5" t="n">
        <f aca="false">RAW_DATA!I2634</f>
        <v>5</v>
      </c>
      <c r="J2638" s="2" t="str">
        <f aca="false">RAW_DATA!J2634</f>
        <v>No</v>
      </c>
      <c r="K2638" s="15" t="n">
        <f aca="false">IF(AND(F2638&lt;&gt;"",E2638&lt;&gt;""),DATEVALUE(F2638)-DATEVALUE(E2638),"")</f>
        <v>2</v>
      </c>
      <c r="L2638" s="4" t="n">
        <f aca="false">H2638*(1-I2638/100)</f>
        <v>1484.356</v>
      </c>
      <c r="M2638" s="4" t="n">
        <f aca="false">H2638*CALCULATIONS!$B$2</f>
        <v>937.488</v>
      </c>
      <c r="N2638" s="4" t="n">
        <f aca="false">IF(J2638="Yes",H2638*CALCULATIONS!$B$3,0)</f>
        <v>0</v>
      </c>
      <c r="O2638" s="4" t="n">
        <f aca="false">L2638-M2638-N2638</f>
        <v>546.868</v>
      </c>
      <c r="P2638" s="16" t="n">
        <f aca="false">IF(L2638&gt;0,O2638/L2638,"")</f>
        <v>0.368421052631579</v>
      </c>
    </row>
    <row r="2639" customFormat="false" ht="15" hidden="false" customHeight="false" outlineLevel="0" collapsed="false">
      <c r="A2639" s="2" t="str">
        <f aca="false">RAW_DATA!A2635</f>
        <v>ORD-102634</v>
      </c>
      <c r="B2639" s="2" t="str">
        <f aca="false">RAW_DATA!B2635</f>
        <v>CUST-4248</v>
      </c>
      <c r="C2639" s="2" t="str">
        <f aca="false">RAW_DATA!C2635</f>
        <v>Kids</v>
      </c>
      <c r="D2639" s="2" t="str">
        <f aca="false">RAW_DATA!D2635</f>
        <v>KID-JEANS-001</v>
      </c>
      <c r="E2639" s="14" t="str">
        <f aca="false">RAW_DATA!E2635</f>
        <v>2024-10-25</v>
      </c>
      <c r="F2639" s="14" t="str">
        <f aca="false">RAW_DATA!F2635</f>
        <v>2024-10-31</v>
      </c>
      <c r="G2639" s="2" t="str">
        <f aca="false">RAW_DATA!G2635</f>
        <v>Lumbini</v>
      </c>
      <c r="H2639" s="4" t="n">
        <f aca="false">RAW_DATA!H2635</f>
        <v>9519.2</v>
      </c>
      <c r="I2639" s="5" t="n">
        <f aca="false">RAW_DATA!I2635</f>
        <v>30</v>
      </c>
      <c r="J2639" s="2" t="str">
        <f aca="false">RAW_DATA!J2635</f>
        <v>Yes</v>
      </c>
      <c r="K2639" s="15" t="n">
        <f aca="false">IF(AND(F2639&lt;&gt;"",E2639&lt;&gt;""),DATEVALUE(F2639)-DATEVALUE(E2639),"")</f>
        <v>6</v>
      </c>
      <c r="L2639" s="4" t="n">
        <f aca="false">H2639*(1-I2639/100)</f>
        <v>6663.44</v>
      </c>
      <c r="M2639" s="4" t="n">
        <f aca="false">H2639*CALCULATIONS!$B$2</f>
        <v>5711.52</v>
      </c>
      <c r="N2639" s="4" t="n">
        <f aca="false">IF(J2639="Yes",H2639*CALCULATIONS!$B$3,0)</f>
        <v>1903.84</v>
      </c>
      <c r="O2639" s="4" t="n">
        <f aca="false">L2639-M2639-N2639</f>
        <v>-951.92</v>
      </c>
      <c r="P2639" s="16" t="n">
        <f aca="false">IF(L2639&gt;0,O2639/L2639,"")</f>
        <v>-0.142857142857143</v>
      </c>
    </row>
    <row r="2640" customFormat="false" ht="15" hidden="false" customHeight="false" outlineLevel="0" collapsed="false">
      <c r="A2640" s="2" t="str">
        <f aca="false">RAW_DATA!A2636</f>
        <v>ORD-102635</v>
      </c>
      <c r="B2640" s="2" t="str">
        <f aca="false">RAW_DATA!B2636</f>
        <v>CUST-6087</v>
      </c>
      <c r="C2640" s="2" t="str">
        <f aca="false">RAW_DATA!C2636</f>
        <v>Women</v>
      </c>
      <c r="D2640" s="2" t="str">
        <f aca="false">RAW_DATA!D2636</f>
        <v>WOM-TOP-001</v>
      </c>
      <c r="E2640" s="14" t="str">
        <f aca="false">RAW_DATA!E2636</f>
        <v>2024-04-04</v>
      </c>
      <c r="F2640" s="14" t="str">
        <f aca="false">RAW_DATA!F2636</f>
        <v>2024-04-13</v>
      </c>
      <c r="G2640" s="2" t="str">
        <f aca="false">RAW_DATA!G2636</f>
        <v>Bagmati</v>
      </c>
      <c r="H2640" s="4" t="n">
        <f aca="false">RAW_DATA!H2636</f>
        <v>3253.22</v>
      </c>
      <c r="I2640" s="5" t="n">
        <f aca="false">RAW_DATA!I2636</f>
        <v>0</v>
      </c>
      <c r="J2640" s="2" t="str">
        <f aca="false">RAW_DATA!J2636</f>
        <v>No</v>
      </c>
      <c r="K2640" s="15" t="n">
        <f aca="false">IF(AND(F2640&lt;&gt;"",E2640&lt;&gt;""),DATEVALUE(F2640)-DATEVALUE(E2640),"")</f>
        <v>9</v>
      </c>
      <c r="L2640" s="4" t="n">
        <f aca="false">H2640*(1-I2640/100)</f>
        <v>3253.22</v>
      </c>
      <c r="M2640" s="4" t="n">
        <f aca="false">H2640*CALCULATIONS!$B$2</f>
        <v>1951.932</v>
      </c>
      <c r="N2640" s="4" t="n">
        <f aca="false">IF(J2640="Yes",H2640*CALCULATIONS!$B$3,0)</f>
        <v>0</v>
      </c>
      <c r="O2640" s="4" t="n">
        <f aca="false">L2640-M2640-N2640</f>
        <v>1301.288</v>
      </c>
      <c r="P2640" s="16" t="n">
        <f aca="false">IF(L2640&gt;0,O2640/L2640,"")</f>
        <v>0.4</v>
      </c>
    </row>
    <row r="2641" customFormat="false" ht="15" hidden="false" customHeight="false" outlineLevel="0" collapsed="false">
      <c r="A2641" s="2" t="str">
        <f aca="false">RAW_DATA!A2637</f>
        <v>ORD-102636</v>
      </c>
      <c r="B2641" s="2" t="str">
        <f aca="false">RAW_DATA!B2637</f>
        <v>CUST-9757</v>
      </c>
      <c r="C2641" s="2" t="str">
        <f aca="false">RAW_DATA!C2637</f>
        <v>Men</v>
      </c>
      <c r="D2641" s="2" t="str">
        <f aca="false">RAW_DATA!D2637</f>
        <v>MEN-TSHIRT-001</v>
      </c>
      <c r="E2641" s="14" t="str">
        <f aca="false">RAW_DATA!E2637</f>
        <v>2024-05-18</v>
      </c>
      <c r="F2641" s="14" t="str">
        <f aca="false">RAW_DATA!F2637</f>
        <v>2024-05-24</v>
      </c>
      <c r="G2641" s="2" t="str">
        <f aca="false">RAW_DATA!G2637</f>
        <v>Bagmati</v>
      </c>
      <c r="H2641" s="4" t="n">
        <f aca="false">RAW_DATA!H2637</f>
        <v>501.24</v>
      </c>
      <c r="I2641" s="5" t="n">
        <f aca="false">RAW_DATA!I2637</f>
        <v>20</v>
      </c>
      <c r="J2641" s="2" t="str">
        <f aca="false">RAW_DATA!J2637</f>
        <v>Yes</v>
      </c>
      <c r="K2641" s="15" t="n">
        <f aca="false">IF(AND(F2641&lt;&gt;"",E2641&lt;&gt;""),DATEVALUE(F2641)-DATEVALUE(E2641),"")</f>
        <v>6</v>
      </c>
      <c r="L2641" s="4" t="n">
        <f aca="false">H2641*(1-I2641/100)</f>
        <v>400.992</v>
      </c>
      <c r="M2641" s="4" t="n">
        <f aca="false">H2641*CALCULATIONS!$B$2</f>
        <v>300.744</v>
      </c>
      <c r="N2641" s="4" t="n">
        <f aca="false">IF(J2641="Yes",H2641*CALCULATIONS!$B$3,0)</f>
        <v>100.248</v>
      </c>
      <c r="O2641" s="4" t="n">
        <f aca="false">L2641-M2641-N2641</f>
        <v>0</v>
      </c>
      <c r="P2641" s="16" t="n">
        <f aca="false">IF(L2641&gt;0,O2641/L2641,"")</f>
        <v>0</v>
      </c>
    </row>
    <row r="2642" customFormat="false" ht="15" hidden="false" customHeight="false" outlineLevel="0" collapsed="false">
      <c r="A2642" s="2" t="str">
        <f aca="false">RAW_DATA!A2638</f>
        <v>ORD-102637</v>
      </c>
      <c r="B2642" s="2" t="str">
        <f aca="false">RAW_DATA!B2638</f>
        <v>CUST-6265</v>
      </c>
      <c r="C2642" s="2" t="str">
        <f aca="false">RAW_DATA!C2638</f>
        <v>Women</v>
      </c>
      <c r="D2642" s="2" t="str">
        <f aca="false">RAW_DATA!D2638</f>
        <v>WOM-DRESS-001</v>
      </c>
      <c r="E2642" s="14" t="str">
        <f aca="false">RAW_DATA!E2638</f>
        <v>2024-01-03</v>
      </c>
      <c r="F2642" s="14" t="str">
        <f aca="false">RAW_DATA!F2638</f>
        <v>2024-01-10</v>
      </c>
      <c r="G2642" s="2" t="str">
        <f aca="false">RAW_DATA!G2638</f>
        <v>Lumbini</v>
      </c>
      <c r="H2642" s="4" t="n">
        <f aca="false">RAW_DATA!H2638</f>
        <v>14803.45</v>
      </c>
      <c r="I2642" s="5" t="n">
        <f aca="false">RAW_DATA!I2638</f>
        <v>10</v>
      </c>
      <c r="J2642" s="2" t="str">
        <f aca="false">RAW_DATA!J2638</f>
        <v>No</v>
      </c>
      <c r="K2642" s="15" t="n">
        <f aca="false">IF(AND(F2642&lt;&gt;"",E2642&lt;&gt;""),DATEVALUE(F2642)-DATEVALUE(E2642),"")</f>
        <v>7</v>
      </c>
      <c r="L2642" s="4" t="n">
        <f aca="false">H2642*(1-I2642/100)</f>
        <v>13323.105</v>
      </c>
      <c r="M2642" s="4" t="n">
        <f aca="false">H2642*CALCULATIONS!$B$2</f>
        <v>8882.07</v>
      </c>
      <c r="N2642" s="4" t="n">
        <f aca="false">IF(J2642="Yes",H2642*CALCULATIONS!$B$3,0)</f>
        <v>0</v>
      </c>
      <c r="O2642" s="4" t="n">
        <f aca="false">L2642-M2642-N2642</f>
        <v>4441.035</v>
      </c>
      <c r="P2642" s="16" t="n">
        <f aca="false">IF(L2642&gt;0,O2642/L2642,"")</f>
        <v>0.333333333333333</v>
      </c>
    </row>
    <row r="2643" customFormat="false" ht="15" hidden="false" customHeight="false" outlineLevel="0" collapsed="false">
      <c r="A2643" s="2" t="str">
        <f aca="false">RAW_DATA!A2639</f>
        <v>ORD-102638</v>
      </c>
      <c r="B2643" s="2" t="str">
        <f aca="false">RAW_DATA!B2639</f>
        <v>CUST-6853</v>
      </c>
      <c r="C2643" s="2" t="str">
        <f aca="false">RAW_DATA!C2639</f>
        <v>Men</v>
      </c>
      <c r="D2643" s="2" t="str">
        <f aca="false">RAW_DATA!D2639</f>
        <v>MEN-KURTA-001</v>
      </c>
      <c r="E2643" s="14" t="str">
        <f aca="false">RAW_DATA!E2639</f>
        <v>2024-12-18</v>
      </c>
      <c r="F2643" s="14" t="str">
        <f aca="false">RAW_DATA!F2639</f>
        <v>2024-12-24</v>
      </c>
      <c r="G2643" s="2" t="str">
        <f aca="false">RAW_DATA!G2639</f>
        <v>Bagmati</v>
      </c>
      <c r="H2643" s="4" t="n">
        <f aca="false">RAW_DATA!H2639</f>
        <v>9633.19</v>
      </c>
      <c r="I2643" s="5" t="n">
        <f aca="false">RAW_DATA!I2639</f>
        <v>15</v>
      </c>
      <c r="J2643" s="2" t="str">
        <f aca="false">RAW_DATA!J2639</f>
        <v>No</v>
      </c>
      <c r="K2643" s="15" t="n">
        <f aca="false">IF(AND(F2643&lt;&gt;"",E2643&lt;&gt;""),DATEVALUE(F2643)-DATEVALUE(E2643),"")</f>
        <v>6</v>
      </c>
      <c r="L2643" s="4" t="n">
        <f aca="false">H2643*(1-I2643/100)</f>
        <v>8188.2115</v>
      </c>
      <c r="M2643" s="4" t="n">
        <f aca="false">H2643*CALCULATIONS!$B$2</f>
        <v>5779.914</v>
      </c>
      <c r="N2643" s="4" t="n">
        <f aca="false">IF(J2643="Yes",H2643*CALCULATIONS!$B$3,0)</f>
        <v>0</v>
      </c>
      <c r="O2643" s="4" t="n">
        <f aca="false">L2643-M2643-N2643</f>
        <v>2408.2975</v>
      </c>
      <c r="P2643" s="16" t="n">
        <f aca="false">IF(L2643&gt;0,O2643/L2643,"")</f>
        <v>0.294117647058824</v>
      </c>
    </row>
    <row r="2644" customFormat="false" ht="15" hidden="false" customHeight="false" outlineLevel="0" collapsed="false">
      <c r="A2644" s="2" t="str">
        <f aca="false">RAW_DATA!A2640</f>
        <v>ORD-102639</v>
      </c>
      <c r="B2644" s="2" t="str">
        <f aca="false">RAW_DATA!B2640</f>
        <v>CUST-7283</v>
      </c>
      <c r="C2644" s="2" t="str">
        <f aca="false">RAW_DATA!C2640</f>
        <v>Men</v>
      </c>
      <c r="D2644" s="2" t="str">
        <f aca="false">RAW_DATA!D2640</f>
        <v>MEN-JEANS-002</v>
      </c>
      <c r="E2644" s="14" t="str">
        <f aca="false">RAW_DATA!E2640</f>
        <v>2024-10-30</v>
      </c>
      <c r="F2644" s="14" t="str">
        <f aca="false">RAW_DATA!F2640</f>
        <v>2024-11-03</v>
      </c>
      <c r="G2644" s="2" t="str">
        <f aca="false">RAW_DATA!G2640</f>
        <v>Sudurpashchim</v>
      </c>
      <c r="H2644" s="4" t="n">
        <f aca="false">RAW_DATA!H2640</f>
        <v>13026.23</v>
      </c>
      <c r="I2644" s="5" t="n">
        <f aca="false">RAW_DATA!I2640</f>
        <v>5</v>
      </c>
      <c r="J2644" s="2" t="str">
        <f aca="false">RAW_DATA!J2640</f>
        <v>No</v>
      </c>
      <c r="K2644" s="15" t="n">
        <f aca="false">IF(AND(F2644&lt;&gt;"",E2644&lt;&gt;""),DATEVALUE(F2644)-DATEVALUE(E2644),"")</f>
        <v>4</v>
      </c>
      <c r="L2644" s="4" t="n">
        <f aca="false">H2644*(1-I2644/100)</f>
        <v>12374.9185</v>
      </c>
      <c r="M2644" s="4" t="n">
        <f aca="false">H2644*CALCULATIONS!$B$2</f>
        <v>7815.738</v>
      </c>
      <c r="N2644" s="4" t="n">
        <f aca="false">IF(J2644="Yes",H2644*CALCULATIONS!$B$3,0)</f>
        <v>0</v>
      </c>
      <c r="O2644" s="4" t="n">
        <f aca="false">L2644-M2644-N2644</f>
        <v>4559.1805</v>
      </c>
      <c r="P2644" s="16" t="n">
        <f aca="false">IF(L2644&gt;0,O2644/L2644,"")</f>
        <v>0.368421052631579</v>
      </c>
    </row>
    <row r="2645" customFormat="false" ht="15" hidden="false" customHeight="false" outlineLevel="0" collapsed="false">
      <c r="A2645" s="2" t="str">
        <f aca="false">RAW_DATA!A2641</f>
        <v>ORD-102640</v>
      </c>
      <c r="B2645" s="2" t="str">
        <f aca="false">RAW_DATA!B2641</f>
        <v>CUST-9922</v>
      </c>
      <c r="C2645" s="2" t="str">
        <f aca="false">RAW_DATA!C2641</f>
        <v>Men</v>
      </c>
      <c r="D2645" s="2" t="str">
        <f aca="false">RAW_DATA!D2641</f>
        <v>MEN-JACKET-001</v>
      </c>
      <c r="E2645" s="14" t="str">
        <f aca="false">RAW_DATA!E2641</f>
        <v>2024-06-30</v>
      </c>
      <c r="F2645" s="14" t="str">
        <f aca="false">RAW_DATA!F2641</f>
        <v>2024-07-06</v>
      </c>
      <c r="G2645" s="2" t="str">
        <f aca="false">RAW_DATA!G2641</f>
        <v>Bagmati</v>
      </c>
      <c r="H2645" s="4" t="n">
        <f aca="false">RAW_DATA!H2641</f>
        <v>1563.93</v>
      </c>
      <c r="I2645" s="5" t="n">
        <f aca="false">RAW_DATA!I2641</f>
        <v>30</v>
      </c>
      <c r="J2645" s="2" t="str">
        <f aca="false">RAW_DATA!J2641</f>
        <v>No</v>
      </c>
      <c r="K2645" s="15" t="n">
        <f aca="false">IF(AND(F2645&lt;&gt;"",E2645&lt;&gt;""),DATEVALUE(F2645)-DATEVALUE(E2645),"")</f>
        <v>6</v>
      </c>
      <c r="L2645" s="4" t="n">
        <f aca="false">H2645*(1-I2645/100)</f>
        <v>1094.751</v>
      </c>
      <c r="M2645" s="4" t="n">
        <f aca="false">H2645*CALCULATIONS!$B$2</f>
        <v>938.358</v>
      </c>
      <c r="N2645" s="4" t="n">
        <f aca="false">IF(J2645="Yes",H2645*CALCULATIONS!$B$3,0)</f>
        <v>0</v>
      </c>
      <c r="O2645" s="4" t="n">
        <f aca="false">L2645-M2645-N2645</f>
        <v>156.393</v>
      </c>
      <c r="P2645" s="16" t="n">
        <f aca="false">IF(L2645&gt;0,O2645/L2645,"")</f>
        <v>0.142857142857143</v>
      </c>
    </row>
    <row r="2646" customFormat="false" ht="15" hidden="false" customHeight="false" outlineLevel="0" collapsed="false">
      <c r="A2646" s="2" t="str">
        <f aca="false">RAW_DATA!A2642</f>
        <v>ORD-102641</v>
      </c>
      <c r="B2646" s="2" t="str">
        <f aca="false">RAW_DATA!B2642</f>
        <v>CUST-6992</v>
      </c>
      <c r="C2646" s="2" t="str">
        <f aca="false">RAW_DATA!C2642</f>
        <v>Women</v>
      </c>
      <c r="D2646" s="2" t="str">
        <f aca="false">RAW_DATA!D2642</f>
        <v>WOM-SAREE-001</v>
      </c>
      <c r="E2646" s="14" t="str">
        <f aca="false">RAW_DATA!E2642</f>
        <v>2024-05-18</v>
      </c>
      <c r="F2646" s="14" t="str">
        <f aca="false">RAW_DATA!F2642</f>
        <v>2024-05-26</v>
      </c>
      <c r="G2646" s="2" t="str">
        <f aca="false">RAW_DATA!G2642</f>
        <v>Madhesh</v>
      </c>
      <c r="H2646" s="4" t="n">
        <f aca="false">RAW_DATA!H2642</f>
        <v>7052.43</v>
      </c>
      <c r="I2646" s="5" t="n">
        <f aca="false">RAW_DATA!I2642</f>
        <v>30</v>
      </c>
      <c r="J2646" s="2" t="str">
        <f aca="false">RAW_DATA!J2642</f>
        <v>No</v>
      </c>
      <c r="K2646" s="15" t="n">
        <f aca="false">IF(AND(F2646&lt;&gt;"",E2646&lt;&gt;""),DATEVALUE(F2646)-DATEVALUE(E2646),"")</f>
        <v>8</v>
      </c>
      <c r="L2646" s="4" t="n">
        <f aca="false">H2646*(1-I2646/100)</f>
        <v>4936.701</v>
      </c>
      <c r="M2646" s="4" t="n">
        <f aca="false">H2646*CALCULATIONS!$B$2</f>
        <v>4231.458</v>
      </c>
      <c r="N2646" s="4" t="n">
        <f aca="false">IF(J2646="Yes",H2646*CALCULATIONS!$B$3,0)</f>
        <v>0</v>
      </c>
      <c r="O2646" s="4" t="n">
        <f aca="false">L2646-M2646-N2646</f>
        <v>705.243</v>
      </c>
      <c r="P2646" s="16" t="n">
        <f aca="false">IF(L2646&gt;0,O2646/L2646,"")</f>
        <v>0.142857142857143</v>
      </c>
    </row>
    <row r="2647" customFormat="false" ht="15" hidden="false" customHeight="false" outlineLevel="0" collapsed="false">
      <c r="A2647" s="2" t="str">
        <f aca="false">RAW_DATA!A2643</f>
        <v>ORD-102642</v>
      </c>
      <c r="B2647" s="2" t="str">
        <f aca="false">RAW_DATA!B2643</f>
        <v>CUST-5027</v>
      </c>
      <c r="C2647" s="2" t="str">
        <f aca="false">RAW_DATA!C2643</f>
        <v>Men</v>
      </c>
      <c r="D2647" s="2" t="str">
        <f aca="false">RAW_DATA!D2643</f>
        <v>MEN-SHIRT-002</v>
      </c>
      <c r="E2647" s="14" t="str">
        <f aca="false">RAW_DATA!E2643</f>
        <v>2024-08-30</v>
      </c>
      <c r="F2647" s="14" t="str">
        <f aca="false">RAW_DATA!F2643</f>
        <v>2024-08-31</v>
      </c>
      <c r="G2647" s="2" t="str">
        <f aca="false">RAW_DATA!G2643</f>
        <v>Sudurpashchim</v>
      </c>
      <c r="H2647" s="4" t="n">
        <f aca="false">RAW_DATA!H2643</f>
        <v>9875.88</v>
      </c>
      <c r="I2647" s="5" t="n">
        <f aca="false">RAW_DATA!I2643</f>
        <v>0</v>
      </c>
      <c r="J2647" s="2" t="str">
        <f aca="false">RAW_DATA!J2643</f>
        <v>No</v>
      </c>
      <c r="K2647" s="15" t="n">
        <f aca="false">IF(AND(F2647&lt;&gt;"",E2647&lt;&gt;""),DATEVALUE(F2647)-DATEVALUE(E2647),"")</f>
        <v>1</v>
      </c>
      <c r="L2647" s="4" t="n">
        <f aca="false">H2647*(1-I2647/100)</f>
        <v>9875.88</v>
      </c>
      <c r="M2647" s="4" t="n">
        <f aca="false">H2647*CALCULATIONS!$B$2</f>
        <v>5925.528</v>
      </c>
      <c r="N2647" s="4" t="n">
        <f aca="false">IF(J2647="Yes",H2647*CALCULATIONS!$B$3,0)</f>
        <v>0</v>
      </c>
      <c r="O2647" s="4" t="n">
        <f aca="false">L2647-M2647-N2647</f>
        <v>3950.352</v>
      </c>
      <c r="P2647" s="16" t="n">
        <f aca="false">IF(L2647&gt;0,O2647/L2647,"")</f>
        <v>0.4</v>
      </c>
    </row>
    <row r="2648" customFormat="false" ht="15" hidden="false" customHeight="false" outlineLevel="0" collapsed="false">
      <c r="A2648" s="2" t="str">
        <f aca="false">RAW_DATA!A2644</f>
        <v>ORD-102643</v>
      </c>
      <c r="B2648" s="2" t="str">
        <f aca="false">RAW_DATA!B2644</f>
        <v>CUST-5073</v>
      </c>
      <c r="C2648" s="2" t="str">
        <f aca="false">RAW_DATA!C2644</f>
        <v>Kids</v>
      </c>
      <c r="D2648" s="2" t="str">
        <f aca="false">RAW_DATA!D2644</f>
        <v>KID-TSHIRT-001</v>
      </c>
      <c r="E2648" s="14" t="str">
        <f aca="false">RAW_DATA!E2644</f>
        <v>2024-03-01</v>
      </c>
      <c r="F2648" s="14" t="str">
        <f aca="false">RAW_DATA!F2644</f>
        <v>2024-03-07</v>
      </c>
      <c r="G2648" s="2" t="str">
        <f aca="false">RAW_DATA!G2644</f>
        <v>Lumbini</v>
      </c>
      <c r="H2648" s="4" t="n">
        <f aca="false">RAW_DATA!H2644</f>
        <v>13445.43</v>
      </c>
      <c r="I2648" s="5" t="n">
        <f aca="false">RAW_DATA!I2644</f>
        <v>10</v>
      </c>
      <c r="J2648" s="2" t="str">
        <f aca="false">RAW_DATA!J2644</f>
        <v>No</v>
      </c>
      <c r="K2648" s="15" t="n">
        <f aca="false">IF(AND(F2648&lt;&gt;"",E2648&lt;&gt;""),DATEVALUE(F2648)-DATEVALUE(E2648),"")</f>
        <v>6</v>
      </c>
      <c r="L2648" s="4" t="n">
        <f aca="false">H2648*(1-I2648/100)</f>
        <v>12100.887</v>
      </c>
      <c r="M2648" s="4" t="n">
        <f aca="false">H2648*CALCULATIONS!$B$2</f>
        <v>8067.258</v>
      </c>
      <c r="N2648" s="4" t="n">
        <f aca="false">IF(J2648="Yes",H2648*CALCULATIONS!$B$3,0)</f>
        <v>0</v>
      </c>
      <c r="O2648" s="4" t="n">
        <f aca="false">L2648-M2648-N2648</f>
        <v>4033.629</v>
      </c>
      <c r="P2648" s="16" t="n">
        <f aca="false">IF(L2648&gt;0,O2648/L2648,"")</f>
        <v>0.333333333333333</v>
      </c>
    </row>
    <row r="2649" customFormat="false" ht="15" hidden="false" customHeight="false" outlineLevel="0" collapsed="false">
      <c r="A2649" s="2" t="str">
        <f aca="false">RAW_DATA!A2645</f>
        <v>ORD-102644</v>
      </c>
      <c r="B2649" s="2" t="str">
        <f aca="false">RAW_DATA!B2645</f>
        <v>CUST-7449</v>
      </c>
      <c r="C2649" s="2" t="str">
        <f aca="false">RAW_DATA!C2645</f>
        <v>Women</v>
      </c>
      <c r="D2649" s="2" t="str">
        <f aca="false">RAW_DATA!D2645</f>
        <v>WOM-CARDIGAN-001</v>
      </c>
      <c r="E2649" s="14" t="str">
        <f aca="false">RAW_DATA!E2645</f>
        <v>2024-01-13</v>
      </c>
      <c r="F2649" s="14" t="str">
        <f aca="false">RAW_DATA!F2645</f>
        <v>2024-01-20</v>
      </c>
      <c r="G2649" s="2" t="str">
        <f aca="false">RAW_DATA!G2645</f>
        <v>Bagmati</v>
      </c>
      <c r="H2649" s="4" t="n">
        <f aca="false">RAW_DATA!H2645</f>
        <v>12161.94</v>
      </c>
      <c r="I2649" s="5" t="n">
        <f aca="false">RAW_DATA!I2645</f>
        <v>0</v>
      </c>
      <c r="J2649" s="2" t="str">
        <f aca="false">RAW_DATA!J2645</f>
        <v>No</v>
      </c>
      <c r="K2649" s="15" t="n">
        <f aca="false">IF(AND(F2649&lt;&gt;"",E2649&lt;&gt;""),DATEVALUE(F2649)-DATEVALUE(E2649),"")</f>
        <v>7</v>
      </c>
      <c r="L2649" s="4" t="n">
        <f aca="false">H2649*(1-I2649/100)</f>
        <v>12161.94</v>
      </c>
      <c r="M2649" s="4" t="n">
        <f aca="false">H2649*CALCULATIONS!$B$2</f>
        <v>7297.164</v>
      </c>
      <c r="N2649" s="4" t="n">
        <f aca="false">IF(J2649="Yes",H2649*CALCULATIONS!$B$3,0)</f>
        <v>0</v>
      </c>
      <c r="O2649" s="4" t="n">
        <f aca="false">L2649-M2649-N2649</f>
        <v>4864.776</v>
      </c>
      <c r="P2649" s="16" t="n">
        <f aca="false">IF(L2649&gt;0,O2649/L2649,"")</f>
        <v>0.4</v>
      </c>
    </row>
    <row r="2650" customFormat="false" ht="15" hidden="false" customHeight="false" outlineLevel="0" collapsed="false">
      <c r="A2650" s="2" t="str">
        <f aca="false">RAW_DATA!A2646</f>
        <v>ORD-102645</v>
      </c>
      <c r="B2650" s="2" t="str">
        <f aca="false">RAW_DATA!B2646</f>
        <v>CUST-5566</v>
      </c>
      <c r="C2650" s="2" t="str">
        <f aca="false">RAW_DATA!C2646</f>
        <v>Women</v>
      </c>
      <c r="D2650" s="2" t="str">
        <f aca="false">RAW_DATA!D2646</f>
        <v>WOM-KURTA-001</v>
      </c>
      <c r="E2650" s="14" t="str">
        <f aca="false">RAW_DATA!E2646</f>
        <v>2024-10-05</v>
      </c>
      <c r="F2650" s="14" t="str">
        <f aca="false">RAW_DATA!F2646</f>
        <v>2024-10-11</v>
      </c>
      <c r="G2650" s="2" t="str">
        <f aca="false">RAW_DATA!G2646</f>
        <v>Bagmati</v>
      </c>
      <c r="H2650" s="4" t="n">
        <f aca="false">RAW_DATA!H2646</f>
        <v>13772.41</v>
      </c>
      <c r="I2650" s="5" t="n">
        <f aca="false">RAW_DATA!I2646</f>
        <v>10</v>
      </c>
      <c r="J2650" s="2" t="str">
        <f aca="false">RAW_DATA!J2646</f>
        <v>No</v>
      </c>
      <c r="K2650" s="15" t="n">
        <f aca="false">IF(AND(F2650&lt;&gt;"",E2650&lt;&gt;""),DATEVALUE(F2650)-DATEVALUE(E2650),"")</f>
        <v>6</v>
      </c>
      <c r="L2650" s="4" t="n">
        <f aca="false">H2650*(1-I2650/100)</f>
        <v>12395.169</v>
      </c>
      <c r="M2650" s="4" t="n">
        <f aca="false">H2650*CALCULATIONS!$B$2</f>
        <v>8263.446</v>
      </c>
      <c r="N2650" s="4" t="n">
        <f aca="false">IF(J2650="Yes",H2650*CALCULATIONS!$B$3,0)</f>
        <v>0</v>
      </c>
      <c r="O2650" s="4" t="n">
        <f aca="false">L2650-M2650-N2650</f>
        <v>4131.723</v>
      </c>
      <c r="P2650" s="16" t="n">
        <f aca="false">IF(L2650&gt;0,O2650/L2650,"")</f>
        <v>0.333333333333333</v>
      </c>
    </row>
    <row r="2651" customFormat="false" ht="15" hidden="false" customHeight="false" outlineLevel="0" collapsed="false">
      <c r="A2651" s="2" t="str">
        <f aca="false">RAW_DATA!A2647</f>
        <v>ORD-102646</v>
      </c>
      <c r="B2651" s="2" t="str">
        <f aca="false">RAW_DATA!B2647</f>
        <v>CUST-6536</v>
      </c>
      <c r="C2651" s="2" t="str">
        <f aca="false">RAW_DATA!C2647</f>
        <v>Women</v>
      </c>
      <c r="D2651" s="2" t="str">
        <f aca="false">RAW_DATA!D2647</f>
        <v>WOM-KURTA-001</v>
      </c>
      <c r="E2651" s="14" t="str">
        <f aca="false">RAW_DATA!E2647</f>
        <v>2024-03-18</v>
      </c>
      <c r="F2651" s="14" t="str">
        <f aca="false">RAW_DATA!F2647</f>
        <v>2024-03-23</v>
      </c>
      <c r="G2651" s="2" t="str">
        <f aca="false">RAW_DATA!G2647</f>
        <v>Lumbini</v>
      </c>
      <c r="H2651" s="4" t="n">
        <f aca="false">RAW_DATA!H2647</f>
        <v>8337.03</v>
      </c>
      <c r="I2651" s="5" t="n">
        <f aca="false">RAW_DATA!I2647</f>
        <v>20</v>
      </c>
      <c r="J2651" s="2" t="str">
        <f aca="false">RAW_DATA!J2647</f>
        <v>Yes</v>
      </c>
      <c r="K2651" s="15" t="n">
        <f aca="false">IF(AND(F2651&lt;&gt;"",E2651&lt;&gt;""),DATEVALUE(F2651)-DATEVALUE(E2651),"")</f>
        <v>5</v>
      </c>
      <c r="L2651" s="4" t="n">
        <f aca="false">H2651*(1-I2651/100)</f>
        <v>6669.624</v>
      </c>
      <c r="M2651" s="4" t="n">
        <f aca="false">H2651*CALCULATIONS!$B$2</f>
        <v>5002.218</v>
      </c>
      <c r="N2651" s="4" t="n">
        <f aca="false">IF(J2651="Yes",H2651*CALCULATIONS!$B$3,0)</f>
        <v>1667.406</v>
      </c>
      <c r="O2651" s="4" t="n">
        <f aca="false">L2651-M2651-N2651</f>
        <v>0</v>
      </c>
      <c r="P2651" s="16" t="n">
        <f aca="false">IF(L2651&gt;0,O2651/L2651,"")</f>
        <v>0</v>
      </c>
    </row>
    <row r="2652" customFormat="false" ht="15" hidden="false" customHeight="false" outlineLevel="0" collapsed="false">
      <c r="A2652" s="2" t="str">
        <f aca="false">RAW_DATA!A2648</f>
        <v>ORD-102647</v>
      </c>
      <c r="B2652" s="2" t="str">
        <f aca="false">RAW_DATA!B2648</f>
        <v>CUST-6612</v>
      </c>
      <c r="C2652" s="2" t="str">
        <f aca="false">RAW_DATA!C2648</f>
        <v>Men</v>
      </c>
      <c r="D2652" s="2" t="str">
        <f aca="false">RAW_DATA!D2648</f>
        <v>MEN-POLO-001</v>
      </c>
      <c r="E2652" s="14" t="str">
        <f aca="false">RAW_DATA!E2648</f>
        <v>2024-04-15</v>
      </c>
      <c r="F2652" s="14" t="str">
        <f aca="false">RAW_DATA!F2648</f>
        <v>2024-04-25</v>
      </c>
      <c r="G2652" s="2" t="str">
        <f aca="false">RAW_DATA!G2648</f>
        <v>Bagmati</v>
      </c>
      <c r="H2652" s="4" t="n">
        <f aca="false">RAW_DATA!H2648</f>
        <v>10784.76</v>
      </c>
      <c r="I2652" s="5" t="n">
        <f aca="false">RAW_DATA!I2648</f>
        <v>15</v>
      </c>
      <c r="J2652" s="2" t="str">
        <f aca="false">RAW_DATA!J2648</f>
        <v>No</v>
      </c>
      <c r="K2652" s="15" t="n">
        <f aca="false">IF(AND(F2652&lt;&gt;"",E2652&lt;&gt;""),DATEVALUE(F2652)-DATEVALUE(E2652),"")</f>
        <v>10</v>
      </c>
      <c r="L2652" s="4" t="n">
        <f aca="false">H2652*(1-I2652/100)</f>
        <v>9167.046</v>
      </c>
      <c r="M2652" s="4" t="n">
        <f aca="false">H2652*CALCULATIONS!$B$2</f>
        <v>6470.856</v>
      </c>
      <c r="N2652" s="4" t="n">
        <f aca="false">IF(J2652="Yes",H2652*CALCULATIONS!$B$3,0)</f>
        <v>0</v>
      </c>
      <c r="O2652" s="4" t="n">
        <f aca="false">L2652-M2652-N2652</f>
        <v>2696.19</v>
      </c>
      <c r="P2652" s="16" t="n">
        <f aca="false">IF(L2652&gt;0,O2652/L2652,"")</f>
        <v>0.294117647058824</v>
      </c>
    </row>
    <row r="2653" customFormat="false" ht="15" hidden="false" customHeight="false" outlineLevel="0" collapsed="false">
      <c r="A2653" s="2" t="str">
        <f aca="false">RAW_DATA!A2649</f>
        <v>ORD-102648</v>
      </c>
      <c r="B2653" s="2" t="str">
        <f aca="false">RAW_DATA!B2649</f>
        <v>CUST-9243</v>
      </c>
      <c r="C2653" s="2" t="str">
        <f aca="false">RAW_DATA!C2649</f>
        <v>Women</v>
      </c>
      <c r="D2653" s="2" t="str">
        <f aca="false">RAW_DATA!D2649</f>
        <v>WOM-DRESS-001</v>
      </c>
      <c r="E2653" s="14" t="str">
        <f aca="false">RAW_DATA!E2649</f>
        <v>2024-08-27</v>
      </c>
      <c r="F2653" s="14" t="str">
        <f aca="false">RAW_DATA!F2649</f>
        <v>2024-08-31</v>
      </c>
      <c r="G2653" s="2" t="str">
        <f aca="false">RAW_DATA!G2649</f>
        <v>Bagmati</v>
      </c>
      <c r="H2653" s="4" t="n">
        <f aca="false">RAW_DATA!H2649</f>
        <v>9271.07</v>
      </c>
      <c r="I2653" s="5" t="n">
        <f aca="false">RAW_DATA!I2649</f>
        <v>5</v>
      </c>
      <c r="J2653" s="2" t="str">
        <f aca="false">RAW_DATA!J2649</f>
        <v>No</v>
      </c>
      <c r="K2653" s="15" t="n">
        <f aca="false">IF(AND(F2653&lt;&gt;"",E2653&lt;&gt;""),DATEVALUE(F2653)-DATEVALUE(E2653),"")</f>
        <v>4</v>
      </c>
      <c r="L2653" s="4" t="n">
        <f aca="false">H2653*(1-I2653/100)</f>
        <v>8807.5165</v>
      </c>
      <c r="M2653" s="4" t="n">
        <f aca="false">H2653*CALCULATIONS!$B$2</f>
        <v>5562.642</v>
      </c>
      <c r="N2653" s="4" t="n">
        <f aca="false">IF(J2653="Yes",H2653*CALCULATIONS!$B$3,0)</f>
        <v>0</v>
      </c>
      <c r="O2653" s="4" t="n">
        <f aca="false">L2653-M2653-N2653</f>
        <v>3244.8745</v>
      </c>
      <c r="P2653" s="16" t="n">
        <f aca="false">IF(L2653&gt;0,O2653/L2653,"")</f>
        <v>0.368421052631579</v>
      </c>
    </row>
    <row r="2654" customFormat="false" ht="15" hidden="false" customHeight="false" outlineLevel="0" collapsed="false">
      <c r="A2654" s="2" t="str">
        <f aca="false">RAW_DATA!A2650</f>
        <v>ORD-102649</v>
      </c>
      <c r="B2654" s="2" t="str">
        <f aca="false">RAW_DATA!B2650</f>
        <v>CUST-8912</v>
      </c>
      <c r="C2654" s="2" t="str">
        <f aca="false">RAW_DATA!C2650</f>
        <v>Kids</v>
      </c>
      <c r="D2654" s="2" t="str">
        <f aca="false">RAW_DATA!D2650</f>
        <v>KID-TSHIRT-001</v>
      </c>
      <c r="E2654" s="14" t="str">
        <f aca="false">RAW_DATA!E2650</f>
        <v>2024-01-22</v>
      </c>
      <c r="F2654" s="14" t="str">
        <f aca="false">RAW_DATA!F2650</f>
        <v>2024-01-28</v>
      </c>
      <c r="G2654" s="2" t="str">
        <f aca="false">RAW_DATA!G2650</f>
        <v>Lumbini</v>
      </c>
      <c r="H2654" s="4" t="n">
        <f aca="false">RAW_DATA!H2650</f>
        <v>6764.04</v>
      </c>
      <c r="I2654" s="5" t="n">
        <f aca="false">RAW_DATA!I2650</f>
        <v>30</v>
      </c>
      <c r="J2654" s="2" t="str">
        <f aca="false">RAW_DATA!J2650</f>
        <v>No</v>
      </c>
      <c r="K2654" s="15" t="n">
        <f aca="false">IF(AND(F2654&lt;&gt;"",E2654&lt;&gt;""),DATEVALUE(F2654)-DATEVALUE(E2654),"")</f>
        <v>6</v>
      </c>
      <c r="L2654" s="4" t="n">
        <f aca="false">H2654*(1-I2654/100)</f>
        <v>4734.828</v>
      </c>
      <c r="M2654" s="4" t="n">
        <f aca="false">H2654*CALCULATIONS!$B$2</f>
        <v>4058.424</v>
      </c>
      <c r="N2654" s="4" t="n">
        <f aca="false">IF(J2654="Yes",H2654*CALCULATIONS!$B$3,0)</f>
        <v>0</v>
      </c>
      <c r="O2654" s="4" t="n">
        <f aca="false">L2654-M2654-N2654</f>
        <v>676.404</v>
      </c>
      <c r="P2654" s="16" t="n">
        <f aca="false">IF(L2654&gt;0,O2654/L2654,"")</f>
        <v>0.142857142857143</v>
      </c>
    </row>
    <row r="2655" customFormat="false" ht="15" hidden="false" customHeight="false" outlineLevel="0" collapsed="false">
      <c r="A2655" s="2" t="str">
        <f aca="false">RAW_DATA!A2651</f>
        <v>ORD-102650</v>
      </c>
      <c r="B2655" s="2" t="str">
        <f aca="false">RAW_DATA!B2651</f>
        <v>CUST-9861</v>
      </c>
      <c r="C2655" s="2" t="str">
        <f aca="false">RAW_DATA!C2651</f>
        <v>Kids</v>
      </c>
      <c r="D2655" s="2" t="str">
        <f aca="false">RAW_DATA!D2651</f>
        <v>KID-TSHIRT-001</v>
      </c>
      <c r="E2655" s="14" t="str">
        <f aca="false">RAW_DATA!E2651</f>
        <v>2024-03-01</v>
      </c>
      <c r="F2655" s="14" t="str">
        <f aca="false">RAW_DATA!F2651</f>
        <v>2024-03-07</v>
      </c>
      <c r="G2655" s="2" t="str">
        <f aca="false">RAW_DATA!G2651</f>
        <v>Gandaki</v>
      </c>
      <c r="H2655" s="4" t="n">
        <f aca="false">RAW_DATA!H2651</f>
        <v>14696.2</v>
      </c>
      <c r="I2655" s="5" t="n">
        <f aca="false">RAW_DATA!I2651</f>
        <v>0</v>
      </c>
      <c r="J2655" s="2" t="str">
        <f aca="false">RAW_DATA!J2651</f>
        <v>No</v>
      </c>
      <c r="K2655" s="15" t="n">
        <f aca="false">IF(AND(F2655&lt;&gt;"",E2655&lt;&gt;""),DATEVALUE(F2655)-DATEVALUE(E2655),"")</f>
        <v>6</v>
      </c>
      <c r="L2655" s="4" t="n">
        <f aca="false">H2655*(1-I2655/100)</f>
        <v>14696.2</v>
      </c>
      <c r="M2655" s="4" t="n">
        <f aca="false">H2655*CALCULATIONS!$B$2</f>
        <v>8817.72</v>
      </c>
      <c r="N2655" s="4" t="n">
        <f aca="false">IF(J2655="Yes",H2655*CALCULATIONS!$B$3,0)</f>
        <v>0</v>
      </c>
      <c r="O2655" s="4" t="n">
        <f aca="false">L2655-M2655-N2655</f>
        <v>5878.48</v>
      </c>
      <c r="P2655" s="16" t="n">
        <f aca="false">IF(L2655&gt;0,O2655/L2655,"")</f>
        <v>0.4</v>
      </c>
    </row>
    <row r="2656" customFormat="false" ht="15" hidden="false" customHeight="false" outlineLevel="0" collapsed="false">
      <c r="A2656" s="2" t="str">
        <f aca="false">RAW_DATA!A2652</f>
        <v>ORD-102651</v>
      </c>
      <c r="B2656" s="2" t="str">
        <f aca="false">RAW_DATA!B2652</f>
        <v>CUST-7386</v>
      </c>
      <c r="C2656" s="2" t="str">
        <f aca="false">RAW_DATA!C2652</f>
        <v>Kids</v>
      </c>
      <c r="D2656" s="2" t="str">
        <f aca="false">RAW_DATA!D2652</f>
        <v>KID-JACKET-001</v>
      </c>
      <c r="E2656" s="14" t="str">
        <f aca="false">RAW_DATA!E2652</f>
        <v>2024-12-14</v>
      </c>
      <c r="F2656" s="14" t="str">
        <f aca="false">RAW_DATA!F2652</f>
        <v>2024-12-24</v>
      </c>
      <c r="G2656" s="2" t="str">
        <f aca="false">RAW_DATA!G2652</f>
        <v>Karnali</v>
      </c>
      <c r="H2656" s="4" t="n">
        <f aca="false">RAW_DATA!H2652</f>
        <v>1832.19</v>
      </c>
      <c r="I2656" s="5" t="n">
        <f aca="false">RAW_DATA!I2652</f>
        <v>0</v>
      </c>
      <c r="J2656" s="2" t="str">
        <f aca="false">RAW_DATA!J2652</f>
        <v>Yes</v>
      </c>
      <c r="K2656" s="15" t="n">
        <f aca="false">IF(AND(F2656&lt;&gt;"",E2656&lt;&gt;""),DATEVALUE(F2656)-DATEVALUE(E2656),"")</f>
        <v>10</v>
      </c>
      <c r="L2656" s="4" t="n">
        <f aca="false">H2656*(1-I2656/100)</f>
        <v>1832.19</v>
      </c>
      <c r="M2656" s="4" t="n">
        <f aca="false">H2656*CALCULATIONS!$B$2</f>
        <v>1099.314</v>
      </c>
      <c r="N2656" s="4" t="n">
        <f aca="false">IF(J2656="Yes",H2656*CALCULATIONS!$B$3,0)</f>
        <v>366.438</v>
      </c>
      <c r="O2656" s="4" t="n">
        <f aca="false">L2656-M2656-N2656</f>
        <v>366.438</v>
      </c>
      <c r="P2656" s="16" t="n">
        <f aca="false">IF(L2656&gt;0,O2656/L2656,"")</f>
        <v>0.2</v>
      </c>
    </row>
    <row r="2657" customFormat="false" ht="15" hidden="false" customHeight="false" outlineLevel="0" collapsed="false">
      <c r="A2657" s="2" t="str">
        <f aca="false">RAW_DATA!A2653</f>
        <v>ORD-102652</v>
      </c>
      <c r="B2657" s="2" t="str">
        <f aca="false">RAW_DATA!B2653</f>
        <v>CUST-7542</v>
      </c>
      <c r="C2657" s="2" t="str">
        <f aca="false">RAW_DATA!C2653</f>
        <v>Men</v>
      </c>
      <c r="D2657" s="2" t="str">
        <f aca="false">RAW_DATA!D2653</f>
        <v>MEN-SHIRT-002</v>
      </c>
      <c r="E2657" s="14" t="str">
        <f aca="false">RAW_DATA!E2653</f>
        <v>2024-10-14</v>
      </c>
      <c r="F2657" s="14" t="str">
        <f aca="false">RAW_DATA!F2653</f>
        <v>2024-10-15</v>
      </c>
      <c r="G2657" s="2" t="str">
        <f aca="false">RAW_DATA!G2653</f>
        <v>Madhesh</v>
      </c>
      <c r="H2657" s="4" t="n">
        <f aca="false">RAW_DATA!H2653</f>
        <v>8526.4</v>
      </c>
      <c r="I2657" s="5" t="n">
        <f aca="false">RAW_DATA!I2653</f>
        <v>10</v>
      </c>
      <c r="J2657" s="2" t="str">
        <f aca="false">RAW_DATA!J2653</f>
        <v>Yes</v>
      </c>
      <c r="K2657" s="15" t="n">
        <f aca="false">IF(AND(F2657&lt;&gt;"",E2657&lt;&gt;""),DATEVALUE(F2657)-DATEVALUE(E2657),"")</f>
        <v>1</v>
      </c>
      <c r="L2657" s="4" t="n">
        <f aca="false">H2657*(1-I2657/100)</f>
        <v>7673.76</v>
      </c>
      <c r="M2657" s="4" t="n">
        <f aca="false">H2657*CALCULATIONS!$B$2</f>
        <v>5115.84</v>
      </c>
      <c r="N2657" s="4" t="n">
        <f aca="false">IF(J2657="Yes",H2657*CALCULATIONS!$B$3,0)</f>
        <v>1705.28</v>
      </c>
      <c r="O2657" s="4" t="n">
        <f aca="false">L2657-M2657-N2657</f>
        <v>852.640000000001</v>
      </c>
      <c r="P2657" s="16" t="n">
        <f aca="false">IF(L2657&gt;0,O2657/L2657,"")</f>
        <v>0.111111111111111</v>
      </c>
    </row>
    <row r="2658" customFormat="false" ht="15" hidden="false" customHeight="false" outlineLevel="0" collapsed="false">
      <c r="A2658" s="2" t="str">
        <f aca="false">RAW_DATA!A2654</f>
        <v>ORD-102653</v>
      </c>
      <c r="B2658" s="2" t="str">
        <f aca="false">RAW_DATA!B2654</f>
        <v>CUST-3603</v>
      </c>
      <c r="C2658" s="2" t="str">
        <f aca="false">RAW_DATA!C2654</f>
        <v>Men</v>
      </c>
      <c r="D2658" s="2" t="str">
        <f aca="false">RAW_DATA!D2654</f>
        <v>MEN-SHIRT-002</v>
      </c>
      <c r="E2658" s="14" t="str">
        <f aca="false">RAW_DATA!E2654</f>
        <v>2024-05-31</v>
      </c>
      <c r="F2658" s="14" t="str">
        <f aca="false">RAW_DATA!F2654</f>
        <v>2024-06-15</v>
      </c>
      <c r="G2658" s="2" t="str">
        <f aca="false">RAW_DATA!G2654</f>
        <v>Bagmati</v>
      </c>
      <c r="H2658" s="4" t="n">
        <f aca="false">RAW_DATA!H2654</f>
        <v>6347.53</v>
      </c>
      <c r="I2658" s="5" t="n">
        <f aca="false">RAW_DATA!I2654</f>
        <v>25</v>
      </c>
      <c r="J2658" s="2" t="str">
        <f aca="false">RAW_DATA!J2654</f>
        <v>No</v>
      </c>
      <c r="K2658" s="15" t="n">
        <f aca="false">IF(AND(F2658&lt;&gt;"",E2658&lt;&gt;""),DATEVALUE(F2658)-DATEVALUE(E2658),"")</f>
        <v>15</v>
      </c>
      <c r="L2658" s="4" t="n">
        <f aca="false">H2658*(1-I2658/100)</f>
        <v>4760.6475</v>
      </c>
      <c r="M2658" s="4" t="n">
        <f aca="false">H2658*CALCULATIONS!$B$2</f>
        <v>3808.518</v>
      </c>
      <c r="N2658" s="4" t="n">
        <f aca="false">IF(J2658="Yes",H2658*CALCULATIONS!$B$3,0)</f>
        <v>0</v>
      </c>
      <c r="O2658" s="4" t="n">
        <f aca="false">L2658-M2658-N2658</f>
        <v>952.129500000001</v>
      </c>
      <c r="P2658" s="16" t="n">
        <f aca="false">IF(L2658&gt;0,O2658/L2658,"")</f>
        <v>0.2</v>
      </c>
    </row>
    <row r="2659" customFormat="false" ht="15" hidden="false" customHeight="false" outlineLevel="0" collapsed="false">
      <c r="A2659" s="2" t="str">
        <f aca="false">RAW_DATA!A2655</f>
        <v>ORD-102654</v>
      </c>
      <c r="B2659" s="2" t="str">
        <f aca="false">RAW_DATA!B2655</f>
        <v>CUST-5563</v>
      </c>
      <c r="C2659" s="2" t="str">
        <f aca="false">RAW_DATA!C2655</f>
        <v>Men</v>
      </c>
      <c r="D2659" s="2" t="str">
        <f aca="false">RAW_DATA!D2655</f>
        <v>MEN-SUIT-001</v>
      </c>
      <c r="E2659" s="14" t="str">
        <f aca="false">RAW_DATA!E2655</f>
        <v>2024-08-31</v>
      </c>
      <c r="F2659" s="14" t="str">
        <f aca="false">RAW_DATA!F2655</f>
        <v>2024-09-05</v>
      </c>
      <c r="G2659" s="2" t="str">
        <f aca="false">RAW_DATA!G2655</f>
        <v>Bagmati</v>
      </c>
      <c r="H2659" s="4" t="n">
        <f aca="false">RAW_DATA!H2655</f>
        <v>10332.75</v>
      </c>
      <c r="I2659" s="5" t="n">
        <f aca="false">RAW_DATA!I2655</f>
        <v>15</v>
      </c>
      <c r="J2659" s="2" t="str">
        <f aca="false">RAW_DATA!J2655</f>
        <v>No</v>
      </c>
      <c r="K2659" s="15" t="n">
        <f aca="false">IF(AND(F2659&lt;&gt;"",E2659&lt;&gt;""),DATEVALUE(F2659)-DATEVALUE(E2659),"")</f>
        <v>5</v>
      </c>
      <c r="L2659" s="4" t="n">
        <f aca="false">H2659*(1-I2659/100)</f>
        <v>8782.8375</v>
      </c>
      <c r="M2659" s="4" t="n">
        <f aca="false">H2659*CALCULATIONS!$B$2</f>
        <v>6199.65</v>
      </c>
      <c r="N2659" s="4" t="n">
        <f aca="false">IF(J2659="Yes",H2659*CALCULATIONS!$B$3,0)</f>
        <v>0</v>
      </c>
      <c r="O2659" s="4" t="n">
        <f aca="false">L2659-M2659-N2659</f>
        <v>2583.1875</v>
      </c>
      <c r="P2659" s="16" t="n">
        <f aca="false">IF(L2659&gt;0,O2659/L2659,"")</f>
        <v>0.294117647058824</v>
      </c>
    </row>
    <row r="2660" customFormat="false" ht="15" hidden="false" customHeight="false" outlineLevel="0" collapsed="false">
      <c r="A2660" s="2" t="str">
        <f aca="false">RAW_DATA!A2656</f>
        <v>ORD-102655</v>
      </c>
      <c r="B2660" s="2" t="str">
        <f aca="false">RAW_DATA!B2656</f>
        <v>CUST-2309</v>
      </c>
      <c r="C2660" s="2" t="str">
        <f aca="false">RAW_DATA!C2656</f>
        <v>Men</v>
      </c>
      <c r="D2660" s="2" t="str">
        <f aca="false">RAW_DATA!D2656</f>
        <v>MEN-SHIRT-001</v>
      </c>
      <c r="E2660" s="14" t="str">
        <f aca="false">RAW_DATA!E2656</f>
        <v>2024-03-11</v>
      </c>
      <c r="F2660" s="14" t="str">
        <f aca="false">RAW_DATA!F2656</f>
        <v>2024-03-22</v>
      </c>
      <c r="G2660" s="2" t="str">
        <f aca="false">RAW_DATA!G2656</f>
        <v>Karnali</v>
      </c>
      <c r="H2660" s="4" t="n">
        <f aca="false">RAW_DATA!H2656</f>
        <v>13429.83</v>
      </c>
      <c r="I2660" s="5" t="n">
        <f aca="false">RAW_DATA!I2656</f>
        <v>25</v>
      </c>
      <c r="J2660" s="2" t="str">
        <f aca="false">RAW_DATA!J2656</f>
        <v>No</v>
      </c>
      <c r="K2660" s="15" t="n">
        <f aca="false">IF(AND(F2660&lt;&gt;"",E2660&lt;&gt;""),DATEVALUE(F2660)-DATEVALUE(E2660),"")</f>
        <v>11</v>
      </c>
      <c r="L2660" s="4" t="n">
        <f aca="false">H2660*(1-I2660/100)</f>
        <v>10072.3725</v>
      </c>
      <c r="M2660" s="4" t="n">
        <f aca="false">H2660*CALCULATIONS!$B$2</f>
        <v>8057.898</v>
      </c>
      <c r="N2660" s="4" t="n">
        <f aca="false">IF(J2660="Yes",H2660*CALCULATIONS!$B$3,0)</f>
        <v>0</v>
      </c>
      <c r="O2660" s="4" t="n">
        <f aca="false">L2660-M2660-N2660</f>
        <v>2014.4745</v>
      </c>
      <c r="P2660" s="16" t="n">
        <f aca="false">IF(L2660&gt;0,O2660/L2660,"")</f>
        <v>0.2</v>
      </c>
    </row>
    <row r="2661" customFormat="false" ht="15" hidden="false" customHeight="false" outlineLevel="0" collapsed="false">
      <c r="A2661" s="2" t="str">
        <f aca="false">RAW_DATA!A2657</f>
        <v>ORD-102656</v>
      </c>
      <c r="B2661" s="2" t="str">
        <f aca="false">RAW_DATA!B2657</f>
        <v>CUST-5461</v>
      </c>
      <c r="C2661" s="2" t="str">
        <f aca="false">RAW_DATA!C2657</f>
        <v>Women</v>
      </c>
      <c r="D2661" s="2" t="str">
        <f aca="false">RAW_DATA!D2657</f>
        <v>WOM-SAREE-001</v>
      </c>
      <c r="E2661" s="14" t="str">
        <f aca="false">RAW_DATA!E2657</f>
        <v>2024-11-12</v>
      </c>
      <c r="F2661" s="14" t="str">
        <f aca="false">RAW_DATA!F2657</f>
        <v>2024-11-18</v>
      </c>
      <c r="G2661" s="2" t="str">
        <f aca="false">RAW_DATA!G2657</f>
        <v>Bagmati</v>
      </c>
      <c r="H2661" s="4" t="n">
        <f aca="false">RAW_DATA!H2657</f>
        <v>1564.72</v>
      </c>
      <c r="I2661" s="5" t="n">
        <f aca="false">RAW_DATA!I2657</f>
        <v>25</v>
      </c>
      <c r="J2661" s="2" t="str">
        <f aca="false">RAW_DATA!J2657</f>
        <v>No</v>
      </c>
      <c r="K2661" s="15" t="n">
        <f aca="false">IF(AND(F2661&lt;&gt;"",E2661&lt;&gt;""),DATEVALUE(F2661)-DATEVALUE(E2661),"")</f>
        <v>6</v>
      </c>
      <c r="L2661" s="4" t="n">
        <f aca="false">H2661*(1-I2661/100)</f>
        <v>1173.54</v>
      </c>
      <c r="M2661" s="4" t="n">
        <f aca="false">H2661*CALCULATIONS!$B$2</f>
        <v>938.832</v>
      </c>
      <c r="N2661" s="4" t="n">
        <f aca="false">IF(J2661="Yes",H2661*CALCULATIONS!$B$3,0)</f>
        <v>0</v>
      </c>
      <c r="O2661" s="4" t="n">
        <f aca="false">L2661-M2661-N2661</f>
        <v>234.708</v>
      </c>
      <c r="P2661" s="16" t="n">
        <f aca="false">IF(L2661&gt;0,O2661/L2661,"")</f>
        <v>0.2</v>
      </c>
    </row>
    <row r="2662" customFormat="false" ht="15" hidden="false" customHeight="false" outlineLevel="0" collapsed="false">
      <c r="A2662" s="2" t="str">
        <f aca="false">RAW_DATA!A2658</f>
        <v>ORD-102657</v>
      </c>
      <c r="B2662" s="2" t="str">
        <f aca="false">RAW_DATA!B2658</f>
        <v>CUST-7159</v>
      </c>
      <c r="C2662" s="2" t="str">
        <f aca="false">RAW_DATA!C2658</f>
        <v>Women</v>
      </c>
      <c r="D2662" s="2" t="str">
        <f aca="false">RAW_DATA!D2658</f>
        <v>WOM-SUIT-001</v>
      </c>
      <c r="E2662" s="14" t="str">
        <f aca="false">RAW_DATA!E2658</f>
        <v>2024-07-27</v>
      </c>
      <c r="F2662" s="14" t="str">
        <f aca="false">RAW_DATA!F2658</f>
        <v>2024-07-30</v>
      </c>
      <c r="G2662" s="2" t="str">
        <f aca="false">RAW_DATA!G2658</f>
        <v>Karnali</v>
      </c>
      <c r="H2662" s="4" t="n">
        <f aca="false">RAW_DATA!H2658</f>
        <v>2417.92</v>
      </c>
      <c r="I2662" s="5" t="n">
        <f aca="false">RAW_DATA!I2658</f>
        <v>15</v>
      </c>
      <c r="J2662" s="2" t="str">
        <f aca="false">RAW_DATA!J2658</f>
        <v>No</v>
      </c>
      <c r="K2662" s="15" t="n">
        <f aca="false">IF(AND(F2662&lt;&gt;"",E2662&lt;&gt;""),DATEVALUE(F2662)-DATEVALUE(E2662),"")</f>
        <v>3</v>
      </c>
      <c r="L2662" s="4" t="n">
        <f aca="false">H2662*(1-I2662/100)</f>
        <v>2055.232</v>
      </c>
      <c r="M2662" s="4" t="n">
        <f aca="false">H2662*CALCULATIONS!$B$2</f>
        <v>1450.752</v>
      </c>
      <c r="N2662" s="4" t="n">
        <f aca="false">IF(J2662="Yes",H2662*CALCULATIONS!$B$3,0)</f>
        <v>0</v>
      </c>
      <c r="O2662" s="4" t="n">
        <f aca="false">L2662-M2662-N2662</f>
        <v>604.48</v>
      </c>
      <c r="P2662" s="16" t="n">
        <f aca="false">IF(L2662&gt;0,O2662/L2662,"")</f>
        <v>0.294117647058824</v>
      </c>
    </row>
    <row r="2663" customFormat="false" ht="15" hidden="false" customHeight="false" outlineLevel="0" collapsed="false">
      <c r="A2663" s="2" t="str">
        <f aca="false">RAW_DATA!A2659</f>
        <v>ORD-102658</v>
      </c>
      <c r="B2663" s="2" t="str">
        <f aca="false">RAW_DATA!B2659</f>
        <v>CUST-1269</v>
      </c>
      <c r="C2663" s="2" t="str">
        <f aca="false">RAW_DATA!C2659</f>
        <v>Kids</v>
      </c>
      <c r="D2663" s="2" t="str">
        <f aca="false">RAW_DATA!D2659</f>
        <v>KID-UNIFORM-001</v>
      </c>
      <c r="E2663" s="14" t="str">
        <f aca="false">RAW_DATA!E2659</f>
        <v>2024-07-15</v>
      </c>
      <c r="F2663" s="14" t="str">
        <f aca="false">RAW_DATA!F2659</f>
        <v>2024-07-17</v>
      </c>
      <c r="G2663" s="2" t="str">
        <f aca="false">RAW_DATA!G2659</f>
        <v>Bagmati</v>
      </c>
      <c r="H2663" s="4" t="n">
        <f aca="false">RAW_DATA!H2659</f>
        <v>2499.08</v>
      </c>
      <c r="I2663" s="5" t="n">
        <f aca="false">RAW_DATA!I2659</f>
        <v>0</v>
      </c>
      <c r="J2663" s="2" t="str">
        <f aca="false">RAW_DATA!J2659</f>
        <v>No</v>
      </c>
      <c r="K2663" s="15" t="n">
        <f aca="false">IF(AND(F2663&lt;&gt;"",E2663&lt;&gt;""),DATEVALUE(F2663)-DATEVALUE(E2663),"")</f>
        <v>2</v>
      </c>
      <c r="L2663" s="4" t="n">
        <f aca="false">H2663*(1-I2663/100)</f>
        <v>2499.08</v>
      </c>
      <c r="M2663" s="4" t="n">
        <f aca="false">H2663*CALCULATIONS!$B$2</f>
        <v>1499.448</v>
      </c>
      <c r="N2663" s="4" t="n">
        <f aca="false">IF(J2663="Yes",H2663*CALCULATIONS!$B$3,0)</f>
        <v>0</v>
      </c>
      <c r="O2663" s="4" t="n">
        <f aca="false">L2663-M2663-N2663</f>
        <v>999.632</v>
      </c>
      <c r="P2663" s="16" t="n">
        <f aca="false">IF(L2663&gt;0,O2663/L2663,"")</f>
        <v>0.4</v>
      </c>
    </row>
    <row r="2664" customFormat="false" ht="15" hidden="false" customHeight="false" outlineLevel="0" collapsed="false">
      <c r="A2664" s="2" t="str">
        <f aca="false">RAW_DATA!A2660</f>
        <v>ORD-102659</v>
      </c>
      <c r="B2664" s="2" t="str">
        <f aca="false">RAW_DATA!B2660</f>
        <v>CUST-1849</v>
      </c>
      <c r="C2664" s="2" t="str">
        <f aca="false">RAW_DATA!C2660</f>
        <v>Men</v>
      </c>
      <c r="D2664" s="2" t="str">
        <f aca="false">RAW_DATA!D2660</f>
        <v>MEN-TSHIRT-001</v>
      </c>
      <c r="E2664" s="14" t="str">
        <f aca="false">RAW_DATA!E2660</f>
        <v>2024-07-17</v>
      </c>
      <c r="F2664" s="14" t="str">
        <f aca="false">RAW_DATA!F2660</f>
        <v>2024-07-23</v>
      </c>
      <c r="G2664" s="2" t="str">
        <f aca="false">RAW_DATA!G2660</f>
        <v>Karnali</v>
      </c>
      <c r="H2664" s="4" t="n">
        <f aca="false">RAW_DATA!H2660</f>
        <v>586.1</v>
      </c>
      <c r="I2664" s="5" t="n">
        <f aca="false">RAW_DATA!I2660</f>
        <v>15</v>
      </c>
      <c r="J2664" s="2" t="str">
        <f aca="false">RAW_DATA!J2660</f>
        <v>Yes</v>
      </c>
      <c r="K2664" s="15" t="n">
        <f aca="false">IF(AND(F2664&lt;&gt;"",E2664&lt;&gt;""),DATEVALUE(F2664)-DATEVALUE(E2664),"")</f>
        <v>6</v>
      </c>
      <c r="L2664" s="4" t="n">
        <f aca="false">H2664*(1-I2664/100)</f>
        <v>498.185</v>
      </c>
      <c r="M2664" s="4" t="n">
        <f aca="false">H2664*CALCULATIONS!$B$2</f>
        <v>351.66</v>
      </c>
      <c r="N2664" s="4" t="n">
        <f aca="false">IF(J2664="Yes",H2664*CALCULATIONS!$B$3,0)</f>
        <v>117.22</v>
      </c>
      <c r="O2664" s="4" t="n">
        <f aca="false">L2664-M2664-N2664</f>
        <v>29.305</v>
      </c>
      <c r="P2664" s="16" t="n">
        <f aca="false">IF(L2664&gt;0,O2664/L2664,"")</f>
        <v>0.0588235294117646</v>
      </c>
    </row>
    <row r="2665" customFormat="false" ht="15" hidden="false" customHeight="false" outlineLevel="0" collapsed="false">
      <c r="A2665" s="2" t="str">
        <f aca="false">RAW_DATA!A2661</f>
        <v>ORD-102660</v>
      </c>
      <c r="B2665" s="2" t="str">
        <f aca="false">RAW_DATA!B2661</f>
        <v>CUST-9698</v>
      </c>
      <c r="C2665" s="2" t="str">
        <f aca="false">RAW_DATA!C2661</f>
        <v>Men</v>
      </c>
      <c r="D2665" s="2" t="str">
        <f aca="false">RAW_DATA!D2661</f>
        <v>MEN-SHIRT-001</v>
      </c>
      <c r="E2665" s="14" t="str">
        <f aca="false">RAW_DATA!E2661</f>
        <v>2024-01-05</v>
      </c>
      <c r="F2665" s="14" t="str">
        <f aca="false">RAW_DATA!F2661</f>
        <v>2024-01-10</v>
      </c>
      <c r="G2665" s="2" t="str">
        <f aca="false">RAW_DATA!G2661</f>
        <v>Madhesh</v>
      </c>
      <c r="H2665" s="4" t="n">
        <f aca="false">RAW_DATA!H2661</f>
        <v>6792.6</v>
      </c>
      <c r="I2665" s="5" t="n">
        <f aca="false">RAW_DATA!I2661</f>
        <v>5</v>
      </c>
      <c r="J2665" s="2" t="str">
        <f aca="false">RAW_DATA!J2661</f>
        <v>Yes</v>
      </c>
      <c r="K2665" s="15" t="n">
        <f aca="false">IF(AND(F2665&lt;&gt;"",E2665&lt;&gt;""),DATEVALUE(F2665)-DATEVALUE(E2665),"")</f>
        <v>5</v>
      </c>
      <c r="L2665" s="4" t="n">
        <f aca="false">H2665*(1-I2665/100)</f>
        <v>6452.97</v>
      </c>
      <c r="M2665" s="4" t="n">
        <f aca="false">H2665*CALCULATIONS!$B$2</f>
        <v>4075.56</v>
      </c>
      <c r="N2665" s="4" t="n">
        <f aca="false">IF(J2665="Yes",H2665*CALCULATIONS!$B$3,0)</f>
        <v>1358.52</v>
      </c>
      <c r="O2665" s="4" t="n">
        <f aca="false">L2665-M2665-N2665</f>
        <v>1018.89</v>
      </c>
      <c r="P2665" s="16" t="n">
        <f aca="false">IF(L2665&gt;0,O2665/L2665,"")</f>
        <v>0.157894736842105</v>
      </c>
    </row>
    <row r="2666" customFormat="false" ht="15" hidden="false" customHeight="false" outlineLevel="0" collapsed="false">
      <c r="A2666" s="2" t="str">
        <f aca="false">RAW_DATA!A2662</f>
        <v>ORD-102661</v>
      </c>
      <c r="B2666" s="2" t="str">
        <f aca="false">RAW_DATA!B2662</f>
        <v>CUST-1179</v>
      </c>
      <c r="C2666" s="2" t="str">
        <f aca="false">RAW_DATA!C2662</f>
        <v>Kids</v>
      </c>
      <c r="D2666" s="2" t="str">
        <f aca="false">RAW_DATA!D2662</f>
        <v>KID-FROCK-001</v>
      </c>
      <c r="E2666" s="14" t="str">
        <f aca="false">RAW_DATA!E2662</f>
        <v>2024-01-05</v>
      </c>
      <c r="F2666" s="14" t="str">
        <f aca="false">RAW_DATA!F2662</f>
        <v>2024-01-12</v>
      </c>
      <c r="G2666" s="2" t="str">
        <f aca="false">RAW_DATA!G2662</f>
        <v>Gandaki</v>
      </c>
      <c r="H2666" s="4" t="n">
        <f aca="false">RAW_DATA!H2662</f>
        <v>4356.74</v>
      </c>
      <c r="I2666" s="5" t="n">
        <f aca="false">RAW_DATA!I2662</f>
        <v>15</v>
      </c>
      <c r="J2666" s="2" t="str">
        <f aca="false">RAW_DATA!J2662</f>
        <v>No</v>
      </c>
      <c r="K2666" s="15" t="n">
        <f aca="false">IF(AND(F2666&lt;&gt;"",E2666&lt;&gt;""),DATEVALUE(F2666)-DATEVALUE(E2666),"")</f>
        <v>7</v>
      </c>
      <c r="L2666" s="4" t="n">
        <f aca="false">H2666*(1-I2666/100)</f>
        <v>3703.229</v>
      </c>
      <c r="M2666" s="4" t="n">
        <f aca="false">H2666*CALCULATIONS!$B$2</f>
        <v>2614.044</v>
      </c>
      <c r="N2666" s="4" t="n">
        <f aca="false">IF(J2666="Yes",H2666*CALCULATIONS!$B$3,0)</f>
        <v>0</v>
      </c>
      <c r="O2666" s="4" t="n">
        <f aca="false">L2666-M2666-N2666</f>
        <v>1089.185</v>
      </c>
      <c r="P2666" s="16" t="n">
        <f aca="false">IF(L2666&gt;0,O2666/L2666,"")</f>
        <v>0.294117647058824</v>
      </c>
    </row>
    <row r="2667" customFormat="false" ht="15" hidden="false" customHeight="false" outlineLevel="0" collapsed="false">
      <c r="A2667" s="2" t="str">
        <f aca="false">RAW_DATA!A2663</f>
        <v>ORD-102662</v>
      </c>
      <c r="B2667" s="2" t="str">
        <f aca="false">RAW_DATA!B2663</f>
        <v>CUST-1472</v>
      </c>
      <c r="C2667" s="2" t="str">
        <f aca="false">RAW_DATA!C2663</f>
        <v>Kids</v>
      </c>
      <c r="D2667" s="2" t="str">
        <f aca="false">RAW_DATA!D2663</f>
        <v>KID-KURTA-001</v>
      </c>
      <c r="E2667" s="14" t="str">
        <f aca="false">RAW_DATA!E2663</f>
        <v>2024-01-31</v>
      </c>
      <c r="F2667" s="14" t="str">
        <f aca="false">RAW_DATA!F2663</f>
        <v>2024-02-09</v>
      </c>
      <c r="G2667" s="2" t="str">
        <f aca="false">RAW_DATA!G2663</f>
        <v>Bagmati</v>
      </c>
      <c r="H2667" s="4" t="n">
        <f aca="false">RAW_DATA!H2663</f>
        <v>14832.33</v>
      </c>
      <c r="I2667" s="5" t="n">
        <f aca="false">RAW_DATA!I2663</f>
        <v>0</v>
      </c>
      <c r="J2667" s="2" t="str">
        <f aca="false">RAW_DATA!J2663</f>
        <v>No</v>
      </c>
      <c r="K2667" s="15" t="n">
        <f aca="false">IF(AND(F2667&lt;&gt;"",E2667&lt;&gt;""),DATEVALUE(F2667)-DATEVALUE(E2667),"")</f>
        <v>9</v>
      </c>
      <c r="L2667" s="4" t="n">
        <f aca="false">H2667*(1-I2667/100)</f>
        <v>14832.33</v>
      </c>
      <c r="M2667" s="4" t="n">
        <f aca="false">H2667*CALCULATIONS!$B$2</f>
        <v>8899.398</v>
      </c>
      <c r="N2667" s="4" t="n">
        <f aca="false">IF(J2667="Yes",H2667*CALCULATIONS!$B$3,0)</f>
        <v>0</v>
      </c>
      <c r="O2667" s="4" t="n">
        <f aca="false">L2667-M2667-N2667</f>
        <v>5932.932</v>
      </c>
      <c r="P2667" s="16" t="n">
        <f aca="false">IF(L2667&gt;0,O2667/L2667,"")</f>
        <v>0.4</v>
      </c>
    </row>
    <row r="2668" customFormat="false" ht="15" hidden="false" customHeight="false" outlineLevel="0" collapsed="false">
      <c r="A2668" s="2" t="str">
        <f aca="false">RAW_DATA!A2664</f>
        <v>ORD-102663</v>
      </c>
      <c r="B2668" s="2" t="str">
        <f aca="false">RAW_DATA!B2664</f>
        <v>CUST-7078</v>
      </c>
      <c r="C2668" s="2" t="str">
        <f aca="false">RAW_DATA!C2664</f>
        <v>Men</v>
      </c>
      <c r="D2668" s="2" t="str">
        <f aca="false">RAW_DATA!D2664</f>
        <v>MEN-JEANS-001</v>
      </c>
      <c r="E2668" s="14" t="str">
        <f aca="false">RAW_DATA!E2664</f>
        <v>2024-12-18</v>
      </c>
      <c r="F2668" s="14" t="str">
        <f aca="false">RAW_DATA!F2664</f>
        <v>2024-12-21</v>
      </c>
      <c r="G2668" s="2" t="str">
        <f aca="false">RAW_DATA!G2664</f>
        <v>Bagmati</v>
      </c>
      <c r="H2668" s="4" t="n">
        <f aca="false">RAW_DATA!H2664</f>
        <v>5415.01</v>
      </c>
      <c r="I2668" s="5" t="n">
        <f aca="false">RAW_DATA!I2664</f>
        <v>10</v>
      </c>
      <c r="J2668" s="2" t="str">
        <f aca="false">RAW_DATA!J2664</f>
        <v>No</v>
      </c>
      <c r="K2668" s="15" t="n">
        <f aca="false">IF(AND(F2668&lt;&gt;"",E2668&lt;&gt;""),DATEVALUE(F2668)-DATEVALUE(E2668),"")</f>
        <v>3</v>
      </c>
      <c r="L2668" s="4" t="n">
        <f aca="false">H2668*(1-I2668/100)</f>
        <v>4873.509</v>
      </c>
      <c r="M2668" s="4" t="n">
        <f aca="false">H2668*CALCULATIONS!$B$2</f>
        <v>3249.006</v>
      </c>
      <c r="N2668" s="4" t="n">
        <f aca="false">IF(J2668="Yes",H2668*CALCULATIONS!$B$3,0)</f>
        <v>0</v>
      </c>
      <c r="O2668" s="4" t="n">
        <f aca="false">L2668-M2668-N2668</f>
        <v>1624.503</v>
      </c>
      <c r="P2668" s="16" t="n">
        <f aca="false">IF(L2668&gt;0,O2668/L2668,"")</f>
        <v>0.333333333333333</v>
      </c>
    </row>
    <row r="2669" customFormat="false" ht="15" hidden="false" customHeight="false" outlineLevel="0" collapsed="false">
      <c r="A2669" s="2" t="str">
        <f aca="false">RAW_DATA!A2665</f>
        <v>ORD-102664</v>
      </c>
      <c r="B2669" s="2" t="str">
        <f aca="false">RAW_DATA!B2665</f>
        <v>CUST-1682</v>
      </c>
      <c r="C2669" s="2" t="str">
        <f aca="false">RAW_DATA!C2665</f>
        <v>Women</v>
      </c>
      <c r="D2669" s="2" t="str">
        <f aca="false">RAW_DATA!D2665</f>
        <v>WOM-SCARF-001</v>
      </c>
      <c r="E2669" s="14" t="str">
        <f aca="false">RAW_DATA!E2665</f>
        <v>2024-11-28</v>
      </c>
      <c r="F2669" s="14" t="str">
        <f aca="false">RAW_DATA!F2665</f>
        <v>2024-12-07</v>
      </c>
      <c r="G2669" s="2" t="str">
        <f aca="false">RAW_DATA!G2665</f>
        <v>Madhesh</v>
      </c>
      <c r="H2669" s="4" t="n">
        <f aca="false">RAW_DATA!H2665</f>
        <v>2125.65</v>
      </c>
      <c r="I2669" s="5" t="n">
        <f aca="false">RAW_DATA!I2665</f>
        <v>30</v>
      </c>
      <c r="J2669" s="2" t="str">
        <f aca="false">RAW_DATA!J2665</f>
        <v>No</v>
      </c>
      <c r="K2669" s="15" t="n">
        <f aca="false">IF(AND(F2669&lt;&gt;"",E2669&lt;&gt;""),DATEVALUE(F2669)-DATEVALUE(E2669),"")</f>
        <v>9</v>
      </c>
      <c r="L2669" s="4" t="n">
        <f aca="false">H2669*(1-I2669/100)</f>
        <v>1487.955</v>
      </c>
      <c r="M2669" s="4" t="n">
        <f aca="false">H2669*CALCULATIONS!$B$2</f>
        <v>1275.39</v>
      </c>
      <c r="N2669" s="4" t="n">
        <f aca="false">IF(J2669="Yes",H2669*CALCULATIONS!$B$3,0)</f>
        <v>0</v>
      </c>
      <c r="O2669" s="4" t="n">
        <f aca="false">L2669-M2669-N2669</f>
        <v>212.565</v>
      </c>
      <c r="P2669" s="16" t="n">
        <f aca="false">IF(L2669&gt;0,O2669/L2669,"")</f>
        <v>0.142857142857143</v>
      </c>
    </row>
    <row r="2670" customFormat="false" ht="15" hidden="false" customHeight="false" outlineLevel="0" collapsed="false">
      <c r="A2670" s="2" t="str">
        <f aca="false">RAW_DATA!A2666</f>
        <v>ORD-102665</v>
      </c>
      <c r="B2670" s="2" t="str">
        <f aca="false">RAW_DATA!B2666</f>
        <v>CUST-9077</v>
      </c>
      <c r="C2670" s="2" t="str">
        <f aca="false">RAW_DATA!C2666</f>
        <v>Men</v>
      </c>
      <c r="D2670" s="2" t="str">
        <f aca="false">RAW_DATA!D2666</f>
        <v>MEN-CHINO-001</v>
      </c>
      <c r="E2670" s="14" t="str">
        <f aca="false">RAW_DATA!E2666</f>
        <v>2024-08-25</v>
      </c>
      <c r="F2670" s="14" t="str">
        <f aca="false">RAW_DATA!F2666</f>
        <v>2024-08-29</v>
      </c>
      <c r="G2670" s="2" t="str">
        <f aca="false">RAW_DATA!G2666</f>
        <v>Madhesh</v>
      </c>
      <c r="H2670" s="4" t="n">
        <f aca="false">RAW_DATA!H2666</f>
        <v>13014.08</v>
      </c>
      <c r="I2670" s="5" t="n">
        <f aca="false">RAW_DATA!I2666</f>
        <v>5</v>
      </c>
      <c r="J2670" s="2" t="str">
        <f aca="false">RAW_DATA!J2666</f>
        <v>No</v>
      </c>
      <c r="K2670" s="15" t="n">
        <f aca="false">IF(AND(F2670&lt;&gt;"",E2670&lt;&gt;""),DATEVALUE(F2670)-DATEVALUE(E2670),"")</f>
        <v>4</v>
      </c>
      <c r="L2670" s="4" t="n">
        <f aca="false">H2670*(1-I2670/100)</f>
        <v>12363.376</v>
      </c>
      <c r="M2670" s="4" t="n">
        <f aca="false">H2670*CALCULATIONS!$B$2</f>
        <v>7808.448</v>
      </c>
      <c r="N2670" s="4" t="n">
        <f aca="false">IF(J2670="Yes",H2670*CALCULATIONS!$B$3,0)</f>
        <v>0</v>
      </c>
      <c r="O2670" s="4" t="n">
        <f aca="false">L2670-M2670-N2670</f>
        <v>4554.928</v>
      </c>
      <c r="P2670" s="16" t="n">
        <f aca="false">IF(L2670&gt;0,O2670/L2670,"")</f>
        <v>0.368421052631579</v>
      </c>
    </row>
    <row r="2671" customFormat="false" ht="15" hidden="false" customHeight="false" outlineLevel="0" collapsed="false">
      <c r="A2671" s="2" t="str">
        <f aca="false">RAW_DATA!A2667</f>
        <v>ORD-102666</v>
      </c>
      <c r="B2671" s="2" t="str">
        <f aca="false">RAW_DATA!B2667</f>
        <v>CUST-5683</v>
      </c>
      <c r="C2671" s="2" t="str">
        <f aca="false">RAW_DATA!C2667</f>
        <v>Kids</v>
      </c>
      <c r="D2671" s="2" t="str">
        <f aca="false">RAW_DATA!D2667</f>
        <v>KID-UNIFORM-001</v>
      </c>
      <c r="E2671" s="14" t="str">
        <f aca="false">RAW_DATA!E2667</f>
        <v>2024-10-29</v>
      </c>
      <c r="F2671" s="14" t="str">
        <f aca="false">RAW_DATA!F2667</f>
        <v>2024-11-11</v>
      </c>
      <c r="G2671" s="2" t="str">
        <f aca="false">RAW_DATA!G2667</f>
        <v>Bagmati</v>
      </c>
      <c r="H2671" s="4" t="n">
        <f aca="false">RAW_DATA!H2667</f>
        <v>14731.5</v>
      </c>
      <c r="I2671" s="5" t="n">
        <f aca="false">RAW_DATA!I2667</f>
        <v>10</v>
      </c>
      <c r="J2671" s="2" t="str">
        <f aca="false">RAW_DATA!J2667</f>
        <v>Yes</v>
      </c>
      <c r="K2671" s="15" t="n">
        <f aca="false">IF(AND(F2671&lt;&gt;"",E2671&lt;&gt;""),DATEVALUE(F2671)-DATEVALUE(E2671),"")</f>
        <v>13</v>
      </c>
      <c r="L2671" s="4" t="n">
        <f aca="false">H2671*(1-I2671/100)</f>
        <v>13258.35</v>
      </c>
      <c r="M2671" s="4" t="n">
        <f aca="false">H2671*CALCULATIONS!$B$2</f>
        <v>8838.9</v>
      </c>
      <c r="N2671" s="4" t="n">
        <f aca="false">IF(J2671="Yes",H2671*CALCULATIONS!$B$3,0)</f>
        <v>2946.3</v>
      </c>
      <c r="O2671" s="4" t="n">
        <f aca="false">L2671-M2671-N2671</f>
        <v>1473.15</v>
      </c>
      <c r="P2671" s="16" t="n">
        <f aca="false">IF(L2671&gt;0,O2671/L2671,"")</f>
        <v>0.111111111111111</v>
      </c>
    </row>
    <row r="2672" customFormat="false" ht="15" hidden="false" customHeight="false" outlineLevel="0" collapsed="false">
      <c r="A2672" s="2" t="str">
        <f aca="false">RAW_DATA!A2668</f>
        <v>ORD-102667</v>
      </c>
      <c r="B2672" s="2" t="str">
        <f aca="false">RAW_DATA!B2668</f>
        <v>CUST-1266</v>
      </c>
      <c r="C2672" s="2" t="str">
        <f aca="false">RAW_DATA!C2668</f>
        <v>Women</v>
      </c>
      <c r="D2672" s="2" t="str">
        <f aca="false">RAW_DATA!D2668</f>
        <v>WOM-SCARF-001</v>
      </c>
      <c r="E2672" s="14" t="str">
        <f aca="false">RAW_DATA!E2668</f>
        <v>2024-04-25</v>
      </c>
      <c r="F2672" s="14" t="str">
        <f aca="false">RAW_DATA!F2668</f>
        <v>2024-05-01</v>
      </c>
      <c r="G2672" s="2" t="str">
        <f aca="false">RAW_DATA!G2668</f>
        <v>Bagmati</v>
      </c>
      <c r="H2672" s="4" t="n">
        <f aca="false">RAW_DATA!H2668</f>
        <v>13923.07</v>
      </c>
      <c r="I2672" s="5" t="n">
        <f aca="false">RAW_DATA!I2668</f>
        <v>10</v>
      </c>
      <c r="J2672" s="2" t="str">
        <f aca="false">RAW_DATA!J2668</f>
        <v>Yes</v>
      </c>
      <c r="K2672" s="15" t="n">
        <f aca="false">IF(AND(F2672&lt;&gt;"",E2672&lt;&gt;""),DATEVALUE(F2672)-DATEVALUE(E2672),"")</f>
        <v>6</v>
      </c>
      <c r="L2672" s="4" t="n">
        <f aca="false">H2672*(1-I2672/100)</f>
        <v>12530.763</v>
      </c>
      <c r="M2672" s="4" t="n">
        <f aca="false">H2672*CALCULATIONS!$B$2</f>
        <v>8353.842</v>
      </c>
      <c r="N2672" s="4" t="n">
        <f aca="false">IF(J2672="Yes",H2672*CALCULATIONS!$B$3,0)</f>
        <v>2784.614</v>
      </c>
      <c r="O2672" s="4" t="n">
        <f aca="false">L2672-M2672-N2672</f>
        <v>1392.307</v>
      </c>
      <c r="P2672" s="16" t="n">
        <f aca="false">IF(L2672&gt;0,O2672/L2672,"")</f>
        <v>0.111111111111111</v>
      </c>
    </row>
    <row r="2673" customFormat="false" ht="15" hidden="false" customHeight="false" outlineLevel="0" collapsed="false">
      <c r="A2673" s="2" t="str">
        <f aca="false">RAW_DATA!A2669</f>
        <v>ORD-102668</v>
      </c>
      <c r="B2673" s="2" t="str">
        <f aca="false">RAW_DATA!B2669</f>
        <v>CUST-5636</v>
      </c>
      <c r="C2673" s="2" t="str">
        <f aca="false">RAW_DATA!C2669</f>
        <v>Women</v>
      </c>
      <c r="D2673" s="2" t="str">
        <f aca="false">RAW_DATA!D2669</f>
        <v>WOM-SAREE-001</v>
      </c>
      <c r="E2673" s="14" t="str">
        <f aca="false">RAW_DATA!E2669</f>
        <v>2024-11-18</v>
      </c>
      <c r="F2673" s="14" t="str">
        <f aca="false">RAW_DATA!F2669</f>
        <v>2024-11-23</v>
      </c>
      <c r="G2673" s="2" t="str">
        <f aca="false">RAW_DATA!G2669</f>
        <v>Lumbini</v>
      </c>
      <c r="H2673" s="4" t="n">
        <f aca="false">RAW_DATA!H2669</f>
        <v>6144.7</v>
      </c>
      <c r="I2673" s="5" t="n">
        <f aca="false">RAW_DATA!I2669</f>
        <v>20</v>
      </c>
      <c r="J2673" s="2" t="str">
        <f aca="false">RAW_DATA!J2669</f>
        <v>No</v>
      </c>
      <c r="K2673" s="15" t="n">
        <f aca="false">IF(AND(F2673&lt;&gt;"",E2673&lt;&gt;""),DATEVALUE(F2673)-DATEVALUE(E2673),"")</f>
        <v>5</v>
      </c>
      <c r="L2673" s="4" t="n">
        <f aca="false">H2673*(1-I2673/100)</f>
        <v>4915.76</v>
      </c>
      <c r="M2673" s="4" t="n">
        <f aca="false">H2673*CALCULATIONS!$B$2</f>
        <v>3686.82</v>
      </c>
      <c r="N2673" s="4" t="n">
        <f aca="false">IF(J2673="Yes",H2673*CALCULATIONS!$B$3,0)</f>
        <v>0</v>
      </c>
      <c r="O2673" s="4" t="n">
        <f aca="false">L2673-M2673-N2673</f>
        <v>1228.94</v>
      </c>
      <c r="P2673" s="16" t="n">
        <f aca="false">IF(L2673&gt;0,O2673/L2673,"")</f>
        <v>0.25</v>
      </c>
    </row>
    <row r="2674" customFormat="false" ht="15" hidden="false" customHeight="false" outlineLevel="0" collapsed="false">
      <c r="A2674" s="2" t="str">
        <f aca="false">RAW_DATA!A2670</f>
        <v>ORD-102669</v>
      </c>
      <c r="B2674" s="2" t="str">
        <f aca="false">RAW_DATA!B2670</f>
        <v>CUST-3020</v>
      </c>
      <c r="C2674" s="2" t="str">
        <f aca="false">RAW_DATA!C2670</f>
        <v>Women</v>
      </c>
      <c r="D2674" s="2" t="str">
        <f aca="false">RAW_DATA!D2670</f>
        <v>WOM-LEHENGA-001</v>
      </c>
      <c r="E2674" s="14" t="str">
        <f aca="false">RAW_DATA!E2670</f>
        <v>2024-11-01</v>
      </c>
      <c r="F2674" s="14" t="str">
        <f aca="false">RAW_DATA!F2670</f>
        <v>2024-11-10</v>
      </c>
      <c r="G2674" s="2" t="str">
        <f aca="false">RAW_DATA!G2670</f>
        <v>Sudurpashchim</v>
      </c>
      <c r="H2674" s="4" t="n">
        <f aca="false">RAW_DATA!H2670</f>
        <v>13070.86</v>
      </c>
      <c r="I2674" s="5" t="n">
        <f aca="false">RAW_DATA!I2670</f>
        <v>5</v>
      </c>
      <c r="J2674" s="2" t="str">
        <f aca="false">RAW_DATA!J2670</f>
        <v>No</v>
      </c>
      <c r="K2674" s="15" t="n">
        <f aca="false">IF(AND(F2674&lt;&gt;"",E2674&lt;&gt;""),DATEVALUE(F2674)-DATEVALUE(E2674),"")</f>
        <v>9</v>
      </c>
      <c r="L2674" s="4" t="n">
        <f aca="false">H2674*(1-I2674/100)</f>
        <v>12417.317</v>
      </c>
      <c r="M2674" s="4" t="n">
        <f aca="false">H2674*CALCULATIONS!$B$2</f>
        <v>7842.516</v>
      </c>
      <c r="N2674" s="4" t="n">
        <f aca="false">IF(J2674="Yes",H2674*CALCULATIONS!$B$3,0)</f>
        <v>0</v>
      </c>
      <c r="O2674" s="4" t="n">
        <f aca="false">L2674-M2674-N2674</f>
        <v>4574.801</v>
      </c>
      <c r="P2674" s="16" t="n">
        <f aca="false">IF(L2674&gt;0,O2674/L2674,"")</f>
        <v>0.368421052631579</v>
      </c>
    </row>
    <row r="2675" customFormat="false" ht="15" hidden="false" customHeight="false" outlineLevel="0" collapsed="false">
      <c r="A2675" s="2" t="str">
        <f aca="false">RAW_DATA!A2671</f>
        <v>ORD-102670</v>
      </c>
      <c r="B2675" s="2" t="str">
        <f aca="false">RAW_DATA!B2671</f>
        <v>CUST-2680</v>
      </c>
      <c r="C2675" s="2" t="str">
        <f aca="false">RAW_DATA!C2671</f>
        <v>Women</v>
      </c>
      <c r="D2675" s="2" t="str">
        <f aca="false">RAW_DATA!D2671</f>
        <v>WOM-SUIT-001</v>
      </c>
      <c r="E2675" s="14" t="str">
        <f aca="false">RAW_DATA!E2671</f>
        <v>2024-01-07</v>
      </c>
      <c r="F2675" s="14" t="str">
        <f aca="false">RAW_DATA!F2671</f>
        <v>2024-01-11</v>
      </c>
      <c r="G2675" s="2" t="str">
        <f aca="false">RAW_DATA!G2671</f>
        <v>Bagmati</v>
      </c>
      <c r="H2675" s="4" t="n">
        <f aca="false">RAW_DATA!H2671</f>
        <v>6407.32</v>
      </c>
      <c r="I2675" s="5" t="n">
        <f aca="false">RAW_DATA!I2671</f>
        <v>25</v>
      </c>
      <c r="J2675" s="2" t="str">
        <f aca="false">RAW_DATA!J2671</f>
        <v>No</v>
      </c>
      <c r="K2675" s="15" t="n">
        <f aca="false">IF(AND(F2675&lt;&gt;"",E2675&lt;&gt;""),DATEVALUE(F2675)-DATEVALUE(E2675),"")</f>
        <v>4</v>
      </c>
      <c r="L2675" s="4" t="n">
        <f aca="false">H2675*(1-I2675/100)</f>
        <v>4805.49</v>
      </c>
      <c r="M2675" s="4" t="n">
        <f aca="false">H2675*CALCULATIONS!$B$2</f>
        <v>3844.392</v>
      </c>
      <c r="N2675" s="4" t="n">
        <f aca="false">IF(J2675="Yes",H2675*CALCULATIONS!$B$3,0)</f>
        <v>0</v>
      </c>
      <c r="O2675" s="4" t="n">
        <f aca="false">L2675-M2675-N2675</f>
        <v>961.098</v>
      </c>
      <c r="P2675" s="16" t="n">
        <f aca="false">IF(L2675&gt;0,O2675/L2675,"")</f>
        <v>0.2</v>
      </c>
    </row>
    <row r="2676" customFormat="false" ht="15" hidden="false" customHeight="false" outlineLevel="0" collapsed="false">
      <c r="A2676" s="2" t="str">
        <f aca="false">RAW_DATA!A2672</f>
        <v>ORD-102671</v>
      </c>
      <c r="B2676" s="2" t="str">
        <f aca="false">RAW_DATA!B2672</f>
        <v>CUST-3527</v>
      </c>
      <c r="C2676" s="2" t="str">
        <f aca="false">RAW_DATA!C2672</f>
        <v>Kids</v>
      </c>
      <c r="D2676" s="2" t="str">
        <f aca="false">RAW_DATA!D2672</f>
        <v>KID-JEANS-001</v>
      </c>
      <c r="E2676" s="14" t="str">
        <f aca="false">RAW_DATA!E2672</f>
        <v>2024-01-06</v>
      </c>
      <c r="F2676" s="14" t="str">
        <f aca="false">RAW_DATA!F2672</f>
        <v>2024-01-10</v>
      </c>
      <c r="G2676" s="2" t="str">
        <f aca="false">RAW_DATA!G2672</f>
        <v>Madhesh</v>
      </c>
      <c r="H2676" s="4" t="n">
        <f aca="false">RAW_DATA!H2672</f>
        <v>942.01</v>
      </c>
      <c r="I2676" s="5" t="n">
        <f aca="false">RAW_DATA!I2672</f>
        <v>15</v>
      </c>
      <c r="J2676" s="2" t="str">
        <f aca="false">RAW_DATA!J2672</f>
        <v>No</v>
      </c>
      <c r="K2676" s="15" t="n">
        <f aca="false">IF(AND(F2676&lt;&gt;"",E2676&lt;&gt;""),DATEVALUE(F2676)-DATEVALUE(E2676),"")</f>
        <v>4</v>
      </c>
      <c r="L2676" s="4" t="n">
        <f aca="false">H2676*(1-I2676/100)</f>
        <v>800.7085</v>
      </c>
      <c r="M2676" s="4" t="n">
        <f aca="false">H2676*CALCULATIONS!$B$2</f>
        <v>565.206</v>
      </c>
      <c r="N2676" s="4" t="n">
        <f aca="false">IF(J2676="Yes",H2676*CALCULATIONS!$B$3,0)</f>
        <v>0</v>
      </c>
      <c r="O2676" s="4" t="n">
        <f aca="false">L2676-M2676-N2676</f>
        <v>235.5025</v>
      </c>
      <c r="P2676" s="16" t="n">
        <f aca="false">IF(L2676&gt;0,O2676/L2676,"")</f>
        <v>0.294117647058824</v>
      </c>
    </row>
    <row r="2677" customFormat="false" ht="15" hidden="false" customHeight="false" outlineLevel="0" collapsed="false">
      <c r="A2677" s="2" t="str">
        <f aca="false">RAW_DATA!A2673</f>
        <v>ORD-102672</v>
      </c>
      <c r="B2677" s="2" t="str">
        <f aca="false">RAW_DATA!B2673</f>
        <v>CUST-2163</v>
      </c>
      <c r="C2677" s="2" t="str">
        <f aca="false">RAW_DATA!C2673</f>
        <v>Women</v>
      </c>
      <c r="D2677" s="2" t="str">
        <f aca="false">RAW_DATA!D2673</f>
        <v>WOM-LEHENGA-001</v>
      </c>
      <c r="E2677" s="14" t="str">
        <f aca="false">RAW_DATA!E2673</f>
        <v>2024-02-02</v>
      </c>
      <c r="F2677" s="14" t="str">
        <f aca="false">RAW_DATA!F2673</f>
        <v>2024-02-07</v>
      </c>
      <c r="G2677" s="2" t="str">
        <f aca="false">RAW_DATA!G2673</f>
        <v>Bagmati</v>
      </c>
      <c r="H2677" s="4" t="n">
        <f aca="false">RAW_DATA!H2673</f>
        <v>5623.13</v>
      </c>
      <c r="I2677" s="5" t="n">
        <f aca="false">RAW_DATA!I2673</f>
        <v>5</v>
      </c>
      <c r="J2677" s="2" t="str">
        <f aca="false">RAW_DATA!J2673</f>
        <v>No</v>
      </c>
      <c r="K2677" s="15" t="n">
        <f aca="false">IF(AND(F2677&lt;&gt;"",E2677&lt;&gt;""),DATEVALUE(F2677)-DATEVALUE(E2677),"")</f>
        <v>5</v>
      </c>
      <c r="L2677" s="4" t="n">
        <f aca="false">H2677*(1-I2677/100)</f>
        <v>5341.9735</v>
      </c>
      <c r="M2677" s="4" t="n">
        <f aca="false">H2677*CALCULATIONS!$B$2</f>
        <v>3373.878</v>
      </c>
      <c r="N2677" s="4" t="n">
        <f aca="false">IF(J2677="Yes",H2677*CALCULATIONS!$B$3,0)</f>
        <v>0</v>
      </c>
      <c r="O2677" s="4" t="n">
        <f aca="false">L2677-M2677-N2677</f>
        <v>1968.0955</v>
      </c>
      <c r="P2677" s="16" t="n">
        <f aca="false">IF(L2677&gt;0,O2677/L2677,"")</f>
        <v>0.368421052631579</v>
      </c>
    </row>
    <row r="2678" customFormat="false" ht="15" hidden="false" customHeight="false" outlineLevel="0" collapsed="false">
      <c r="A2678" s="2" t="str">
        <f aca="false">RAW_DATA!A2674</f>
        <v>ORD-102673</v>
      </c>
      <c r="B2678" s="2" t="str">
        <f aca="false">RAW_DATA!B2674</f>
        <v>CUST-7933</v>
      </c>
      <c r="C2678" s="2" t="str">
        <f aca="false">RAW_DATA!C2674</f>
        <v>Men</v>
      </c>
      <c r="D2678" s="2" t="str">
        <f aca="false">RAW_DATA!D2674</f>
        <v>MEN-JEANS-002</v>
      </c>
      <c r="E2678" s="14" t="str">
        <f aca="false">RAW_DATA!E2674</f>
        <v>2024-12-13</v>
      </c>
      <c r="F2678" s="14" t="str">
        <f aca="false">RAW_DATA!F2674</f>
        <v>2024-12-21</v>
      </c>
      <c r="G2678" s="2" t="str">
        <f aca="false">RAW_DATA!G2674</f>
        <v>Lumbini</v>
      </c>
      <c r="H2678" s="4" t="n">
        <f aca="false">RAW_DATA!H2674</f>
        <v>6897.68</v>
      </c>
      <c r="I2678" s="5" t="n">
        <f aca="false">RAW_DATA!I2674</f>
        <v>0</v>
      </c>
      <c r="J2678" s="2" t="str">
        <f aca="false">RAW_DATA!J2674</f>
        <v>No</v>
      </c>
      <c r="K2678" s="15" t="n">
        <f aca="false">IF(AND(F2678&lt;&gt;"",E2678&lt;&gt;""),DATEVALUE(F2678)-DATEVALUE(E2678),"")</f>
        <v>8</v>
      </c>
      <c r="L2678" s="4" t="n">
        <f aca="false">H2678*(1-I2678/100)</f>
        <v>6897.68</v>
      </c>
      <c r="M2678" s="4" t="n">
        <f aca="false">H2678*CALCULATIONS!$B$2</f>
        <v>4138.608</v>
      </c>
      <c r="N2678" s="4" t="n">
        <f aca="false">IF(J2678="Yes",H2678*CALCULATIONS!$B$3,0)</f>
        <v>0</v>
      </c>
      <c r="O2678" s="4" t="n">
        <f aca="false">L2678-M2678-N2678</f>
        <v>2759.072</v>
      </c>
      <c r="P2678" s="16" t="n">
        <f aca="false">IF(L2678&gt;0,O2678/L2678,"")</f>
        <v>0.4</v>
      </c>
    </row>
    <row r="2679" customFormat="false" ht="15" hidden="false" customHeight="false" outlineLevel="0" collapsed="false">
      <c r="A2679" s="2" t="str">
        <f aca="false">RAW_DATA!A2675</f>
        <v>ORD-102674</v>
      </c>
      <c r="B2679" s="2" t="str">
        <f aca="false">RAW_DATA!B2675</f>
        <v>CUST-3936</v>
      </c>
      <c r="C2679" s="2" t="str">
        <f aca="false">RAW_DATA!C2675</f>
        <v>Women</v>
      </c>
      <c r="D2679" s="2" t="str">
        <f aca="false">RAW_DATA!D2675</f>
        <v>WOM-SAREE-001</v>
      </c>
      <c r="E2679" s="14" t="str">
        <f aca="false">RAW_DATA!E2675</f>
        <v>2024-08-13</v>
      </c>
      <c r="F2679" s="14" t="str">
        <f aca="false">RAW_DATA!F2675</f>
        <v>2024-08-19</v>
      </c>
      <c r="G2679" s="2" t="str">
        <f aca="false">RAW_DATA!G2675</f>
        <v>Madhesh</v>
      </c>
      <c r="H2679" s="4" t="n">
        <f aca="false">RAW_DATA!H2675</f>
        <v>5529.48</v>
      </c>
      <c r="I2679" s="5" t="n">
        <f aca="false">RAW_DATA!I2675</f>
        <v>0</v>
      </c>
      <c r="J2679" s="2" t="str">
        <f aca="false">RAW_DATA!J2675</f>
        <v>No</v>
      </c>
      <c r="K2679" s="15" t="n">
        <f aca="false">IF(AND(F2679&lt;&gt;"",E2679&lt;&gt;""),DATEVALUE(F2679)-DATEVALUE(E2679),"")</f>
        <v>6</v>
      </c>
      <c r="L2679" s="4" t="n">
        <f aca="false">H2679*(1-I2679/100)</f>
        <v>5529.48</v>
      </c>
      <c r="M2679" s="4" t="n">
        <f aca="false">H2679*CALCULATIONS!$B$2</f>
        <v>3317.688</v>
      </c>
      <c r="N2679" s="4" t="n">
        <f aca="false">IF(J2679="Yes",H2679*CALCULATIONS!$B$3,0)</f>
        <v>0</v>
      </c>
      <c r="O2679" s="4" t="n">
        <f aca="false">L2679-M2679-N2679</f>
        <v>2211.792</v>
      </c>
      <c r="P2679" s="16" t="n">
        <f aca="false">IF(L2679&gt;0,O2679/L2679,"")</f>
        <v>0.4</v>
      </c>
    </row>
    <row r="2680" customFormat="false" ht="15" hidden="false" customHeight="false" outlineLevel="0" collapsed="false">
      <c r="A2680" s="2" t="str">
        <f aca="false">RAW_DATA!A2676</f>
        <v>ORD-102675</v>
      </c>
      <c r="B2680" s="2" t="str">
        <f aca="false">RAW_DATA!B2676</f>
        <v>CUST-7150</v>
      </c>
      <c r="C2680" s="2" t="str">
        <f aca="false">RAW_DATA!C2676</f>
        <v>Men</v>
      </c>
      <c r="D2680" s="2" t="str">
        <f aca="false">RAW_DATA!D2676</f>
        <v>MEN-SHIRT-002</v>
      </c>
      <c r="E2680" s="14" t="str">
        <f aca="false">RAW_DATA!E2676</f>
        <v>2024-08-14</v>
      </c>
      <c r="F2680" s="14" t="str">
        <f aca="false">RAW_DATA!F2676</f>
        <v>2024-08-20</v>
      </c>
      <c r="G2680" s="2" t="str">
        <f aca="false">RAW_DATA!G2676</f>
        <v>Bagmati</v>
      </c>
      <c r="H2680" s="4" t="n">
        <f aca="false">RAW_DATA!H2676</f>
        <v>5232.76</v>
      </c>
      <c r="I2680" s="5" t="n">
        <f aca="false">RAW_DATA!I2676</f>
        <v>20</v>
      </c>
      <c r="J2680" s="2" t="str">
        <f aca="false">RAW_DATA!J2676</f>
        <v>Yes</v>
      </c>
      <c r="K2680" s="15" t="n">
        <f aca="false">IF(AND(F2680&lt;&gt;"",E2680&lt;&gt;""),DATEVALUE(F2680)-DATEVALUE(E2680),"")</f>
        <v>6</v>
      </c>
      <c r="L2680" s="4" t="n">
        <f aca="false">H2680*(1-I2680/100)</f>
        <v>4186.208</v>
      </c>
      <c r="M2680" s="4" t="n">
        <f aca="false">H2680*CALCULATIONS!$B$2</f>
        <v>3139.656</v>
      </c>
      <c r="N2680" s="4" t="n">
        <f aca="false">IF(J2680="Yes",H2680*CALCULATIONS!$B$3,0)</f>
        <v>1046.552</v>
      </c>
      <c r="O2680" s="4" t="n">
        <f aca="false">L2680-M2680-N2680</f>
        <v>0</v>
      </c>
      <c r="P2680" s="16" t="n">
        <f aca="false">IF(L2680&gt;0,O2680/L2680,"")</f>
        <v>0</v>
      </c>
    </row>
    <row r="2681" customFormat="false" ht="15" hidden="false" customHeight="false" outlineLevel="0" collapsed="false">
      <c r="A2681" s="2" t="str">
        <f aca="false">RAW_DATA!A2677</f>
        <v>ORD-102676</v>
      </c>
      <c r="B2681" s="2" t="str">
        <f aca="false">RAW_DATA!B2677</f>
        <v>CUST-1891</v>
      </c>
      <c r="C2681" s="2" t="str">
        <f aca="false">RAW_DATA!C2677</f>
        <v>Kids</v>
      </c>
      <c r="D2681" s="2" t="str">
        <f aca="false">RAW_DATA!D2677</f>
        <v>KID-UNIFORM-001</v>
      </c>
      <c r="E2681" s="14" t="str">
        <f aca="false">RAW_DATA!E2677</f>
        <v>2024-12-21</v>
      </c>
      <c r="F2681" s="14" t="str">
        <f aca="false">RAW_DATA!F2677</f>
        <v>2025-01-02</v>
      </c>
      <c r="G2681" s="2" t="str">
        <f aca="false">RAW_DATA!G2677</f>
        <v>Bagmati</v>
      </c>
      <c r="H2681" s="4" t="n">
        <f aca="false">RAW_DATA!H2677</f>
        <v>12268.93</v>
      </c>
      <c r="I2681" s="5" t="n">
        <f aca="false">RAW_DATA!I2677</f>
        <v>25</v>
      </c>
      <c r="J2681" s="2" t="str">
        <f aca="false">RAW_DATA!J2677</f>
        <v>No</v>
      </c>
      <c r="K2681" s="15" t="n">
        <f aca="false">IF(AND(F2681&lt;&gt;"",E2681&lt;&gt;""),DATEVALUE(F2681)-DATEVALUE(E2681),"")</f>
        <v>12</v>
      </c>
      <c r="L2681" s="4" t="n">
        <f aca="false">H2681*(1-I2681/100)</f>
        <v>9201.6975</v>
      </c>
      <c r="M2681" s="4" t="n">
        <f aca="false">H2681*CALCULATIONS!$B$2</f>
        <v>7361.358</v>
      </c>
      <c r="N2681" s="4" t="n">
        <f aca="false">IF(J2681="Yes",H2681*CALCULATIONS!$B$3,0)</f>
        <v>0</v>
      </c>
      <c r="O2681" s="4" t="n">
        <f aca="false">L2681-M2681-N2681</f>
        <v>1840.3395</v>
      </c>
      <c r="P2681" s="16" t="n">
        <f aca="false">IF(L2681&gt;0,O2681/L2681,"")</f>
        <v>0.2</v>
      </c>
    </row>
    <row r="2682" customFormat="false" ht="15" hidden="false" customHeight="false" outlineLevel="0" collapsed="false">
      <c r="A2682" s="2" t="str">
        <f aca="false">RAW_DATA!A2678</f>
        <v>ORD-102677</v>
      </c>
      <c r="B2682" s="2" t="str">
        <f aca="false">RAW_DATA!B2678</f>
        <v>CUST-9708</v>
      </c>
      <c r="C2682" s="2" t="str">
        <f aca="false">RAW_DATA!C2678</f>
        <v>Men</v>
      </c>
      <c r="D2682" s="2" t="str">
        <f aca="false">RAW_DATA!D2678</f>
        <v>MEN-TSHIRT-001</v>
      </c>
      <c r="E2682" s="14" t="str">
        <f aca="false">RAW_DATA!E2678</f>
        <v>2024-11-25</v>
      </c>
      <c r="F2682" s="14" t="str">
        <f aca="false">RAW_DATA!F2678</f>
        <v>2024-12-07</v>
      </c>
      <c r="G2682" s="2" t="str">
        <f aca="false">RAW_DATA!G2678</f>
        <v>Bagmati</v>
      </c>
      <c r="H2682" s="4" t="n">
        <f aca="false">RAW_DATA!H2678</f>
        <v>1659.3</v>
      </c>
      <c r="I2682" s="5" t="n">
        <f aca="false">RAW_DATA!I2678</f>
        <v>25</v>
      </c>
      <c r="J2682" s="2" t="str">
        <f aca="false">RAW_DATA!J2678</f>
        <v>No</v>
      </c>
      <c r="K2682" s="15" t="n">
        <f aca="false">IF(AND(F2682&lt;&gt;"",E2682&lt;&gt;""),DATEVALUE(F2682)-DATEVALUE(E2682),"")</f>
        <v>12</v>
      </c>
      <c r="L2682" s="4" t="n">
        <f aca="false">H2682*(1-I2682/100)</f>
        <v>1244.475</v>
      </c>
      <c r="M2682" s="4" t="n">
        <f aca="false">H2682*CALCULATIONS!$B$2</f>
        <v>995.58</v>
      </c>
      <c r="N2682" s="4" t="n">
        <f aca="false">IF(J2682="Yes",H2682*CALCULATIONS!$B$3,0)</f>
        <v>0</v>
      </c>
      <c r="O2682" s="4" t="n">
        <f aca="false">L2682-M2682-N2682</f>
        <v>248.895</v>
      </c>
      <c r="P2682" s="16" t="n">
        <f aca="false">IF(L2682&gt;0,O2682/L2682,"")</f>
        <v>0.2</v>
      </c>
    </row>
    <row r="2683" customFormat="false" ht="15" hidden="false" customHeight="false" outlineLevel="0" collapsed="false">
      <c r="A2683" s="2" t="str">
        <f aca="false">RAW_DATA!A2679</f>
        <v>ORD-102678</v>
      </c>
      <c r="B2683" s="2" t="str">
        <f aca="false">RAW_DATA!B2679</f>
        <v>CUST-4851</v>
      </c>
      <c r="C2683" s="2" t="str">
        <f aca="false">RAW_DATA!C2679</f>
        <v>Men</v>
      </c>
      <c r="D2683" s="2" t="str">
        <f aca="false">RAW_DATA!D2679</f>
        <v>MEN-JACKET-001</v>
      </c>
      <c r="E2683" s="14" t="str">
        <f aca="false">RAW_DATA!E2679</f>
        <v>2024-08-07</v>
      </c>
      <c r="F2683" s="14" t="str">
        <f aca="false">RAW_DATA!F2679</f>
        <v>2024-08-11</v>
      </c>
      <c r="G2683" s="2" t="str">
        <f aca="false">RAW_DATA!G2679</f>
        <v>Karnali</v>
      </c>
      <c r="H2683" s="4" t="n">
        <f aca="false">RAW_DATA!H2679</f>
        <v>8920.68</v>
      </c>
      <c r="I2683" s="5" t="n">
        <f aca="false">RAW_DATA!I2679</f>
        <v>15</v>
      </c>
      <c r="J2683" s="2" t="str">
        <f aca="false">RAW_DATA!J2679</f>
        <v>No</v>
      </c>
      <c r="K2683" s="15" t="n">
        <f aca="false">IF(AND(F2683&lt;&gt;"",E2683&lt;&gt;""),DATEVALUE(F2683)-DATEVALUE(E2683),"")</f>
        <v>4</v>
      </c>
      <c r="L2683" s="4" t="n">
        <f aca="false">H2683*(1-I2683/100)</f>
        <v>7582.578</v>
      </c>
      <c r="M2683" s="4" t="n">
        <f aca="false">H2683*CALCULATIONS!$B$2</f>
        <v>5352.408</v>
      </c>
      <c r="N2683" s="4" t="n">
        <f aca="false">IF(J2683="Yes",H2683*CALCULATIONS!$B$3,0)</f>
        <v>0</v>
      </c>
      <c r="O2683" s="4" t="n">
        <f aca="false">L2683-M2683-N2683</f>
        <v>2230.17</v>
      </c>
      <c r="P2683" s="16" t="n">
        <f aca="false">IF(L2683&gt;0,O2683/L2683,"")</f>
        <v>0.294117647058824</v>
      </c>
    </row>
    <row r="2684" customFormat="false" ht="15" hidden="false" customHeight="false" outlineLevel="0" collapsed="false">
      <c r="A2684" s="2" t="str">
        <f aca="false">RAW_DATA!A2680</f>
        <v>ORD-102679</v>
      </c>
      <c r="B2684" s="2" t="str">
        <f aca="false">RAW_DATA!B2680</f>
        <v>CUST-1113</v>
      </c>
      <c r="C2684" s="2" t="str">
        <f aca="false">RAW_DATA!C2680</f>
        <v>Men</v>
      </c>
      <c r="D2684" s="2" t="str">
        <f aca="false">RAW_DATA!D2680</f>
        <v>MEN-SUIT-001</v>
      </c>
      <c r="E2684" s="14" t="str">
        <f aca="false">RAW_DATA!E2680</f>
        <v>2024-12-09</v>
      </c>
      <c r="F2684" s="14" t="str">
        <f aca="false">RAW_DATA!F2680</f>
        <v>2024-12-15</v>
      </c>
      <c r="G2684" s="2" t="str">
        <f aca="false">RAW_DATA!G2680</f>
        <v>Lumbini</v>
      </c>
      <c r="H2684" s="4" t="n">
        <f aca="false">RAW_DATA!H2680</f>
        <v>4325.73</v>
      </c>
      <c r="I2684" s="5" t="n">
        <f aca="false">RAW_DATA!I2680</f>
        <v>15</v>
      </c>
      <c r="J2684" s="2" t="str">
        <f aca="false">RAW_DATA!J2680</f>
        <v>No</v>
      </c>
      <c r="K2684" s="15" t="n">
        <f aca="false">IF(AND(F2684&lt;&gt;"",E2684&lt;&gt;""),DATEVALUE(F2684)-DATEVALUE(E2684),"")</f>
        <v>6</v>
      </c>
      <c r="L2684" s="4" t="n">
        <f aca="false">H2684*(1-I2684/100)</f>
        <v>3676.8705</v>
      </c>
      <c r="M2684" s="4" t="n">
        <f aca="false">H2684*CALCULATIONS!$B$2</f>
        <v>2595.438</v>
      </c>
      <c r="N2684" s="4" t="n">
        <f aca="false">IF(J2684="Yes",H2684*CALCULATIONS!$B$3,0)</f>
        <v>0</v>
      </c>
      <c r="O2684" s="4" t="n">
        <f aca="false">L2684-M2684-N2684</f>
        <v>1081.4325</v>
      </c>
      <c r="P2684" s="16" t="n">
        <f aca="false">IF(L2684&gt;0,O2684/L2684,"")</f>
        <v>0.294117647058824</v>
      </c>
    </row>
    <row r="2685" customFormat="false" ht="15" hidden="false" customHeight="false" outlineLevel="0" collapsed="false">
      <c r="A2685" s="2" t="str">
        <f aca="false">RAW_DATA!A2681</f>
        <v>ORD-102680</v>
      </c>
      <c r="B2685" s="2" t="str">
        <f aca="false">RAW_DATA!B2681</f>
        <v>CUST-2453</v>
      </c>
      <c r="C2685" s="2" t="str">
        <f aca="false">RAW_DATA!C2681</f>
        <v>Men</v>
      </c>
      <c r="D2685" s="2" t="str">
        <f aca="false">RAW_DATA!D2681</f>
        <v>MEN-TSHIRT-001</v>
      </c>
      <c r="E2685" s="14" t="str">
        <f aca="false">RAW_DATA!E2681</f>
        <v>2024-12-21</v>
      </c>
      <c r="F2685" s="14" t="str">
        <f aca="false">RAW_DATA!F2681</f>
        <v>2024-12-26</v>
      </c>
      <c r="G2685" s="2" t="str">
        <f aca="false">RAW_DATA!G2681</f>
        <v>Bagmati</v>
      </c>
      <c r="H2685" s="4" t="n">
        <f aca="false">RAW_DATA!H2681</f>
        <v>14573.25</v>
      </c>
      <c r="I2685" s="5" t="n">
        <f aca="false">RAW_DATA!I2681</f>
        <v>5</v>
      </c>
      <c r="J2685" s="2" t="str">
        <f aca="false">RAW_DATA!J2681</f>
        <v>No</v>
      </c>
      <c r="K2685" s="15" t="n">
        <f aca="false">IF(AND(F2685&lt;&gt;"",E2685&lt;&gt;""),DATEVALUE(F2685)-DATEVALUE(E2685),"")</f>
        <v>5</v>
      </c>
      <c r="L2685" s="4" t="n">
        <f aca="false">H2685*(1-I2685/100)</f>
        <v>13844.5875</v>
      </c>
      <c r="M2685" s="4" t="n">
        <f aca="false">H2685*CALCULATIONS!$B$2</f>
        <v>8743.95</v>
      </c>
      <c r="N2685" s="4" t="n">
        <f aca="false">IF(J2685="Yes",H2685*CALCULATIONS!$B$3,0)</f>
        <v>0</v>
      </c>
      <c r="O2685" s="4" t="n">
        <f aca="false">L2685-M2685-N2685</f>
        <v>5100.6375</v>
      </c>
      <c r="P2685" s="16" t="n">
        <f aca="false">IF(L2685&gt;0,O2685/L2685,"")</f>
        <v>0.368421052631579</v>
      </c>
    </row>
    <row r="2686" customFormat="false" ht="15" hidden="false" customHeight="false" outlineLevel="0" collapsed="false">
      <c r="A2686" s="2" t="str">
        <f aca="false">RAW_DATA!A2682</f>
        <v>ORD-102681</v>
      </c>
      <c r="B2686" s="2" t="str">
        <f aca="false">RAW_DATA!B2682</f>
        <v>CUST-6896</v>
      </c>
      <c r="C2686" s="2" t="str">
        <f aca="false">RAW_DATA!C2682</f>
        <v>Women</v>
      </c>
      <c r="D2686" s="2" t="str">
        <f aca="false">RAW_DATA!D2682</f>
        <v>WOM-TOP-001</v>
      </c>
      <c r="E2686" s="14" t="str">
        <f aca="false">RAW_DATA!E2682</f>
        <v>2024-10-15</v>
      </c>
      <c r="F2686" s="14" t="str">
        <f aca="false">RAW_DATA!F2682</f>
        <v>2024-10-18</v>
      </c>
      <c r="G2686" s="2" t="str">
        <f aca="false">RAW_DATA!G2682</f>
        <v>Karnali</v>
      </c>
      <c r="H2686" s="4" t="n">
        <f aca="false">RAW_DATA!H2682</f>
        <v>9814.64</v>
      </c>
      <c r="I2686" s="5" t="n">
        <f aca="false">RAW_DATA!I2682</f>
        <v>30</v>
      </c>
      <c r="J2686" s="2" t="str">
        <f aca="false">RAW_DATA!J2682</f>
        <v>Yes</v>
      </c>
      <c r="K2686" s="15" t="n">
        <f aca="false">IF(AND(F2686&lt;&gt;"",E2686&lt;&gt;""),DATEVALUE(F2686)-DATEVALUE(E2686),"")</f>
        <v>3</v>
      </c>
      <c r="L2686" s="4" t="n">
        <f aca="false">H2686*(1-I2686/100)</f>
        <v>6870.248</v>
      </c>
      <c r="M2686" s="4" t="n">
        <f aca="false">H2686*CALCULATIONS!$B$2</f>
        <v>5888.784</v>
      </c>
      <c r="N2686" s="4" t="n">
        <f aca="false">IF(J2686="Yes",H2686*CALCULATIONS!$B$3,0)</f>
        <v>1962.928</v>
      </c>
      <c r="O2686" s="4" t="n">
        <f aca="false">L2686-M2686-N2686</f>
        <v>-981.464</v>
      </c>
      <c r="P2686" s="16" t="n">
        <f aca="false">IF(L2686&gt;0,O2686/L2686,"")</f>
        <v>-0.142857142857143</v>
      </c>
    </row>
    <row r="2687" customFormat="false" ht="15" hidden="false" customHeight="false" outlineLevel="0" collapsed="false">
      <c r="A2687" s="2" t="str">
        <f aca="false">RAW_DATA!A2683</f>
        <v>ORD-102682</v>
      </c>
      <c r="B2687" s="2" t="str">
        <f aca="false">RAW_DATA!B2683</f>
        <v>CUST-4484</v>
      </c>
      <c r="C2687" s="2" t="str">
        <f aca="false">RAW_DATA!C2683</f>
        <v>Women</v>
      </c>
      <c r="D2687" s="2" t="str">
        <f aca="false">RAW_DATA!D2683</f>
        <v>WOM-TOP-001</v>
      </c>
      <c r="E2687" s="14" t="str">
        <f aca="false">RAW_DATA!E2683</f>
        <v>2024-12-19</v>
      </c>
      <c r="F2687" s="14" t="str">
        <f aca="false">RAW_DATA!F2683</f>
        <v>2024-12-26</v>
      </c>
      <c r="G2687" s="2" t="str">
        <f aca="false">RAW_DATA!G2683</f>
        <v>Bagmati</v>
      </c>
      <c r="H2687" s="4" t="n">
        <f aca="false">RAW_DATA!H2683</f>
        <v>12352.01</v>
      </c>
      <c r="I2687" s="5" t="n">
        <f aca="false">RAW_DATA!I2683</f>
        <v>30</v>
      </c>
      <c r="J2687" s="2" t="str">
        <f aca="false">RAW_DATA!J2683</f>
        <v>No</v>
      </c>
      <c r="K2687" s="15" t="n">
        <f aca="false">IF(AND(F2687&lt;&gt;"",E2687&lt;&gt;""),DATEVALUE(F2687)-DATEVALUE(E2687),"")</f>
        <v>7</v>
      </c>
      <c r="L2687" s="4" t="n">
        <f aca="false">H2687*(1-I2687/100)</f>
        <v>8646.407</v>
      </c>
      <c r="M2687" s="4" t="n">
        <f aca="false">H2687*CALCULATIONS!$B$2</f>
        <v>7411.206</v>
      </c>
      <c r="N2687" s="4" t="n">
        <f aca="false">IF(J2687="Yes",H2687*CALCULATIONS!$B$3,0)</f>
        <v>0</v>
      </c>
      <c r="O2687" s="4" t="n">
        <f aca="false">L2687-M2687-N2687</f>
        <v>1235.201</v>
      </c>
      <c r="P2687" s="16" t="n">
        <f aca="false">IF(L2687&gt;0,O2687/L2687,"")</f>
        <v>0.142857142857143</v>
      </c>
    </row>
    <row r="2688" customFormat="false" ht="15" hidden="false" customHeight="false" outlineLevel="0" collapsed="false">
      <c r="A2688" s="2" t="str">
        <f aca="false">RAW_DATA!A2684</f>
        <v>ORD-102683</v>
      </c>
      <c r="B2688" s="2" t="str">
        <f aca="false">RAW_DATA!B2684</f>
        <v>CUST-3185</v>
      </c>
      <c r="C2688" s="2" t="str">
        <f aca="false">RAW_DATA!C2684</f>
        <v>Women</v>
      </c>
      <c r="D2688" s="2" t="str">
        <f aca="false">RAW_DATA!D2684</f>
        <v>WOM-DRESS-001</v>
      </c>
      <c r="E2688" s="14" t="str">
        <f aca="false">RAW_DATA!E2684</f>
        <v>2024-05-12</v>
      </c>
      <c r="F2688" s="14" t="str">
        <f aca="false">RAW_DATA!F2684</f>
        <v>2024-05-13</v>
      </c>
      <c r="G2688" s="2" t="str">
        <f aca="false">RAW_DATA!G2684</f>
        <v>Bagmati</v>
      </c>
      <c r="H2688" s="4" t="n">
        <f aca="false">RAW_DATA!H2684</f>
        <v>6370.65</v>
      </c>
      <c r="I2688" s="5" t="n">
        <f aca="false">RAW_DATA!I2684</f>
        <v>30</v>
      </c>
      <c r="J2688" s="2" t="str">
        <f aca="false">RAW_DATA!J2684</f>
        <v>No</v>
      </c>
      <c r="K2688" s="15" t="n">
        <f aca="false">IF(AND(F2688&lt;&gt;"",E2688&lt;&gt;""),DATEVALUE(F2688)-DATEVALUE(E2688),"")</f>
        <v>1</v>
      </c>
      <c r="L2688" s="4" t="n">
        <f aca="false">H2688*(1-I2688/100)</f>
        <v>4459.455</v>
      </c>
      <c r="M2688" s="4" t="n">
        <f aca="false">H2688*CALCULATIONS!$B$2</f>
        <v>3822.39</v>
      </c>
      <c r="N2688" s="4" t="n">
        <f aca="false">IF(J2688="Yes",H2688*CALCULATIONS!$B$3,0)</f>
        <v>0</v>
      </c>
      <c r="O2688" s="4" t="n">
        <f aca="false">L2688-M2688-N2688</f>
        <v>637.065</v>
      </c>
      <c r="P2688" s="16" t="n">
        <f aca="false">IF(L2688&gt;0,O2688/L2688,"")</f>
        <v>0.142857142857143</v>
      </c>
    </row>
    <row r="2689" customFormat="false" ht="15" hidden="false" customHeight="false" outlineLevel="0" collapsed="false">
      <c r="A2689" s="2" t="str">
        <f aca="false">RAW_DATA!A2685</f>
        <v>ORD-102684</v>
      </c>
      <c r="B2689" s="2" t="str">
        <f aca="false">RAW_DATA!B2685</f>
        <v>CUST-4061</v>
      </c>
      <c r="C2689" s="2" t="str">
        <f aca="false">RAW_DATA!C2685</f>
        <v>Men</v>
      </c>
      <c r="D2689" s="2" t="str">
        <f aca="false">RAW_DATA!D2685</f>
        <v>MEN-JEANS-001</v>
      </c>
      <c r="E2689" s="14" t="str">
        <f aca="false">RAW_DATA!E2685</f>
        <v>2024-08-23</v>
      </c>
      <c r="F2689" s="14" t="str">
        <f aca="false">RAW_DATA!F2685</f>
        <v>2024-08-28</v>
      </c>
      <c r="G2689" s="2" t="str">
        <f aca="false">RAW_DATA!G2685</f>
        <v>Karnali</v>
      </c>
      <c r="H2689" s="4" t="n">
        <f aca="false">RAW_DATA!H2685</f>
        <v>13488.66</v>
      </c>
      <c r="I2689" s="5" t="n">
        <f aca="false">RAW_DATA!I2685</f>
        <v>30</v>
      </c>
      <c r="J2689" s="2" t="str">
        <f aca="false">RAW_DATA!J2685</f>
        <v>No</v>
      </c>
      <c r="K2689" s="15" t="n">
        <f aca="false">IF(AND(F2689&lt;&gt;"",E2689&lt;&gt;""),DATEVALUE(F2689)-DATEVALUE(E2689),"")</f>
        <v>5</v>
      </c>
      <c r="L2689" s="4" t="n">
        <f aca="false">H2689*(1-I2689/100)</f>
        <v>9442.062</v>
      </c>
      <c r="M2689" s="4" t="n">
        <f aca="false">H2689*CALCULATIONS!$B$2</f>
        <v>8093.196</v>
      </c>
      <c r="N2689" s="4" t="n">
        <f aca="false">IF(J2689="Yes",H2689*CALCULATIONS!$B$3,0)</f>
        <v>0</v>
      </c>
      <c r="O2689" s="4" t="n">
        <f aca="false">L2689-M2689-N2689</f>
        <v>1348.866</v>
      </c>
      <c r="P2689" s="16" t="n">
        <f aca="false">IF(L2689&gt;0,O2689/L2689,"")</f>
        <v>0.142857142857143</v>
      </c>
    </row>
    <row r="2690" customFormat="false" ht="15" hidden="false" customHeight="false" outlineLevel="0" collapsed="false">
      <c r="A2690" s="2" t="str">
        <f aca="false">RAW_DATA!A2686</f>
        <v>ORD-102685</v>
      </c>
      <c r="B2690" s="2" t="str">
        <f aca="false">RAW_DATA!B2686</f>
        <v>CUST-6540</v>
      </c>
      <c r="C2690" s="2" t="str">
        <f aca="false">RAW_DATA!C2686</f>
        <v>Men</v>
      </c>
      <c r="D2690" s="2" t="str">
        <f aca="false">RAW_DATA!D2686</f>
        <v>MEN-TSHIRT-001</v>
      </c>
      <c r="E2690" s="14" t="str">
        <f aca="false">RAW_DATA!E2686</f>
        <v>2024-12-29</v>
      </c>
      <c r="F2690" s="14" t="str">
        <f aca="false">RAW_DATA!F2686</f>
        <v>2025-01-01</v>
      </c>
      <c r="G2690" s="2" t="str">
        <f aca="false">RAW_DATA!G2686</f>
        <v>Madhesh</v>
      </c>
      <c r="H2690" s="4" t="n">
        <f aca="false">RAW_DATA!H2686</f>
        <v>9518.27</v>
      </c>
      <c r="I2690" s="5" t="n">
        <f aca="false">RAW_DATA!I2686</f>
        <v>5</v>
      </c>
      <c r="J2690" s="2" t="str">
        <f aca="false">RAW_DATA!J2686</f>
        <v>No</v>
      </c>
      <c r="K2690" s="15" t="n">
        <f aca="false">IF(AND(F2690&lt;&gt;"",E2690&lt;&gt;""),DATEVALUE(F2690)-DATEVALUE(E2690),"")</f>
        <v>3</v>
      </c>
      <c r="L2690" s="4" t="n">
        <f aca="false">H2690*(1-I2690/100)</f>
        <v>9042.3565</v>
      </c>
      <c r="M2690" s="4" t="n">
        <f aca="false">H2690*CALCULATIONS!$B$2</f>
        <v>5710.962</v>
      </c>
      <c r="N2690" s="4" t="n">
        <f aca="false">IF(J2690="Yes",H2690*CALCULATIONS!$B$3,0)</f>
        <v>0</v>
      </c>
      <c r="O2690" s="4" t="n">
        <f aca="false">L2690-M2690-N2690</f>
        <v>3331.3945</v>
      </c>
      <c r="P2690" s="16" t="n">
        <f aca="false">IF(L2690&gt;0,O2690/L2690,"")</f>
        <v>0.368421052631579</v>
      </c>
    </row>
    <row r="2691" customFormat="false" ht="15" hidden="false" customHeight="false" outlineLevel="0" collapsed="false">
      <c r="A2691" s="2" t="str">
        <f aca="false">RAW_DATA!A2687</f>
        <v>ORD-102686</v>
      </c>
      <c r="B2691" s="2" t="str">
        <f aca="false">RAW_DATA!B2687</f>
        <v>CUST-1002</v>
      </c>
      <c r="C2691" s="2" t="str">
        <f aca="false">RAW_DATA!C2687</f>
        <v>Women</v>
      </c>
      <c r="D2691" s="2" t="str">
        <f aca="false">RAW_DATA!D2687</f>
        <v>WOM-KURTA-001</v>
      </c>
      <c r="E2691" s="14" t="str">
        <f aca="false">RAW_DATA!E2687</f>
        <v>2024-10-21</v>
      </c>
      <c r="F2691" s="14" t="str">
        <f aca="false">RAW_DATA!F2687</f>
        <v>2024-10-23</v>
      </c>
      <c r="G2691" s="2" t="str">
        <f aca="false">RAW_DATA!G2687</f>
        <v>Bagmati</v>
      </c>
      <c r="H2691" s="4" t="n">
        <f aca="false">RAW_DATA!H2687</f>
        <v>3144.23</v>
      </c>
      <c r="I2691" s="5" t="n">
        <f aca="false">RAW_DATA!I2687</f>
        <v>25</v>
      </c>
      <c r="J2691" s="2" t="str">
        <f aca="false">RAW_DATA!J2687</f>
        <v>No</v>
      </c>
      <c r="K2691" s="15" t="n">
        <f aca="false">IF(AND(F2691&lt;&gt;"",E2691&lt;&gt;""),DATEVALUE(F2691)-DATEVALUE(E2691),"")</f>
        <v>2</v>
      </c>
      <c r="L2691" s="4" t="n">
        <f aca="false">H2691*(1-I2691/100)</f>
        <v>2358.1725</v>
      </c>
      <c r="M2691" s="4" t="n">
        <f aca="false">H2691*CALCULATIONS!$B$2</f>
        <v>1886.538</v>
      </c>
      <c r="N2691" s="4" t="n">
        <f aca="false">IF(J2691="Yes",H2691*CALCULATIONS!$B$3,0)</f>
        <v>0</v>
      </c>
      <c r="O2691" s="4" t="n">
        <f aca="false">L2691-M2691-N2691</f>
        <v>471.6345</v>
      </c>
      <c r="P2691" s="16" t="n">
        <f aca="false">IF(L2691&gt;0,O2691/L2691,"")</f>
        <v>0.2</v>
      </c>
    </row>
    <row r="2692" customFormat="false" ht="15" hidden="false" customHeight="false" outlineLevel="0" collapsed="false">
      <c r="A2692" s="2" t="str">
        <f aca="false">RAW_DATA!A2688</f>
        <v>ORD-102687</v>
      </c>
      <c r="B2692" s="2" t="str">
        <f aca="false">RAW_DATA!B2688</f>
        <v>CUST-5864</v>
      </c>
      <c r="C2692" s="2" t="str">
        <f aca="false">RAW_DATA!C2688</f>
        <v>Men</v>
      </c>
      <c r="D2692" s="2" t="str">
        <f aca="false">RAW_DATA!D2688</f>
        <v>MEN-KURTA-001</v>
      </c>
      <c r="E2692" s="14" t="str">
        <f aca="false">RAW_DATA!E2688</f>
        <v>2024-09-21</v>
      </c>
      <c r="F2692" s="14" t="str">
        <f aca="false">RAW_DATA!F2688</f>
        <v>2024-09-25</v>
      </c>
      <c r="G2692" s="2" t="str">
        <f aca="false">RAW_DATA!G2688</f>
        <v>Bagmati</v>
      </c>
      <c r="H2692" s="4" t="n">
        <f aca="false">RAW_DATA!H2688</f>
        <v>12076.46</v>
      </c>
      <c r="I2692" s="5" t="n">
        <f aca="false">RAW_DATA!I2688</f>
        <v>30</v>
      </c>
      <c r="J2692" s="2" t="str">
        <f aca="false">RAW_DATA!J2688</f>
        <v>Yes</v>
      </c>
      <c r="K2692" s="15" t="n">
        <f aca="false">IF(AND(F2692&lt;&gt;"",E2692&lt;&gt;""),DATEVALUE(F2692)-DATEVALUE(E2692),"")</f>
        <v>4</v>
      </c>
      <c r="L2692" s="4" t="n">
        <f aca="false">H2692*(1-I2692/100)</f>
        <v>8453.522</v>
      </c>
      <c r="M2692" s="4" t="n">
        <f aca="false">H2692*CALCULATIONS!$B$2</f>
        <v>7245.876</v>
      </c>
      <c r="N2692" s="4" t="n">
        <f aca="false">IF(J2692="Yes",H2692*CALCULATIONS!$B$3,0)</f>
        <v>2415.292</v>
      </c>
      <c r="O2692" s="4" t="n">
        <f aca="false">L2692-M2692-N2692</f>
        <v>-1207.646</v>
      </c>
      <c r="P2692" s="16" t="n">
        <f aca="false">IF(L2692&gt;0,O2692/L2692,"")</f>
        <v>-0.142857142857143</v>
      </c>
    </row>
    <row r="2693" customFormat="false" ht="15" hidden="false" customHeight="false" outlineLevel="0" collapsed="false">
      <c r="A2693" s="2" t="str">
        <f aca="false">RAW_DATA!A2689</f>
        <v>ORD-102688</v>
      </c>
      <c r="B2693" s="2" t="str">
        <f aca="false">RAW_DATA!B2689</f>
        <v>CUST-6429</v>
      </c>
      <c r="C2693" s="2" t="str">
        <f aca="false">RAW_DATA!C2689</f>
        <v>Women</v>
      </c>
      <c r="D2693" s="2" t="str">
        <f aca="false">RAW_DATA!D2689</f>
        <v>WOM-SAREE-001</v>
      </c>
      <c r="E2693" s="14" t="str">
        <f aca="false">RAW_DATA!E2689</f>
        <v>2024-11-07</v>
      </c>
      <c r="F2693" s="14" t="str">
        <f aca="false">RAW_DATA!F2689</f>
        <v>2024-11-08</v>
      </c>
      <c r="G2693" s="2" t="str">
        <f aca="false">RAW_DATA!G2689</f>
        <v>Gandaki</v>
      </c>
      <c r="H2693" s="4" t="n">
        <f aca="false">RAW_DATA!H2689</f>
        <v>2665.59</v>
      </c>
      <c r="I2693" s="5" t="n">
        <f aca="false">RAW_DATA!I2689</f>
        <v>20</v>
      </c>
      <c r="J2693" s="2" t="str">
        <f aca="false">RAW_DATA!J2689</f>
        <v>No</v>
      </c>
      <c r="K2693" s="15" t="n">
        <f aca="false">IF(AND(F2693&lt;&gt;"",E2693&lt;&gt;""),DATEVALUE(F2693)-DATEVALUE(E2693),"")</f>
        <v>1</v>
      </c>
      <c r="L2693" s="4" t="n">
        <f aca="false">H2693*(1-I2693/100)</f>
        <v>2132.472</v>
      </c>
      <c r="M2693" s="4" t="n">
        <f aca="false">H2693*CALCULATIONS!$B$2</f>
        <v>1599.354</v>
      </c>
      <c r="N2693" s="4" t="n">
        <f aca="false">IF(J2693="Yes",H2693*CALCULATIONS!$B$3,0)</f>
        <v>0</v>
      </c>
      <c r="O2693" s="4" t="n">
        <f aca="false">L2693-M2693-N2693</f>
        <v>533.118</v>
      </c>
      <c r="P2693" s="16" t="n">
        <f aca="false">IF(L2693&gt;0,O2693/L2693,"")</f>
        <v>0.25</v>
      </c>
    </row>
    <row r="2694" customFormat="false" ht="15" hidden="false" customHeight="false" outlineLevel="0" collapsed="false">
      <c r="A2694" s="2" t="str">
        <f aca="false">RAW_DATA!A2690</f>
        <v>ORD-102689</v>
      </c>
      <c r="B2694" s="2" t="str">
        <f aca="false">RAW_DATA!B2690</f>
        <v>CUST-8250</v>
      </c>
      <c r="C2694" s="2" t="str">
        <f aca="false">RAW_DATA!C2690</f>
        <v>Kids</v>
      </c>
      <c r="D2694" s="2" t="str">
        <f aca="false">RAW_DATA!D2690</f>
        <v>KID-FROCK-001</v>
      </c>
      <c r="E2694" s="14" t="str">
        <f aca="false">RAW_DATA!E2690</f>
        <v>2024-03-05</v>
      </c>
      <c r="F2694" s="14" t="str">
        <f aca="false">RAW_DATA!F2690</f>
        <v>2024-03-16</v>
      </c>
      <c r="G2694" s="2" t="str">
        <f aca="false">RAW_DATA!G2690</f>
        <v>Madhesh</v>
      </c>
      <c r="H2694" s="4" t="n">
        <f aca="false">RAW_DATA!H2690</f>
        <v>10505.63</v>
      </c>
      <c r="I2694" s="5" t="n">
        <f aca="false">RAW_DATA!I2690</f>
        <v>10</v>
      </c>
      <c r="J2694" s="2" t="str">
        <f aca="false">RAW_DATA!J2690</f>
        <v>Yes</v>
      </c>
      <c r="K2694" s="15" t="n">
        <f aca="false">IF(AND(F2694&lt;&gt;"",E2694&lt;&gt;""),DATEVALUE(F2694)-DATEVALUE(E2694),"")</f>
        <v>11</v>
      </c>
      <c r="L2694" s="4" t="n">
        <f aca="false">H2694*(1-I2694/100)</f>
        <v>9455.067</v>
      </c>
      <c r="M2694" s="4" t="n">
        <f aca="false">H2694*CALCULATIONS!$B$2</f>
        <v>6303.378</v>
      </c>
      <c r="N2694" s="4" t="n">
        <f aca="false">IF(J2694="Yes",H2694*CALCULATIONS!$B$3,0)</f>
        <v>2101.126</v>
      </c>
      <c r="O2694" s="4" t="n">
        <f aca="false">L2694-M2694-N2694</f>
        <v>1050.563</v>
      </c>
      <c r="P2694" s="16" t="n">
        <f aca="false">IF(L2694&gt;0,O2694/L2694,"")</f>
        <v>0.111111111111111</v>
      </c>
    </row>
    <row r="2695" customFormat="false" ht="15" hidden="false" customHeight="false" outlineLevel="0" collapsed="false">
      <c r="A2695" s="2" t="str">
        <f aca="false">RAW_DATA!A2691</f>
        <v>ORD-102690</v>
      </c>
      <c r="B2695" s="2" t="str">
        <f aca="false">RAW_DATA!B2691</f>
        <v>CUST-1061</v>
      </c>
      <c r="C2695" s="2" t="str">
        <f aca="false">RAW_DATA!C2691</f>
        <v>Men</v>
      </c>
      <c r="D2695" s="2" t="str">
        <f aca="false">RAW_DATA!D2691</f>
        <v>MEN-KURTA-001</v>
      </c>
      <c r="E2695" s="14" t="str">
        <f aca="false">RAW_DATA!E2691</f>
        <v>2024-10-09</v>
      </c>
      <c r="F2695" s="14" t="str">
        <f aca="false">RAW_DATA!F2691</f>
        <v>2024-10-22</v>
      </c>
      <c r="G2695" s="2" t="str">
        <f aca="false">RAW_DATA!G2691</f>
        <v>Lumbini</v>
      </c>
      <c r="H2695" s="4" t="n">
        <f aca="false">RAW_DATA!H2691</f>
        <v>1506.88</v>
      </c>
      <c r="I2695" s="5" t="n">
        <f aca="false">RAW_DATA!I2691</f>
        <v>20</v>
      </c>
      <c r="J2695" s="2" t="str">
        <f aca="false">RAW_DATA!J2691</f>
        <v>Yes</v>
      </c>
      <c r="K2695" s="15" t="n">
        <f aca="false">IF(AND(F2695&lt;&gt;"",E2695&lt;&gt;""),DATEVALUE(F2695)-DATEVALUE(E2695),"")</f>
        <v>13</v>
      </c>
      <c r="L2695" s="4" t="n">
        <f aca="false">H2695*(1-I2695/100)</f>
        <v>1205.504</v>
      </c>
      <c r="M2695" s="4" t="n">
        <f aca="false">H2695*CALCULATIONS!$B$2</f>
        <v>904.128</v>
      </c>
      <c r="N2695" s="4" t="n">
        <f aca="false">IF(J2695="Yes",H2695*CALCULATIONS!$B$3,0)</f>
        <v>301.376</v>
      </c>
      <c r="O2695" s="4" t="n">
        <f aca="false">L2695-M2695-N2695</f>
        <v>0</v>
      </c>
      <c r="P2695" s="16" t="n">
        <f aca="false">IF(L2695&gt;0,O2695/L2695,"")</f>
        <v>0</v>
      </c>
    </row>
    <row r="2696" customFormat="false" ht="15" hidden="false" customHeight="false" outlineLevel="0" collapsed="false">
      <c r="A2696" s="2" t="str">
        <f aca="false">RAW_DATA!A2692</f>
        <v>ORD-102691</v>
      </c>
      <c r="B2696" s="2" t="str">
        <f aca="false">RAW_DATA!B2692</f>
        <v>CUST-3466</v>
      </c>
      <c r="C2696" s="2" t="str">
        <f aca="false">RAW_DATA!C2692</f>
        <v>Women</v>
      </c>
      <c r="D2696" s="2" t="str">
        <f aca="false">RAW_DATA!D2692</f>
        <v>WOM-LEHENGA-001</v>
      </c>
      <c r="E2696" s="14" t="str">
        <f aca="false">RAW_DATA!E2692</f>
        <v>2024-03-20</v>
      </c>
      <c r="F2696" s="14" t="str">
        <f aca="false">RAW_DATA!F2692</f>
        <v>2024-03-23</v>
      </c>
      <c r="G2696" s="2" t="str">
        <f aca="false">RAW_DATA!G2692</f>
        <v>Lumbini</v>
      </c>
      <c r="H2696" s="4" t="n">
        <f aca="false">RAW_DATA!H2692</f>
        <v>3594.94</v>
      </c>
      <c r="I2696" s="5" t="n">
        <f aca="false">RAW_DATA!I2692</f>
        <v>5</v>
      </c>
      <c r="J2696" s="2" t="str">
        <f aca="false">RAW_DATA!J2692</f>
        <v>No</v>
      </c>
      <c r="K2696" s="15" t="n">
        <f aca="false">IF(AND(F2696&lt;&gt;"",E2696&lt;&gt;""),DATEVALUE(F2696)-DATEVALUE(E2696),"")</f>
        <v>3</v>
      </c>
      <c r="L2696" s="4" t="n">
        <f aca="false">H2696*(1-I2696/100)</f>
        <v>3415.193</v>
      </c>
      <c r="M2696" s="4" t="n">
        <f aca="false">H2696*CALCULATIONS!$B$2</f>
        <v>2156.964</v>
      </c>
      <c r="N2696" s="4" t="n">
        <f aca="false">IF(J2696="Yes",H2696*CALCULATIONS!$B$3,0)</f>
        <v>0</v>
      </c>
      <c r="O2696" s="4" t="n">
        <f aca="false">L2696-M2696-N2696</f>
        <v>1258.229</v>
      </c>
      <c r="P2696" s="16" t="n">
        <f aca="false">IF(L2696&gt;0,O2696/L2696,"")</f>
        <v>0.368421052631579</v>
      </c>
    </row>
    <row r="2697" customFormat="false" ht="15" hidden="false" customHeight="false" outlineLevel="0" collapsed="false">
      <c r="A2697" s="2" t="str">
        <f aca="false">RAW_DATA!A2693</f>
        <v>ORD-102692</v>
      </c>
      <c r="B2697" s="2" t="str">
        <f aca="false">RAW_DATA!B2693</f>
        <v>CUST-1553</v>
      </c>
      <c r="C2697" s="2" t="str">
        <f aca="false">RAW_DATA!C2693</f>
        <v>Kids</v>
      </c>
      <c r="D2697" s="2" t="str">
        <f aca="false">RAW_DATA!D2693</f>
        <v>KID-HOODIE-001</v>
      </c>
      <c r="E2697" s="14" t="str">
        <f aca="false">RAW_DATA!E2693</f>
        <v>2024-02-08</v>
      </c>
      <c r="F2697" s="14" t="str">
        <f aca="false">RAW_DATA!F2693</f>
        <v>2024-02-13</v>
      </c>
      <c r="G2697" s="2" t="str">
        <f aca="false">RAW_DATA!G2693</f>
        <v>Madhesh</v>
      </c>
      <c r="H2697" s="4" t="n">
        <f aca="false">RAW_DATA!H2693</f>
        <v>3665.99</v>
      </c>
      <c r="I2697" s="5" t="n">
        <f aca="false">RAW_DATA!I2693</f>
        <v>15</v>
      </c>
      <c r="J2697" s="2" t="str">
        <f aca="false">RAW_DATA!J2693</f>
        <v>No</v>
      </c>
      <c r="K2697" s="15" t="n">
        <f aca="false">IF(AND(F2697&lt;&gt;"",E2697&lt;&gt;""),DATEVALUE(F2697)-DATEVALUE(E2697),"")</f>
        <v>5</v>
      </c>
      <c r="L2697" s="4" t="n">
        <f aca="false">H2697*(1-I2697/100)</f>
        <v>3116.0915</v>
      </c>
      <c r="M2697" s="4" t="n">
        <f aca="false">H2697*CALCULATIONS!$B$2</f>
        <v>2199.594</v>
      </c>
      <c r="N2697" s="4" t="n">
        <f aca="false">IF(J2697="Yes",H2697*CALCULATIONS!$B$3,0)</f>
        <v>0</v>
      </c>
      <c r="O2697" s="4" t="n">
        <f aca="false">L2697-M2697-N2697</f>
        <v>916.4975</v>
      </c>
      <c r="P2697" s="16" t="n">
        <f aca="false">IF(L2697&gt;0,O2697/L2697,"")</f>
        <v>0.294117647058824</v>
      </c>
    </row>
    <row r="2698" customFormat="false" ht="15" hidden="false" customHeight="false" outlineLevel="0" collapsed="false">
      <c r="A2698" s="2" t="str">
        <f aca="false">RAW_DATA!A2694</f>
        <v>ORD-102693</v>
      </c>
      <c r="B2698" s="2" t="str">
        <f aca="false">RAW_DATA!B2694</f>
        <v>CUST-1857</v>
      </c>
      <c r="C2698" s="2" t="str">
        <f aca="false">RAW_DATA!C2694</f>
        <v>Kids</v>
      </c>
      <c r="D2698" s="2" t="str">
        <f aca="false">RAW_DATA!D2694</f>
        <v>KID-SHORTS-001</v>
      </c>
      <c r="E2698" s="14" t="str">
        <f aca="false">RAW_DATA!E2694</f>
        <v>2024-08-14</v>
      </c>
      <c r="F2698" s="14" t="str">
        <f aca="false">RAW_DATA!F2694</f>
        <v>2024-08-15</v>
      </c>
      <c r="G2698" s="2" t="str">
        <f aca="false">RAW_DATA!G2694</f>
        <v>Sudurpashchim</v>
      </c>
      <c r="H2698" s="4" t="n">
        <f aca="false">RAW_DATA!H2694</f>
        <v>7433.07</v>
      </c>
      <c r="I2698" s="5" t="n">
        <f aca="false">RAW_DATA!I2694</f>
        <v>25</v>
      </c>
      <c r="J2698" s="2" t="str">
        <f aca="false">RAW_DATA!J2694</f>
        <v>No</v>
      </c>
      <c r="K2698" s="15" t="n">
        <f aca="false">IF(AND(F2698&lt;&gt;"",E2698&lt;&gt;""),DATEVALUE(F2698)-DATEVALUE(E2698),"")</f>
        <v>1</v>
      </c>
      <c r="L2698" s="4" t="n">
        <f aca="false">H2698*(1-I2698/100)</f>
        <v>5574.8025</v>
      </c>
      <c r="M2698" s="4" t="n">
        <f aca="false">H2698*CALCULATIONS!$B$2</f>
        <v>4459.842</v>
      </c>
      <c r="N2698" s="4" t="n">
        <f aca="false">IF(J2698="Yes",H2698*CALCULATIONS!$B$3,0)</f>
        <v>0</v>
      </c>
      <c r="O2698" s="4" t="n">
        <f aca="false">L2698-M2698-N2698</f>
        <v>1114.9605</v>
      </c>
      <c r="P2698" s="16" t="n">
        <f aca="false">IF(L2698&gt;0,O2698/L2698,"")</f>
        <v>0.2</v>
      </c>
    </row>
    <row r="2699" customFormat="false" ht="15" hidden="false" customHeight="false" outlineLevel="0" collapsed="false">
      <c r="A2699" s="2" t="str">
        <f aca="false">RAW_DATA!A2695</f>
        <v>ORD-102694</v>
      </c>
      <c r="B2699" s="2" t="str">
        <f aca="false">RAW_DATA!B2695</f>
        <v>CUST-5713</v>
      </c>
      <c r="C2699" s="2" t="str">
        <f aca="false">RAW_DATA!C2695</f>
        <v>Men</v>
      </c>
      <c r="D2699" s="2" t="str">
        <f aca="false">RAW_DATA!D2695</f>
        <v>MEN-SHIRT-001</v>
      </c>
      <c r="E2699" s="14" t="str">
        <f aca="false">RAW_DATA!E2695</f>
        <v>2024-09-14</v>
      </c>
      <c r="F2699" s="14" t="str">
        <f aca="false">RAW_DATA!F2695</f>
        <v>2024-09-23</v>
      </c>
      <c r="G2699" s="2" t="str">
        <f aca="false">RAW_DATA!G2695</f>
        <v>Madhesh</v>
      </c>
      <c r="H2699" s="4" t="n">
        <f aca="false">RAW_DATA!H2695</f>
        <v>2957.25</v>
      </c>
      <c r="I2699" s="5" t="n">
        <f aca="false">RAW_DATA!I2695</f>
        <v>10</v>
      </c>
      <c r="J2699" s="2" t="str">
        <f aca="false">RAW_DATA!J2695</f>
        <v>Yes</v>
      </c>
      <c r="K2699" s="15" t="n">
        <f aca="false">IF(AND(F2699&lt;&gt;"",E2699&lt;&gt;""),DATEVALUE(F2699)-DATEVALUE(E2699),"")</f>
        <v>9</v>
      </c>
      <c r="L2699" s="4" t="n">
        <f aca="false">H2699*(1-I2699/100)</f>
        <v>2661.525</v>
      </c>
      <c r="M2699" s="4" t="n">
        <f aca="false">H2699*CALCULATIONS!$B$2</f>
        <v>1774.35</v>
      </c>
      <c r="N2699" s="4" t="n">
        <f aca="false">IF(J2699="Yes",H2699*CALCULATIONS!$B$3,0)</f>
        <v>591.45</v>
      </c>
      <c r="O2699" s="4" t="n">
        <f aca="false">L2699-M2699-N2699</f>
        <v>295.725</v>
      </c>
      <c r="P2699" s="16" t="n">
        <f aca="false">IF(L2699&gt;0,O2699/L2699,"")</f>
        <v>0.111111111111111</v>
      </c>
    </row>
    <row r="2700" customFormat="false" ht="15" hidden="false" customHeight="false" outlineLevel="0" collapsed="false">
      <c r="A2700" s="2" t="str">
        <f aca="false">RAW_DATA!A2696</f>
        <v>ORD-102695</v>
      </c>
      <c r="B2700" s="2" t="str">
        <f aca="false">RAW_DATA!B2696</f>
        <v>CUST-1303</v>
      </c>
      <c r="C2700" s="2" t="str">
        <f aca="false">RAW_DATA!C2696</f>
        <v>Men</v>
      </c>
      <c r="D2700" s="2" t="str">
        <f aca="false">RAW_DATA!D2696</f>
        <v>MEN-SHIRT-001</v>
      </c>
      <c r="E2700" s="14" t="str">
        <f aca="false">RAW_DATA!E2696</f>
        <v>2024-01-28</v>
      </c>
      <c r="F2700" s="14" t="str">
        <f aca="false">RAW_DATA!F2696</f>
        <v>2024-01-31</v>
      </c>
      <c r="G2700" s="2" t="str">
        <f aca="false">RAW_DATA!G2696</f>
        <v>Gandaki</v>
      </c>
      <c r="H2700" s="4" t="n">
        <f aca="false">RAW_DATA!H2696</f>
        <v>10766.86</v>
      </c>
      <c r="I2700" s="5" t="n">
        <f aca="false">RAW_DATA!I2696</f>
        <v>30</v>
      </c>
      <c r="J2700" s="2" t="str">
        <f aca="false">RAW_DATA!J2696</f>
        <v>No</v>
      </c>
      <c r="K2700" s="15" t="n">
        <f aca="false">IF(AND(F2700&lt;&gt;"",E2700&lt;&gt;""),DATEVALUE(F2700)-DATEVALUE(E2700),"")</f>
        <v>3</v>
      </c>
      <c r="L2700" s="4" t="n">
        <f aca="false">H2700*(1-I2700/100)</f>
        <v>7536.802</v>
      </c>
      <c r="M2700" s="4" t="n">
        <f aca="false">H2700*CALCULATIONS!$B$2</f>
        <v>6460.116</v>
      </c>
      <c r="N2700" s="4" t="n">
        <f aca="false">IF(J2700="Yes",H2700*CALCULATIONS!$B$3,0)</f>
        <v>0</v>
      </c>
      <c r="O2700" s="4" t="n">
        <f aca="false">L2700-M2700-N2700</f>
        <v>1076.686</v>
      </c>
      <c r="P2700" s="16" t="n">
        <f aca="false">IF(L2700&gt;0,O2700/L2700,"")</f>
        <v>0.142857142857143</v>
      </c>
    </row>
    <row r="2701" customFormat="false" ht="15" hidden="false" customHeight="false" outlineLevel="0" collapsed="false">
      <c r="A2701" s="2" t="str">
        <f aca="false">RAW_DATA!A2697</f>
        <v>ORD-102696</v>
      </c>
      <c r="B2701" s="2" t="str">
        <f aca="false">RAW_DATA!B2697</f>
        <v>CUST-7082</v>
      </c>
      <c r="C2701" s="2" t="str">
        <f aca="false">RAW_DATA!C2697</f>
        <v>Women</v>
      </c>
      <c r="D2701" s="2" t="str">
        <f aca="false">RAW_DATA!D2697</f>
        <v>WOM-LEHENGA-001</v>
      </c>
      <c r="E2701" s="14" t="str">
        <f aca="false">RAW_DATA!E2697</f>
        <v>2024-03-26</v>
      </c>
      <c r="F2701" s="14" t="str">
        <f aca="false">RAW_DATA!F2697</f>
        <v>2024-03-31</v>
      </c>
      <c r="G2701" s="2" t="str">
        <f aca="false">RAW_DATA!G2697</f>
        <v>Madhesh</v>
      </c>
      <c r="H2701" s="4" t="n">
        <f aca="false">RAW_DATA!H2697</f>
        <v>5818.95</v>
      </c>
      <c r="I2701" s="5" t="n">
        <f aca="false">RAW_DATA!I2697</f>
        <v>30</v>
      </c>
      <c r="J2701" s="2" t="str">
        <f aca="false">RAW_DATA!J2697</f>
        <v>No</v>
      </c>
      <c r="K2701" s="15" t="n">
        <f aca="false">IF(AND(F2701&lt;&gt;"",E2701&lt;&gt;""),DATEVALUE(F2701)-DATEVALUE(E2701),"")</f>
        <v>5</v>
      </c>
      <c r="L2701" s="4" t="n">
        <f aca="false">H2701*(1-I2701/100)</f>
        <v>4073.265</v>
      </c>
      <c r="M2701" s="4" t="n">
        <f aca="false">H2701*CALCULATIONS!$B$2</f>
        <v>3491.37</v>
      </c>
      <c r="N2701" s="4" t="n">
        <f aca="false">IF(J2701="Yes",H2701*CALCULATIONS!$B$3,0)</f>
        <v>0</v>
      </c>
      <c r="O2701" s="4" t="n">
        <f aca="false">L2701-M2701-N2701</f>
        <v>581.895</v>
      </c>
      <c r="P2701" s="16" t="n">
        <f aca="false">IF(L2701&gt;0,O2701/L2701,"")</f>
        <v>0.142857142857143</v>
      </c>
    </row>
    <row r="2702" customFormat="false" ht="15" hidden="false" customHeight="false" outlineLevel="0" collapsed="false">
      <c r="A2702" s="2" t="str">
        <f aca="false">RAW_DATA!A2698</f>
        <v>ORD-102697</v>
      </c>
      <c r="B2702" s="2" t="str">
        <f aca="false">RAW_DATA!B2698</f>
        <v>CUST-7632</v>
      </c>
      <c r="C2702" s="2" t="str">
        <f aca="false">RAW_DATA!C2698</f>
        <v>Women</v>
      </c>
      <c r="D2702" s="2" t="str">
        <f aca="false">RAW_DATA!D2698</f>
        <v>WOM-KURTA-001</v>
      </c>
      <c r="E2702" s="14" t="str">
        <f aca="false">RAW_DATA!E2698</f>
        <v>2024-01-08</v>
      </c>
      <c r="F2702" s="14" t="str">
        <f aca="false">RAW_DATA!F2698</f>
        <v>2024-01-17</v>
      </c>
      <c r="G2702" s="2" t="str">
        <f aca="false">RAW_DATA!G2698</f>
        <v>Karnali</v>
      </c>
      <c r="H2702" s="4" t="n">
        <f aca="false">RAW_DATA!H2698</f>
        <v>12540.89</v>
      </c>
      <c r="I2702" s="5" t="n">
        <f aca="false">RAW_DATA!I2698</f>
        <v>15</v>
      </c>
      <c r="J2702" s="2" t="str">
        <f aca="false">RAW_DATA!J2698</f>
        <v>No</v>
      </c>
      <c r="K2702" s="15" t="n">
        <f aca="false">IF(AND(F2702&lt;&gt;"",E2702&lt;&gt;""),DATEVALUE(F2702)-DATEVALUE(E2702),"")</f>
        <v>9</v>
      </c>
      <c r="L2702" s="4" t="n">
        <f aca="false">H2702*(1-I2702/100)</f>
        <v>10659.7565</v>
      </c>
      <c r="M2702" s="4" t="n">
        <f aca="false">H2702*CALCULATIONS!$B$2</f>
        <v>7524.534</v>
      </c>
      <c r="N2702" s="4" t="n">
        <f aca="false">IF(J2702="Yes",H2702*CALCULATIONS!$B$3,0)</f>
        <v>0</v>
      </c>
      <c r="O2702" s="4" t="n">
        <f aca="false">L2702-M2702-N2702</f>
        <v>3135.2225</v>
      </c>
      <c r="P2702" s="16" t="n">
        <f aca="false">IF(L2702&gt;0,O2702/L2702,"")</f>
        <v>0.294117647058824</v>
      </c>
    </row>
    <row r="2703" customFormat="false" ht="15" hidden="false" customHeight="false" outlineLevel="0" collapsed="false">
      <c r="A2703" s="2" t="str">
        <f aca="false">RAW_DATA!A2699</f>
        <v>ORD-102698</v>
      </c>
      <c r="B2703" s="2" t="str">
        <f aca="false">RAW_DATA!B2699</f>
        <v>CUST-7744</v>
      </c>
      <c r="C2703" s="2" t="str">
        <f aca="false">RAW_DATA!C2699</f>
        <v>Men</v>
      </c>
      <c r="D2703" s="2" t="str">
        <f aca="false">RAW_DATA!D2699</f>
        <v>MEN-CHINO-001</v>
      </c>
      <c r="E2703" s="14" t="str">
        <f aca="false">RAW_DATA!E2699</f>
        <v>2024-07-25</v>
      </c>
      <c r="F2703" s="14" t="str">
        <f aca="false">RAW_DATA!F2699</f>
        <v>2024-08-04</v>
      </c>
      <c r="G2703" s="2" t="str">
        <f aca="false">RAW_DATA!G2699</f>
        <v>Lumbini</v>
      </c>
      <c r="H2703" s="4" t="n">
        <f aca="false">RAW_DATA!H2699</f>
        <v>9697.24</v>
      </c>
      <c r="I2703" s="5" t="n">
        <f aca="false">RAW_DATA!I2699</f>
        <v>10</v>
      </c>
      <c r="J2703" s="2" t="str">
        <f aca="false">RAW_DATA!J2699</f>
        <v>No</v>
      </c>
      <c r="K2703" s="15" t="n">
        <f aca="false">IF(AND(F2703&lt;&gt;"",E2703&lt;&gt;""),DATEVALUE(F2703)-DATEVALUE(E2703),"")</f>
        <v>10</v>
      </c>
      <c r="L2703" s="4" t="n">
        <f aca="false">H2703*(1-I2703/100)</f>
        <v>8727.516</v>
      </c>
      <c r="M2703" s="4" t="n">
        <f aca="false">H2703*CALCULATIONS!$B$2</f>
        <v>5818.344</v>
      </c>
      <c r="N2703" s="4" t="n">
        <f aca="false">IF(J2703="Yes",H2703*CALCULATIONS!$B$3,0)</f>
        <v>0</v>
      </c>
      <c r="O2703" s="4" t="n">
        <f aca="false">L2703-M2703-N2703</f>
        <v>2909.172</v>
      </c>
      <c r="P2703" s="16" t="n">
        <f aca="false">IF(L2703&gt;0,O2703/L2703,"")</f>
        <v>0.333333333333333</v>
      </c>
    </row>
    <row r="2704" customFormat="false" ht="15" hidden="false" customHeight="false" outlineLevel="0" collapsed="false">
      <c r="A2704" s="2" t="str">
        <f aca="false">RAW_DATA!A2700</f>
        <v>ORD-102699</v>
      </c>
      <c r="B2704" s="2" t="str">
        <f aca="false">RAW_DATA!B2700</f>
        <v>CUST-9564</v>
      </c>
      <c r="C2704" s="2" t="str">
        <f aca="false">RAW_DATA!C2700</f>
        <v>Women</v>
      </c>
      <c r="D2704" s="2" t="str">
        <f aca="false">RAW_DATA!D2700</f>
        <v>WOM-JEANS-001</v>
      </c>
      <c r="E2704" s="14" t="str">
        <f aca="false">RAW_DATA!E2700</f>
        <v>2024-09-05</v>
      </c>
      <c r="F2704" s="14" t="str">
        <f aca="false">RAW_DATA!F2700</f>
        <v>2024-09-12</v>
      </c>
      <c r="G2704" s="2" t="str">
        <f aca="false">RAW_DATA!G2700</f>
        <v>Gandaki</v>
      </c>
      <c r="H2704" s="4" t="n">
        <f aca="false">RAW_DATA!H2700</f>
        <v>5068.39</v>
      </c>
      <c r="I2704" s="5" t="n">
        <f aca="false">RAW_DATA!I2700</f>
        <v>10</v>
      </c>
      <c r="J2704" s="2" t="str">
        <f aca="false">RAW_DATA!J2700</f>
        <v>No</v>
      </c>
      <c r="K2704" s="15" t="n">
        <f aca="false">IF(AND(F2704&lt;&gt;"",E2704&lt;&gt;""),DATEVALUE(F2704)-DATEVALUE(E2704),"")</f>
        <v>7</v>
      </c>
      <c r="L2704" s="4" t="n">
        <f aca="false">H2704*(1-I2704/100)</f>
        <v>4561.551</v>
      </c>
      <c r="M2704" s="4" t="n">
        <f aca="false">H2704*CALCULATIONS!$B$2</f>
        <v>3041.034</v>
      </c>
      <c r="N2704" s="4" t="n">
        <f aca="false">IF(J2704="Yes",H2704*CALCULATIONS!$B$3,0)</f>
        <v>0</v>
      </c>
      <c r="O2704" s="4" t="n">
        <f aca="false">L2704-M2704-N2704</f>
        <v>1520.517</v>
      </c>
      <c r="P2704" s="16" t="n">
        <f aca="false">IF(L2704&gt;0,O2704/L2704,"")</f>
        <v>0.333333333333333</v>
      </c>
    </row>
    <row r="2705" customFormat="false" ht="15" hidden="false" customHeight="false" outlineLevel="0" collapsed="false">
      <c r="A2705" s="2" t="str">
        <f aca="false">RAW_DATA!A2701</f>
        <v>ORD-102700</v>
      </c>
      <c r="B2705" s="2" t="str">
        <f aca="false">RAW_DATA!B2701</f>
        <v>CUST-2267</v>
      </c>
      <c r="C2705" s="2" t="str">
        <f aca="false">RAW_DATA!C2701</f>
        <v>Kids</v>
      </c>
      <c r="D2705" s="2" t="str">
        <f aca="false">RAW_DATA!D2701</f>
        <v>KID-KURTA-001</v>
      </c>
      <c r="E2705" s="14" t="str">
        <f aca="false">RAW_DATA!E2701</f>
        <v>2024-10-21</v>
      </c>
      <c r="F2705" s="14" t="str">
        <f aca="false">RAW_DATA!F2701</f>
        <v>2024-10-30</v>
      </c>
      <c r="G2705" s="2" t="str">
        <f aca="false">RAW_DATA!G2701</f>
        <v>Lumbini</v>
      </c>
      <c r="H2705" s="4" t="n">
        <f aca="false">RAW_DATA!H2701</f>
        <v>10351.17</v>
      </c>
      <c r="I2705" s="5" t="n">
        <f aca="false">RAW_DATA!I2701</f>
        <v>20</v>
      </c>
      <c r="J2705" s="2" t="str">
        <f aca="false">RAW_DATA!J2701</f>
        <v>No</v>
      </c>
      <c r="K2705" s="15" t="n">
        <f aca="false">IF(AND(F2705&lt;&gt;"",E2705&lt;&gt;""),DATEVALUE(F2705)-DATEVALUE(E2705),"")</f>
        <v>9</v>
      </c>
      <c r="L2705" s="4" t="n">
        <f aca="false">H2705*(1-I2705/100)</f>
        <v>8280.936</v>
      </c>
      <c r="M2705" s="4" t="n">
        <f aca="false">H2705*CALCULATIONS!$B$2</f>
        <v>6210.702</v>
      </c>
      <c r="N2705" s="4" t="n">
        <f aca="false">IF(J2705="Yes",H2705*CALCULATIONS!$B$3,0)</f>
        <v>0</v>
      </c>
      <c r="O2705" s="4" t="n">
        <f aca="false">L2705-M2705-N2705</f>
        <v>2070.234</v>
      </c>
      <c r="P2705" s="16" t="n">
        <f aca="false">IF(L2705&gt;0,O2705/L2705,"")</f>
        <v>0.25</v>
      </c>
    </row>
    <row r="2706" customFormat="false" ht="15" hidden="false" customHeight="false" outlineLevel="0" collapsed="false">
      <c r="A2706" s="2" t="str">
        <f aca="false">RAW_DATA!A2702</f>
        <v>ORD-102701</v>
      </c>
      <c r="B2706" s="2" t="str">
        <f aca="false">RAW_DATA!B2702</f>
        <v>CUST-5621</v>
      </c>
      <c r="C2706" s="2" t="str">
        <f aca="false">RAW_DATA!C2702</f>
        <v>Men</v>
      </c>
      <c r="D2706" s="2" t="str">
        <f aca="false">RAW_DATA!D2702</f>
        <v>MEN-CHINO-001</v>
      </c>
      <c r="E2706" s="14" t="str">
        <f aca="false">RAW_DATA!E2702</f>
        <v>2024-06-10</v>
      </c>
      <c r="F2706" s="14" t="str">
        <f aca="false">RAW_DATA!F2702</f>
        <v>2024-06-19</v>
      </c>
      <c r="G2706" s="2" t="str">
        <f aca="false">RAW_DATA!G2702</f>
        <v>Madhesh</v>
      </c>
      <c r="H2706" s="4" t="n">
        <f aca="false">RAW_DATA!H2702</f>
        <v>11231.35</v>
      </c>
      <c r="I2706" s="5" t="n">
        <f aca="false">RAW_DATA!I2702</f>
        <v>20</v>
      </c>
      <c r="J2706" s="2" t="str">
        <f aca="false">RAW_DATA!J2702</f>
        <v>Yes</v>
      </c>
      <c r="K2706" s="15" t="n">
        <f aca="false">IF(AND(F2706&lt;&gt;"",E2706&lt;&gt;""),DATEVALUE(F2706)-DATEVALUE(E2706),"")</f>
        <v>9</v>
      </c>
      <c r="L2706" s="4" t="n">
        <f aca="false">H2706*(1-I2706/100)</f>
        <v>8985.08</v>
      </c>
      <c r="M2706" s="4" t="n">
        <f aca="false">H2706*CALCULATIONS!$B$2</f>
        <v>6738.81</v>
      </c>
      <c r="N2706" s="4" t="n">
        <f aca="false">IF(J2706="Yes",H2706*CALCULATIONS!$B$3,0)</f>
        <v>2246.27</v>
      </c>
      <c r="O2706" s="4" t="n">
        <f aca="false">L2706-M2706-N2706</f>
        <v>0</v>
      </c>
      <c r="P2706" s="16" t="n">
        <f aca="false">IF(L2706&gt;0,O2706/L2706,"")</f>
        <v>0</v>
      </c>
    </row>
    <row r="2707" customFormat="false" ht="15" hidden="false" customHeight="false" outlineLevel="0" collapsed="false">
      <c r="A2707" s="2" t="str">
        <f aca="false">RAW_DATA!A2703</f>
        <v>ORD-102702</v>
      </c>
      <c r="B2707" s="2" t="str">
        <f aca="false">RAW_DATA!B2703</f>
        <v>CUST-4644</v>
      </c>
      <c r="C2707" s="2" t="str">
        <f aca="false">RAW_DATA!C2703</f>
        <v>Women</v>
      </c>
      <c r="D2707" s="2" t="str">
        <f aca="false">RAW_DATA!D2703</f>
        <v>WOM-TOP-001</v>
      </c>
      <c r="E2707" s="14" t="str">
        <f aca="false">RAW_DATA!E2703</f>
        <v>2024-08-11</v>
      </c>
      <c r="F2707" s="14" t="str">
        <f aca="false">RAW_DATA!F2703</f>
        <v>2024-08-15</v>
      </c>
      <c r="G2707" s="2" t="str">
        <f aca="false">RAW_DATA!G2703</f>
        <v>Bagmati</v>
      </c>
      <c r="H2707" s="4" t="n">
        <f aca="false">RAW_DATA!H2703</f>
        <v>11738.62</v>
      </c>
      <c r="I2707" s="5" t="n">
        <f aca="false">RAW_DATA!I2703</f>
        <v>15</v>
      </c>
      <c r="J2707" s="2" t="str">
        <f aca="false">RAW_DATA!J2703</f>
        <v>Yes</v>
      </c>
      <c r="K2707" s="15" t="n">
        <f aca="false">IF(AND(F2707&lt;&gt;"",E2707&lt;&gt;""),DATEVALUE(F2707)-DATEVALUE(E2707),"")</f>
        <v>4</v>
      </c>
      <c r="L2707" s="4" t="n">
        <f aca="false">H2707*(1-I2707/100)</f>
        <v>9977.827</v>
      </c>
      <c r="M2707" s="4" t="n">
        <f aca="false">H2707*CALCULATIONS!$B$2</f>
        <v>7043.172</v>
      </c>
      <c r="N2707" s="4" t="n">
        <f aca="false">IF(J2707="Yes",H2707*CALCULATIONS!$B$3,0)</f>
        <v>2347.724</v>
      </c>
      <c r="O2707" s="4" t="n">
        <f aca="false">L2707-M2707-N2707</f>
        <v>586.931000000001</v>
      </c>
      <c r="P2707" s="16" t="n">
        <f aca="false">IF(L2707&gt;0,O2707/L2707,"")</f>
        <v>0.0588235294117648</v>
      </c>
    </row>
    <row r="2708" customFormat="false" ht="15" hidden="false" customHeight="false" outlineLevel="0" collapsed="false">
      <c r="A2708" s="2" t="str">
        <f aca="false">RAW_DATA!A2704</f>
        <v>ORD-102703</v>
      </c>
      <c r="B2708" s="2" t="str">
        <f aca="false">RAW_DATA!B2704</f>
        <v>CUST-9743</v>
      </c>
      <c r="C2708" s="2" t="str">
        <f aca="false">RAW_DATA!C2704</f>
        <v>Kids</v>
      </c>
      <c r="D2708" s="2" t="str">
        <f aca="false">RAW_DATA!D2704</f>
        <v>KID-JACKET-001</v>
      </c>
      <c r="E2708" s="14" t="str">
        <f aca="false">RAW_DATA!E2704</f>
        <v>2024-03-21</v>
      </c>
      <c r="F2708" s="14" t="str">
        <f aca="false">RAW_DATA!F2704</f>
        <v>2024-03-29</v>
      </c>
      <c r="G2708" s="2" t="str">
        <f aca="false">RAW_DATA!G2704</f>
        <v>Karnali</v>
      </c>
      <c r="H2708" s="4" t="n">
        <f aca="false">RAW_DATA!H2704</f>
        <v>2396.05</v>
      </c>
      <c r="I2708" s="5" t="n">
        <f aca="false">RAW_DATA!I2704</f>
        <v>0</v>
      </c>
      <c r="J2708" s="2" t="str">
        <f aca="false">RAW_DATA!J2704</f>
        <v>No</v>
      </c>
      <c r="K2708" s="15" t="n">
        <f aca="false">IF(AND(F2708&lt;&gt;"",E2708&lt;&gt;""),DATEVALUE(F2708)-DATEVALUE(E2708),"")</f>
        <v>8</v>
      </c>
      <c r="L2708" s="4" t="n">
        <f aca="false">H2708*(1-I2708/100)</f>
        <v>2396.05</v>
      </c>
      <c r="M2708" s="4" t="n">
        <f aca="false">H2708*CALCULATIONS!$B$2</f>
        <v>1437.63</v>
      </c>
      <c r="N2708" s="4" t="n">
        <f aca="false">IF(J2708="Yes",H2708*CALCULATIONS!$B$3,0)</f>
        <v>0</v>
      </c>
      <c r="O2708" s="4" t="n">
        <f aca="false">L2708-M2708-N2708</f>
        <v>958.42</v>
      </c>
      <c r="P2708" s="16" t="n">
        <f aca="false">IF(L2708&gt;0,O2708/L2708,"")</f>
        <v>0.4</v>
      </c>
    </row>
    <row r="2709" customFormat="false" ht="15" hidden="false" customHeight="false" outlineLevel="0" collapsed="false">
      <c r="A2709" s="2" t="str">
        <f aca="false">RAW_DATA!A2705</f>
        <v>ORD-102704</v>
      </c>
      <c r="B2709" s="2" t="str">
        <f aca="false">RAW_DATA!B2705</f>
        <v>CUST-5120</v>
      </c>
      <c r="C2709" s="2" t="str">
        <f aca="false">RAW_DATA!C2705</f>
        <v>Kids</v>
      </c>
      <c r="D2709" s="2" t="str">
        <f aca="false">RAW_DATA!D2705</f>
        <v>KID-FROCK-001</v>
      </c>
      <c r="E2709" s="14" t="str">
        <f aca="false">RAW_DATA!E2705</f>
        <v>2024-05-27</v>
      </c>
      <c r="F2709" s="14" t="str">
        <f aca="false">RAW_DATA!F2705</f>
        <v>2024-06-02</v>
      </c>
      <c r="G2709" s="2" t="str">
        <f aca="false">RAW_DATA!G2705</f>
        <v>Lumbini</v>
      </c>
      <c r="H2709" s="4" t="n">
        <f aca="false">RAW_DATA!H2705</f>
        <v>5278.39</v>
      </c>
      <c r="I2709" s="5" t="n">
        <f aca="false">RAW_DATA!I2705</f>
        <v>0</v>
      </c>
      <c r="J2709" s="2" t="str">
        <f aca="false">RAW_DATA!J2705</f>
        <v>No</v>
      </c>
      <c r="K2709" s="15" t="n">
        <f aca="false">IF(AND(F2709&lt;&gt;"",E2709&lt;&gt;""),DATEVALUE(F2709)-DATEVALUE(E2709),"")</f>
        <v>6</v>
      </c>
      <c r="L2709" s="4" t="n">
        <f aca="false">H2709*(1-I2709/100)</f>
        <v>5278.39</v>
      </c>
      <c r="M2709" s="4" t="n">
        <f aca="false">H2709*CALCULATIONS!$B$2</f>
        <v>3167.034</v>
      </c>
      <c r="N2709" s="4" t="n">
        <f aca="false">IF(J2709="Yes",H2709*CALCULATIONS!$B$3,0)</f>
        <v>0</v>
      </c>
      <c r="O2709" s="4" t="n">
        <f aca="false">L2709-M2709-N2709</f>
        <v>2111.356</v>
      </c>
      <c r="P2709" s="16" t="n">
        <f aca="false">IF(L2709&gt;0,O2709/L2709,"")</f>
        <v>0.4</v>
      </c>
    </row>
    <row r="2710" customFormat="false" ht="15" hidden="false" customHeight="false" outlineLevel="0" collapsed="false">
      <c r="A2710" s="2" t="str">
        <f aca="false">RAW_DATA!A2706</f>
        <v>ORD-102705</v>
      </c>
      <c r="B2710" s="2" t="str">
        <f aca="false">RAW_DATA!B2706</f>
        <v>CUST-3252</v>
      </c>
      <c r="C2710" s="2" t="str">
        <f aca="false">RAW_DATA!C2706</f>
        <v>Men</v>
      </c>
      <c r="D2710" s="2" t="str">
        <f aca="false">RAW_DATA!D2706</f>
        <v>MEN-SHIRT-002</v>
      </c>
      <c r="E2710" s="14" t="str">
        <f aca="false">RAW_DATA!E2706</f>
        <v>2024-12-23</v>
      </c>
      <c r="F2710" s="14" t="str">
        <f aca="false">RAW_DATA!F2706</f>
        <v>2025-01-07</v>
      </c>
      <c r="G2710" s="2" t="str">
        <f aca="false">RAW_DATA!G2706</f>
        <v>Bagmati</v>
      </c>
      <c r="H2710" s="4" t="n">
        <f aca="false">RAW_DATA!H2706</f>
        <v>6835.59</v>
      </c>
      <c r="I2710" s="5" t="n">
        <f aca="false">RAW_DATA!I2706</f>
        <v>15</v>
      </c>
      <c r="J2710" s="2" t="str">
        <f aca="false">RAW_DATA!J2706</f>
        <v>No</v>
      </c>
      <c r="K2710" s="15" t="n">
        <f aca="false">IF(AND(F2710&lt;&gt;"",E2710&lt;&gt;""),DATEVALUE(F2710)-DATEVALUE(E2710),"")</f>
        <v>15</v>
      </c>
      <c r="L2710" s="4" t="n">
        <f aca="false">H2710*(1-I2710/100)</f>
        <v>5810.2515</v>
      </c>
      <c r="M2710" s="4" t="n">
        <f aca="false">H2710*CALCULATIONS!$B$2</f>
        <v>4101.354</v>
      </c>
      <c r="N2710" s="4" t="n">
        <f aca="false">IF(J2710="Yes",H2710*CALCULATIONS!$B$3,0)</f>
        <v>0</v>
      </c>
      <c r="O2710" s="4" t="n">
        <f aca="false">L2710-M2710-N2710</f>
        <v>1708.8975</v>
      </c>
      <c r="P2710" s="16" t="n">
        <f aca="false">IF(L2710&gt;0,O2710/L2710,"")</f>
        <v>0.294117647058824</v>
      </c>
    </row>
    <row r="2711" customFormat="false" ht="15" hidden="false" customHeight="false" outlineLevel="0" collapsed="false">
      <c r="A2711" s="2" t="str">
        <f aca="false">RAW_DATA!A2707</f>
        <v>ORD-102706</v>
      </c>
      <c r="B2711" s="2" t="str">
        <f aca="false">RAW_DATA!B2707</f>
        <v>CUST-3647</v>
      </c>
      <c r="C2711" s="2" t="str">
        <f aca="false">RAW_DATA!C2707</f>
        <v>Kids</v>
      </c>
      <c r="D2711" s="2" t="str">
        <f aca="false">RAW_DATA!D2707</f>
        <v>KID-KURTA-001</v>
      </c>
      <c r="E2711" s="14" t="str">
        <f aca="false">RAW_DATA!E2707</f>
        <v>2024-09-11</v>
      </c>
      <c r="F2711" s="14" t="str">
        <f aca="false">RAW_DATA!F2707</f>
        <v>2024-09-15</v>
      </c>
      <c r="G2711" s="2" t="str">
        <f aca="false">RAW_DATA!G2707</f>
        <v>Sudurpashchim</v>
      </c>
      <c r="H2711" s="4" t="n">
        <f aca="false">RAW_DATA!H2707</f>
        <v>13773.59</v>
      </c>
      <c r="I2711" s="5" t="n">
        <f aca="false">RAW_DATA!I2707</f>
        <v>25</v>
      </c>
      <c r="J2711" s="2" t="str">
        <f aca="false">RAW_DATA!J2707</f>
        <v>No</v>
      </c>
      <c r="K2711" s="15" t="n">
        <f aca="false">IF(AND(F2711&lt;&gt;"",E2711&lt;&gt;""),DATEVALUE(F2711)-DATEVALUE(E2711),"")</f>
        <v>4</v>
      </c>
      <c r="L2711" s="4" t="n">
        <f aca="false">H2711*(1-I2711/100)</f>
        <v>10330.1925</v>
      </c>
      <c r="M2711" s="4" t="n">
        <f aca="false">H2711*CALCULATIONS!$B$2</f>
        <v>8264.154</v>
      </c>
      <c r="N2711" s="4" t="n">
        <f aca="false">IF(J2711="Yes",H2711*CALCULATIONS!$B$3,0)</f>
        <v>0</v>
      </c>
      <c r="O2711" s="4" t="n">
        <f aca="false">L2711-M2711-N2711</f>
        <v>2066.0385</v>
      </c>
      <c r="P2711" s="16" t="n">
        <f aca="false">IF(L2711&gt;0,O2711/L2711,"")</f>
        <v>0.2</v>
      </c>
    </row>
    <row r="2712" customFormat="false" ht="15" hidden="false" customHeight="false" outlineLevel="0" collapsed="false">
      <c r="A2712" s="2" t="str">
        <f aca="false">RAW_DATA!A2708</f>
        <v>ORD-102707</v>
      </c>
      <c r="B2712" s="2" t="str">
        <f aca="false">RAW_DATA!B2708</f>
        <v>CUST-3109</v>
      </c>
      <c r="C2712" s="2" t="str">
        <f aca="false">RAW_DATA!C2708</f>
        <v>Men</v>
      </c>
      <c r="D2712" s="2" t="str">
        <f aca="false">RAW_DATA!D2708</f>
        <v>MEN-TSHIRT-001</v>
      </c>
      <c r="E2712" s="14" t="str">
        <f aca="false">RAW_DATA!E2708</f>
        <v>2024-09-19</v>
      </c>
      <c r="F2712" s="14" t="str">
        <f aca="false">RAW_DATA!F2708</f>
        <v>2024-09-27</v>
      </c>
      <c r="G2712" s="2" t="str">
        <f aca="false">RAW_DATA!G2708</f>
        <v>Lumbini</v>
      </c>
      <c r="H2712" s="4" t="n">
        <f aca="false">RAW_DATA!H2708</f>
        <v>7629.58</v>
      </c>
      <c r="I2712" s="5" t="n">
        <f aca="false">RAW_DATA!I2708</f>
        <v>25</v>
      </c>
      <c r="J2712" s="2" t="str">
        <f aca="false">RAW_DATA!J2708</f>
        <v>No</v>
      </c>
      <c r="K2712" s="15" t="n">
        <f aca="false">IF(AND(F2712&lt;&gt;"",E2712&lt;&gt;""),DATEVALUE(F2712)-DATEVALUE(E2712),"")</f>
        <v>8</v>
      </c>
      <c r="L2712" s="4" t="n">
        <f aca="false">H2712*(1-I2712/100)</f>
        <v>5722.185</v>
      </c>
      <c r="M2712" s="4" t="n">
        <f aca="false">H2712*CALCULATIONS!$B$2</f>
        <v>4577.748</v>
      </c>
      <c r="N2712" s="4" t="n">
        <f aca="false">IF(J2712="Yes",H2712*CALCULATIONS!$B$3,0)</f>
        <v>0</v>
      </c>
      <c r="O2712" s="4" t="n">
        <f aca="false">L2712-M2712-N2712</f>
        <v>1144.437</v>
      </c>
      <c r="P2712" s="16" t="n">
        <f aca="false">IF(L2712&gt;0,O2712/L2712,"")</f>
        <v>0.2</v>
      </c>
    </row>
    <row r="2713" customFormat="false" ht="15" hidden="false" customHeight="false" outlineLevel="0" collapsed="false">
      <c r="A2713" s="2" t="str">
        <f aca="false">RAW_DATA!A2709</f>
        <v>ORD-102708</v>
      </c>
      <c r="B2713" s="2" t="str">
        <f aca="false">RAW_DATA!B2709</f>
        <v>CUST-5753</v>
      </c>
      <c r="C2713" s="2" t="str">
        <f aca="false">RAW_DATA!C2709</f>
        <v>Men</v>
      </c>
      <c r="D2713" s="2" t="str">
        <f aca="false">RAW_DATA!D2709</f>
        <v>MEN-CHINO-001</v>
      </c>
      <c r="E2713" s="14" t="str">
        <f aca="false">RAW_DATA!E2709</f>
        <v>2024-06-17</v>
      </c>
      <c r="F2713" s="14" t="str">
        <f aca="false">RAW_DATA!F2709</f>
        <v>2024-06-24</v>
      </c>
      <c r="G2713" s="2" t="str">
        <f aca="false">RAW_DATA!G2709</f>
        <v>Gandaki</v>
      </c>
      <c r="H2713" s="4" t="n">
        <f aca="false">RAW_DATA!H2709</f>
        <v>7504.64</v>
      </c>
      <c r="I2713" s="5" t="n">
        <f aca="false">RAW_DATA!I2709</f>
        <v>25</v>
      </c>
      <c r="J2713" s="2" t="str">
        <f aca="false">RAW_DATA!J2709</f>
        <v>No</v>
      </c>
      <c r="K2713" s="15" t="n">
        <f aca="false">IF(AND(F2713&lt;&gt;"",E2713&lt;&gt;""),DATEVALUE(F2713)-DATEVALUE(E2713),"")</f>
        <v>7</v>
      </c>
      <c r="L2713" s="4" t="n">
        <f aca="false">H2713*(1-I2713/100)</f>
        <v>5628.48</v>
      </c>
      <c r="M2713" s="4" t="n">
        <f aca="false">H2713*CALCULATIONS!$B$2</f>
        <v>4502.784</v>
      </c>
      <c r="N2713" s="4" t="n">
        <f aca="false">IF(J2713="Yes",H2713*CALCULATIONS!$B$3,0)</f>
        <v>0</v>
      </c>
      <c r="O2713" s="4" t="n">
        <f aca="false">L2713-M2713-N2713</f>
        <v>1125.696</v>
      </c>
      <c r="P2713" s="16" t="n">
        <f aca="false">IF(L2713&gt;0,O2713/L2713,"")</f>
        <v>0.2</v>
      </c>
    </row>
    <row r="2714" customFormat="false" ht="15" hidden="false" customHeight="false" outlineLevel="0" collapsed="false">
      <c r="A2714" s="2" t="str">
        <f aca="false">RAW_DATA!A2710</f>
        <v>ORD-102709</v>
      </c>
      <c r="B2714" s="2" t="str">
        <f aca="false">RAW_DATA!B2710</f>
        <v>CUST-7063</v>
      </c>
      <c r="C2714" s="2" t="str">
        <f aca="false">RAW_DATA!C2710</f>
        <v>Men</v>
      </c>
      <c r="D2714" s="2" t="str">
        <f aca="false">RAW_DATA!D2710</f>
        <v>MEN-CHINO-001</v>
      </c>
      <c r="E2714" s="14" t="str">
        <f aca="false">RAW_DATA!E2710</f>
        <v>2024-04-12</v>
      </c>
      <c r="F2714" s="14" t="str">
        <f aca="false">RAW_DATA!F2710</f>
        <v>2024-04-19</v>
      </c>
      <c r="G2714" s="2" t="str">
        <f aca="false">RAW_DATA!G2710</f>
        <v>Bagmati</v>
      </c>
      <c r="H2714" s="4" t="n">
        <f aca="false">RAW_DATA!H2710</f>
        <v>1617.01</v>
      </c>
      <c r="I2714" s="5" t="n">
        <f aca="false">RAW_DATA!I2710</f>
        <v>25</v>
      </c>
      <c r="J2714" s="2" t="str">
        <f aca="false">RAW_DATA!J2710</f>
        <v>No</v>
      </c>
      <c r="K2714" s="15" t="n">
        <f aca="false">IF(AND(F2714&lt;&gt;"",E2714&lt;&gt;""),DATEVALUE(F2714)-DATEVALUE(E2714),"")</f>
        <v>7</v>
      </c>
      <c r="L2714" s="4" t="n">
        <f aca="false">H2714*(1-I2714/100)</f>
        <v>1212.7575</v>
      </c>
      <c r="M2714" s="4" t="n">
        <f aca="false">H2714*CALCULATIONS!$B$2</f>
        <v>970.206</v>
      </c>
      <c r="N2714" s="4" t="n">
        <f aca="false">IF(J2714="Yes",H2714*CALCULATIONS!$B$3,0)</f>
        <v>0</v>
      </c>
      <c r="O2714" s="4" t="n">
        <f aca="false">L2714-M2714-N2714</f>
        <v>242.5515</v>
      </c>
      <c r="P2714" s="16" t="n">
        <f aca="false">IF(L2714&gt;0,O2714/L2714,"")</f>
        <v>0.2</v>
      </c>
    </row>
    <row r="2715" customFormat="false" ht="15" hidden="false" customHeight="false" outlineLevel="0" collapsed="false">
      <c r="A2715" s="2" t="str">
        <f aca="false">RAW_DATA!A2711</f>
        <v>ORD-102710</v>
      </c>
      <c r="B2715" s="2" t="str">
        <f aca="false">RAW_DATA!B2711</f>
        <v>CUST-6317</v>
      </c>
      <c r="C2715" s="2" t="str">
        <f aca="false">RAW_DATA!C2711</f>
        <v>Women</v>
      </c>
      <c r="D2715" s="2" t="str">
        <f aca="false">RAW_DATA!D2711</f>
        <v>WOM-SUIT-001</v>
      </c>
      <c r="E2715" s="14" t="str">
        <f aca="false">RAW_DATA!E2711</f>
        <v>2024-05-18</v>
      </c>
      <c r="F2715" s="14" t="str">
        <f aca="false">RAW_DATA!F2711</f>
        <v>2024-05-23</v>
      </c>
      <c r="G2715" s="2" t="str">
        <f aca="false">RAW_DATA!G2711</f>
        <v>Lumbini</v>
      </c>
      <c r="H2715" s="4" t="n">
        <f aca="false">RAW_DATA!H2711</f>
        <v>9192.15</v>
      </c>
      <c r="I2715" s="5" t="n">
        <f aca="false">RAW_DATA!I2711</f>
        <v>20</v>
      </c>
      <c r="J2715" s="2" t="str">
        <f aca="false">RAW_DATA!J2711</f>
        <v>No</v>
      </c>
      <c r="K2715" s="15" t="n">
        <f aca="false">IF(AND(F2715&lt;&gt;"",E2715&lt;&gt;""),DATEVALUE(F2715)-DATEVALUE(E2715),"")</f>
        <v>5</v>
      </c>
      <c r="L2715" s="4" t="n">
        <f aca="false">H2715*(1-I2715/100)</f>
        <v>7353.72</v>
      </c>
      <c r="M2715" s="4" t="n">
        <f aca="false">H2715*CALCULATIONS!$B$2</f>
        <v>5515.29</v>
      </c>
      <c r="N2715" s="4" t="n">
        <f aca="false">IF(J2715="Yes",H2715*CALCULATIONS!$B$3,0)</f>
        <v>0</v>
      </c>
      <c r="O2715" s="4" t="n">
        <f aca="false">L2715-M2715-N2715</f>
        <v>1838.43</v>
      </c>
      <c r="P2715" s="16" t="n">
        <f aca="false">IF(L2715&gt;0,O2715/L2715,"")</f>
        <v>0.25</v>
      </c>
    </row>
    <row r="2716" customFormat="false" ht="15" hidden="false" customHeight="false" outlineLevel="0" collapsed="false">
      <c r="A2716" s="2" t="str">
        <f aca="false">RAW_DATA!A2712</f>
        <v>ORD-102711</v>
      </c>
      <c r="B2716" s="2" t="str">
        <f aca="false">RAW_DATA!B2712</f>
        <v>CUST-4955</v>
      </c>
      <c r="C2716" s="2" t="str">
        <f aca="false">RAW_DATA!C2712</f>
        <v>Women</v>
      </c>
      <c r="D2716" s="2" t="str">
        <f aca="false">RAW_DATA!D2712</f>
        <v>WOM-SUIT-001</v>
      </c>
      <c r="E2716" s="14" t="str">
        <f aca="false">RAW_DATA!E2712</f>
        <v>2024-07-17</v>
      </c>
      <c r="F2716" s="14" t="str">
        <f aca="false">RAW_DATA!F2712</f>
        <v>2024-07-20</v>
      </c>
      <c r="G2716" s="2" t="str">
        <f aca="false">RAW_DATA!G2712</f>
        <v>Gandaki</v>
      </c>
      <c r="H2716" s="4" t="n">
        <f aca="false">RAW_DATA!H2712</f>
        <v>11738.14</v>
      </c>
      <c r="I2716" s="5" t="n">
        <f aca="false">RAW_DATA!I2712</f>
        <v>20</v>
      </c>
      <c r="J2716" s="2" t="str">
        <f aca="false">RAW_DATA!J2712</f>
        <v>No</v>
      </c>
      <c r="K2716" s="15" t="n">
        <f aca="false">IF(AND(F2716&lt;&gt;"",E2716&lt;&gt;""),DATEVALUE(F2716)-DATEVALUE(E2716),"")</f>
        <v>3</v>
      </c>
      <c r="L2716" s="4" t="n">
        <f aca="false">H2716*(1-I2716/100)</f>
        <v>9390.512</v>
      </c>
      <c r="M2716" s="4" t="n">
        <f aca="false">H2716*CALCULATIONS!$B$2</f>
        <v>7042.884</v>
      </c>
      <c r="N2716" s="4" t="n">
        <f aca="false">IF(J2716="Yes",H2716*CALCULATIONS!$B$3,0)</f>
        <v>0</v>
      </c>
      <c r="O2716" s="4" t="n">
        <f aca="false">L2716-M2716-N2716</f>
        <v>2347.628</v>
      </c>
      <c r="P2716" s="16" t="n">
        <f aca="false">IF(L2716&gt;0,O2716/L2716,"")</f>
        <v>0.25</v>
      </c>
    </row>
    <row r="2717" customFormat="false" ht="15" hidden="false" customHeight="false" outlineLevel="0" collapsed="false">
      <c r="A2717" s="2" t="str">
        <f aca="false">RAW_DATA!A2713</f>
        <v>ORD-102712</v>
      </c>
      <c r="B2717" s="2" t="str">
        <f aca="false">RAW_DATA!B2713</f>
        <v>CUST-9896</v>
      </c>
      <c r="C2717" s="2" t="str">
        <f aca="false">RAW_DATA!C2713</f>
        <v>Kids</v>
      </c>
      <c r="D2717" s="2" t="str">
        <f aca="false">RAW_DATA!D2713</f>
        <v>KID-KURTA-001</v>
      </c>
      <c r="E2717" s="14" t="str">
        <f aca="false">RAW_DATA!E2713</f>
        <v>2024-07-21</v>
      </c>
      <c r="F2717" s="14" t="str">
        <f aca="false">RAW_DATA!F2713</f>
        <v>2024-07-30</v>
      </c>
      <c r="G2717" s="2" t="str">
        <f aca="false">RAW_DATA!G2713</f>
        <v>Karnali</v>
      </c>
      <c r="H2717" s="4" t="n">
        <f aca="false">RAW_DATA!H2713</f>
        <v>2735.4</v>
      </c>
      <c r="I2717" s="5" t="n">
        <f aca="false">RAW_DATA!I2713</f>
        <v>15</v>
      </c>
      <c r="J2717" s="2" t="str">
        <f aca="false">RAW_DATA!J2713</f>
        <v>Yes</v>
      </c>
      <c r="K2717" s="15" t="n">
        <f aca="false">IF(AND(F2717&lt;&gt;"",E2717&lt;&gt;""),DATEVALUE(F2717)-DATEVALUE(E2717),"")</f>
        <v>9</v>
      </c>
      <c r="L2717" s="4" t="n">
        <f aca="false">H2717*(1-I2717/100)</f>
        <v>2325.09</v>
      </c>
      <c r="M2717" s="4" t="n">
        <f aca="false">H2717*CALCULATIONS!$B$2</f>
        <v>1641.24</v>
      </c>
      <c r="N2717" s="4" t="n">
        <f aca="false">IF(J2717="Yes",H2717*CALCULATIONS!$B$3,0)</f>
        <v>547.08</v>
      </c>
      <c r="O2717" s="4" t="n">
        <f aca="false">L2717-M2717-N2717</f>
        <v>136.77</v>
      </c>
      <c r="P2717" s="16" t="n">
        <f aca="false">IF(L2717&gt;0,O2717/L2717,"")</f>
        <v>0.0588235294117648</v>
      </c>
    </row>
    <row r="2718" customFormat="false" ht="15" hidden="false" customHeight="false" outlineLevel="0" collapsed="false">
      <c r="A2718" s="2" t="str">
        <f aca="false">RAW_DATA!A2714</f>
        <v>ORD-102713</v>
      </c>
      <c r="B2718" s="2" t="str">
        <f aca="false">RAW_DATA!B2714</f>
        <v>CUST-6220</v>
      </c>
      <c r="C2718" s="2" t="str">
        <f aca="false">RAW_DATA!C2714</f>
        <v>Men</v>
      </c>
      <c r="D2718" s="2" t="str">
        <f aca="false">RAW_DATA!D2714</f>
        <v>MEN-JEANS-001</v>
      </c>
      <c r="E2718" s="14" t="str">
        <f aca="false">RAW_DATA!E2714</f>
        <v>2024-01-04</v>
      </c>
      <c r="F2718" s="14" t="str">
        <f aca="false">RAW_DATA!F2714</f>
        <v>2024-01-06</v>
      </c>
      <c r="G2718" s="2" t="str">
        <f aca="false">RAW_DATA!G2714</f>
        <v>Madhesh</v>
      </c>
      <c r="H2718" s="4" t="n">
        <f aca="false">RAW_DATA!H2714</f>
        <v>6311.25</v>
      </c>
      <c r="I2718" s="5" t="n">
        <f aca="false">RAW_DATA!I2714</f>
        <v>15</v>
      </c>
      <c r="J2718" s="2" t="str">
        <f aca="false">RAW_DATA!J2714</f>
        <v>No</v>
      </c>
      <c r="K2718" s="15" t="n">
        <f aca="false">IF(AND(F2718&lt;&gt;"",E2718&lt;&gt;""),DATEVALUE(F2718)-DATEVALUE(E2718),"")</f>
        <v>2</v>
      </c>
      <c r="L2718" s="4" t="n">
        <f aca="false">H2718*(1-I2718/100)</f>
        <v>5364.5625</v>
      </c>
      <c r="M2718" s="4" t="n">
        <f aca="false">H2718*CALCULATIONS!$B$2</f>
        <v>3786.75</v>
      </c>
      <c r="N2718" s="4" t="n">
        <f aca="false">IF(J2718="Yes",H2718*CALCULATIONS!$B$3,0)</f>
        <v>0</v>
      </c>
      <c r="O2718" s="4" t="n">
        <f aca="false">L2718-M2718-N2718</f>
        <v>1577.8125</v>
      </c>
      <c r="P2718" s="16" t="n">
        <f aca="false">IF(L2718&gt;0,O2718/L2718,"")</f>
        <v>0.294117647058824</v>
      </c>
    </row>
    <row r="2719" customFormat="false" ht="15" hidden="false" customHeight="false" outlineLevel="0" collapsed="false">
      <c r="A2719" s="2" t="str">
        <f aca="false">RAW_DATA!A2715</f>
        <v>ORD-102714</v>
      </c>
      <c r="B2719" s="2" t="str">
        <f aca="false">RAW_DATA!B2715</f>
        <v>CUST-6283</v>
      </c>
      <c r="C2719" s="2" t="str">
        <f aca="false">RAW_DATA!C2715</f>
        <v>Women</v>
      </c>
      <c r="D2719" s="2" t="str">
        <f aca="false">RAW_DATA!D2715</f>
        <v>WOM-CARDIGAN-001</v>
      </c>
      <c r="E2719" s="14" t="str">
        <f aca="false">RAW_DATA!E2715</f>
        <v>2024-12-06</v>
      </c>
      <c r="F2719" s="14" t="str">
        <f aca="false">RAW_DATA!F2715</f>
        <v>2024-12-18</v>
      </c>
      <c r="G2719" s="2" t="str">
        <f aca="false">RAW_DATA!G2715</f>
        <v>Madhesh</v>
      </c>
      <c r="H2719" s="4" t="n">
        <f aca="false">RAW_DATA!H2715</f>
        <v>5292.89</v>
      </c>
      <c r="I2719" s="5" t="n">
        <f aca="false">RAW_DATA!I2715</f>
        <v>10</v>
      </c>
      <c r="J2719" s="2" t="str">
        <f aca="false">RAW_DATA!J2715</f>
        <v>No</v>
      </c>
      <c r="K2719" s="15" t="n">
        <f aca="false">IF(AND(F2719&lt;&gt;"",E2719&lt;&gt;""),DATEVALUE(F2719)-DATEVALUE(E2719),"")</f>
        <v>12</v>
      </c>
      <c r="L2719" s="4" t="n">
        <f aca="false">H2719*(1-I2719/100)</f>
        <v>4763.601</v>
      </c>
      <c r="M2719" s="4" t="n">
        <f aca="false">H2719*CALCULATIONS!$B$2</f>
        <v>3175.734</v>
      </c>
      <c r="N2719" s="4" t="n">
        <f aca="false">IF(J2719="Yes",H2719*CALCULATIONS!$B$3,0)</f>
        <v>0</v>
      </c>
      <c r="O2719" s="4" t="n">
        <f aca="false">L2719-M2719-N2719</f>
        <v>1587.867</v>
      </c>
      <c r="P2719" s="16" t="n">
        <f aca="false">IF(L2719&gt;0,O2719/L2719,"")</f>
        <v>0.333333333333333</v>
      </c>
    </row>
    <row r="2720" customFormat="false" ht="15" hidden="false" customHeight="false" outlineLevel="0" collapsed="false">
      <c r="A2720" s="2" t="str">
        <f aca="false">RAW_DATA!A2716</f>
        <v>ORD-102715</v>
      </c>
      <c r="B2720" s="2" t="str">
        <f aca="false">RAW_DATA!B2716</f>
        <v>CUST-1093</v>
      </c>
      <c r="C2720" s="2" t="str">
        <f aca="false">RAW_DATA!C2716</f>
        <v>Men</v>
      </c>
      <c r="D2720" s="2" t="str">
        <f aca="false">RAW_DATA!D2716</f>
        <v>MEN-SUIT-001</v>
      </c>
      <c r="E2720" s="14" t="str">
        <f aca="false">RAW_DATA!E2716</f>
        <v>2024-03-29</v>
      </c>
      <c r="F2720" s="14" t="str">
        <f aca="false">RAW_DATA!F2716</f>
        <v>2024-04-02</v>
      </c>
      <c r="G2720" s="2" t="str">
        <f aca="false">RAW_DATA!G2716</f>
        <v>Karnali</v>
      </c>
      <c r="H2720" s="4" t="n">
        <f aca="false">RAW_DATA!H2716</f>
        <v>1948.2</v>
      </c>
      <c r="I2720" s="5" t="n">
        <f aca="false">RAW_DATA!I2716</f>
        <v>10</v>
      </c>
      <c r="J2720" s="2" t="str">
        <f aca="false">RAW_DATA!J2716</f>
        <v>No</v>
      </c>
      <c r="K2720" s="15" t="n">
        <f aca="false">IF(AND(F2720&lt;&gt;"",E2720&lt;&gt;""),DATEVALUE(F2720)-DATEVALUE(E2720),"")</f>
        <v>4</v>
      </c>
      <c r="L2720" s="4" t="n">
        <f aca="false">H2720*(1-I2720/100)</f>
        <v>1753.38</v>
      </c>
      <c r="M2720" s="4" t="n">
        <f aca="false">H2720*CALCULATIONS!$B$2</f>
        <v>1168.92</v>
      </c>
      <c r="N2720" s="4" t="n">
        <f aca="false">IF(J2720="Yes",H2720*CALCULATIONS!$B$3,0)</f>
        <v>0</v>
      </c>
      <c r="O2720" s="4" t="n">
        <f aca="false">L2720-M2720-N2720</f>
        <v>584.46</v>
      </c>
      <c r="P2720" s="16" t="n">
        <f aca="false">IF(L2720&gt;0,O2720/L2720,"")</f>
        <v>0.333333333333333</v>
      </c>
    </row>
    <row r="2721" customFormat="false" ht="15" hidden="false" customHeight="false" outlineLevel="0" collapsed="false">
      <c r="A2721" s="2" t="str">
        <f aca="false">RAW_DATA!A2717</f>
        <v>ORD-102716</v>
      </c>
      <c r="B2721" s="2" t="str">
        <f aca="false">RAW_DATA!B2717</f>
        <v>CUST-5770</v>
      </c>
      <c r="C2721" s="2" t="str">
        <f aca="false">RAW_DATA!C2717</f>
        <v>Men</v>
      </c>
      <c r="D2721" s="2" t="str">
        <f aca="false">RAW_DATA!D2717</f>
        <v>MEN-POLO-001</v>
      </c>
      <c r="E2721" s="14" t="str">
        <f aca="false">RAW_DATA!E2717</f>
        <v>2024-07-31</v>
      </c>
      <c r="F2721" s="14" t="str">
        <f aca="false">RAW_DATA!F2717</f>
        <v>2024-08-09</v>
      </c>
      <c r="G2721" s="2" t="str">
        <f aca="false">RAW_DATA!G2717</f>
        <v>Gandaki</v>
      </c>
      <c r="H2721" s="4" t="n">
        <f aca="false">RAW_DATA!H2717</f>
        <v>8054.78</v>
      </c>
      <c r="I2721" s="5" t="n">
        <f aca="false">RAW_DATA!I2717</f>
        <v>10</v>
      </c>
      <c r="J2721" s="2" t="str">
        <f aca="false">RAW_DATA!J2717</f>
        <v>No</v>
      </c>
      <c r="K2721" s="15" t="n">
        <f aca="false">IF(AND(F2721&lt;&gt;"",E2721&lt;&gt;""),DATEVALUE(F2721)-DATEVALUE(E2721),"")</f>
        <v>9</v>
      </c>
      <c r="L2721" s="4" t="n">
        <f aca="false">H2721*(1-I2721/100)</f>
        <v>7249.302</v>
      </c>
      <c r="M2721" s="4" t="n">
        <f aca="false">H2721*CALCULATIONS!$B$2</f>
        <v>4832.868</v>
      </c>
      <c r="N2721" s="4" t="n">
        <f aca="false">IF(J2721="Yes",H2721*CALCULATIONS!$B$3,0)</f>
        <v>0</v>
      </c>
      <c r="O2721" s="4" t="n">
        <f aca="false">L2721-M2721-N2721</f>
        <v>2416.434</v>
      </c>
      <c r="P2721" s="16" t="n">
        <f aca="false">IF(L2721&gt;0,O2721/L2721,"")</f>
        <v>0.333333333333333</v>
      </c>
    </row>
    <row r="2722" customFormat="false" ht="15" hidden="false" customHeight="false" outlineLevel="0" collapsed="false">
      <c r="A2722" s="2" t="str">
        <f aca="false">RAW_DATA!A2718</f>
        <v>ORD-102717</v>
      </c>
      <c r="B2722" s="2" t="str">
        <f aca="false">RAW_DATA!B2718</f>
        <v>CUST-5205</v>
      </c>
      <c r="C2722" s="2" t="str">
        <f aca="false">RAW_DATA!C2718</f>
        <v>Women</v>
      </c>
      <c r="D2722" s="2" t="str">
        <f aca="false">RAW_DATA!D2718</f>
        <v>WOM-BLOUSE-001</v>
      </c>
      <c r="E2722" s="14" t="str">
        <f aca="false">RAW_DATA!E2718</f>
        <v>2024-06-15</v>
      </c>
      <c r="F2722" s="14" t="str">
        <f aca="false">RAW_DATA!F2718</f>
        <v>2024-06-17</v>
      </c>
      <c r="G2722" s="2" t="str">
        <f aca="false">RAW_DATA!G2718</f>
        <v>Bagmati</v>
      </c>
      <c r="H2722" s="4" t="n">
        <f aca="false">RAW_DATA!H2718</f>
        <v>5617.05</v>
      </c>
      <c r="I2722" s="5" t="n">
        <f aca="false">RAW_DATA!I2718</f>
        <v>15</v>
      </c>
      <c r="J2722" s="2" t="str">
        <f aca="false">RAW_DATA!J2718</f>
        <v>Yes</v>
      </c>
      <c r="K2722" s="15" t="n">
        <f aca="false">IF(AND(F2722&lt;&gt;"",E2722&lt;&gt;""),DATEVALUE(F2722)-DATEVALUE(E2722),"")</f>
        <v>2</v>
      </c>
      <c r="L2722" s="4" t="n">
        <f aca="false">H2722*(1-I2722/100)</f>
        <v>4774.4925</v>
      </c>
      <c r="M2722" s="4" t="n">
        <f aca="false">H2722*CALCULATIONS!$B$2</f>
        <v>3370.23</v>
      </c>
      <c r="N2722" s="4" t="n">
        <f aca="false">IF(J2722="Yes",H2722*CALCULATIONS!$B$3,0)</f>
        <v>1123.41</v>
      </c>
      <c r="O2722" s="4" t="n">
        <f aca="false">L2722-M2722-N2722</f>
        <v>280.8525</v>
      </c>
      <c r="P2722" s="16" t="n">
        <f aca="false">IF(L2722&gt;0,O2722/L2722,"")</f>
        <v>0.0588235294117647</v>
      </c>
    </row>
    <row r="2723" customFormat="false" ht="15" hidden="false" customHeight="false" outlineLevel="0" collapsed="false">
      <c r="A2723" s="2" t="str">
        <f aca="false">RAW_DATA!A2719</f>
        <v>ORD-102718</v>
      </c>
      <c r="B2723" s="2" t="str">
        <f aca="false">RAW_DATA!B2719</f>
        <v>CUST-4304</v>
      </c>
      <c r="C2723" s="2" t="str">
        <f aca="false">RAW_DATA!C2719</f>
        <v>Kids</v>
      </c>
      <c r="D2723" s="2" t="str">
        <f aca="false">RAW_DATA!D2719</f>
        <v>KID-JACKET-001</v>
      </c>
      <c r="E2723" s="14" t="str">
        <f aca="false">RAW_DATA!E2719</f>
        <v>2024-08-29</v>
      </c>
      <c r="F2723" s="14" t="str">
        <f aca="false">RAW_DATA!F2719</f>
        <v>2024-09-10</v>
      </c>
      <c r="G2723" s="2" t="str">
        <f aca="false">RAW_DATA!G2719</f>
        <v>Bagmati</v>
      </c>
      <c r="H2723" s="4" t="n">
        <f aca="false">RAW_DATA!H2719</f>
        <v>9036.56</v>
      </c>
      <c r="I2723" s="5" t="n">
        <f aca="false">RAW_DATA!I2719</f>
        <v>20</v>
      </c>
      <c r="J2723" s="2" t="str">
        <f aca="false">RAW_DATA!J2719</f>
        <v>Yes</v>
      </c>
      <c r="K2723" s="15" t="n">
        <f aca="false">IF(AND(F2723&lt;&gt;"",E2723&lt;&gt;""),DATEVALUE(F2723)-DATEVALUE(E2723),"")</f>
        <v>12</v>
      </c>
      <c r="L2723" s="4" t="n">
        <f aca="false">H2723*(1-I2723/100)</f>
        <v>7229.248</v>
      </c>
      <c r="M2723" s="4" t="n">
        <f aca="false">H2723*CALCULATIONS!$B$2</f>
        <v>5421.936</v>
      </c>
      <c r="N2723" s="4" t="n">
        <f aca="false">IF(J2723="Yes",H2723*CALCULATIONS!$B$3,0)</f>
        <v>1807.312</v>
      </c>
      <c r="O2723" s="4" t="n">
        <f aca="false">L2723-M2723-N2723</f>
        <v>0</v>
      </c>
      <c r="P2723" s="16" t="n">
        <f aca="false">IF(L2723&gt;0,O2723/L2723,"")</f>
        <v>0</v>
      </c>
    </row>
    <row r="2724" customFormat="false" ht="15" hidden="false" customHeight="false" outlineLevel="0" collapsed="false">
      <c r="A2724" s="2" t="str">
        <f aca="false">RAW_DATA!A2720</f>
        <v>ORD-102719</v>
      </c>
      <c r="B2724" s="2" t="str">
        <f aca="false">RAW_DATA!B2720</f>
        <v>CUST-1686</v>
      </c>
      <c r="C2724" s="2" t="str">
        <f aca="false">RAW_DATA!C2720</f>
        <v>Men</v>
      </c>
      <c r="D2724" s="2" t="str">
        <f aca="false">RAW_DATA!D2720</f>
        <v>MEN-POLO-001</v>
      </c>
      <c r="E2724" s="14" t="str">
        <f aca="false">RAW_DATA!E2720</f>
        <v>2024-04-29</v>
      </c>
      <c r="F2724" s="14" t="str">
        <f aca="false">RAW_DATA!F2720</f>
        <v>2024-05-08</v>
      </c>
      <c r="G2724" s="2" t="str">
        <f aca="false">RAW_DATA!G2720</f>
        <v>Sudurpashchim</v>
      </c>
      <c r="H2724" s="4" t="n">
        <f aca="false">RAW_DATA!H2720</f>
        <v>746.33</v>
      </c>
      <c r="I2724" s="5" t="n">
        <f aca="false">RAW_DATA!I2720</f>
        <v>15</v>
      </c>
      <c r="J2724" s="2" t="str">
        <f aca="false">RAW_DATA!J2720</f>
        <v>No</v>
      </c>
      <c r="K2724" s="15" t="n">
        <f aca="false">IF(AND(F2724&lt;&gt;"",E2724&lt;&gt;""),DATEVALUE(F2724)-DATEVALUE(E2724),"")</f>
        <v>9</v>
      </c>
      <c r="L2724" s="4" t="n">
        <f aca="false">H2724*(1-I2724/100)</f>
        <v>634.3805</v>
      </c>
      <c r="M2724" s="4" t="n">
        <f aca="false">H2724*CALCULATIONS!$B$2</f>
        <v>447.798</v>
      </c>
      <c r="N2724" s="4" t="n">
        <f aca="false">IF(J2724="Yes",H2724*CALCULATIONS!$B$3,0)</f>
        <v>0</v>
      </c>
      <c r="O2724" s="4" t="n">
        <f aca="false">L2724-M2724-N2724</f>
        <v>186.5825</v>
      </c>
      <c r="P2724" s="16" t="n">
        <f aca="false">IF(L2724&gt;0,O2724/L2724,"")</f>
        <v>0.294117647058824</v>
      </c>
    </row>
    <row r="2725" customFormat="false" ht="15" hidden="false" customHeight="false" outlineLevel="0" collapsed="false">
      <c r="A2725" s="2" t="str">
        <f aca="false">RAW_DATA!A2721</f>
        <v>ORD-102720</v>
      </c>
      <c r="B2725" s="2" t="str">
        <f aca="false">RAW_DATA!B2721</f>
        <v>CUST-5387</v>
      </c>
      <c r="C2725" s="2" t="str">
        <f aca="false">RAW_DATA!C2721</f>
        <v>Women</v>
      </c>
      <c r="D2725" s="2" t="str">
        <f aca="false">RAW_DATA!D2721</f>
        <v>WOM-SUIT-001</v>
      </c>
      <c r="E2725" s="14" t="str">
        <f aca="false">RAW_DATA!E2721</f>
        <v>2024-01-24</v>
      </c>
      <c r="F2725" s="14" t="str">
        <f aca="false">RAW_DATA!F2721</f>
        <v>2024-02-03</v>
      </c>
      <c r="G2725" s="2" t="str">
        <f aca="false">RAW_DATA!G2721</f>
        <v>Bagmati</v>
      </c>
      <c r="H2725" s="4" t="n">
        <f aca="false">RAW_DATA!H2721</f>
        <v>6419.03</v>
      </c>
      <c r="I2725" s="5" t="n">
        <f aca="false">RAW_DATA!I2721</f>
        <v>5</v>
      </c>
      <c r="J2725" s="2" t="str">
        <f aca="false">RAW_DATA!J2721</f>
        <v>No</v>
      </c>
      <c r="K2725" s="15" t="n">
        <f aca="false">IF(AND(F2725&lt;&gt;"",E2725&lt;&gt;""),DATEVALUE(F2725)-DATEVALUE(E2725),"")</f>
        <v>10</v>
      </c>
      <c r="L2725" s="4" t="n">
        <f aca="false">H2725*(1-I2725/100)</f>
        <v>6098.0785</v>
      </c>
      <c r="M2725" s="4" t="n">
        <f aca="false">H2725*CALCULATIONS!$B$2</f>
        <v>3851.418</v>
      </c>
      <c r="N2725" s="4" t="n">
        <f aca="false">IF(J2725="Yes",H2725*CALCULATIONS!$B$3,0)</f>
        <v>0</v>
      </c>
      <c r="O2725" s="4" t="n">
        <f aca="false">L2725-M2725-N2725</f>
        <v>2246.6605</v>
      </c>
      <c r="P2725" s="16" t="n">
        <f aca="false">IF(L2725&gt;0,O2725/L2725,"")</f>
        <v>0.368421052631579</v>
      </c>
    </row>
    <row r="2726" customFormat="false" ht="15" hidden="false" customHeight="false" outlineLevel="0" collapsed="false">
      <c r="A2726" s="2" t="str">
        <f aca="false">RAW_DATA!A2722</f>
        <v>ORD-102721</v>
      </c>
      <c r="B2726" s="2" t="str">
        <f aca="false">RAW_DATA!B2722</f>
        <v>CUST-1794</v>
      </c>
      <c r="C2726" s="2" t="str">
        <f aca="false">RAW_DATA!C2722</f>
        <v>Men</v>
      </c>
      <c r="D2726" s="2" t="str">
        <f aca="false">RAW_DATA!D2722</f>
        <v>MEN-JEANS-002</v>
      </c>
      <c r="E2726" s="14" t="str">
        <f aca="false">RAW_DATA!E2722</f>
        <v>2024-01-24</v>
      </c>
      <c r="F2726" s="14" t="str">
        <f aca="false">RAW_DATA!F2722</f>
        <v>2024-02-02</v>
      </c>
      <c r="G2726" s="2" t="str">
        <f aca="false">RAW_DATA!G2722</f>
        <v>Gandaki</v>
      </c>
      <c r="H2726" s="4" t="n">
        <f aca="false">RAW_DATA!H2722</f>
        <v>1381.07</v>
      </c>
      <c r="I2726" s="5" t="n">
        <f aca="false">RAW_DATA!I2722</f>
        <v>15</v>
      </c>
      <c r="J2726" s="2" t="str">
        <f aca="false">RAW_DATA!J2722</f>
        <v>No</v>
      </c>
      <c r="K2726" s="15" t="n">
        <f aca="false">IF(AND(F2726&lt;&gt;"",E2726&lt;&gt;""),DATEVALUE(F2726)-DATEVALUE(E2726),"")</f>
        <v>9</v>
      </c>
      <c r="L2726" s="4" t="n">
        <f aca="false">H2726*(1-I2726/100)</f>
        <v>1173.9095</v>
      </c>
      <c r="M2726" s="4" t="n">
        <f aca="false">H2726*CALCULATIONS!$B$2</f>
        <v>828.642</v>
      </c>
      <c r="N2726" s="4" t="n">
        <f aca="false">IF(J2726="Yes",H2726*CALCULATIONS!$B$3,0)</f>
        <v>0</v>
      </c>
      <c r="O2726" s="4" t="n">
        <f aca="false">L2726-M2726-N2726</f>
        <v>345.2675</v>
      </c>
      <c r="P2726" s="16" t="n">
        <f aca="false">IF(L2726&gt;0,O2726/L2726,"")</f>
        <v>0.294117647058824</v>
      </c>
    </row>
    <row r="2727" customFormat="false" ht="15" hidden="false" customHeight="false" outlineLevel="0" collapsed="false">
      <c r="A2727" s="2" t="str">
        <f aca="false">RAW_DATA!A2723</f>
        <v>ORD-102722</v>
      </c>
      <c r="B2727" s="2" t="str">
        <f aca="false">RAW_DATA!B2723</f>
        <v>CUST-1198</v>
      </c>
      <c r="C2727" s="2" t="str">
        <f aca="false">RAW_DATA!C2723</f>
        <v>Women</v>
      </c>
      <c r="D2727" s="2" t="str">
        <f aca="false">RAW_DATA!D2723</f>
        <v>WOM-CARDIGAN-001</v>
      </c>
      <c r="E2727" s="14" t="str">
        <f aca="false">RAW_DATA!E2723</f>
        <v>2024-05-22</v>
      </c>
      <c r="F2727" s="14" t="str">
        <f aca="false">RAW_DATA!F2723</f>
        <v>2024-05-30</v>
      </c>
      <c r="G2727" s="2" t="str">
        <f aca="false">RAW_DATA!G2723</f>
        <v>Bagmati</v>
      </c>
      <c r="H2727" s="4" t="n">
        <f aca="false">RAW_DATA!H2723</f>
        <v>11764.46</v>
      </c>
      <c r="I2727" s="5" t="n">
        <f aca="false">RAW_DATA!I2723</f>
        <v>20</v>
      </c>
      <c r="J2727" s="2" t="str">
        <f aca="false">RAW_DATA!J2723</f>
        <v>No</v>
      </c>
      <c r="K2727" s="15" t="n">
        <f aca="false">IF(AND(F2727&lt;&gt;"",E2727&lt;&gt;""),DATEVALUE(F2727)-DATEVALUE(E2727),"")</f>
        <v>8</v>
      </c>
      <c r="L2727" s="4" t="n">
        <f aca="false">H2727*(1-I2727/100)</f>
        <v>9411.568</v>
      </c>
      <c r="M2727" s="4" t="n">
        <f aca="false">H2727*CALCULATIONS!$B$2</f>
        <v>7058.676</v>
      </c>
      <c r="N2727" s="4" t="n">
        <f aca="false">IF(J2727="Yes",H2727*CALCULATIONS!$B$3,0)</f>
        <v>0</v>
      </c>
      <c r="O2727" s="4" t="n">
        <f aca="false">L2727-M2727-N2727</f>
        <v>2352.892</v>
      </c>
      <c r="P2727" s="16" t="n">
        <f aca="false">IF(L2727&gt;0,O2727/L2727,"")</f>
        <v>0.25</v>
      </c>
    </row>
    <row r="2728" customFormat="false" ht="15" hidden="false" customHeight="false" outlineLevel="0" collapsed="false">
      <c r="A2728" s="2" t="str">
        <f aca="false">RAW_DATA!A2724</f>
        <v>ORD-102723</v>
      </c>
      <c r="B2728" s="2" t="str">
        <f aca="false">RAW_DATA!B2724</f>
        <v>CUST-8978</v>
      </c>
      <c r="C2728" s="2" t="str">
        <f aca="false">RAW_DATA!C2724</f>
        <v>Women</v>
      </c>
      <c r="D2728" s="2" t="str">
        <f aca="false">RAW_DATA!D2724</f>
        <v>WOM-LEHENGA-001</v>
      </c>
      <c r="E2728" s="14" t="str">
        <f aca="false">RAW_DATA!E2724</f>
        <v>2024-11-01</v>
      </c>
      <c r="F2728" s="14" t="str">
        <f aca="false">RAW_DATA!F2724</f>
        <v>2024-11-06</v>
      </c>
      <c r="G2728" s="2" t="str">
        <f aca="false">RAW_DATA!G2724</f>
        <v>Gandaki</v>
      </c>
      <c r="H2728" s="4" t="n">
        <f aca="false">RAW_DATA!H2724</f>
        <v>9307.33</v>
      </c>
      <c r="I2728" s="5" t="n">
        <f aca="false">RAW_DATA!I2724</f>
        <v>30</v>
      </c>
      <c r="J2728" s="2" t="str">
        <f aca="false">RAW_DATA!J2724</f>
        <v>No</v>
      </c>
      <c r="K2728" s="15" t="n">
        <f aca="false">IF(AND(F2728&lt;&gt;"",E2728&lt;&gt;""),DATEVALUE(F2728)-DATEVALUE(E2728),"")</f>
        <v>5</v>
      </c>
      <c r="L2728" s="4" t="n">
        <f aca="false">H2728*(1-I2728/100)</f>
        <v>6515.131</v>
      </c>
      <c r="M2728" s="4" t="n">
        <f aca="false">H2728*CALCULATIONS!$B$2</f>
        <v>5584.398</v>
      </c>
      <c r="N2728" s="4" t="n">
        <f aca="false">IF(J2728="Yes",H2728*CALCULATIONS!$B$3,0)</f>
        <v>0</v>
      </c>
      <c r="O2728" s="4" t="n">
        <f aca="false">L2728-M2728-N2728</f>
        <v>930.732999999999</v>
      </c>
      <c r="P2728" s="16" t="n">
        <f aca="false">IF(L2728&gt;0,O2728/L2728,"")</f>
        <v>0.142857142857143</v>
      </c>
    </row>
    <row r="2729" customFormat="false" ht="15" hidden="false" customHeight="false" outlineLevel="0" collapsed="false">
      <c r="A2729" s="2" t="str">
        <f aca="false">RAW_DATA!A2725</f>
        <v>ORD-102724</v>
      </c>
      <c r="B2729" s="2" t="str">
        <f aca="false">RAW_DATA!B2725</f>
        <v>CUST-5428</v>
      </c>
      <c r="C2729" s="2" t="str">
        <f aca="false">RAW_DATA!C2725</f>
        <v>Men</v>
      </c>
      <c r="D2729" s="2" t="str">
        <f aca="false">RAW_DATA!D2725</f>
        <v>MEN-JACKET-001</v>
      </c>
      <c r="E2729" s="14" t="str">
        <f aca="false">RAW_DATA!E2725</f>
        <v>2024-02-26</v>
      </c>
      <c r="F2729" s="14" t="str">
        <f aca="false">RAW_DATA!F2725</f>
        <v>2024-02-29</v>
      </c>
      <c r="G2729" s="2" t="str">
        <f aca="false">RAW_DATA!G2725</f>
        <v>Madhesh</v>
      </c>
      <c r="H2729" s="4" t="n">
        <f aca="false">RAW_DATA!H2725</f>
        <v>8550.96</v>
      </c>
      <c r="I2729" s="5" t="n">
        <f aca="false">RAW_DATA!I2725</f>
        <v>5</v>
      </c>
      <c r="J2729" s="2" t="str">
        <f aca="false">RAW_DATA!J2725</f>
        <v>No</v>
      </c>
      <c r="K2729" s="15" t="n">
        <f aca="false">IF(AND(F2729&lt;&gt;"",E2729&lt;&gt;""),DATEVALUE(F2729)-DATEVALUE(E2729),"")</f>
        <v>3</v>
      </c>
      <c r="L2729" s="4" t="n">
        <f aca="false">H2729*(1-I2729/100)</f>
        <v>8123.412</v>
      </c>
      <c r="M2729" s="4" t="n">
        <f aca="false">H2729*CALCULATIONS!$B$2</f>
        <v>5130.576</v>
      </c>
      <c r="N2729" s="4" t="n">
        <f aca="false">IF(J2729="Yes",H2729*CALCULATIONS!$B$3,0)</f>
        <v>0</v>
      </c>
      <c r="O2729" s="4" t="n">
        <f aca="false">L2729-M2729-N2729</f>
        <v>2992.836</v>
      </c>
      <c r="P2729" s="16" t="n">
        <f aca="false">IF(L2729&gt;0,O2729/L2729,"")</f>
        <v>0.368421052631579</v>
      </c>
    </row>
    <row r="2730" customFormat="false" ht="15" hidden="false" customHeight="false" outlineLevel="0" collapsed="false">
      <c r="A2730" s="2" t="str">
        <f aca="false">RAW_DATA!A2726</f>
        <v>ORD-102725</v>
      </c>
      <c r="B2730" s="2" t="str">
        <f aca="false">RAW_DATA!B2726</f>
        <v>CUST-9063</v>
      </c>
      <c r="C2730" s="2" t="str">
        <f aca="false">RAW_DATA!C2726</f>
        <v>Women</v>
      </c>
      <c r="D2730" s="2" t="str">
        <f aca="false">RAW_DATA!D2726</f>
        <v>WOM-JEANS-001</v>
      </c>
      <c r="E2730" s="14" t="str">
        <f aca="false">RAW_DATA!E2726</f>
        <v>2024-06-30</v>
      </c>
      <c r="F2730" s="14" t="str">
        <f aca="false">RAW_DATA!F2726</f>
        <v>2024-07-08</v>
      </c>
      <c r="G2730" s="2" t="str">
        <f aca="false">RAW_DATA!G2726</f>
        <v>Madhesh</v>
      </c>
      <c r="H2730" s="4" t="n">
        <f aca="false">RAW_DATA!H2726</f>
        <v>7228.56</v>
      </c>
      <c r="I2730" s="5" t="n">
        <f aca="false">RAW_DATA!I2726</f>
        <v>0</v>
      </c>
      <c r="J2730" s="2" t="str">
        <f aca="false">RAW_DATA!J2726</f>
        <v>No</v>
      </c>
      <c r="K2730" s="15" t="n">
        <f aca="false">IF(AND(F2730&lt;&gt;"",E2730&lt;&gt;""),DATEVALUE(F2730)-DATEVALUE(E2730),"")</f>
        <v>8</v>
      </c>
      <c r="L2730" s="4" t="n">
        <f aca="false">H2730*(1-I2730/100)</f>
        <v>7228.56</v>
      </c>
      <c r="M2730" s="4" t="n">
        <f aca="false">H2730*CALCULATIONS!$B$2</f>
        <v>4337.136</v>
      </c>
      <c r="N2730" s="4" t="n">
        <f aca="false">IF(J2730="Yes",H2730*CALCULATIONS!$B$3,0)</f>
        <v>0</v>
      </c>
      <c r="O2730" s="4" t="n">
        <f aca="false">L2730-M2730-N2730</f>
        <v>2891.424</v>
      </c>
      <c r="P2730" s="16" t="n">
        <f aca="false">IF(L2730&gt;0,O2730/L2730,"")</f>
        <v>0.4</v>
      </c>
    </row>
    <row r="2731" customFormat="false" ht="15" hidden="false" customHeight="false" outlineLevel="0" collapsed="false">
      <c r="A2731" s="2" t="str">
        <f aca="false">RAW_DATA!A2727</f>
        <v>ORD-102726</v>
      </c>
      <c r="B2731" s="2" t="str">
        <f aca="false">RAW_DATA!B2727</f>
        <v>CUST-5115</v>
      </c>
      <c r="C2731" s="2" t="str">
        <f aca="false">RAW_DATA!C2727</f>
        <v>Men</v>
      </c>
      <c r="D2731" s="2" t="str">
        <f aca="false">RAW_DATA!D2727</f>
        <v>MEN-CHINO-001</v>
      </c>
      <c r="E2731" s="14" t="str">
        <f aca="false">RAW_DATA!E2727</f>
        <v>2024-09-12</v>
      </c>
      <c r="F2731" s="14" t="str">
        <f aca="false">RAW_DATA!F2727</f>
        <v>2024-09-19</v>
      </c>
      <c r="G2731" s="2" t="str">
        <f aca="false">RAW_DATA!G2727</f>
        <v>Sudurpashchim</v>
      </c>
      <c r="H2731" s="4" t="n">
        <f aca="false">RAW_DATA!H2727</f>
        <v>8809.04</v>
      </c>
      <c r="I2731" s="5" t="n">
        <f aca="false">RAW_DATA!I2727</f>
        <v>0</v>
      </c>
      <c r="J2731" s="2" t="str">
        <f aca="false">RAW_DATA!J2727</f>
        <v>No</v>
      </c>
      <c r="K2731" s="15" t="n">
        <f aca="false">IF(AND(F2731&lt;&gt;"",E2731&lt;&gt;""),DATEVALUE(F2731)-DATEVALUE(E2731),"")</f>
        <v>7</v>
      </c>
      <c r="L2731" s="4" t="n">
        <f aca="false">H2731*(1-I2731/100)</f>
        <v>8809.04</v>
      </c>
      <c r="M2731" s="4" t="n">
        <f aca="false">H2731*CALCULATIONS!$B$2</f>
        <v>5285.424</v>
      </c>
      <c r="N2731" s="4" t="n">
        <f aca="false">IF(J2731="Yes",H2731*CALCULATIONS!$B$3,0)</f>
        <v>0</v>
      </c>
      <c r="O2731" s="4" t="n">
        <f aca="false">L2731-M2731-N2731</f>
        <v>3523.616</v>
      </c>
      <c r="P2731" s="16" t="n">
        <f aca="false">IF(L2731&gt;0,O2731/L2731,"")</f>
        <v>0.4</v>
      </c>
    </row>
    <row r="2732" customFormat="false" ht="15" hidden="false" customHeight="false" outlineLevel="0" collapsed="false">
      <c r="A2732" s="2" t="str">
        <f aca="false">RAW_DATA!A2728</f>
        <v>ORD-102727</v>
      </c>
      <c r="B2732" s="2" t="str">
        <f aca="false">RAW_DATA!B2728</f>
        <v>CUST-1017</v>
      </c>
      <c r="C2732" s="2" t="str">
        <f aca="false">RAW_DATA!C2728</f>
        <v>Women</v>
      </c>
      <c r="D2732" s="2" t="str">
        <f aca="false">RAW_DATA!D2728</f>
        <v>WOM-BLOUSE-001</v>
      </c>
      <c r="E2732" s="14" t="str">
        <f aca="false">RAW_DATA!E2728</f>
        <v>2024-01-24</v>
      </c>
      <c r="F2732" s="14" t="str">
        <f aca="false">RAW_DATA!F2728</f>
        <v>2024-01-27</v>
      </c>
      <c r="G2732" s="2" t="str">
        <f aca="false">RAW_DATA!G2728</f>
        <v>Gandaki</v>
      </c>
      <c r="H2732" s="4" t="n">
        <f aca="false">RAW_DATA!H2728</f>
        <v>11538.39</v>
      </c>
      <c r="I2732" s="5" t="n">
        <f aca="false">RAW_DATA!I2728</f>
        <v>25</v>
      </c>
      <c r="J2732" s="2" t="str">
        <f aca="false">RAW_DATA!J2728</f>
        <v>No</v>
      </c>
      <c r="K2732" s="15" t="n">
        <f aca="false">IF(AND(F2732&lt;&gt;"",E2732&lt;&gt;""),DATEVALUE(F2732)-DATEVALUE(E2732),"")</f>
        <v>3</v>
      </c>
      <c r="L2732" s="4" t="n">
        <f aca="false">H2732*(1-I2732/100)</f>
        <v>8653.7925</v>
      </c>
      <c r="M2732" s="4" t="n">
        <f aca="false">H2732*CALCULATIONS!$B$2</f>
        <v>6923.034</v>
      </c>
      <c r="N2732" s="4" t="n">
        <f aca="false">IF(J2732="Yes",H2732*CALCULATIONS!$B$3,0)</f>
        <v>0</v>
      </c>
      <c r="O2732" s="4" t="n">
        <f aca="false">L2732-M2732-N2732</f>
        <v>1730.7585</v>
      </c>
      <c r="P2732" s="16" t="n">
        <f aca="false">IF(L2732&gt;0,O2732/L2732,"")</f>
        <v>0.2</v>
      </c>
    </row>
    <row r="2733" customFormat="false" ht="15" hidden="false" customHeight="false" outlineLevel="0" collapsed="false">
      <c r="A2733" s="2" t="str">
        <f aca="false">RAW_DATA!A2729</f>
        <v>ORD-102728</v>
      </c>
      <c r="B2733" s="2" t="str">
        <f aca="false">RAW_DATA!B2729</f>
        <v>CUST-6796</v>
      </c>
      <c r="C2733" s="2" t="str">
        <f aca="false">RAW_DATA!C2729</f>
        <v>Men</v>
      </c>
      <c r="D2733" s="2" t="str">
        <f aca="false">RAW_DATA!D2729</f>
        <v>MEN-KURTA-001</v>
      </c>
      <c r="E2733" s="14" t="str">
        <f aca="false">RAW_DATA!E2729</f>
        <v>2024-01-23</v>
      </c>
      <c r="F2733" s="14" t="str">
        <f aca="false">RAW_DATA!F2729</f>
        <v>2024-02-01</v>
      </c>
      <c r="G2733" s="2" t="str">
        <f aca="false">RAW_DATA!G2729</f>
        <v>Bagmati</v>
      </c>
      <c r="H2733" s="4" t="n">
        <f aca="false">RAW_DATA!H2729</f>
        <v>9934.77</v>
      </c>
      <c r="I2733" s="5" t="n">
        <f aca="false">RAW_DATA!I2729</f>
        <v>5</v>
      </c>
      <c r="J2733" s="2" t="str">
        <f aca="false">RAW_DATA!J2729</f>
        <v>No</v>
      </c>
      <c r="K2733" s="15" t="n">
        <f aca="false">IF(AND(F2733&lt;&gt;"",E2733&lt;&gt;""),DATEVALUE(F2733)-DATEVALUE(E2733),"")</f>
        <v>9</v>
      </c>
      <c r="L2733" s="4" t="n">
        <f aca="false">H2733*(1-I2733/100)</f>
        <v>9438.0315</v>
      </c>
      <c r="M2733" s="4" t="n">
        <f aca="false">H2733*CALCULATIONS!$B$2</f>
        <v>5960.862</v>
      </c>
      <c r="N2733" s="4" t="n">
        <f aca="false">IF(J2733="Yes",H2733*CALCULATIONS!$B$3,0)</f>
        <v>0</v>
      </c>
      <c r="O2733" s="4" t="n">
        <f aca="false">L2733-M2733-N2733</f>
        <v>3477.1695</v>
      </c>
      <c r="P2733" s="16" t="n">
        <f aca="false">IF(L2733&gt;0,O2733/L2733,"")</f>
        <v>0.368421052631579</v>
      </c>
    </row>
    <row r="2734" customFormat="false" ht="15" hidden="false" customHeight="false" outlineLevel="0" collapsed="false">
      <c r="A2734" s="2" t="str">
        <f aca="false">RAW_DATA!A2730</f>
        <v>ORD-102729</v>
      </c>
      <c r="B2734" s="2" t="str">
        <f aca="false">RAW_DATA!B2730</f>
        <v>CUST-8678</v>
      </c>
      <c r="C2734" s="2" t="str">
        <f aca="false">RAW_DATA!C2730</f>
        <v>Kids</v>
      </c>
      <c r="D2734" s="2" t="str">
        <f aca="false">RAW_DATA!D2730</f>
        <v>KID-KURTA-001</v>
      </c>
      <c r="E2734" s="14" t="str">
        <f aca="false">RAW_DATA!E2730</f>
        <v>2024-05-23</v>
      </c>
      <c r="F2734" s="14" t="str">
        <f aca="false">RAW_DATA!F2730</f>
        <v>2024-05-30</v>
      </c>
      <c r="G2734" s="2" t="str">
        <f aca="false">RAW_DATA!G2730</f>
        <v>Sudurpashchim</v>
      </c>
      <c r="H2734" s="4" t="n">
        <f aca="false">RAW_DATA!H2730</f>
        <v>5315.79</v>
      </c>
      <c r="I2734" s="5" t="n">
        <f aca="false">RAW_DATA!I2730</f>
        <v>5</v>
      </c>
      <c r="J2734" s="2" t="str">
        <f aca="false">RAW_DATA!J2730</f>
        <v>No</v>
      </c>
      <c r="K2734" s="15" t="n">
        <f aca="false">IF(AND(F2734&lt;&gt;"",E2734&lt;&gt;""),DATEVALUE(F2734)-DATEVALUE(E2734),"")</f>
        <v>7</v>
      </c>
      <c r="L2734" s="4" t="n">
        <f aca="false">H2734*(1-I2734/100)</f>
        <v>5050.0005</v>
      </c>
      <c r="M2734" s="4" t="n">
        <f aca="false">H2734*CALCULATIONS!$B$2</f>
        <v>3189.474</v>
      </c>
      <c r="N2734" s="4" t="n">
        <f aca="false">IF(J2734="Yes",H2734*CALCULATIONS!$B$3,0)</f>
        <v>0</v>
      </c>
      <c r="O2734" s="4" t="n">
        <f aca="false">L2734-M2734-N2734</f>
        <v>1860.5265</v>
      </c>
      <c r="P2734" s="16" t="n">
        <f aca="false">IF(L2734&gt;0,O2734/L2734,"")</f>
        <v>0.368421052631579</v>
      </c>
    </row>
    <row r="2735" customFormat="false" ht="15" hidden="false" customHeight="false" outlineLevel="0" collapsed="false">
      <c r="A2735" s="2" t="str">
        <f aca="false">RAW_DATA!A2731</f>
        <v>ORD-102730</v>
      </c>
      <c r="B2735" s="2" t="str">
        <f aca="false">RAW_DATA!B2731</f>
        <v>CUST-9725</v>
      </c>
      <c r="C2735" s="2" t="str">
        <f aca="false">RAW_DATA!C2731</f>
        <v>Men</v>
      </c>
      <c r="D2735" s="2" t="str">
        <f aca="false">RAW_DATA!D2731</f>
        <v>MEN-JACKET-001</v>
      </c>
      <c r="E2735" s="14" t="str">
        <f aca="false">RAW_DATA!E2731</f>
        <v>2024-08-13</v>
      </c>
      <c r="F2735" s="14" t="str">
        <f aca="false">RAW_DATA!F2731</f>
        <v>2024-08-20</v>
      </c>
      <c r="G2735" s="2" t="str">
        <f aca="false">RAW_DATA!G2731</f>
        <v>Bagmati</v>
      </c>
      <c r="H2735" s="4" t="n">
        <f aca="false">RAW_DATA!H2731</f>
        <v>1897.35</v>
      </c>
      <c r="I2735" s="5" t="n">
        <f aca="false">RAW_DATA!I2731</f>
        <v>5</v>
      </c>
      <c r="J2735" s="2" t="str">
        <f aca="false">RAW_DATA!J2731</f>
        <v>No</v>
      </c>
      <c r="K2735" s="15" t="n">
        <f aca="false">IF(AND(F2735&lt;&gt;"",E2735&lt;&gt;""),DATEVALUE(F2735)-DATEVALUE(E2735),"")</f>
        <v>7</v>
      </c>
      <c r="L2735" s="4" t="n">
        <f aca="false">H2735*(1-I2735/100)</f>
        <v>1802.4825</v>
      </c>
      <c r="M2735" s="4" t="n">
        <f aca="false">H2735*CALCULATIONS!$B$2</f>
        <v>1138.41</v>
      </c>
      <c r="N2735" s="4" t="n">
        <f aca="false">IF(J2735="Yes",H2735*CALCULATIONS!$B$3,0)</f>
        <v>0</v>
      </c>
      <c r="O2735" s="4" t="n">
        <f aca="false">L2735-M2735-N2735</f>
        <v>664.0725</v>
      </c>
      <c r="P2735" s="16" t="n">
        <f aca="false">IF(L2735&gt;0,O2735/L2735,"")</f>
        <v>0.368421052631579</v>
      </c>
    </row>
    <row r="2736" customFormat="false" ht="15" hidden="false" customHeight="false" outlineLevel="0" collapsed="false">
      <c r="A2736" s="2" t="str">
        <f aca="false">RAW_DATA!A2732</f>
        <v>ORD-102731</v>
      </c>
      <c r="B2736" s="2" t="str">
        <f aca="false">RAW_DATA!B2732</f>
        <v>CUST-5379</v>
      </c>
      <c r="C2736" s="2" t="str">
        <f aca="false">RAW_DATA!C2732</f>
        <v>Women</v>
      </c>
      <c r="D2736" s="2" t="str">
        <f aca="false">RAW_DATA!D2732</f>
        <v>WOM-BLOUSE-001</v>
      </c>
      <c r="E2736" s="14" t="str">
        <f aca="false">RAW_DATA!E2732</f>
        <v>2024-02-04</v>
      </c>
      <c r="F2736" s="14" t="str">
        <f aca="false">RAW_DATA!F2732</f>
        <v>2024-02-10</v>
      </c>
      <c r="G2736" s="2" t="str">
        <f aca="false">RAW_DATA!G2732</f>
        <v>Gandaki</v>
      </c>
      <c r="H2736" s="4" t="n">
        <f aca="false">RAW_DATA!H2732</f>
        <v>10016.44</v>
      </c>
      <c r="I2736" s="5" t="n">
        <f aca="false">RAW_DATA!I2732</f>
        <v>0</v>
      </c>
      <c r="J2736" s="2" t="str">
        <f aca="false">RAW_DATA!J2732</f>
        <v>No</v>
      </c>
      <c r="K2736" s="15" t="n">
        <f aca="false">IF(AND(F2736&lt;&gt;"",E2736&lt;&gt;""),DATEVALUE(F2736)-DATEVALUE(E2736),"")</f>
        <v>6</v>
      </c>
      <c r="L2736" s="4" t="n">
        <f aca="false">H2736*(1-I2736/100)</f>
        <v>10016.44</v>
      </c>
      <c r="M2736" s="4" t="n">
        <f aca="false">H2736*CALCULATIONS!$B$2</f>
        <v>6009.864</v>
      </c>
      <c r="N2736" s="4" t="n">
        <f aca="false">IF(J2736="Yes",H2736*CALCULATIONS!$B$3,0)</f>
        <v>0</v>
      </c>
      <c r="O2736" s="4" t="n">
        <f aca="false">L2736-M2736-N2736</f>
        <v>4006.576</v>
      </c>
      <c r="P2736" s="16" t="n">
        <f aca="false">IF(L2736&gt;0,O2736/L2736,"")</f>
        <v>0.4</v>
      </c>
    </row>
    <row r="2737" customFormat="false" ht="15" hidden="false" customHeight="false" outlineLevel="0" collapsed="false">
      <c r="A2737" s="2" t="str">
        <f aca="false">RAW_DATA!A2733</f>
        <v>ORD-102732</v>
      </c>
      <c r="B2737" s="2" t="str">
        <f aca="false">RAW_DATA!B2733</f>
        <v>CUST-6242</v>
      </c>
      <c r="C2737" s="2" t="str">
        <f aca="false">RAW_DATA!C2733</f>
        <v>Kids</v>
      </c>
      <c r="D2737" s="2" t="str">
        <f aca="false">RAW_DATA!D2733</f>
        <v>KID-ONESIE-001</v>
      </c>
      <c r="E2737" s="14" t="str">
        <f aca="false">RAW_DATA!E2733</f>
        <v>2024-09-24</v>
      </c>
      <c r="F2737" s="14" t="str">
        <f aca="false">RAW_DATA!F2733</f>
        <v>2024-10-02</v>
      </c>
      <c r="G2737" s="2" t="str">
        <f aca="false">RAW_DATA!G2733</f>
        <v>Lumbini</v>
      </c>
      <c r="H2737" s="4" t="n">
        <f aca="false">RAW_DATA!H2733</f>
        <v>553.56</v>
      </c>
      <c r="I2737" s="5" t="n">
        <f aca="false">RAW_DATA!I2733</f>
        <v>5</v>
      </c>
      <c r="J2737" s="2" t="str">
        <f aca="false">RAW_DATA!J2733</f>
        <v>Yes</v>
      </c>
      <c r="K2737" s="15" t="n">
        <f aca="false">IF(AND(F2737&lt;&gt;"",E2737&lt;&gt;""),DATEVALUE(F2737)-DATEVALUE(E2737),"")</f>
        <v>8</v>
      </c>
      <c r="L2737" s="4" t="n">
        <f aca="false">H2737*(1-I2737/100)</f>
        <v>525.882</v>
      </c>
      <c r="M2737" s="4" t="n">
        <f aca="false">H2737*CALCULATIONS!$B$2</f>
        <v>332.136</v>
      </c>
      <c r="N2737" s="4" t="n">
        <f aca="false">IF(J2737="Yes",H2737*CALCULATIONS!$B$3,0)</f>
        <v>110.712</v>
      </c>
      <c r="O2737" s="4" t="n">
        <f aca="false">L2737-M2737-N2737</f>
        <v>83.034</v>
      </c>
      <c r="P2737" s="16" t="n">
        <f aca="false">IF(L2737&gt;0,O2737/L2737,"")</f>
        <v>0.157894736842105</v>
      </c>
    </row>
    <row r="2738" customFormat="false" ht="15" hidden="false" customHeight="false" outlineLevel="0" collapsed="false">
      <c r="A2738" s="2" t="str">
        <f aca="false">RAW_DATA!A2734</f>
        <v>ORD-102733</v>
      </c>
      <c r="B2738" s="2" t="str">
        <f aca="false">RAW_DATA!B2734</f>
        <v>CUST-5009</v>
      </c>
      <c r="C2738" s="2" t="str">
        <f aca="false">RAW_DATA!C2734</f>
        <v>Women</v>
      </c>
      <c r="D2738" s="2" t="str">
        <f aca="false">RAW_DATA!D2734</f>
        <v>WOM-CARDIGAN-001</v>
      </c>
      <c r="E2738" s="14" t="str">
        <f aca="false">RAW_DATA!E2734</f>
        <v>2024-05-21</v>
      </c>
      <c r="F2738" s="14" t="str">
        <f aca="false">RAW_DATA!F2734</f>
        <v>2024-05-23</v>
      </c>
      <c r="G2738" s="2" t="str">
        <f aca="false">RAW_DATA!G2734</f>
        <v>Karnali</v>
      </c>
      <c r="H2738" s="4" t="n">
        <f aca="false">RAW_DATA!H2734</f>
        <v>7957.39</v>
      </c>
      <c r="I2738" s="5" t="n">
        <f aca="false">RAW_DATA!I2734</f>
        <v>25</v>
      </c>
      <c r="J2738" s="2" t="str">
        <f aca="false">RAW_DATA!J2734</f>
        <v>No</v>
      </c>
      <c r="K2738" s="15" t="n">
        <f aca="false">IF(AND(F2738&lt;&gt;"",E2738&lt;&gt;""),DATEVALUE(F2738)-DATEVALUE(E2738),"")</f>
        <v>2</v>
      </c>
      <c r="L2738" s="4" t="n">
        <f aca="false">H2738*(1-I2738/100)</f>
        <v>5968.0425</v>
      </c>
      <c r="M2738" s="4" t="n">
        <f aca="false">H2738*CALCULATIONS!$B$2</f>
        <v>4774.434</v>
      </c>
      <c r="N2738" s="4" t="n">
        <f aca="false">IF(J2738="Yes",H2738*CALCULATIONS!$B$3,0)</f>
        <v>0</v>
      </c>
      <c r="O2738" s="4" t="n">
        <f aca="false">L2738-M2738-N2738</f>
        <v>1193.6085</v>
      </c>
      <c r="P2738" s="16" t="n">
        <f aca="false">IF(L2738&gt;0,O2738/L2738,"")</f>
        <v>0.2</v>
      </c>
    </row>
    <row r="2739" customFormat="false" ht="15" hidden="false" customHeight="false" outlineLevel="0" collapsed="false">
      <c r="A2739" s="2" t="str">
        <f aca="false">RAW_DATA!A2735</f>
        <v>ORD-102734</v>
      </c>
      <c r="B2739" s="2" t="str">
        <f aca="false">RAW_DATA!B2735</f>
        <v>CUST-5586</v>
      </c>
      <c r="C2739" s="2" t="str">
        <f aca="false">RAW_DATA!C2735</f>
        <v>Women</v>
      </c>
      <c r="D2739" s="2" t="str">
        <f aca="false">RAW_DATA!D2735</f>
        <v>WOM-TOP-001</v>
      </c>
      <c r="E2739" s="14" t="str">
        <f aca="false">RAW_DATA!E2735</f>
        <v>2024-11-25</v>
      </c>
      <c r="F2739" s="14" t="str">
        <f aca="false">RAW_DATA!F2735</f>
        <v>2024-11-30</v>
      </c>
      <c r="G2739" s="2" t="str">
        <f aca="false">RAW_DATA!G2735</f>
        <v>Bagmati</v>
      </c>
      <c r="H2739" s="4" t="n">
        <f aca="false">RAW_DATA!H2735</f>
        <v>951.36</v>
      </c>
      <c r="I2739" s="5" t="n">
        <f aca="false">RAW_DATA!I2735</f>
        <v>15</v>
      </c>
      <c r="J2739" s="2" t="str">
        <f aca="false">RAW_DATA!J2735</f>
        <v>No</v>
      </c>
      <c r="K2739" s="15" t="n">
        <f aca="false">IF(AND(F2739&lt;&gt;"",E2739&lt;&gt;""),DATEVALUE(F2739)-DATEVALUE(E2739),"")</f>
        <v>5</v>
      </c>
      <c r="L2739" s="4" t="n">
        <f aca="false">H2739*(1-I2739/100)</f>
        <v>808.656</v>
      </c>
      <c r="M2739" s="4" t="n">
        <f aca="false">H2739*CALCULATIONS!$B$2</f>
        <v>570.816</v>
      </c>
      <c r="N2739" s="4" t="n">
        <f aca="false">IF(J2739="Yes",H2739*CALCULATIONS!$B$3,0)</f>
        <v>0</v>
      </c>
      <c r="O2739" s="4" t="n">
        <f aca="false">L2739-M2739-N2739</f>
        <v>237.84</v>
      </c>
      <c r="P2739" s="16" t="n">
        <f aca="false">IF(L2739&gt;0,O2739/L2739,"")</f>
        <v>0.294117647058823</v>
      </c>
    </row>
    <row r="2740" customFormat="false" ht="15" hidden="false" customHeight="false" outlineLevel="0" collapsed="false">
      <c r="A2740" s="2" t="str">
        <f aca="false">RAW_DATA!A2736</f>
        <v>ORD-102735</v>
      </c>
      <c r="B2740" s="2" t="str">
        <f aca="false">RAW_DATA!B2736</f>
        <v>CUST-4153</v>
      </c>
      <c r="C2740" s="2" t="str">
        <f aca="false">RAW_DATA!C2736</f>
        <v>Men</v>
      </c>
      <c r="D2740" s="2" t="str">
        <f aca="false">RAW_DATA!D2736</f>
        <v>MEN-POLO-001</v>
      </c>
      <c r="E2740" s="14" t="str">
        <f aca="false">RAW_DATA!E2736</f>
        <v>2024-04-17</v>
      </c>
      <c r="F2740" s="14" t="str">
        <f aca="false">RAW_DATA!F2736</f>
        <v>2024-04-19</v>
      </c>
      <c r="G2740" s="2" t="str">
        <f aca="false">RAW_DATA!G2736</f>
        <v>Karnali</v>
      </c>
      <c r="H2740" s="4" t="n">
        <f aca="false">RAW_DATA!H2736</f>
        <v>13957.33</v>
      </c>
      <c r="I2740" s="5" t="n">
        <f aca="false">RAW_DATA!I2736</f>
        <v>10</v>
      </c>
      <c r="J2740" s="2" t="str">
        <f aca="false">RAW_DATA!J2736</f>
        <v>No</v>
      </c>
      <c r="K2740" s="15" t="n">
        <f aca="false">IF(AND(F2740&lt;&gt;"",E2740&lt;&gt;""),DATEVALUE(F2740)-DATEVALUE(E2740),"")</f>
        <v>2</v>
      </c>
      <c r="L2740" s="4" t="n">
        <f aca="false">H2740*(1-I2740/100)</f>
        <v>12561.597</v>
      </c>
      <c r="M2740" s="4" t="n">
        <f aca="false">H2740*CALCULATIONS!$B$2</f>
        <v>8374.398</v>
      </c>
      <c r="N2740" s="4" t="n">
        <f aca="false">IF(J2740="Yes",H2740*CALCULATIONS!$B$3,0)</f>
        <v>0</v>
      </c>
      <c r="O2740" s="4" t="n">
        <f aca="false">L2740-M2740-N2740</f>
        <v>4187.199</v>
      </c>
      <c r="P2740" s="16" t="n">
        <f aca="false">IF(L2740&gt;0,O2740/L2740,"")</f>
        <v>0.333333333333333</v>
      </c>
    </row>
    <row r="2741" customFormat="false" ht="15" hidden="false" customHeight="false" outlineLevel="0" collapsed="false">
      <c r="A2741" s="2" t="str">
        <f aca="false">RAW_DATA!A2737</f>
        <v>ORD-102736</v>
      </c>
      <c r="B2741" s="2" t="str">
        <f aca="false">RAW_DATA!B2737</f>
        <v>CUST-2416</v>
      </c>
      <c r="C2741" s="2" t="str">
        <f aca="false">RAW_DATA!C2737</f>
        <v>Women</v>
      </c>
      <c r="D2741" s="2" t="str">
        <f aca="false">RAW_DATA!D2737</f>
        <v>WOM-LEHENGA-001</v>
      </c>
      <c r="E2741" s="14" t="str">
        <f aca="false">RAW_DATA!E2737</f>
        <v>2024-12-02</v>
      </c>
      <c r="F2741" s="14" t="str">
        <f aca="false">RAW_DATA!F2737</f>
        <v>2024-12-16</v>
      </c>
      <c r="G2741" s="2" t="str">
        <f aca="false">RAW_DATA!G2737</f>
        <v>Madhesh</v>
      </c>
      <c r="H2741" s="4" t="n">
        <f aca="false">RAW_DATA!H2737</f>
        <v>9060.15</v>
      </c>
      <c r="I2741" s="5" t="n">
        <f aca="false">RAW_DATA!I2737</f>
        <v>30</v>
      </c>
      <c r="J2741" s="2" t="str">
        <f aca="false">RAW_DATA!J2737</f>
        <v>No</v>
      </c>
      <c r="K2741" s="15" t="n">
        <f aca="false">IF(AND(F2741&lt;&gt;"",E2741&lt;&gt;""),DATEVALUE(F2741)-DATEVALUE(E2741),"")</f>
        <v>14</v>
      </c>
      <c r="L2741" s="4" t="n">
        <f aca="false">H2741*(1-I2741/100)</f>
        <v>6342.105</v>
      </c>
      <c r="M2741" s="4" t="n">
        <f aca="false">H2741*CALCULATIONS!$B$2</f>
        <v>5436.09</v>
      </c>
      <c r="N2741" s="4" t="n">
        <f aca="false">IF(J2741="Yes",H2741*CALCULATIONS!$B$3,0)</f>
        <v>0</v>
      </c>
      <c r="O2741" s="4" t="n">
        <f aca="false">L2741-M2741-N2741</f>
        <v>906.015</v>
      </c>
      <c r="P2741" s="16" t="n">
        <f aca="false">IF(L2741&gt;0,O2741/L2741,"")</f>
        <v>0.142857142857143</v>
      </c>
    </row>
    <row r="2742" customFormat="false" ht="15" hidden="false" customHeight="false" outlineLevel="0" collapsed="false">
      <c r="A2742" s="2" t="str">
        <f aca="false">RAW_DATA!A2738</f>
        <v>ORD-102737</v>
      </c>
      <c r="B2742" s="2" t="str">
        <f aca="false">RAW_DATA!B2738</f>
        <v>CUST-3403</v>
      </c>
      <c r="C2742" s="2" t="str">
        <f aca="false">RAW_DATA!C2738</f>
        <v>Men</v>
      </c>
      <c r="D2742" s="2" t="str">
        <f aca="false">RAW_DATA!D2738</f>
        <v>MEN-CHINO-001</v>
      </c>
      <c r="E2742" s="14" t="str">
        <f aca="false">RAW_DATA!E2738</f>
        <v>2024-08-27</v>
      </c>
      <c r="F2742" s="14" t="str">
        <f aca="false">RAW_DATA!F2738</f>
        <v>2024-09-02</v>
      </c>
      <c r="G2742" s="2" t="str">
        <f aca="false">RAW_DATA!G2738</f>
        <v>Sudurpashchim</v>
      </c>
      <c r="H2742" s="4" t="n">
        <f aca="false">RAW_DATA!H2738</f>
        <v>11583.17</v>
      </c>
      <c r="I2742" s="5" t="n">
        <f aca="false">RAW_DATA!I2738</f>
        <v>30</v>
      </c>
      <c r="J2742" s="2" t="str">
        <f aca="false">RAW_DATA!J2738</f>
        <v>Yes</v>
      </c>
      <c r="K2742" s="15" t="n">
        <f aca="false">IF(AND(F2742&lt;&gt;"",E2742&lt;&gt;""),DATEVALUE(F2742)-DATEVALUE(E2742),"")</f>
        <v>6</v>
      </c>
      <c r="L2742" s="4" t="n">
        <f aca="false">H2742*(1-I2742/100)</f>
        <v>8108.219</v>
      </c>
      <c r="M2742" s="4" t="n">
        <f aca="false">H2742*CALCULATIONS!$B$2</f>
        <v>6949.902</v>
      </c>
      <c r="N2742" s="4" t="n">
        <f aca="false">IF(J2742="Yes",H2742*CALCULATIONS!$B$3,0)</f>
        <v>2316.634</v>
      </c>
      <c r="O2742" s="4" t="n">
        <f aca="false">L2742-M2742-N2742</f>
        <v>-1158.317</v>
      </c>
      <c r="P2742" s="16" t="n">
        <f aca="false">IF(L2742&gt;0,O2742/L2742,"")</f>
        <v>-0.142857142857143</v>
      </c>
    </row>
    <row r="2743" customFormat="false" ht="15" hidden="false" customHeight="false" outlineLevel="0" collapsed="false">
      <c r="A2743" s="2" t="str">
        <f aca="false">RAW_DATA!A2739</f>
        <v>ORD-102738</v>
      </c>
      <c r="B2743" s="2" t="str">
        <f aca="false">RAW_DATA!B2739</f>
        <v>CUST-7887</v>
      </c>
      <c r="C2743" s="2" t="str">
        <f aca="false">RAW_DATA!C2739</f>
        <v>Kids</v>
      </c>
      <c r="D2743" s="2" t="str">
        <f aca="false">RAW_DATA!D2739</f>
        <v>KID-UNIFORM-001</v>
      </c>
      <c r="E2743" s="14" t="str">
        <f aca="false">RAW_DATA!E2739</f>
        <v>2024-11-14</v>
      </c>
      <c r="F2743" s="14" t="str">
        <f aca="false">RAW_DATA!F2739</f>
        <v>2024-11-20</v>
      </c>
      <c r="G2743" s="2" t="str">
        <f aca="false">RAW_DATA!G2739</f>
        <v>Karnali</v>
      </c>
      <c r="H2743" s="4" t="n">
        <f aca="false">RAW_DATA!H2739</f>
        <v>5029.93</v>
      </c>
      <c r="I2743" s="5" t="n">
        <f aca="false">RAW_DATA!I2739</f>
        <v>20</v>
      </c>
      <c r="J2743" s="2" t="str">
        <f aca="false">RAW_DATA!J2739</f>
        <v>No</v>
      </c>
      <c r="K2743" s="15" t="n">
        <f aca="false">IF(AND(F2743&lt;&gt;"",E2743&lt;&gt;""),DATEVALUE(F2743)-DATEVALUE(E2743),"")</f>
        <v>6</v>
      </c>
      <c r="L2743" s="4" t="n">
        <f aca="false">H2743*(1-I2743/100)</f>
        <v>4023.944</v>
      </c>
      <c r="M2743" s="4" t="n">
        <f aca="false">H2743*CALCULATIONS!$B$2</f>
        <v>3017.958</v>
      </c>
      <c r="N2743" s="4" t="n">
        <f aca="false">IF(J2743="Yes",H2743*CALCULATIONS!$B$3,0)</f>
        <v>0</v>
      </c>
      <c r="O2743" s="4" t="n">
        <f aca="false">L2743-M2743-N2743</f>
        <v>1005.986</v>
      </c>
      <c r="P2743" s="16" t="n">
        <f aca="false">IF(L2743&gt;0,O2743/L2743,"")</f>
        <v>0.25</v>
      </c>
    </row>
    <row r="2744" customFormat="false" ht="15" hidden="false" customHeight="false" outlineLevel="0" collapsed="false">
      <c r="A2744" s="2" t="str">
        <f aca="false">RAW_DATA!A2740</f>
        <v>ORD-102739</v>
      </c>
      <c r="B2744" s="2" t="str">
        <f aca="false">RAW_DATA!B2740</f>
        <v>CUST-9234</v>
      </c>
      <c r="C2744" s="2" t="str">
        <f aca="false">RAW_DATA!C2740</f>
        <v>Kids</v>
      </c>
      <c r="D2744" s="2" t="str">
        <f aca="false">RAW_DATA!D2740</f>
        <v>KID-DRESS-001</v>
      </c>
      <c r="E2744" s="14" t="str">
        <f aca="false">RAW_DATA!E2740</f>
        <v>2024-11-30</v>
      </c>
      <c r="F2744" s="14" t="str">
        <f aca="false">RAW_DATA!F2740</f>
        <v>2024-12-05</v>
      </c>
      <c r="G2744" s="2" t="str">
        <f aca="false">RAW_DATA!G2740</f>
        <v>Bagmati</v>
      </c>
      <c r="H2744" s="4" t="n">
        <f aca="false">RAW_DATA!H2740</f>
        <v>2593.97</v>
      </c>
      <c r="I2744" s="5" t="n">
        <f aca="false">RAW_DATA!I2740</f>
        <v>25</v>
      </c>
      <c r="J2744" s="2" t="str">
        <f aca="false">RAW_DATA!J2740</f>
        <v>No</v>
      </c>
      <c r="K2744" s="15" t="n">
        <f aca="false">IF(AND(F2744&lt;&gt;"",E2744&lt;&gt;""),DATEVALUE(F2744)-DATEVALUE(E2744),"")</f>
        <v>5</v>
      </c>
      <c r="L2744" s="4" t="n">
        <f aca="false">H2744*(1-I2744/100)</f>
        <v>1945.4775</v>
      </c>
      <c r="M2744" s="4" t="n">
        <f aca="false">H2744*CALCULATIONS!$B$2</f>
        <v>1556.382</v>
      </c>
      <c r="N2744" s="4" t="n">
        <f aca="false">IF(J2744="Yes",H2744*CALCULATIONS!$B$3,0)</f>
        <v>0</v>
      </c>
      <c r="O2744" s="4" t="n">
        <f aca="false">L2744-M2744-N2744</f>
        <v>389.0955</v>
      </c>
      <c r="P2744" s="16" t="n">
        <f aca="false">IF(L2744&gt;0,O2744/L2744,"")</f>
        <v>0.2</v>
      </c>
    </row>
    <row r="2745" customFormat="false" ht="15" hidden="false" customHeight="false" outlineLevel="0" collapsed="false">
      <c r="A2745" s="2" t="str">
        <f aca="false">RAW_DATA!A2741</f>
        <v>ORD-102740</v>
      </c>
      <c r="B2745" s="2" t="str">
        <f aca="false">RAW_DATA!B2741</f>
        <v>CUST-8019</v>
      </c>
      <c r="C2745" s="2" t="str">
        <f aca="false">RAW_DATA!C2741</f>
        <v>Kids</v>
      </c>
      <c r="D2745" s="2" t="str">
        <f aca="false">RAW_DATA!D2741</f>
        <v>KID-TSHIRT-001</v>
      </c>
      <c r="E2745" s="14" t="str">
        <f aca="false">RAW_DATA!E2741</f>
        <v>2024-12-13</v>
      </c>
      <c r="F2745" s="14" t="str">
        <f aca="false">RAW_DATA!F2741</f>
        <v>2024-12-22</v>
      </c>
      <c r="G2745" s="2" t="str">
        <f aca="false">RAW_DATA!G2741</f>
        <v>Sudurpashchim</v>
      </c>
      <c r="H2745" s="4" t="n">
        <f aca="false">RAW_DATA!H2741</f>
        <v>3805.99</v>
      </c>
      <c r="I2745" s="5" t="n">
        <f aca="false">RAW_DATA!I2741</f>
        <v>5</v>
      </c>
      <c r="J2745" s="2" t="str">
        <f aca="false">RAW_DATA!J2741</f>
        <v>Yes</v>
      </c>
      <c r="K2745" s="15" t="n">
        <f aca="false">IF(AND(F2745&lt;&gt;"",E2745&lt;&gt;""),DATEVALUE(F2745)-DATEVALUE(E2745),"")</f>
        <v>9</v>
      </c>
      <c r="L2745" s="4" t="n">
        <f aca="false">H2745*(1-I2745/100)</f>
        <v>3615.6905</v>
      </c>
      <c r="M2745" s="4" t="n">
        <f aca="false">H2745*CALCULATIONS!$B$2</f>
        <v>2283.594</v>
      </c>
      <c r="N2745" s="4" t="n">
        <f aca="false">IF(J2745="Yes",H2745*CALCULATIONS!$B$3,0)</f>
        <v>761.198</v>
      </c>
      <c r="O2745" s="4" t="n">
        <f aca="false">L2745-M2745-N2745</f>
        <v>570.8985</v>
      </c>
      <c r="P2745" s="16" t="n">
        <f aca="false">IF(L2745&gt;0,O2745/L2745,"")</f>
        <v>0.157894736842105</v>
      </c>
    </row>
    <row r="2746" customFormat="false" ht="15" hidden="false" customHeight="false" outlineLevel="0" collapsed="false">
      <c r="A2746" s="2" t="str">
        <f aca="false">RAW_DATA!A2742</f>
        <v>ORD-102741</v>
      </c>
      <c r="B2746" s="2" t="str">
        <f aca="false">RAW_DATA!B2742</f>
        <v>CUST-5596</v>
      </c>
      <c r="C2746" s="2" t="str">
        <f aca="false">RAW_DATA!C2742</f>
        <v>Men</v>
      </c>
      <c r="D2746" s="2" t="str">
        <f aca="false">RAW_DATA!D2742</f>
        <v>MEN-JACKET-001</v>
      </c>
      <c r="E2746" s="14" t="str">
        <f aca="false">RAW_DATA!E2742</f>
        <v>2024-11-22</v>
      </c>
      <c r="F2746" s="14" t="str">
        <f aca="false">RAW_DATA!F2742</f>
        <v>2024-11-27</v>
      </c>
      <c r="G2746" s="2" t="str">
        <f aca="false">RAW_DATA!G2742</f>
        <v>Karnali</v>
      </c>
      <c r="H2746" s="4" t="n">
        <f aca="false">RAW_DATA!H2742</f>
        <v>8361.22</v>
      </c>
      <c r="I2746" s="5" t="n">
        <f aca="false">RAW_DATA!I2742</f>
        <v>25</v>
      </c>
      <c r="J2746" s="2" t="str">
        <f aca="false">RAW_DATA!J2742</f>
        <v>No</v>
      </c>
      <c r="K2746" s="15" t="n">
        <f aca="false">IF(AND(F2746&lt;&gt;"",E2746&lt;&gt;""),DATEVALUE(F2746)-DATEVALUE(E2746),"")</f>
        <v>5</v>
      </c>
      <c r="L2746" s="4" t="n">
        <f aca="false">H2746*(1-I2746/100)</f>
        <v>6270.915</v>
      </c>
      <c r="M2746" s="4" t="n">
        <f aca="false">H2746*CALCULATIONS!$B$2</f>
        <v>5016.732</v>
      </c>
      <c r="N2746" s="4" t="n">
        <f aca="false">IF(J2746="Yes",H2746*CALCULATIONS!$B$3,0)</f>
        <v>0</v>
      </c>
      <c r="O2746" s="4" t="n">
        <f aca="false">L2746-M2746-N2746</f>
        <v>1254.183</v>
      </c>
      <c r="P2746" s="16" t="n">
        <f aca="false">IF(L2746&gt;0,O2746/L2746,"")</f>
        <v>0.2</v>
      </c>
    </row>
    <row r="2747" customFormat="false" ht="15" hidden="false" customHeight="false" outlineLevel="0" collapsed="false">
      <c r="A2747" s="2" t="str">
        <f aca="false">RAW_DATA!A2743</f>
        <v>ORD-102742</v>
      </c>
      <c r="B2747" s="2" t="str">
        <f aca="false">RAW_DATA!B2743</f>
        <v>CUST-6143</v>
      </c>
      <c r="C2747" s="2" t="str">
        <f aca="false">RAW_DATA!C2743</f>
        <v>Kids</v>
      </c>
      <c r="D2747" s="2" t="str">
        <f aca="false">RAW_DATA!D2743</f>
        <v>KID-HOODIE-001</v>
      </c>
      <c r="E2747" s="14" t="str">
        <f aca="false">RAW_DATA!E2743</f>
        <v>2024-11-17</v>
      </c>
      <c r="F2747" s="14" t="str">
        <f aca="false">RAW_DATA!F2743</f>
        <v>2024-11-26</v>
      </c>
      <c r="G2747" s="2" t="str">
        <f aca="false">RAW_DATA!G2743</f>
        <v>Gandaki</v>
      </c>
      <c r="H2747" s="4" t="n">
        <f aca="false">RAW_DATA!H2743</f>
        <v>4262.61</v>
      </c>
      <c r="I2747" s="5" t="n">
        <f aca="false">RAW_DATA!I2743</f>
        <v>25</v>
      </c>
      <c r="J2747" s="2" t="str">
        <f aca="false">RAW_DATA!J2743</f>
        <v>No</v>
      </c>
      <c r="K2747" s="15" t="n">
        <f aca="false">IF(AND(F2747&lt;&gt;"",E2747&lt;&gt;""),DATEVALUE(F2747)-DATEVALUE(E2747),"")</f>
        <v>9</v>
      </c>
      <c r="L2747" s="4" t="n">
        <f aca="false">H2747*(1-I2747/100)</f>
        <v>3196.9575</v>
      </c>
      <c r="M2747" s="4" t="n">
        <f aca="false">H2747*CALCULATIONS!$B$2</f>
        <v>2557.566</v>
      </c>
      <c r="N2747" s="4" t="n">
        <f aca="false">IF(J2747="Yes",H2747*CALCULATIONS!$B$3,0)</f>
        <v>0</v>
      </c>
      <c r="O2747" s="4" t="n">
        <f aca="false">L2747-M2747-N2747</f>
        <v>639.3915</v>
      </c>
      <c r="P2747" s="16" t="n">
        <f aca="false">IF(L2747&gt;0,O2747/L2747,"")</f>
        <v>0.2</v>
      </c>
    </row>
    <row r="2748" customFormat="false" ht="15" hidden="false" customHeight="false" outlineLevel="0" collapsed="false">
      <c r="A2748" s="2" t="str">
        <f aca="false">RAW_DATA!A2744</f>
        <v>ORD-102743</v>
      </c>
      <c r="B2748" s="2" t="str">
        <f aca="false">RAW_DATA!B2744</f>
        <v>CUST-8412</v>
      </c>
      <c r="C2748" s="2" t="str">
        <f aca="false">RAW_DATA!C2744</f>
        <v>Men</v>
      </c>
      <c r="D2748" s="2" t="str">
        <f aca="false">RAW_DATA!D2744</f>
        <v>MEN-KURTA-001</v>
      </c>
      <c r="E2748" s="14" t="str">
        <f aca="false">RAW_DATA!E2744</f>
        <v>2024-10-05</v>
      </c>
      <c r="F2748" s="14" t="str">
        <f aca="false">RAW_DATA!F2744</f>
        <v>2024-10-11</v>
      </c>
      <c r="G2748" s="2" t="str">
        <f aca="false">RAW_DATA!G2744</f>
        <v>Gandaki</v>
      </c>
      <c r="H2748" s="4" t="n">
        <f aca="false">RAW_DATA!H2744</f>
        <v>13238.65</v>
      </c>
      <c r="I2748" s="5" t="n">
        <f aca="false">RAW_DATA!I2744</f>
        <v>30</v>
      </c>
      <c r="J2748" s="2" t="str">
        <f aca="false">RAW_DATA!J2744</f>
        <v>No</v>
      </c>
      <c r="K2748" s="15" t="n">
        <f aca="false">IF(AND(F2748&lt;&gt;"",E2748&lt;&gt;""),DATEVALUE(F2748)-DATEVALUE(E2748),"")</f>
        <v>6</v>
      </c>
      <c r="L2748" s="4" t="n">
        <f aca="false">H2748*(1-I2748/100)</f>
        <v>9267.055</v>
      </c>
      <c r="M2748" s="4" t="n">
        <f aca="false">H2748*CALCULATIONS!$B$2</f>
        <v>7943.19</v>
      </c>
      <c r="N2748" s="4" t="n">
        <f aca="false">IF(J2748="Yes",H2748*CALCULATIONS!$B$3,0)</f>
        <v>0</v>
      </c>
      <c r="O2748" s="4" t="n">
        <f aca="false">L2748-M2748-N2748</f>
        <v>1323.865</v>
      </c>
      <c r="P2748" s="16" t="n">
        <f aca="false">IF(L2748&gt;0,O2748/L2748,"")</f>
        <v>0.142857142857143</v>
      </c>
    </row>
    <row r="2749" customFormat="false" ht="15" hidden="false" customHeight="false" outlineLevel="0" collapsed="false">
      <c r="A2749" s="2" t="str">
        <f aca="false">RAW_DATA!A2745</f>
        <v>ORD-102744</v>
      </c>
      <c r="B2749" s="2" t="str">
        <f aca="false">RAW_DATA!B2745</f>
        <v>CUST-5956</v>
      </c>
      <c r="C2749" s="2" t="str">
        <f aca="false">RAW_DATA!C2745</f>
        <v>Women</v>
      </c>
      <c r="D2749" s="2" t="str">
        <f aca="false">RAW_DATA!D2745</f>
        <v>WOM-SUIT-001</v>
      </c>
      <c r="E2749" s="14" t="str">
        <f aca="false">RAW_DATA!E2745</f>
        <v>2024-06-13</v>
      </c>
      <c r="F2749" s="14" t="str">
        <f aca="false">RAW_DATA!F2745</f>
        <v>2024-06-19</v>
      </c>
      <c r="G2749" s="2" t="str">
        <f aca="false">RAW_DATA!G2745</f>
        <v>Gandaki</v>
      </c>
      <c r="H2749" s="4" t="n">
        <f aca="false">RAW_DATA!H2745</f>
        <v>8956.19</v>
      </c>
      <c r="I2749" s="5" t="n">
        <f aca="false">RAW_DATA!I2745</f>
        <v>10</v>
      </c>
      <c r="J2749" s="2" t="str">
        <f aca="false">RAW_DATA!J2745</f>
        <v>Yes</v>
      </c>
      <c r="K2749" s="15" t="n">
        <f aca="false">IF(AND(F2749&lt;&gt;"",E2749&lt;&gt;""),DATEVALUE(F2749)-DATEVALUE(E2749),"")</f>
        <v>6</v>
      </c>
      <c r="L2749" s="4" t="n">
        <f aca="false">H2749*(1-I2749/100)</f>
        <v>8060.571</v>
      </c>
      <c r="M2749" s="4" t="n">
        <f aca="false">H2749*CALCULATIONS!$B$2</f>
        <v>5373.714</v>
      </c>
      <c r="N2749" s="4" t="n">
        <f aca="false">IF(J2749="Yes",H2749*CALCULATIONS!$B$3,0)</f>
        <v>1791.238</v>
      </c>
      <c r="O2749" s="4" t="n">
        <f aca="false">L2749-M2749-N2749</f>
        <v>895.619000000001</v>
      </c>
      <c r="P2749" s="16" t="n">
        <f aca="false">IF(L2749&gt;0,O2749/L2749,"")</f>
        <v>0.111111111111111</v>
      </c>
    </row>
    <row r="2750" customFormat="false" ht="15" hidden="false" customHeight="false" outlineLevel="0" collapsed="false">
      <c r="A2750" s="2" t="str">
        <f aca="false">RAW_DATA!A2746</f>
        <v>ORD-102745</v>
      </c>
      <c r="B2750" s="2" t="str">
        <f aca="false">RAW_DATA!B2746</f>
        <v>CUST-5318</v>
      </c>
      <c r="C2750" s="2" t="str">
        <f aca="false">RAW_DATA!C2746</f>
        <v>Men</v>
      </c>
      <c r="D2750" s="2" t="str">
        <f aca="false">RAW_DATA!D2746</f>
        <v>MEN-KURTA-001</v>
      </c>
      <c r="E2750" s="14" t="str">
        <f aca="false">RAW_DATA!E2746</f>
        <v>2024-07-26</v>
      </c>
      <c r="F2750" s="14" t="str">
        <f aca="false">RAW_DATA!F2746</f>
        <v>2024-08-04</v>
      </c>
      <c r="G2750" s="2" t="str">
        <f aca="false">RAW_DATA!G2746</f>
        <v>Lumbini</v>
      </c>
      <c r="H2750" s="4" t="n">
        <f aca="false">RAW_DATA!H2746</f>
        <v>6163.8</v>
      </c>
      <c r="I2750" s="5" t="n">
        <f aca="false">RAW_DATA!I2746</f>
        <v>25</v>
      </c>
      <c r="J2750" s="2" t="str">
        <f aca="false">RAW_DATA!J2746</f>
        <v>No</v>
      </c>
      <c r="K2750" s="15" t="n">
        <f aca="false">IF(AND(F2750&lt;&gt;"",E2750&lt;&gt;""),DATEVALUE(F2750)-DATEVALUE(E2750),"")</f>
        <v>9</v>
      </c>
      <c r="L2750" s="4" t="n">
        <f aca="false">H2750*(1-I2750/100)</f>
        <v>4622.85</v>
      </c>
      <c r="M2750" s="4" t="n">
        <f aca="false">H2750*CALCULATIONS!$B$2</f>
        <v>3698.28</v>
      </c>
      <c r="N2750" s="4" t="n">
        <f aca="false">IF(J2750="Yes",H2750*CALCULATIONS!$B$3,0)</f>
        <v>0</v>
      </c>
      <c r="O2750" s="4" t="n">
        <f aca="false">L2750-M2750-N2750</f>
        <v>924.570000000001</v>
      </c>
      <c r="P2750" s="16" t="n">
        <f aca="false">IF(L2750&gt;0,O2750/L2750,"")</f>
        <v>0.2</v>
      </c>
    </row>
    <row r="2751" customFormat="false" ht="15" hidden="false" customHeight="false" outlineLevel="0" collapsed="false">
      <c r="A2751" s="2" t="str">
        <f aca="false">RAW_DATA!A2747</f>
        <v>ORD-102746</v>
      </c>
      <c r="B2751" s="2" t="str">
        <f aca="false">RAW_DATA!B2747</f>
        <v>CUST-7530</v>
      </c>
      <c r="C2751" s="2" t="str">
        <f aca="false">RAW_DATA!C2747</f>
        <v>Women</v>
      </c>
      <c r="D2751" s="2" t="str">
        <f aca="false">RAW_DATA!D2747</f>
        <v>WOM-SUIT-001</v>
      </c>
      <c r="E2751" s="14" t="str">
        <f aca="false">RAW_DATA!E2747</f>
        <v>2024-03-20</v>
      </c>
      <c r="F2751" s="14" t="str">
        <f aca="false">RAW_DATA!F2747</f>
        <v>2024-04-02</v>
      </c>
      <c r="G2751" s="2" t="str">
        <f aca="false">RAW_DATA!G2747</f>
        <v>Madhesh</v>
      </c>
      <c r="H2751" s="4" t="n">
        <f aca="false">RAW_DATA!H2747</f>
        <v>831.39</v>
      </c>
      <c r="I2751" s="5" t="n">
        <f aca="false">RAW_DATA!I2747</f>
        <v>20</v>
      </c>
      <c r="J2751" s="2" t="str">
        <f aca="false">RAW_DATA!J2747</f>
        <v>No</v>
      </c>
      <c r="K2751" s="15" t="n">
        <f aca="false">IF(AND(F2751&lt;&gt;"",E2751&lt;&gt;""),DATEVALUE(F2751)-DATEVALUE(E2751),"")</f>
        <v>13</v>
      </c>
      <c r="L2751" s="4" t="n">
        <f aca="false">H2751*(1-I2751/100)</f>
        <v>665.112</v>
      </c>
      <c r="M2751" s="4" t="n">
        <f aca="false">H2751*CALCULATIONS!$B$2</f>
        <v>498.834</v>
      </c>
      <c r="N2751" s="4" t="n">
        <f aca="false">IF(J2751="Yes",H2751*CALCULATIONS!$B$3,0)</f>
        <v>0</v>
      </c>
      <c r="O2751" s="4" t="n">
        <f aca="false">L2751-M2751-N2751</f>
        <v>166.278</v>
      </c>
      <c r="P2751" s="16" t="n">
        <f aca="false">IF(L2751&gt;0,O2751/L2751,"")</f>
        <v>0.25</v>
      </c>
    </row>
    <row r="2752" customFormat="false" ht="15" hidden="false" customHeight="false" outlineLevel="0" collapsed="false">
      <c r="A2752" s="2" t="str">
        <f aca="false">RAW_DATA!A2748</f>
        <v>ORD-102747</v>
      </c>
      <c r="B2752" s="2" t="str">
        <f aca="false">RAW_DATA!B2748</f>
        <v>CUST-1456</v>
      </c>
      <c r="C2752" s="2" t="str">
        <f aca="false">RAW_DATA!C2748</f>
        <v>Men</v>
      </c>
      <c r="D2752" s="2" t="str">
        <f aca="false">RAW_DATA!D2748</f>
        <v>MEN-JEANS-002</v>
      </c>
      <c r="E2752" s="14" t="str">
        <f aca="false">RAW_DATA!E2748</f>
        <v>2024-02-28</v>
      </c>
      <c r="F2752" s="14" t="str">
        <f aca="false">RAW_DATA!F2748</f>
        <v>2024-03-11</v>
      </c>
      <c r="G2752" s="2" t="str">
        <f aca="false">RAW_DATA!G2748</f>
        <v>Gandaki</v>
      </c>
      <c r="H2752" s="4" t="n">
        <f aca="false">RAW_DATA!H2748</f>
        <v>2077.23</v>
      </c>
      <c r="I2752" s="5" t="n">
        <f aca="false">RAW_DATA!I2748</f>
        <v>25</v>
      </c>
      <c r="J2752" s="2" t="str">
        <f aca="false">RAW_DATA!J2748</f>
        <v>No</v>
      </c>
      <c r="K2752" s="15" t="n">
        <f aca="false">IF(AND(F2752&lt;&gt;"",E2752&lt;&gt;""),DATEVALUE(F2752)-DATEVALUE(E2752),"")</f>
        <v>12</v>
      </c>
      <c r="L2752" s="4" t="n">
        <f aca="false">H2752*(1-I2752/100)</f>
        <v>1557.9225</v>
      </c>
      <c r="M2752" s="4" t="n">
        <f aca="false">H2752*CALCULATIONS!$B$2</f>
        <v>1246.338</v>
      </c>
      <c r="N2752" s="4" t="n">
        <f aca="false">IF(J2752="Yes",H2752*CALCULATIONS!$B$3,0)</f>
        <v>0</v>
      </c>
      <c r="O2752" s="4" t="n">
        <f aca="false">L2752-M2752-N2752</f>
        <v>311.5845</v>
      </c>
      <c r="P2752" s="16" t="n">
        <f aca="false">IF(L2752&gt;0,O2752/L2752,"")</f>
        <v>0.2</v>
      </c>
    </row>
    <row r="2753" customFormat="false" ht="15" hidden="false" customHeight="false" outlineLevel="0" collapsed="false">
      <c r="A2753" s="2" t="str">
        <f aca="false">RAW_DATA!A2749</f>
        <v>ORD-102748</v>
      </c>
      <c r="B2753" s="2" t="str">
        <f aca="false">RAW_DATA!B2749</f>
        <v>CUST-9847</v>
      </c>
      <c r="C2753" s="2" t="str">
        <f aca="false">RAW_DATA!C2749</f>
        <v>Women</v>
      </c>
      <c r="D2753" s="2" t="str">
        <f aca="false">RAW_DATA!D2749</f>
        <v>WOM-BLOUSE-001</v>
      </c>
      <c r="E2753" s="14" t="str">
        <f aca="false">RAW_DATA!E2749</f>
        <v>2024-10-06</v>
      </c>
      <c r="F2753" s="14" t="str">
        <f aca="false">RAW_DATA!F2749</f>
        <v>2024-10-08</v>
      </c>
      <c r="G2753" s="2" t="str">
        <f aca="false">RAW_DATA!G2749</f>
        <v>Lumbini</v>
      </c>
      <c r="H2753" s="4" t="n">
        <f aca="false">RAW_DATA!H2749</f>
        <v>13238.16</v>
      </c>
      <c r="I2753" s="5" t="n">
        <f aca="false">RAW_DATA!I2749</f>
        <v>20</v>
      </c>
      <c r="J2753" s="2" t="str">
        <f aca="false">RAW_DATA!J2749</f>
        <v>No</v>
      </c>
      <c r="K2753" s="15" t="n">
        <f aca="false">IF(AND(F2753&lt;&gt;"",E2753&lt;&gt;""),DATEVALUE(F2753)-DATEVALUE(E2753),"")</f>
        <v>2</v>
      </c>
      <c r="L2753" s="4" t="n">
        <f aca="false">H2753*(1-I2753/100)</f>
        <v>10590.528</v>
      </c>
      <c r="M2753" s="4" t="n">
        <f aca="false">H2753*CALCULATIONS!$B$2</f>
        <v>7942.896</v>
      </c>
      <c r="N2753" s="4" t="n">
        <f aca="false">IF(J2753="Yes",H2753*CALCULATIONS!$B$3,0)</f>
        <v>0</v>
      </c>
      <c r="O2753" s="4" t="n">
        <f aca="false">L2753-M2753-N2753</f>
        <v>2647.632</v>
      </c>
      <c r="P2753" s="16" t="n">
        <f aca="false">IF(L2753&gt;0,O2753/L2753,"")</f>
        <v>0.25</v>
      </c>
    </row>
    <row r="2754" customFormat="false" ht="15" hidden="false" customHeight="false" outlineLevel="0" collapsed="false">
      <c r="A2754" s="2" t="str">
        <f aca="false">RAW_DATA!A2750</f>
        <v>ORD-102749</v>
      </c>
      <c r="B2754" s="2" t="str">
        <f aca="false">RAW_DATA!B2750</f>
        <v>CUST-1435</v>
      </c>
      <c r="C2754" s="2" t="str">
        <f aca="false">RAW_DATA!C2750</f>
        <v>Women</v>
      </c>
      <c r="D2754" s="2" t="str">
        <f aca="false">RAW_DATA!D2750</f>
        <v>WOM-LEHENGA-001</v>
      </c>
      <c r="E2754" s="14" t="str">
        <f aca="false">RAW_DATA!E2750</f>
        <v>2024-09-18</v>
      </c>
      <c r="F2754" s="14" t="str">
        <f aca="false">RAW_DATA!F2750</f>
        <v>2024-09-26</v>
      </c>
      <c r="G2754" s="2" t="str">
        <f aca="false">RAW_DATA!G2750</f>
        <v>Karnali</v>
      </c>
      <c r="H2754" s="4" t="n">
        <f aca="false">RAW_DATA!H2750</f>
        <v>11555.06</v>
      </c>
      <c r="I2754" s="5" t="n">
        <f aca="false">RAW_DATA!I2750</f>
        <v>30</v>
      </c>
      <c r="J2754" s="2" t="str">
        <f aca="false">RAW_DATA!J2750</f>
        <v>No</v>
      </c>
      <c r="K2754" s="15" t="n">
        <f aca="false">IF(AND(F2754&lt;&gt;"",E2754&lt;&gt;""),DATEVALUE(F2754)-DATEVALUE(E2754),"")</f>
        <v>8</v>
      </c>
      <c r="L2754" s="4" t="n">
        <f aca="false">H2754*(1-I2754/100)</f>
        <v>8088.542</v>
      </c>
      <c r="M2754" s="4" t="n">
        <f aca="false">H2754*CALCULATIONS!$B$2</f>
        <v>6933.036</v>
      </c>
      <c r="N2754" s="4" t="n">
        <f aca="false">IF(J2754="Yes",H2754*CALCULATIONS!$B$3,0)</f>
        <v>0</v>
      </c>
      <c r="O2754" s="4" t="n">
        <f aca="false">L2754-M2754-N2754</f>
        <v>1155.506</v>
      </c>
      <c r="P2754" s="16" t="n">
        <f aca="false">IF(L2754&gt;0,O2754/L2754,"")</f>
        <v>0.142857142857143</v>
      </c>
    </row>
    <row r="2755" customFormat="false" ht="15" hidden="false" customHeight="false" outlineLevel="0" collapsed="false">
      <c r="A2755" s="2" t="str">
        <f aca="false">RAW_DATA!A2751</f>
        <v>ORD-102750</v>
      </c>
      <c r="B2755" s="2" t="str">
        <f aca="false">RAW_DATA!B2751</f>
        <v>CUST-8449</v>
      </c>
      <c r="C2755" s="2" t="str">
        <f aca="false">RAW_DATA!C2751</f>
        <v>Women</v>
      </c>
      <c r="D2755" s="2" t="str">
        <f aca="false">RAW_DATA!D2751</f>
        <v>WOM-SUIT-001</v>
      </c>
      <c r="E2755" s="14" t="str">
        <f aca="false">RAW_DATA!E2751</f>
        <v>2024-11-01</v>
      </c>
      <c r="F2755" s="14" t="str">
        <f aca="false">RAW_DATA!F2751</f>
        <v>2024-11-02</v>
      </c>
      <c r="G2755" s="2" t="str">
        <f aca="false">RAW_DATA!G2751</f>
        <v>Bagmati</v>
      </c>
      <c r="H2755" s="4" t="n">
        <f aca="false">RAW_DATA!H2751</f>
        <v>6126.35</v>
      </c>
      <c r="I2755" s="5" t="n">
        <f aca="false">RAW_DATA!I2751</f>
        <v>15</v>
      </c>
      <c r="J2755" s="2" t="str">
        <f aca="false">RAW_DATA!J2751</f>
        <v>Yes</v>
      </c>
      <c r="K2755" s="15" t="n">
        <f aca="false">IF(AND(F2755&lt;&gt;"",E2755&lt;&gt;""),DATEVALUE(F2755)-DATEVALUE(E2755),"")</f>
        <v>1</v>
      </c>
      <c r="L2755" s="4" t="n">
        <f aca="false">H2755*(1-I2755/100)</f>
        <v>5207.3975</v>
      </c>
      <c r="M2755" s="4" t="n">
        <f aca="false">H2755*CALCULATIONS!$B$2</f>
        <v>3675.81</v>
      </c>
      <c r="N2755" s="4" t="n">
        <f aca="false">IF(J2755="Yes",H2755*CALCULATIONS!$B$3,0)</f>
        <v>1225.27</v>
      </c>
      <c r="O2755" s="4" t="n">
        <f aca="false">L2755-M2755-N2755</f>
        <v>306.3175</v>
      </c>
      <c r="P2755" s="16" t="n">
        <f aca="false">IF(L2755&gt;0,O2755/L2755,"")</f>
        <v>0.0588235294117647</v>
      </c>
    </row>
    <row r="2756" customFormat="false" ht="15" hidden="false" customHeight="false" outlineLevel="0" collapsed="false">
      <c r="A2756" s="2" t="str">
        <f aca="false">RAW_DATA!A2752</f>
        <v>ORD-102751</v>
      </c>
      <c r="B2756" s="2" t="str">
        <f aca="false">RAW_DATA!B2752</f>
        <v>CUST-4784</v>
      </c>
      <c r="C2756" s="2" t="str">
        <f aca="false">RAW_DATA!C2752</f>
        <v>Women</v>
      </c>
      <c r="D2756" s="2" t="str">
        <f aca="false">RAW_DATA!D2752</f>
        <v>WOM-TOP-001</v>
      </c>
      <c r="E2756" s="14" t="str">
        <f aca="false">RAW_DATA!E2752</f>
        <v>2024-03-14</v>
      </c>
      <c r="F2756" s="14" t="str">
        <f aca="false">RAW_DATA!F2752</f>
        <v>2024-03-19</v>
      </c>
      <c r="G2756" s="2" t="str">
        <f aca="false">RAW_DATA!G2752</f>
        <v>Madhesh</v>
      </c>
      <c r="H2756" s="4" t="n">
        <f aca="false">RAW_DATA!H2752</f>
        <v>9047.46</v>
      </c>
      <c r="I2756" s="5" t="n">
        <f aca="false">RAW_DATA!I2752</f>
        <v>5</v>
      </c>
      <c r="J2756" s="2" t="str">
        <f aca="false">RAW_DATA!J2752</f>
        <v>No</v>
      </c>
      <c r="K2756" s="15" t="n">
        <f aca="false">IF(AND(F2756&lt;&gt;"",E2756&lt;&gt;""),DATEVALUE(F2756)-DATEVALUE(E2756),"")</f>
        <v>5</v>
      </c>
      <c r="L2756" s="4" t="n">
        <f aca="false">H2756*(1-I2756/100)</f>
        <v>8595.087</v>
      </c>
      <c r="M2756" s="4" t="n">
        <f aca="false">H2756*CALCULATIONS!$B$2</f>
        <v>5428.476</v>
      </c>
      <c r="N2756" s="4" t="n">
        <f aca="false">IF(J2756="Yes",H2756*CALCULATIONS!$B$3,0)</f>
        <v>0</v>
      </c>
      <c r="O2756" s="4" t="n">
        <f aca="false">L2756-M2756-N2756</f>
        <v>3166.611</v>
      </c>
      <c r="P2756" s="16" t="n">
        <f aca="false">IF(L2756&gt;0,O2756/L2756,"")</f>
        <v>0.368421052631579</v>
      </c>
    </row>
    <row r="2757" customFormat="false" ht="15" hidden="false" customHeight="false" outlineLevel="0" collapsed="false">
      <c r="A2757" s="2" t="str">
        <f aca="false">RAW_DATA!A2753</f>
        <v>ORD-102752</v>
      </c>
      <c r="B2757" s="2" t="str">
        <f aca="false">RAW_DATA!B2753</f>
        <v>CUST-1757</v>
      </c>
      <c r="C2757" s="2" t="str">
        <f aca="false">RAW_DATA!C2753</f>
        <v>Men</v>
      </c>
      <c r="D2757" s="2" t="str">
        <f aca="false">RAW_DATA!D2753</f>
        <v>MEN-CHINO-001</v>
      </c>
      <c r="E2757" s="14" t="str">
        <f aca="false">RAW_DATA!E2753</f>
        <v>2024-06-04</v>
      </c>
      <c r="F2757" s="14" t="str">
        <f aca="false">RAW_DATA!F2753</f>
        <v>2024-06-10</v>
      </c>
      <c r="G2757" s="2" t="str">
        <f aca="false">RAW_DATA!G2753</f>
        <v>Lumbini</v>
      </c>
      <c r="H2757" s="4" t="n">
        <f aca="false">RAW_DATA!H2753</f>
        <v>6831.55</v>
      </c>
      <c r="I2757" s="5" t="n">
        <f aca="false">RAW_DATA!I2753</f>
        <v>30</v>
      </c>
      <c r="J2757" s="2" t="str">
        <f aca="false">RAW_DATA!J2753</f>
        <v>No</v>
      </c>
      <c r="K2757" s="15" t="n">
        <f aca="false">IF(AND(F2757&lt;&gt;"",E2757&lt;&gt;""),DATEVALUE(F2757)-DATEVALUE(E2757),"")</f>
        <v>6</v>
      </c>
      <c r="L2757" s="4" t="n">
        <f aca="false">H2757*(1-I2757/100)</f>
        <v>4782.085</v>
      </c>
      <c r="M2757" s="4" t="n">
        <f aca="false">H2757*CALCULATIONS!$B$2</f>
        <v>4098.93</v>
      </c>
      <c r="N2757" s="4" t="n">
        <f aca="false">IF(J2757="Yes",H2757*CALCULATIONS!$B$3,0)</f>
        <v>0</v>
      </c>
      <c r="O2757" s="4" t="n">
        <f aca="false">L2757-M2757-N2757</f>
        <v>683.155</v>
      </c>
      <c r="P2757" s="16" t="n">
        <f aca="false">IF(L2757&gt;0,O2757/L2757,"")</f>
        <v>0.142857142857143</v>
      </c>
    </row>
    <row r="2758" customFormat="false" ht="15" hidden="false" customHeight="false" outlineLevel="0" collapsed="false">
      <c r="A2758" s="2" t="str">
        <f aca="false">RAW_DATA!A2754</f>
        <v>ORD-102753</v>
      </c>
      <c r="B2758" s="2" t="str">
        <f aca="false">RAW_DATA!B2754</f>
        <v>CUST-4691</v>
      </c>
      <c r="C2758" s="2" t="str">
        <f aca="false">RAW_DATA!C2754</f>
        <v>Men</v>
      </c>
      <c r="D2758" s="2" t="str">
        <f aca="false">RAW_DATA!D2754</f>
        <v>MEN-SUIT-001</v>
      </c>
      <c r="E2758" s="14" t="str">
        <f aca="false">RAW_DATA!E2754</f>
        <v>2024-09-18</v>
      </c>
      <c r="F2758" s="14" t="str">
        <f aca="false">RAW_DATA!F2754</f>
        <v>2024-09-25</v>
      </c>
      <c r="G2758" s="2" t="str">
        <f aca="false">RAW_DATA!G2754</f>
        <v>Bagmati</v>
      </c>
      <c r="H2758" s="4" t="n">
        <f aca="false">RAW_DATA!H2754</f>
        <v>5254.6</v>
      </c>
      <c r="I2758" s="5" t="n">
        <f aca="false">RAW_DATA!I2754</f>
        <v>15</v>
      </c>
      <c r="J2758" s="2" t="str">
        <f aca="false">RAW_DATA!J2754</f>
        <v>No</v>
      </c>
      <c r="K2758" s="15" t="n">
        <f aca="false">IF(AND(F2758&lt;&gt;"",E2758&lt;&gt;""),DATEVALUE(F2758)-DATEVALUE(E2758),"")</f>
        <v>7</v>
      </c>
      <c r="L2758" s="4" t="n">
        <f aca="false">H2758*(1-I2758/100)</f>
        <v>4466.41</v>
      </c>
      <c r="M2758" s="4" t="n">
        <f aca="false">H2758*CALCULATIONS!$B$2</f>
        <v>3152.76</v>
      </c>
      <c r="N2758" s="4" t="n">
        <f aca="false">IF(J2758="Yes",H2758*CALCULATIONS!$B$3,0)</f>
        <v>0</v>
      </c>
      <c r="O2758" s="4" t="n">
        <f aca="false">L2758-M2758-N2758</f>
        <v>1313.65</v>
      </c>
      <c r="P2758" s="16" t="n">
        <f aca="false">IF(L2758&gt;0,O2758/L2758,"")</f>
        <v>0.294117647058824</v>
      </c>
    </row>
    <row r="2759" customFormat="false" ht="15" hidden="false" customHeight="false" outlineLevel="0" collapsed="false">
      <c r="A2759" s="2" t="str">
        <f aca="false">RAW_DATA!A2755</f>
        <v>ORD-102754</v>
      </c>
      <c r="B2759" s="2" t="str">
        <f aca="false">RAW_DATA!B2755</f>
        <v>CUST-3798</v>
      </c>
      <c r="C2759" s="2" t="str">
        <f aca="false">RAW_DATA!C2755</f>
        <v>Kids</v>
      </c>
      <c r="D2759" s="2" t="str">
        <f aca="false">RAW_DATA!D2755</f>
        <v>KID-DRESS-001</v>
      </c>
      <c r="E2759" s="14" t="str">
        <f aca="false">RAW_DATA!E2755</f>
        <v>2024-09-06</v>
      </c>
      <c r="F2759" s="14" t="str">
        <f aca="false">RAW_DATA!F2755</f>
        <v>2024-09-11</v>
      </c>
      <c r="G2759" s="2" t="str">
        <f aca="false">RAW_DATA!G2755</f>
        <v>Madhesh</v>
      </c>
      <c r="H2759" s="4" t="n">
        <f aca="false">RAW_DATA!H2755</f>
        <v>6968.32</v>
      </c>
      <c r="I2759" s="5" t="n">
        <f aca="false">RAW_DATA!I2755</f>
        <v>25</v>
      </c>
      <c r="J2759" s="2" t="str">
        <f aca="false">RAW_DATA!J2755</f>
        <v>No</v>
      </c>
      <c r="K2759" s="15" t="n">
        <f aca="false">IF(AND(F2759&lt;&gt;"",E2759&lt;&gt;""),DATEVALUE(F2759)-DATEVALUE(E2759),"")</f>
        <v>5</v>
      </c>
      <c r="L2759" s="4" t="n">
        <f aca="false">H2759*(1-I2759/100)</f>
        <v>5226.24</v>
      </c>
      <c r="M2759" s="4" t="n">
        <f aca="false">H2759*CALCULATIONS!$B$2</f>
        <v>4180.992</v>
      </c>
      <c r="N2759" s="4" t="n">
        <f aca="false">IF(J2759="Yes",H2759*CALCULATIONS!$B$3,0)</f>
        <v>0</v>
      </c>
      <c r="O2759" s="4" t="n">
        <f aca="false">L2759-M2759-N2759</f>
        <v>1045.248</v>
      </c>
      <c r="P2759" s="16" t="n">
        <f aca="false">IF(L2759&gt;0,O2759/L2759,"")</f>
        <v>0.2</v>
      </c>
    </row>
    <row r="2760" customFormat="false" ht="15" hidden="false" customHeight="false" outlineLevel="0" collapsed="false">
      <c r="A2760" s="2" t="str">
        <f aca="false">RAW_DATA!A2756</f>
        <v>ORD-102755</v>
      </c>
      <c r="B2760" s="2" t="str">
        <f aca="false">RAW_DATA!B2756</f>
        <v>CUST-8208</v>
      </c>
      <c r="C2760" s="2" t="str">
        <f aca="false">RAW_DATA!C2756</f>
        <v>Kids</v>
      </c>
      <c r="D2760" s="2" t="str">
        <f aca="false">RAW_DATA!D2756</f>
        <v>KID-DRESS-001</v>
      </c>
      <c r="E2760" s="14" t="str">
        <f aca="false">RAW_DATA!E2756</f>
        <v>2024-01-22</v>
      </c>
      <c r="F2760" s="14" t="str">
        <f aca="false">RAW_DATA!F2756</f>
        <v>2024-01-29</v>
      </c>
      <c r="G2760" s="2" t="str">
        <f aca="false">RAW_DATA!G2756</f>
        <v>Bagmati</v>
      </c>
      <c r="H2760" s="4" t="n">
        <f aca="false">RAW_DATA!H2756</f>
        <v>5433.82</v>
      </c>
      <c r="I2760" s="5" t="n">
        <f aca="false">RAW_DATA!I2756</f>
        <v>10</v>
      </c>
      <c r="J2760" s="2" t="str">
        <f aca="false">RAW_DATA!J2756</f>
        <v>No</v>
      </c>
      <c r="K2760" s="15" t="n">
        <f aca="false">IF(AND(F2760&lt;&gt;"",E2760&lt;&gt;""),DATEVALUE(F2760)-DATEVALUE(E2760),"")</f>
        <v>7</v>
      </c>
      <c r="L2760" s="4" t="n">
        <f aca="false">H2760*(1-I2760/100)</f>
        <v>4890.438</v>
      </c>
      <c r="M2760" s="4" t="n">
        <f aca="false">H2760*CALCULATIONS!$B$2</f>
        <v>3260.292</v>
      </c>
      <c r="N2760" s="4" t="n">
        <f aca="false">IF(J2760="Yes",H2760*CALCULATIONS!$B$3,0)</f>
        <v>0</v>
      </c>
      <c r="O2760" s="4" t="n">
        <f aca="false">L2760-M2760-N2760</f>
        <v>1630.146</v>
      </c>
      <c r="P2760" s="16" t="n">
        <f aca="false">IF(L2760&gt;0,O2760/L2760,"")</f>
        <v>0.333333333333333</v>
      </c>
    </row>
    <row r="2761" customFormat="false" ht="15" hidden="false" customHeight="false" outlineLevel="0" collapsed="false">
      <c r="A2761" s="2" t="str">
        <f aca="false">RAW_DATA!A2757</f>
        <v>ORD-102756</v>
      </c>
      <c r="B2761" s="2" t="str">
        <f aca="false">RAW_DATA!B2757</f>
        <v>CUST-4647</v>
      </c>
      <c r="C2761" s="2" t="str">
        <f aca="false">RAW_DATA!C2757</f>
        <v>Women</v>
      </c>
      <c r="D2761" s="2" t="str">
        <f aca="false">RAW_DATA!D2757</f>
        <v>WOM-KURTA-001</v>
      </c>
      <c r="E2761" s="14" t="str">
        <f aca="false">RAW_DATA!E2757</f>
        <v>2024-09-01</v>
      </c>
      <c r="F2761" s="14" t="str">
        <f aca="false">RAW_DATA!F2757</f>
        <v>2024-09-08</v>
      </c>
      <c r="G2761" s="2" t="str">
        <f aca="false">RAW_DATA!G2757</f>
        <v>Madhesh</v>
      </c>
      <c r="H2761" s="4" t="n">
        <f aca="false">RAW_DATA!H2757</f>
        <v>1857.41</v>
      </c>
      <c r="I2761" s="5" t="n">
        <f aca="false">RAW_DATA!I2757</f>
        <v>25</v>
      </c>
      <c r="J2761" s="2" t="str">
        <f aca="false">RAW_DATA!J2757</f>
        <v>No</v>
      </c>
      <c r="K2761" s="15" t="n">
        <f aca="false">IF(AND(F2761&lt;&gt;"",E2761&lt;&gt;""),DATEVALUE(F2761)-DATEVALUE(E2761),"")</f>
        <v>7</v>
      </c>
      <c r="L2761" s="4" t="n">
        <f aca="false">H2761*(1-I2761/100)</f>
        <v>1393.0575</v>
      </c>
      <c r="M2761" s="4" t="n">
        <f aca="false">H2761*CALCULATIONS!$B$2</f>
        <v>1114.446</v>
      </c>
      <c r="N2761" s="4" t="n">
        <f aca="false">IF(J2761="Yes",H2761*CALCULATIONS!$B$3,0)</f>
        <v>0</v>
      </c>
      <c r="O2761" s="4" t="n">
        <f aca="false">L2761-M2761-N2761</f>
        <v>278.6115</v>
      </c>
      <c r="P2761" s="16" t="n">
        <f aca="false">IF(L2761&gt;0,O2761/L2761,"")</f>
        <v>0.2</v>
      </c>
    </row>
    <row r="2762" customFormat="false" ht="15" hidden="false" customHeight="false" outlineLevel="0" collapsed="false">
      <c r="A2762" s="2" t="str">
        <f aca="false">RAW_DATA!A2758</f>
        <v>ORD-102757</v>
      </c>
      <c r="B2762" s="2" t="str">
        <f aca="false">RAW_DATA!B2758</f>
        <v>CUST-2250</v>
      </c>
      <c r="C2762" s="2" t="str">
        <f aca="false">RAW_DATA!C2758</f>
        <v>Women</v>
      </c>
      <c r="D2762" s="2" t="str">
        <f aca="false">RAW_DATA!D2758</f>
        <v>WOM-JEANS-001</v>
      </c>
      <c r="E2762" s="14" t="str">
        <f aca="false">RAW_DATA!E2758</f>
        <v>2024-09-17</v>
      </c>
      <c r="F2762" s="14" t="str">
        <f aca="false">RAW_DATA!F2758</f>
        <v>2024-09-23</v>
      </c>
      <c r="G2762" s="2" t="str">
        <f aca="false">RAW_DATA!G2758</f>
        <v>Bagmati</v>
      </c>
      <c r="H2762" s="4" t="n">
        <f aca="false">RAW_DATA!H2758</f>
        <v>5830.85</v>
      </c>
      <c r="I2762" s="5" t="n">
        <f aca="false">RAW_DATA!I2758</f>
        <v>10</v>
      </c>
      <c r="J2762" s="2" t="str">
        <f aca="false">RAW_DATA!J2758</f>
        <v>Yes</v>
      </c>
      <c r="K2762" s="15" t="n">
        <f aca="false">IF(AND(F2762&lt;&gt;"",E2762&lt;&gt;""),DATEVALUE(F2762)-DATEVALUE(E2762),"")</f>
        <v>6</v>
      </c>
      <c r="L2762" s="4" t="n">
        <f aca="false">H2762*(1-I2762/100)</f>
        <v>5247.765</v>
      </c>
      <c r="M2762" s="4" t="n">
        <f aca="false">H2762*CALCULATIONS!$B$2</f>
        <v>3498.51</v>
      </c>
      <c r="N2762" s="4" t="n">
        <f aca="false">IF(J2762="Yes",H2762*CALCULATIONS!$B$3,0)</f>
        <v>1166.17</v>
      </c>
      <c r="O2762" s="4" t="n">
        <f aca="false">L2762-M2762-N2762</f>
        <v>583.085</v>
      </c>
      <c r="P2762" s="16" t="n">
        <f aca="false">IF(L2762&gt;0,O2762/L2762,"")</f>
        <v>0.111111111111111</v>
      </c>
    </row>
    <row r="2763" customFormat="false" ht="15" hidden="false" customHeight="false" outlineLevel="0" collapsed="false">
      <c r="A2763" s="2" t="str">
        <f aca="false">RAW_DATA!A2759</f>
        <v>ORD-102758</v>
      </c>
      <c r="B2763" s="2" t="str">
        <f aca="false">RAW_DATA!B2759</f>
        <v>CUST-4716</v>
      </c>
      <c r="C2763" s="2" t="str">
        <f aca="false">RAW_DATA!C2759</f>
        <v>Men</v>
      </c>
      <c r="D2763" s="2" t="str">
        <f aca="false">RAW_DATA!D2759</f>
        <v>MEN-JACKET-001</v>
      </c>
      <c r="E2763" s="14" t="str">
        <f aca="false">RAW_DATA!E2759</f>
        <v>2024-12-25</v>
      </c>
      <c r="F2763" s="14" t="str">
        <f aca="false">RAW_DATA!F2759</f>
        <v>2024-12-27</v>
      </c>
      <c r="G2763" s="2" t="str">
        <f aca="false">RAW_DATA!G2759</f>
        <v>Karnali</v>
      </c>
      <c r="H2763" s="4" t="n">
        <f aca="false">RAW_DATA!H2759</f>
        <v>9945.31</v>
      </c>
      <c r="I2763" s="5" t="n">
        <f aca="false">RAW_DATA!I2759</f>
        <v>0</v>
      </c>
      <c r="J2763" s="2" t="str">
        <f aca="false">RAW_DATA!J2759</f>
        <v>Yes</v>
      </c>
      <c r="K2763" s="15" t="n">
        <f aca="false">IF(AND(F2763&lt;&gt;"",E2763&lt;&gt;""),DATEVALUE(F2763)-DATEVALUE(E2763),"")</f>
        <v>2</v>
      </c>
      <c r="L2763" s="4" t="n">
        <f aca="false">H2763*(1-I2763/100)</f>
        <v>9945.31</v>
      </c>
      <c r="M2763" s="4" t="n">
        <f aca="false">H2763*CALCULATIONS!$B$2</f>
        <v>5967.186</v>
      </c>
      <c r="N2763" s="4" t="n">
        <f aca="false">IF(J2763="Yes",H2763*CALCULATIONS!$B$3,0)</f>
        <v>1989.062</v>
      </c>
      <c r="O2763" s="4" t="n">
        <f aca="false">L2763-M2763-N2763</f>
        <v>1989.062</v>
      </c>
      <c r="P2763" s="16" t="n">
        <f aca="false">IF(L2763&gt;0,O2763/L2763,"")</f>
        <v>0.2</v>
      </c>
    </row>
    <row r="2764" customFormat="false" ht="15" hidden="false" customHeight="false" outlineLevel="0" collapsed="false">
      <c r="A2764" s="2" t="str">
        <f aca="false">RAW_DATA!A2760</f>
        <v>ORD-102759</v>
      </c>
      <c r="B2764" s="2" t="str">
        <f aca="false">RAW_DATA!B2760</f>
        <v>CUST-7447</v>
      </c>
      <c r="C2764" s="2" t="str">
        <f aca="false">RAW_DATA!C2760</f>
        <v>Kids</v>
      </c>
      <c r="D2764" s="2" t="str">
        <f aca="false">RAW_DATA!D2760</f>
        <v>KID-UNIFORM-001</v>
      </c>
      <c r="E2764" s="14" t="str">
        <f aca="false">RAW_DATA!E2760</f>
        <v>2024-08-15</v>
      </c>
      <c r="F2764" s="14" t="str">
        <f aca="false">RAW_DATA!F2760</f>
        <v>2024-08-17</v>
      </c>
      <c r="G2764" s="2" t="str">
        <f aca="false">RAW_DATA!G2760</f>
        <v>Karnali</v>
      </c>
      <c r="H2764" s="4" t="n">
        <f aca="false">RAW_DATA!H2760</f>
        <v>6308.65</v>
      </c>
      <c r="I2764" s="5" t="n">
        <f aca="false">RAW_DATA!I2760</f>
        <v>5</v>
      </c>
      <c r="J2764" s="2" t="str">
        <f aca="false">RAW_DATA!J2760</f>
        <v>No</v>
      </c>
      <c r="K2764" s="15" t="n">
        <f aca="false">IF(AND(F2764&lt;&gt;"",E2764&lt;&gt;""),DATEVALUE(F2764)-DATEVALUE(E2764),"")</f>
        <v>2</v>
      </c>
      <c r="L2764" s="4" t="n">
        <f aca="false">H2764*(1-I2764/100)</f>
        <v>5993.2175</v>
      </c>
      <c r="M2764" s="4" t="n">
        <f aca="false">H2764*CALCULATIONS!$B$2</f>
        <v>3785.19</v>
      </c>
      <c r="N2764" s="4" t="n">
        <f aca="false">IF(J2764="Yes",H2764*CALCULATIONS!$B$3,0)</f>
        <v>0</v>
      </c>
      <c r="O2764" s="4" t="n">
        <f aca="false">L2764-M2764-N2764</f>
        <v>2208.0275</v>
      </c>
      <c r="P2764" s="16" t="n">
        <f aca="false">IF(L2764&gt;0,O2764/L2764,"")</f>
        <v>0.368421052631579</v>
      </c>
    </row>
    <row r="2765" customFormat="false" ht="15" hidden="false" customHeight="false" outlineLevel="0" collapsed="false">
      <c r="A2765" s="2" t="str">
        <f aca="false">RAW_DATA!A2761</f>
        <v>ORD-102760</v>
      </c>
      <c r="B2765" s="2" t="str">
        <f aca="false">RAW_DATA!B2761</f>
        <v>CUST-8313</v>
      </c>
      <c r="C2765" s="2" t="str">
        <f aca="false">RAW_DATA!C2761</f>
        <v>Kids</v>
      </c>
      <c r="D2765" s="2" t="str">
        <f aca="false">RAW_DATA!D2761</f>
        <v>KID-ONESIE-001</v>
      </c>
      <c r="E2765" s="14" t="str">
        <f aca="false">RAW_DATA!E2761</f>
        <v>2024-11-23</v>
      </c>
      <c r="F2765" s="14" t="str">
        <f aca="false">RAW_DATA!F2761</f>
        <v>2024-11-28</v>
      </c>
      <c r="G2765" s="2" t="str">
        <f aca="false">RAW_DATA!G2761</f>
        <v>Gandaki</v>
      </c>
      <c r="H2765" s="4" t="n">
        <f aca="false">RAW_DATA!H2761</f>
        <v>1043.38</v>
      </c>
      <c r="I2765" s="5" t="n">
        <f aca="false">RAW_DATA!I2761</f>
        <v>25</v>
      </c>
      <c r="J2765" s="2" t="str">
        <f aca="false">RAW_DATA!J2761</f>
        <v>No</v>
      </c>
      <c r="K2765" s="15" t="n">
        <f aca="false">IF(AND(F2765&lt;&gt;"",E2765&lt;&gt;""),DATEVALUE(F2765)-DATEVALUE(E2765),"")</f>
        <v>5</v>
      </c>
      <c r="L2765" s="4" t="n">
        <f aca="false">H2765*(1-I2765/100)</f>
        <v>782.535</v>
      </c>
      <c r="M2765" s="4" t="n">
        <f aca="false">H2765*CALCULATIONS!$B$2</f>
        <v>626.028</v>
      </c>
      <c r="N2765" s="4" t="n">
        <f aca="false">IF(J2765="Yes",H2765*CALCULATIONS!$B$3,0)</f>
        <v>0</v>
      </c>
      <c r="O2765" s="4" t="n">
        <f aca="false">L2765-M2765-N2765</f>
        <v>156.507</v>
      </c>
      <c r="P2765" s="16" t="n">
        <f aca="false">IF(L2765&gt;0,O2765/L2765,"")</f>
        <v>0.2</v>
      </c>
    </row>
    <row r="2766" customFormat="false" ht="15" hidden="false" customHeight="false" outlineLevel="0" collapsed="false">
      <c r="A2766" s="2" t="str">
        <f aca="false">RAW_DATA!A2762</f>
        <v>ORD-102761</v>
      </c>
      <c r="B2766" s="2" t="str">
        <f aca="false">RAW_DATA!B2762</f>
        <v>CUST-5782</v>
      </c>
      <c r="C2766" s="2" t="str">
        <f aca="false">RAW_DATA!C2762</f>
        <v>Women</v>
      </c>
      <c r="D2766" s="2" t="str">
        <f aca="false">RAW_DATA!D2762</f>
        <v>WOM-DRESS-001</v>
      </c>
      <c r="E2766" s="14" t="str">
        <f aca="false">RAW_DATA!E2762</f>
        <v>2024-11-17</v>
      </c>
      <c r="F2766" s="14" t="str">
        <f aca="false">RAW_DATA!F2762</f>
        <v>2024-11-21</v>
      </c>
      <c r="G2766" s="2" t="str">
        <f aca="false">RAW_DATA!G2762</f>
        <v>Bagmati</v>
      </c>
      <c r="H2766" s="4" t="n">
        <f aca="false">RAW_DATA!H2762</f>
        <v>12162.3</v>
      </c>
      <c r="I2766" s="5" t="n">
        <f aca="false">RAW_DATA!I2762</f>
        <v>10</v>
      </c>
      <c r="J2766" s="2" t="str">
        <f aca="false">RAW_DATA!J2762</f>
        <v>No</v>
      </c>
      <c r="K2766" s="15" t="n">
        <f aca="false">IF(AND(F2766&lt;&gt;"",E2766&lt;&gt;""),DATEVALUE(F2766)-DATEVALUE(E2766),"")</f>
        <v>4</v>
      </c>
      <c r="L2766" s="4" t="n">
        <f aca="false">H2766*(1-I2766/100)</f>
        <v>10946.07</v>
      </c>
      <c r="M2766" s="4" t="n">
        <f aca="false">H2766*CALCULATIONS!$B$2</f>
        <v>7297.38</v>
      </c>
      <c r="N2766" s="4" t="n">
        <f aca="false">IF(J2766="Yes",H2766*CALCULATIONS!$B$3,0)</f>
        <v>0</v>
      </c>
      <c r="O2766" s="4" t="n">
        <f aca="false">L2766-M2766-N2766</f>
        <v>3648.69</v>
      </c>
      <c r="P2766" s="16" t="n">
        <f aca="false">IF(L2766&gt;0,O2766/L2766,"")</f>
        <v>0.333333333333333</v>
      </c>
    </row>
    <row r="2767" customFormat="false" ht="15" hidden="false" customHeight="false" outlineLevel="0" collapsed="false">
      <c r="A2767" s="2" t="str">
        <f aca="false">RAW_DATA!A2763</f>
        <v>ORD-102762</v>
      </c>
      <c r="B2767" s="2" t="str">
        <f aca="false">RAW_DATA!B2763</f>
        <v>CUST-8000</v>
      </c>
      <c r="C2767" s="2" t="str">
        <f aca="false">RAW_DATA!C2763</f>
        <v>Men</v>
      </c>
      <c r="D2767" s="2" t="str">
        <f aca="false">RAW_DATA!D2763</f>
        <v>MEN-TSHIRT-001</v>
      </c>
      <c r="E2767" s="14" t="str">
        <f aca="false">RAW_DATA!E2763</f>
        <v>2024-04-28</v>
      </c>
      <c r="F2767" s="14" t="str">
        <f aca="false">RAW_DATA!F2763</f>
        <v>2024-05-07</v>
      </c>
      <c r="G2767" s="2" t="str">
        <f aca="false">RAW_DATA!G2763</f>
        <v>Gandaki</v>
      </c>
      <c r="H2767" s="4" t="n">
        <f aca="false">RAW_DATA!H2763</f>
        <v>858.73</v>
      </c>
      <c r="I2767" s="5" t="n">
        <f aca="false">RAW_DATA!I2763</f>
        <v>10</v>
      </c>
      <c r="J2767" s="2" t="str">
        <f aca="false">RAW_DATA!J2763</f>
        <v>No</v>
      </c>
      <c r="K2767" s="15" t="n">
        <f aca="false">IF(AND(F2767&lt;&gt;"",E2767&lt;&gt;""),DATEVALUE(F2767)-DATEVALUE(E2767),"")</f>
        <v>9</v>
      </c>
      <c r="L2767" s="4" t="n">
        <f aca="false">H2767*(1-I2767/100)</f>
        <v>772.857</v>
      </c>
      <c r="M2767" s="4" t="n">
        <f aca="false">H2767*CALCULATIONS!$B$2</f>
        <v>515.238</v>
      </c>
      <c r="N2767" s="4" t="n">
        <f aca="false">IF(J2767="Yes",H2767*CALCULATIONS!$B$3,0)</f>
        <v>0</v>
      </c>
      <c r="O2767" s="4" t="n">
        <f aca="false">L2767-M2767-N2767</f>
        <v>257.619</v>
      </c>
      <c r="P2767" s="16" t="n">
        <f aca="false">IF(L2767&gt;0,O2767/L2767,"")</f>
        <v>0.333333333333334</v>
      </c>
    </row>
    <row r="2768" customFormat="false" ht="15" hidden="false" customHeight="false" outlineLevel="0" collapsed="false">
      <c r="A2768" s="2" t="str">
        <f aca="false">RAW_DATA!A2764</f>
        <v>ORD-102763</v>
      </c>
      <c r="B2768" s="2" t="str">
        <f aca="false">RAW_DATA!B2764</f>
        <v>CUST-9169</v>
      </c>
      <c r="C2768" s="2" t="str">
        <f aca="false">RAW_DATA!C2764</f>
        <v>Kids</v>
      </c>
      <c r="D2768" s="2" t="str">
        <f aca="false">RAW_DATA!D2764</f>
        <v>KID-TSHIRT-001</v>
      </c>
      <c r="E2768" s="14" t="str">
        <f aca="false">RAW_DATA!E2764</f>
        <v>2024-11-09</v>
      </c>
      <c r="F2768" s="14" t="str">
        <f aca="false">RAW_DATA!F2764</f>
        <v>2024-11-13</v>
      </c>
      <c r="G2768" s="2" t="str">
        <f aca="false">RAW_DATA!G2764</f>
        <v>Bagmati</v>
      </c>
      <c r="H2768" s="4" t="n">
        <f aca="false">RAW_DATA!H2764</f>
        <v>14095.66</v>
      </c>
      <c r="I2768" s="5" t="n">
        <f aca="false">RAW_DATA!I2764</f>
        <v>5</v>
      </c>
      <c r="J2768" s="2" t="str">
        <f aca="false">RAW_DATA!J2764</f>
        <v>No</v>
      </c>
      <c r="K2768" s="15" t="n">
        <f aca="false">IF(AND(F2768&lt;&gt;"",E2768&lt;&gt;""),DATEVALUE(F2768)-DATEVALUE(E2768),"")</f>
        <v>4</v>
      </c>
      <c r="L2768" s="4" t="n">
        <f aca="false">H2768*(1-I2768/100)</f>
        <v>13390.877</v>
      </c>
      <c r="M2768" s="4" t="n">
        <f aca="false">H2768*CALCULATIONS!$B$2</f>
        <v>8457.396</v>
      </c>
      <c r="N2768" s="4" t="n">
        <f aca="false">IF(J2768="Yes",H2768*CALCULATIONS!$B$3,0)</f>
        <v>0</v>
      </c>
      <c r="O2768" s="4" t="n">
        <f aca="false">L2768-M2768-N2768</f>
        <v>4933.481</v>
      </c>
      <c r="P2768" s="16" t="n">
        <f aca="false">IF(L2768&gt;0,O2768/L2768,"")</f>
        <v>0.368421052631579</v>
      </c>
    </row>
    <row r="2769" customFormat="false" ht="15" hidden="false" customHeight="false" outlineLevel="0" collapsed="false">
      <c r="A2769" s="2" t="str">
        <f aca="false">RAW_DATA!A2765</f>
        <v>ORD-102764</v>
      </c>
      <c r="B2769" s="2" t="str">
        <f aca="false">RAW_DATA!B2765</f>
        <v>CUST-3624</v>
      </c>
      <c r="C2769" s="2" t="str">
        <f aca="false">RAW_DATA!C2765</f>
        <v>Women</v>
      </c>
      <c r="D2769" s="2" t="str">
        <f aca="false">RAW_DATA!D2765</f>
        <v>WOM-TOP-001</v>
      </c>
      <c r="E2769" s="14" t="str">
        <f aca="false">RAW_DATA!E2765</f>
        <v>2024-09-12</v>
      </c>
      <c r="F2769" s="14" t="str">
        <f aca="false">RAW_DATA!F2765</f>
        <v>2024-09-17</v>
      </c>
      <c r="G2769" s="2" t="str">
        <f aca="false">RAW_DATA!G2765</f>
        <v>Karnali</v>
      </c>
      <c r="H2769" s="4" t="n">
        <f aca="false">RAW_DATA!H2765</f>
        <v>8943.24</v>
      </c>
      <c r="I2769" s="5" t="n">
        <f aca="false">RAW_DATA!I2765</f>
        <v>10</v>
      </c>
      <c r="J2769" s="2" t="str">
        <f aca="false">RAW_DATA!J2765</f>
        <v>No</v>
      </c>
      <c r="K2769" s="15" t="n">
        <f aca="false">IF(AND(F2769&lt;&gt;"",E2769&lt;&gt;""),DATEVALUE(F2769)-DATEVALUE(E2769),"")</f>
        <v>5</v>
      </c>
      <c r="L2769" s="4" t="n">
        <f aca="false">H2769*(1-I2769/100)</f>
        <v>8048.916</v>
      </c>
      <c r="M2769" s="4" t="n">
        <f aca="false">H2769*CALCULATIONS!$B$2</f>
        <v>5365.944</v>
      </c>
      <c r="N2769" s="4" t="n">
        <f aca="false">IF(J2769="Yes",H2769*CALCULATIONS!$B$3,0)</f>
        <v>0</v>
      </c>
      <c r="O2769" s="4" t="n">
        <f aca="false">L2769-M2769-N2769</f>
        <v>2682.972</v>
      </c>
      <c r="P2769" s="16" t="n">
        <f aca="false">IF(L2769&gt;0,O2769/L2769,"")</f>
        <v>0.333333333333333</v>
      </c>
    </row>
    <row r="2770" customFormat="false" ht="15" hidden="false" customHeight="false" outlineLevel="0" collapsed="false">
      <c r="A2770" s="2" t="str">
        <f aca="false">RAW_DATA!A2766</f>
        <v>ORD-102765</v>
      </c>
      <c r="B2770" s="2" t="str">
        <f aca="false">RAW_DATA!B2766</f>
        <v>CUST-4414</v>
      </c>
      <c r="C2770" s="2" t="str">
        <f aca="false">RAW_DATA!C2766</f>
        <v>Women</v>
      </c>
      <c r="D2770" s="2" t="str">
        <f aca="false">RAW_DATA!D2766</f>
        <v>WOM-DRESS-001</v>
      </c>
      <c r="E2770" s="14" t="str">
        <f aca="false">RAW_DATA!E2766</f>
        <v>2024-07-20</v>
      </c>
      <c r="F2770" s="14" t="str">
        <f aca="false">RAW_DATA!F2766</f>
        <v>2024-08-03</v>
      </c>
      <c r="G2770" s="2" t="str">
        <f aca="false">RAW_DATA!G2766</f>
        <v>Lumbini</v>
      </c>
      <c r="H2770" s="4" t="n">
        <f aca="false">RAW_DATA!H2766</f>
        <v>2014.68</v>
      </c>
      <c r="I2770" s="5" t="n">
        <f aca="false">RAW_DATA!I2766</f>
        <v>5</v>
      </c>
      <c r="J2770" s="2" t="str">
        <f aca="false">RAW_DATA!J2766</f>
        <v>No</v>
      </c>
      <c r="K2770" s="15" t="n">
        <f aca="false">IF(AND(F2770&lt;&gt;"",E2770&lt;&gt;""),DATEVALUE(F2770)-DATEVALUE(E2770),"")</f>
        <v>14</v>
      </c>
      <c r="L2770" s="4" t="n">
        <f aca="false">H2770*(1-I2770/100)</f>
        <v>1913.946</v>
      </c>
      <c r="M2770" s="4" t="n">
        <f aca="false">H2770*CALCULATIONS!$B$2</f>
        <v>1208.808</v>
      </c>
      <c r="N2770" s="4" t="n">
        <f aca="false">IF(J2770="Yes",H2770*CALCULATIONS!$B$3,0)</f>
        <v>0</v>
      </c>
      <c r="O2770" s="4" t="n">
        <f aca="false">L2770-M2770-N2770</f>
        <v>705.138</v>
      </c>
      <c r="P2770" s="16" t="n">
        <f aca="false">IF(L2770&gt;0,O2770/L2770,"")</f>
        <v>0.368421052631579</v>
      </c>
    </row>
    <row r="2771" customFormat="false" ht="15" hidden="false" customHeight="false" outlineLevel="0" collapsed="false">
      <c r="A2771" s="2" t="str">
        <f aca="false">RAW_DATA!A2767</f>
        <v>ORD-102766</v>
      </c>
      <c r="B2771" s="2" t="str">
        <f aca="false">RAW_DATA!B2767</f>
        <v>CUST-3681</v>
      </c>
      <c r="C2771" s="2" t="str">
        <f aca="false">RAW_DATA!C2767</f>
        <v>Women</v>
      </c>
      <c r="D2771" s="2" t="str">
        <f aca="false">RAW_DATA!D2767</f>
        <v>WOM-DRESS-001</v>
      </c>
      <c r="E2771" s="14" t="str">
        <f aca="false">RAW_DATA!E2767</f>
        <v>2024-07-07</v>
      </c>
      <c r="F2771" s="14" t="str">
        <f aca="false">RAW_DATA!F2767</f>
        <v>2024-07-19</v>
      </c>
      <c r="G2771" s="2" t="str">
        <f aca="false">RAW_DATA!G2767</f>
        <v>Gandaki</v>
      </c>
      <c r="H2771" s="4" t="n">
        <f aca="false">RAW_DATA!H2767</f>
        <v>5305.69</v>
      </c>
      <c r="I2771" s="5" t="n">
        <f aca="false">RAW_DATA!I2767</f>
        <v>0</v>
      </c>
      <c r="J2771" s="2" t="str">
        <f aca="false">RAW_DATA!J2767</f>
        <v>No</v>
      </c>
      <c r="K2771" s="15" t="n">
        <f aca="false">IF(AND(F2771&lt;&gt;"",E2771&lt;&gt;""),DATEVALUE(F2771)-DATEVALUE(E2771),"")</f>
        <v>12</v>
      </c>
      <c r="L2771" s="4" t="n">
        <f aca="false">H2771*(1-I2771/100)</f>
        <v>5305.69</v>
      </c>
      <c r="M2771" s="4" t="n">
        <f aca="false">H2771*CALCULATIONS!$B$2</f>
        <v>3183.414</v>
      </c>
      <c r="N2771" s="4" t="n">
        <f aca="false">IF(J2771="Yes",H2771*CALCULATIONS!$B$3,0)</f>
        <v>0</v>
      </c>
      <c r="O2771" s="4" t="n">
        <f aca="false">L2771-M2771-N2771</f>
        <v>2122.276</v>
      </c>
      <c r="P2771" s="16" t="n">
        <f aca="false">IF(L2771&gt;0,O2771/L2771,"")</f>
        <v>0.4</v>
      </c>
    </row>
    <row r="2772" customFormat="false" ht="15" hidden="false" customHeight="false" outlineLevel="0" collapsed="false">
      <c r="A2772" s="2" t="str">
        <f aca="false">RAW_DATA!A2768</f>
        <v>ORD-102767</v>
      </c>
      <c r="B2772" s="2" t="str">
        <f aca="false">RAW_DATA!B2768</f>
        <v>CUST-5166</v>
      </c>
      <c r="C2772" s="2" t="str">
        <f aca="false">RAW_DATA!C2768</f>
        <v>Kids</v>
      </c>
      <c r="D2772" s="2" t="str">
        <f aca="false">RAW_DATA!D2768</f>
        <v>KID-DRESS-001</v>
      </c>
      <c r="E2772" s="14" t="str">
        <f aca="false">RAW_DATA!E2768</f>
        <v>2024-07-09</v>
      </c>
      <c r="F2772" s="14" t="str">
        <f aca="false">RAW_DATA!F2768</f>
        <v>2024-07-11</v>
      </c>
      <c r="G2772" s="2" t="str">
        <f aca="false">RAW_DATA!G2768</f>
        <v>Bagmati</v>
      </c>
      <c r="H2772" s="4" t="n">
        <f aca="false">RAW_DATA!H2768</f>
        <v>1811.82</v>
      </c>
      <c r="I2772" s="5" t="n">
        <f aca="false">RAW_DATA!I2768</f>
        <v>10</v>
      </c>
      <c r="J2772" s="2" t="str">
        <f aca="false">RAW_DATA!J2768</f>
        <v>No</v>
      </c>
      <c r="K2772" s="15" t="n">
        <f aca="false">IF(AND(F2772&lt;&gt;"",E2772&lt;&gt;""),DATEVALUE(F2772)-DATEVALUE(E2772),"")</f>
        <v>2</v>
      </c>
      <c r="L2772" s="4" t="n">
        <f aca="false">H2772*(1-I2772/100)</f>
        <v>1630.638</v>
      </c>
      <c r="M2772" s="4" t="n">
        <f aca="false">H2772*CALCULATIONS!$B$2</f>
        <v>1087.092</v>
      </c>
      <c r="N2772" s="4" t="n">
        <f aca="false">IF(J2772="Yes",H2772*CALCULATIONS!$B$3,0)</f>
        <v>0</v>
      </c>
      <c r="O2772" s="4" t="n">
        <f aca="false">L2772-M2772-N2772</f>
        <v>543.546</v>
      </c>
      <c r="P2772" s="16" t="n">
        <f aca="false">IF(L2772&gt;0,O2772/L2772,"")</f>
        <v>0.333333333333333</v>
      </c>
    </row>
    <row r="2773" customFormat="false" ht="15" hidden="false" customHeight="false" outlineLevel="0" collapsed="false">
      <c r="A2773" s="2" t="str">
        <f aca="false">RAW_DATA!A2769</f>
        <v>ORD-102768</v>
      </c>
      <c r="B2773" s="2" t="str">
        <f aca="false">RAW_DATA!B2769</f>
        <v>CUST-7296</v>
      </c>
      <c r="C2773" s="2" t="str">
        <f aca="false">RAW_DATA!C2769</f>
        <v>Women</v>
      </c>
      <c r="D2773" s="2" t="str">
        <f aca="false">RAW_DATA!D2769</f>
        <v>WOM-SCARF-001</v>
      </c>
      <c r="E2773" s="14" t="str">
        <f aca="false">RAW_DATA!E2769</f>
        <v>2024-08-26</v>
      </c>
      <c r="F2773" s="14" t="str">
        <f aca="false">RAW_DATA!F2769</f>
        <v>2024-09-06</v>
      </c>
      <c r="G2773" s="2" t="str">
        <f aca="false">RAW_DATA!G2769</f>
        <v>Madhesh</v>
      </c>
      <c r="H2773" s="4" t="n">
        <f aca="false">RAW_DATA!H2769</f>
        <v>847.51</v>
      </c>
      <c r="I2773" s="5" t="n">
        <f aca="false">RAW_DATA!I2769</f>
        <v>15</v>
      </c>
      <c r="J2773" s="2" t="str">
        <f aca="false">RAW_DATA!J2769</f>
        <v>No</v>
      </c>
      <c r="K2773" s="15" t="n">
        <f aca="false">IF(AND(F2773&lt;&gt;"",E2773&lt;&gt;""),DATEVALUE(F2773)-DATEVALUE(E2773),"")</f>
        <v>11</v>
      </c>
      <c r="L2773" s="4" t="n">
        <f aca="false">H2773*(1-I2773/100)</f>
        <v>720.3835</v>
      </c>
      <c r="M2773" s="4" t="n">
        <f aca="false">H2773*CALCULATIONS!$B$2</f>
        <v>508.506</v>
      </c>
      <c r="N2773" s="4" t="n">
        <f aca="false">IF(J2773="Yes",H2773*CALCULATIONS!$B$3,0)</f>
        <v>0</v>
      </c>
      <c r="O2773" s="4" t="n">
        <f aca="false">L2773-M2773-N2773</f>
        <v>211.8775</v>
      </c>
      <c r="P2773" s="16" t="n">
        <f aca="false">IF(L2773&gt;0,O2773/L2773,"")</f>
        <v>0.294117647058824</v>
      </c>
    </row>
    <row r="2774" customFormat="false" ht="15" hidden="false" customHeight="false" outlineLevel="0" collapsed="false">
      <c r="A2774" s="2" t="str">
        <f aca="false">RAW_DATA!A2770</f>
        <v>ORD-102769</v>
      </c>
      <c r="B2774" s="2" t="str">
        <f aca="false">RAW_DATA!B2770</f>
        <v>CUST-2348</v>
      </c>
      <c r="C2774" s="2" t="str">
        <f aca="false">RAW_DATA!C2770</f>
        <v>Kids</v>
      </c>
      <c r="D2774" s="2" t="str">
        <f aca="false">RAW_DATA!D2770</f>
        <v>KID-JACKET-001</v>
      </c>
      <c r="E2774" s="14" t="str">
        <f aca="false">RAW_DATA!E2770</f>
        <v>2024-11-19</v>
      </c>
      <c r="F2774" s="14" t="str">
        <f aca="false">RAW_DATA!F2770</f>
        <v>2024-11-25</v>
      </c>
      <c r="G2774" s="2" t="str">
        <f aca="false">RAW_DATA!G2770</f>
        <v>Madhesh</v>
      </c>
      <c r="H2774" s="4" t="n">
        <f aca="false">RAW_DATA!H2770</f>
        <v>2273.81</v>
      </c>
      <c r="I2774" s="5" t="n">
        <f aca="false">RAW_DATA!I2770</f>
        <v>25</v>
      </c>
      <c r="J2774" s="2" t="str">
        <f aca="false">RAW_DATA!J2770</f>
        <v>No</v>
      </c>
      <c r="K2774" s="15" t="n">
        <f aca="false">IF(AND(F2774&lt;&gt;"",E2774&lt;&gt;""),DATEVALUE(F2774)-DATEVALUE(E2774),"")</f>
        <v>6</v>
      </c>
      <c r="L2774" s="4" t="n">
        <f aca="false">H2774*(1-I2774/100)</f>
        <v>1705.3575</v>
      </c>
      <c r="M2774" s="4" t="n">
        <f aca="false">H2774*CALCULATIONS!$B$2</f>
        <v>1364.286</v>
      </c>
      <c r="N2774" s="4" t="n">
        <f aca="false">IF(J2774="Yes",H2774*CALCULATIONS!$B$3,0)</f>
        <v>0</v>
      </c>
      <c r="O2774" s="4" t="n">
        <f aca="false">L2774-M2774-N2774</f>
        <v>341.0715</v>
      </c>
      <c r="P2774" s="16" t="n">
        <f aca="false">IF(L2774&gt;0,O2774/L2774,"")</f>
        <v>0.2</v>
      </c>
    </row>
    <row r="2775" customFormat="false" ht="15" hidden="false" customHeight="false" outlineLevel="0" collapsed="false">
      <c r="A2775" s="2" t="str">
        <f aca="false">RAW_DATA!A2771</f>
        <v>ORD-102770</v>
      </c>
      <c r="B2775" s="2" t="str">
        <f aca="false">RAW_DATA!B2771</f>
        <v>CUST-3647</v>
      </c>
      <c r="C2775" s="2" t="str">
        <f aca="false">RAW_DATA!C2771</f>
        <v>Kids</v>
      </c>
      <c r="D2775" s="2" t="str">
        <f aca="false">RAW_DATA!D2771</f>
        <v>KID-HOODIE-001</v>
      </c>
      <c r="E2775" s="14" t="str">
        <f aca="false">RAW_DATA!E2771</f>
        <v>2024-02-02</v>
      </c>
      <c r="F2775" s="14" t="str">
        <f aca="false">RAW_DATA!F2771</f>
        <v>2024-02-07</v>
      </c>
      <c r="G2775" s="2" t="str">
        <f aca="false">RAW_DATA!G2771</f>
        <v>Bagmati</v>
      </c>
      <c r="H2775" s="4" t="n">
        <f aca="false">RAW_DATA!H2771</f>
        <v>2166.12</v>
      </c>
      <c r="I2775" s="5" t="n">
        <f aca="false">RAW_DATA!I2771</f>
        <v>20</v>
      </c>
      <c r="J2775" s="2" t="str">
        <f aca="false">RAW_DATA!J2771</f>
        <v>No</v>
      </c>
      <c r="K2775" s="15" t="n">
        <f aca="false">IF(AND(F2775&lt;&gt;"",E2775&lt;&gt;""),DATEVALUE(F2775)-DATEVALUE(E2775),"")</f>
        <v>5</v>
      </c>
      <c r="L2775" s="4" t="n">
        <f aca="false">H2775*(1-I2775/100)</f>
        <v>1732.896</v>
      </c>
      <c r="M2775" s="4" t="n">
        <f aca="false">H2775*CALCULATIONS!$B$2</f>
        <v>1299.672</v>
      </c>
      <c r="N2775" s="4" t="n">
        <f aca="false">IF(J2775="Yes",H2775*CALCULATIONS!$B$3,0)</f>
        <v>0</v>
      </c>
      <c r="O2775" s="4" t="n">
        <f aca="false">L2775-M2775-N2775</f>
        <v>433.224</v>
      </c>
      <c r="P2775" s="16" t="n">
        <f aca="false">IF(L2775&gt;0,O2775/L2775,"")</f>
        <v>0.25</v>
      </c>
    </row>
    <row r="2776" customFormat="false" ht="15" hidden="false" customHeight="false" outlineLevel="0" collapsed="false">
      <c r="A2776" s="2" t="str">
        <f aca="false">RAW_DATA!A2772</f>
        <v>ORD-102771</v>
      </c>
      <c r="B2776" s="2" t="str">
        <f aca="false">RAW_DATA!B2772</f>
        <v>CUST-5696</v>
      </c>
      <c r="C2776" s="2" t="str">
        <f aca="false">RAW_DATA!C2772</f>
        <v>Kids</v>
      </c>
      <c r="D2776" s="2" t="str">
        <f aca="false">RAW_DATA!D2772</f>
        <v>KID-FROCK-001</v>
      </c>
      <c r="E2776" s="14" t="str">
        <f aca="false">RAW_DATA!E2772</f>
        <v>2024-10-09</v>
      </c>
      <c r="F2776" s="14" t="str">
        <f aca="false">RAW_DATA!F2772</f>
        <v>2024-10-11</v>
      </c>
      <c r="G2776" s="2" t="str">
        <f aca="false">RAW_DATA!G2772</f>
        <v>Gandaki</v>
      </c>
      <c r="H2776" s="4" t="n">
        <f aca="false">RAW_DATA!H2772</f>
        <v>6365.1</v>
      </c>
      <c r="I2776" s="5" t="n">
        <f aca="false">RAW_DATA!I2772</f>
        <v>0</v>
      </c>
      <c r="J2776" s="2" t="str">
        <f aca="false">RAW_DATA!J2772</f>
        <v>No</v>
      </c>
      <c r="K2776" s="15" t="n">
        <f aca="false">IF(AND(F2776&lt;&gt;"",E2776&lt;&gt;""),DATEVALUE(F2776)-DATEVALUE(E2776),"")</f>
        <v>2</v>
      </c>
      <c r="L2776" s="4" t="n">
        <f aca="false">H2776*(1-I2776/100)</f>
        <v>6365.1</v>
      </c>
      <c r="M2776" s="4" t="n">
        <f aca="false">H2776*CALCULATIONS!$B$2</f>
        <v>3819.06</v>
      </c>
      <c r="N2776" s="4" t="n">
        <f aca="false">IF(J2776="Yes",H2776*CALCULATIONS!$B$3,0)</f>
        <v>0</v>
      </c>
      <c r="O2776" s="4" t="n">
        <f aca="false">L2776-M2776-N2776</f>
        <v>2546.04</v>
      </c>
      <c r="P2776" s="16" t="n">
        <f aca="false">IF(L2776&gt;0,O2776/L2776,"")</f>
        <v>0.4</v>
      </c>
    </row>
    <row r="2777" customFormat="false" ht="15" hidden="false" customHeight="false" outlineLevel="0" collapsed="false">
      <c r="A2777" s="2" t="str">
        <f aca="false">RAW_DATA!A2773</f>
        <v>ORD-102772</v>
      </c>
      <c r="B2777" s="2" t="str">
        <f aca="false">RAW_DATA!B2773</f>
        <v>CUST-1959</v>
      </c>
      <c r="C2777" s="2" t="str">
        <f aca="false">RAW_DATA!C2773</f>
        <v>Kids</v>
      </c>
      <c r="D2777" s="2" t="str">
        <f aca="false">RAW_DATA!D2773</f>
        <v>KID-FROCK-001</v>
      </c>
      <c r="E2777" s="14" t="str">
        <f aca="false">RAW_DATA!E2773</f>
        <v>2024-05-20</v>
      </c>
      <c r="F2777" s="14" t="str">
        <f aca="false">RAW_DATA!F2773</f>
        <v>2024-05-27</v>
      </c>
      <c r="G2777" s="2" t="str">
        <f aca="false">RAW_DATA!G2773</f>
        <v>Bagmati</v>
      </c>
      <c r="H2777" s="4" t="n">
        <f aca="false">RAW_DATA!H2773</f>
        <v>4847.85</v>
      </c>
      <c r="I2777" s="5" t="n">
        <f aca="false">RAW_DATA!I2773</f>
        <v>30</v>
      </c>
      <c r="J2777" s="2" t="str">
        <f aca="false">RAW_DATA!J2773</f>
        <v>No</v>
      </c>
      <c r="K2777" s="15" t="n">
        <f aca="false">IF(AND(F2777&lt;&gt;"",E2777&lt;&gt;""),DATEVALUE(F2777)-DATEVALUE(E2777),"")</f>
        <v>7</v>
      </c>
      <c r="L2777" s="4" t="n">
        <f aca="false">H2777*(1-I2777/100)</f>
        <v>3393.495</v>
      </c>
      <c r="M2777" s="4" t="n">
        <f aca="false">H2777*CALCULATIONS!$B$2</f>
        <v>2908.71</v>
      </c>
      <c r="N2777" s="4" t="n">
        <f aca="false">IF(J2777="Yes",H2777*CALCULATIONS!$B$3,0)</f>
        <v>0</v>
      </c>
      <c r="O2777" s="4" t="n">
        <f aca="false">L2777-M2777-N2777</f>
        <v>484.785</v>
      </c>
      <c r="P2777" s="16" t="n">
        <f aca="false">IF(L2777&gt;0,O2777/L2777,"")</f>
        <v>0.142857142857143</v>
      </c>
    </row>
    <row r="2778" customFormat="false" ht="15" hidden="false" customHeight="false" outlineLevel="0" collapsed="false">
      <c r="A2778" s="2" t="str">
        <f aca="false">RAW_DATA!A2774</f>
        <v>ORD-102773</v>
      </c>
      <c r="B2778" s="2" t="str">
        <f aca="false">RAW_DATA!B2774</f>
        <v>CUST-3104</v>
      </c>
      <c r="C2778" s="2" t="str">
        <f aca="false">RAW_DATA!C2774</f>
        <v>Women</v>
      </c>
      <c r="D2778" s="2" t="str">
        <f aca="false">RAW_DATA!D2774</f>
        <v>WOM-JEANS-001</v>
      </c>
      <c r="E2778" s="14" t="str">
        <f aca="false">RAW_DATA!E2774</f>
        <v>2024-08-18</v>
      </c>
      <c r="F2778" s="14" t="str">
        <f aca="false">RAW_DATA!F2774</f>
        <v>2024-08-22</v>
      </c>
      <c r="G2778" s="2" t="str">
        <f aca="false">RAW_DATA!G2774</f>
        <v>Karnali</v>
      </c>
      <c r="H2778" s="4" t="n">
        <f aca="false">RAW_DATA!H2774</f>
        <v>10562.93</v>
      </c>
      <c r="I2778" s="5" t="n">
        <f aca="false">RAW_DATA!I2774</f>
        <v>5</v>
      </c>
      <c r="J2778" s="2" t="str">
        <f aca="false">RAW_DATA!J2774</f>
        <v>No</v>
      </c>
      <c r="K2778" s="15" t="n">
        <f aca="false">IF(AND(F2778&lt;&gt;"",E2778&lt;&gt;""),DATEVALUE(F2778)-DATEVALUE(E2778),"")</f>
        <v>4</v>
      </c>
      <c r="L2778" s="4" t="n">
        <f aca="false">H2778*(1-I2778/100)</f>
        <v>10034.7835</v>
      </c>
      <c r="M2778" s="4" t="n">
        <f aca="false">H2778*CALCULATIONS!$B$2</f>
        <v>6337.758</v>
      </c>
      <c r="N2778" s="4" t="n">
        <f aca="false">IF(J2778="Yes",H2778*CALCULATIONS!$B$3,0)</f>
        <v>0</v>
      </c>
      <c r="O2778" s="4" t="n">
        <f aca="false">L2778-M2778-N2778</f>
        <v>3697.0255</v>
      </c>
      <c r="P2778" s="16" t="n">
        <f aca="false">IF(L2778&gt;0,O2778/L2778,"")</f>
        <v>0.368421052631579</v>
      </c>
    </row>
    <row r="2779" customFormat="false" ht="15" hidden="false" customHeight="false" outlineLevel="0" collapsed="false">
      <c r="A2779" s="2" t="str">
        <f aca="false">RAW_DATA!A2775</f>
        <v>ORD-102774</v>
      </c>
      <c r="B2779" s="2" t="str">
        <f aca="false">RAW_DATA!B2775</f>
        <v>CUST-1469</v>
      </c>
      <c r="C2779" s="2" t="str">
        <f aca="false">RAW_DATA!C2775</f>
        <v>Women</v>
      </c>
      <c r="D2779" s="2" t="str">
        <f aca="false">RAW_DATA!D2775</f>
        <v>WOM-DRESS-001</v>
      </c>
      <c r="E2779" s="14" t="str">
        <f aca="false">RAW_DATA!E2775</f>
        <v>2024-05-03</v>
      </c>
      <c r="F2779" s="14" t="str">
        <f aca="false">RAW_DATA!F2775</f>
        <v>2024-05-17</v>
      </c>
      <c r="G2779" s="2" t="str">
        <f aca="false">RAW_DATA!G2775</f>
        <v>Gandaki</v>
      </c>
      <c r="H2779" s="4" t="n">
        <f aca="false">RAW_DATA!H2775</f>
        <v>10134.35</v>
      </c>
      <c r="I2779" s="5" t="n">
        <f aca="false">RAW_DATA!I2775</f>
        <v>10</v>
      </c>
      <c r="J2779" s="2" t="str">
        <f aca="false">RAW_DATA!J2775</f>
        <v>No</v>
      </c>
      <c r="K2779" s="15" t="n">
        <f aca="false">IF(AND(F2779&lt;&gt;"",E2779&lt;&gt;""),DATEVALUE(F2779)-DATEVALUE(E2779),"")</f>
        <v>14</v>
      </c>
      <c r="L2779" s="4" t="n">
        <f aca="false">H2779*(1-I2779/100)</f>
        <v>9120.915</v>
      </c>
      <c r="M2779" s="4" t="n">
        <f aca="false">H2779*CALCULATIONS!$B$2</f>
        <v>6080.61</v>
      </c>
      <c r="N2779" s="4" t="n">
        <f aca="false">IF(J2779="Yes",H2779*CALCULATIONS!$B$3,0)</f>
        <v>0</v>
      </c>
      <c r="O2779" s="4" t="n">
        <f aca="false">L2779-M2779-N2779</f>
        <v>3040.305</v>
      </c>
      <c r="P2779" s="16" t="n">
        <f aca="false">IF(L2779&gt;0,O2779/L2779,"")</f>
        <v>0.333333333333333</v>
      </c>
    </row>
    <row r="2780" customFormat="false" ht="15" hidden="false" customHeight="false" outlineLevel="0" collapsed="false">
      <c r="A2780" s="2" t="str">
        <f aca="false">RAW_DATA!A2776</f>
        <v>ORD-102775</v>
      </c>
      <c r="B2780" s="2" t="str">
        <f aca="false">RAW_DATA!B2776</f>
        <v>CUST-7299</v>
      </c>
      <c r="C2780" s="2" t="str">
        <f aca="false">RAW_DATA!C2776</f>
        <v>Kids</v>
      </c>
      <c r="D2780" s="2" t="str">
        <f aca="false">RAW_DATA!D2776</f>
        <v>KID-SHORTS-001</v>
      </c>
      <c r="E2780" s="14" t="str">
        <f aca="false">RAW_DATA!E2776</f>
        <v>2024-01-16</v>
      </c>
      <c r="F2780" s="14" t="str">
        <f aca="false">RAW_DATA!F2776</f>
        <v>2024-01-22</v>
      </c>
      <c r="G2780" s="2" t="str">
        <f aca="false">RAW_DATA!G2776</f>
        <v>Sudurpashchim</v>
      </c>
      <c r="H2780" s="4" t="n">
        <f aca="false">RAW_DATA!H2776</f>
        <v>5544.27</v>
      </c>
      <c r="I2780" s="5" t="n">
        <f aca="false">RAW_DATA!I2776</f>
        <v>25</v>
      </c>
      <c r="J2780" s="2" t="str">
        <f aca="false">RAW_DATA!J2776</f>
        <v>No</v>
      </c>
      <c r="K2780" s="15" t="n">
        <f aca="false">IF(AND(F2780&lt;&gt;"",E2780&lt;&gt;""),DATEVALUE(F2780)-DATEVALUE(E2780),"")</f>
        <v>6</v>
      </c>
      <c r="L2780" s="4" t="n">
        <f aca="false">H2780*(1-I2780/100)</f>
        <v>4158.2025</v>
      </c>
      <c r="M2780" s="4" t="n">
        <f aca="false">H2780*CALCULATIONS!$B$2</f>
        <v>3326.562</v>
      </c>
      <c r="N2780" s="4" t="n">
        <f aca="false">IF(J2780="Yes",H2780*CALCULATIONS!$B$3,0)</f>
        <v>0</v>
      </c>
      <c r="O2780" s="4" t="n">
        <f aca="false">L2780-M2780-N2780</f>
        <v>831.6405</v>
      </c>
      <c r="P2780" s="16" t="n">
        <f aca="false">IF(L2780&gt;0,O2780/L2780,"")</f>
        <v>0.2</v>
      </c>
    </row>
    <row r="2781" customFormat="false" ht="15" hidden="false" customHeight="false" outlineLevel="0" collapsed="false">
      <c r="A2781" s="2" t="str">
        <f aca="false">RAW_DATA!A2777</f>
        <v>ORD-102776</v>
      </c>
      <c r="B2781" s="2" t="str">
        <f aca="false">RAW_DATA!B2777</f>
        <v>CUST-7185</v>
      </c>
      <c r="C2781" s="2" t="str">
        <f aca="false">RAW_DATA!C2777</f>
        <v>Women</v>
      </c>
      <c r="D2781" s="2" t="str">
        <f aca="false">RAW_DATA!D2777</f>
        <v>WOM-DRESS-001</v>
      </c>
      <c r="E2781" s="14" t="str">
        <f aca="false">RAW_DATA!E2777</f>
        <v>2024-08-19</v>
      </c>
      <c r="F2781" s="14" t="str">
        <f aca="false">RAW_DATA!F2777</f>
        <v>2024-08-24</v>
      </c>
      <c r="G2781" s="2" t="str">
        <f aca="false">RAW_DATA!G2777</f>
        <v>Bagmati</v>
      </c>
      <c r="H2781" s="4" t="n">
        <f aca="false">RAW_DATA!H2777</f>
        <v>6526.43</v>
      </c>
      <c r="I2781" s="5" t="n">
        <f aca="false">RAW_DATA!I2777</f>
        <v>5</v>
      </c>
      <c r="J2781" s="2" t="str">
        <f aca="false">RAW_DATA!J2777</f>
        <v>No</v>
      </c>
      <c r="K2781" s="15" t="n">
        <f aca="false">IF(AND(F2781&lt;&gt;"",E2781&lt;&gt;""),DATEVALUE(F2781)-DATEVALUE(E2781),"")</f>
        <v>5</v>
      </c>
      <c r="L2781" s="4" t="n">
        <f aca="false">H2781*(1-I2781/100)</f>
        <v>6200.1085</v>
      </c>
      <c r="M2781" s="4" t="n">
        <f aca="false">H2781*CALCULATIONS!$B$2</f>
        <v>3915.858</v>
      </c>
      <c r="N2781" s="4" t="n">
        <f aca="false">IF(J2781="Yes",H2781*CALCULATIONS!$B$3,0)</f>
        <v>0</v>
      </c>
      <c r="O2781" s="4" t="n">
        <f aca="false">L2781-M2781-N2781</f>
        <v>2284.2505</v>
      </c>
      <c r="P2781" s="16" t="n">
        <f aca="false">IF(L2781&gt;0,O2781/L2781,"")</f>
        <v>0.368421052631579</v>
      </c>
    </row>
    <row r="2782" customFormat="false" ht="15" hidden="false" customHeight="false" outlineLevel="0" collapsed="false">
      <c r="A2782" s="2" t="str">
        <f aca="false">RAW_DATA!A2778</f>
        <v>ORD-102777</v>
      </c>
      <c r="B2782" s="2" t="str">
        <f aca="false">RAW_DATA!B2778</f>
        <v>CUST-5552</v>
      </c>
      <c r="C2782" s="2" t="str">
        <f aca="false">RAW_DATA!C2778</f>
        <v>Kids</v>
      </c>
      <c r="D2782" s="2" t="str">
        <f aca="false">RAW_DATA!D2778</f>
        <v>KID-SHORTS-001</v>
      </c>
      <c r="E2782" s="14" t="str">
        <f aca="false">RAW_DATA!E2778</f>
        <v>2024-06-09</v>
      </c>
      <c r="F2782" s="14" t="str">
        <f aca="false">RAW_DATA!F2778</f>
        <v>2024-06-17</v>
      </c>
      <c r="G2782" s="2" t="str">
        <f aca="false">RAW_DATA!G2778</f>
        <v>Madhesh</v>
      </c>
      <c r="H2782" s="4" t="n">
        <f aca="false">RAW_DATA!H2778</f>
        <v>521.69</v>
      </c>
      <c r="I2782" s="5" t="n">
        <f aca="false">RAW_DATA!I2778</f>
        <v>0</v>
      </c>
      <c r="J2782" s="2" t="str">
        <f aca="false">RAW_DATA!J2778</f>
        <v>No</v>
      </c>
      <c r="K2782" s="15" t="n">
        <f aca="false">IF(AND(F2782&lt;&gt;"",E2782&lt;&gt;""),DATEVALUE(F2782)-DATEVALUE(E2782),"")</f>
        <v>8</v>
      </c>
      <c r="L2782" s="4" t="n">
        <f aca="false">H2782*(1-I2782/100)</f>
        <v>521.69</v>
      </c>
      <c r="M2782" s="4" t="n">
        <f aca="false">H2782*CALCULATIONS!$B$2</f>
        <v>313.014</v>
      </c>
      <c r="N2782" s="4" t="n">
        <f aca="false">IF(J2782="Yes",H2782*CALCULATIONS!$B$3,0)</f>
        <v>0</v>
      </c>
      <c r="O2782" s="4" t="n">
        <f aca="false">L2782-M2782-N2782</f>
        <v>208.676</v>
      </c>
      <c r="P2782" s="16" t="n">
        <f aca="false">IF(L2782&gt;0,O2782/L2782,"")</f>
        <v>0.4</v>
      </c>
    </row>
    <row r="2783" customFormat="false" ht="15" hidden="false" customHeight="false" outlineLevel="0" collapsed="false">
      <c r="A2783" s="2" t="str">
        <f aca="false">RAW_DATA!A2779</f>
        <v>ORD-102778</v>
      </c>
      <c r="B2783" s="2" t="str">
        <f aca="false">RAW_DATA!B2779</f>
        <v>CUST-5401</v>
      </c>
      <c r="C2783" s="2" t="str">
        <f aca="false">RAW_DATA!C2779</f>
        <v>Men</v>
      </c>
      <c r="D2783" s="2" t="str">
        <f aca="false">RAW_DATA!D2779</f>
        <v>MEN-SHIRT-001</v>
      </c>
      <c r="E2783" s="14" t="str">
        <f aca="false">RAW_DATA!E2779</f>
        <v>2024-03-09</v>
      </c>
      <c r="F2783" s="14" t="str">
        <f aca="false">RAW_DATA!F2779</f>
        <v>2024-03-16</v>
      </c>
      <c r="G2783" s="2" t="str">
        <f aca="false">RAW_DATA!G2779</f>
        <v>Bagmati</v>
      </c>
      <c r="H2783" s="4" t="n">
        <f aca="false">RAW_DATA!H2779</f>
        <v>12655.16</v>
      </c>
      <c r="I2783" s="5" t="n">
        <f aca="false">RAW_DATA!I2779</f>
        <v>30</v>
      </c>
      <c r="J2783" s="2" t="str">
        <f aca="false">RAW_DATA!J2779</f>
        <v>No</v>
      </c>
      <c r="K2783" s="15" t="n">
        <f aca="false">IF(AND(F2783&lt;&gt;"",E2783&lt;&gt;""),DATEVALUE(F2783)-DATEVALUE(E2783),"")</f>
        <v>7</v>
      </c>
      <c r="L2783" s="4" t="n">
        <f aca="false">H2783*(1-I2783/100)</f>
        <v>8858.612</v>
      </c>
      <c r="M2783" s="4" t="n">
        <f aca="false">H2783*CALCULATIONS!$B$2</f>
        <v>7593.096</v>
      </c>
      <c r="N2783" s="4" t="n">
        <f aca="false">IF(J2783="Yes",H2783*CALCULATIONS!$B$3,0)</f>
        <v>0</v>
      </c>
      <c r="O2783" s="4" t="n">
        <f aca="false">L2783-M2783-N2783</f>
        <v>1265.516</v>
      </c>
      <c r="P2783" s="16" t="n">
        <f aca="false">IF(L2783&gt;0,O2783/L2783,"")</f>
        <v>0.142857142857143</v>
      </c>
    </row>
    <row r="2784" customFormat="false" ht="15" hidden="false" customHeight="false" outlineLevel="0" collapsed="false">
      <c r="A2784" s="2" t="str">
        <f aca="false">RAW_DATA!A2780</f>
        <v>ORD-102779</v>
      </c>
      <c r="B2784" s="2" t="str">
        <f aca="false">RAW_DATA!B2780</f>
        <v>CUST-8999</v>
      </c>
      <c r="C2784" s="2" t="str">
        <f aca="false">RAW_DATA!C2780</f>
        <v>Women</v>
      </c>
      <c r="D2784" s="2" t="str">
        <f aca="false">RAW_DATA!D2780</f>
        <v>WOM-CARDIGAN-001</v>
      </c>
      <c r="E2784" s="14" t="str">
        <f aca="false">RAW_DATA!E2780</f>
        <v>2024-08-04</v>
      </c>
      <c r="F2784" s="14" t="str">
        <f aca="false">RAW_DATA!F2780</f>
        <v>2024-08-10</v>
      </c>
      <c r="G2784" s="2" t="str">
        <f aca="false">RAW_DATA!G2780</f>
        <v>Bagmati</v>
      </c>
      <c r="H2784" s="4" t="n">
        <f aca="false">RAW_DATA!H2780</f>
        <v>11015.37</v>
      </c>
      <c r="I2784" s="5" t="n">
        <f aca="false">RAW_DATA!I2780</f>
        <v>5</v>
      </c>
      <c r="J2784" s="2" t="str">
        <f aca="false">RAW_DATA!J2780</f>
        <v>No</v>
      </c>
      <c r="K2784" s="15" t="n">
        <f aca="false">IF(AND(F2784&lt;&gt;"",E2784&lt;&gt;""),DATEVALUE(F2784)-DATEVALUE(E2784),"")</f>
        <v>6</v>
      </c>
      <c r="L2784" s="4" t="n">
        <f aca="false">H2784*(1-I2784/100)</f>
        <v>10464.6015</v>
      </c>
      <c r="M2784" s="4" t="n">
        <f aca="false">H2784*CALCULATIONS!$B$2</f>
        <v>6609.222</v>
      </c>
      <c r="N2784" s="4" t="n">
        <f aca="false">IF(J2784="Yes",H2784*CALCULATIONS!$B$3,0)</f>
        <v>0</v>
      </c>
      <c r="O2784" s="4" t="n">
        <f aca="false">L2784-M2784-N2784</f>
        <v>3855.3795</v>
      </c>
      <c r="P2784" s="16" t="n">
        <f aca="false">IF(L2784&gt;0,O2784/L2784,"")</f>
        <v>0.368421052631579</v>
      </c>
    </row>
    <row r="2785" customFormat="false" ht="15" hidden="false" customHeight="false" outlineLevel="0" collapsed="false">
      <c r="A2785" s="2" t="str">
        <f aca="false">RAW_DATA!A2781</f>
        <v>ORD-102780</v>
      </c>
      <c r="B2785" s="2" t="str">
        <f aca="false">RAW_DATA!B2781</f>
        <v>CUST-5523</v>
      </c>
      <c r="C2785" s="2" t="str">
        <f aca="false">RAW_DATA!C2781</f>
        <v>Men</v>
      </c>
      <c r="D2785" s="2" t="str">
        <f aca="false">RAW_DATA!D2781</f>
        <v>MEN-SHIRT-001</v>
      </c>
      <c r="E2785" s="14" t="str">
        <f aca="false">RAW_DATA!E2781</f>
        <v>2024-02-06</v>
      </c>
      <c r="F2785" s="14" t="str">
        <f aca="false">RAW_DATA!F2781</f>
        <v>2024-02-10</v>
      </c>
      <c r="G2785" s="2" t="str">
        <f aca="false">RAW_DATA!G2781</f>
        <v>Bagmati</v>
      </c>
      <c r="H2785" s="4" t="n">
        <f aca="false">RAW_DATA!H2781</f>
        <v>7058.92</v>
      </c>
      <c r="I2785" s="5" t="n">
        <f aca="false">RAW_DATA!I2781</f>
        <v>30</v>
      </c>
      <c r="J2785" s="2" t="str">
        <f aca="false">RAW_DATA!J2781</f>
        <v>No</v>
      </c>
      <c r="K2785" s="15" t="n">
        <f aca="false">IF(AND(F2785&lt;&gt;"",E2785&lt;&gt;""),DATEVALUE(F2785)-DATEVALUE(E2785),"")</f>
        <v>4</v>
      </c>
      <c r="L2785" s="4" t="n">
        <f aca="false">H2785*(1-I2785/100)</f>
        <v>4941.244</v>
      </c>
      <c r="M2785" s="4" t="n">
        <f aca="false">H2785*CALCULATIONS!$B$2</f>
        <v>4235.352</v>
      </c>
      <c r="N2785" s="4" t="n">
        <f aca="false">IF(J2785="Yes",H2785*CALCULATIONS!$B$3,0)</f>
        <v>0</v>
      </c>
      <c r="O2785" s="4" t="n">
        <f aca="false">L2785-M2785-N2785</f>
        <v>705.892</v>
      </c>
      <c r="P2785" s="16" t="n">
        <f aca="false">IF(L2785&gt;0,O2785/L2785,"")</f>
        <v>0.142857142857143</v>
      </c>
    </row>
    <row r="2786" customFormat="false" ht="15" hidden="false" customHeight="false" outlineLevel="0" collapsed="false">
      <c r="A2786" s="2" t="str">
        <f aca="false">RAW_DATA!A2782</f>
        <v>ORD-102781</v>
      </c>
      <c r="B2786" s="2" t="str">
        <f aca="false">RAW_DATA!B2782</f>
        <v>CUST-2026</v>
      </c>
      <c r="C2786" s="2" t="str">
        <f aca="false">RAW_DATA!C2782</f>
        <v>Kids</v>
      </c>
      <c r="D2786" s="2" t="str">
        <f aca="false">RAW_DATA!D2782</f>
        <v>KID-FROCK-001</v>
      </c>
      <c r="E2786" s="14" t="str">
        <f aca="false">RAW_DATA!E2782</f>
        <v>2024-04-18</v>
      </c>
      <c r="F2786" s="14" t="str">
        <f aca="false">RAW_DATA!F2782</f>
        <v>2024-04-22</v>
      </c>
      <c r="G2786" s="2" t="str">
        <f aca="false">RAW_DATA!G2782</f>
        <v>Bagmati</v>
      </c>
      <c r="H2786" s="4" t="n">
        <f aca="false">RAW_DATA!H2782</f>
        <v>9443.33</v>
      </c>
      <c r="I2786" s="5" t="n">
        <f aca="false">RAW_DATA!I2782</f>
        <v>0</v>
      </c>
      <c r="J2786" s="2" t="str">
        <f aca="false">RAW_DATA!J2782</f>
        <v>No</v>
      </c>
      <c r="K2786" s="15" t="n">
        <f aca="false">IF(AND(F2786&lt;&gt;"",E2786&lt;&gt;""),DATEVALUE(F2786)-DATEVALUE(E2786),"")</f>
        <v>4</v>
      </c>
      <c r="L2786" s="4" t="n">
        <f aca="false">H2786*(1-I2786/100)</f>
        <v>9443.33</v>
      </c>
      <c r="M2786" s="4" t="n">
        <f aca="false">H2786*CALCULATIONS!$B$2</f>
        <v>5665.998</v>
      </c>
      <c r="N2786" s="4" t="n">
        <f aca="false">IF(J2786="Yes",H2786*CALCULATIONS!$B$3,0)</f>
        <v>0</v>
      </c>
      <c r="O2786" s="4" t="n">
        <f aca="false">L2786-M2786-N2786</f>
        <v>3777.332</v>
      </c>
      <c r="P2786" s="16" t="n">
        <f aca="false">IF(L2786&gt;0,O2786/L2786,"")</f>
        <v>0.4</v>
      </c>
    </row>
    <row r="2787" customFormat="false" ht="15" hidden="false" customHeight="false" outlineLevel="0" collapsed="false">
      <c r="A2787" s="2" t="str">
        <f aca="false">RAW_DATA!A2783</f>
        <v>ORD-102782</v>
      </c>
      <c r="B2787" s="2" t="str">
        <f aca="false">RAW_DATA!B2783</f>
        <v>CUST-1860</v>
      </c>
      <c r="C2787" s="2" t="str">
        <f aca="false">RAW_DATA!C2783</f>
        <v>Women</v>
      </c>
      <c r="D2787" s="2" t="str">
        <f aca="false">RAW_DATA!D2783</f>
        <v>WOM-LEHENGA-001</v>
      </c>
      <c r="E2787" s="14" t="str">
        <f aca="false">RAW_DATA!E2783</f>
        <v>2024-03-12</v>
      </c>
      <c r="F2787" s="14" t="str">
        <f aca="false">RAW_DATA!F2783</f>
        <v>2024-03-22</v>
      </c>
      <c r="G2787" s="2" t="str">
        <f aca="false">RAW_DATA!G2783</f>
        <v>Sudurpashchim</v>
      </c>
      <c r="H2787" s="4" t="n">
        <f aca="false">RAW_DATA!H2783</f>
        <v>13284.39</v>
      </c>
      <c r="I2787" s="5" t="n">
        <f aca="false">RAW_DATA!I2783</f>
        <v>15</v>
      </c>
      <c r="J2787" s="2" t="str">
        <f aca="false">RAW_DATA!J2783</f>
        <v>No</v>
      </c>
      <c r="K2787" s="15" t="n">
        <f aca="false">IF(AND(F2787&lt;&gt;"",E2787&lt;&gt;""),DATEVALUE(F2787)-DATEVALUE(E2787),"")</f>
        <v>10</v>
      </c>
      <c r="L2787" s="4" t="n">
        <f aca="false">H2787*(1-I2787/100)</f>
        <v>11291.7315</v>
      </c>
      <c r="M2787" s="4" t="n">
        <f aca="false">H2787*CALCULATIONS!$B$2</f>
        <v>7970.634</v>
      </c>
      <c r="N2787" s="4" t="n">
        <f aca="false">IF(J2787="Yes",H2787*CALCULATIONS!$B$3,0)</f>
        <v>0</v>
      </c>
      <c r="O2787" s="4" t="n">
        <f aca="false">L2787-M2787-N2787</f>
        <v>3321.0975</v>
      </c>
      <c r="P2787" s="16" t="n">
        <f aca="false">IF(L2787&gt;0,O2787/L2787,"")</f>
        <v>0.294117647058824</v>
      </c>
    </row>
    <row r="2788" customFormat="false" ht="15" hidden="false" customHeight="false" outlineLevel="0" collapsed="false">
      <c r="A2788" s="2" t="str">
        <f aca="false">RAW_DATA!A2784</f>
        <v>ORD-102783</v>
      </c>
      <c r="B2788" s="2" t="str">
        <f aca="false">RAW_DATA!B2784</f>
        <v>CUST-6844</v>
      </c>
      <c r="C2788" s="2" t="str">
        <f aca="false">RAW_DATA!C2784</f>
        <v>Men</v>
      </c>
      <c r="D2788" s="2" t="str">
        <f aca="false">RAW_DATA!D2784</f>
        <v>MEN-POLO-001</v>
      </c>
      <c r="E2788" s="14" t="str">
        <f aca="false">RAW_DATA!E2784</f>
        <v>2024-04-21</v>
      </c>
      <c r="F2788" s="14" t="str">
        <f aca="false">RAW_DATA!F2784</f>
        <v>2024-04-23</v>
      </c>
      <c r="G2788" s="2" t="str">
        <f aca="false">RAW_DATA!G2784</f>
        <v>Bagmati</v>
      </c>
      <c r="H2788" s="4" t="n">
        <f aca="false">RAW_DATA!H2784</f>
        <v>2359.49</v>
      </c>
      <c r="I2788" s="5" t="n">
        <f aca="false">RAW_DATA!I2784</f>
        <v>30</v>
      </c>
      <c r="J2788" s="2" t="str">
        <f aca="false">RAW_DATA!J2784</f>
        <v>No</v>
      </c>
      <c r="K2788" s="15" t="n">
        <f aca="false">IF(AND(F2788&lt;&gt;"",E2788&lt;&gt;""),DATEVALUE(F2788)-DATEVALUE(E2788),"")</f>
        <v>2</v>
      </c>
      <c r="L2788" s="4" t="n">
        <f aca="false">H2788*(1-I2788/100)</f>
        <v>1651.643</v>
      </c>
      <c r="M2788" s="4" t="n">
        <f aca="false">H2788*CALCULATIONS!$B$2</f>
        <v>1415.694</v>
      </c>
      <c r="N2788" s="4" t="n">
        <f aca="false">IF(J2788="Yes",H2788*CALCULATIONS!$B$3,0)</f>
        <v>0</v>
      </c>
      <c r="O2788" s="4" t="n">
        <f aca="false">L2788-M2788-N2788</f>
        <v>235.949</v>
      </c>
      <c r="P2788" s="16" t="n">
        <f aca="false">IF(L2788&gt;0,O2788/L2788,"")</f>
        <v>0.142857142857143</v>
      </c>
    </row>
    <row r="2789" customFormat="false" ht="15" hidden="false" customHeight="false" outlineLevel="0" collapsed="false">
      <c r="A2789" s="2" t="str">
        <f aca="false">RAW_DATA!A2785</f>
        <v>ORD-102784</v>
      </c>
      <c r="B2789" s="2" t="str">
        <f aca="false">RAW_DATA!B2785</f>
        <v>CUST-8962</v>
      </c>
      <c r="C2789" s="2" t="str">
        <f aca="false">RAW_DATA!C2785</f>
        <v>Women</v>
      </c>
      <c r="D2789" s="2" t="str">
        <f aca="false">RAW_DATA!D2785</f>
        <v>WOM-LEHENGA-001</v>
      </c>
      <c r="E2789" s="14" t="str">
        <f aca="false">RAW_DATA!E2785</f>
        <v>2024-10-25</v>
      </c>
      <c r="F2789" s="14" t="str">
        <f aca="false">RAW_DATA!F2785</f>
        <v>2024-11-02</v>
      </c>
      <c r="G2789" s="2" t="str">
        <f aca="false">RAW_DATA!G2785</f>
        <v>Karnali</v>
      </c>
      <c r="H2789" s="4" t="n">
        <f aca="false">RAW_DATA!H2785</f>
        <v>5355.4</v>
      </c>
      <c r="I2789" s="5" t="n">
        <f aca="false">RAW_DATA!I2785</f>
        <v>25</v>
      </c>
      <c r="J2789" s="2" t="str">
        <f aca="false">RAW_DATA!J2785</f>
        <v>No</v>
      </c>
      <c r="K2789" s="15" t="n">
        <f aca="false">IF(AND(F2789&lt;&gt;"",E2789&lt;&gt;""),DATEVALUE(F2789)-DATEVALUE(E2789),"")</f>
        <v>8</v>
      </c>
      <c r="L2789" s="4" t="n">
        <f aca="false">H2789*(1-I2789/100)</f>
        <v>4016.55</v>
      </c>
      <c r="M2789" s="4" t="n">
        <f aca="false">H2789*CALCULATIONS!$B$2</f>
        <v>3213.24</v>
      </c>
      <c r="N2789" s="4" t="n">
        <f aca="false">IF(J2789="Yes",H2789*CALCULATIONS!$B$3,0)</f>
        <v>0</v>
      </c>
      <c r="O2789" s="4" t="n">
        <f aca="false">L2789-M2789-N2789</f>
        <v>803.31</v>
      </c>
      <c r="P2789" s="16" t="n">
        <f aca="false">IF(L2789&gt;0,O2789/L2789,"")</f>
        <v>0.2</v>
      </c>
    </row>
    <row r="2790" customFormat="false" ht="15" hidden="false" customHeight="false" outlineLevel="0" collapsed="false">
      <c r="A2790" s="2" t="str">
        <f aca="false">RAW_DATA!A2786</f>
        <v>ORD-102785</v>
      </c>
      <c r="B2790" s="2" t="str">
        <f aca="false">RAW_DATA!B2786</f>
        <v>CUST-9971</v>
      </c>
      <c r="C2790" s="2" t="str">
        <f aca="false">RAW_DATA!C2786</f>
        <v>Women</v>
      </c>
      <c r="D2790" s="2" t="str">
        <f aca="false">RAW_DATA!D2786</f>
        <v>WOM-LEHENGA-001</v>
      </c>
      <c r="E2790" s="14" t="str">
        <f aca="false">RAW_DATA!E2786</f>
        <v>2024-06-01</v>
      </c>
      <c r="F2790" s="14" t="str">
        <f aca="false">RAW_DATA!F2786</f>
        <v>2024-06-07</v>
      </c>
      <c r="G2790" s="2" t="str">
        <f aca="false">RAW_DATA!G2786</f>
        <v>Karnali</v>
      </c>
      <c r="H2790" s="4" t="n">
        <f aca="false">RAW_DATA!H2786</f>
        <v>12272.45</v>
      </c>
      <c r="I2790" s="5" t="n">
        <f aca="false">RAW_DATA!I2786</f>
        <v>10</v>
      </c>
      <c r="J2790" s="2" t="str">
        <f aca="false">RAW_DATA!J2786</f>
        <v>Yes</v>
      </c>
      <c r="K2790" s="15" t="n">
        <f aca="false">IF(AND(F2790&lt;&gt;"",E2790&lt;&gt;""),DATEVALUE(F2790)-DATEVALUE(E2790),"")</f>
        <v>6</v>
      </c>
      <c r="L2790" s="4" t="n">
        <f aca="false">H2790*(1-I2790/100)</f>
        <v>11045.205</v>
      </c>
      <c r="M2790" s="4" t="n">
        <f aca="false">H2790*CALCULATIONS!$B$2</f>
        <v>7363.47</v>
      </c>
      <c r="N2790" s="4" t="n">
        <f aca="false">IF(J2790="Yes",H2790*CALCULATIONS!$B$3,0)</f>
        <v>2454.49</v>
      </c>
      <c r="O2790" s="4" t="n">
        <f aca="false">L2790-M2790-N2790</f>
        <v>1227.245</v>
      </c>
      <c r="P2790" s="16" t="n">
        <f aca="false">IF(L2790&gt;0,O2790/L2790,"")</f>
        <v>0.111111111111111</v>
      </c>
    </row>
    <row r="2791" customFormat="false" ht="15" hidden="false" customHeight="false" outlineLevel="0" collapsed="false">
      <c r="A2791" s="2" t="str">
        <f aca="false">RAW_DATA!A2787</f>
        <v>ORD-102786</v>
      </c>
      <c r="B2791" s="2" t="str">
        <f aca="false">RAW_DATA!B2787</f>
        <v>CUST-5441</v>
      </c>
      <c r="C2791" s="2" t="str">
        <f aca="false">RAW_DATA!C2787</f>
        <v>Men</v>
      </c>
      <c r="D2791" s="2" t="str">
        <f aca="false">RAW_DATA!D2787</f>
        <v>MEN-JEANS-001</v>
      </c>
      <c r="E2791" s="14" t="str">
        <f aca="false">RAW_DATA!E2787</f>
        <v>2024-04-16</v>
      </c>
      <c r="F2791" s="14" t="str">
        <f aca="false">RAW_DATA!F2787</f>
        <v>2024-04-25</v>
      </c>
      <c r="G2791" s="2" t="str">
        <f aca="false">RAW_DATA!G2787</f>
        <v>Lumbini</v>
      </c>
      <c r="H2791" s="4" t="n">
        <f aca="false">RAW_DATA!H2787</f>
        <v>5477.49</v>
      </c>
      <c r="I2791" s="5" t="n">
        <f aca="false">RAW_DATA!I2787</f>
        <v>10</v>
      </c>
      <c r="J2791" s="2" t="str">
        <f aca="false">RAW_DATA!J2787</f>
        <v>No</v>
      </c>
      <c r="K2791" s="15" t="n">
        <f aca="false">IF(AND(F2791&lt;&gt;"",E2791&lt;&gt;""),DATEVALUE(F2791)-DATEVALUE(E2791),"")</f>
        <v>9</v>
      </c>
      <c r="L2791" s="4" t="n">
        <f aca="false">H2791*(1-I2791/100)</f>
        <v>4929.741</v>
      </c>
      <c r="M2791" s="4" t="n">
        <f aca="false">H2791*CALCULATIONS!$B$2</f>
        <v>3286.494</v>
      </c>
      <c r="N2791" s="4" t="n">
        <f aca="false">IF(J2791="Yes",H2791*CALCULATIONS!$B$3,0)</f>
        <v>0</v>
      </c>
      <c r="O2791" s="4" t="n">
        <f aca="false">L2791-M2791-N2791</f>
        <v>1643.247</v>
      </c>
      <c r="P2791" s="16" t="n">
        <f aca="false">IF(L2791&gt;0,O2791/L2791,"")</f>
        <v>0.333333333333333</v>
      </c>
    </row>
    <row r="2792" customFormat="false" ht="15" hidden="false" customHeight="false" outlineLevel="0" collapsed="false">
      <c r="A2792" s="2" t="str">
        <f aca="false">RAW_DATA!A2788</f>
        <v>ORD-102787</v>
      </c>
      <c r="B2792" s="2" t="str">
        <f aca="false">RAW_DATA!B2788</f>
        <v>CUST-1013</v>
      </c>
      <c r="C2792" s="2" t="str">
        <f aca="false">RAW_DATA!C2788</f>
        <v>Women</v>
      </c>
      <c r="D2792" s="2" t="str">
        <f aca="false">RAW_DATA!D2788</f>
        <v>WOM-JEANS-001</v>
      </c>
      <c r="E2792" s="14" t="str">
        <f aca="false">RAW_DATA!E2788</f>
        <v>2024-04-02</v>
      </c>
      <c r="F2792" s="14" t="str">
        <f aca="false">RAW_DATA!F2788</f>
        <v>2024-04-08</v>
      </c>
      <c r="G2792" s="2" t="str">
        <f aca="false">RAW_DATA!G2788</f>
        <v>Karnali</v>
      </c>
      <c r="H2792" s="4" t="n">
        <f aca="false">RAW_DATA!H2788</f>
        <v>7476.11</v>
      </c>
      <c r="I2792" s="5" t="n">
        <f aca="false">RAW_DATA!I2788</f>
        <v>15</v>
      </c>
      <c r="J2792" s="2" t="str">
        <f aca="false">RAW_DATA!J2788</f>
        <v>No</v>
      </c>
      <c r="K2792" s="15" t="n">
        <f aca="false">IF(AND(F2792&lt;&gt;"",E2792&lt;&gt;""),DATEVALUE(F2792)-DATEVALUE(E2792),"")</f>
        <v>6</v>
      </c>
      <c r="L2792" s="4" t="n">
        <f aca="false">H2792*(1-I2792/100)</f>
        <v>6354.6935</v>
      </c>
      <c r="M2792" s="4" t="n">
        <f aca="false">H2792*CALCULATIONS!$B$2</f>
        <v>4485.666</v>
      </c>
      <c r="N2792" s="4" t="n">
        <f aca="false">IF(J2792="Yes",H2792*CALCULATIONS!$B$3,0)</f>
        <v>0</v>
      </c>
      <c r="O2792" s="4" t="n">
        <f aca="false">L2792-M2792-N2792</f>
        <v>1869.0275</v>
      </c>
      <c r="P2792" s="16" t="n">
        <f aca="false">IF(L2792&gt;0,O2792/L2792,"")</f>
        <v>0.294117647058824</v>
      </c>
    </row>
    <row r="2793" customFormat="false" ht="15" hidden="false" customHeight="false" outlineLevel="0" collapsed="false">
      <c r="A2793" s="2" t="str">
        <f aca="false">RAW_DATA!A2789</f>
        <v>ORD-102788</v>
      </c>
      <c r="B2793" s="2" t="str">
        <f aca="false">RAW_DATA!B2789</f>
        <v>CUST-2371</v>
      </c>
      <c r="C2793" s="2" t="str">
        <f aca="false">RAW_DATA!C2789</f>
        <v>Men</v>
      </c>
      <c r="D2793" s="2" t="str">
        <f aca="false">RAW_DATA!D2789</f>
        <v>MEN-JEANS-002</v>
      </c>
      <c r="E2793" s="14" t="str">
        <f aca="false">RAW_DATA!E2789</f>
        <v>2024-07-03</v>
      </c>
      <c r="F2793" s="14" t="str">
        <f aca="false">RAW_DATA!F2789</f>
        <v>2024-07-07</v>
      </c>
      <c r="G2793" s="2" t="str">
        <f aca="false">RAW_DATA!G2789</f>
        <v>Sudurpashchim</v>
      </c>
      <c r="H2793" s="4" t="n">
        <f aca="false">RAW_DATA!H2789</f>
        <v>4164.02</v>
      </c>
      <c r="I2793" s="5" t="n">
        <f aca="false">RAW_DATA!I2789</f>
        <v>0</v>
      </c>
      <c r="J2793" s="2" t="str">
        <f aca="false">RAW_DATA!J2789</f>
        <v>No</v>
      </c>
      <c r="K2793" s="15" t="n">
        <f aca="false">IF(AND(F2793&lt;&gt;"",E2793&lt;&gt;""),DATEVALUE(F2793)-DATEVALUE(E2793),"")</f>
        <v>4</v>
      </c>
      <c r="L2793" s="4" t="n">
        <f aca="false">H2793*(1-I2793/100)</f>
        <v>4164.02</v>
      </c>
      <c r="M2793" s="4" t="n">
        <f aca="false">H2793*CALCULATIONS!$B$2</f>
        <v>2498.412</v>
      </c>
      <c r="N2793" s="4" t="n">
        <f aca="false">IF(J2793="Yes",H2793*CALCULATIONS!$B$3,0)</f>
        <v>0</v>
      </c>
      <c r="O2793" s="4" t="n">
        <f aca="false">L2793-M2793-N2793</f>
        <v>1665.608</v>
      </c>
      <c r="P2793" s="16" t="n">
        <f aca="false">IF(L2793&gt;0,O2793/L2793,"")</f>
        <v>0.4</v>
      </c>
    </row>
    <row r="2794" customFormat="false" ht="15" hidden="false" customHeight="false" outlineLevel="0" collapsed="false">
      <c r="A2794" s="2" t="str">
        <f aca="false">RAW_DATA!A2790</f>
        <v>ORD-102789</v>
      </c>
      <c r="B2794" s="2" t="str">
        <f aca="false">RAW_DATA!B2790</f>
        <v>CUST-8503</v>
      </c>
      <c r="C2794" s="2" t="str">
        <f aca="false">RAW_DATA!C2790</f>
        <v>Men</v>
      </c>
      <c r="D2794" s="2" t="str">
        <f aca="false">RAW_DATA!D2790</f>
        <v>MEN-TSHIRT-001</v>
      </c>
      <c r="E2794" s="14" t="str">
        <f aca="false">RAW_DATA!E2790</f>
        <v>2024-07-02</v>
      </c>
      <c r="F2794" s="14" t="str">
        <f aca="false">RAW_DATA!F2790</f>
        <v>2024-07-04</v>
      </c>
      <c r="G2794" s="2" t="str">
        <f aca="false">RAW_DATA!G2790</f>
        <v>Bagmati</v>
      </c>
      <c r="H2794" s="4" t="n">
        <f aca="false">RAW_DATA!H2790</f>
        <v>3370.61</v>
      </c>
      <c r="I2794" s="5" t="n">
        <f aca="false">RAW_DATA!I2790</f>
        <v>30</v>
      </c>
      <c r="J2794" s="2" t="str">
        <f aca="false">RAW_DATA!J2790</f>
        <v>No</v>
      </c>
      <c r="K2794" s="15" t="n">
        <f aca="false">IF(AND(F2794&lt;&gt;"",E2794&lt;&gt;""),DATEVALUE(F2794)-DATEVALUE(E2794),"")</f>
        <v>2</v>
      </c>
      <c r="L2794" s="4" t="n">
        <f aca="false">H2794*(1-I2794/100)</f>
        <v>2359.427</v>
      </c>
      <c r="M2794" s="4" t="n">
        <f aca="false">H2794*CALCULATIONS!$B$2</f>
        <v>2022.366</v>
      </c>
      <c r="N2794" s="4" t="n">
        <f aca="false">IF(J2794="Yes",H2794*CALCULATIONS!$B$3,0)</f>
        <v>0</v>
      </c>
      <c r="O2794" s="4" t="n">
        <f aca="false">L2794-M2794-N2794</f>
        <v>337.061</v>
      </c>
      <c r="P2794" s="16" t="n">
        <f aca="false">IF(L2794&gt;0,O2794/L2794,"")</f>
        <v>0.142857142857143</v>
      </c>
    </row>
    <row r="2795" customFormat="false" ht="15" hidden="false" customHeight="false" outlineLevel="0" collapsed="false">
      <c r="A2795" s="2" t="str">
        <f aca="false">RAW_DATA!A2791</f>
        <v>ORD-102790</v>
      </c>
      <c r="B2795" s="2" t="str">
        <f aca="false">RAW_DATA!B2791</f>
        <v>CUST-1228</v>
      </c>
      <c r="C2795" s="2" t="str">
        <f aca="false">RAW_DATA!C2791</f>
        <v>Women</v>
      </c>
      <c r="D2795" s="2" t="str">
        <f aca="false">RAW_DATA!D2791</f>
        <v>WOM-SUIT-001</v>
      </c>
      <c r="E2795" s="14" t="str">
        <f aca="false">RAW_DATA!E2791</f>
        <v>2024-03-09</v>
      </c>
      <c r="F2795" s="14" t="str">
        <f aca="false">RAW_DATA!F2791</f>
        <v>2024-03-19</v>
      </c>
      <c r="G2795" s="2" t="str">
        <f aca="false">RAW_DATA!G2791</f>
        <v>Gandaki</v>
      </c>
      <c r="H2795" s="4" t="n">
        <f aca="false">RAW_DATA!H2791</f>
        <v>3598.02</v>
      </c>
      <c r="I2795" s="5" t="n">
        <f aca="false">RAW_DATA!I2791</f>
        <v>10</v>
      </c>
      <c r="J2795" s="2" t="str">
        <f aca="false">RAW_DATA!J2791</f>
        <v>Yes</v>
      </c>
      <c r="K2795" s="15" t="n">
        <f aca="false">IF(AND(F2795&lt;&gt;"",E2795&lt;&gt;""),DATEVALUE(F2795)-DATEVALUE(E2795),"")</f>
        <v>10</v>
      </c>
      <c r="L2795" s="4" t="n">
        <f aca="false">H2795*(1-I2795/100)</f>
        <v>3238.218</v>
      </c>
      <c r="M2795" s="4" t="n">
        <f aca="false">H2795*CALCULATIONS!$B$2</f>
        <v>2158.812</v>
      </c>
      <c r="N2795" s="4" t="n">
        <f aca="false">IF(J2795="Yes",H2795*CALCULATIONS!$B$3,0)</f>
        <v>719.604</v>
      </c>
      <c r="O2795" s="4" t="n">
        <f aca="false">L2795-M2795-N2795</f>
        <v>359.802</v>
      </c>
      <c r="P2795" s="16" t="n">
        <f aca="false">IF(L2795&gt;0,O2795/L2795,"")</f>
        <v>0.111111111111111</v>
      </c>
    </row>
    <row r="2796" customFormat="false" ht="15" hidden="false" customHeight="false" outlineLevel="0" collapsed="false">
      <c r="A2796" s="2" t="str">
        <f aca="false">RAW_DATA!A2792</f>
        <v>ORD-102791</v>
      </c>
      <c r="B2796" s="2" t="str">
        <f aca="false">RAW_DATA!B2792</f>
        <v>CUST-9656</v>
      </c>
      <c r="C2796" s="2" t="str">
        <f aca="false">RAW_DATA!C2792</f>
        <v>Women</v>
      </c>
      <c r="D2796" s="2" t="str">
        <f aca="false">RAW_DATA!D2792</f>
        <v>WOM-JEANS-001</v>
      </c>
      <c r="E2796" s="14" t="str">
        <f aca="false">RAW_DATA!E2792</f>
        <v>2024-08-05</v>
      </c>
      <c r="F2796" s="14" t="str">
        <f aca="false">RAW_DATA!F2792</f>
        <v>2024-08-07</v>
      </c>
      <c r="G2796" s="2" t="str">
        <f aca="false">RAW_DATA!G2792</f>
        <v>Bagmati</v>
      </c>
      <c r="H2796" s="4" t="n">
        <f aca="false">RAW_DATA!H2792</f>
        <v>9934.16</v>
      </c>
      <c r="I2796" s="5" t="n">
        <f aca="false">RAW_DATA!I2792</f>
        <v>15</v>
      </c>
      <c r="J2796" s="2" t="str">
        <f aca="false">RAW_DATA!J2792</f>
        <v>No</v>
      </c>
      <c r="K2796" s="15" t="n">
        <f aca="false">IF(AND(F2796&lt;&gt;"",E2796&lt;&gt;""),DATEVALUE(F2796)-DATEVALUE(E2796),"")</f>
        <v>2</v>
      </c>
      <c r="L2796" s="4" t="n">
        <f aca="false">H2796*(1-I2796/100)</f>
        <v>8444.036</v>
      </c>
      <c r="M2796" s="4" t="n">
        <f aca="false">H2796*CALCULATIONS!$B$2</f>
        <v>5960.496</v>
      </c>
      <c r="N2796" s="4" t="n">
        <f aca="false">IF(J2796="Yes",H2796*CALCULATIONS!$B$3,0)</f>
        <v>0</v>
      </c>
      <c r="O2796" s="4" t="n">
        <f aca="false">L2796-M2796-N2796</f>
        <v>2483.54</v>
      </c>
      <c r="P2796" s="16" t="n">
        <f aca="false">IF(L2796&gt;0,O2796/L2796,"")</f>
        <v>0.294117647058824</v>
      </c>
    </row>
    <row r="2797" customFormat="false" ht="15" hidden="false" customHeight="false" outlineLevel="0" collapsed="false">
      <c r="A2797" s="2" t="str">
        <f aca="false">RAW_DATA!A2793</f>
        <v>ORD-102792</v>
      </c>
      <c r="B2797" s="2" t="str">
        <f aca="false">RAW_DATA!B2793</f>
        <v>CUST-6112</v>
      </c>
      <c r="C2797" s="2" t="str">
        <f aca="false">RAW_DATA!C2793</f>
        <v>Kids</v>
      </c>
      <c r="D2797" s="2" t="str">
        <f aca="false">RAW_DATA!D2793</f>
        <v>KID-ONESIE-001</v>
      </c>
      <c r="E2797" s="14" t="str">
        <f aca="false">RAW_DATA!E2793</f>
        <v>2024-10-01</v>
      </c>
      <c r="F2797" s="14" t="str">
        <f aca="false">RAW_DATA!F2793</f>
        <v>2024-10-06</v>
      </c>
      <c r="G2797" s="2" t="str">
        <f aca="false">RAW_DATA!G2793</f>
        <v>Bagmati</v>
      </c>
      <c r="H2797" s="4" t="n">
        <f aca="false">RAW_DATA!H2793</f>
        <v>10984.76</v>
      </c>
      <c r="I2797" s="5" t="n">
        <f aca="false">RAW_DATA!I2793</f>
        <v>0</v>
      </c>
      <c r="J2797" s="2" t="str">
        <f aca="false">RAW_DATA!J2793</f>
        <v>No</v>
      </c>
      <c r="K2797" s="15" t="n">
        <f aca="false">IF(AND(F2797&lt;&gt;"",E2797&lt;&gt;""),DATEVALUE(F2797)-DATEVALUE(E2797),"")</f>
        <v>5</v>
      </c>
      <c r="L2797" s="4" t="n">
        <f aca="false">H2797*(1-I2797/100)</f>
        <v>10984.76</v>
      </c>
      <c r="M2797" s="4" t="n">
        <f aca="false">H2797*CALCULATIONS!$B$2</f>
        <v>6590.856</v>
      </c>
      <c r="N2797" s="4" t="n">
        <f aca="false">IF(J2797="Yes",H2797*CALCULATIONS!$B$3,0)</f>
        <v>0</v>
      </c>
      <c r="O2797" s="4" t="n">
        <f aca="false">L2797-M2797-N2797</f>
        <v>4393.904</v>
      </c>
      <c r="P2797" s="16" t="n">
        <f aca="false">IF(L2797&gt;0,O2797/L2797,"")</f>
        <v>0.4</v>
      </c>
    </row>
    <row r="2798" customFormat="false" ht="15" hidden="false" customHeight="false" outlineLevel="0" collapsed="false">
      <c r="A2798" s="2" t="str">
        <f aca="false">RAW_DATA!A2794</f>
        <v>ORD-102793</v>
      </c>
      <c r="B2798" s="2" t="str">
        <f aca="false">RAW_DATA!B2794</f>
        <v>CUST-2702</v>
      </c>
      <c r="C2798" s="2" t="str">
        <f aca="false">RAW_DATA!C2794</f>
        <v>Men</v>
      </c>
      <c r="D2798" s="2" t="str">
        <f aca="false">RAW_DATA!D2794</f>
        <v>MEN-SHIRT-002</v>
      </c>
      <c r="E2798" s="14" t="str">
        <f aca="false">RAW_DATA!E2794</f>
        <v>2024-08-09</v>
      </c>
      <c r="F2798" s="14" t="str">
        <f aca="false">RAW_DATA!F2794</f>
        <v>2024-08-14</v>
      </c>
      <c r="G2798" s="2" t="str">
        <f aca="false">RAW_DATA!G2794</f>
        <v>Madhesh</v>
      </c>
      <c r="H2798" s="4" t="n">
        <f aca="false">RAW_DATA!H2794</f>
        <v>4127.47</v>
      </c>
      <c r="I2798" s="5" t="n">
        <f aca="false">RAW_DATA!I2794</f>
        <v>0</v>
      </c>
      <c r="J2798" s="2" t="str">
        <f aca="false">RAW_DATA!J2794</f>
        <v>No</v>
      </c>
      <c r="K2798" s="15" t="n">
        <f aca="false">IF(AND(F2798&lt;&gt;"",E2798&lt;&gt;""),DATEVALUE(F2798)-DATEVALUE(E2798),"")</f>
        <v>5</v>
      </c>
      <c r="L2798" s="4" t="n">
        <f aca="false">H2798*(1-I2798/100)</f>
        <v>4127.47</v>
      </c>
      <c r="M2798" s="4" t="n">
        <f aca="false">H2798*CALCULATIONS!$B$2</f>
        <v>2476.482</v>
      </c>
      <c r="N2798" s="4" t="n">
        <f aca="false">IF(J2798="Yes",H2798*CALCULATIONS!$B$3,0)</f>
        <v>0</v>
      </c>
      <c r="O2798" s="4" t="n">
        <f aca="false">L2798-M2798-N2798</f>
        <v>1650.988</v>
      </c>
      <c r="P2798" s="16" t="n">
        <f aca="false">IF(L2798&gt;0,O2798/L2798,"")</f>
        <v>0.4</v>
      </c>
    </row>
    <row r="2799" customFormat="false" ht="15" hidden="false" customHeight="false" outlineLevel="0" collapsed="false">
      <c r="A2799" s="2" t="str">
        <f aca="false">RAW_DATA!A2795</f>
        <v>ORD-102794</v>
      </c>
      <c r="B2799" s="2" t="str">
        <f aca="false">RAW_DATA!B2795</f>
        <v>CUST-7641</v>
      </c>
      <c r="C2799" s="2" t="str">
        <f aca="false">RAW_DATA!C2795</f>
        <v>Kids</v>
      </c>
      <c r="D2799" s="2" t="str">
        <f aca="false">RAW_DATA!D2795</f>
        <v>KID-TSHIRT-001</v>
      </c>
      <c r="E2799" s="14" t="str">
        <f aca="false">RAW_DATA!E2795</f>
        <v>2024-08-21</v>
      </c>
      <c r="F2799" s="14" t="str">
        <f aca="false">RAW_DATA!F2795</f>
        <v>2024-08-23</v>
      </c>
      <c r="G2799" s="2" t="str">
        <f aca="false">RAW_DATA!G2795</f>
        <v>Madhesh</v>
      </c>
      <c r="H2799" s="4" t="n">
        <f aca="false">RAW_DATA!H2795</f>
        <v>1625.44</v>
      </c>
      <c r="I2799" s="5" t="n">
        <f aca="false">RAW_DATA!I2795</f>
        <v>20</v>
      </c>
      <c r="J2799" s="2" t="str">
        <f aca="false">RAW_DATA!J2795</f>
        <v>No</v>
      </c>
      <c r="K2799" s="15" t="n">
        <f aca="false">IF(AND(F2799&lt;&gt;"",E2799&lt;&gt;""),DATEVALUE(F2799)-DATEVALUE(E2799),"")</f>
        <v>2</v>
      </c>
      <c r="L2799" s="4" t="n">
        <f aca="false">H2799*(1-I2799/100)</f>
        <v>1300.352</v>
      </c>
      <c r="M2799" s="4" t="n">
        <f aca="false">H2799*CALCULATIONS!$B$2</f>
        <v>975.264</v>
      </c>
      <c r="N2799" s="4" t="n">
        <f aca="false">IF(J2799="Yes",H2799*CALCULATIONS!$B$3,0)</f>
        <v>0</v>
      </c>
      <c r="O2799" s="4" t="n">
        <f aca="false">L2799-M2799-N2799</f>
        <v>325.088</v>
      </c>
      <c r="P2799" s="16" t="n">
        <f aca="false">IF(L2799&gt;0,O2799/L2799,"")</f>
        <v>0.25</v>
      </c>
    </row>
    <row r="2800" customFormat="false" ht="15" hidden="false" customHeight="false" outlineLevel="0" collapsed="false">
      <c r="A2800" s="2" t="str">
        <f aca="false">RAW_DATA!A2796</f>
        <v>ORD-102795</v>
      </c>
      <c r="B2800" s="2" t="str">
        <f aca="false">RAW_DATA!B2796</f>
        <v>CUST-9977</v>
      </c>
      <c r="C2800" s="2" t="str">
        <f aca="false">RAW_DATA!C2796</f>
        <v>Women</v>
      </c>
      <c r="D2800" s="2" t="str">
        <f aca="false">RAW_DATA!D2796</f>
        <v>WOM-BLOUSE-001</v>
      </c>
      <c r="E2800" s="14" t="str">
        <f aca="false">RAW_DATA!E2796</f>
        <v>2024-08-20</v>
      </c>
      <c r="F2800" s="14" t="str">
        <f aca="false">RAW_DATA!F2796</f>
        <v>2024-08-29</v>
      </c>
      <c r="G2800" s="2" t="str">
        <f aca="false">RAW_DATA!G2796</f>
        <v>Madhesh</v>
      </c>
      <c r="H2800" s="4" t="n">
        <f aca="false">RAW_DATA!H2796</f>
        <v>5294.69</v>
      </c>
      <c r="I2800" s="5" t="n">
        <f aca="false">RAW_DATA!I2796</f>
        <v>5</v>
      </c>
      <c r="J2800" s="2" t="str">
        <f aca="false">RAW_DATA!J2796</f>
        <v>No</v>
      </c>
      <c r="K2800" s="15" t="n">
        <f aca="false">IF(AND(F2800&lt;&gt;"",E2800&lt;&gt;""),DATEVALUE(F2800)-DATEVALUE(E2800),"")</f>
        <v>9</v>
      </c>
      <c r="L2800" s="4" t="n">
        <f aca="false">H2800*(1-I2800/100)</f>
        <v>5029.9555</v>
      </c>
      <c r="M2800" s="4" t="n">
        <f aca="false">H2800*CALCULATIONS!$B$2</f>
        <v>3176.814</v>
      </c>
      <c r="N2800" s="4" t="n">
        <f aca="false">IF(J2800="Yes",H2800*CALCULATIONS!$B$3,0)</f>
        <v>0</v>
      </c>
      <c r="O2800" s="4" t="n">
        <f aca="false">L2800-M2800-N2800</f>
        <v>1853.1415</v>
      </c>
      <c r="P2800" s="16" t="n">
        <f aca="false">IF(L2800&gt;0,O2800/L2800,"")</f>
        <v>0.368421052631579</v>
      </c>
    </row>
    <row r="2801" customFormat="false" ht="15" hidden="false" customHeight="false" outlineLevel="0" collapsed="false">
      <c r="A2801" s="2" t="str">
        <f aca="false">RAW_DATA!A2797</f>
        <v>ORD-102796</v>
      </c>
      <c r="B2801" s="2" t="str">
        <f aca="false">RAW_DATA!B2797</f>
        <v>CUST-2181</v>
      </c>
      <c r="C2801" s="2" t="str">
        <f aca="false">RAW_DATA!C2797</f>
        <v>Women</v>
      </c>
      <c r="D2801" s="2" t="str">
        <f aca="false">RAW_DATA!D2797</f>
        <v>WOM-KURTA-001</v>
      </c>
      <c r="E2801" s="14" t="str">
        <f aca="false">RAW_DATA!E2797</f>
        <v>2024-12-02</v>
      </c>
      <c r="F2801" s="14" t="str">
        <f aca="false">RAW_DATA!F2797</f>
        <v>2024-12-05</v>
      </c>
      <c r="G2801" s="2" t="str">
        <f aca="false">RAW_DATA!G2797</f>
        <v>Bagmati</v>
      </c>
      <c r="H2801" s="4" t="n">
        <f aca="false">RAW_DATA!H2797</f>
        <v>12418.54</v>
      </c>
      <c r="I2801" s="5" t="n">
        <f aca="false">RAW_DATA!I2797</f>
        <v>15</v>
      </c>
      <c r="J2801" s="2" t="str">
        <f aca="false">RAW_DATA!J2797</f>
        <v>No</v>
      </c>
      <c r="K2801" s="15" t="n">
        <f aca="false">IF(AND(F2801&lt;&gt;"",E2801&lt;&gt;""),DATEVALUE(F2801)-DATEVALUE(E2801),"")</f>
        <v>3</v>
      </c>
      <c r="L2801" s="4" t="n">
        <f aca="false">H2801*(1-I2801/100)</f>
        <v>10555.759</v>
      </c>
      <c r="M2801" s="4" t="n">
        <f aca="false">H2801*CALCULATIONS!$B$2</f>
        <v>7451.124</v>
      </c>
      <c r="N2801" s="4" t="n">
        <f aca="false">IF(J2801="Yes",H2801*CALCULATIONS!$B$3,0)</f>
        <v>0</v>
      </c>
      <c r="O2801" s="4" t="n">
        <f aca="false">L2801-M2801-N2801</f>
        <v>3104.635</v>
      </c>
      <c r="P2801" s="16" t="n">
        <f aca="false">IF(L2801&gt;0,O2801/L2801,"")</f>
        <v>0.294117647058824</v>
      </c>
    </row>
    <row r="2802" customFormat="false" ht="15" hidden="false" customHeight="false" outlineLevel="0" collapsed="false">
      <c r="A2802" s="2" t="str">
        <f aca="false">RAW_DATA!A2798</f>
        <v>ORD-102797</v>
      </c>
      <c r="B2802" s="2" t="str">
        <f aca="false">RAW_DATA!B2798</f>
        <v>CUST-1888</v>
      </c>
      <c r="C2802" s="2" t="str">
        <f aca="false">RAW_DATA!C2798</f>
        <v>Men</v>
      </c>
      <c r="D2802" s="2" t="str">
        <f aca="false">RAW_DATA!D2798</f>
        <v>MEN-JACKET-001</v>
      </c>
      <c r="E2802" s="14" t="str">
        <f aca="false">RAW_DATA!E2798</f>
        <v>2024-07-25</v>
      </c>
      <c r="F2802" s="14" t="str">
        <f aca="false">RAW_DATA!F2798</f>
        <v>2024-07-26</v>
      </c>
      <c r="G2802" s="2" t="str">
        <f aca="false">RAW_DATA!G2798</f>
        <v>Bagmati</v>
      </c>
      <c r="H2802" s="4" t="n">
        <f aca="false">RAW_DATA!H2798</f>
        <v>3344.55</v>
      </c>
      <c r="I2802" s="5" t="n">
        <f aca="false">RAW_DATA!I2798</f>
        <v>25</v>
      </c>
      <c r="J2802" s="2" t="str">
        <f aca="false">RAW_DATA!J2798</f>
        <v>No</v>
      </c>
      <c r="K2802" s="15" t="n">
        <f aca="false">IF(AND(F2802&lt;&gt;"",E2802&lt;&gt;""),DATEVALUE(F2802)-DATEVALUE(E2802),"")</f>
        <v>1</v>
      </c>
      <c r="L2802" s="4" t="n">
        <f aca="false">H2802*(1-I2802/100)</f>
        <v>2508.4125</v>
      </c>
      <c r="M2802" s="4" t="n">
        <f aca="false">H2802*CALCULATIONS!$B$2</f>
        <v>2006.73</v>
      </c>
      <c r="N2802" s="4" t="n">
        <f aca="false">IF(J2802="Yes",H2802*CALCULATIONS!$B$3,0)</f>
        <v>0</v>
      </c>
      <c r="O2802" s="4" t="n">
        <f aca="false">L2802-M2802-N2802</f>
        <v>501.6825</v>
      </c>
      <c r="P2802" s="16" t="n">
        <f aca="false">IF(L2802&gt;0,O2802/L2802,"")</f>
        <v>0.2</v>
      </c>
    </row>
    <row r="2803" customFormat="false" ht="15" hidden="false" customHeight="false" outlineLevel="0" collapsed="false">
      <c r="A2803" s="2" t="str">
        <f aca="false">RAW_DATA!A2799</f>
        <v>ORD-102798</v>
      </c>
      <c r="B2803" s="2" t="str">
        <f aca="false">RAW_DATA!B2799</f>
        <v>CUST-1309</v>
      </c>
      <c r="C2803" s="2" t="str">
        <f aca="false">RAW_DATA!C2799</f>
        <v>Men</v>
      </c>
      <c r="D2803" s="2" t="str">
        <f aca="false">RAW_DATA!D2799</f>
        <v>MEN-CHINO-001</v>
      </c>
      <c r="E2803" s="14" t="str">
        <f aca="false">RAW_DATA!E2799</f>
        <v>2024-12-19</v>
      </c>
      <c r="F2803" s="14" t="str">
        <f aca="false">RAW_DATA!F2799</f>
        <v>2025-01-01</v>
      </c>
      <c r="G2803" s="2" t="str">
        <f aca="false">RAW_DATA!G2799</f>
        <v>Madhesh</v>
      </c>
      <c r="H2803" s="4" t="n">
        <f aca="false">RAW_DATA!H2799</f>
        <v>14663.7</v>
      </c>
      <c r="I2803" s="5" t="n">
        <f aca="false">RAW_DATA!I2799</f>
        <v>10</v>
      </c>
      <c r="J2803" s="2" t="str">
        <f aca="false">RAW_DATA!J2799</f>
        <v>No</v>
      </c>
      <c r="K2803" s="15" t="n">
        <f aca="false">IF(AND(F2803&lt;&gt;"",E2803&lt;&gt;""),DATEVALUE(F2803)-DATEVALUE(E2803),"")</f>
        <v>13</v>
      </c>
      <c r="L2803" s="4" t="n">
        <f aca="false">H2803*(1-I2803/100)</f>
        <v>13197.33</v>
      </c>
      <c r="M2803" s="4" t="n">
        <f aca="false">H2803*CALCULATIONS!$B$2</f>
        <v>8798.22</v>
      </c>
      <c r="N2803" s="4" t="n">
        <f aca="false">IF(J2803="Yes",H2803*CALCULATIONS!$B$3,0)</f>
        <v>0</v>
      </c>
      <c r="O2803" s="4" t="n">
        <f aca="false">L2803-M2803-N2803</f>
        <v>4399.11</v>
      </c>
      <c r="P2803" s="16" t="n">
        <f aca="false">IF(L2803&gt;0,O2803/L2803,"")</f>
        <v>0.333333333333334</v>
      </c>
    </row>
    <row r="2804" customFormat="false" ht="15" hidden="false" customHeight="false" outlineLevel="0" collapsed="false">
      <c r="A2804" s="2" t="str">
        <f aca="false">RAW_DATA!A2800</f>
        <v>ORD-102799</v>
      </c>
      <c r="B2804" s="2" t="str">
        <f aca="false">RAW_DATA!B2800</f>
        <v>CUST-7698</v>
      </c>
      <c r="C2804" s="2" t="str">
        <f aca="false">RAW_DATA!C2800</f>
        <v>Women</v>
      </c>
      <c r="D2804" s="2" t="str">
        <f aca="false">RAW_DATA!D2800</f>
        <v>WOM-DRESS-001</v>
      </c>
      <c r="E2804" s="14" t="str">
        <f aca="false">RAW_DATA!E2800</f>
        <v>2024-05-28</v>
      </c>
      <c r="F2804" s="14" t="str">
        <f aca="false">RAW_DATA!F2800</f>
        <v>2024-06-05</v>
      </c>
      <c r="G2804" s="2" t="str">
        <f aca="false">RAW_DATA!G2800</f>
        <v>Bagmati</v>
      </c>
      <c r="H2804" s="4" t="n">
        <f aca="false">RAW_DATA!H2800</f>
        <v>1885.86</v>
      </c>
      <c r="I2804" s="5" t="n">
        <f aca="false">RAW_DATA!I2800</f>
        <v>25</v>
      </c>
      <c r="J2804" s="2" t="str">
        <f aca="false">RAW_DATA!J2800</f>
        <v>Yes</v>
      </c>
      <c r="K2804" s="15" t="n">
        <f aca="false">IF(AND(F2804&lt;&gt;"",E2804&lt;&gt;""),DATEVALUE(F2804)-DATEVALUE(E2804),"")</f>
        <v>8</v>
      </c>
      <c r="L2804" s="4" t="n">
        <f aca="false">H2804*(1-I2804/100)</f>
        <v>1414.395</v>
      </c>
      <c r="M2804" s="4" t="n">
        <f aca="false">H2804*CALCULATIONS!$B$2</f>
        <v>1131.516</v>
      </c>
      <c r="N2804" s="4" t="n">
        <f aca="false">IF(J2804="Yes",H2804*CALCULATIONS!$B$3,0)</f>
        <v>377.172</v>
      </c>
      <c r="O2804" s="4" t="n">
        <f aca="false">L2804-M2804-N2804</f>
        <v>-94.2929999999999</v>
      </c>
      <c r="P2804" s="16" t="n">
        <f aca="false">IF(L2804&gt;0,O2804/L2804,"")</f>
        <v>-0.0666666666666666</v>
      </c>
    </row>
    <row r="2805" customFormat="false" ht="15" hidden="false" customHeight="false" outlineLevel="0" collapsed="false">
      <c r="A2805" s="2" t="str">
        <f aca="false">RAW_DATA!A2801</f>
        <v>ORD-102800</v>
      </c>
      <c r="B2805" s="2" t="str">
        <f aca="false">RAW_DATA!B2801</f>
        <v>CUST-7583</v>
      </c>
      <c r="C2805" s="2" t="str">
        <f aca="false">RAW_DATA!C2801</f>
        <v>Women</v>
      </c>
      <c r="D2805" s="2" t="str">
        <f aca="false">RAW_DATA!D2801</f>
        <v>WOM-SAREE-001</v>
      </c>
      <c r="E2805" s="14" t="str">
        <f aca="false">RAW_DATA!E2801</f>
        <v>2024-10-28</v>
      </c>
      <c r="F2805" s="14" t="str">
        <f aca="false">RAW_DATA!F2801</f>
        <v>2024-11-03</v>
      </c>
      <c r="G2805" s="2" t="str">
        <f aca="false">RAW_DATA!G2801</f>
        <v>Madhesh</v>
      </c>
      <c r="H2805" s="4" t="n">
        <f aca="false">RAW_DATA!H2801</f>
        <v>5136.5</v>
      </c>
      <c r="I2805" s="5" t="n">
        <f aca="false">RAW_DATA!I2801</f>
        <v>10</v>
      </c>
      <c r="J2805" s="2" t="str">
        <f aca="false">RAW_DATA!J2801</f>
        <v>Yes</v>
      </c>
      <c r="K2805" s="15" t="n">
        <f aca="false">IF(AND(F2805&lt;&gt;"",E2805&lt;&gt;""),DATEVALUE(F2805)-DATEVALUE(E2805),"")</f>
        <v>6</v>
      </c>
      <c r="L2805" s="4" t="n">
        <f aca="false">H2805*(1-I2805/100)</f>
        <v>4622.85</v>
      </c>
      <c r="M2805" s="4" t="n">
        <f aca="false">H2805*CALCULATIONS!$B$2</f>
        <v>3081.9</v>
      </c>
      <c r="N2805" s="4" t="n">
        <f aca="false">IF(J2805="Yes",H2805*CALCULATIONS!$B$3,0)</f>
        <v>1027.3</v>
      </c>
      <c r="O2805" s="4" t="n">
        <f aca="false">L2805-M2805-N2805</f>
        <v>513.65</v>
      </c>
      <c r="P2805" s="16" t="n">
        <f aca="false">IF(L2805&gt;0,O2805/L2805,"")</f>
        <v>0.111111111111111</v>
      </c>
    </row>
    <row r="2806" customFormat="false" ht="15" hidden="false" customHeight="false" outlineLevel="0" collapsed="false">
      <c r="A2806" s="2" t="str">
        <f aca="false">RAW_DATA!A2802</f>
        <v>ORD-102801</v>
      </c>
      <c r="B2806" s="2" t="str">
        <f aca="false">RAW_DATA!B2802</f>
        <v>CUST-1612</v>
      </c>
      <c r="C2806" s="2" t="str">
        <f aca="false">RAW_DATA!C2802</f>
        <v>Women</v>
      </c>
      <c r="D2806" s="2" t="str">
        <f aca="false">RAW_DATA!D2802</f>
        <v>WOM-TOP-001</v>
      </c>
      <c r="E2806" s="14" t="str">
        <f aca="false">RAW_DATA!E2802</f>
        <v>2024-03-06</v>
      </c>
      <c r="F2806" s="14" t="str">
        <f aca="false">RAW_DATA!F2802</f>
        <v>2024-03-09</v>
      </c>
      <c r="G2806" s="2" t="str">
        <f aca="false">RAW_DATA!G2802</f>
        <v>Bagmati</v>
      </c>
      <c r="H2806" s="4" t="n">
        <f aca="false">RAW_DATA!H2802</f>
        <v>8029.95</v>
      </c>
      <c r="I2806" s="5" t="n">
        <f aca="false">RAW_DATA!I2802</f>
        <v>25</v>
      </c>
      <c r="J2806" s="2" t="str">
        <f aca="false">RAW_DATA!J2802</f>
        <v>Yes</v>
      </c>
      <c r="K2806" s="15" t="n">
        <f aca="false">IF(AND(F2806&lt;&gt;"",E2806&lt;&gt;""),DATEVALUE(F2806)-DATEVALUE(E2806),"")</f>
        <v>3</v>
      </c>
      <c r="L2806" s="4" t="n">
        <f aca="false">H2806*(1-I2806/100)</f>
        <v>6022.4625</v>
      </c>
      <c r="M2806" s="4" t="n">
        <f aca="false">H2806*CALCULATIONS!$B$2</f>
        <v>4817.97</v>
      </c>
      <c r="N2806" s="4" t="n">
        <f aca="false">IF(J2806="Yes",H2806*CALCULATIONS!$B$3,0)</f>
        <v>1605.99</v>
      </c>
      <c r="O2806" s="4" t="n">
        <f aca="false">L2806-M2806-N2806</f>
        <v>-401.4975</v>
      </c>
      <c r="P2806" s="16" t="n">
        <f aca="false">IF(L2806&gt;0,O2806/L2806,"")</f>
        <v>-0.0666666666666666</v>
      </c>
    </row>
    <row r="2807" customFormat="false" ht="15" hidden="false" customHeight="false" outlineLevel="0" collapsed="false">
      <c r="A2807" s="2" t="str">
        <f aca="false">RAW_DATA!A2803</f>
        <v>ORD-102802</v>
      </c>
      <c r="B2807" s="2" t="str">
        <f aca="false">RAW_DATA!B2803</f>
        <v>CUST-3291</v>
      </c>
      <c r="C2807" s="2" t="str">
        <f aca="false">RAW_DATA!C2803</f>
        <v>Men</v>
      </c>
      <c r="D2807" s="2" t="str">
        <f aca="false">RAW_DATA!D2803</f>
        <v>MEN-SUIT-001</v>
      </c>
      <c r="E2807" s="14" t="str">
        <f aca="false">RAW_DATA!E2803</f>
        <v>2024-12-06</v>
      </c>
      <c r="F2807" s="14" t="str">
        <f aca="false">RAW_DATA!F2803</f>
        <v>2024-12-09</v>
      </c>
      <c r="G2807" s="2" t="str">
        <f aca="false">RAW_DATA!G2803</f>
        <v>Bagmati</v>
      </c>
      <c r="H2807" s="4" t="n">
        <f aca="false">RAW_DATA!H2803</f>
        <v>2392.13</v>
      </c>
      <c r="I2807" s="5" t="n">
        <f aca="false">RAW_DATA!I2803</f>
        <v>20</v>
      </c>
      <c r="J2807" s="2" t="str">
        <f aca="false">RAW_DATA!J2803</f>
        <v>No</v>
      </c>
      <c r="K2807" s="15" t="n">
        <f aca="false">IF(AND(F2807&lt;&gt;"",E2807&lt;&gt;""),DATEVALUE(F2807)-DATEVALUE(E2807),"")</f>
        <v>3</v>
      </c>
      <c r="L2807" s="4" t="n">
        <f aca="false">H2807*(1-I2807/100)</f>
        <v>1913.704</v>
      </c>
      <c r="M2807" s="4" t="n">
        <f aca="false">H2807*CALCULATIONS!$B$2</f>
        <v>1435.278</v>
      </c>
      <c r="N2807" s="4" t="n">
        <f aca="false">IF(J2807="Yes",H2807*CALCULATIONS!$B$3,0)</f>
        <v>0</v>
      </c>
      <c r="O2807" s="4" t="n">
        <f aca="false">L2807-M2807-N2807</f>
        <v>478.426</v>
      </c>
      <c r="P2807" s="16" t="n">
        <f aca="false">IF(L2807&gt;0,O2807/L2807,"")</f>
        <v>0.25</v>
      </c>
    </row>
    <row r="2808" customFormat="false" ht="15" hidden="false" customHeight="false" outlineLevel="0" collapsed="false">
      <c r="A2808" s="2" t="str">
        <f aca="false">RAW_DATA!A2804</f>
        <v>ORD-102803</v>
      </c>
      <c r="B2808" s="2" t="str">
        <f aca="false">RAW_DATA!B2804</f>
        <v>CUST-4403</v>
      </c>
      <c r="C2808" s="2" t="str">
        <f aca="false">RAW_DATA!C2804</f>
        <v>Women</v>
      </c>
      <c r="D2808" s="2" t="str">
        <f aca="false">RAW_DATA!D2804</f>
        <v>WOM-SAREE-001</v>
      </c>
      <c r="E2808" s="14" t="str">
        <f aca="false">RAW_DATA!E2804</f>
        <v>2024-01-24</v>
      </c>
      <c r="F2808" s="14" t="str">
        <f aca="false">RAW_DATA!F2804</f>
        <v>2024-02-03</v>
      </c>
      <c r="G2808" s="2" t="str">
        <f aca="false">RAW_DATA!G2804</f>
        <v>Sudurpashchim</v>
      </c>
      <c r="H2808" s="4" t="n">
        <f aca="false">RAW_DATA!H2804</f>
        <v>9402.26</v>
      </c>
      <c r="I2808" s="5" t="n">
        <f aca="false">RAW_DATA!I2804</f>
        <v>25</v>
      </c>
      <c r="J2808" s="2" t="str">
        <f aca="false">RAW_DATA!J2804</f>
        <v>Yes</v>
      </c>
      <c r="K2808" s="15" t="n">
        <f aca="false">IF(AND(F2808&lt;&gt;"",E2808&lt;&gt;""),DATEVALUE(F2808)-DATEVALUE(E2808),"")</f>
        <v>10</v>
      </c>
      <c r="L2808" s="4" t="n">
        <f aca="false">H2808*(1-I2808/100)</f>
        <v>7051.695</v>
      </c>
      <c r="M2808" s="4" t="n">
        <f aca="false">H2808*CALCULATIONS!$B$2</f>
        <v>5641.356</v>
      </c>
      <c r="N2808" s="4" t="n">
        <f aca="false">IF(J2808="Yes",H2808*CALCULATIONS!$B$3,0)</f>
        <v>1880.452</v>
      </c>
      <c r="O2808" s="4" t="n">
        <f aca="false">L2808-M2808-N2808</f>
        <v>-470.113</v>
      </c>
      <c r="P2808" s="16" t="n">
        <f aca="false">IF(L2808&gt;0,O2808/L2808,"")</f>
        <v>-0.0666666666666667</v>
      </c>
    </row>
    <row r="2809" customFormat="false" ht="15" hidden="false" customHeight="false" outlineLevel="0" collapsed="false">
      <c r="A2809" s="2" t="str">
        <f aca="false">RAW_DATA!A2805</f>
        <v>ORD-102804</v>
      </c>
      <c r="B2809" s="2" t="str">
        <f aca="false">RAW_DATA!B2805</f>
        <v>CUST-9470</v>
      </c>
      <c r="C2809" s="2" t="str">
        <f aca="false">RAW_DATA!C2805</f>
        <v>Men</v>
      </c>
      <c r="D2809" s="2" t="str">
        <f aca="false">RAW_DATA!D2805</f>
        <v>MEN-JACKET-001</v>
      </c>
      <c r="E2809" s="14" t="str">
        <f aca="false">RAW_DATA!E2805</f>
        <v>2024-04-26</v>
      </c>
      <c r="F2809" s="14" t="str">
        <f aca="false">RAW_DATA!F2805</f>
        <v>2024-05-03</v>
      </c>
      <c r="G2809" s="2" t="str">
        <f aca="false">RAW_DATA!G2805</f>
        <v>Bagmati</v>
      </c>
      <c r="H2809" s="4" t="n">
        <f aca="false">RAW_DATA!H2805</f>
        <v>1964.92</v>
      </c>
      <c r="I2809" s="5" t="n">
        <f aca="false">RAW_DATA!I2805</f>
        <v>20</v>
      </c>
      <c r="J2809" s="2" t="str">
        <f aca="false">RAW_DATA!J2805</f>
        <v>No</v>
      </c>
      <c r="K2809" s="15" t="n">
        <f aca="false">IF(AND(F2809&lt;&gt;"",E2809&lt;&gt;""),DATEVALUE(F2809)-DATEVALUE(E2809),"")</f>
        <v>7</v>
      </c>
      <c r="L2809" s="4" t="n">
        <f aca="false">H2809*(1-I2809/100)</f>
        <v>1571.936</v>
      </c>
      <c r="M2809" s="4" t="n">
        <f aca="false">H2809*CALCULATIONS!$B$2</f>
        <v>1178.952</v>
      </c>
      <c r="N2809" s="4" t="n">
        <f aca="false">IF(J2809="Yes",H2809*CALCULATIONS!$B$3,0)</f>
        <v>0</v>
      </c>
      <c r="O2809" s="4" t="n">
        <f aca="false">L2809-M2809-N2809</f>
        <v>392.984</v>
      </c>
      <c r="P2809" s="16" t="n">
        <f aca="false">IF(L2809&gt;0,O2809/L2809,"")</f>
        <v>0.25</v>
      </c>
    </row>
    <row r="2810" customFormat="false" ht="15" hidden="false" customHeight="false" outlineLevel="0" collapsed="false">
      <c r="A2810" s="2" t="str">
        <f aca="false">RAW_DATA!A2806</f>
        <v>ORD-102805</v>
      </c>
      <c r="B2810" s="2" t="str">
        <f aca="false">RAW_DATA!B2806</f>
        <v>CUST-7745</v>
      </c>
      <c r="C2810" s="2" t="str">
        <f aca="false">RAW_DATA!C2806</f>
        <v>Men</v>
      </c>
      <c r="D2810" s="2" t="str">
        <f aca="false">RAW_DATA!D2806</f>
        <v>MEN-SHIRT-002</v>
      </c>
      <c r="E2810" s="14" t="str">
        <f aca="false">RAW_DATA!E2806</f>
        <v>2024-11-02</v>
      </c>
      <c r="F2810" s="14" t="str">
        <f aca="false">RAW_DATA!F2806</f>
        <v>2024-11-06</v>
      </c>
      <c r="G2810" s="2" t="str">
        <f aca="false">RAW_DATA!G2806</f>
        <v>Lumbini</v>
      </c>
      <c r="H2810" s="4" t="n">
        <f aca="false">RAW_DATA!H2806</f>
        <v>4027.23</v>
      </c>
      <c r="I2810" s="5" t="n">
        <f aca="false">RAW_DATA!I2806</f>
        <v>5</v>
      </c>
      <c r="J2810" s="2" t="str">
        <f aca="false">RAW_DATA!J2806</f>
        <v>No</v>
      </c>
      <c r="K2810" s="15" t="n">
        <f aca="false">IF(AND(F2810&lt;&gt;"",E2810&lt;&gt;""),DATEVALUE(F2810)-DATEVALUE(E2810),"")</f>
        <v>4</v>
      </c>
      <c r="L2810" s="4" t="n">
        <f aca="false">H2810*(1-I2810/100)</f>
        <v>3825.8685</v>
      </c>
      <c r="M2810" s="4" t="n">
        <f aca="false">H2810*CALCULATIONS!$B$2</f>
        <v>2416.338</v>
      </c>
      <c r="N2810" s="4" t="n">
        <f aca="false">IF(J2810="Yes",H2810*CALCULATIONS!$B$3,0)</f>
        <v>0</v>
      </c>
      <c r="O2810" s="4" t="n">
        <f aca="false">L2810-M2810-N2810</f>
        <v>1409.5305</v>
      </c>
      <c r="P2810" s="16" t="n">
        <f aca="false">IF(L2810&gt;0,O2810/L2810,"")</f>
        <v>0.368421052631579</v>
      </c>
    </row>
    <row r="2811" customFormat="false" ht="15" hidden="false" customHeight="false" outlineLevel="0" collapsed="false">
      <c r="A2811" s="2" t="str">
        <f aca="false">RAW_DATA!A2807</f>
        <v>ORD-102806</v>
      </c>
      <c r="B2811" s="2" t="str">
        <f aca="false">RAW_DATA!B2807</f>
        <v>CUST-8253</v>
      </c>
      <c r="C2811" s="2" t="str">
        <f aca="false">RAW_DATA!C2807</f>
        <v>Women</v>
      </c>
      <c r="D2811" s="2" t="str">
        <f aca="false">RAW_DATA!D2807</f>
        <v>WOM-BLOUSE-001</v>
      </c>
      <c r="E2811" s="14" t="str">
        <f aca="false">RAW_DATA!E2807</f>
        <v>2024-07-23</v>
      </c>
      <c r="F2811" s="14" t="str">
        <f aca="false">RAW_DATA!F2807</f>
        <v>2024-07-27</v>
      </c>
      <c r="G2811" s="2" t="str">
        <f aca="false">RAW_DATA!G2807</f>
        <v>Bagmati</v>
      </c>
      <c r="H2811" s="4" t="n">
        <f aca="false">RAW_DATA!H2807</f>
        <v>3192.22</v>
      </c>
      <c r="I2811" s="5" t="n">
        <f aca="false">RAW_DATA!I2807</f>
        <v>10</v>
      </c>
      <c r="J2811" s="2" t="str">
        <f aca="false">RAW_DATA!J2807</f>
        <v>No</v>
      </c>
      <c r="K2811" s="15" t="n">
        <f aca="false">IF(AND(F2811&lt;&gt;"",E2811&lt;&gt;""),DATEVALUE(F2811)-DATEVALUE(E2811),"")</f>
        <v>4</v>
      </c>
      <c r="L2811" s="4" t="n">
        <f aca="false">H2811*(1-I2811/100)</f>
        <v>2872.998</v>
      </c>
      <c r="M2811" s="4" t="n">
        <f aca="false">H2811*CALCULATIONS!$B$2</f>
        <v>1915.332</v>
      </c>
      <c r="N2811" s="4" t="n">
        <f aca="false">IF(J2811="Yes",H2811*CALCULATIONS!$B$3,0)</f>
        <v>0</v>
      </c>
      <c r="O2811" s="4" t="n">
        <f aca="false">L2811-M2811-N2811</f>
        <v>957.666</v>
      </c>
      <c r="P2811" s="16" t="n">
        <f aca="false">IF(L2811&gt;0,O2811/L2811,"")</f>
        <v>0.333333333333333</v>
      </c>
    </row>
    <row r="2812" customFormat="false" ht="15" hidden="false" customHeight="false" outlineLevel="0" collapsed="false">
      <c r="A2812" s="2" t="str">
        <f aca="false">RAW_DATA!A2808</f>
        <v>ORD-102807</v>
      </c>
      <c r="B2812" s="2" t="str">
        <f aca="false">RAW_DATA!B2808</f>
        <v>CUST-1893</v>
      </c>
      <c r="C2812" s="2" t="str">
        <f aca="false">RAW_DATA!C2808</f>
        <v>Women</v>
      </c>
      <c r="D2812" s="2" t="str">
        <f aca="false">RAW_DATA!D2808</f>
        <v>WOM-KURTA-001</v>
      </c>
      <c r="E2812" s="14" t="str">
        <f aca="false">RAW_DATA!E2808</f>
        <v>2024-08-07</v>
      </c>
      <c r="F2812" s="14" t="str">
        <f aca="false">RAW_DATA!F2808</f>
        <v>2024-08-10</v>
      </c>
      <c r="G2812" s="2" t="str">
        <f aca="false">RAW_DATA!G2808</f>
        <v>Bagmati</v>
      </c>
      <c r="H2812" s="4" t="n">
        <f aca="false">RAW_DATA!H2808</f>
        <v>7923.98</v>
      </c>
      <c r="I2812" s="5" t="n">
        <f aca="false">RAW_DATA!I2808</f>
        <v>20</v>
      </c>
      <c r="J2812" s="2" t="str">
        <f aca="false">RAW_DATA!J2808</f>
        <v>Yes</v>
      </c>
      <c r="K2812" s="15" t="n">
        <f aca="false">IF(AND(F2812&lt;&gt;"",E2812&lt;&gt;""),DATEVALUE(F2812)-DATEVALUE(E2812),"")</f>
        <v>3</v>
      </c>
      <c r="L2812" s="4" t="n">
        <f aca="false">H2812*(1-I2812/100)</f>
        <v>6339.184</v>
      </c>
      <c r="M2812" s="4" t="n">
        <f aca="false">H2812*CALCULATIONS!$B$2</f>
        <v>4754.388</v>
      </c>
      <c r="N2812" s="4" t="n">
        <f aca="false">IF(J2812="Yes",H2812*CALCULATIONS!$B$3,0)</f>
        <v>1584.796</v>
      </c>
      <c r="O2812" s="4" t="n">
        <f aca="false">L2812-M2812-N2812</f>
        <v>0</v>
      </c>
      <c r="P2812" s="16" t="n">
        <f aca="false">IF(L2812&gt;0,O2812/L2812,"")</f>
        <v>0</v>
      </c>
    </row>
    <row r="2813" customFormat="false" ht="15" hidden="false" customHeight="false" outlineLevel="0" collapsed="false">
      <c r="A2813" s="2" t="str">
        <f aca="false">RAW_DATA!A2809</f>
        <v>ORD-102808</v>
      </c>
      <c r="B2813" s="2" t="str">
        <f aca="false">RAW_DATA!B2809</f>
        <v>CUST-4973</v>
      </c>
      <c r="C2813" s="2" t="str">
        <f aca="false">RAW_DATA!C2809</f>
        <v>Women</v>
      </c>
      <c r="D2813" s="2" t="str">
        <f aca="false">RAW_DATA!D2809</f>
        <v>WOM-SCARF-001</v>
      </c>
      <c r="E2813" s="14" t="str">
        <f aca="false">RAW_DATA!E2809</f>
        <v>2024-08-20</v>
      </c>
      <c r="F2813" s="14" t="str">
        <f aca="false">RAW_DATA!F2809</f>
        <v>2024-08-27</v>
      </c>
      <c r="G2813" s="2" t="str">
        <f aca="false">RAW_DATA!G2809</f>
        <v>Sudurpashchim</v>
      </c>
      <c r="H2813" s="4" t="n">
        <f aca="false">RAW_DATA!H2809</f>
        <v>6840.35</v>
      </c>
      <c r="I2813" s="5" t="n">
        <f aca="false">RAW_DATA!I2809</f>
        <v>5</v>
      </c>
      <c r="J2813" s="2" t="str">
        <f aca="false">RAW_DATA!J2809</f>
        <v>No</v>
      </c>
      <c r="K2813" s="15" t="n">
        <f aca="false">IF(AND(F2813&lt;&gt;"",E2813&lt;&gt;""),DATEVALUE(F2813)-DATEVALUE(E2813),"")</f>
        <v>7</v>
      </c>
      <c r="L2813" s="4" t="n">
        <f aca="false">H2813*(1-I2813/100)</f>
        <v>6498.3325</v>
      </c>
      <c r="M2813" s="4" t="n">
        <f aca="false">H2813*CALCULATIONS!$B$2</f>
        <v>4104.21</v>
      </c>
      <c r="N2813" s="4" t="n">
        <f aca="false">IF(J2813="Yes",H2813*CALCULATIONS!$B$3,0)</f>
        <v>0</v>
      </c>
      <c r="O2813" s="4" t="n">
        <f aca="false">L2813-M2813-N2813</f>
        <v>2394.1225</v>
      </c>
      <c r="P2813" s="16" t="n">
        <f aca="false">IF(L2813&gt;0,O2813/L2813,"")</f>
        <v>0.368421052631579</v>
      </c>
    </row>
    <row r="2814" customFormat="false" ht="15" hidden="false" customHeight="false" outlineLevel="0" collapsed="false">
      <c r="A2814" s="2" t="str">
        <f aca="false">RAW_DATA!A2810</f>
        <v>ORD-102809</v>
      </c>
      <c r="B2814" s="2" t="str">
        <f aca="false">RAW_DATA!B2810</f>
        <v>CUST-7631</v>
      </c>
      <c r="C2814" s="2" t="str">
        <f aca="false">RAW_DATA!C2810</f>
        <v>Men</v>
      </c>
      <c r="D2814" s="2" t="str">
        <f aca="false">RAW_DATA!D2810</f>
        <v>MEN-KURTA-001</v>
      </c>
      <c r="E2814" s="14" t="str">
        <f aca="false">RAW_DATA!E2810</f>
        <v>2024-11-14</v>
      </c>
      <c r="F2814" s="14" t="str">
        <f aca="false">RAW_DATA!F2810</f>
        <v>2024-11-19</v>
      </c>
      <c r="G2814" s="2" t="str">
        <f aca="false">RAW_DATA!G2810</f>
        <v>Gandaki</v>
      </c>
      <c r="H2814" s="4" t="n">
        <f aca="false">RAW_DATA!H2810</f>
        <v>5727.59</v>
      </c>
      <c r="I2814" s="5" t="n">
        <f aca="false">RAW_DATA!I2810</f>
        <v>25</v>
      </c>
      <c r="J2814" s="2" t="str">
        <f aca="false">RAW_DATA!J2810</f>
        <v>No</v>
      </c>
      <c r="K2814" s="15" t="n">
        <f aca="false">IF(AND(F2814&lt;&gt;"",E2814&lt;&gt;""),DATEVALUE(F2814)-DATEVALUE(E2814),"")</f>
        <v>5</v>
      </c>
      <c r="L2814" s="4" t="n">
        <f aca="false">H2814*(1-I2814/100)</f>
        <v>4295.6925</v>
      </c>
      <c r="M2814" s="4" t="n">
        <f aca="false">H2814*CALCULATIONS!$B$2</f>
        <v>3436.554</v>
      </c>
      <c r="N2814" s="4" t="n">
        <f aca="false">IF(J2814="Yes",H2814*CALCULATIONS!$B$3,0)</f>
        <v>0</v>
      </c>
      <c r="O2814" s="4" t="n">
        <f aca="false">L2814-M2814-N2814</f>
        <v>859.1385</v>
      </c>
      <c r="P2814" s="16" t="n">
        <f aca="false">IF(L2814&gt;0,O2814/L2814,"")</f>
        <v>0.2</v>
      </c>
    </row>
    <row r="2815" customFormat="false" ht="15" hidden="false" customHeight="false" outlineLevel="0" collapsed="false">
      <c r="A2815" s="2" t="str">
        <f aca="false">RAW_DATA!A2811</f>
        <v>ORD-102810</v>
      </c>
      <c r="B2815" s="2" t="str">
        <f aca="false">RAW_DATA!B2811</f>
        <v>CUST-2086</v>
      </c>
      <c r="C2815" s="2" t="str">
        <f aca="false">RAW_DATA!C2811</f>
        <v>Kids</v>
      </c>
      <c r="D2815" s="2" t="str">
        <f aca="false">RAW_DATA!D2811</f>
        <v>KID-FROCK-001</v>
      </c>
      <c r="E2815" s="14" t="str">
        <f aca="false">RAW_DATA!E2811</f>
        <v>2024-07-25</v>
      </c>
      <c r="F2815" s="14" t="str">
        <f aca="false">RAW_DATA!F2811</f>
        <v>2024-07-30</v>
      </c>
      <c r="G2815" s="2" t="str">
        <f aca="false">RAW_DATA!G2811</f>
        <v>Madhesh</v>
      </c>
      <c r="H2815" s="4" t="n">
        <f aca="false">RAW_DATA!H2811</f>
        <v>14960.54</v>
      </c>
      <c r="I2815" s="5" t="n">
        <f aca="false">RAW_DATA!I2811</f>
        <v>5</v>
      </c>
      <c r="J2815" s="2" t="str">
        <f aca="false">RAW_DATA!J2811</f>
        <v>No</v>
      </c>
      <c r="K2815" s="15" t="n">
        <f aca="false">IF(AND(F2815&lt;&gt;"",E2815&lt;&gt;""),DATEVALUE(F2815)-DATEVALUE(E2815),"")</f>
        <v>5</v>
      </c>
      <c r="L2815" s="4" t="n">
        <f aca="false">H2815*(1-I2815/100)</f>
        <v>14212.513</v>
      </c>
      <c r="M2815" s="4" t="n">
        <f aca="false">H2815*CALCULATIONS!$B$2</f>
        <v>8976.324</v>
      </c>
      <c r="N2815" s="4" t="n">
        <f aca="false">IF(J2815="Yes",H2815*CALCULATIONS!$B$3,0)</f>
        <v>0</v>
      </c>
      <c r="O2815" s="4" t="n">
        <f aca="false">L2815-M2815-N2815</f>
        <v>5236.189</v>
      </c>
      <c r="P2815" s="16" t="n">
        <f aca="false">IF(L2815&gt;0,O2815/L2815,"")</f>
        <v>0.368421052631579</v>
      </c>
    </row>
    <row r="2816" customFormat="false" ht="15" hidden="false" customHeight="false" outlineLevel="0" collapsed="false">
      <c r="A2816" s="2" t="str">
        <f aca="false">RAW_DATA!A2812</f>
        <v>ORD-102811</v>
      </c>
      <c r="B2816" s="2" t="str">
        <f aca="false">RAW_DATA!B2812</f>
        <v>CUST-7824</v>
      </c>
      <c r="C2816" s="2" t="str">
        <f aca="false">RAW_DATA!C2812</f>
        <v>Men</v>
      </c>
      <c r="D2816" s="2" t="str">
        <f aca="false">RAW_DATA!D2812</f>
        <v>MEN-POLO-001</v>
      </c>
      <c r="E2816" s="14" t="str">
        <f aca="false">RAW_DATA!E2812</f>
        <v>2024-11-23</v>
      </c>
      <c r="F2816" s="14" t="str">
        <f aca="false">RAW_DATA!F2812</f>
        <v>2024-11-29</v>
      </c>
      <c r="G2816" s="2" t="str">
        <f aca="false">RAW_DATA!G2812</f>
        <v>Sudurpashchim</v>
      </c>
      <c r="H2816" s="4" t="n">
        <f aca="false">RAW_DATA!H2812</f>
        <v>11919.25</v>
      </c>
      <c r="I2816" s="5" t="n">
        <f aca="false">RAW_DATA!I2812</f>
        <v>10</v>
      </c>
      <c r="J2816" s="2" t="str">
        <f aca="false">RAW_DATA!J2812</f>
        <v>No</v>
      </c>
      <c r="K2816" s="15" t="n">
        <f aca="false">IF(AND(F2816&lt;&gt;"",E2816&lt;&gt;""),DATEVALUE(F2816)-DATEVALUE(E2816),"")</f>
        <v>6</v>
      </c>
      <c r="L2816" s="4" t="n">
        <f aca="false">H2816*(1-I2816/100)</f>
        <v>10727.325</v>
      </c>
      <c r="M2816" s="4" t="n">
        <f aca="false">H2816*CALCULATIONS!$B$2</f>
        <v>7151.55</v>
      </c>
      <c r="N2816" s="4" t="n">
        <f aca="false">IF(J2816="Yes",H2816*CALCULATIONS!$B$3,0)</f>
        <v>0</v>
      </c>
      <c r="O2816" s="4" t="n">
        <f aca="false">L2816-M2816-N2816</f>
        <v>3575.775</v>
      </c>
      <c r="P2816" s="16" t="n">
        <f aca="false">IF(L2816&gt;0,O2816/L2816,"")</f>
        <v>0.333333333333333</v>
      </c>
    </row>
    <row r="2817" customFormat="false" ht="15" hidden="false" customHeight="false" outlineLevel="0" collapsed="false">
      <c r="A2817" s="2" t="str">
        <f aca="false">RAW_DATA!A2813</f>
        <v>ORD-102812</v>
      </c>
      <c r="B2817" s="2" t="str">
        <f aca="false">RAW_DATA!B2813</f>
        <v>CUST-7076</v>
      </c>
      <c r="C2817" s="2" t="str">
        <f aca="false">RAW_DATA!C2813</f>
        <v>Women</v>
      </c>
      <c r="D2817" s="2" t="str">
        <f aca="false">RAW_DATA!D2813</f>
        <v>WOM-SAREE-001</v>
      </c>
      <c r="E2817" s="14" t="str">
        <f aca="false">RAW_DATA!E2813</f>
        <v>2024-04-22</v>
      </c>
      <c r="F2817" s="14" t="str">
        <f aca="false">RAW_DATA!F2813</f>
        <v>2024-04-26</v>
      </c>
      <c r="G2817" s="2" t="str">
        <f aca="false">RAW_DATA!G2813</f>
        <v>Bagmati</v>
      </c>
      <c r="H2817" s="4" t="n">
        <f aca="false">RAW_DATA!H2813</f>
        <v>14892.98</v>
      </c>
      <c r="I2817" s="5" t="n">
        <f aca="false">RAW_DATA!I2813</f>
        <v>30</v>
      </c>
      <c r="J2817" s="2" t="str">
        <f aca="false">RAW_DATA!J2813</f>
        <v>No</v>
      </c>
      <c r="K2817" s="15" t="n">
        <f aca="false">IF(AND(F2817&lt;&gt;"",E2817&lt;&gt;""),DATEVALUE(F2817)-DATEVALUE(E2817),"")</f>
        <v>4</v>
      </c>
      <c r="L2817" s="4" t="n">
        <f aca="false">H2817*(1-I2817/100)</f>
        <v>10425.086</v>
      </c>
      <c r="M2817" s="4" t="n">
        <f aca="false">H2817*CALCULATIONS!$B$2</f>
        <v>8935.788</v>
      </c>
      <c r="N2817" s="4" t="n">
        <f aca="false">IF(J2817="Yes",H2817*CALCULATIONS!$B$3,0)</f>
        <v>0</v>
      </c>
      <c r="O2817" s="4" t="n">
        <f aca="false">L2817-M2817-N2817</f>
        <v>1489.298</v>
      </c>
      <c r="P2817" s="16" t="n">
        <f aca="false">IF(L2817&gt;0,O2817/L2817,"")</f>
        <v>0.142857142857143</v>
      </c>
    </row>
    <row r="2818" customFormat="false" ht="15" hidden="false" customHeight="false" outlineLevel="0" collapsed="false">
      <c r="A2818" s="2" t="str">
        <f aca="false">RAW_DATA!A2814</f>
        <v>ORD-102813</v>
      </c>
      <c r="B2818" s="2" t="str">
        <f aca="false">RAW_DATA!B2814</f>
        <v>CUST-4822</v>
      </c>
      <c r="C2818" s="2" t="str">
        <f aca="false">RAW_DATA!C2814</f>
        <v>Men</v>
      </c>
      <c r="D2818" s="2" t="str">
        <f aca="false">RAW_DATA!D2814</f>
        <v>MEN-TSHIRT-001</v>
      </c>
      <c r="E2818" s="14" t="str">
        <f aca="false">RAW_DATA!E2814</f>
        <v>2024-07-20</v>
      </c>
      <c r="F2818" s="14" t="str">
        <f aca="false">RAW_DATA!F2814</f>
        <v>2024-07-25</v>
      </c>
      <c r="G2818" s="2" t="str">
        <f aca="false">RAW_DATA!G2814</f>
        <v>Lumbini</v>
      </c>
      <c r="H2818" s="4" t="n">
        <f aca="false">RAW_DATA!H2814</f>
        <v>13895.16</v>
      </c>
      <c r="I2818" s="5" t="n">
        <f aca="false">RAW_DATA!I2814</f>
        <v>10</v>
      </c>
      <c r="J2818" s="2" t="str">
        <f aca="false">RAW_DATA!J2814</f>
        <v>No</v>
      </c>
      <c r="K2818" s="15" t="n">
        <f aca="false">IF(AND(F2818&lt;&gt;"",E2818&lt;&gt;""),DATEVALUE(F2818)-DATEVALUE(E2818),"")</f>
        <v>5</v>
      </c>
      <c r="L2818" s="4" t="n">
        <f aca="false">H2818*(1-I2818/100)</f>
        <v>12505.644</v>
      </c>
      <c r="M2818" s="4" t="n">
        <f aca="false">H2818*CALCULATIONS!$B$2</f>
        <v>8337.096</v>
      </c>
      <c r="N2818" s="4" t="n">
        <f aca="false">IF(J2818="Yes",H2818*CALCULATIONS!$B$3,0)</f>
        <v>0</v>
      </c>
      <c r="O2818" s="4" t="n">
        <f aca="false">L2818-M2818-N2818</f>
        <v>4168.548</v>
      </c>
      <c r="P2818" s="16" t="n">
        <f aca="false">IF(L2818&gt;0,O2818/L2818,"")</f>
        <v>0.333333333333333</v>
      </c>
    </row>
    <row r="2819" customFormat="false" ht="15" hidden="false" customHeight="false" outlineLevel="0" collapsed="false">
      <c r="A2819" s="2" t="str">
        <f aca="false">RAW_DATA!A2815</f>
        <v>ORD-102814</v>
      </c>
      <c r="B2819" s="2" t="str">
        <f aca="false">RAW_DATA!B2815</f>
        <v>CUST-6555</v>
      </c>
      <c r="C2819" s="2" t="str">
        <f aca="false">RAW_DATA!C2815</f>
        <v>Men</v>
      </c>
      <c r="D2819" s="2" t="str">
        <f aca="false">RAW_DATA!D2815</f>
        <v>MEN-CHINO-001</v>
      </c>
      <c r="E2819" s="14" t="str">
        <f aca="false">RAW_DATA!E2815</f>
        <v>2024-07-27</v>
      </c>
      <c r="F2819" s="14" t="str">
        <f aca="false">RAW_DATA!F2815</f>
        <v>2024-07-29</v>
      </c>
      <c r="G2819" s="2" t="str">
        <f aca="false">RAW_DATA!G2815</f>
        <v>Gandaki</v>
      </c>
      <c r="H2819" s="4" t="n">
        <f aca="false">RAW_DATA!H2815</f>
        <v>10645.79</v>
      </c>
      <c r="I2819" s="5" t="n">
        <f aca="false">RAW_DATA!I2815</f>
        <v>25</v>
      </c>
      <c r="J2819" s="2" t="str">
        <f aca="false">RAW_DATA!J2815</f>
        <v>No</v>
      </c>
      <c r="K2819" s="15" t="n">
        <f aca="false">IF(AND(F2819&lt;&gt;"",E2819&lt;&gt;""),DATEVALUE(F2819)-DATEVALUE(E2819),"")</f>
        <v>2</v>
      </c>
      <c r="L2819" s="4" t="n">
        <f aca="false">H2819*(1-I2819/100)</f>
        <v>7984.3425</v>
      </c>
      <c r="M2819" s="4" t="n">
        <f aca="false">H2819*CALCULATIONS!$B$2</f>
        <v>6387.474</v>
      </c>
      <c r="N2819" s="4" t="n">
        <f aca="false">IF(J2819="Yes",H2819*CALCULATIONS!$B$3,0)</f>
        <v>0</v>
      </c>
      <c r="O2819" s="4" t="n">
        <f aca="false">L2819-M2819-N2819</f>
        <v>1596.8685</v>
      </c>
      <c r="P2819" s="16" t="n">
        <f aca="false">IF(L2819&gt;0,O2819/L2819,"")</f>
        <v>0.2</v>
      </c>
    </row>
    <row r="2820" customFormat="false" ht="15" hidden="false" customHeight="false" outlineLevel="0" collapsed="false">
      <c r="A2820" s="2" t="str">
        <f aca="false">RAW_DATA!A2816</f>
        <v>ORD-102815</v>
      </c>
      <c r="B2820" s="2" t="str">
        <f aca="false">RAW_DATA!B2816</f>
        <v>CUST-5879</v>
      </c>
      <c r="C2820" s="2" t="str">
        <f aca="false">RAW_DATA!C2816</f>
        <v>Women</v>
      </c>
      <c r="D2820" s="2" t="str">
        <f aca="false">RAW_DATA!D2816</f>
        <v>WOM-DRESS-001</v>
      </c>
      <c r="E2820" s="14" t="str">
        <f aca="false">RAW_DATA!E2816</f>
        <v>2024-07-17</v>
      </c>
      <c r="F2820" s="14" t="str">
        <f aca="false">RAW_DATA!F2816</f>
        <v>2024-07-23</v>
      </c>
      <c r="G2820" s="2" t="str">
        <f aca="false">RAW_DATA!G2816</f>
        <v>Bagmati</v>
      </c>
      <c r="H2820" s="4" t="n">
        <f aca="false">RAW_DATA!H2816</f>
        <v>11447.18</v>
      </c>
      <c r="I2820" s="5" t="n">
        <f aca="false">RAW_DATA!I2816</f>
        <v>25</v>
      </c>
      <c r="J2820" s="2" t="str">
        <f aca="false">RAW_DATA!J2816</f>
        <v>No</v>
      </c>
      <c r="K2820" s="15" t="n">
        <f aca="false">IF(AND(F2820&lt;&gt;"",E2820&lt;&gt;""),DATEVALUE(F2820)-DATEVALUE(E2820),"")</f>
        <v>6</v>
      </c>
      <c r="L2820" s="4" t="n">
        <f aca="false">H2820*(1-I2820/100)</f>
        <v>8585.385</v>
      </c>
      <c r="M2820" s="4" t="n">
        <f aca="false">H2820*CALCULATIONS!$B$2</f>
        <v>6868.308</v>
      </c>
      <c r="N2820" s="4" t="n">
        <f aca="false">IF(J2820="Yes",H2820*CALCULATIONS!$B$3,0)</f>
        <v>0</v>
      </c>
      <c r="O2820" s="4" t="n">
        <f aca="false">L2820-M2820-N2820</f>
        <v>1717.077</v>
      </c>
      <c r="P2820" s="16" t="n">
        <f aca="false">IF(L2820&gt;0,O2820/L2820,"")</f>
        <v>0.2</v>
      </c>
    </row>
    <row r="2821" customFormat="false" ht="15" hidden="false" customHeight="false" outlineLevel="0" collapsed="false">
      <c r="A2821" s="2" t="str">
        <f aca="false">RAW_DATA!A2817</f>
        <v>ORD-102816</v>
      </c>
      <c r="B2821" s="2" t="str">
        <f aca="false">RAW_DATA!B2817</f>
        <v>CUST-4219</v>
      </c>
      <c r="C2821" s="2" t="str">
        <f aca="false">RAW_DATA!C2817</f>
        <v>Men</v>
      </c>
      <c r="D2821" s="2" t="str">
        <f aca="false">RAW_DATA!D2817</f>
        <v>MEN-TSHIRT-001</v>
      </c>
      <c r="E2821" s="14" t="str">
        <f aca="false">RAW_DATA!E2817</f>
        <v>2024-11-26</v>
      </c>
      <c r="F2821" s="14" t="str">
        <f aca="false">RAW_DATA!F2817</f>
        <v>2024-12-03</v>
      </c>
      <c r="G2821" s="2" t="str">
        <f aca="false">RAW_DATA!G2817</f>
        <v>Bagmati</v>
      </c>
      <c r="H2821" s="4" t="n">
        <f aca="false">RAW_DATA!H2817</f>
        <v>7136.17</v>
      </c>
      <c r="I2821" s="5" t="n">
        <f aca="false">RAW_DATA!I2817</f>
        <v>25</v>
      </c>
      <c r="J2821" s="2" t="str">
        <f aca="false">RAW_DATA!J2817</f>
        <v>No</v>
      </c>
      <c r="K2821" s="15" t="n">
        <f aca="false">IF(AND(F2821&lt;&gt;"",E2821&lt;&gt;""),DATEVALUE(F2821)-DATEVALUE(E2821),"")</f>
        <v>7</v>
      </c>
      <c r="L2821" s="4" t="n">
        <f aca="false">H2821*(1-I2821/100)</f>
        <v>5352.1275</v>
      </c>
      <c r="M2821" s="4" t="n">
        <f aca="false">H2821*CALCULATIONS!$B$2</f>
        <v>4281.702</v>
      </c>
      <c r="N2821" s="4" t="n">
        <f aca="false">IF(J2821="Yes",H2821*CALCULATIONS!$B$3,0)</f>
        <v>0</v>
      </c>
      <c r="O2821" s="4" t="n">
        <f aca="false">L2821-M2821-N2821</f>
        <v>1070.4255</v>
      </c>
      <c r="P2821" s="16" t="n">
        <f aca="false">IF(L2821&gt;0,O2821/L2821,"")</f>
        <v>0.2</v>
      </c>
    </row>
    <row r="2822" customFormat="false" ht="15" hidden="false" customHeight="false" outlineLevel="0" collapsed="false">
      <c r="A2822" s="2" t="str">
        <f aca="false">RAW_DATA!A2818</f>
        <v>ORD-102817</v>
      </c>
      <c r="B2822" s="2" t="str">
        <f aca="false">RAW_DATA!B2818</f>
        <v>CUST-9195</v>
      </c>
      <c r="C2822" s="2" t="str">
        <f aca="false">RAW_DATA!C2818</f>
        <v>Women</v>
      </c>
      <c r="D2822" s="2" t="str">
        <f aca="false">RAW_DATA!D2818</f>
        <v>WOM-CARDIGAN-001</v>
      </c>
      <c r="E2822" s="14" t="str">
        <f aca="false">RAW_DATA!E2818</f>
        <v>2024-12-03</v>
      </c>
      <c r="F2822" s="14" t="str">
        <f aca="false">RAW_DATA!F2818</f>
        <v>2024-12-07</v>
      </c>
      <c r="G2822" s="2" t="str">
        <f aca="false">RAW_DATA!G2818</f>
        <v>Sudurpashchim</v>
      </c>
      <c r="H2822" s="4" t="n">
        <f aca="false">RAW_DATA!H2818</f>
        <v>4436.08</v>
      </c>
      <c r="I2822" s="5" t="n">
        <f aca="false">RAW_DATA!I2818</f>
        <v>10</v>
      </c>
      <c r="J2822" s="2" t="str">
        <f aca="false">RAW_DATA!J2818</f>
        <v>No</v>
      </c>
      <c r="K2822" s="15" t="n">
        <f aca="false">IF(AND(F2822&lt;&gt;"",E2822&lt;&gt;""),DATEVALUE(F2822)-DATEVALUE(E2822),"")</f>
        <v>4</v>
      </c>
      <c r="L2822" s="4" t="n">
        <f aca="false">H2822*(1-I2822/100)</f>
        <v>3992.472</v>
      </c>
      <c r="M2822" s="4" t="n">
        <f aca="false">H2822*CALCULATIONS!$B$2</f>
        <v>2661.648</v>
      </c>
      <c r="N2822" s="4" t="n">
        <f aca="false">IF(J2822="Yes",H2822*CALCULATIONS!$B$3,0)</f>
        <v>0</v>
      </c>
      <c r="O2822" s="4" t="n">
        <f aca="false">L2822-M2822-N2822</f>
        <v>1330.824</v>
      </c>
      <c r="P2822" s="16" t="n">
        <f aca="false">IF(L2822&gt;0,O2822/L2822,"")</f>
        <v>0.333333333333333</v>
      </c>
    </row>
    <row r="2823" customFormat="false" ht="15" hidden="false" customHeight="false" outlineLevel="0" collapsed="false">
      <c r="A2823" s="2" t="str">
        <f aca="false">RAW_DATA!A2819</f>
        <v>ORD-102818</v>
      </c>
      <c r="B2823" s="2" t="str">
        <f aca="false">RAW_DATA!B2819</f>
        <v>CUST-5850</v>
      </c>
      <c r="C2823" s="2" t="str">
        <f aca="false">RAW_DATA!C2819</f>
        <v>Women</v>
      </c>
      <c r="D2823" s="2" t="str">
        <f aca="false">RAW_DATA!D2819</f>
        <v>WOM-TOP-001</v>
      </c>
      <c r="E2823" s="14" t="str">
        <f aca="false">RAW_DATA!E2819</f>
        <v>2024-02-21</v>
      </c>
      <c r="F2823" s="14" t="str">
        <f aca="false">RAW_DATA!F2819</f>
        <v>2024-02-26</v>
      </c>
      <c r="G2823" s="2" t="str">
        <f aca="false">RAW_DATA!G2819</f>
        <v>Lumbini</v>
      </c>
      <c r="H2823" s="4" t="n">
        <f aca="false">RAW_DATA!H2819</f>
        <v>6487.9</v>
      </c>
      <c r="I2823" s="5" t="n">
        <f aca="false">RAW_DATA!I2819</f>
        <v>0</v>
      </c>
      <c r="J2823" s="2" t="str">
        <f aca="false">RAW_DATA!J2819</f>
        <v>No</v>
      </c>
      <c r="K2823" s="15" t="n">
        <f aca="false">IF(AND(F2823&lt;&gt;"",E2823&lt;&gt;""),DATEVALUE(F2823)-DATEVALUE(E2823),"")</f>
        <v>5</v>
      </c>
      <c r="L2823" s="4" t="n">
        <f aca="false">H2823*(1-I2823/100)</f>
        <v>6487.9</v>
      </c>
      <c r="M2823" s="4" t="n">
        <f aca="false">H2823*CALCULATIONS!$B$2</f>
        <v>3892.74</v>
      </c>
      <c r="N2823" s="4" t="n">
        <f aca="false">IF(J2823="Yes",H2823*CALCULATIONS!$B$3,0)</f>
        <v>0</v>
      </c>
      <c r="O2823" s="4" t="n">
        <f aca="false">L2823-M2823-N2823</f>
        <v>2595.16</v>
      </c>
      <c r="P2823" s="16" t="n">
        <f aca="false">IF(L2823&gt;0,O2823/L2823,"")</f>
        <v>0.4</v>
      </c>
    </row>
    <row r="2824" customFormat="false" ht="15" hidden="false" customHeight="false" outlineLevel="0" collapsed="false">
      <c r="A2824" s="2" t="str">
        <f aca="false">RAW_DATA!A2820</f>
        <v>ORD-102819</v>
      </c>
      <c r="B2824" s="2" t="str">
        <f aca="false">RAW_DATA!B2820</f>
        <v>CUST-2575</v>
      </c>
      <c r="C2824" s="2" t="str">
        <f aca="false">RAW_DATA!C2820</f>
        <v>Women</v>
      </c>
      <c r="D2824" s="2" t="str">
        <f aca="false">RAW_DATA!D2820</f>
        <v>WOM-SCARF-001</v>
      </c>
      <c r="E2824" s="14" t="str">
        <f aca="false">RAW_DATA!E2820</f>
        <v>2024-10-06</v>
      </c>
      <c r="F2824" s="14" t="str">
        <f aca="false">RAW_DATA!F2820</f>
        <v>2024-10-14</v>
      </c>
      <c r="G2824" s="2" t="str">
        <f aca="false">RAW_DATA!G2820</f>
        <v>Gandaki</v>
      </c>
      <c r="H2824" s="4" t="n">
        <f aca="false">RAW_DATA!H2820</f>
        <v>9322.07</v>
      </c>
      <c r="I2824" s="5" t="n">
        <f aca="false">RAW_DATA!I2820</f>
        <v>20</v>
      </c>
      <c r="J2824" s="2" t="str">
        <f aca="false">RAW_DATA!J2820</f>
        <v>Yes</v>
      </c>
      <c r="K2824" s="15" t="n">
        <f aca="false">IF(AND(F2824&lt;&gt;"",E2824&lt;&gt;""),DATEVALUE(F2824)-DATEVALUE(E2824),"")</f>
        <v>8</v>
      </c>
      <c r="L2824" s="4" t="n">
        <f aca="false">H2824*(1-I2824/100)</f>
        <v>7457.656</v>
      </c>
      <c r="M2824" s="4" t="n">
        <f aca="false">H2824*CALCULATIONS!$B$2</f>
        <v>5593.242</v>
      </c>
      <c r="N2824" s="4" t="n">
        <f aca="false">IF(J2824="Yes",H2824*CALCULATIONS!$B$3,0)</f>
        <v>1864.414</v>
      </c>
      <c r="O2824" s="4" t="n">
        <f aca="false">L2824-M2824-N2824</f>
        <v>0</v>
      </c>
      <c r="P2824" s="16" t="n">
        <f aca="false">IF(L2824&gt;0,O2824/L2824,"")</f>
        <v>0</v>
      </c>
    </row>
    <row r="2825" customFormat="false" ht="15" hidden="false" customHeight="false" outlineLevel="0" collapsed="false">
      <c r="A2825" s="2" t="str">
        <f aca="false">RAW_DATA!A2821</f>
        <v>ORD-102820</v>
      </c>
      <c r="B2825" s="2" t="str">
        <f aca="false">RAW_DATA!B2821</f>
        <v>CUST-4223</v>
      </c>
      <c r="C2825" s="2" t="str">
        <f aca="false">RAW_DATA!C2821</f>
        <v>Men</v>
      </c>
      <c r="D2825" s="2" t="str">
        <f aca="false">RAW_DATA!D2821</f>
        <v>MEN-JEANS-002</v>
      </c>
      <c r="E2825" s="14" t="str">
        <f aca="false">RAW_DATA!E2821</f>
        <v>2024-07-20</v>
      </c>
      <c r="F2825" s="14" t="str">
        <f aca="false">RAW_DATA!F2821</f>
        <v>2024-07-31</v>
      </c>
      <c r="G2825" s="2" t="str">
        <f aca="false">RAW_DATA!G2821</f>
        <v>Lumbini</v>
      </c>
      <c r="H2825" s="4" t="n">
        <f aca="false">RAW_DATA!H2821</f>
        <v>1707.89</v>
      </c>
      <c r="I2825" s="5" t="n">
        <f aca="false">RAW_DATA!I2821</f>
        <v>20</v>
      </c>
      <c r="J2825" s="2" t="str">
        <f aca="false">RAW_DATA!J2821</f>
        <v>No</v>
      </c>
      <c r="K2825" s="15" t="n">
        <f aca="false">IF(AND(F2825&lt;&gt;"",E2825&lt;&gt;""),DATEVALUE(F2825)-DATEVALUE(E2825),"")</f>
        <v>11</v>
      </c>
      <c r="L2825" s="4" t="n">
        <f aca="false">H2825*(1-I2825/100)</f>
        <v>1366.312</v>
      </c>
      <c r="M2825" s="4" t="n">
        <f aca="false">H2825*CALCULATIONS!$B$2</f>
        <v>1024.734</v>
      </c>
      <c r="N2825" s="4" t="n">
        <f aca="false">IF(J2825="Yes",H2825*CALCULATIONS!$B$3,0)</f>
        <v>0</v>
      </c>
      <c r="O2825" s="4" t="n">
        <f aca="false">L2825-M2825-N2825</f>
        <v>341.578</v>
      </c>
      <c r="P2825" s="16" t="n">
        <f aca="false">IF(L2825&gt;0,O2825/L2825,"")</f>
        <v>0.25</v>
      </c>
    </row>
    <row r="2826" customFormat="false" ht="15" hidden="false" customHeight="false" outlineLevel="0" collapsed="false">
      <c r="A2826" s="2" t="str">
        <f aca="false">RAW_DATA!A2822</f>
        <v>ORD-102821</v>
      </c>
      <c r="B2826" s="2" t="str">
        <f aca="false">RAW_DATA!B2822</f>
        <v>CUST-8725</v>
      </c>
      <c r="C2826" s="2" t="str">
        <f aca="false">RAW_DATA!C2822</f>
        <v>Women</v>
      </c>
      <c r="D2826" s="2" t="str">
        <f aca="false">RAW_DATA!D2822</f>
        <v>WOM-SAREE-001</v>
      </c>
      <c r="E2826" s="14" t="str">
        <f aca="false">RAW_DATA!E2822</f>
        <v>2024-04-16</v>
      </c>
      <c r="F2826" s="14" t="str">
        <f aca="false">RAW_DATA!F2822</f>
        <v>2024-04-21</v>
      </c>
      <c r="G2826" s="2" t="str">
        <f aca="false">RAW_DATA!G2822</f>
        <v>Bagmati</v>
      </c>
      <c r="H2826" s="4" t="n">
        <f aca="false">RAW_DATA!H2822</f>
        <v>7707.99</v>
      </c>
      <c r="I2826" s="5" t="n">
        <f aca="false">RAW_DATA!I2822</f>
        <v>0</v>
      </c>
      <c r="J2826" s="2" t="str">
        <f aca="false">RAW_DATA!J2822</f>
        <v>No</v>
      </c>
      <c r="K2826" s="15" t="n">
        <f aca="false">IF(AND(F2826&lt;&gt;"",E2826&lt;&gt;""),DATEVALUE(F2826)-DATEVALUE(E2826),"")</f>
        <v>5</v>
      </c>
      <c r="L2826" s="4" t="n">
        <f aca="false">H2826*(1-I2826/100)</f>
        <v>7707.99</v>
      </c>
      <c r="M2826" s="4" t="n">
        <f aca="false">H2826*CALCULATIONS!$B$2</f>
        <v>4624.794</v>
      </c>
      <c r="N2826" s="4" t="n">
        <f aca="false">IF(J2826="Yes",H2826*CALCULATIONS!$B$3,0)</f>
        <v>0</v>
      </c>
      <c r="O2826" s="4" t="n">
        <f aca="false">L2826-M2826-N2826</f>
        <v>3083.196</v>
      </c>
      <c r="P2826" s="16" t="n">
        <f aca="false">IF(L2826&gt;0,O2826/L2826,"")</f>
        <v>0.4</v>
      </c>
    </row>
    <row r="2827" customFormat="false" ht="15" hidden="false" customHeight="false" outlineLevel="0" collapsed="false">
      <c r="A2827" s="2" t="str">
        <f aca="false">RAW_DATA!A2823</f>
        <v>ORD-102822</v>
      </c>
      <c r="B2827" s="2" t="str">
        <f aca="false">RAW_DATA!B2823</f>
        <v>CUST-1312</v>
      </c>
      <c r="C2827" s="2" t="str">
        <f aca="false">RAW_DATA!C2823</f>
        <v>Women</v>
      </c>
      <c r="D2827" s="2" t="str">
        <f aca="false">RAW_DATA!D2823</f>
        <v>WOM-KURTA-001</v>
      </c>
      <c r="E2827" s="14" t="str">
        <f aca="false">RAW_DATA!E2823</f>
        <v>2024-08-04</v>
      </c>
      <c r="F2827" s="14" t="str">
        <f aca="false">RAW_DATA!F2823</f>
        <v>2024-08-13</v>
      </c>
      <c r="G2827" s="2" t="str">
        <f aca="false">RAW_DATA!G2823</f>
        <v>Sudurpashchim</v>
      </c>
      <c r="H2827" s="4" t="n">
        <f aca="false">RAW_DATA!H2823</f>
        <v>8276.43</v>
      </c>
      <c r="I2827" s="5" t="n">
        <f aca="false">RAW_DATA!I2823</f>
        <v>10</v>
      </c>
      <c r="J2827" s="2" t="str">
        <f aca="false">RAW_DATA!J2823</f>
        <v>No</v>
      </c>
      <c r="K2827" s="15" t="n">
        <f aca="false">IF(AND(F2827&lt;&gt;"",E2827&lt;&gt;""),DATEVALUE(F2827)-DATEVALUE(E2827),"")</f>
        <v>9</v>
      </c>
      <c r="L2827" s="4" t="n">
        <f aca="false">H2827*(1-I2827/100)</f>
        <v>7448.787</v>
      </c>
      <c r="M2827" s="4" t="n">
        <f aca="false">H2827*CALCULATIONS!$B$2</f>
        <v>4965.858</v>
      </c>
      <c r="N2827" s="4" t="n">
        <f aca="false">IF(J2827="Yes",H2827*CALCULATIONS!$B$3,0)</f>
        <v>0</v>
      </c>
      <c r="O2827" s="4" t="n">
        <f aca="false">L2827-M2827-N2827</f>
        <v>2482.929</v>
      </c>
      <c r="P2827" s="16" t="n">
        <f aca="false">IF(L2827&gt;0,O2827/L2827,"")</f>
        <v>0.333333333333333</v>
      </c>
    </row>
    <row r="2828" customFormat="false" ht="15" hidden="false" customHeight="false" outlineLevel="0" collapsed="false">
      <c r="A2828" s="2" t="str">
        <f aca="false">RAW_DATA!A2824</f>
        <v>ORD-102823</v>
      </c>
      <c r="B2828" s="2" t="str">
        <f aca="false">RAW_DATA!B2824</f>
        <v>CUST-5677</v>
      </c>
      <c r="C2828" s="2" t="str">
        <f aca="false">RAW_DATA!C2824</f>
        <v>Women</v>
      </c>
      <c r="D2828" s="2" t="str">
        <f aca="false">RAW_DATA!D2824</f>
        <v>WOM-DRESS-001</v>
      </c>
      <c r="E2828" s="14" t="str">
        <f aca="false">RAW_DATA!E2824</f>
        <v>2024-03-01</v>
      </c>
      <c r="F2828" s="14" t="str">
        <f aca="false">RAW_DATA!F2824</f>
        <v>2024-03-04</v>
      </c>
      <c r="G2828" s="2" t="str">
        <f aca="false">RAW_DATA!G2824</f>
        <v>Madhesh</v>
      </c>
      <c r="H2828" s="4" t="n">
        <f aca="false">RAW_DATA!H2824</f>
        <v>8820.69</v>
      </c>
      <c r="I2828" s="5" t="n">
        <f aca="false">RAW_DATA!I2824</f>
        <v>10</v>
      </c>
      <c r="J2828" s="2" t="str">
        <f aca="false">RAW_DATA!J2824</f>
        <v>Yes</v>
      </c>
      <c r="K2828" s="15" t="n">
        <f aca="false">IF(AND(F2828&lt;&gt;"",E2828&lt;&gt;""),DATEVALUE(F2828)-DATEVALUE(E2828),"")</f>
        <v>3</v>
      </c>
      <c r="L2828" s="4" t="n">
        <f aca="false">H2828*(1-I2828/100)</f>
        <v>7938.621</v>
      </c>
      <c r="M2828" s="4" t="n">
        <f aca="false">H2828*CALCULATIONS!$B$2</f>
        <v>5292.414</v>
      </c>
      <c r="N2828" s="4" t="n">
        <f aca="false">IF(J2828="Yes",H2828*CALCULATIONS!$B$3,0)</f>
        <v>1764.138</v>
      </c>
      <c r="O2828" s="4" t="n">
        <f aca="false">L2828-M2828-N2828</f>
        <v>882.069000000001</v>
      </c>
      <c r="P2828" s="16" t="n">
        <f aca="false">IF(L2828&gt;0,O2828/L2828,"")</f>
        <v>0.111111111111111</v>
      </c>
    </row>
    <row r="2829" customFormat="false" ht="15" hidden="false" customHeight="false" outlineLevel="0" collapsed="false">
      <c r="A2829" s="2" t="str">
        <f aca="false">RAW_DATA!A2825</f>
        <v>ORD-102824</v>
      </c>
      <c r="B2829" s="2" t="str">
        <f aca="false">RAW_DATA!B2825</f>
        <v>CUST-5554</v>
      </c>
      <c r="C2829" s="2" t="str">
        <f aca="false">RAW_DATA!C2825</f>
        <v>Men</v>
      </c>
      <c r="D2829" s="2" t="str">
        <f aca="false">RAW_DATA!D2825</f>
        <v>MEN-JEANS-002</v>
      </c>
      <c r="E2829" s="14" t="str">
        <f aca="false">RAW_DATA!E2825</f>
        <v>2024-08-14</v>
      </c>
      <c r="F2829" s="14" t="str">
        <f aca="false">RAW_DATA!F2825</f>
        <v>2024-08-19</v>
      </c>
      <c r="G2829" s="2" t="str">
        <f aca="false">RAW_DATA!G2825</f>
        <v>Gandaki</v>
      </c>
      <c r="H2829" s="4" t="n">
        <f aca="false">RAW_DATA!H2825</f>
        <v>11853.46</v>
      </c>
      <c r="I2829" s="5" t="n">
        <f aca="false">RAW_DATA!I2825</f>
        <v>10</v>
      </c>
      <c r="J2829" s="2" t="str">
        <f aca="false">RAW_DATA!J2825</f>
        <v>No</v>
      </c>
      <c r="K2829" s="15" t="n">
        <f aca="false">IF(AND(F2829&lt;&gt;"",E2829&lt;&gt;""),DATEVALUE(F2829)-DATEVALUE(E2829),"")</f>
        <v>5</v>
      </c>
      <c r="L2829" s="4" t="n">
        <f aca="false">H2829*(1-I2829/100)</f>
        <v>10668.114</v>
      </c>
      <c r="M2829" s="4" t="n">
        <f aca="false">H2829*CALCULATIONS!$B$2</f>
        <v>7112.076</v>
      </c>
      <c r="N2829" s="4" t="n">
        <f aca="false">IF(J2829="Yes",H2829*CALCULATIONS!$B$3,0)</f>
        <v>0</v>
      </c>
      <c r="O2829" s="4" t="n">
        <f aca="false">L2829-M2829-N2829</f>
        <v>3556.038</v>
      </c>
      <c r="P2829" s="16" t="n">
        <f aca="false">IF(L2829&gt;0,O2829/L2829,"")</f>
        <v>0.333333333333333</v>
      </c>
    </row>
    <row r="2830" customFormat="false" ht="15" hidden="false" customHeight="false" outlineLevel="0" collapsed="false">
      <c r="A2830" s="2" t="str">
        <f aca="false">RAW_DATA!A2826</f>
        <v>ORD-102825</v>
      </c>
      <c r="B2830" s="2" t="str">
        <f aca="false">RAW_DATA!B2826</f>
        <v>CUST-4360</v>
      </c>
      <c r="C2830" s="2" t="str">
        <f aca="false">RAW_DATA!C2826</f>
        <v>Kids</v>
      </c>
      <c r="D2830" s="2" t="str">
        <f aca="false">RAW_DATA!D2826</f>
        <v>KID-KURTA-001</v>
      </c>
      <c r="E2830" s="14" t="str">
        <f aca="false">RAW_DATA!E2826</f>
        <v>2024-12-25</v>
      </c>
      <c r="F2830" s="14" t="str">
        <f aca="false">RAW_DATA!F2826</f>
        <v>2024-12-29</v>
      </c>
      <c r="G2830" s="2" t="str">
        <f aca="false">RAW_DATA!G2826</f>
        <v>Sudurpashchim</v>
      </c>
      <c r="H2830" s="4" t="n">
        <f aca="false">RAW_DATA!H2826</f>
        <v>2884.49</v>
      </c>
      <c r="I2830" s="5" t="n">
        <f aca="false">RAW_DATA!I2826</f>
        <v>25</v>
      </c>
      <c r="J2830" s="2" t="str">
        <f aca="false">RAW_DATA!J2826</f>
        <v>No</v>
      </c>
      <c r="K2830" s="15" t="n">
        <f aca="false">IF(AND(F2830&lt;&gt;"",E2830&lt;&gt;""),DATEVALUE(F2830)-DATEVALUE(E2830),"")</f>
        <v>4</v>
      </c>
      <c r="L2830" s="4" t="n">
        <f aca="false">H2830*(1-I2830/100)</f>
        <v>2163.3675</v>
      </c>
      <c r="M2830" s="4" t="n">
        <f aca="false">H2830*CALCULATIONS!$B$2</f>
        <v>1730.694</v>
      </c>
      <c r="N2830" s="4" t="n">
        <f aca="false">IF(J2830="Yes",H2830*CALCULATIONS!$B$3,0)</f>
        <v>0</v>
      </c>
      <c r="O2830" s="4" t="n">
        <f aca="false">L2830-M2830-N2830</f>
        <v>432.6735</v>
      </c>
      <c r="P2830" s="16" t="n">
        <f aca="false">IF(L2830&gt;0,O2830/L2830,"")</f>
        <v>0.2</v>
      </c>
    </row>
    <row r="2831" customFormat="false" ht="15" hidden="false" customHeight="false" outlineLevel="0" collapsed="false">
      <c r="A2831" s="2" t="str">
        <f aca="false">RAW_DATA!A2827</f>
        <v>ORD-102826</v>
      </c>
      <c r="B2831" s="2" t="str">
        <f aca="false">RAW_DATA!B2827</f>
        <v>CUST-5924</v>
      </c>
      <c r="C2831" s="2" t="str">
        <f aca="false">RAW_DATA!C2827</f>
        <v>Kids</v>
      </c>
      <c r="D2831" s="2" t="str">
        <f aca="false">RAW_DATA!D2827</f>
        <v>KID-DRESS-001</v>
      </c>
      <c r="E2831" s="14" t="str">
        <f aca="false">RAW_DATA!E2827</f>
        <v>2024-10-26</v>
      </c>
      <c r="F2831" s="14" t="str">
        <f aca="false">RAW_DATA!F2827</f>
        <v>2024-11-05</v>
      </c>
      <c r="G2831" s="2" t="str">
        <f aca="false">RAW_DATA!G2827</f>
        <v>Gandaki</v>
      </c>
      <c r="H2831" s="4" t="n">
        <f aca="false">RAW_DATA!H2827</f>
        <v>2511.07</v>
      </c>
      <c r="I2831" s="5" t="n">
        <f aca="false">RAW_DATA!I2827</f>
        <v>15</v>
      </c>
      <c r="J2831" s="2" t="str">
        <f aca="false">RAW_DATA!J2827</f>
        <v>No</v>
      </c>
      <c r="K2831" s="15" t="n">
        <f aca="false">IF(AND(F2831&lt;&gt;"",E2831&lt;&gt;""),DATEVALUE(F2831)-DATEVALUE(E2831),"")</f>
        <v>10</v>
      </c>
      <c r="L2831" s="4" t="n">
        <f aca="false">H2831*(1-I2831/100)</f>
        <v>2134.4095</v>
      </c>
      <c r="M2831" s="4" t="n">
        <f aca="false">H2831*CALCULATIONS!$B$2</f>
        <v>1506.642</v>
      </c>
      <c r="N2831" s="4" t="n">
        <f aca="false">IF(J2831="Yes",H2831*CALCULATIONS!$B$3,0)</f>
        <v>0</v>
      </c>
      <c r="O2831" s="4" t="n">
        <f aca="false">L2831-M2831-N2831</f>
        <v>627.7675</v>
      </c>
      <c r="P2831" s="16" t="n">
        <f aca="false">IF(L2831&gt;0,O2831/L2831,"")</f>
        <v>0.294117647058824</v>
      </c>
    </row>
    <row r="2832" customFormat="false" ht="15" hidden="false" customHeight="false" outlineLevel="0" collapsed="false">
      <c r="A2832" s="2" t="str">
        <f aca="false">RAW_DATA!A2828</f>
        <v>ORD-102827</v>
      </c>
      <c r="B2832" s="2" t="str">
        <f aca="false">RAW_DATA!B2828</f>
        <v>CUST-3974</v>
      </c>
      <c r="C2832" s="2" t="str">
        <f aca="false">RAW_DATA!C2828</f>
        <v>Men</v>
      </c>
      <c r="D2832" s="2" t="str">
        <f aca="false">RAW_DATA!D2828</f>
        <v>MEN-POLO-001</v>
      </c>
      <c r="E2832" s="14" t="str">
        <f aca="false">RAW_DATA!E2828</f>
        <v>2024-12-06</v>
      </c>
      <c r="F2832" s="14" t="str">
        <f aca="false">RAW_DATA!F2828</f>
        <v>2024-12-08</v>
      </c>
      <c r="G2832" s="2" t="str">
        <f aca="false">RAW_DATA!G2828</f>
        <v>Karnali</v>
      </c>
      <c r="H2832" s="4" t="n">
        <f aca="false">RAW_DATA!H2828</f>
        <v>7831.59</v>
      </c>
      <c r="I2832" s="5" t="n">
        <f aca="false">RAW_DATA!I2828</f>
        <v>10</v>
      </c>
      <c r="J2832" s="2" t="str">
        <f aca="false">RAW_DATA!J2828</f>
        <v>No</v>
      </c>
      <c r="K2832" s="15" t="n">
        <f aca="false">IF(AND(F2832&lt;&gt;"",E2832&lt;&gt;""),DATEVALUE(F2832)-DATEVALUE(E2832),"")</f>
        <v>2</v>
      </c>
      <c r="L2832" s="4" t="n">
        <f aca="false">H2832*(1-I2832/100)</f>
        <v>7048.431</v>
      </c>
      <c r="M2832" s="4" t="n">
        <f aca="false">H2832*CALCULATIONS!$B$2</f>
        <v>4698.954</v>
      </c>
      <c r="N2832" s="4" t="n">
        <f aca="false">IF(J2832="Yes",H2832*CALCULATIONS!$B$3,0)</f>
        <v>0</v>
      </c>
      <c r="O2832" s="4" t="n">
        <f aca="false">L2832-M2832-N2832</f>
        <v>2349.477</v>
      </c>
      <c r="P2832" s="16" t="n">
        <f aca="false">IF(L2832&gt;0,O2832/L2832,"")</f>
        <v>0.333333333333333</v>
      </c>
    </row>
    <row r="2833" customFormat="false" ht="15" hidden="false" customHeight="false" outlineLevel="0" collapsed="false">
      <c r="A2833" s="2" t="str">
        <f aca="false">RAW_DATA!A2829</f>
        <v>ORD-102828</v>
      </c>
      <c r="B2833" s="2" t="str">
        <f aca="false">RAW_DATA!B2829</f>
        <v>CUST-1419</v>
      </c>
      <c r="C2833" s="2" t="str">
        <f aca="false">RAW_DATA!C2829</f>
        <v>Women</v>
      </c>
      <c r="D2833" s="2" t="str">
        <f aca="false">RAW_DATA!D2829</f>
        <v>WOM-LEHENGA-001</v>
      </c>
      <c r="E2833" s="14" t="str">
        <f aca="false">RAW_DATA!E2829</f>
        <v>2024-11-13</v>
      </c>
      <c r="F2833" s="14" t="str">
        <f aca="false">RAW_DATA!F2829</f>
        <v>2024-11-18</v>
      </c>
      <c r="G2833" s="2" t="str">
        <f aca="false">RAW_DATA!G2829</f>
        <v>Lumbini</v>
      </c>
      <c r="H2833" s="4" t="n">
        <f aca="false">RAW_DATA!H2829</f>
        <v>7172.39</v>
      </c>
      <c r="I2833" s="5" t="n">
        <f aca="false">RAW_DATA!I2829</f>
        <v>20</v>
      </c>
      <c r="J2833" s="2" t="str">
        <f aca="false">RAW_DATA!J2829</f>
        <v>No</v>
      </c>
      <c r="K2833" s="15" t="n">
        <f aca="false">IF(AND(F2833&lt;&gt;"",E2833&lt;&gt;""),DATEVALUE(F2833)-DATEVALUE(E2833),"")</f>
        <v>5</v>
      </c>
      <c r="L2833" s="4" t="n">
        <f aca="false">H2833*(1-I2833/100)</f>
        <v>5737.912</v>
      </c>
      <c r="M2833" s="4" t="n">
        <f aca="false">H2833*CALCULATIONS!$B$2</f>
        <v>4303.434</v>
      </c>
      <c r="N2833" s="4" t="n">
        <f aca="false">IF(J2833="Yes",H2833*CALCULATIONS!$B$3,0)</f>
        <v>0</v>
      </c>
      <c r="O2833" s="4" t="n">
        <f aca="false">L2833-M2833-N2833</f>
        <v>1434.478</v>
      </c>
      <c r="P2833" s="16" t="n">
        <f aca="false">IF(L2833&gt;0,O2833/L2833,"")</f>
        <v>0.25</v>
      </c>
    </row>
    <row r="2834" customFormat="false" ht="15" hidden="false" customHeight="false" outlineLevel="0" collapsed="false">
      <c r="A2834" s="2" t="str">
        <f aca="false">RAW_DATA!A2830</f>
        <v>ORD-102829</v>
      </c>
      <c r="B2834" s="2" t="str">
        <f aca="false">RAW_DATA!B2830</f>
        <v>CUST-2760</v>
      </c>
      <c r="C2834" s="2" t="str">
        <f aca="false">RAW_DATA!C2830</f>
        <v>Women</v>
      </c>
      <c r="D2834" s="2" t="str">
        <f aca="false">RAW_DATA!D2830</f>
        <v>WOM-CARDIGAN-001</v>
      </c>
      <c r="E2834" s="14" t="str">
        <f aca="false">RAW_DATA!E2830</f>
        <v>2024-02-26</v>
      </c>
      <c r="F2834" s="14" t="str">
        <f aca="false">RAW_DATA!F2830</f>
        <v>2024-02-27</v>
      </c>
      <c r="G2834" s="2" t="str">
        <f aca="false">RAW_DATA!G2830</f>
        <v>Bagmati</v>
      </c>
      <c r="H2834" s="4" t="n">
        <f aca="false">RAW_DATA!H2830</f>
        <v>3699.77</v>
      </c>
      <c r="I2834" s="5" t="n">
        <f aca="false">RAW_DATA!I2830</f>
        <v>10</v>
      </c>
      <c r="J2834" s="2" t="str">
        <f aca="false">RAW_DATA!J2830</f>
        <v>No</v>
      </c>
      <c r="K2834" s="15" t="n">
        <f aca="false">IF(AND(F2834&lt;&gt;"",E2834&lt;&gt;""),DATEVALUE(F2834)-DATEVALUE(E2834),"")</f>
        <v>1</v>
      </c>
      <c r="L2834" s="4" t="n">
        <f aca="false">H2834*(1-I2834/100)</f>
        <v>3329.793</v>
      </c>
      <c r="M2834" s="4" t="n">
        <f aca="false">H2834*CALCULATIONS!$B$2</f>
        <v>2219.862</v>
      </c>
      <c r="N2834" s="4" t="n">
        <f aca="false">IF(J2834="Yes",H2834*CALCULATIONS!$B$3,0)</f>
        <v>0</v>
      </c>
      <c r="O2834" s="4" t="n">
        <f aca="false">L2834-M2834-N2834</f>
        <v>1109.931</v>
      </c>
      <c r="P2834" s="16" t="n">
        <f aca="false">IF(L2834&gt;0,O2834/L2834,"")</f>
        <v>0.333333333333333</v>
      </c>
    </row>
    <row r="2835" customFormat="false" ht="15" hidden="false" customHeight="false" outlineLevel="0" collapsed="false">
      <c r="A2835" s="2" t="str">
        <f aca="false">RAW_DATA!A2831</f>
        <v>ORD-102830</v>
      </c>
      <c r="B2835" s="2" t="str">
        <f aca="false">RAW_DATA!B2831</f>
        <v>CUST-1555</v>
      </c>
      <c r="C2835" s="2" t="str">
        <f aca="false">RAW_DATA!C2831</f>
        <v>Men</v>
      </c>
      <c r="D2835" s="2" t="str">
        <f aca="false">RAW_DATA!D2831</f>
        <v>MEN-KURTA-001</v>
      </c>
      <c r="E2835" s="14" t="str">
        <f aca="false">RAW_DATA!E2831</f>
        <v>2024-05-06</v>
      </c>
      <c r="F2835" s="14" t="str">
        <f aca="false">RAW_DATA!F2831</f>
        <v>2024-05-12</v>
      </c>
      <c r="G2835" s="2" t="str">
        <f aca="false">RAW_DATA!G2831</f>
        <v>Bagmati</v>
      </c>
      <c r="H2835" s="4" t="n">
        <f aca="false">RAW_DATA!H2831</f>
        <v>11753.02</v>
      </c>
      <c r="I2835" s="5" t="n">
        <f aca="false">RAW_DATA!I2831</f>
        <v>15</v>
      </c>
      <c r="J2835" s="2" t="str">
        <f aca="false">RAW_DATA!J2831</f>
        <v>No</v>
      </c>
      <c r="K2835" s="15" t="n">
        <f aca="false">IF(AND(F2835&lt;&gt;"",E2835&lt;&gt;""),DATEVALUE(F2835)-DATEVALUE(E2835),"")</f>
        <v>6</v>
      </c>
      <c r="L2835" s="4" t="n">
        <f aca="false">H2835*(1-I2835/100)</f>
        <v>9990.067</v>
      </c>
      <c r="M2835" s="4" t="n">
        <f aca="false">H2835*CALCULATIONS!$B$2</f>
        <v>7051.812</v>
      </c>
      <c r="N2835" s="4" t="n">
        <f aca="false">IF(J2835="Yes",H2835*CALCULATIONS!$B$3,0)</f>
        <v>0</v>
      </c>
      <c r="O2835" s="4" t="n">
        <f aca="false">L2835-M2835-N2835</f>
        <v>2938.255</v>
      </c>
      <c r="P2835" s="16" t="n">
        <f aca="false">IF(L2835&gt;0,O2835/L2835,"")</f>
        <v>0.294117647058824</v>
      </c>
    </row>
    <row r="2836" customFormat="false" ht="15" hidden="false" customHeight="false" outlineLevel="0" collapsed="false">
      <c r="A2836" s="2" t="str">
        <f aca="false">RAW_DATA!A2832</f>
        <v>ORD-102831</v>
      </c>
      <c r="B2836" s="2" t="str">
        <f aca="false">RAW_DATA!B2832</f>
        <v>CUST-7869</v>
      </c>
      <c r="C2836" s="2" t="str">
        <f aca="false">RAW_DATA!C2832</f>
        <v>Women</v>
      </c>
      <c r="D2836" s="2" t="str">
        <f aca="false">RAW_DATA!D2832</f>
        <v>WOM-SAREE-001</v>
      </c>
      <c r="E2836" s="14" t="str">
        <f aca="false">RAW_DATA!E2832</f>
        <v>2024-05-19</v>
      </c>
      <c r="F2836" s="14" t="str">
        <f aca="false">RAW_DATA!F2832</f>
        <v>2024-05-22</v>
      </c>
      <c r="G2836" s="2" t="str">
        <f aca="false">RAW_DATA!G2832</f>
        <v>Bagmati</v>
      </c>
      <c r="H2836" s="4" t="n">
        <f aca="false">RAW_DATA!H2832</f>
        <v>4446.54</v>
      </c>
      <c r="I2836" s="5" t="n">
        <f aca="false">RAW_DATA!I2832</f>
        <v>5</v>
      </c>
      <c r="J2836" s="2" t="str">
        <f aca="false">RAW_DATA!J2832</f>
        <v>No</v>
      </c>
      <c r="K2836" s="15" t="n">
        <f aca="false">IF(AND(F2836&lt;&gt;"",E2836&lt;&gt;""),DATEVALUE(F2836)-DATEVALUE(E2836),"")</f>
        <v>3</v>
      </c>
      <c r="L2836" s="4" t="n">
        <f aca="false">H2836*(1-I2836/100)</f>
        <v>4224.213</v>
      </c>
      <c r="M2836" s="4" t="n">
        <f aca="false">H2836*CALCULATIONS!$B$2</f>
        <v>2667.924</v>
      </c>
      <c r="N2836" s="4" t="n">
        <f aca="false">IF(J2836="Yes",H2836*CALCULATIONS!$B$3,0)</f>
        <v>0</v>
      </c>
      <c r="O2836" s="4" t="n">
        <f aca="false">L2836-M2836-N2836</f>
        <v>1556.289</v>
      </c>
      <c r="P2836" s="16" t="n">
        <f aca="false">IF(L2836&gt;0,O2836/L2836,"")</f>
        <v>0.368421052631579</v>
      </c>
    </row>
    <row r="2837" customFormat="false" ht="15" hidden="false" customHeight="false" outlineLevel="0" collapsed="false">
      <c r="A2837" s="2" t="str">
        <f aca="false">RAW_DATA!A2833</f>
        <v>ORD-102832</v>
      </c>
      <c r="B2837" s="2" t="str">
        <f aca="false">RAW_DATA!B2833</f>
        <v>CUST-9937</v>
      </c>
      <c r="C2837" s="2" t="str">
        <f aca="false">RAW_DATA!C2833</f>
        <v>Kids</v>
      </c>
      <c r="D2837" s="2" t="str">
        <f aca="false">RAW_DATA!D2833</f>
        <v>KID-DRESS-001</v>
      </c>
      <c r="E2837" s="14" t="str">
        <f aca="false">RAW_DATA!E2833</f>
        <v>2024-02-21</v>
      </c>
      <c r="F2837" s="14" t="str">
        <f aca="false">RAW_DATA!F2833</f>
        <v>2024-02-25</v>
      </c>
      <c r="G2837" s="2" t="str">
        <f aca="false">RAW_DATA!G2833</f>
        <v>Sudurpashchim</v>
      </c>
      <c r="H2837" s="4" t="n">
        <f aca="false">RAW_DATA!H2833</f>
        <v>8235.45</v>
      </c>
      <c r="I2837" s="5" t="n">
        <f aca="false">RAW_DATA!I2833</f>
        <v>10</v>
      </c>
      <c r="J2837" s="2" t="str">
        <f aca="false">RAW_DATA!J2833</f>
        <v>No</v>
      </c>
      <c r="K2837" s="15" t="n">
        <f aca="false">IF(AND(F2837&lt;&gt;"",E2837&lt;&gt;""),DATEVALUE(F2837)-DATEVALUE(E2837),"")</f>
        <v>4</v>
      </c>
      <c r="L2837" s="4" t="n">
        <f aca="false">H2837*(1-I2837/100)</f>
        <v>7411.905</v>
      </c>
      <c r="M2837" s="4" t="n">
        <f aca="false">H2837*CALCULATIONS!$B$2</f>
        <v>4941.27</v>
      </c>
      <c r="N2837" s="4" t="n">
        <f aca="false">IF(J2837="Yes",H2837*CALCULATIONS!$B$3,0)</f>
        <v>0</v>
      </c>
      <c r="O2837" s="4" t="n">
        <f aca="false">L2837-M2837-N2837</f>
        <v>2470.635</v>
      </c>
      <c r="P2837" s="16" t="n">
        <f aca="false">IF(L2837&gt;0,O2837/L2837,"")</f>
        <v>0.333333333333333</v>
      </c>
    </row>
    <row r="2838" customFormat="false" ht="15" hidden="false" customHeight="false" outlineLevel="0" collapsed="false">
      <c r="A2838" s="2" t="str">
        <f aca="false">RAW_DATA!A2834</f>
        <v>ORD-102833</v>
      </c>
      <c r="B2838" s="2" t="str">
        <f aca="false">RAW_DATA!B2834</f>
        <v>CUST-2210</v>
      </c>
      <c r="C2838" s="2" t="str">
        <f aca="false">RAW_DATA!C2834</f>
        <v>Women</v>
      </c>
      <c r="D2838" s="2" t="str">
        <f aca="false">RAW_DATA!D2834</f>
        <v>WOM-JEANS-001</v>
      </c>
      <c r="E2838" s="14" t="str">
        <f aca="false">RAW_DATA!E2834</f>
        <v>2024-08-10</v>
      </c>
      <c r="F2838" s="14" t="str">
        <f aca="false">RAW_DATA!F2834</f>
        <v>2024-08-16</v>
      </c>
      <c r="G2838" s="2" t="str">
        <f aca="false">RAW_DATA!G2834</f>
        <v>Bagmati</v>
      </c>
      <c r="H2838" s="4" t="n">
        <f aca="false">RAW_DATA!H2834</f>
        <v>14347.69</v>
      </c>
      <c r="I2838" s="5" t="n">
        <f aca="false">RAW_DATA!I2834</f>
        <v>0</v>
      </c>
      <c r="J2838" s="2" t="str">
        <f aca="false">RAW_DATA!J2834</f>
        <v>No</v>
      </c>
      <c r="K2838" s="15" t="n">
        <f aca="false">IF(AND(F2838&lt;&gt;"",E2838&lt;&gt;""),DATEVALUE(F2838)-DATEVALUE(E2838),"")</f>
        <v>6</v>
      </c>
      <c r="L2838" s="4" t="n">
        <f aca="false">H2838*(1-I2838/100)</f>
        <v>14347.69</v>
      </c>
      <c r="M2838" s="4" t="n">
        <f aca="false">H2838*CALCULATIONS!$B$2</f>
        <v>8608.614</v>
      </c>
      <c r="N2838" s="4" t="n">
        <f aca="false">IF(J2838="Yes",H2838*CALCULATIONS!$B$3,0)</f>
        <v>0</v>
      </c>
      <c r="O2838" s="4" t="n">
        <f aca="false">L2838-M2838-N2838</f>
        <v>5739.076</v>
      </c>
      <c r="P2838" s="16" t="n">
        <f aca="false">IF(L2838&gt;0,O2838/L2838,"")</f>
        <v>0.4</v>
      </c>
    </row>
    <row r="2839" customFormat="false" ht="15" hidden="false" customHeight="false" outlineLevel="0" collapsed="false">
      <c r="A2839" s="2" t="str">
        <f aca="false">RAW_DATA!A2835</f>
        <v>ORD-102834</v>
      </c>
      <c r="B2839" s="2" t="str">
        <f aca="false">RAW_DATA!B2835</f>
        <v>CUST-2360</v>
      </c>
      <c r="C2839" s="2" t="str">
        <f aca="false">RAW_DATA!C2835</f>
        <v>Kids</v>
      </c>
      <c r="D2839" s="2" t="str">
        <f aca="false">RAW_DATA!D2835</f>
        <v>KID-ONESIE-001</v>
      </c>
      <c r="E2839" s="14" t="str">
        <f aca="false">RAW_DATA!E2835</f>
        <v>2024-05-24</v>
      </c>
      <c r="F2839" s="14" t="str">
        <f aca="false">RAW_DATA!F2835</f>
        <v>2024-05-30</v>
      </c>
      <c r="G2839" s="2" t="str">
        <f aca="false">RAW_DATA!G2835</f>
        <v>Bagmati</v>
      </c>
      <c r="H2839" s="4" t="n">
        <f aca="false">RAW_DATA!H2835</f>
        <v>651.12</v>
      </c>
      <c r="I2839" s="5" t="n">
        <f aca="false">RAW_DATA!I2835</f>
        <v>15</v>
      </c>
      <c r="J2839" s="2" t="str">
        <f aca="false">RAW_DATA!J2835</f>
        <v>No</v>
      </c>
      <c r="K2839" s="15" t="n">
        <f aca="false">IF(AND(F2839&lt;&gt;"",E2839&lt;&gt;""),DATEVALUE(F2839)-DATEVALUE(E2839),"")</f>
        <v>6</v>
      </c>
      <c r="L2839" s="4" t="n">
        <f aca="false">H2839*(1-I2839/100)</f>
        <v>553.452</v>
      </c>
      <c r="M2839" s="4" t="n">
        <f aca="false">H2839*CALCULATIONS!$B$2</f>
        <v>390.672</v>
      </c>
      <c r="N2839" s="4" t="n">
        <f aca="false">IF(J2839="Yes",H2839*CALCULATIONS!$B$3,0)</f>
        <v>0</v>
      </c>
      <c r="O2839" s="4" t="n">
        <f aca="false">L2839-M2839-N2839</f>
        <v>162.78</v>
      </c>
      <c r="P2839" s="16" t="n">
        <f aca="false">IF(L2839&gt;0,O2839/L2839,"")</f>
        <v>0.294117647058824</v>
      </c>
    </row>
    <row r="2840" customFormat="false" ht="15" hidden="false" customHeight="false" outlineLevel="0" collapsed="false">
      <c r="A2840" s="2" t="str">
        <f aca="false">RAW_DATA!A2836</f>
        <v>ORD-102835</v>
      </c>
      <c r="B2840" s="2" t="str">
        <f aca="false">RAW_DATA!B2836</f>
        <v>CUST-9677</v>
      </c>
      <c r="C2840" s="2" t="str">
        <f aca="false">RAW_DATA!C2836</f>
        <v>Women</v>
      </c>
      <c r="D2840" s="2" t="str">
        <f aca="false">RAW_DATA!D2836</f>
        <v>WOM-KURTA-001</v>
      </c>
      <c r="E2840" s="14" t="str">
        <f aca="false">RAW_DATA!E2836</f>
        <v>2024-03-23</v>
      </c>
      <c r="F2840" s="14" t="str">
        <f aca="false">RAW_DATA!F2836</f>
        <v>2024-04-03</v>
      </c>
      <c r="G2840" s="2" t="str">
        <f aca="false">RAW_DATA!G2836</f>
        <v>Karnali</v>
      </c>
      <c r="H2840" s="4" t="n">
        <f aca="false">RAW_DATA!H2836</f>
        <v>13534.9</v>
      </c>
      <c r="I2840" s="5" t="n">
        <f aca="false">RAW_DATA!I2836</f>
        <v>25</v>
      </c>
      <c r="J2840" s="2" t="str">
        <f aca="false">RAW_DATA!J2836</f>
        <v>Yes</v>
      </c>
      <c r="K2840" s="15" t="n">
        <f aca="false">IF(AND(F2840&lt;&gt;"",E2840&lt;&gt;""),DATEVALUE(F2840)-DATEVALUE(E2840),"")</f>
        <v>11</v>
      </c>
      <c r="L2840" s="4" t="n">
        <f aca="false">H2840*(1-I2840/100)</f>
        <v>10151.175</v>
      </c>
      <c r="M2840" s="4" t="n">
        <f aca="false">H2840*CALCULATIONS!$B$2</f>
        <v>8120.94</v>
      </c>
      <c r="N2840" s="4" t="n">
        <f aca="false">IF(J2840="Yes",H2840*CALCULATIONS!$B$3,0)</f>
        <v>2706.98</v>
      </c>
      <c r="O2840" s="4" t="n">
        <f aca="false">L2840-M2840-N2840</f>
        <v>-676.745</v>
      </c>
      <c r="P2840" s="16" t="n">
        <f aca="false">IF(L2840&gt;0,O2840/L2840,"")</f>
        <v>-0.0666666666666667</v>
      </c>
    </row>
    <row r="2841" customFormat="false" ht="15" hidden="false" customHeight="false" outlineLevel="0" collapsed="false">
      <c r="A2841" s="2" t="str">
        <f aca="false">RAW_DATA!A2837</f>
        <v>ORD-102836</v>
      </c>
      <c r="B2841" s="2" t="str">
        <f aca="false">RAW_DATA!B2837</f>
        <v>CUST-2185</v>
      </c>
      <c r="C2841" s="2" t="str">
        <f aca="false">RAW_DATA!C2837</f>
        <v>Women</v>
      </c>
      <c r="D2841" s="2" t="str">
        <f aca="false">RAW_DATA!D2837</f>
        <v>WOM-LEHENGA-001</v>
      </c>
      <c r="E2841" s="14" t="str">
        <f aca="false">RAW_DATA!E2837</f>
        <v>2024-10-05</v>
      </c>
      <c r="F2841" s="14" t="str">
        <f aca="false">RAW_DATA!F2837</f>
        <v>2024-10-20</v>
      </c>
      <c r="G2841" s="2" t="str">
        <f aca="false">RAW_DATA!G2837</f>
        <v>Karnali</v>
      </c>
      <c r="H2841" s="4" t="n">
        <f aca="false">RAW_DATA!H2837</f>
        <v>6360.88</v>
      </c>
      <c r="I2841" s="5" t="n">
        <f aca="false">RAW_DATA!I2837</f>
        <v>0</v>
      </c>
      <c r="J2841" s="2" t="str">
        <f aca="false">RAW_DATA!J2837</f>
        <v>No</v>
      </c>
      <c r="K2841" s="15" t="n">
        <f aca="false">IF(AND(F2841&lt;&gt;"",E2841&lt;&gt;""),DATEVALUE(F2841)-DATEVALUE(E2841),"")</f>
        <v>15</v>
      </c>
      <c r="L2841" s="4" t="n">
        <f aca="false">H2841*(1-I2841/100)</f>
        <v>6360.88</v>
      </c>
      <c r="M2841" s="4" t="n">
        <f aca="false">H2841*CALCULATIONS!$B$2</f>
        <v>3816.528</v>
      </c>
      <c r="N2841" s="4" t="n">
        <f aca="false">IF(J2841="Yes",H2841*CALCULATIONS!$B$3,0)</f>
        <v>0</v>
      </c>
      <c r="O2841" s="4" t="n">
        <f aca="false">L2841-M2841-N2841</f>
        <v>2544.352</v>
      </c>
      <c r="P2841" s="16" t="n">
        <f aca="false">IF(L2841&gt;0,O2841/L2841,"")</f>
        <v>0.4</v>
      </c>
    </row>
    <row r="2842" customFormat="false" ht="15" hidden="false" customHeight="false" outlineLevel="0" collapsed="false">
      <c r="A2842" s="2" t="str">
        <f aca="false">RAW_DATA!A2838</f>
        <v>ORD-102837</v>
      </c>
      <c r="B2842" s="2" t="str">
        <f aca="false">RAW_DATA!B2838</f>
        <v>CUST-6392</v>
      </c>
      <c r="C2842" s="2" t="str">
        <f aca="false">RAW_DATA!C2838</f>
        <v>Kids</v>
      </c>
      <c r="D2842" s="2" t="str">
        <f aca="false">RAW_DATA!D2838</f>
        <v>KID-KURTA-001</v>
      </c>
      <c r="E2842" s="14" t="str">
        <f aca="false">RAW_DATA!E2838</f>
        <v>2024-04-12</v>
      </c>
      <c r="F2842" s="14" t="str">
        <f aca="false">RAW_DATA!F2838</f>
        <v>2024-04-16</v>
      </c>
      <c r="G2842" s="2" t="str">
        <f aca="false">RAW_DATA!G2838</f>
        <v>Bagmati</v>
      </c>
      <c r="H2842" s="4" t="n">
        <f aca="false">RAW_DATA!H2838</f>
        <v>2593.5</v>
      </c>
      <c r="I2842" s="5" t="n">
        <f aca="false">RAW_DATA!I2838</f>
        <v>10</v>
      </c>
      <c r="J2842" s="2" t="str">
        <f aca="false">RAW_DATA!J2838</f>
        <v>No</v>
      </c>
      <c r="K2842" s="15" t="n">
        <f aca="false">IF(AND(F2842&lt;&gt;"",E2842&lt;&gt;""),DATEVALUE(F2842)-DATEVALUE(E2842),"")</f>
        <v>4</v>
      </c>
      <c r="L2842" s="4" t="n">
        <f aca="false">H2842*(1-I2842/100)</f>
        <v>2334.15</v>
      </c>
      <c r="M2842" s="4" t="n">
        <f aca="false">H2842*CALCULATIONS!$B$2</f>
        <v>1556.1</v>
      </c>
      <c r="N2842" s="4" t="n">
        <f aca="false">IF(J2842="Yes",H2842*CALCULATIONS!$B$3,0)</f>
        <v>0</v>
      </c>
      <c r="O2842" s="4" t="n">
        <f aca="false">L2842-M2842-N2842</f>
        <v>778.05</v>
      </c>
      <c r="P2842" s="16" t="n">
        <f aca="false">IF(L2842&gt;0,O2842/L2842,"")</f>
        <v>0.333333333333333</v>
      </c>
    </row>
    <row r="2843" customFormat="false" ht="15" hidden="false" customHeight="false" outlineLevel="0" collapsed="false">
      <c r="A2843" s="2" t="str">
        <f aca="false">RAW_DATA!A2839</f>
        <v>ORD-102838</v>
      </c>
      <c r="B2843" s="2" t="str">
        <f aca="false">RAW_DATA!B2839</f>
        <v>CUST-8832</v>
      </c>
      <c r="C2843" s="2" t="str">
        <f aca="false">RAW_DATA!C2839</f>
        <v>Men</v>
      </c>
      <c r="D2843" s="2" t="str">
        <f aca="false">RAW_DATA!D2839</f>
        <v>MEN-JACKET-001</v>
      </c>
      <c r="E2843" s="14" t="str">
        <f aca="false">RAW_DATA!E2839</f>
        <v>2024-04-11</v>
      </c>
      <c r="F2843" s="14" t="str">
        <f aca="false">RAW_DATA!F2839</f>
        <v>2024-04-13</v>
      </c>
      <c r="G2843" s="2" t="str">
        <f aca="false">RAW_DATA!G2839</f>
        <v>Karnali</v>
      </c>
      <c r="H2843" s="4" t="n">
        <f aca="false">RAW_DATA!H2839</f>
        <v>3538.18</v>
      </c>
      <c r="I2843" s="5" t="n">
        <f aca="false">RAW_DATA!I2839</f>
        <v>0</v>
      </c>
      <c r="J2843" s="2" t="str">
        <f aca="false">RAW_DATA!J2839</f>
        <v>Yes</v>
      </c>
      <c r="K2843" s="15" t="n">
        <f aca="false">IF(AND(F2843&lt;&gt;"",E2843&lt;&gt;""),DATEVALUE(F2843)-DATEVALUE(E2843),"")</f>
        <v>2</v>
      </c>
      <c r="L2843" s="4" t="n">
        <f aca="false">H2843*(1-I2843/100)</f>
        <v>3538.18</v>
      </c>
      <c r="M2843" s="4" t="n">
        <f aca="false">H2843*CALCULATIONS!$B$2</f>
        <v>2122.908</v>
      </c>
      <c r="N2843" s="4" t="n">
        <f aca="false">IF(J2843="Yes",H2843*CALCULATIONS!$B$3,0)</f>
        <v>707.636</v>
      </c>
      <c r="O2843" s="4" t="n">
        <f aca="false">L2843-M2843-N2843</f>
        <v>707.636</v>
      </c>
      <c r="P2843" s="16" t="n">
        <f aca="false">IF(L2843&gt;0,O2843/L2843,"")</f>
        <v>0.2</v>
      </c>
    </row>
    <row r="2844" customFormat="false" ht="15" hidden="false" customHeight="false" outlineLevel="0" collapsed="false">
      <c r="A2844" s="2" t="str">
        <f aca="false">RAW_DATA!A2840</f>
        <v>ORD-102839</v>
      </c>
      <c r="B2844" s="2" t="str">
        <f aca="false">RAW_DATA!B2840</f>
        <v>CUST-8873</v>
      </c>
      <c r="C2844" s="2" t="str">
        <f aca="false">RAW_DATA!C2840</f>
        <v>Women</v>
      </c>
      <c r="D2844" s="2" t="str">
        <f aca="false">RAW_DATA!D2840</f>
        <v>WOM-SAREE-001</v>
      </c>
      <c r="E2844" s="14" t="str">
        <f aca="false">RAW_DATA!E2840</f>
        <v>2024-10-05</v>
      </c>
      <c r="F2844" s="14" t="str">
        <f aca="false">RAW_DATA!F2840</f>
        <v>2024-10-10</v>
      </c>
      <c r="G2844" s="2" t="str">
        <f aca="false">RAW_DATA!G2840</f>
        <v>Madhesh</v>
      </c>
      <c r="H2844" s="4" t="n">
        <f aca="false">RAW_DATA!H2840</f>
        <v>1945.5</v>
      </c>
      <c r="I2844" s="5" t="n">
        <f aca="false">RAW_DATA!I2840</f>
        <v>20</v>
      </c>
      <c r="J2844" s="2" t="str">
        <f aca="false">RAW_DATA!J2840</f>
        <v>Yes</v>
      </c>
      <c r="K2844" s="15" t="n">
        <f aca="false">IF(AND(F2844&lt;&gt;"",E2844&lt;&gt;""),DATEVALUE(F2844)-DATEVALUE(E2844),"")</f>
        <v>5</v>
      </c>
      <c r="L2844" s="4" t="n">
        <f aca="false">H2844*(1-I2844/100)</f>
        <v>1556.4</v>
      </c>
      <c r="M2844" s="4" t="n">
        <f aca="false">H2844*CALCULATIONS!$B$2</f>
        <v>1167.3</v>
      </c>
      <c r="N2844" s="4" t="n">
        <f aca="false">IF(J2844="Yes",H2844*CALCULATIONS!$B$3,0)</f>
        <v>389.1</v>
      </c>
      <c r="O2844" s="4" t="n">
        <f aca="false">L2844-M2844-N2844</f>
        <v>0</v>
      </c>
      <c r="P2844" s="16" t="n">
        <f aca="false">IF(L2844&gt;0,O2844/L2844,"")</f>
        <v>0</v>
      </c>
    </row>
    <row r="2845" customFormat="false" ht="15" hidden="false" customHeight="false" outlineLevel="0" collapsed="false">
      <c r="A2845" s="2" t="str">
        <f aca="false">RAW_DATA!A2841</f>
        <v>ORD-102840</v>
      </c>
      <c r="B2845" s="2" t="str">
        <f aca="false">RAW_DATA!B2841</f>
        <v>CUST-6069</v>
      </c>
      <c r="C2845" s="2" t="str">
        <f aca="false">RAW_DATA!C2841</f>
        <v>Men</v>
      </c>
      <c r="D2845" s="2" t="str">
        <f aca="false">RAW_DATA!D2841</f>
        <v>MEN-SHIRT-002</v>
      </c>
      <c r="E2845" s="14" t="str">
        <f aca="false">RAW_DATA!E2841</f>
        <v>2024-03-10</v>
      </c>
      <c r="F2845" s="14" t="str">
        <f aca="false">RAW_DATA!F2841</f>
        <v>2024-03-18</v>
      </c>
      <c r="G2845" s="2" t="str">
        <f aca="false">RAW_DATA!G2841</f>
        <v>Lumbini</v>
      </c>
      <c r="H2845" s="4" t="n">
        <f aca="false">RAW_DATA!H2841</f>
        <v>3447.53</v>
      </c>
      <c r="I2845" s="5" t="n">
        <f aca="false">RAW_DATA!I2841</f>
        <v>0</v>
      </c>
      <c r="J2845" s="2" t="str">
        <f aca="false">RAW_DATA!J2841</f>
        <v>Yes</v>
      </c>
      <c r="K2845" s="15" t="n">
        <f aca="false">IF(AND(F2845&lt;&gt;"",E2845&lt;&gt;""),DATEVALUE(F2845)-DATEVALUE(E2845),"")</f>
        <v>8</v>
      </c>
      <c r="L2845" s="4" t="n">
        <f aca="false">H2845*(1-I2845/100)</f>
        <v>3447.53</v>
      </c>
      <c r="M2845" s="4" t="n">
        <f aca="false">H2845*CALCULATIONS!$B$2</f>
        <v>2068.518</v>
      </c>
      <c r="N2845" s="4" t="n">
        <f aca="false">IF(J2845="Yes",H2845*CALCULATIONS!$B$3,0)</f>
        <v>689.506</v>
      </c>
      <c r="O2845" s="4" t="n">
        <f aca="false">L2845-M2845-N2845</f>
        <v>689.506</v>
      </c>
      <c r="P2845" s="16" t="n">
        <f aca="false">IF(L2845&gt;0,O2845/L2845,"")</f>
        <v>0.2</v>
      </c>
    </row>
    <row r="2846" customFormat="false" ht="15" hidden="false" customHeight="false" outlineLevel="0" collapsed="false">
      <c r="A2846" s="2" t="str">
        <f aca="false">RAW_DATA!A2842</f>
        <v>ORD-102841</v>
      </c>
      <c r="B2846" s="2" t="str">
        <f aca="false">RAW_DATA!B2842</f>
        <v>CUST-9532</v>
      </c>
      <c r="C2846" s="2" t="str">
        <f aca="false">RAW_DATA!C2842</f>
        <v>Kids</v>
      </c>
      <c r="D2846" s="2" t="str">
        <f aca="false">RAW_DATA!D2842</f>
        <v>KID-TSHIRT-001</v>
      </c>
      <c r="E2846" s="14" t="str">
        <f aca="false">RAW_DATA!E2842</f>
        <v>2024-12-08</v>
      </c>
      <c r="F2846" s="14" t="str">
        <f aca="false">RAW_DATA!F2842</f>
        <v>2024-12-18</v>
      </c>
      <c r="G2846" s="2" t="str">
        <f aca="false">RAW_DATA!G2842</f>
        <v>Sudurpashchim</v>
      </c>
      <c r="H2846" s="4" t="n">
        <f aca="false">RAW_DATA!H2842</f>
        <v>13640.08</v>
      </c>
      <c r="I2846" s="5" t="n">
        <f aca="false">RAW_DATA!I2842</f>
        <v>10</v>
      </c>
      <c r="J2846" s="2" t="str">
        <f aca="false">RAW_DATA!J2842</f>
        <v>Yes</v>
      </c>
      <c r="K2846" s="15" t="n">
        <f aca="false">IF(AND(F2846&lt;&gt;"",E2846&lt;&gt;""),DATEVALUE(F2846)-DATEVALUE(E2846),"")</f>
        <v>10</v>
      </c>
      <c r="L2846" s="4" t="n">
        <f aca="false">H2846*(1-I2846/100)</f>
        <v>12276.072</v>
      </c>
      <c r="M2846" s="4" t="n">
        <f aca="false">H2846*CALCULATIONS!$B$2</f>
        <v>8184.048</v>
      </c>
      <c r="N2846" s="4" t="n">
        <f aca="false">IF(J2846="Yes",H2846*CALCULATIONS!$B$3,0)</f>
        <v>2728.016</v>
      </c>
      <c r="O2846" s="4" t="n">
        <f aca="false">L2846-M2846-N2846</f>
        <v>1364.008</v>
      </c>
      <c r="P2846" s="16" t="n">
        <f aca="false">IF(L2846&gt;0,O2846/L2846,"")</f>
        <v>0.111111111111111</v>
      </c>
    </row>
    <row r="2847" customFormat="false" ht="15" hidden="false" customHeight="false" outlineLevel="0" collapsed="false">
      <c r="A2847" s="2" t="str">
        <f aca="false">RAW_DATA!A2843</f>
        <v>ORD-102842</v>
      </c>
      <c r="B2847" s="2" t="str">
        <f aca="false">RAW_DATA!B2843</f>
        <v>CUST-6195</v>
      </c>
      <c r="C2847" s="2" t="str">
        <f aca="false">RAW_DATA!C2843</f>
        <v>Women</v>
      </c>
      <c r="D2847" s="2" t="str">
        <f aca="false">RAW_DATA!D2843</f>
        <v>WOM-SAREE-001</v>
      </c>
      <c r="E2847" s="14" t="str">
        <f aca="false">RAW_DATA!E2843</f>
        <v>2024-09-30</v>
      </c>
      <c r="F2847" s="14" t="str">
        <f aca="false">RAW_DATA!F2843</f>
        <v>2024-10-05</v>
      </c>
      <c r="G2847" s="2" t="str">
        <f aca="false">RAW_DATA!G2843</f>
        <v>Bagmati</v>
      </c>
      <c r="H2847" s="4" t="n">
        <f aca="false">RAW_DATA!H2843</f>
        <v>2421.54</v>
      </c>
      <c r="I2847" s="5" t="n">
        <f aca="false">RAW_DATA!I2843</f>
        <v>0</v>
      </c>
      <c r="J2847" s="2" t="str">
        <f aca="false">RAW_DATA!J2843</f>
        <v>No</v>
      </c>
      <c r="K2847" s="15" t="n">
        <f aca="false">IF(AND(F2847&lt;&gt;"",E2847&lt;&gt;""),DATEVALUE(F2847)-DATEVALUE(E2847),"")</f>
        <v>5</v>
      </c>
      <c r="L2847" s="4" t="n">
        <f aca="false">H2847*(1-I2847/100)</f>
        <v>2421.54</v>
      </c>
      <c r="M2847" s="4" t="n">
        <f aca="false">H2847*CALCULATIONS!$B$2</f>
        <v>1452.924</v>
      </c>
      <c r="N2847" s="4" t="n">
        <f aca="false">IF(J2847="Yes",H2847*CALCULATIONS!$B$3,0)</f>
        <v>0</v>
      </c>
      <c r="O2847" s="4" t="n">
        <f aca="false">L2847-M2847-N2847</f>
        <v>968.616</v>
      </c>
      <c r="P2847" s="16" t="n">
        <f aca="false">IF(L2847&gt;0,O2847/L2847,"")</f>
        <v>0.4</v>
      </c>
    </row>
    <row r="2848" customFormat="false" ht="15" hidden="false" customHeight="false" outlineLevel="0" collapsed="false">
      <c r="A2848" s="2" t="str">
        <f aca="false">RAW_DATA!A2844</f>
        <v>ORD-102843</v>
      </c>
      <c r="B2848" s="2" t="str">
        <f aca="false">RAW_DATA!B2844</f>
        <v>CUST-9357</v>
      </c>
      <c r="C2848" s="2" t="str">
        <f aca="false">RAW_DATA!C2844</f>
        <v>Men</v>
      </c>
      <c r="D2848" s="2" t="str">
        <f aca="false">RAW_DATA!D2844</f>
        <v>MEN-TSHIRT-001</v>
      </c>
      <c r="E2848" s="14" t="str">
        <f aca="false">RAW_DATA!E2844</f>
        <v>2024-11-07</v>
      </c>
      <c r="F2848" s="14" t="str">
        <f aca="false">RAW_DATA!F2844</f>
        <v>2024-11-10</v>
      </c>
      <c r="G2848" s="2" t="str">
        <f aca="false">RAW_DATA!G2844</f>
        <v>Sudurpashchim</v>
      </c>
      <c r="H2848" s="4" t="n">
        <f aca="false">RAW_DATA!H2844</f>
        <v>11702.8</v>
      </c>
      <c r="I2848" s="5" t="n">
        <f aca="false">RAW_DATA!I2844</f>
        <v>0</v>
      </c>
      <c r="J2848" s="2" t="str">
        <f aca="false">RAW_DATA!J2844</f>
        <v>No</v>
      </c>
      <c r="K2848" s="15" t="n">
        <f aca="false">IF(AND(F2848&lt;&gt;"",E2848&lt;&gt;""),DATEVALUE(F2848)-DATEVALUE(E2848),"")</f>
        <v>3</v>
      </c>
      <c r="L2848" s="4" t="n">
        <f aca="false">H2848*(1-I2848/100)</f>
        <v>11702.8</v>
      </c>
      <c r="M2848" s="4" t="n">
        <f aca="false">H2848*CALCULATIONS!$B$2</f>
        <v>7021.68</v>
      </c>
      <c r="N2848" s="4" t="n">
        <f aca="false">IF(J2848="Yes",H2848*CALCULATIONS!$B$3,0)</f>
        <v>0</v>
      </c>
      <c r="O2848" s="4" t="n">
        <f aca="false">L2848-M2848-N2848</f>
        <v>4681.12</v>
      </c>
      <c r="P2848" s="16" t="n">
        <f aca="false">IF(L2848&gt;0,O2848/L2848,"")</f>
        <v>0.4</v>
      </c>
    </row>
    <row r="2849" customFormat="false" ht="15" hidden="false" customHeight="false" outlineLevel="0" collapsed="false">
      <c r="A2849" s="2" t="str">
        <f aca="false">RAW_DATA!A2845</f>
        <v>ORD-102844</v>
      </c>
      <c r="B2849" s="2" t="str">
        <f aca="false">RAW_DATA!B2845</f>
        <v>CUST-2305</v>
      </c>
      <c r="C2849" s="2" t="str">
        <f aca="false">RAW_DATA!C2845</f>
        <v>Men</v>
      </c>
      <c r="D2849" s="2" t="str">
        <f aca="false">RAW_DATA!D2845</f>
        <v>MEN-POLO-001</v>
      </c>
      <c r="E2849" s="14" t="str">
        <f aca="false">RAW_DATA!E2845</f>
        <v>2024-02-06</v>
      </c>
      <c r="F2849" s="14" t="str">
        <f aca="false">RAW_DATA!F2845</f>
        <v>2024-02-10</v>
      </c>
      <c r="G2849" s="2" t="str">
        <f aca="false">RAW_DATA!G2845</f>
        <v>Bagmati</v>
      </c>
      <c r="H2849" s="4" t="n">
        <f aca="false">RAW_DATA!H2845</f>
        <v>3219.07</v>
      </c>
      <c r="I2849" s="5" t="n">
        <f aca="false">RAW_DATA!I2845</f>
        <v>15</v>
      </c>
      <c r="J2849" s="2" t="str">
        <f aca="false">RAW_DATA!J2845</f>
        <v>No</v>
      </c>
      <c r="K2849" s="15" t="n">
        <f aca="false">IF(AND(F2849&lt;&gt;"",E2849&lt;&gt;""),DATEVALUE(F2849)-DATEVALUE(E2849),"")</f>
        <v>4</v>
      </c>
      <c r="L2849" s="4" t="n">
        <f aca="false">H2849*(1-I2849/100)</f>
        <v>2736.2095</v>
      </c>
      <c r="M2849" s="4" t="n">
        <f aca="false">H2849*CALCULATIONS!$B$2</f>
        <v>1931.442</v>
      </c>
      <c r="N2849" s="4" t="n">
        <f aca="false">IF(J2849="Yes",H2849*CALCULATIONS!$B$3,0)</f>
        <v>0</v>
      </c>
      <c r="O2849" s="4" t="n">
        <f aca="false">L2849-M2849-N2849</f>
        <v>804.7675</v>
      </c>
      <c r="P2849" s="16" t="n">
        <f aca="false">IF(L2849&gt;0,O2849/L2849,"")</f>
        <v>0.294117647058824</v>
      </c>
    </row>
    <row r="2850" customFormat="false" ht="15" hidden="false" customHeight="false" outlineLevel="0" collapsed="false">
      <c r="A2850" s="2" t="str">
        <f aca="false">RAW_DATA!A2846</f>
        <v>ORD-102845</v>
      </c>
      <c r="B2850" s="2" t="str">
        <f aca="false">RAW_DATA!B2846</f>
        <v>CUST-5690</v>
      </c>
      <c r="C2850" s="2" t="str">
        <f aca="false">RAW_DATA!C2846</f>
        <v>Men</v>
      </c>
      <c r="D2850" s="2" t="str">
        <f aca="false">RAW_DATA!D2846</f>
        <v>MEN-TSHIRT-001</v>
      </c>
      <c r="E2850" s="14" t="str">
        <f aca="false">RAW_DATA!E2846</f>
        <v>2024-07-13</v>
      </c>
      <c r="F2850" s="14" t="str">
        <f aca="false">RAW_DATA!F2846</f>
        <v>2024-07-15</v>
      </c>
      <c r="G2850" s="2" t="str">
        <f aca="false">RAW_DATA!G2846</f>
        <v>Madhesh</v>
      </c>
      <c r="H2850" s="4" t="n">
        <f aca="false">RAW_DATA!H2846</f>
        <v>10035.51</v>
      </c>
      <c r="I2850" s="5" t="n">
        <f aca="false">RAW_DATA!I2846</f>
        <v>0</v>
      </c>
      <c r="J2850" s="2" t="str">
        <f aca="false">RAW_DATA!J2846</f>
        <v>No</v>
      </c>
      <c r="K2850" s="15" t="n">
        <f aca="false">IF(AND(F2850&lt;&gt;"",E2850&lt;&gt;""),DATEVALUE(F2850)-DATEVALUE(E2850),"")</f>
        <v>2</v>
      </c>
      <c r="L2850" s="4" t="n">
        <f aca="false">H2850*(1-I2850/100)</f>
        <v>10035.51</v>
      </c>
      <c r="M2850" s="4" t="n">
        <f aca="false">H2850*CALCULATIONS!$B$2</f>
        <v>6021.306</v>
      </c>
      <c r="N2850" s="4" t="n">
        <f aca="false">IF(J2850="Yes",H2850*CALCULATIONS!$B$3,0)</f>
        <v>0</v>
      </c>
      <c r="O2850" s="4" t="n">
        <f aca="false">L2850-M2850-N2850</f>
        <v>4014.204</v>
      </c>
      <c r="P2850" s="16" t="n">
        <f aca="false">IF(L2850&gt;0,O2850/L2850,"")</f>
        <v>0.4</v>
      </c>
    </row>
    <row r="2851" customFormat="false" ht="15" hidden="false" customHeight="false" outlineLevel="0" collapsed="false">
      <c r="A2851" s="2" t="str">
        <f aca="false">RAW_DATA!A2847</f>
        <v>ORD-102846</v>
      </c>
      <c r="B2851" s="2" t="str">
        <f aca="false">RAW_DATA!B2847</f>
        <v>CUST-6497</v>
      </c>
      <c r="C2851" s="2" t="str">
        <f aca="false">RAW_DATA!C2847</f>
        <v>Men</v>
      </c>
      <c r="D2851" s="2" t="str">
        <f aca="false">RAW_DATA!D2847</f>
        <v>MEN-JEANS-001</v>
      </c>
      <c r="E2851" s="14" t="str">
        <f aca="false">RAW_DATA!E2847</f>
        <v>2024-02-08</v>
      </c>
      <c r="F2851" s="14" t="str">
        <f aca="false">RAW_DATA!F2847</f>
        <v>2024-02-15</v>
      </c>
      <c r="G2851" s="2" t="str">
        <f aca="false">RAW_DATA!G2847</f>
        <v>Bagmati</v>
      </c>
      <c r="H2851" s="4" t="n">
        <f aca="false">RAW_DATA!H2847</f>
        <v>13216.19</v>
      </c>
      <c r="I2851" s="5" t="n">
        <f aca="false">RAW_DATA!I2847</f>
        <v>10</v>
      </c>
      <c r="J2851" s="2" t="str">
        <f aca="false">RAW_DATA!J2847</f>
        <v>Yes</v>
      </c>
      <c r="K2851" s="15" t="n">
        <f aca="false">IF(AND(F2851&lt;&gt;"",E2851&lt;&gt;""),DATEVALUE(F2851)-DATEVALUE(E2851),"")</f>
        <v>7</v>
      </c>
      <c r="L2851" s="4" t="n">
        <f aca="false">H2851*(1-I2851/100)</f>
        <v>11894.571</v>
      </c>
      <c r="M2851" s="4" t="n">
        <f aca="false">H2851*CALCULATIONS!$B$2</f>
        <v>7929.714</v>
      </c>
      <c r="N2851" s="4" t="n">
        <f aca="false">IF(J2851="Yes",H2851*CALCULATIONS!$B$3,0)</f>
        <v>2643.238</v>
      </c>
      <c r="O2851" s="4" t="n">
        <f aca="false">L2851-M2851-N2851</f>
        <v>1321.619</v>
      </c>
      <c r="P2851" s="16" t="n">
        <f aca="false">IF(L2851&gt;0,O2851/L2851,"")</f>
        <v>0.111111111111111</v>
      </c>
    </row>
    <row r="2852" customFormat="false" ht="15" hidden="false" customHeight="false" outlineLevel="0" collapsed="false">
      <c r="A2852" s="2" t="str">
        <f aca="false">RAW_DATA!A2848</f>
        <v>ORD-102847</v>
      </c>
      <c r="B2852" s="2" t="str">
        <f aca="false">RAW_DATA!B2848</f>
        <v>CUST-9976</v>
      </c>
      <c r="C2852" s="2" t="str">
        <f aca="false">RAW_DATA!C2848</f>
        <v>Men</v>
      </c>
      <c r="D2852" s="2" t="str">
        <f aca="false">RAW_DATA!D2848</f>
        <v>MEN-SHIRT-001</v>
      </c>
      <c r="E2852" s="14" t="str">
        <f aca="false">RAW_DATA!E2848</f>
        <v>2024-12-04</v>
      </c>
      <c r="F2852" s="14" t="str">
        <f aca="false">RAW_DATA!F2848</f>
        <v>2024-12-07</v>
      </c>
      <c r="G2852" s="2" t="str">
        <f aca="false">RAW_DATA!G2848</f>
        <v>Madhesh</v>
      </c>
      <c r="H2852" s="4" t="n">
        <f aca="false">RAW_DATA!H2848</f>
        <v>6783.47</v>
      </c>
      <c r="I2852" s="5" t="n">
        <f aca="false">RAW_DATA!I2848</f>
        <v>25</v>
      </c>
      <c r="J2852" s="2" t="str">
        <f aca="false">RAW_DATA!J2848</f>
        <v>Yes</v>
      </c>
      <c r="K2852" s="15" t="n">
        <f aca="false">IF(AND(F2852&lt;&gt;"",E2852&lt;&gt;""),DATEVALUE(F2852)-DATEVALUE(E2852),"")</f>
        <v>3</v>
      </c>
      <c r="L2852" s="4" t="n">
        <f aca="false">H2852*(1-I2852/100)</f>
        <v>5087.6025</v>
      </c>
      <c r="M2852" s="4" t="n">
        <f aca="false">H2852*CALCULATIONS!$B$2</f>
        <v>4070.082</v>
      </c>
      <c r="N2852" s="4" t="n">
        <f aca="false">IF(J2852="Yes",H2852*CALCULATIONS!$B$3,0)</f>
        <v>1356.694</v>
      </c>
      <c r="O2852" s="4" t="n">
        <f aca="false">L2852-M2852-N2852</f>
        <v>-339.1735</v>
      </c>
      <c r="P2852" s="16" t="n">
        <f aca="false">IF(L2852&gt;0,O2852/L2852,"")</f>
        <v>-0.0666666666666667</v>
      </c>
    </row>
    <row r="2853" customFormat="false" ht="15" hidden="false" customHeight="false" outlineLevel="0" collapsed="false">
      <c r="A2853" s="2" t="str">
        <f aca="false">RAW_DATA!A2849</f>
        <v>ORD-102848</v>
      </c>
      <c r="B2853" s="2" t="str">
        <f aca="false">RAW_DATA!B2849</f>
        <v>CUST-2229</v>
      </c>
      <c r="C2853" s="2" t="str">
        <f aca="false">RAW_DATA!C2849</f>
        <v>Men</v>
      </c>
      <c r="D2853" s="2" t="str">
        <f aca="false">RAW_DATA!D2849</f>
        <v>MEN-SUIT-001</v>
      </c>
      <c r="E2853" s="14" t="str">
        <f aca="false">RAW_DATA!E2849</f>
        <v>2024-12-01</v>
      </c>
      <c r="F2853" s="14" t="str">
        <f aca="false">RAW_DATA!F2849</f>
        <v>2024-12-07</v>
      </c>
      <c r="G2853" s="2" t="str">
        <f aca="false">RAW_DATA!G2849</f>
        <v>Madhesh</v>
      </c>
      <c r="H2853" s="4" t="n">
        <f aca="false">RAW_DATA!H2849</f>
        <v>3044.76</v>
      </c>
      <c r="I2853" s="5" t="n">
        <f aca="false">RAW_DATA!I2849</f>
        <v>10</v>
      </c>
      <c r="J2853" s="2" t="str">
        <f aca="false">RAW_DATA!J2849</f>
        <v>No</v>
      </c>
      <c r="K2853" s="15" t="n">
        <f aca="false">IF(AND(F2853&lt;&gt;"",E2853&lt;&gt;""),DATEVALUE(F2853)-DATEVALUE(E2853),"")</f>
        <v>6</v>
      </c>
      <c r="L2853" s="4" t="n">
        <f aca="false">H2853*(1-I2853/100)</f>
        <v>2740.284</v>
      </c>
      <c r="M2853" s="4" t="n">
        <f aca="false">H2853*CALCULATIONS!$B$2</f>
        <v>1826.856</v>
      </c>
      <c r="N2853" s="4" t="n">
        <f aca="false">IF(J2853="Yes",H2853*CALCULATIONS!$B$3,0)</f>
        <v>0</v>
      </c>
      <c r="O2853" s="4" t="n">
        <f aca="false">L2853-M2853-N2853</f>
        <v>913.428</v>
      </c>
      <c r="P2853" s="16" t="n">
        <f aca="false">IF(L2853&gt;0,O2853/L2853,"")</f>
        <v>0.333333333333333</v>
      </c>
    </row>
    <row r="2854" customFormat="false" ht="15" hidden="false" customHeight="false" outlineLevel="0" collapsed="false">
      <c r="A2854" s="2" t="str">
        <f aca="false">RAW_DATA!A2850</f>
        <v>ORD-102849</v>
      </c>
      <c r="B2854" s="2" t="str">
        <f aca="false">RAW_DATA!B2850</f>
        <v>CUST-5520</v>
      </c>
      <c r="C2854" s="2" t="str">
        <f aca="false">RAW_DATA!C2850</f>
        <v>Men</v>
      </c>
      <c r="D2854" s="2" t="str">
        <f aca="false">RAW_DATA!D2850</f>
        <v>MEN-SUIT-001</v>
      </c>
      <c r="E2854" s="14" t="str">
        <f aca="false">RAW_DATA!E2850</f>
        <v>2024-12-28</v>
      </c>
      <c r="F2854" s="14" t="str">
        <f aca="false">RAW_DATA!F2850</f>
        <v>2025-01-02</v>
      </c>
      <c r="G2854" s="2" t="str">
        <f aca="false">RAW_DATA!G2850</f>
        <v>Bagmati</v>
      </c>
      <c r="H2854" s="4" t="n">
        <f aca="false">RAW_DATA!H2850</f>
        <v>12226.53</v>
      </c>
      <c r="I2854" s="5" t="n">
        <f aca="false">RAW_DATA!I2850</f>
        <v>25</v>
      </c>
      <c r="J2854" s="2" t="str">
        <f aca="false">RAW_DATA!J2850</f>
        <v>No</v>
      </c>
      <c r="K2854" s="15" t="n">
        <f aca="false">IF(AND(F2854&lt;&gt;"",E2854&lt;&gt;""),DATEVALUE(F2854)-DATEVALUE(E2854),"")</f>
        <v>5</v>
      </c>
      <c r="L2854" s="4" t="n">
        <f aca="false">H2854*(1-I2854/100)</f>
        <v>9169.8975</v>
      </c>
      <c r="M2854" s="4" t="n">
        <f aca="false">H2854*CALCULATIONS!$B$2</f>
        <v>7335.918</v>
      </c>
      <c r="N2854" s="4" t="n">
        <f aca="false">IF(J2854="Yes",H2854*CALCULATIONS!$B$3,0)</f>
        <v>0</v>
      </c>
      <c r="O2854" s="4" t="n">
        <f aca="false">L2854-M2854-N2854</f>
        <v>1833.9795</v>
      </c>
      <c r="P2854" s="16" t="n">
        <f aca="false">IF(L2854&gt;0,O2854/L2854,"")</f>
        <v>0.2</v>
      </c>
    </row>
    <row r="2855" customFormat="false" ht="15" hidden="false" customHeight="false" outlineLevel="0" collapsed="false">
      <c r="A2855" s="2" t="str">
        <f aca="false">RAW_DATA!A2851</f>
        <v>ORD-102850</v>
      </c>
      <c r="B2855" s="2" t="str">
        <f aca="false">RAW_DATA!B2851</f>
        <v>CUST-1956</v>
      </c>
      <c r="C2855" s="2" t="str">
        <f aca="false">RAW_DATA!C2851</f>
        <v>Women</v>
      </c>
      <c r="D2855" s="2" t="str">
        <f aca="false">RAW_DATA!D2851</f>
        <v>WOM-BLOUSE-001</v>
      </c>
      <c r="E2855" s="14" t="str">
        <f aca="false">RAW_DATA!E2851</f>
        <v>2024-10-18</v>
      </c>
      <c r="F2855" s="14" t="str">
        <f aca="false">RAW_DATA!F2851</f>
        <v>2024-11-02</v>
      </c>
      <c r="G2855" s="2" t="str">
        <f aca="false">RAW_DATA!G2851</f>
        <v>Madhesh</v>
      </c>
      <c r="H2855" s="4" t="n">
        <f aca="false">RAW_DATA!H2851</f>
        <v>4593.73</v>
      </c>
      <c r="I2855" s="5" t="n">
        <f aca="false">RAW_DATA!I2851</f>
        <v>20</v>
      </c>
      <c r="J2855" s="2" t="str">
        <f aca="false">RAW_DATA!J2851</f>
        <v>No</v>
      </c>
      <c r="K2855" s="15" t="n">
        <f aca="false">IF(AND(F2855&lt;&gt;"",E2855&lt;&gt;""),DATEVALUE(F2855)-DATEVALUE(E2855),"")</f>
        <v>15</v>
      </c>
      <c r="L2855" s="4" t="n">
        <f aca="false">H2855*(1-I2855/100)</f>
        <v>3674.984</v>
      </c>
      <c r="M2855" s="4" t="n">
        <f aca="false">H2855*CALCULATIONS!$B$2</f>
        <v>2756.238</v>
      </c>
      <c r="N2855" s="4" t="n">
        <f aca="false">IF(J2855="Yes",H2855*CALCULATIONS!$B$3,0)</f>
        <v>0</v>
      </c>
      <c r="O2855" s="4" t="n">
        <f aca="false">L2855-M2855-N2855</f>
        <v>918.746</v>
      </c>
      <c r="P2855" s="16" t="n">
        <f aca="false">IF(L2855&gt;0,O2855/L2855,"")</f>
        <v>0.25</v>
      </c>
    </row>
    <row r="2856" customFormat="false" ht="15" hidden="false" customHeight="false" outlineLevel="0" collapsed="false">
      <c r="A2856" s="2" t="str">
        <f aca="false">RAW_DATA!A2852</f>
        <v>ORD-102851</v>
      </c>
      <c r="B2856" s="2" t="str">
        <f aca="false">RAW_DATA!B2852</f>
        <v>CUST-7584</v>
      </c>
      <c r="C2856" s="2" t="str">
        <f aca="false">RAW_DATA!C2852</f>
        <v>Men</v>
      </c>
      <c r="D2856" s="2" t="str">
        <f aca="false">RAW_DATA!D2852</f>
        <v>MEN-SHIRT-002</v>
      </c>
      <c r="E2856" s="14" t="str">
        <f aca="false">RAW_DATA!E2852</f>
        <v>2024-06-23</v>
      </c>
      <c r="F2856" s="14" t="str">
        <f aca="false">RAW_DATA!F2852</f>
        <v>2024-06-28</v>
      </c>
      <c r="G2856" s="2" t="str">
        <f aca="false">RAW_DATA!G2852</f>
        <v>Gandaki</v>
      </c>
      <c r="H2856" s="4" t="n">
        <f aca="false">RAW_DATA!H2852</f>
        <v>10660.96</v>
      </c>
      <c r="I2856" s="5" t="n">
        <f aca="false">RAW_DATA!I2852</f>
        <v>25</v>
      </c>
      <c r="J2856" s="2" t="str">
        <f aca="false">RAW_DATA!J2852</f>
        <v>No</v>
      </c>
      <c r="K2856" s="15" t="n">
        <f aca="false">IF(AND(F2856&lt;&gt;"",E2856&lt;&gt;""),DATEVALUE(F2856)-DATEVALUE(E2856),"")</f>
        <v>5</v>
      </c>
      <c r="L2856" s="4" t="n">
        <f aca="false">H2856*(1-I2856/100)</f>
        <v>7995.72</v>
      </c>
      <c r="M2856" s="4" t="n">
        <f aca="false">H2856*CALCULATIONS!$B$2</f>
        <v>6396.576</v>
      </c>
      <c r="N2856" s="4" t="n">
        <f aca="false">IF(J2856="Yes",H2856*CALCULATIONS!$B$3,0)</f>
        <v>0</v>
      </c>
      <c r="O2856" s="4" t="n">
        <f aca="false">L2856-M2856-N2856</f>
        <v>1599.144</v>
      </c>
      <c r="P2856" s="16" t="n">
        <f aca="false">IF(L2856&gt;0,O2856/L2856,"")</f>
        <v>0.2</v>
      </c>
    </row>
    <row r="2857" customFormat="false" ht="15" hidden="false" customHeight="false" outlineLevel="0" collapsed="false">
      <c r="A2857" s="2" t="str">
        <f aca="false">RAW_DATA!A2853</f>
        <v>ORD-102852</v>
      </c>
      <c r="B2857" s="2" t="str">
        <f aca="false">RAW_DATA!B2853</f>
        <v>CUST-8465</v>
      </c>
      <c r="C2857" s="2" t="str">
        <f aca="false">RAW_DATA!C2853</f>
        <v>Men</v>
      </c>
      <c r="D2857" s="2" t="str">
        <f aca="false">RAW_DATA!D2853</f>
        <v>MEN-SUIT-001</v>
      </c>
      <c r="E2857" s="14" t="str">
        <f aca="false">RAW_DATA!E2853</f>
        <v>2024-04-04</v>
      </c>
      <c r="F2857" s="14" t="str">
        <f aca="false">RAW_DATA!F2853</f>
        <v>2024-04-09</v>
      </c>
      <c r="G2857" s="2" t="str">
        <f aca="false">RAW_DATA!G2853</f>
        <v>Lumbini</v>
      </c>
      <c r="H2857" s="4" t="n">
        <f aca="false">RAW_DATA!H2853</f>
        <v>13354.43</v>
      </c>
      <c r="I2857" s="5" t="n">
        <f aca="false">RAW_DATA!I2853</f>
        <v>10</v>
      </c>
      <c r="J2857" s="2" t="str">
        <f aca="false">RAW_DATA!J2853</f>
        <v>No</v>
      </c>
      <c r="K2857" s="15" t="n">
        <f aca="false">IF(AND(F2857&lt;&gt;"",E2857&lt;&gt;""),DATEVALUE(F2857)-DATEVALUE(E2857),"")</f>
        <v>5</v>
      </c>
      <c r="L2857" s="4" t="n">
        <f aca="false">H2857*(1-I2857/100)</f>
        <v>12018.987</v>
      </c>
      <c r="M2857" s="4" t="n">
        <f aca="false">H2857*CALCULATIONS!$B$2</f>
        <v>8012.658</v>
      </c>
      <c r="N2857" s="4" t="n">
        <f aca="false">IF(J2857="Yes",H2857*CALCULATIONS!$B$3,0)</f>
        <v>0</v>
      </c>
      <c r="O2857" s="4" t="n">
        <f aca="false">L2857-M2857-N2857</f>
        <v>4006.329</v>
      </c>
      <c r="P2857" s="16" t="n">
        <f aca="false">IF(L2857&gt;0,O2857/L2857,"")</f>
        <v>0.333333333333333</v>
      </c>
    </row>
    <row r="2858" customFormat="false" ht="15" hidden="false" customHeight="false" outlineLevel="0" collapsed="false">
      <c r="A2858" s="2" t="str">
        <f aca="false">RAW_DATA!A2854</f>
        <v>ORD-102853</v>
      </c>
      <c r="B2858" s="2" t="str">
        <f aca="false">RAW_DATA!B2854</f>
        <v>CUST-1130</v>
      </c>
      <c r="C2858" s="2" t="str">
        <f aca="false">RAW_DATA!C2854</f>
        <v>Men</v>
      </c>
      <c r="D2858" s="2" t="str">
        <f aca="false">RAW_DATA!D2854</f>
        <v>MEN-POLO-001</v>
      </c>
      <c r="E2858" s="14" t="str">
        <f aca="false">RAW_DATA!E2854</f>
        <v>2024-07-06</v>
      </c>
      <c r="F2858" s="14" t="str">
        <f aca="false">RAW_DATA!F2854</f>
        <v>2024-07-07</v>
      </c>
      <c r="G2858" s="2" t="str">
        <f aca="false">RAW_DATA!G2854</f>
        <v>Bagmati</v>
      </c>
      <c r="H2858" s="4" t="n">
        <f aca="false">RAW_DATA!H2854</f>
        <v>5743.57</v>
      </c>
      <c r="I2858" s="5" t="n">
        <f aca="false">RAW_DATA!I2854</f>
        <v>25</v>
      </c>
      <c r="J2858" s="2" t="str">
        <f aca="false">RAW_DATA!J2854</f>
        <v>No</v>
      </c>
      <c r="K2858" s="15" t="n">
        <f aca="false">IF(AND(F2858&lt;&gt;"",E2858&lt;&gt;""),DATEVALUE(F2858)-DATEVALUE(E2858),"")</f>
        <v>1</v>
      </c>
      <c r="L2858" s="4" t="n">
        <f aca="false">H2858*(1-I2858/100)</f>
        <v>4307.6775</v>
      </c>
      <c r="M2858" s="4" t="n">
        <f aca="false">H2858*CALCULATIONS!$B$2</f>
        <v>3446.142</v>
      </c>
      <c r="N2858" s="4" t="n">
        <f aca="false">IF(J2858="Yes",H2858*CALCULATIONS!$B$3,0)</f>
        <v>0</v>
      </c>
      <c r="O2858" s="4" t="n">
        <f aca="false">L2858-M2858-N2858</f>
        <v>861.5355</v>
      </c>
      <c r="P2858" s="16" t="n">
        <f aca="false">IF(L2858&gt;0,O2858/L2858,"")</f>
        <v>0.2</v>
      </c>
    </row>
    <row r="2859" customFormat="false" ht="15" hidden="false" customHeight="false" outlineLevel="0" collapsed="false">
      <c r="A2859" s="2" t="str">
        <f aca="false">RAW_DATA!A2855</f>
        <v>ORD-102854</v>
      </c>
      <c r="B2859" s="2" t="str">
        <f aca="false">RAW_DATA!B2855</f>
        <v>CUST-7194</v>
      </c>
      <c r="C2859" s="2" t="str">
        <f aca="false">RAW_DATA!C2855</f>
        <v>Women</v>
      </c>
      <c r="D2859" s="2" t="str">
        <f aca="false">RAW_DATA!D2855</f>
        <v>WOM-KURTA-001</v>
      </c>
      <c r="E2859" s="14" t="str">
        <f aca="false">RAW_DATA!E2855</f>
        <v>2024-05-20</v>
      </c>
      <c r="F2859" s="14" t="str">
        <f aca="false">RAW_DATA!F2855</f>
        <v>2024-05-22</v>
      </c>
      <c r="G2859" s="2" t="str">
        <f aca="false">RAW_DATA!G2855</f>
        <v>Bagmati</v>
      </c>
      <c r="H2859" s="4" t="n">
        <f aca="false">RAW_DATA!H2855</f>
        <v>14984.56</v>
      </c>
      <c r="I2859" s="5" t="n">
        <f aca="false">RAW_DATA!I2855</f>
        <v>30</v>
      </c>
      <c r="J2859" s="2" t="str">
        <f aca="false">RAW_DATA!J2855</f>
        <v>No</v>
      </c>
      <c r="K2859" s="15" t="n">
        <f aca="false">IF(AND(F2859&lt;&gt;"",E2859&lt;&gt;""),DATEVALUE(F2859)-DATEVALUE(E2859),"")</f>
        <v>2</v>
      </c>
      <c r="L2859" s="4" t="n">
        <f aca="false">H2859*(1-I2859/100)</f>
        <v>10489.192</v>
      </c>
      <c r="M2859" s="4" t="n">
        <f aca="false">H2859*CALCULATIONS!$B$2</f>
        <v>8990.736</v>
      </c>
      <c r="N2859" s="4" t="n">
        <f aca="false">IF(J2859="Yes",H2859*CALCULATIONS!$B$3,0)</f>
        <v>0</v>
      </c>
      <c r="O2859" s="4" t="n">
        <f aca="false">L2859-M2859-N2859</f>
        <v>1498.456</v>
      </c>
      <c r="P2859" s="16" t="n">
        <f aca="false">IF(L2859&gt;0,O2859/L2859,"")</f>
        <v>0.142857142857143</v>
      </c>
    </row>
    <row r="2860" customFormat="false" ht="15" hidden="false" customHeight="false" outlineLevel="0" collapsed="false">
      <c r="A2860" s="2" t="str">
        <f aca="false">RAW_DATA!A2856</f>
        <v>ORD-102855</v>
      </c>
      <c r="B2860" s="2" t="str">
        <f aca="false">RAW_DATA!B2856</f>
        <v>CUST-2681</v>
      </c>
      <c r="C2860" s="2" t="str">
        <f aca="false">RAW_DATA!C2856</f>
        <v>Women</v>
      </c>
      <c r="D2860" s="2" t="str">
        <f aca="false">RAW_DATA!D2856</f>
        <v>WOM-LEHENGA-001</v>
      </c>
      <c r="E2860" s="14" t="str">
        <f aca="false">RAW_DATA!E2856</f>
        <v>2024-12-24</v>
      </c>
      <c r="F2860" s="14" t="str">
        <f aca="false">RAW_DATA!F2856</f>
        <v>2024-12-30</v>
      </c>
      <c r="G2860" s="2" t="str">
        <f aca="false">RAW_DATA!G2856</f>
        <v>Karnali</v>
      </c>
      <c r="H2860" s="4" t="n">
        <f aca="false">RAW_DATA!H2856</f>
        <v>1087.62</v>
      </c>
      <c r="I2860" s="5" t="n">
        <f aca="false">RAW_DATA!I2856</f>
        <v>10</v>
      </c>
      <c r="J2860" s="2" t="str">
        <f aca="false">RAW_DATA!J2856</f>
        <v>No</v>
      </c>
      <c r="K2860" s="15" t="n">
        <f aca="false">IF(AND(F2860&lt;&gt;"",E2860&lt;&gt;""),DATEVALUE(F2860)-DATEVALUE(E2860),"")</f>
        <v>6</v>
      </c>
      <c r="L2860" s="4" t="n">
        <f aca="false">H2860*(1-I2860/100)</f>
        <v>978.858</v>
      </c>
      <c r="M2860" s="4" t="n">
        <f aca="false">H2860*CALCULATIONS!$B$2</f>
        <v>652.572</v>
      </c>
      <c r="N2860" s="4" t="n">
        <f aca="false">IF(J2860="Yes",H2860*CALCULATIONS!$B$3,0)</f>
        <v>0</v>
      </c>
      <c r="O2860" s="4" t="n">
        <f aca="false">L2860-M2860-N2860</f>
        <v>326.286</v>
      </c>
      <c r="P2860" s="16" t="n">
        <f aca="false">IF(L2860&gt;0,O2860/L2860,"")</f>
        <v>0.333333333333333</v>
      </c>
    </row>
    <row r="2861" customFormat="false" ht="15" hidden="false" customHeight="false" outlineLevel="0" collapsed="false">
      <c r="A2861" s="2" t="str">
        <f aca="false">RAW_DATA!A2857</f>
        <v>ORD-102856</v>
      </c>
      <c r="B2861" s="2" t="str">
        <f aca="false">RAW_DATA!B2857</f>
        <v>CUST-2643</v>
      </c>
      <c r="C2861" s="2" t="str">
        <f aca="false">RAW_DATA!C2857</f>
        <v>Kids</v>
      </c>
      <c r="D2861" s="2" t="str">
        <f aca="false">RAW_DATA!D2857</f>
        <v>KID-TSHIRT-001</v>
      </c>
      <c r="E2861" s="14" t="str">
        <f aca="false">RAW_DATA!E2857</f>
        <v>2024-10-04</v>
      </c>
      <c r="F2861" s="14" t="str">
        <f aca="false">RAW_DATA!F2857</f>
        <v>2024-10-10</v>
      </c>
      <c r="G2861" s="2" t="str">
        <f aca="false">RAW_DATA!G2857</f>
        <v>Sudurpashchim</v>
      </c>
      <c r="H2861" s="4" t="n">
        <f aca="false">RAW_DATA!H2857</f>
        <v>6471.83</v>
      </c>
      <c r="I2861" s="5" t="n">
        <f aca="false">RAW_DATA!I2857</f>
        <v>30</v>
      </c>
      <c r="J2861" s="2" t="str">
        <f aca="false">RAW_DATA!J2857</f>
        <v>No</v>
      </c>
      <c r="K2861" s="15" t="n">
        <f aca="false">IF(AND(F2861&lt;&gt;"",E2861&lt;&gt;""),DATEVALUE(F2861)-DATEVALUE(E2861),"")</f>
        <v>6</v>
      </c>
      <c r="L2861" s="4" t="n">
        <f aca="false">H2861*(1-I2861/100)</f>
        <v>4530.281</v>
      </c>
      <c r="M2861" s="4" t="n">
        <f aca="false">H2861*CALCULATIONS!$B$2</f>
        <v>3883.098</v>
      </c>
      <c r="N2861" s="4" t="n">
        <f aca="false">IF(J2861="Yes",H2861*CALCULATIONS!$B$3,0)</f>
        <v>0</v>
      </c>
      <c r="O2861" s="4" t="n">
        <f aca="false">L2861-M2861-N2861</f>
        <v>647.183</v>
      </c>
      <c r="P2861" s="16" t="n">
        <f aca="false">IF(L2861&gt;0,O2861/L2861,"")</f>
        <v>0.142857142857143</v>
      </c>
    </row>
    <row r="2862" customFormat="false" ht="15" hidden="false" customHeight="false" outlineLevel="0" collapsed="false">
      <c r="A2862" s="2" t="str">
        <f aca="false">RAW_DATA!A2858</f>
        <v>ORD-102857</v>
      </c>
      <c r="B2862" s="2" t="str">
        <f aca="false">RAW_DATA!B2858</f>
        <v>CUST-6753</v>
      </c>
      <c r="C2862" s="2" t="str">
        <f aca="false">RAW_DATA!C2858</f>
        <v>Women</v>
      </c>
      <c r="D2862" s="2" t="str">
        <f aca="false">RAW_DATA!D2858</f>
        <v>WOM-CARDIGAN-001</v>
      </c>
      <c r="E2862" s="14" t="str">
        <f aca="false">RAW_DATA!E2858</f>
        <v>2024-04-08</v>
      </c>
      <c r="F2862" s="14" t="str">
        <f aca="false">RAW_DATA!F2858</f>
        <v>2024-04-14</v>
      </c>
      <c r="G2862" s="2" t="str">
        <f aca="false">RAW_DATA!G2858</f>
        <v>Bagmati</v>
      </c>
      <c r="H2862" s="4" t="n">
        <f aca="false">RAW_DATA!H2858</f>
        <v>6410.84</v>
      </c>
      <c r="I2862" s="5" t="n">
        <f aca="false">RAW_DATA!I2858</f>
        <v>15</v>
      </c>
      <c r="J2862" s="2" t="str">
        <f aca="false">RAW_DATA!J2858</f>
        <v>Yes</v>
      </c>
      <c r="K2862" s="15" t="n">
        <f aca="false">IF(AND(F2862&lt;&gt;"",E2862&lt;&gt;""),DATEVALUE(F2862)-DATEVALUE(E2862),"")</f>
        <v>6</v>
      </c>
      <c r="L2862" s="4" t="n">
        <f aca="false">H2862*(1-I2862/100)</f>
        <v>5449.214</v>
      </c>
      <c r="M2862" s="4" t="n">
        <f aca="false">H2862*CALCULATIONS!$B$2</f>
        <v>3846.504</v>
      </c>
      <c r="N2862" s="4" t="n">
        <f aca="false">IF(J2862="Yes",H2862*CALCULATIONS!$B$3,0)</f>
        <v>1282.168</v>
      </c>
      <c r="O2862" s="4" t="n">
        <f aca="false">L2862-M2862-N2862</f>
        <v>320.542</v>
      </c>
      <c r="P2862" s="16" t="n">
        <f aca="false">IF(L2862&gt;0,O2862/L2862,"")</f>
        <v>0.0588235294117647</v>
      </c>
    </row>
    <row r="2863" customFormat="false" ht="15" hidden="false" customHeight="false" outlineLevel="0" collapsed="false">
      <c r="A2863" s="2" t="str">
        <f aca="false">RAW_DATA!A2859</f>
        <v>ORD-102858</v>
      </c>
      <c r="B2863" s="2" t="str">
        <f aca="false">RAW_DATA!B2859</f>
        <v>CUST-1215</v>
      </c>
      <c r="C2863" s="2" t="str">
        <f aca="false">RAW_DATA!C2859</f>
        <v>Kids</v>
      </c>
      <c r="D2863" s="2" t="str">
        <f aca="false">RAW_DATA!D2859</f>
        <v>KID-JEANS-001</v>
      </c>
      <c r="E2863" s="14" t="str">
        <f aca="false">RAW_DATA!E2859</f>
        <v>2024-04-02</v>
      </c>
      <c r="F2863" s="14" t="str">
        <f aca="false">RAW_DATA!F2859</f>
        <v>2024-04-05</v>
      </c>
      <c r="G2863" s="2" t="str">
        <f aca="false">RAW_DATA!G2859</f>
        <v>Bagmati</v>
      </c>
      <c r="H2863" s="4" t="n">
        <f aca="false">RAW_DATA!H2859</f>
        <v>8507.11</v>
      </c>
      <c r="I2863" s="5" t="n">
        <f aca="false">RAW_DATA!I2859</f>
        <v>5</v>
      </c>
      <c r="J2863" s="2" t="str">
        <f aca="false">RAW_DATA!J2859</f>
        <v>Yes</v>
      </c>
      <c r="K2863" s="15" t="n">
        <f aca="false">IF(AND(F2863&lt;&gt;"",E2863&lt;&gt;""),DATEVALUE(F2863)-DATEVALUE(E2863),"")</f>
        <v>3</v>
      </c>
      <c r="L2863" s="4" t="n">
        <f aca="false">H2863*(1-I2863/100)</f>
        <v>8081.7545</v>
      </c>
      <c r="M2863" s="4" t="n">
        <f aca="false">H2863*CALCULATIONS!$B$2</f>
        <v>5104.266</v>
      </c>
      <c r="N2863" s="4" t="n">
        <f aca="false">IF(J2863="Yes",H2863*CALCULATIONS!$B$3,0)</f>
        <v>1701.422</v>
      </c>
      <c r="O2863" s="4" t="n">
        <f aca="false">L2863-M2863-N2863</f>
        <v>1276.0665</v>
      </c>
      <c r="P2863" s="16" t="n">
        <f aca="false">IF(L2863&gt;0,O2863/L2863,"")</f>
        <v>0.157894736842105</v>
      </c>
    </row>
    <row r="2864" customFormat="false" ht="15" hidden="false" customHeight="false" outlineLevel="0" collapsed="false">
      <c r="A2864" s="2" t="str">
        <f aca="false">RAW_DATA!A2860</f>
        <v>ORD-102859</v>
      </c>
      <c r="B2864" s="2" t="str">
        <f aca="false">RAW_DATA!B2860</f>
        <v>CUST-5868</v>
      </c>
      <c r="C2864" s="2" t="str">
        <f aca="false">RAW_DATA!C2860</f>
        <v>Women</v>
      </c>
      <c r="D2864" s="2" t="str">
        <f aca="false">RAW_DATA!D2860</f>
        <v>WOM-SUIT-001</v>
      </c>
      <c r="E2864" s="14" t="str">
        <f aca="false">RAW_DATA!E2860</f>
        <v>2024-07-02</v>
      </c>
      <c r="F2864" s="14" t="str">
        <f aca="false">RAW_DATA!F2860</f>
        <v>2024-07-17</v>
      </c>
      <c r="G2864" s="2" t="str">
        <f aca="false">RAW_DATA!G2860</f>
        <v>Madhesh</v>
      </c>
      <c r="H2864" s="4" t="n">
        <f aca="false">RAW_DATA!H2860</f>
        <v>8127.13</v>
      </c>
      <c r="I2864" s="5" t="n">
        <f aca="false">RAW_DATA!I2860</f>
        <v>5</v>
      </c>
      <c r="J2864" s="2" t="str">
        <f aca="false">RAW_DATA!J2860</f>
        <v>No</v>
      </c>
      <c r="K2864" s="15" t="n">
        <f aca="false">IF(AND(F2864&lt;&gt;"",E2864&lt;&gt;""),DATEVALUE(F2864)-DATEVALUE(E2864),"")</f>
        <v>15</v>
      </c>
      <c r="L2864" s="4" t="n">
        <f aca="false">H2864*(1-I2864/100)</f>
        <v>7720.7735</v>
      </c>
      <c r="M2864" s="4" t="n">
        <f aca="false">H2864*CALCULATIONS!$B$2</f>
        <v>4876.278</v>
      </c>
      <c r="N2864" s="4" t="n">
        <f aca="false">IF(J2864="Yes",H2864*CALCULATIONS!$B$3,0)</f>
        <v>0</v>
      </c>
      <c r="O2864" s="4" t="n">
        <f aca="false">L2864-M2864-N2864</f>
        <v>2844.4955</v>
      </c>
      <c r="P2864" s="16" t="n">
        <f aca="false">IF(L2864&gt;0,O2864/L2864,"")</f>
        <v>0.368421052631579</v>
      </c>
    </row>
    <row r="2865" customFormat="false" ht="15" hidden="false" customHeight="false" outlineLevel="0" collapsed="false">
      <c r="A2865" s="2" t="str">
        <f aca="false">RAW_DATA!A2861</f>
        <v>ORD-102860</v>
      </c>
      <c r="B2865" s="2" t="str">
        <f aca="false">RAW_DATA!B2861</f>
        <v>CUST-4738</v>
      </c>
      <c r="C2865" s="2" t="str">
        <f aca="false">RAW_DATA!C2861</f>
        <v>Men</v>
      </c>
      <c r="D2865" s="2" t="str">
        <f aca="false">RAW_DATA!D2861</f>
        <v>MEN-JACKET-001</v>
      </c>
      <c r="E2865" s="14" t="str">
        <f aca="false">RAW_DATA!E2861</f>
        <v>2024-05-17</v>
      </c>
      <c r="F2865" s="14" t="str">
        <f aca="false">RAW_DATA!F2861</f>
        <v>2024-05-22</v>
      </c>
      <c r="G2865" s="2" t="str">
        <f aca="false">RAW_DATA!G2861</f>
        <v>Bagmati</v>
      </c>
      <c r="H2865" s="4" t="n">
        <f aca="false">RAW_DATA!H2861</f>
        <v>11393.99</v>
      </c>
      <c r="I2865" s="5" t="n">
        <f aca="false">RAW_DATA!I2861</f>
        <v>25</v>
      </c>
      <c r="J2865" s="2" t="str">
        <f aca="false">RAW_DATA!J2861</f>
        <v>No</v>
      </c>
      <c r="K2865" s="15" t="n">
        <f aca="false">IF(AND(F2865&lt;&gt;"",E2865&lt;&gt;""),DATEVALUE(F2865)-DATEVALUE(E2865),"")</f>
        <v>5</v>
      </c>
      <c r="L2865" s="4" t="n">
        <f aca="false">H2865*(1-I2865/100)</f>
        <v>8545.4925</v>
      </c>
      <c r="M2865" s="4" t="n">
        <f aca="false">H2865*CALCULATIONS!$B$2</f>
        <v>6836.394</v>
      </c>
      <c r="N2865" s="4" t="n">
        <f aca="false">IF(J2865="Yes",H2865*CALCULATIONS!$B$3,0)</f>
        <v>0</v>
      </c>
      <c r="O2865" s="4" t="n">
        <f aca="false">L2865-M2865-N2865</f>
        <v>1709.0985</v>
      </c>
      <c r="P2865" s="16" t="n">
        <f aca="false">IF(L2865&gt;0,O2865/L2865,"")</f>
        <v>0.2</v>
      </c>
    </row>
    <row r="2866" customFormat="false" ht="15" hidden="false" customHeight="false" outlineLevel="0" collapsed="false">
      <c r="A2866" s="2" t="str">
        <f aca="false">RAW_DATA!A2862</f>
        <v>ORD-102861</v>
      </c>
      <c r="B2866" s="2" t="str">
        <f aca="false">RAW_DATA!B2862</f>
        <v>CUST-6151</v>
      </c>
      <c r="C2866" s="2" t="str">
        <f aca="false">RAW_DATA!C2862</f>
        <v>Men</v>
      </c>
      <c r="D2866" s="2" t="str">
        <f aca="false">RAW_DATA!D2862</f>
        <v>MEN-SHIRT-002</v>
      </c>
      <c r="E2866" s="14" t="str">
        <f aca="false">RAW_DATA!E2862</f>
        <v>2024-01-16</v>
      </c>
      <c r="F2866" s="14" t="str">
        <f aca="false">RAW_DATA!F2862</f>
        <v>2024-01-25</v>
      </c>
      <c r="G2866" s="2" t="str">
        <f aca="false">RAW_DATA!G2862</f>
        <v>Lumbini</v>
      </c>
      <c r="H2866" s="4" t="n">
        <f aca="false">RAW_DATA!H2862</f>
        <v>5531.92</v>
      </c>
      <c r="I2866" s="5" t="n">
        <f aca="false">RAW_DATA!I2862</f>
        <v>5</v>
      </c>
      <c r="J2866" s="2" t="str">
        <f aca="false">RAW_DATA!J2862</f>
        <v>No</v>
      </c>
      <c r="K2866" s="15" t="n">
        <f aca="false">IF(AND(F2866&lt;&gt;"",E2866&lt;&gt;""),DATEVALUE(F2866)-DATEVALUE(E2866),"")</f>
        <v>9</v>
      </c>
      <c r="L2866" s="4" t="n">
        <f aca="false">H2866*(1-I2866/100)</f>
        <v>5255.324</v>
      </c>
      <c r="M2866" s="4" t="n">
        <f aca="false">H2866*CALCULATIONS!$B$2</f>
        <v>3319.152</v>
      </c>
      <c r="N2866" s="4" t="n">
        <f aca="false">IF(J2866="Yes",H2866*CALCULATIONS!$B$3,0)</f>
        <v>0</v>
      </c>
      <c r="O2866" s="4" t="n">
        <f aca="false">L2866-M2866-N2866</f>
        <v>1936.172</v>
      </c>
      <c r="P2866" s="16" t="n">
        <f aca="false">IF(L2866&gt;0,O2866/L2866,"")</f>
        <v>0.368421052631579</v>
      </c>
    </row>
    <row r="2867" customFormat="false" ht="15" hidden="false" customHeight="false" outlineLevel="0" collapsed="false">
      <c r="A2867" s="2" t="str">
        <f aca="false">RAW_DATA!A2863</f>
        <v>ORD-102862</v>
      </c>
      <c r="B2867" s="2" t="str">
        <f aca="false">RAW_DATA!B2863</f>
        <v>CUST-1125</v>
      </c>
      <c r="C2867" s="2" t="str">
        <f aca="false">RAW_DATA!C2863</f>
        <v>Men</v>
      </c>
      <c r="D2867" s="2" t="str">
        <f aca="false">RAW_DATA!D2863</f>
        <v>MEN-TSHIRT-001</v>
      </c>
      <c r="E2867" s="14" t="str">
        <f aca="false">RAW_DATA!E2863</f>
        <v>2024-09-28</v>
      </c>
      <c r="F2867" s="14" t="str">
        <f aca="false">RAW_DATA!F2863</f>
        <v>2024-10-04</v>
      </c>
      <c r="G2867" s="2" t="str">
        <f aca="false">RAW_DATA!G2863</f>
        <v>Sudurpashchim</v>
      </c>
      <c r="H2867" s="4" t="n">
        <f aca="false">RAW_DATA!H2863</f>
        <v>11609.08</v>
      </c>
      <c r="I2867" s="5" t="n">
        <f aca="false">RAW_DATA!I2863</f>
        <v>5</v>
      </c>
      <c r="J2867" s="2" t="str">
        <f aca="false">RAW_DATA!J2863</f>
        <v>No</v>
      </c>
      <c r="K2867" s="15" t="n">
        <f aca="false">IF(AND(F2867&lt;&gt;"",E2867&lt;&gt;""),DATEVALUE(F2867)-DATEVALUE(E2867),"")</f>
        <v>6</v>
      </c>
      <c r="L2867" s="4" t="n">
        <f aca="false">H2867*(1-I2867/100)</f>
        <v>11028.626</v>
      </c>
      <c r="M2867" s="4" t="n">
        <f aca="false">H2867*CALCULATIONS!$B$2</f>
        <v>6965.448</v>
      </c>
      <c r="N2867" s="4" t="n">
        <f aca="false">IF(J2867="Yes",H2867*CALCULATIONS!$B$3,0)</f>
        <v>0</v>
      </c>
      <c r="O2867" s="4" t="n">
        <f aca="false">L2867-M2867-N2867</f>
        <v>4063.178</v>
      </c>
      <c r="P2867" s="16" t="n">
        <f aca="false">IF(L2867&gt;0,O2867/L2867,"")</f>
        <v>0.368421052631579</v>
      </c>
    </row>
    <row r="2868" customFormat="false" ht="15" hidden="false" customHeight="false" outlineLevel="0" collapsed="false">
      <c r="A2868" s="2" t="str">
        <f aca="false">RAW_DATA!A2864</f>
        <v>ORD-102863</v>
      </c>
      <c r="B2868" s="2" t="str">
        <f aca="false">RAW_DATA!B2864</f>
        <v>CUST-1670</v>
      </c>
      <c r="C2868" s="2" t="str">
        <f aca="false">RAW_DATA!C2864</f>
        <v>Women</v>
      </c>
      <c r="D2868" s="2" t="str">
        <f aca="false">RAW_DATA!D2864</f>
        <v>WOM-LEHENGA-001</v>
      </c>
      <c r="E2868" s="14" t="str">
        <f aca="false">RAW_DATA!E2864</f>
        <v>2024-12-06</v>
      </c>
      <c r="F2868" s="14" t="str">
        <f aca="false">RAW_DATA!F2864</f>
        <v>2024-12-11</v>
      </c>
      <c r="G2868" s="2" t="str">
        <f aca="false">RAW_DATA!G2864</f>
        <v>Bagmati</v>
      </c>
      <c r="H2868" s="4" t="n">
        <f aca="false">RAW_DATA!H2864</f>
        <v>10653.03</v>
      </c>
      <c r="I2868" s="5" t="n">
        <f aca="false">RAW_DATA!I2864</f>
        <v>25</v>
      </c>
      <c r="J2868" s="2" t="str">
        <f aca="false">RAW_DATA!J2864</f>
        <v>No</v>
      </c>
      <c r="K2868" s="15" t="n">
        <f aca="false">IF(AND(F2868&lt;&gt;"",E2868&lt;&gt;""),DATEVALUE(F2868)-DATEVALUE(E2868),"")</f>
        <v>5</v>
      </c>
      <c r="L2868" s="4" t="n">
        <f aca="false">H2868*(1-I2868/100)</f>
        <v>7989.7725</v>
      </c>
      <c r="M2868" s="4" t="n">
        <f aca="false">H2868*CALCULATIONS!$B$2</f>
        <v>6391.818</v>
      </c>
      <c r="N2868" s="4" t="n">
        <f aca="false">IF(J2868="Yes",H2868*CALCULATIONS!$B$3,0)</f>
        <v>0</v>
      </c>
      <c r="O2868" s="4" t="n">
        <f aca="false">L2868-M2868-N2868</f>
        <v>1597.9545</v>
      </c>
      <c r="P2868" s="16" t="n">
        <f aca="false">IF(L2868&gt;0,O2868/L2868,"")</f>
        <v>0.2</v>
      </c>
    </row>
    <row r="2869" customFormat="false" ht="15" hidden="false" customHeight="false" outlineLevel="0" collapsed="false">
      <c r="A2869" s="2" t="str">
        <f aca="false">RAW_DATA!A2865</f>
        <v>ORD-102864</v>
      </c>
      <c r="B2869" s="2" t="str">
        <f aca="false">RAW_DATA!B2865</f>
        <v>CUST-5916</v>
      </c>
      <c r="C2869" s="2" t="str">
        <f aca="false">RAW_DATA!C2865</f>
        <v>Women</v>
      </c>
      <c r="D2869" s="2" t="str">
        <f aca="false">RAW_DATA!D2865</f>
        <v>WOM-SUIT-001</v>
      </c>
      <c r="E2869" s="14" t="str">
        <f aca="false">RAW_DATA!E2865</f>
        <v>2024-10-03</v>
      </c>
      <c r="F2869" s="14" t="str">
        <f aca="false">RAW_DATA!F2865</f>
        <v>2024-10-04</v>
      </c>
      <c r="G2869" s="2" t="str">
        <f aca="false">RAW_DATA!G2865</f>
        <v>Gandaki</v>
      </c>
      <c r="H2869" s="4" t="n">
        <f aca="false">RAW_DATA!H2865</f>
        <v>2350.57</v>
      </c>
      <c r="I2869" s="5" t="n">
        <f aca="false">RAW_DATA!I2865</f>
        <v>0</v>
      </c>
      <c r="J2869" s="2" t="str">
        <f aca="false">RAW_DATA!J2865</f>
        <v>Yes</v>
      </c>
      <c r="K2869" s="15" t="n">
        <f aca="false">IF(AND(F2869&lt;&gt;"",E2869&lt;&gt;""),DATEVALUE(F2869)-DATEVALUE(E2869),"")</f>
        <v>1</v>
      </c>
      <c r="L2869" s="4" t="n">
        <f aca="false">H2869*(1-I2869/100)</f>
        <v>2350.57</v>
      </c>
      <c r="M2869" s="4" t="n">
        <f aca="false">H2869*CALCULATIONS!$B$2</f>
        <v>1410.342</v>
      </c>
      <c r="N2869" s="4" t="n">
        <f aca="false">IF(J2869="Yes",H2869*CALCULATIONS!$B$3,0)</f>
        <v>470.114</v>
      </c>
      <c r="O2869" s="4" t="n">
        <f aca="false">L2869-M2869-N2869</f>
        <v>470.114</v>
      </c>
      <c r="P2869" s="16" t="n">
        <f aca="false">IF(L2869&gt;0,O2869/L2869,"")</f>
        <v>0.2</v>
      </c>
    </row>
    <row r="2870" customFormat="false" ht="15" hidden="false" customHeight="false" outlineLevel="0" collapsed="false">
      <c r="A2870" s="2" t="str">
        <f aca="false">RAW_DATA!A2866</f>
        <v>ORD-102865</v>
      </c>
      <c r="B2870" s="2" t="str">
        <f aca="false">RAW_DATA!B2866</f>
        <v>CUST-3068</v>
      </c>
      <c r="C2870" s="2" t="str">
        <f aca="false">RAW_DATA!C2866</f>
        <v>Men</v>
      </c>
      <c r="D2870" s="2" t="str">
        <f aca="false">RAW_DATA!D2866</f>
        <v>MEN-JACKET-001</v>
      </c>
      <c r="E2870" s="14" t="str">
        <f aca="false">RAW_DATA!E2866</f>
        <v>2024-05-04</v>
      </c>
      <c r="F2870" s="14" t="str">
        <f aca="false">RAW_DATA!F2866</f>
        <v>2024-05-08</v>
      </c>
      <c r="G2870" s="2" t="str">
        <f aca="false">RAW_DATA!G2866</f>
        <v>Sudurpashchim</v>
      </c>
      <c r="H2870" s="4" t="n">
        <f aca="false">RAW_DATA!H2866</f>
        <v>14176.72</v>
      </c>
      <c r="I2870" s="5" t="n">
        <f aca="false">RAW_DATA!I2866</f>
        <v>25</v>
      </c>
      <c r="J2870" s="2" t="str">
        <f aca="false">RAW_DATA!J2866</f>
        <v>No</v>
      </c>
      <c r="K2870" s="15" t="n">
        <f aca="false">IF(AND(F2870&lt;&gt;"",E2870&lt;&gt;""),DATEVALUE(F2870)-DATEVALUE(E2870),"")</f>
        <v>4</v>
      </c>
      <c r="L2870" s="4" t="n">
        <f aca="false">H2870*(1-I2870/100)</f>
        <v>10632.54</v>
      </c>
      <c r="M2870" s="4" t="n">
        <f aca="false">H2870*CALCULATIONS!$B$2</f>
        <v>8506.032</v>
      </c>
      <c r="N2870" s="4" t="n">
        <f aca="false">IF(J2870="Yes",H2870*CALCULATIONS!$B$3,0)</f>
        <v>0</v>
      </c>
      <c r="O2870" s="4" t="n">
        <f aca="false">L2870-M2870-N2870</f>
        <v>2126.508</v>
      </c>
      <c r="P2870" s="16" t="n">
        <f aca="false">IF(L2870&gt;0,O2870/L2870,"")</f>
        <v>0.2</v>
      </c>
    </row>
    <row r="2871" customFormat="false" ht="15" hidden="false" customHeight="false" outlineLevel="0" collapsed="false">
      <c r="A2871" s="2" t="str">
        <f aca="false">RAW_DATA!A2867</f>
        <v>ORD-102866</v>
      </c>
      <c r="B2871" s="2" t="str">
        <f aca="false">RAW_DATA!B2867</f>
        <v>CUST-8440</v>
      </c>
      <c r="C2871" s="2" t="str">
        <f aca="false">RAW_DATA!C2867</f>
        <v>Women</v>
      </c>
      <c r="D2871" s="2" t="str">
        <f aca="false">RAW_DATA!D2867</f>
        <v>WOM-CARDIGAN-001</v>
      </c>
      <c r="E2871" s="14" t="str">
        <f aca="false">RAW_DATA!E2867</f>
        <v>2024-05-14</v>
      </c>
      <c r="F2871" s="14" t="str">
        <f aca="false">RAW_DATA!F2867</f>
        <v>2024-05-18</v>
      </c>
      <c r="G2871" s="2" t="str">
        <f aca="false">RAW_DATA!G2867</f>
        <v>Lumbini</v>
      </c>
      <c r="H2871" s="4" t="n">
        <f aca="false">RAW_DATA!H2867</f>
        <v>13982.61</v>
      </c>
      <c r="I2871" s="5" t="n">
        <f aca="false">RAW_DATA!I2867</f>
        <v>0</v>
      </c>
      <c r="J2871" s="2" t="str">
        <f aca="false">RAW_DATA!J2867</f>
        <v>No</v>
      </c>
      <c r="K2871" s="15" t="n">
        <f aca="false">IF(AND(F2871&lt;&gt;"",E2871&lt;&gt;""),DATEVALUE(F2871)-DATEVALUE(E2871),"")</f>
        <v>4</v>
      </c>
      <c r="L2871" s="4" t="n">
        <f aca="false">H2871*(1-I2871/100)</f>
        <v>13982.61</v>
      </c>
      <c r="M2871" s="4" t="n">
        <f aca="false">H2871*CALCULATIONS!$B$2</f>
        <v>8389.566</v>
      </c>
      <c r="N2871" s="4" t="n">
        <f aca="false">IF(J2871="Yes",H2871*CALCULATIONS!$B$3,0)</f>
        <v>0</v>
      </c>
      <c r="O2871" s="4" t="n">
        <f aca="false">L2871-M2871-N2871</f>
        <v>5593.044</v>
      </c>
      <c r="P2871" s="16" t="n">
        <f aca="false">IF(L2871&gt;0,O2871/L2871,"")</f>
        <v>0.4</v>
      </c>
    </row>
    <row r="2872" customFormat="false" ht="15" hidden="false" customHeight="false" outlineLevel="0" collapsed="false">
      <c r="A2872" s="2" t="str">
        <f aca="false">RAW_DATA!A2868</f>
        <v>ORD-102867</v>
      </c>
      <c r="B2872" s="2" t="str">
        <f aca="false">RAW_DATA!B2868</f>
        <v>CUST-4658</v>
      </c>
      <c r="C2872" s="2" t="str">
        <f aca="false">RAW_DATA!C2868</f>
        <v>Men</v>
      </c>
      <c r="D2872" s="2" t="str">
        <f aca="false">RAW_DATA!D2868</f>
        <v>MEN-JEANS-001</v>
      </c>
      <c r="E2872" s="14" t="str">
        <f aca="false">RAW_DATA!E2868</f>
        <v>2024-09-18</v>
      </c>
      <c r="F2872" s="14" t="str">
        <f aca="false">RAW_DATA!F2868</f>
        <v>2024-09-25</v>
      </c>
      <c r="G2872" s="2" t="str">
        <f aca="false">RAW_DATA!G2868</f>
        <v>Gandaki</v>
      </c>
      <c r="H2872" s="4" t="n">
        <f aca="false">RAW_DATA!H2868</f>
        <v>1732.54</v>
      </c>
      <c r="I2872" s="5" t="n">
        <f aca="false">RAW_DATA!I2868</f>
        <v>5</v>
      </c>
      <c r="J2872" s="2" t="str">
        <f aca="false">RAW_DATA!J2868</f>
        <v>No</v>
      </c>
      <c r="K2872" s="15" t="n">
        <f aca="false">IF(AND(F2872&lt;&gt;"",E2872&lt;&gt;""),DATEVALUE(F2872)-DATEVALUE(E2872),"")</f>
        <v>7</v>
      </c>
      <c r="L2872" s="4" t="n">
        <f aca="false">H2872*(1-I2872/100)</f>
        <v>1645.913</v>
      </c>
      <c r="M2872" s="4" t="n">
        <f aca="false">H2872*CALCULATIONS!$B$2</f>
        <v>1039.524</v>
      </c>
      <c r="N2872" s="4" t="n">
        <f aca="false">IF(J2872="Yes",H2872*CALCULATIONS!$B$3,0)</f>
        <v>0</v>
      </c>
      <c r="O2872" s="4" t="n">
        <f aca="false">L2872-M2872-N2872</f>
        <v>606.389</v>
      </c>
      <c r="P2872" s="16" t="n">
        <f aca="false">IF(L2872&gt;0,O2872/L2872,"")</f>
        <v>0.368421052631579</v>
      </c>
    </row>
    <row r="2873" customFormat="false" ht="15" hidden="false" customHeight="false" outlineLevel="0" collapsed="false">
      <c r="A2873" s="2" t="str">
        <f aca="false">RAW_DATA!A2869</f>
        <v>ORD-102868</v>
      </c>
      <c r="B2873" s="2" t="str">
        <f aca="false">RAW_DATA!B2869</f>
        <v>CUST-4724</v>
      </c>
      <c r="C2873" s="2" t="str">
        <f aca="false">RAW_DATA!C2869</f>
        <v>Men</v>
      </c>
      <c r="D2873" s="2" t="str">
        <f aca="false">RAW_DATA!D2869</f>
        <v>MEN-JEANS-002</v>
      </c>
      <c r="E2873" s="14" t="str">
        <f aca="false">RAW_DATA!E2869</f>
        <v>2024-10-13</v>
      </c>
      <c r="F2873" s="14" t="str">
        <f aca="false">RAW_DATA!F2869</f>
        <v>2024-10-20</v>
      </c>
      <c r="G2873" s="2" t="str">
        <f aca="false">RAW_DATA!G2869</f>
        <v>Lumbini</v>
      </c>
      <c r="H2873" s="4" t="n">
        <f aca="false">RAW_DATA!H2869</f>
        <v>14729.41</v>
      </c>
      <c r="I2873" s="5" t="n">
        <f aca="false">RAW_DATA!I2869</f>
        <v>15</v>
      </c>
      <c r="J2873" s="2" t="str">
        <f aca="false">RAW_DATA!J2869</f>
        <v>No</v>
      </c>
      <c r="K2873" s="15" t="n">
        <f aca="false">IF(AND(F2873&lt;&gt;"",E2873&lt;&gt;""),DATEVALUE(F2873)-DATEVALUE(E2873),"")</f>
        <v>7</v>
      </c>
      <c r="L2873" s="4" t="n">
        <f aca="false">H2873*(1-I2873/100)</f>
        <v>12519.9985</v>
      </c>
      <c r="M2873" s="4" t="n">
        <f aca="false">H2873*CALCULATIONS!$B$2</f>
        <v>8837.646</v>
      </c>
      <c r="N2873" s="4" t="n">
        <f aca="false">IF(J2873="Yes",H2873*CALCULATIONS!$B$3,0)</f>
        <v>0</v>
      </c>
      <c r="O2873" s="4" t="n">
        <f aca="false">L2873-M2873-N2873</f>
        <v>3682.3525</v>
      </c>
      <c r="P2873" s="16" t="n">
        <f aca="false">IF(L2873&gt;0,O2873/L2873,"")</f>
        <v>0.294117647058824</v>
      </c>
    </row>
    <row r="2874" customFormat="false" ht="15" hidden="false" customHeight="false" outlineLevel="0" collapsed="false">
      <c r="A2874" s="2" t="str">
        <f aca="false">RAW_DATA!A2870</f>
        <v>ORD-102869</v>
      </c>
      <c r="B2874" s="2" t="str">
        <f aca="false">RAW_DATA!B2870</f>
        <v>CUST-8284</v>
      </c>
      <c r="C2874" s="2" t="str">
        <f aca="false">RAW_DATA!C2870</f>
        <v>Women</v>
      </c>
      <c r="D2874" s="2" t="str">
        <f aca="false">RAW_DATA!D2870</f>
        <v>WOM-SCARF-001</v>
      </c>
      <c r="E2874" s="14" t="str">
        <f aca="false">RAW_DATA!E2870</f>
        <v>2024-04-23</v>
      </c>
      <c r="F2874" s="14" t="str">
        <f aca="false">RAW_DATA!F2870</f>
        <v>2024-05-02</v>
      </c>
      <c r="G2874" s="2" t="str">
        <f aca="false">RAW_DATA!G2870</f>
        <v>Lumbini</v>
      </c>
      <c r="H2874" s="4" t="n">
        <f aca="false">RAW_DATA!H2870</f>
        <v>2615.68</v>
      </c>
      <c r="I2874" s="5" t="n">
        <f aca="false">RAW_DATA!I2870</f>
        <v>25</v>
      </c>
      <c r="J2874" s="2" t="str">
        <f aca="false">RAW_DATA!J2870</f>
        <v>No</v>
      </c>
      <c r="K2874" s="15" t="n">
        <f aca="false">IF(AND(F2874&lt;&gt;"",E2874&lt;&gt;""),DATEVALUE(F2874)-DATEVALUE(E2874),"")</f>
        <v>9</v>
      </c>
      <c r="L2874" s="4" t="n">
        <f aca="false">H2874*(1-I2874/100)</f>
        <v>1961.76</v>
      </c>
      <c r="M2874" s="4" t="n">
        <f aca="false">H2874*CALCULATIONS!$B$2</f>
        <v>1569.408</v>
      </c>
      <c r="N2874" s="4" t="n">
        <f aca="false">IF(J2874="Yes",H2874*CALCULATIONS!$B$3,0)</f>
        <v>0</v>
      </c>
      <c r="O2874" s="4" t="n">
        <f aca="false">L2874-M2874-N2874</f>
        <v>392.352</v>
      </c>
      <c r="P2874" s="16" t="n">
        <f aca="false">IF(L2874&gt;0,O2874/L2874,"")</f>
        <v>0.2</v>
      </c>
    </row>
    <row r="2875" customFormat="false" ht="15" hidden="false" customHeight="false" outlineLevel="0" collapsed="false">
      <c r="A2875" s="2" t="str">
        <f aca="false">RAW_DATA!A2871</f>
        <v>ORD-102870</v>
      </c>
      <c r="B2875" s="2" t="str">
        <f aca="false">RAW_DATA!B2871</f>
        <v>CUST-6294</v>
      </c>
      <c r="C2875" s="2" t="str">
        <f aca="false">RAW_DATA!C2871</f>
        <v>Men</v>
      </c>
      <c r="D2875" s="2" t="str">
        <f aca="false">RAW_DATA!D2871</f>
        <v>MEN-JEANS-002</v>
      </c>
      <c r="E2875" s="14" t="str">
        <f aca="false">RAW_DATA!E2871</f>
        <v>2024-01-08</v>
      </c>
      <c r="F2875" s="14" t="str">
        <f aca="false">RAW_DATA!F2871</f>
        <v>2024-01-12</v>
      </c>
      <c r="G2875" s="2" t="str">
        <f aca="false">RAW_DATA!G2871</f>
        <v>Karnali</v>
      </c>
      <c r="H2875" s="4" t="n">
        <f aca="false">RAW_DATA!H2871</f>
        <v>9145.79</v>
      </c>
      <c r="I2875" s="5" t="n">
        <f aca="false">RAW_DATA!I2871</f>
        <v>15</v>
      </c>
      <c r="J2875" s="2" t="str">
        <f aca="false">RAW_DATA!J2871</f>
        <v>No</v>
      </c>
      <c r="K2875" s="15" t="n">
        <f aca="false">IF(AND(F2875&lt;&gt;"",E2875&lt;&gt;""),DATEVALUE(F2875)-DATEVALUE(E2875),"")</f>
        <v>4</v>
      </c>
      <c r="L2875" s="4" t="n">
        <f aca="false">H2875*(1-I2875/100)</f>
        <v>7773.9215</v>
      </c>
      <c r="M2875" s="4" t="n">
        <f aca="false">H2875*CALCULATIONS!$B$2</f>
        <v>5487.474</v>
      </c>
      <c r="N2875" s="4" t="n">
        <f aca="false">IF(J2875="Yes",H2875*CALCULATIONS!$B$3,0)</f>
        <v>0</v>
      </c>
      <c r="O2875" s="4" t="n">
        <f aca="false">L2875-M2875-N2875</f>
        <v>2286.4475</v>
      </c>
      <c r="P2875" s="16" t="n">
        <f aca="false">IF(L2875&gt;0,O2875/L2875,"")</f>
        <v>0.294117647058824</v>
      </c>
    </row>
    <row r="2876" customFormat="false" ht="15" hidden="false" customHeight="false" outlineLevel="0" collapsed="false">
      <c r="A2876" s="2" t="str">
        <f aca="false">RAW_DATA!A2872</f>
        <v>ORD-102871</v>
      </c>
      <c r="B2876" s="2" t="str">
        <f aca="false">RAW_DATA!B2872</f>
        <v>CUST-5558</v>
      </c>
      <c r="C2876" s="2" t="str">
        <f aca="false">RAW_DATA!C2872</f>
        <v>Kids</v>
      </c>
      <c r="D2876" s="2" t="str">
        <f aca="false">RAW_DATA!D2872</f>
        <v>KID-HOODIE-001</v>
      </c>
      <c r="E2876" s="14" t="str">
        <f aca="false">RAW_DATA!E2872</f>
        <v>2024-12-23</v>
      </c>
      <c r="F2876" s="14" t="str">
        <f aca="false">RAW_DATA!F2872</f>
        <v>2024-12-31</v>
      </c>
      <c r="G2876" s="2" t="str">
        <f aca="false">RAW_DATA!G2872</f>
        <v>Lumbini</v>
      </c>
      <c r="H2876" s="4" t="n">
        <f aca="false">RAW_DATA!H2872</f>
        <v>8796.39</v>
      </c>
      <c r="I2876" s="5" t="n">
        <f aca="false">RAW_DATA!I2872</f>
        <v>20</v>
      </c>
      <c r="J2876" s="2" t="str">
        <f aca="false">RAW_DATA!J2872</f>
        <v>No</v>
      </c>
      <c r="K2876" s="15" t="n">
        <f aca="false">IF(AND(F2876&lt;&gt;"",E2876&lt;&gt;""),DATEVALUE(F2876)-DATEVALUE(E2876),"")</f>
        <v>8</v>
      </c>
      <c r="L2876" s="4" t="n">
        <f aca="false">H2876*(1-I2876/100)</f>
        <v>7037.112</v>
      </c>
      <c r="M2876" s="4" t="n">
        <f aca="false">H2876*CALCULATIONS!$B$2</f>
        <v>5277.834</v>
      </c>
      <c r="N2876" s="4" t="n">
        <f aca="false">IF(J2876="Yes",H2876*CALCULATIONS!$B$3,0)</f>
        <v>0</v>
      </c>
      <c r="O2876" s="4" t="n">
        <f aca="false">L2876-M2876-N2876</f>
        <v>1759.278</v>
      </c>
      <c r="P2876" s="16" t="n">
        <f aca="false">IF(L2876&gt;0,O2876/L2876,"")</f>
        <v>0.25</v>
      </c>
    </row>
    <row r="2877" customFormat="false" ht="15" hidden="false" customHeight="false" outlineLevel="0" collapsed="false">
      <c r="A2877" s="2" t="str">
        <f aca="false">RAW_DATA!A2873</f>
        <v>ORD-102872</v>
      </c>
      <c r="B2877" s="2" t="str">
        <f aca="false">RAW_DATA!B2873</f>
        <v>CUST-6886</v>
      </c>
      <c r="C2877" s="2" t="str">
        <f aca="false">RAW_DATA!C2873</f>
        <v>Men</v>
      </c>
      <c r="D2877" s="2" t="str">
        <f aca="false">RAW_DATA!D2873</f>
        <v>MEN-SHIRT-001</v>
      </c>
      <c r="E2877" s="14" t="str">
        <f aca="false">RAW_DATA!E2873</f>
        <v>2024-10-17</v>
      </c>
      <c r="F2877" s="14" t="str">
        <f aca="false">RAW_DATA!F2873</f>
        <v>2024-10-24</v>
      </c>
      <c r="G2877" s="2" t="str">
        <f aca="false">RAW_DATA!G2873</f>
        <v>Karnali</v>
      </c>
      <c r="H2877" s="4" t="n">
        <f aca="false">RAW_DATA!H2873</f>
        <v>14488.86</v>
      </c>
      <c r="I2877" s="5" t="n">
        <f aca="false">RAW_DATA!I2873</f>
        <v>20</v>
      </c>
      <c r="J2877" s="2" t="str">
        <f aca="false">RAW_DATA!J2873</f>
        <v>No</v>
      </c>
      <c r="K2877" s="15" t="n">
        <f aca="false">IF(AND(F2877&lt;&gt;"",E2877&lt;&gt;""),DATEVALUE(F2877)-DATEVALUE(E2877),"")</f>
        <v>7</v>
      </c>
      <c r="L2877" s="4" t="n">
        <f aca="false">H2877*(1-I2877/100)</f>
        <v>11591.088</v>
      </c>
      <c r="M2877" s="4" t="n">
        <f aca="false">H2877*CALCULATIONS!$B$2</f>
        <v>8693.316</v>
      </c>
      <c r="N2877" s="4" t="n">
        <f aca="false">IF(J2877="Yes",H2877*CALCULATIONS!$B$3,0)</f>
        <v>0</v>
      </c>
      <c r="O2877" s="4" t="n">
        <f aca="false">L2877-M2877-N2877</f>
        <v>2897.772</v>
      </c>
      <c r="P2877" s="16" t="n">
        <f aca="false">IF(L2877&gt;0,O2877/L2877,"")</f>
        <v>0.25</v>
      </c>
    </row>
    <row r="2878" customFormat="false" ht="15" hidden="false" customHeight="false" outlineLevel="0" collapsed="false">
      <c r="A2878" s="2" t="str">
        <f aca="false">RAW_DATA!A2874</f>
        <v>ORD-102873</v>
      </c>
      <c r="B2878" s="2" t="str">
        <f aca="false">RAW_DATA!B2874</f>
        <v>CUST-6432</v>
      </c>
      <c r="C2878" s="2" t="str">
        <f aca="false">RAW_DATA!C2874</f>
        <v>Kids</v>
      </c>
      <c r="D2878" s="2" t="str">
        <f aca="false">RAW_DATA!D2874</f>
        <v>KID-ONESIE-001</v>
      </c>
      <c r="E2878" s="14" t="str">
        <f aca="false">RAW_DATA!E2874</f>
        <v>2024-07-12</v>
      </c>
      <c r="F2878" s="14" t="str">
        <f aca="false">RAW_DATA!F2874</f>
        <v>2024-07-14</v>
      </c>
      <c r="G2878" s="2" t="str">
        <f aca="false">RAW_DATA!G2874</f>
        <v>Gandaki</v>
      </c>
      <c r="H2878" s="4" t="n">
        <f aca="false">RAW_DATA!H2874</f>
        <v>6722.69</v>
      </c>
      <c r="I2878" s="5" t="n">
        <f aca="false">RAW_DATA!I2874</f>
        <v>20</v>
      </c>
      <c r="J2878" s="2" t="str">
        <f aca="false">RAW_DATA!J2874</f>
        <v>Yes</v>
      </c>
      <c r="K2878" s="15" t="n">
        <f aca="false">IF(AND(F2878&lt;&gt;"",E2878&lt;&gt;""),DATEVALUE(F2878)-DATEVALUE(E2878),"")</f>
        <v>2</v>
      </c>
      <c r="L2878" s="4" t="n">
        <f aca="false">H2878*(1-I2878/100)</f>
        <v>5378.152</v>
      </c>
      <c r="M2878" s="4" t="n">
        <f aca="false">H2878*CALCULATIONS!$B$2</f>
        <v>4033.614</v>
      </c>
      <c r="N2878" s="4" t="n">
        <f aca="false">IF(J2878="Yes",H2878*CALCULATIONS!$B$3,0)</f>
        <v>1344.538</v>
      </c>
      <c r="O2878" s="4" t="n">
        <f aca="false">L2878-M2878-N2878</f>
        <v>0</v>
      </c>
      <c r="P2878" s="16" t="n">
        <f aca="false">IF(L2878&gt;0,O2878/L2878,"")</f>
        <v>0</v>
      </c>
    </row>
    <row r="2879" customFormat="false" ht="15" hidden="false" customHeight="false" outlineLevel="0" collapsed="false">
      <c r="A2879" s="2" t="str">
        <f aca="false">RAW_DATA!A2875</f>
        <v>ORD-102874</v>
      </c>
      <c r="B2879" s="2" t="str">
        <f aca="false">RAW_DATA!B2875</f>
        <v>CUST-6215</v>
      </c>
      <c r="C2879" s="2" t="str">
        <f aca="false">RAW_DATA!C2875</f>
        <v>Women</v>
      </c>
      <c r="D2879" s="2" t="str">
        <f aca="false">RAW_DATA!D2875</f>
        <v>WOM-TOP-001</v>
      </c>
      <c r="E2879" s="14" t="str">
        <f aca="false">RAW_DATA!E2875</f>
        <v>2024-08-15</v>
      </c>
      <c r="F2879" s="14" t="str">
        <f aca="false">RAW_DATA!F2875</f>
        <v>2024-08-26</v>
      </c>
      <c r="G2879" s="2" t="str">
        <f aca="false">RAW_DATA!G2875</f>
        <v>Bagmati</v>
      </c>
      <c r="H2879" s="4" t="n">
        <f aca="false">RAW_DATA!H2875</f>
        <v>4463.84</v>
      </c>
      <c r="I2879" s="5" t="n">
        <f aca="false">RAW_DATA!I2875</f>
        <v>30</v>
      </c>
      <c r="J2879" s="2" t="str">
        <f aca="false">RAW_DATA!J2875</f>
        <v>Yes</v>
      </c>
      <c r="K2879" s="15" t="n">
        <f aca="false">IF(AND(F2879&lt;&gt;"",E2879&lt;&gt;""),DATEVALUE(F2879)-DATEVALUE(E2879),"")</f>
        <v>11</v>
      </c>
      <c r="L2879" s="4" t="n">
        <f aca="false">H2879*(1-I2879/100)</f>
        <v>3124.688</v>
      </c>
      <c r="M2879" s="4" t="n">
        <f aca="false">H2879*CALCULATIONS!$B$2</f>
        <v>2678.304</v>
      </c>
      <c r="N2879" s="4" t="n">
        <f aca="false">IF(J2879="Yes",H2879*CALCULATIONS!$B$3,0)</f>
        <v>892.768</v>
      </c>
      <c r="O2879" s="4" t="n">
        <f aca="false">L2879-M2879-N2879</f>
        <v>-446.384</v>
      </c>
      <c r="P2879" s="16" t="n">
        <f aca="false">IF(L2879&gt;0,O2879/L2879,"")</f>
        <v>-0.142857142857143</v>
      </c>
    </row>
    <row r="2880" customFormat="false" ht="15" hidden="false" customHeight="false" outlineLevel="0" collapsed="false">
      <c r="A2880" s="2" t="str">
        <f aca="false">RAW_DATA!A2876</f>
        <v>ORD-102875</v>
      </c>
      <c r="B2880" s="2" t="str">
        <f aca="false">RAW_DATA!B2876</f>
        <v>CUST-1959</v>
      </c>
      <c r="C2880" s="2" t="str">
        <f aca="false">RAW_DATA!C2876</f>
        <v>Men</v>
      </c>
      <c r="D2880" s="2" t="str">
        <f aca="false">RAW_DATA!D2876</f>
        <v>MEN-POLO-001</v>
      </c>
      <c r="E2880" s="14" t="str">
        <f aca="false">RAW_DATA!E2876</f>
        <v>2024-10-13</v>
      </c>
      <c r="F2880" s="14" t="str">
        <f aca="false">RAW_DATA!F2876</f>
        <v>2024-10-15</v>
      </c>
      <c r="G2880" s="2" t="str">
        <f aca="false">RAW_DATA!G2876</f>
        <v>Bagmati</v>
      </c>
      <c r="H2880" s="4" t="n">
        <f aca="false">RAW_DATA!H2876</f>
        <v>6564.69</v>
      </c>
      <c r="I2880" s="5" t="n">
        <f aca="false">RAW_DATA!I2876</f>
        <v>5</v>
      </c>
      <c r="J2880" s="2" t="str">
        <f aca="false">RAW_DATA!J2876</f>
        <v>No</v>
      </c>
      <c r="K2880" s="15" t="n">
        <f aca="false">IF(AND(F2880&lt;&gt;"",E2880&lt;&gt;""),DATEVALUE(F2880)-DATEVALUE(E2880),"")</f>
        <v>2</v>
      </c>
      <c r="L2880" s="4" t="n">
        <f aca="false">H2880*(1-I2880/100)</f>
        <v>6236.4555</v>
      </c>
      <c r="M2880" s="4" t="n">
        <f aca="false">H2880*CALCULATIONS!$B$2</f>
        <v>3938.814</v>
      </c>
      <c r="N2880" s="4" t="n">
        <f aca="false">IF(J2880="Yes",H2880*CALCULATIONS!$B$3,0)</f>
        <v>0</v>
      </c>
      <c r="O2880" s="4" t="n">
        <f aca="false">L2880-M2880-N2880</f>
        <v>2297.6415</v>
      </c>
      <c r="P2880" s="16" t="n">
        <f aca="false">IF(L2880&gt;0,O2880/L2880,"")</f>
        <v>0.368421052631579</v>
      </c>
    </row>
    <row r="2881" customFormat="false" ht="15" hidden="false" customHeight="false" outlineLevel="0" collapsed="false">
      <c r="A2881" s="2" t="str">
        <f aca="false">RAW_DATA!A2877</f>
        <v>ORD-102876</v>
      </c>
      <c r="B2881" s="2" t="str">
        <f aca="false">RAW_DATA!B2877</f>
        <v>CUST-3633</v>
      </c>
      <c r="C2881" s="2" t="str">
        <f aca="false">RAW_DATA!C2877</f>
        <v>Men</v>
      </c>
      <c r="D2881" s="2" t="str">
        <f aca="false">RAW_DATA!D2877</f>
        <v>MEN-JEANS-002</v>
      </c>
      <c r="E2881" s="14" t="str">
        <f aca="false">RAW_DATA!E2877</f>
        <v>2024-09-02</v>
      </c>
      <c r="F2881" s="14" t="str">
        <f aca="false">RAW_DATA!F2877</f>
        <v>2024-09-10</v>
      </c>
      <c r="G2881" s="2" t="str">
        <f aca="false">RAW_DATA!G2877</f>
        <v>Gandaki</v>
      </c>
      <c r="H2881" s="4" t="n">
        <f aca="false">RAW_DATA!H2877</f>
        <v>4565.12</v>
      </c>
      <c r="I2881" s="5" t="n">
        <f aca="false">RAW_DATA!I2877</f>
        <v>20</v>
      </c>
      <c r="J2881" s="2" t="str">
        <f aca="false">RAW_DATA!J2877</f>
        <v>No</v>
      </c>
      <c r="K2881" s="15" t="n">
        <f aca="false">IF(AND(F2881&lt;&gt;"",E2881&lt;&gt;""),DATEVALUE(F2881)-DATEVALUE(E2881),"")</f>
        <v>8</v>
      </c>
      <c r="L2881" s="4" t="n">
        <f aca="false">H2881*(1-I2881/100)</f>
        <v>3652.096</v>
      </c>
      <c r="M2881" s="4" t="n">
        <f aca="false">H2881*CALCULATIONS!$B$2</f>
        <v>2739.072</v>
      </c>
      <c r="N2881" s="4" t="n">
        <f aca="false">IF(J2881="Yes",H2881*CALCULATIONS!$B$3,0)</f>
        <v>0</v>
      </c>
      <c r="O2881" s="4" t="n">
        <f aca="false">L2881-M2881-N2881</f>
        <v>913.024</v>
      </c>
      <c r="P2881" s="16" t="n">
        <f aca="false">IF(L2881&gt;0,O2881/L2881,"")</f>
        <v>0.25</v>
      </c>
    </row>
    <row r="2882" customFormat="false" ht="15" hidden="false" customHeight="false" outlineLevel="0" collapsed="false">
      <c r="A2882" s="2" t="str">
        <f aca="false">RAW_DATA!A2878</f>
        <v>ORD-102877</v>
      </c>
      <c r="B2882" s="2" t="str">
        <f aca="false">RAW_DATA!B2878</f>
        <v>CUST-1149</v>
      </c>
      <c r="C2882" s="2" t="str">
        <f aca="false">RAW_DATA!C2878</f>
        <v>Women</v>
      </c>
      <c r="D2882" s="2" t="str">
        <f aca="false">RAW_DATA!D2878</f>
        <v>WOM-LEHENGA-001</v>
      </c>
      <c r="E2882" s="14" t="str">
        <f aca="false">RAW_DATA!E2878</f>
        <v>2024-09-12</v>
      </c>
      <c r="F2882" s="14" t="str">
        <f aca="false">RAW_DATA!F2878</f>
        <v>2024-09-22</v>
      </c>
      <c r="G2882" s="2" t="str">
        <f aca="false">RAW_DATA!G2878</f>
        <v>Bagmati</v>
      </c>
      <c r="H2882" s="4" t="n">
        <f aca="false">RAW_DATA!H2878</f>
        <v>7167.56</v>
      </c>
      <c r="I2882" s="5" t="n">
        <f aca="false">RAW_DATA!I2878</f>
        <v>10</v>
      </c>
      <c r="J2882" s="2" t="str">
        <f aca="false">RAW_DATA!J2878</f>
        <v>No</v>
      </c>
      <c r="K2882" s="15" t="n">
        <f aca="false">IF(AND(F2882&lt;&gt;"",E2882&lt;&gt;""),DATEVALUE(F2882)-DATEVALUE(E2882),"")</f>
        <v>10</v>
      </c>
      <c r="L2882" s="4" t="n">
        <f aca="false">H2882*(1-I2882/100)</f>
        <v>6450.804</v>
      </c>
      <c r="M2882" s="4" t="n">
        <f aca="false">H2882*CALCULATIONS!$B$2</f>
        <v>4300.536</v>
      </c>
      <c r="N2882" s="4" t="n">
        <f aca="false">IF(J2882="Yes",H2882*CALCULATIONS!$B$3,0)</f>
        <v>0</v>
      </c>
      <c r="O2882" s="4" t="n">
        <f aca="false">L2882-M2882-N2882</f>
        <v>2150.268</v>
      </c>
      <c r="P2882" s="16" t="n">
        <f aca="false">IF(L2882&gt;0,O2882/L2882,"")</f>
        <v>0.333333333333333</v>
      </c>
    </row>
    <row r="2883" customFormat="false" ht="15" hidden="false" customHeight="false" outlineLevel="0" collapsed="false">
      <c r="A2883" s="2" t="str">
        <f aca="false">RAW_DATA!A2879</f>
        <v>ORD-102878</v>
      </c>
      <c r="B2883" s="2" t="str">
        <f aca="false">RAW_DATA!B2879</f>
        <v>CUST-1522</v>
      </c>
      <c r="C2883" s="2" t="str">
        <f aca="false">RAW_DATA!C2879</f>
        <v>Women</v>
      </c>
      <c r="D2883" s="2" t="str">
        <f aca="false">RAW_DATA!D2879</f>
        <v>WOM-DRESS-001</v>
      </c>
      <c r="E2883" s="14" t="str">
        <f aca="false">RAW_DATA!E2879</f>
        <v>2024-03-30</v>
      </c>
      <c r="F2883" s="14" t="str">
        <f aca="false">RAW_DATA!F2879</f>
        <v>2024-04-02</v>
      </c>
      <c r="G2883" s="2" t="str">
        <f aca="false">RAW_DATA!G2879</f>
        <v>Bagmati</v>
      </c>
      <c r="H2883" s="4" t="n">
        <f aca="false">RAW_DATA!H2879</f>
        <v>13563.83</v>
      </c>
      <c r="I2883" s="5" t="n">
        <f aca="false">RAW_DATA!I2879</f>
        <v>5</v>
      </c>
      <c r="J2883" s="2" t="str">
        <f aca="false">RAW_DATA!J2879</f>
        <v>No</v>
      </c>
      <c r="K2883" s="15" t="n">
        <f aca="false">IF(AND(F2883&lt;&gt;"",E2883&lt;&gt;""),DATEVALUE(F2883)-DATEVALUE(E2883),"")</f>
        <v>3</v>
      </c>
      <c r="L2883" s="4" t="n">
        <f aca="false">H2883*(1-I2883/100)</f>
        <v>12885.6385</v>
      </c>
      <c r="M2883" s="4" t="n">
        <f aca="false">H2883*CALCULATIONS!$B$2</f>
        <v>8138.298</v>
      </c>
      <c r="N2883" s="4" t="n">
        <f aca="false">IF(J2883="Yes",H2883*CALCULATIONS!$B$3,0)</f>
        <v>0</v>
      </c>
      <c r="O2883" s="4" t="n">
        <f aca="false">L2883-M2883-N2883</f>
        <v>4747.3405</v>
      </c>
      <c r="P2883" s="16" t="n">
        <f aca="false">IF(L2883&gt;0,O2883/L2883,"")</f>
        <v>0.368421052631579</v>
      </c>
    </row>
    <row r="2884" customFormat="false" ht="15" hidden="false" customHeight="false" outlineLevel="0" collapsed="false">
      <c r="A2884" s="2" t="str">
        <f aca="false">RAW_DATA!A2880</f>
        <v>ORD-102879</v>
      </c>
      <c r="B2884" s="2" t="str">
        <f aca="false">RAW_DATA!B2880</f>
        <v>CUST-7526</v>
      </c>
      <c r="C2884" s="2" t="str">
        <f aca="false">RAW_DATA!C2880</f>
        <v>Men</v>
      </c>
      <c r="D2884" s="2" t="str">
        <f aca="false">RAW_DATA!D2880</f>
        <v>MEN-TSHIRT-001</v>
      </c>
      <c r="E2884" s="14" t="str">
        <f aca="false">RAW_DATA!E2880</f>
        <v>2024-06-18</v>
      </c>
      <c r="F2884" s="14" t="str">
        <f aca="false">RAW_DATA!F2880</f>
        <v>2024-06-22</v>
      </c>
      <c r="G2884" s="2" t="str">
        <f aca="false">RAW_DATA!G2880</f>
        <v>Lumbini</v>
      </c>
      <c r="H2884" s="4" t="n">
        <f aca="false">RAW_DATA!H2880</f>
        <v>2103.86</v>
      </c>
      <c r="I2884" s="5" t="n">
        <f aca="false">RAW_DATA!I2880</f>
        <v>10</v>
      </c>
      <c r="J2884" s="2" t="str">
        <f aca="false">RAW_DATA!J2880</f>
        <v>No</v>
      </c>
      <c r="K2884" s="15" t="n">
        <f aca="false">IF(AND(F2884&lt;&gt;"",E2884&lt;&gt;""),DATEVALUE(F2884)-DATEVALUE(E2884),"")</f>
        <v>4</v>
      </c>
      <c r="L2884" s="4" t="n">
        <f aca="false">H2884*(1-I2884/100)</f>
        <v>1893.474</v>
      </c>
      <c r="M2884" s="4" t="n">
        <f aca="false">H2884*CALCULATIONS!$B$2</f>
        <v>1262.316</v>
      </c>
      <c r="N2884" s="4" t="n">
        <f aca="false">IF(J2884="Yes",H2884*CALCULATIONS!$B$3,0)</f>
        <v>0</v>
      </c>
      <c r="O2884" s="4" t="n">
        <f aca="false">L2884-M2884-N2884</f>
        <v>631.158</v>
      </c>
      <c r="P2884" s="16" t="n">
        <f aca="false">IF(L2884&gt;0,O2884/L2884,"")</f>
        <v>0.333333333333333</v>
      </c>
    </row>
    <row r="2885" customFormat="false" ht="15" hidden="false" customHeight="false" outlineLevel="0" collapsed="false">
      <c r="A2885" s="2" t="str">
        <f aca="false">RAW_DATA!A2881</f>
        <v>ORD-102880</v>
      </c>
      <c r="B2885" s="2" t="str">
        <f aca="false">RAW_DATA!B2881</f>
        <v>CUST-9175</v>
      </c>
      <c r="C2885" s="2" t="str">
        <f aca="false">RAW_DATA!C2881</f>
        <v>Women</v>
      </c>
      <c r="D2885" s="2" t="str">
        <f aca="false">RAW_DATA!D2881</f>
        <v>WOM-BLOUSE-001</v>
      </c>
      <c r="E2885" s="14" t="str">
        <f aca="false">RAW_DATA!E2881</f>
        <v>2024-10-26</v>
      </c>
      <c r="F2885" s="14" t="str">
        <f aca="false">RAW_DATA!F2881</f>
        <v>2024-11-07</v>
      </c>
      <c r="G2885" s="2" t="str">
        <f aca="false">RAW_DATA!G2881</f>
        <v>Gandaki</v>
      </c>
      <c r="H2885" s="4" t="n">
        <f aca="false">RAW_DATA!H2881</f>
        <v>7148.77</v>
      </c>
      <c r="I2885" s="5" t="n">
        <f aca="false">RAW_DATA!I2881</f>
        <v>10</v>
      </c>
      <c r="J2885" s="2" t="str">
        <f aca="false">RAW_DATA!J2881</f>
        <v>No</v>
      </c>
      <c r="K2885" s="15" t="n">
        <f aca="false">IF(AND(F2885&lt;&gt;"",E2885&lt;&gt;""),DATEVALUE(F2885)-DATEVALUE(E2885),"")</f>
        <v>12</v>
      </c>
      <c r="L2885" s="4" t="n">
        <f aca="false">H2885*(1-I2885/100)</f>
        <v>6433.893</v>
      </c>
      <c r="M2885" s="4" t="n">
        <f aca="false">H2885*CALCULATIONS!$B$2</f>
        <v>4289.262</v>
      </c>
      <c r="N2885" s="4" t="n">
        <f aca="false">IF(J2885="Yes",H2885*CALCULATIONS!$B$3,0)</f>
        <v>0</v>
      </c>
      <c r="O2885" s="4" t="n">
        <f aca="false">L2885-M2885-N2885</f>
        <v>2144.631</v>
      </c>
      <c r="P2885" s="16" t="n">
        <f aca="false">IF(L2885&gt;0,O2885/L2885,"")</f>
        <v>0.333333333333334</v>
      </c>
    </row>
    <row r="2886" customFormat="false" ht="15" hidden="false" customHeight="false" outlineLevel="0" collapsed="false">
      <c r="A2886" s="2" t="str">
        <f aca="false">RAW_DATA!A2882</f>
        <v>ORD-102881</v>
      </c>
      <c r="B2886" s="2" t="str">
        <f aca="false">RAW_DATA!B2882</f>
        <v>CUST-4488</v>
      </c>
      <c r="C2886" s="2" t="str">
        <f aca="false">RAW_DATA!C2882</f>
        <v>Women</v>
      </c>
      <c r="D2886" s="2" t="str">
        <f aca="false">RAW_DATA!D2882</f>
        <v>WOM-LEHENGA-001</v>
      </c>
      <c r="E2886" s="14" t="str">
        <f aca="false">RAW_DATA!E2882</f>
        <v>2024-08-19</v>
      </c>
      <c r="F2886" s="14" t="str">
        <f aca="false">RAW_DATA!F2882</f>
        <v>2024-08-21</v>
      </c>
      <c r="G2886" s="2" t="str">
        <f aca="false">RAW_DATA!G2882</f>
        <v>Bagmati</v>
      </c>
      <c r="H2886" s="4" t="n">
        <f aca="false">RAW_DATA!H2882</f>
        <v>2885.86</v>
      </c>
      <c r="I2886" s="5" t="n">
        <f aca="false">RAW_DATA!I2882</f>
        <v>10</v>
      </c>
      <c r="J2886" s="2" t="str">
        <f aca="false">RAW_DATA!J2882</f>
        <v>No</v>
      </c>
      <c r="K2886" s="15" t="n">
        <f aca="false">IF(AND(F2886&lt;&gt;"",E2886&lt;&gt;""),DATEVALUE(F2886)-DATEVALUE(E2886),"")</f>
        <v>2</v>
      </c>
      <c r="L2886" s="4" t="n">
        <f aca="false">H2886*(1-I2886/100)</f>
        <v>2597.274</v>
      </c>
      <c r="M2886" s="4" t="n">
        <f aca="false">H2886*CALCULATIONS!$B$2</f>
        <v>1731.516</v>
      </c>
      <c r="N2886" s="4" t="n">
        <f aca="false">IF(J2886="Yes",H2886*CALCULATIONS!$B$3,0)</f>
        <v>0</v>
      </c>
      <c r="O2886" s="4" t="n">
        <f aca="false">L2886-M2886-N2886</f>
        <v>865.758</v>
      </c>
      <c r="P2886" s="16" t="n">
        <f aca="false">IF(L2886&gt;0,O2886/L2886,"")</f>
        <v>0.333333333333333</v>
      </c>
    </row>
    <row r="2887" customFormat="false" ht="15" hidden="false" customHeight="false" outlineLevel="0" collapsed="false">
      <c r="A2887" s="2" t="str">
        <f aca="false">RAW_DATA!A2883</f>
        <v>ORD-102882</v>
      </c>
      <c r="B2887" s="2" t="str">
        <f aca="false">RAW_DATA!B2883</f>
        <v>CUST-2352</v>
      </c>
      <c r="C2887" s="2" t="str">
        <f aca="false">RAW_DATA!C2883</f>
        <v>Men</v>
      </c>
      <c r="D2887" s="2" t="str">
        <f aca="false">RAW_DATA!D2883</f>
        <v>MEN-JEANS-001</v>
      </c>
      <c r="E2887" s="14" t="str">
        <f aca="false">RAW_DATA!E2883</f>
        <v>2024-05-29</v>
      </c>
      <c r="F2887" s="14" t="str">
        <f aca="false">RAW_DATA!F2883</f>
        <v>2024-06-03</v>
      </c>
      <c r="G2887" s="2" t="str">
        <f aca="false">RAW_DATA!G2883</f>
        <v>Gandaki</v>
      </c>
      <c r="H2887" s="4" t="n">
        <f aca="false">RAW_DATA!H2883</f>
        <v>10297.02</v>
      </c>
      <c r="I2887" s="5" t="n">
        <f aca="false">RAW_DATA!I2883</f>
        <v>10</v>
      </c>
      <c r="J2887" s="2" t="str">
        <f aca="false">RAW_DATA!J2883</f>
        <v>No</v>
      </c>
      <c r="K2887" s="15" t="n">
        <f aca="false">IF(AND(F2887&lt;&gt;"",E2887&lt;&gt;""),DATEVALUE(F2887)-DATEVALUE(E2887),"")</f>
        <v>5</v>
      </c>
      <c r="L2887" s="4" t="n">
        <f aca="false">H2887*(1-I2887/100)</f>
        <v>9267.318</v>
      </c>
      <c r="M2887" s="4" t="n">
        <f aca="false">H2887*CALCULATIONS!$B$2</f>
        <v>6178.212</v>
      </c>
      <c r="N2887" s="4" t="n">
        <f aca="false">IF(J2887="Yes",H2887*CALCULATIONS!$B$3,0)</f>
        <v>0</v>
      </c>
      <c r="O2887" s="4" t="n">
        <f aca="false">L2887-M2887-N2887</f>
        <v>3089.106</v>
      </c>
      <c r="P2887" s="16" t="n">
        <f aca="false">IF(L2887&gt;0,O2887/L2887,"")</f>
        <v>0.333333333333333</v>
      </c>
    </row>
    <row r="2888" customFormat="false" ht="15" hidden="false" customHeight="false" outlineLevel="0" collapsed="false">
      <c r="A2888" s="2" t="str">
        <f aca="false">RAW_DATA!A2884</f>
        <v>ORD-102883</v>
      </c>
      <c r="B2888" s="2" t="str">
        <f aca="false">RAW_DATA!B2884</f>
        <v>CUST-3290</v>
      </c>
      <c r="C2888" s="2" t="str">
        <f aca="false">RAW_DATA!C2884</f>
        <v>Men</v>
      </c>
      <c r="D2888" s="2" t="str">
        <f aca="false">RAW_DATA!D2884</f>
        <v>MEN-CHINO-001</v>
      </c>
      <c r="E2888" s="14" t="str">
        <f aca="false">RAW_DATA!E2884</f>
        <v>2024-04-25</v>
      </c>
      <c r="F2888" s="14" t="str">
        <f aca="false">RAW_DATA!F2884</f>
        <v>2024-04-26</v>
      </c>
      <c r="G2888" s="2" t="str">
        <f aca="false">RAW_DATA!G2884</f>
        <v>Sudurpashchim</v>
      </c>
      <c r="H2888" s="4" t="n">
        <f aca="false">RAW_DATA!H2884</f>
        <v>8117.73</v>
      </c>
      <c r="I2888" s="5" t="n">
        <f aca="false">RAW_DATA!I2884</f>
        <v>5</v>
      </c>
      <c r="J2888" s="2" t="str">
        <f aca="false">RAW_DATA!J2884</f>
        <v>Yes</v>
      </c>
      <c r="K2888" s="15" t="n">
        <f aca="false">IF(AND(F2888&lt;&gt;"",E2888&lt;&gt;""),DATEVALUE(F2888)-DATEVALUE(E2888),"")</f>
        <v>1</v>
      </c>
      <c r="L2888" s="4" t="n">
        <f aca="false">H2888*(1-I2888/100)</f>
        <v>7711.8435</v>
      </c>
      <c r="M2888" s="4" t="n">
        <f aca="false">H2888*CALCULATIONS!$B$2</f>
        <v>4870.638</v>
      </c>
      <c r="N2888" s="4" t="n">
        <f aca="false">IF(J2888="Yes",H2888*CALCULATIONS!$B$3,0)</f>
        <v>1623.546</v>
      </c>
      <c r="O2888" s="4" t="n">
        <f aca="false">L2888-M2888-N2888</f>
        <v>1217.6595</v>
      </c>
      <c r="P2888" s="16" t="n">
        <f aca="false">IF(L2888&gt;0,O2888/L2888,"")</f>
        <v>0.157894736842105</v>
      </c>
    </row>
    <row r="2889" customFormat="false" ht="15" hidden="false" customHeight="false" outlineLevel="0" collapsed="false">
      <c r="A2889" s="2" t="str">
        <f aca="false">RAW_DATA!A2885</f>
        <v>ORD-102884</v>
      </c>
      <c r="B2889" s="2" t="str">
        <f aca="false">RAW_DATA!B2885</f>
        <v>CUST-5841</v>
      </c>
      <c r="C2889" s="2" t="str">
        <f aca="false">RAW_DATA!C2885</f>
        <v>Women</v>
      </c>
      <c r="D2889" s="2" t="str">
        <f aca="false">RAW_DATA!D2885</f>
        <v>WOM-LEHENGA-001</v>
      </c>
      <c r="E2889" s="14" t="str">
        <f aca="false">RAW_DATA!E2885</f>
        <v>2024-02-16</v>
      </c>
      <c r="F2889" s="14" t="str">
        <f aca="false">RAW_DATA!F2885</f>
        <v>2024-02-21</v>
      </c>
      <c r="G2889" s="2" t="str">
        <f aca="false">RAW_DATA!G2885</f>
        <v>Bagmati</v>
      </c>
      <c r="H2889" s="4" t="n">
        <f aca="false">RAW_DATA!H2885</f>
        <v>9449.93</v>
      </c>
      <c r="I2889" s="5" t="n">
        <f aca="false">RAW_DATA!I2885</f>
        <v>25</v>
      </c>
      <c r="J2889" s="2" t="str">
        <f aca="false">RAW_DATA!J2885</f>
        <v>Yes</v>
      </c>
      <c r="K2889" s="15" t="n">
        <f aca="false">IF(AND(F2889&lt;&gt;"",E2889&lt;&gt;""),DATEVALUE(F2889)-DATEVALUE(E2889),"")</f>
        <v>5</v>
      </c>
      <c r="L2889" s="4" t="n">
        <f aca="false">H2889*(1-I2889/100)</f>
        <v>7087.4475</v>
      </c>
      <c r="M2889" s="4" t="n">
        <f aca="false">H2889*CALCULATIONS!$B$2</f>
        <v>5669.958</v>
      </c>
      <c r="N2889" s="4" t="n">
        <f aca="false">IF(J2889="Yes",H2889*CALCULATIONS!$B$3,0)</f>
        <v>1889.986</v>
      </c>
      <c r="O2889" s="4" t="n">
        <f aca="false">L2889-M2889-N2889</f>
        <v>-472.4965</v>
      </c>
      <c r="P2889" s="16" t="n">
        <f aca="false">IF(L2889&gt;0,O2889/L2889,"")</f>
        <v>-0.0666666666666666</v>
      </c>
    </row>
    <row r="2890" customFormat="false" ht="15" hidden="false" customHeight="false" outlineLevel="0" collapsed="false">
      <c r="A2890" s="2" t="str">
        <f aca="false">RAW_DATA!A2886</f>
        <v>ORD-102885</v>
      </c>
      <c r="B2890" s="2" t="str">
        <f aca="false">RAW_DATA!B2886</f>
        <v>CUST-3897</v>
      </c>
      <c r="C2890" s="2" t="str">
        <f aca="false">RAW_DATA!C2886</f>
        <v>Kids</v>
      </c>
      <c r="D2890" s="2" t="str">
        <f aca="false">RAW_DATA!D2886</f>
        <v>KID-KURTA-001</v>
      </c>
      <c r="E2890" s="14" t="str">
        <f aca="false">RAW_DATA!E2886</f>
        <v>2024-02-14</v>
      </c>
      <c r="F2890" s="14" t="str">
        <f aca="false">RAW_DATA!F2886</f>
        <v>2024-02-19</v>
      </c>
      <c r="G2890" s="2" t="str">
        <f aca="false">RAW_DATA!G2886</f>
        <v>Bagmati</v>
      </c>
      <c r="H2890" s="4" t="n">
        <f aca="false">RAW_DATA!H2886</f>
        <v>883.42</v>
      </c>
      <c r="I2890" s="5" t="n">
        <f aca="false">RAW_DATA!I2886</f>
        <v>5</v>
      </c>
      <c r="J2890" s="2" t="str">
        <f aca="false">RAW_DATA!J2886</f>
        <v>No</v>
      </c>
      <c r="K2890" s="15" t="n">
        <f aca="false">IF(AND(F2890&lt;&gt;"",E2890&lt;&gt;""),DATEVALUE(F2890)-DATEVALUE(E2890),"")</f>
        <v>5</v>
      </c>
      <c r="L2890" s="4" t="n">
        <f aca="false">H2890*(1-I2890/100)</f>
        <v>839.249</v>
      </c>
      <c r="M2890" s="4" t="n">
        <f aca="false">H2890*CALCULATIONS!$B$2</f>
        <v>530.052</v>
      </c>
      <c r="N2890" s="4" t="n">
        <f aca="false">IF(J2890="Yes",H2890*CALCULATIONS!$B$3,0)</f>
        <v>0</v>
      </c>
      <c r="O2890" s="4" t="n">
        <f aca="false">L2890-M2890-N2890</f>
        <v>309.197</v>
      </c>
      <c r="P2890" s="16" t="n">
        <f aca="false">IF(L2890&gt;0,O2890/L2890,"")</f>
        <v>0.368421052631579</v>
      </c>
    </row>
    <row r="2891" customFormat="false" ht="15" hidden="false" customHeight="false" outlineLevel="0" collapsed="false">
      <c r="A2891" s="2" t="str">
        <f aca="false">RAW_DATA!A2887</f>
        <v>ORD-102886</v>
      </c>
      <c r="B2891" s="2" t="str">
        <f aca="false">RAW_DATA!B2887</f>
        <v>CUST-1081</v>
      </c>
      <c r="C2891" s="2" t="str">
        <f aca="false">RAW_DATA!C2887</f>
        <v>Kids</v>
      </c>
      <c r="D2891" s="2" t="str">
        <f aca="false">RAW_DATA!D2887</f>
        <v>KID-UNIFORM-001</v>
      </c>
      <c r="E2891" s="14" t="str">
        <f aca="false">RAW_DATA!E2887</f>
        <v>2024-07-26</v>
      </c>
      <c r="F2891" s="14" t="str">
        <f aca="false">RAW_DATA!F2887</f>
        <v>2024-07-31</v>
      </c>
      <c r="G2891" s="2" t="str">
        <f aca="false">RAW_DATA!G2887</f>
        <v>Lumbini</v>
      </c>
      <c r="H2891" s="4" t="n">
        <f aca="false">RAW_DATA!H2887</f>
        <v>3053.35</v>
      </c>
      <c r="I2891" s="5" t="n">
        <f aca="false">RAW_DATA!I2887</f>
        <v>20</v>
      </c>
      <c r="J2891" s="2" t="str">
        <f aca="false">RAW_DATA!J2887</f>
        <v>No</v>
      </c>
      <c r="K2891" s="15" t="n">
        <f aca="false">IF(AND(F2891&lt;&gt;"",E2891&lt;&gt;""),DATEVALUE(F2891)-DATEVALUE(E2891),"")</f>
        <v>5</v>
      </c>
      <c r="L2891" s="4" t="n">
        <f aca="false">H2891*(1-I2891/100)</f>
        <v>2442.68</v>
      </c>
      <c r="M2891" s="4" t="n">
        <f aca="false">H2891*CALCULATIONS!$B$2</f>
        <v>1832.01</v>
      </c>
      <c r="N2891" s="4" t="n">
        <f aca="false">IF(J2891="Yes",H2891*CALCULATIONS!$B$3,0)</f>
        <v>0</v>
      </c>
      <c r="O2891" s="4" t="n">
        <f aca="false">L2891-M2891-N2891</f>
        <v>610.67</v>
      </c>
      <c r="P2891" s="16" t="n">
        <f aca="false">IF(L2891&gt;0,O2891/L2891,"")</f>
        <v>0.25</v>
      </c>
    </row>
    <row r="2892" customFormat="false" ht="15" hidden="false" customHeight="false" outlineLevel="0" collapsed="false">
      <c r="A2892" s="2" t="str">
        <f aca="false">RAW_DATA!A2888</f>
        <v>ORD-102887</v>
      </c>
      <c r="B2892" s="2" t="str">
        <f aca="false">RAW_DATA!B2888</f>
        <v>CUST-3570</v>
      </c>
      <c r="C2892" s="2" t="str">
        <f aca="false">RAW_DATA!C2888</f>
        <v>Men</v>
      </c>
      <c r="D2892" s="2" t="str">
        <f aca="false">RAW_DATA!D2888</f>
        <v>MEN-JEANS-001</v>
      </c>
      <c r="E2892" s="14" t="str">
        <f aca="false">RAW_DATA!E2888</f>
        <v>2024-04-20</v>
      </c>
      <c r="F2892" s="14" t="str">
        <f aca="false">RAW_DATA!F2888</f>
        <v>2024-04-22</v>
      </c>
      <c r="G2892" s="2" t="str">
        <f aca="false">RAW_DATA!G2888</f>
        <v>Karnali</v>
      </c>
      <c r="H2892" s="4" t="n">
        <f aca="false">RAW_DATA!H2888</f>
        <v>978.75</v>
      </c>
      <c r="I2892" s="5" t="n">
        <f aca="false">RAW_DATA!I2888</f>
        <v>30</v>
      </c>
      <c r="J2892" s="2" t="str">
        <f aca="false">RAW_DATA!J2888</f>
        <v>No</v>
      </c>
      <c r="K2892" s="15" t="n">
        <f aca="false">IF(AND(F2892&lt;&gt;"",E2892&lt;&gt;""),DATEVALUE(F2892)-DATEVALUE(E2892),"")</f>
        <v>2</v>
      </c>
      <c r="L2892" s="4" t="n">
        <f aca="false">H2892*(1-I2892/100)</f>
        <v>685.125</v>
      </c>
      <c r="M2892" s="4" t="n">
        <f aca="false">H2892*CALCULATIONS!$B$2</f>
        <v>587.25</v>
      </c>
      <c r="N2892" s="4" t="n">
        <f aca="false">IF(J2892="Yes",H2892*CALCULATIONS!$B$3,0)</f>
        <v>0</v>
      </c>
      <c r="O2892" s="4" t="n">
        <f aca="false">L2892-M2892-N2892</f>
        <v>97.875</v>
      </c>
      <c r="P2892" s="16" t="n">
        <f aca="false">IF(L2892&gt;0,O2892/L2892,"")</f>
        <v>0.142857142857143</v>
      </c>
    </row>
    <row r="2893" customFormat="false" ht="15" hidden="false" customHeight="false" outlineLevel="0" collapsed="false">
      <c r="A2893" s="2" t="str">
        <f aca="false">RAW_DATA!A2889</f>
        <v>ORD-102888</v>
      </c>
      <c r="B2893" s="2" t="str">
        <f aca="false">RAW_DATA!B2889</f>
        <v>CUST-1798</v>
      </c>
      <c r="C2893" s="2" t="str">
        <f aca="false">RAW_DATA!C2889</f>
        <v>Women</v>
      </c>
      <c r="D2893" s="2" t="str">
        <f aca="false">RAW_DATA!D2889</f>
        <v>WOM-JEANS-001</v>
      </c>
      <c r="E2893" s="14" t="str">
        <f aca="false">RAW_DATA!E2889</f>
        <v>2024-04-04</v>
      </c>
      <c r="F2893" s="14" t="str">
        <f aca="false">RAW_DATA!F2889</f>
        <v>2024-04-07</v>
      </c>
      <c r="G2893" s="2" t="str">
        <f aca="false">RAW_DATA!G2889</f>
        <v>Gandaki</v>
      </c>
      <c r="H2893" s="4" t="n">
        <f aca="false">RAW_DATA!H2889</f>
        <v>5695.23</v>
      </c>
      <c r="I2893" s="5" t="n">
        <f aca="false">RAW_DATA!I2889</f>
        <v>30</v>
      </c>
      <c r="J2893" s="2" t="str">
        <f aca="false">RAW_DATA!J2889</f>
        <v>No</v>
      </c>
      <c r="K2893" s="15" t="n">
        <f aca="false">IF(AND(F2893&lt;&gt;"",E2893&lt;&gt;""),DATEVALUE(F2893)-DATEVALUE(E2893),"")</f>
        <v>3</v>
      </c>
      <c r="L2893" s="4" t="n">
        <f aca="false">H2893*(1-I2893/100)</f>
        <v>3986.661</v>
      </c>
      <c r="M2893" s="4" t="n">
        <f aca="false">H2893*CALCULATIONS!$B$2</f>
        <v>3417.138</v>
      </c>
      <c r="N2893" s="4" t="n">
        <f aca="false">IF(J2893="Yes",H2893*CALCULATIONS!$B$3,0)</f>
        <v>0</v>
      </c>
      <c r="O2893" s="4" t="n">
        <f aca="false">L2893-M2893-N2893</f>
        <v>569.523</v>
      </c>
      <c r="P2893" s="16" t="n">
        <f aca="false">IF(L2893&gt;0,O2893/L2893,"")</f>
        <v>0.142857142857143</v>
      </c>
    </row>
    <row r="2894" customFormat="false" ht="15" hidden="false" customHeight="false" outlineLevel="0" collapsed="false">
      <c r="A2894" s="2" t="str">
        <f aca="false">RAW_DATA!A2890</f>
        <v>ORD-102889</v>
      </c>
      <c r="B2894" s="2" t="str">
        <f aca="false">RAW_DATA!B2890</f>
        <v>CUST-2012</v>
      </c>
      <c r="C2894" s="2" t="str">
        <f aca="false">RAW_DATA!C2890</f>
        <v>Men</v>
      </c>
      <c r="D2894" s="2" t="str">
        <f aca="false">RAW_DATA!D2890</f>
        <v>MEN-JEANS-002</v>
      </c>
      <c r="E2894" s="14" t="str">
        <f aca="false">RAW_DATA!E2890</f>
        <v>2024-04-25</v>
      </c>
      <c r="F2894" s="14" t="str">
        <f aca="false">RAW_DATA!F2890</f>
        <v>2024-04-30</v>
      </c>
      <c r="G2894" s="2" t="str">
        <f aca="false">RAW_DATA!G2890</f>
        <v>Gandaki</v>
      </c>
      <c r="H2894" s="4" t="n">
        <f aca="false">RAW_DATA!H2890</f>
        <v>5918.24</v>
      </c>
      <c r="I2894" s="5" t="n">
        <f aca="false">RAW_DATA!I2890</f>
        <v>5</v>
      </c>
      <c r="J2894" s="2" t="str">
        <f aca="false">RAW_DATA!J2890</f>
        <v>No</v>
      </c>
      <c r="K2894" s="15" t="n">
        <f aca="false">IF(AND(F2894&lt;&gt;"",E2894&lt;&gt;""),DATEVALUE(F2894)-DATEVALUE(E2894),"")</f>
        <v>5</v>
      </c>
      <c r="L2894" s="4" t="n">
        <f aca="false">H2894*(1-I2894/100)</f>
        <v>5622.328</v>
      </c>
      <c r="M2894" s="4" t="n">
        <f aca="false">H2894*CALCULATIONS!$B$2</f>
        <v>3550.944</v>
      </c>
      <c r="N2894" s="4" t="n">
        <f aca="false">IF(J2894="Yes",H2894*CALCULATIONS!$B$3,0)</f>
        <v>0</v>
      </c>
      <c r="O2894" s="4" t="n">
        <f aca="false">L2894-M2894-N2894</f>
        <v>2071.384</v>
      </c>
      <c r="P2894" s="16" t="n">
        <f aca="false">IF(L2894&gt;0,O2894/L2894,"")</f>
        <v>0.368421052631579</v>
      </c>
    </row>
    <row r="2895" customFormat="false" ht="15" hidden="false" customHeight="false" outlineLevel="0" collapsed="false">
      <c r="A2895" s="2" t="str">
        <f aca="false">RAW_DATA!A2891</f>
        <v>ORD-102890</v>
      </c>
      <c r="B2895" s="2" t="str">
        <f aca="false">RAW_DATA!B2891</f>
        <v>CUST-6578</v>
      </c>
      <c r="C2895" s="2" t="str">
        <f aca="false">RAW_DATA!C2891</f>
        <v>Men</v>
      </c>
      <c r="D2895" s="2" t="str">
        <f aca="false">RAW_DATA!D2891</f>
        <v>MEN-SHIRT-001</v>
      </c>
      <c r="E2895" s="14" t="str">
        <f aca="false">RAW_DATA!E2891</f>
        <v>2024-08-08</v>
      </c>
      <c r="F2895" s="14" t="str">
        <f aca="false">RAW_DATA!F2891</f>
        <v>2024-08-10</v>
      </c>
      <c r="G2895" s="2" t="str">
        <f aca="false">RAW_DATA!G2891</f>
        <v>Bagmati</v>
      </c>
      <c r="H2895" s="4" t="n">
        <f aca="false">RAW_DATA!H2891</f>
        <v>9896.45</v>
      </c>
      <c r="I2895" s="5" t="n">
        <f aca="false">RAW_DATA!I2891</f>
        <v>20</v>
      </c>
      <c r="J2895" s="2" t="str">
        <f aca="false">RAW_DATA!J2891</f>
        <v>Yes</v>
      </c>
      <c r="K2895" s="15" t="n">
        <f aca="false">IF(AND(F2895&lt;&gt;"",E2895&lt;&gt;""),DATEVALUE(F2895)-DATEVALUE(E2895),"")</f>
        <v>2</v>
      </c>
      <c r="L2895" s="4" t="n">
        <f aca="false">H2895*(1-I2895/100)</f>
        <v>7917.16</v>
      </c>
      <c r="M2895" s="4" t="n">
        <f aca="false">H2895*CALCULATIONS!$B$2</f>
        <v>5937.87</v>
      </c>
      <c r="N2895" s="4" t="n">
        <f aca="false">IF(J2895="Yes",H2895*CALCULATIONS!$B$3,0)</f>
        <v>1979.29</v>
      </c>
      <c r="O2895" s="4" t="n">
        <f aca="false">L2895-M2895-N2895</f>
        <v>0</v>
      </c>
      <c r="P2895" s="16" t="n">
        <f aca="false">IF(L2895&gt;0,O2895/L2895,"")</f>
        <v>0</v>
      </c>
    </row>
    <row r="2896" customFormat="false" ht="15" hidden="false" customHeight="false" outlineLevel="0" collapsed="false">
      <c r="A2896" s="2" t="str">
        <f aca="false">RAW_DATA!A2892</f>
        <v>ORD-102891</v>
      </c>
      <c r="B2896" s="2" t="str">
        <f aca="false">RAW_DATA!B2892</f>
        <v>CUST-1040</v>
      </c>
      <c r="C2896" s="2" t="str">
        <f aca="false">RAW_DATA!C2892</f>
        <v>Men</v>
      </c>
      <c r="D2896" s="2" t="str">
        <f aca="false">RAW_DATA!D2892</f>
        <v>MEN-JACKET-001</v>
      </c>
      <c r="E2896" s="14" t="str">
        <f aca="false">RAW_DATA!E2892</f>
        <v>2024-07-07</v>
      </c>
      <c r="F2896" s="14" t="str">
        <f aca="false">RAW_DATA!F2892</f>
        <v>2024-07-12</v>
      </c>
      <c r="G2896" s="2" t="str">
        <f aca="false">RAW_DATA!G2892</f>
        <v>Lumbini</v>
      </c>
      <c r="H2896" s="4" t="n">
        <f aca="false">RAW_DATA!H2892</f>
        <v>7954.78</v>
      </c>
      <c r="I2896" s="5" t="n">
        <f aca="false">RAW_DATA!I2892</f>
        <v>0</v>
      </c>
      <c r="J2896" s="2" t="str">
        <f aca="false">RAW_DATA!J2892</f>
        <v>No</v>
      </c>
      <c r="K2896" s="15" t="n">
        <f aca="false">IF(AND(F2896&lt;&gt;"",E2896&lt;&gt;""),DATEVALUE(F2896)-DATEVALUE(E2896),"")</f>
        <v>5</v>
      </c>
      <c r="L2896" s="4" t="n">
        <f aca="false">H2896*(1-I2896/100)</f>
        <v>7954.78</v>
      </c>
      <c r="M2896" s="4" t="n">
        <f aca="false">H2896*CALCULATIONS!$B$2</f>
        <v>4772.868</v>
      </c>
      <c r="N2896" s="4" t="n">
        <f aca="false">IF(J2896="Yes",H2896*CALCULATIONS!$B$3,0)</f>
        <v>0</v>
      </c>
      <c r="O2896" s="4" t="n">
        <f aca="false">L2896-M2896-N2896</f>
        <v>3181.912</v>
      </c>
      <c r="P2896" s="16" t="n">
        <f aca="false">IF(L2896&gt;0,O2896/L2896,"")</f>
        <v>0.4</v>
      </c>
    </row>
    <row r="2897" customFormat="false" ht="15" hidden="false" customHeight="false" outlineLevel="0" collapsed="false">
      <c r="A2897" s="2" t="str">
        <f aca="false">RAW_DATA!A2893</f>
        <v>ORD-102892</v>
      </c>
      <c r="B2897" s="2" t="str">
        <f aca="false">RAW_DATA!B2893</f>
        <v>CUST-6638</v>
      </c>
      <c r="C2897" s="2" t="str">
        <f aca="false">RAW_DATA!C2893</f>
        <v>Women</v>
      </c>
      <c r="D2897" s="2" t="str">
        <f aca="false">RAW_DATA!D2893</f>
        <v>WOM-SCARF-001</v>
      </c>
      <c r="E2897" s="14" t="str">
        <f aca="false">RAW_DATA!E2893</f>
        <v>2024-04-26</v>
      </c>
      <c r="F2897" s="14" t="str">
        <f aca="false">RAW_DATA!F2893</f>
        <v>2024-04-27</v>
      </c>
      <c r="G2897" s="2" t="str">
        <f aca="false">RAW_DATA!G2893</f>
        <v>Sudurpashchim</v>
      </c>
      <c r="H2897" s="4" t="n">
        <f aca="false">RAW_DATA!H2893</f>
        <v>13528.51</v>
      </c>
      <c r="I2897" s="5" t="n">
        <f aca="false">RAW_DATA!I2893</f>
        <v>30</v>
      </c>
      <c r="J2897" s="2" t="str">
        <f aca="false">RAW_DATA!J2893</f>
        <v>No</v>
      </c>
      <c r="K2897" s="15" t="n">
        <f aca="false">IF(AND(F2897&lt;&gt;"",E2897&lt;&gt;""),DATEVALUE(F2897)-DATEVALUE(E2897),"")</f>
        <v>1</v>
      </c>
      <c r="L2897" s="4" t="n">
        <f aca="false">H2897*(1-I2897/100)</f>
        <v>9469.957</v>
      </c>
      <c r="M2897" s="4" t="n">
        <f aca="false">H2897*CALCULATIONS!$B$2</f>
        <v>8117.106</v>
      </c>
      <c r="N2897" s="4" t="n">
        <f aca="false">IF(J2897="Yes",H2897*CALCULATIONS!$B$3,0)</f>
        <v>0</v>
      </c>
      <c r="O2897" s="4" t="n">
        <f aca="false">L2897-M2897-N2897</f>
        <v>1352.851</v>
      </c>
      <c r="P2897" s="16" t="n">
        <f aca="false">IF(L2897&gt;0,O2897/L2897,"")</f>
        <v>0.142857142857143</v>
      </c>
    </row>
    <row r="2898" customFormat="false" ht="15" hidden="false" customHeight="false" outlineLevel="0" collapsed="false">
      <c r="A2898" s="2" t="str">
        <f aca="false">RAW_DATA!A2894</f>
        <v>ORD-102893</v>
      </c>
      <c r="B2898" s="2" t="str">
        <f aca="false">RAW_DATA!B2894</f>
        <v>CUST-9756</v>
      </c>
      <c r="C2898" s="2" t="str">
        <f aca="false">RAW_DATA!C2894</f>
        <v>Women</v>
      </c>
      <c r="D2898" s="2" t="str">
        <f aca="false">RAW_DATA!D2894</f>
        <v>WOM-TOP-001</v>
      </c>
      <c r="E2898" s="14" t="str">
        <f aca="false">RAW_DATA!E2894</f>
        <v>2024-07-16</v>
      </c>
      <c r="F2898" s="14" t="str">
        <f aca="false">RAW_DATA!F2894</f>
        <v>2024-07-23</v>
      </c>
      <c r="G2898" s="2" t="str">
        <f aca="false">RAW_DATA!G2894</f>
        <v>Bagmati</v>
      </c>
      <c r="H2898" s="4" t="n">
        <f aca="false">RAW_DATA!H2894</f>
        <v>1701.23</v>
      </c>
      <c r="I2898" s="5" t="n">
        <f aca="false">RAW_DATA!I2894</f>
        <v>5</v>
      </c>
      <c r="J2898" s="2" t="str">
        <f aca="false">RAW_DATA!J2894</f>
        <v>No</v>
      </c>
      <c r="K2898" s="15" t="n">
        <f aca="false">IF(AND(F2898&lt;&gt;"",E2898&lt;&gt;""),DATEVALUE(F2898)-DATEVALUE(E2898),"")</f>
        <v>7</v>
      </c>
      <c r="L2898" s="4" t="n">
        <f aca="false">H2898*(1-I2898/100)</f>
        <v>1616.1685</v>
      </c>
      <c r="M2898" s="4" t="n">
        <f aca="false">H2898*CALCULATIONS!$B$2</f>
        <v>1020.738</v>
      </c>
      <c r="N2898" s="4" t="n">
        <f aca="false">IF(J2898="Yes",H2898*CALCULATIONS!$B$3,0)</f>
        <v>0</v>
      </c>
      <c r="O2898" s="4" t="n">
        <f aca="false">L2898-M2898-N2898</f>
        <v>595.4305</v>
      </c>
      <c r="P2898" s="16" t="n">
        <f aca="false">IF(L2898&gt;0,O2898/L2898,"")</f>
        <v>0.368421052631579</v>
      </c>
    </row>
    <row r="2899" customFormat="false" ht="15" hidden="false" customHeight="false" outlineLevel="0" collapsed="false">
      <c r="A2899" s="2" t="str">
        <f aca="false">RAW_DATA!A2895</f>
        <v>ORD-102894</v>
      </c>
      <c r="B2899" s="2" t="str">
        <f aca="false">RAW_DATA!B2895</f>
        <v>CUST-2937</v>
      </c>
      <c r="C2899" s="2" t="str">
        <f aca="false">RAW_DATA!C2895</f>
        <v>Women</v>
      </c>
      <c r="D2899" s="2" t="str">
        <f aca="false">RAW_DATA!D2895</f>
        <v>WOM-JEANS-001</v>
      </c>
      <c r="E2899" s="14" t="str">
        <f aca="false">RAW_DATA!E2895</f>
        <v>2024-05-27</v>
      </c>
      <c r="F2899" s="14" t="str">
        <f aca="false">RAW_DATA!F2895</f>
        <v>2024-06-05</v>
      </c>
      <c r="G2899" s="2" t="str">
        <f aca="false">RAW_DATA!G2895</f>
        <v>Madhesh</v>
      </c>
      <c r="H2899" s="4" t="n">
        <f aca="false">RAW_DATA!H2895</f>
        <v>6895.84</v>
      </c>
      <c r="I2899" s="5" t="n">
        <f aca="false">RAW_DATA!I2895</f>
        <v>10</v>
      </c>
      <c r="J2899" s="2" t="str">
        <f aca="false">RAW_DATA!J2895</f>
        <v>No</v>
      </c>
      <c r="K2899" s="15" t="n">
        <f aca="false">IF(AND(F2899&lt;&gt;"",E2899&lt;&gt;""),DATEVALUE(F2899)-DATEVALUE(E2899),"")</f>
        <v>9</v>
      </c>
      <c r="L2899" s="4" t="n">
        <f aca="false">H2899*(1-I2899/100)</f>
        <v>6206.256</v>
      </c>
      <c r="M2899" s="4" t="n">
        <f aca="false">H2899*CALCULATIONS!$B$2</f>
        <v>4137.504</v>
      </c>
      <c r="N2899" s="4" t="n">
        <f aca="false">IF(J2899="Yes",H2899*CALCULATIONS!$B$3,0)</f>
        <v>0</v>
      </c>
      <c r="O2899" s="4" t="n">
        <f aca="false">L2899-M2899-N2899</f>
        <v>2068.752</v>
      </c>
      <c r="P2899" s="16" t="n">
        <f aca="false">IF(L2899&gt;0,O2899/L2899,"")</f>
        <v>0.333333333333333</v>
      </c>
    </row>
    <row r="2900" customFormat="false" ht="15" hidden="false" customHeight="false" outlineLevel="0" collapsed="false">
      <c r="A2900" s="2" t="str">
        <f aca="false">RAW_DATA!A2896</f>
        <v>ORD-102895</v>
      </c>
      <c r="B2900" s="2" t="str">
        <f aca="false">RAW_DATA!B2896</f>
        <v>CUST-9174</v>
      </c>
      <c r="C2900" s="2" t="str">
        <f aca="false">RAW_DATA!C2896</f>
        <v>Women</v>
      </c>
      <c r="D2900" s="2" t="str">
        <f aca="false">RAW_DATA!D2896</f>
        <v>WOM-BLOUSE-001</v>
      </c>
      <c r="E2900" s="14" t="str">
        <f aca="false">RAW_DATA!E2896</f>
        <v>2024-02-23</v>
      </c>
      <c r="F2900" s="14" t="str">
        <f aca="false">RAW_DATA!F2896</f>
        <v>2024-03-05</v>
      </c>
      <c r="G2900" s="2" t="str">
        <f aca="false">RAW_DATA!G2896</f>
        <v>Bagmati</v>
      </c>
      <c r="H2900" s="4" t="n">
        <f aca="false">RAW_DATA!H2896</f>
        <v>10639.84</v>
      </c>
      <c r="I2900" s="5" t="n">
        <f aca="false">RAW_DATA!I2896</f>
        <v>20</v>
      </c>
      <c r="J2900" s="2" t="str">
        <f aca="false">RAW_DATA!J2896</f>
        <v>No</v>
      </c>
      <c r="K2900" s="15" t="n">
        <f aca="false">IF(AND(F2900&lt;&gt;"",E2900&lt;&gt;""),DATEVALUE(F2900)-DATEVALUE(E2900),"")</f>
        <v>11</v>
      </c>
      <c r="L2900" s="4" t="n">
        <f aca="false">H2900*(1-I2900/100)</f>
        <v>8511.872</v>
      </c>
      <c r="M2900" s="4" t="n">
        <f aca="false">H2900*CALCULATIONS!$B$2</f>
        <v>6383.904</v>
      </c>
      <c r="N2900" s="4" t="n">
        <f aca="false">IF(J2900="Yes",H2900*CALCULATIONS!$B$3,0)</f>
        <v>0</v>
      </c>
      <c r="O2900" s="4" t="n">
        <f aca="false">L2900-M2900-N2900</f>
        <v>2127.968</v>
      </c>
      <c r="P2900" s="16" t="n">
        <f aca="false">IF(L2900&gt;0,O2900/L2900,"")</f>
        <v>0.25</v>
      </c>
    </row>
    <row r="2901" customFormat="false" ht="15" hidden="false" customHeight="false" outlineLevel="0" collapsed="false">
      <c r="A2901" s="2" t="str">
        <f aca="false">RAW_DATA!A2897</f>
        <v>ORD-102896</v>
      </c>
      <c r="B2901" s="2" t="str">
        <f aca="false">RAW_DATA!B2897</f>
        <v>CUST-7849</v>
      </c>
      <c r="C2901" s="2" t="str">
        <f aca="false">RAW_DATA!C2897</f>
        <v>Women</v>
      </c>
      <c r="D2901" s="2" t="str">
        <f aca="false">RAW_DATA!D2897</f>
        <v>WOM-LEHENGA-001</v>
      </c>
      <c r="E2901" s="14" t="str">
        <f aca="false">RAW_DATA!E2897</f>
        <v>2024-03-31</v>
      </c>
      <c r="F2901" s="14" t="str">
        <f aca="false">RAW_DATA!F2897</f>
        <v>2024-04-07</v>
      </c>
      <c r="G2901" s="2" t="str">
        <f aca="false">RAW_DATA!G2897</f>
        <v>Lumbini</v>
      </c>
      <c r="H2901" s="4" t="n">
        <f aca="false">RAW_DATA!H2897</f>
        <v>1346.99</v>
      </c>
      <c r="I2901" s="5" t="n">
        <f aca="false">RAW_DATA!I2897</f>
        <v>10</v>
      </c>
      <c r="J2901" s="2" t="str">
        <f aca="false">RAW_DATA!J2897</f>
        <v>No</v>
      </c>
      <c r="K2901" s="15" t="n">
        <f aca="false">IF(AND(F2901&lt;&gt;"",E2901&lt;&gt;""),DATEVALUE(F2901)-DATEVALUE(E2901),"")</f>
        <v>7</v>
      </c>
      <c r="L2901" s="4" t="n">
        <f aca="false">H2901*(1-I2901/100)</f>
        <v>1212.291</v>
      </c>
      <c r="M2901" s="4" t="n">
        <f aca="false">H2901*CALCULATIONS!$B$2</f>
        <v>808.194</v>
      </c>
      <c r="N2901" s="4" t="n">
        <f aca="false">IF(J2901="Yes",H2901*CALCULATIONS!$B$3,0)</f>
        <v>0</v>
      </c>
      <c r="O2901" s="4" t="n">
        <f aca="false">L2901-M2901-N2901</f>
        <v>404.097</v>
      </c>
      <c r="P2901" s="16" t="n">
        <f aca="false">IF(L2901&gt;0,O2901/L2901,"")</f>
        <v>0.333333333333333</v>
      </c>
    </row>
    <row r="2902" customFormat="false" ht="15" hidden="false" customHeight="false" outlineLevel="0" collapsed="false">
      <c r="A2902" s="2" t="str">
        <f aca="false">RAW_DATA!A2898</f>
        <v>ORD-102897</v>
      </c>
      <c r="B2902" s="2" t="str">
        <f aca="false">RAW_DATA!B2898</f>
        <v>CUST-1900</v>
      </c>
      <c r="C2902" s="2" t="str">
        <f aca="false">RAW_DATA!C2898</f>
        <v>Men</v>
      </c>
      <c r="D2902" s="2" t="str">
        <f aca="false">RAW_DATA!D2898</f>
        <v>MEN-SHIRT-001</v>
      </c>
      <c r="E2902" s="14" t="str">
        <f aca="false">RAW_DATA!E2898</f>
        <v>2024-12-24</v>
      </c>
      <c r="F2902" s="14" t="str">
        <f aca="false">RAW_DATA!F2898</f>
        <v>2024-12-31</v>
      </c>
      <c r="G2902" s="2" t="str">
        <f aca="false">RAW_DATA!G2898</f>
        <v>Lumbini</v>
      </c>
      <c r="H2902" s="4" t="n">
        <f aca="false">RAW_DATA!H2898</f>
        <v>8529.73</v>
      </c>
      <c r="I2902" s="5" t="n">
        <f aca="false">RAW_DATA!I2898</f>
        <v>5</v>
      </c>
      <c r="J2902" s="2" t="str">
        <f aca="false">RAW_DATA!J2898</f>
        <v>No</v>
      </c>
      <c r="K2902" s="15" t="n">
        <f aca="false">IF(AND(F2902&lt;&gt;"",E2902&lt;&gt;""),DATEVALUE(F2902)-DATEVALUE(E2902),"")</f>
        <v>7</v>
      </c>
      <c r="L2902" s="4" t="n">
        <f aca="false">H2902*(1-I2902/100)</f>
        <v>8103.2435</v>
      </c>
      <c r="M2902" s="4" t="n">
        <f aca="false">H2902*CALCULATIONS!$B$2</f>
        <v>5117.838</v>
      </c>
      <c r="N2902" s="4" t="n">
        <f aca="false">IF(J2902="Yes",H2902*CALCULATIONS!$B$3,0)</f>
        <v>0</v>
      </c>
      <c r="O2902" s="4" t="n">
        <f aca="false">L2902-M2902-N2902</f>
        <v>2985.4055</v>
      </c>
      <c r="P2902" s="16" t="n">
        <f aca="false">IF(L2902&gt;0,O2902/L2902,"")</f>
        <v>0.368421052631579</v>
      </c>
    </row>
    <row r="2903" customFormat="false" ht="15" hidden="false" customHeight="false" outlineLevel="0" collapsed="false">
      <c r="A2903" s="2" t="str">
        <f aca="false">RAW_DATA!A2899</f>
        <v>ORD-102898</v>
      </c>
      <c r="B2903" s="2" t="str">
        <f aca="false">RAW_DATA!B2899</f>
        <v>CUST-7402</v>
      </c>
      <c r="C2903" s="2" t="str">
        <f aca="false">RAW_DATA!C2899</f>
        <v>Women</v>
      </c>
      <c r="D2903" s="2" t="str">
        <f aca="false">RAW_DATA!D2899</f>
        <v>WOM-SAREE-001</v>
      </c>
      <c r="E2903" s="14" t="str">
        <f aca="false">RAW_DATA!E2899</f>
        <v>2024-03-08</v>
      </c>
      <c r="F2903" s="14" t="str">
        <f aca="false">RAW_DATA!F2899</f>
        <v>2024-03-12</v>
      </c>
      <c r="G2903" s="2" t="str">
        <f aca="false">RAW_DATA!G2899</f>
        <v>Lumbini</v>
      </c>
      <c r="H2903" s="4" t="n">
        <f aca="false">RAW_DATA!H2899</f>
        <v>1368.17</v>
      </c>
      <c r="I2903" s="5" t="n">
        <f aca="false">RAW_DATA!I2899</f>
        <v>20</v>
      </c>
      <c r="J2903" s="2" t="str">
        <f aca="false">RAW_DATA!J2899</f>
        <v>No</v>
      </c>
      <c r="K2903" s="15" t="n">
        <f aca="false">IF(AND(F2903&lt;&gt;"",E2903&lt;&gt;""),DATEVALUE(F2903)-DATEVALUE(E2903),"")</f>
        <v>4</v>
      </c>
      <c r="L2903" s="4" t="n">
        <f aca="false">H2903*(1-I2903/100)</f>
        <v>1094.536</v>
      </c>
      <c r="M2903" s="4" t="n">
        <f aca="false">H2903*CALCULATIONS!$B$2</f>
        <v>820.902</v>
      </c>
      <c r="N2903" s="4" t="n">
        <f aca="false">IF(J2903="Yes",H2903*CALCULATIONS!$B$3,0)</f>
        <v>0</v>
      </c>
      <c r="O2903" s="4" t="n">
        <f aca="false">L2903-M2903-N2903</f>
        <v>273.634</v>
      </c>
      <c r="P2903" s="16" t="n">
        <f aca="false">IF(L2903&gt;0,O2903/L2903,"")</f>
        <v>0.25</v>
      </c>
    </row>
    <row r="2904" customFormat="false" ht="15" hidden="false" customHeight="false" outlineLevel="0" collapsed="false">
      <c r="A2904" s="2" t="str">
        <f aca="false">RAW_DATA!A2900</f>
        <v>ORD-102899</v>
      </c>
      <c r="B2904" s="2" t="str">
        <f aca="false">RAW_DATA!B2900</f>
        <v>CUST-4350</v>
      </c>
      <c r="C2904" s="2" t="str">
        <f aca="false">RAW_DATA!C2900</f>
        <v>Women</v>
      </c>
      <c r="D2904" s="2" t="str">
        <f aca="false">RAW_DATA!D2900</f>
        <v>WOM-CARDIGAN-001</v>
      </c>
      <c r="E2904" s="14" t="str">
        <f aca="false">RAW_DATA!E2900</f>
        <v>2024-11-18</v>
      </c>
      <c r="F2904" s="14" t="str">
        <f aca="false">RAW_DATA!F2900</f>
        <v>2024-11-27</v>
      </c>
      <c r="G2904" s="2" t="str">
        <f aca="false">RAW_DATA!G2900</f>
        <v>Lumbini</v>
      </c>
      <c r="H2904" s="4" t="n">
        <f aca="false">RAW_DATA!H2900</f>
        <v>848.59</v>
      </c>
      <c r="I2904" s="5" t="n">
        <f aca="false">RAW_DATA!I2900</f>
        <v>15</v>
      </c>
      <c r="J2904" s="2" t="str">
        <f aca="false">RAW_DATA!J2900</f>
        <v>No</v>
      </c>
      <c r="K2904" s="15" t="n">
        <f aca="false">IF(AND(F2904&lt;&gt;"",E2904&lt;&gt;""),DATEVALUE(F2904)-DATEVALUE(E2904),"")</f>
        <v>9</v>
      </c>
      <c r="L2904" s="4" t="n">
        <f aca="false">H2904*(1-I2904/100)</f>
        <v>721.3015</v>
      </c>
      <c r="M2904" s="4" t="n">
        <f aca="false">H2904*CALCULATIONS!$B$2</f>
        <v>509.154</v>
      </c>
      <c r="N2904" s="4" t="n">
        <f aca="false">IF(J2904="Yes",H2904*CALCULATIONS!$B$3,0)</f>
        <v>0</v>
      </c>
      <c r="O2904" s="4" t="n">
        <f aca="false">L2904-M2904-N2904</f>
        <v>212.1475</v>
      </c>
      <c r="P2904" s="16" t="n">
        <f aca="false">IF(L2904&gt;0,O2904/L2904,"")</f>
        <v>0.294117647058824</v>
      </c>
    </row>
    <row r="2905" customFormat="false" ht="15" hidden="false" customHeight="false" outlineLevel="0" collapsed="false">
      <c r="A2905" s="2" t="str">
        <f aca="false">RAW_DATA!A2901</f>
        <v>ORD-102900</v>
      </c>
      <c r="B2905" s="2" t="str">
        <f aca="false">RAW_DATA!B2901</f>
        <v>CUST-3261</v>
      </c>
      <c r="C2905" s="2" t="str">
        <f aca="false">RAW_DATA!C2901</f>
        <v>Men</v>
      </c>
      <c r="D2905" s="2" t="str">
        <f aca="false">RAW_DATA!D2901</f>
        <v>MEN-JEANS-001</v>
      </c>
      <c r="E2905" s="14" t="str">
        <f aca="false">RAW_DATA!E2901</f>
        <v>2024-10-03</v>
      </c>
      <c r="F2905" s="14" t="str">
        <f aca="false">RAW_DATA!F2901</f>
        <v>2024-10-08</v>
      </c>
      <c r="G2905" s="2" t="str">
        <f aca="false">RAW_DATA!G2901</f>
        <v>Bagmati</v>
      </c>
      <c r="H2905" s="4" t="n">
        <f aca="false">RAW_DATA!H2901</f>
        <v>7551.27</v>
      </c>
      <c r="I2905" s="5" t="n">
        <f aca="false">RAW_DATA!I2901</f>
        <v>25</v>
      </c>
      <c r="J2905" s="2" t="str">
        <f aca="false">RAW_DATA!J2901</f>
        <v>Yes</v>
      </c>
      <c r="K2905" s="15" t="n">
        <f aca="false">IF(AND(F2905&lt;&gt;"",E2905&lt;&gt;""),DATEVALUE(F2905)-DATEVALUE(E2905),"")</f>
        <v>5</v>
      </c>
      <c r="L2905" s="4" t="n">
        <f aca="false">H2905*(1-I2905/100)</f>
        <v>5663.4525</v>
      </c>
      <c r="M2905" s="4" t="n">
        <f aca="false">H2905*CALCULATIONS!$B$2</f>
        <v>4530.762</v>
      </c>
      <c r="N2905" s="4" t="n">
        <f aca="false">IF(J2905="Yes",H2905*CALCULATIONS!$B$3,0)</f>
        <v>1510.254</v>
      </c>
      <c r="O2905" s="4" t="n">
        <f aca="false">L2905-M2905-N2905</f>
        <v>-377.5635</v>
      </c>
      <c r="P2905" s="16" t="n">
        <f aca="false">IF(L2905&gt;0,O2905/L2905,"")</f>
        <v>-0.0666666666666666</v>
      </c>
    </row>
    <row r="2906" customFormat="false" ht="15" hidden="false" customHeight="false" outlineLevel="0" collapsed="false">
      <c r="A2906" s="2" t="str">
        <f aca="false">RAW_DATA!A2902</f>
        <v>ORD-102901</v>
      </c>
      <c r="B2906" s="2" t="str">
        <f aca="false">RAW_DATA!B2902</f>
        <v>CUST-2361</v>
      </c>
      <c r="C2906" s="2" t="str">
        <f aca="false">RAW_DATA!C2902</f>
        <v>Men</v>
      </c>
      <c r="D2906" s="2" t="str">
        <f aca="false">RAW_DATA!D2902</f>
        <v>MEN-CHINO-001</v>
      </c>
      <c r="E2906" s="14" t="str">
        <f aca="false">RAW_DATA!E2902</f>
        <v>2024-07-31</v>
      </c>
      <c r="F2906" s="14" t="str">
        <f aca="false">RAW_DATA!F2902</f>
        <v>2024-08-03</v>
      </c>
      <c r="G2906" s="2" t="str">
        <f aca="false">RAW_DATA!G2902</f>
        <v>Lumbini</v>
      </c>
      <c r="H2906" s="4" t="n">
        <f aca="false">RAW_DATA!H2902</f>
        <v>7933.12</v>
      </c>
      <c r="I2906" s="5" t="n">
        <f aca="false">RAW_DATA!I2902</f>
        <v>25</v>
      </c>
      <c r="J2906" s="2" t="str">
        <f aca="false">RAW_DATA!J2902</f>
        <v>No</v>
      </c>
      <c r="K2906" s="15" t="n">
        <f aca="false">IF(AND(F2906&lt;&gt;"",E2906&lt;&gt;""),DATEVALUE(F2906)-DATEVALUE(E2906),"")</f>
        <v>3</v>
      </c>
      <c r="L2906" s="4" t="n">
        <f aca="false">H2906*(1-I2906/100)</f>
        <v>5949.84</v>
      </c>
      <c r="M2906" s="4" t="n">
        <f aca="false">H2906*CALCULATIONS!$B$2</f>
        <v>4759.872</v>
      </c>
      <c r="N2906" s="4" t="n">
        <f aca="false">IF(J2906="Yes",H2906*CALCULATIONS!$B$3,0)</f>
        <v>0</v>
      </c>
      <c r="O2906" s="4" t="n">
        <f aca="false">L2906-M2906-N2906</f>
        <v>1189.968</v>
      </c>
      <c r="P2906" s="16" t="n">
        <f aca="false">IF(L2906&gt;0,O2906/L2906,"")</f>
        <v>0.2</v>
      </c>
    </row>
    <row r="2907" customFormat="false" ht="15" hidden="false" customHeight="false" outlineLevel="0" collapsed="false">
      <c r="A2907" s="2" t="str">
        <f aca="false">RAW_DATA!A2903</f>
        <v>ORD-102902</v>
      </c>
      <c r="B2907" s="2" t="str">
        <f aca="false">RAW_DATA!B2903</f>
        <v>CUST-6515</v>
      </c>
      <c r="C2907" s="2" t="str">
        <f aca="false">RAW_DATA!C2903</f>
        <v>Men</v>
      </c>
      <c r="D2907" s="2" t="str">
        <f aca="false">RAW_DATA!D2903</f>
        <v>MEN-JEANS-001</v>
      </c>
      <c r="E2907" s="14" t="str">
        <f aca="false">RAW_DATA!E2903</f>
        <v>2024-01-15</v>
      </c>
      <c r="F2907" s="14" t="str">
        <f aca="false">RAW_DATA!F2903</f>
        <v>2024-01-27</v>
      </c>
      <c r="G2907" s="2" t="str">
        <f aca="false">RAW_DATA!G2903</f>
        <v>Gandaki</v>
      </c>
      <c r="H2907" s="4" t="n">
        <f aca="false">RAW_DATA!H2903</f>
        <v>812.81</v>
      </c>
      <c r="I2907" s="5" t="n">
        <f aca="false">RAW_DATA!I2903</f>
        <v>5</v>
      </c>
      <c r="J2907" s="2" t="str">
        <f aca="false">RAW_DATA!J2903</f>
        <v>No</v>
      </c>
      <c r="K2907" s="15" t="n">
        <f aca="false">IF(AND(F2907&lt;&gt;"",E2907&lt;&gt;""),DATEVALUE(F2907)-DATEVALUE(E2907),"")</f>
        <v>12</v>
      </c>
      <c r="L2907" s="4" t="n">
        <f aca="false">H2907*(1-I2907/100)</f>
        <v>772.1695</v>
      </c>
      <c r="M2907" s="4" t="n">
        <f aca="false">H2907*CALCULATIONS!$B$2</f>
        <v>487.686</v>
      </c>
      <c r="N2907" s="4" t="n">
        <f aca="false">IF(J2907="Yes",H2907*CALCULATIONS!$B$3,0)</f>
        <v>0</v>
      </c>
      <c r="O2907" s="4" t="n">
        <f aca="false">L2907-M2907-N2907</f>
        <v>284.4835</v>
      </c>
      <c r="P2907" s="16" t="n">
        <f aca="false">IF(L2907&gt;0,O2907/L2907,"")</f>
        <v>0.368421052631579</v>
      </c>
    </row>
    <row r="2908" customFormat="false" ht="15" hidden="false" customHeight="false" outlineLevel="0" collapsed="false">
      <c r="A2908" s="2" t="str">
        <f aca="false">RAW_DATA!A2904</f>
        <v>ORD-102903</v>
      </c>
      <c r="B2908" s="2" t="str">
        <f aca="false">RAW_DATA!B2904</f>
        <v>CUST-2198</v>
      </c>
      <c r="C2908" s="2" t="str">
        <f aca="false">RAW_DATA!C2904</f>
        <v>Women</v>
      </c>
      <c r="D2908" s="2" t="str">
        <f aca="false">RAW_DATA!D2904</f>
        <v>WOM-TOP-001</v>
      </c>
      <c r="E2908" s="14" t="str">
        <f aca="false">RAW_DATA!E2904</f>
        <v>2024-12-22</v>
      </c>
      <c r="F2908" s="14" t="str">
        <f aca="false">RAW_DATA!F2904</f>
        <v>2024-12-25</v>
      </c>
      <c r="G2908" s="2" t="str">
        <f aca="false">RAW_DATA!G2904</f>
        <v>Gandaki</v>
      </c>
      <c r="H2908" s="4" t="n">
        <f aca="false">RAW_DATA!H2904</f>
        <v>8686.69</v>
      </c>
      <c r="I2908" s="5" t="n">
        <f aca="false">RAW_DATA!I2904</f>
        <v>20</v>
      </c>
      <c r="J2908" s="2" t="str">
        <f aca="false">RAW_DATA!J2904</f>
        <v>No</v>
      </c>
      <c r="K2908" s="15" t="n">
        <f aca="false">IF(AND(F2908&lt;&gt;"",E2908&lt;&gt;""),DATEVALUE(F2908)-DATEVALUE(E2908),"")</f>
        <v>3</v>
      </c>
      <c r="L2908" s="4" t="n">
        <f aca="false">H2908*(1-I2908/100)</f>
        <v>6949.352</v>
      </c>
      <c r="M2908" s="4" t="n">
        <f aca="false">H2908*CALCULATIONS!$B$2</f>
        <v>5212.014</v>
      </c>
      <c r="N2908" s="4" t="n">
        <f aca="false">IF(J2908="Yes",H2908*CALCULATIONS!$B$3,0)</f>
        <v>0</v>
      </c>
      <c r="O2908" s="4" t="n">
        <f aca="false">L2908-M2908-N2908</f>
        <v>1737.338</v>
      </c>
      <c r="P2908" s="16" t="n">
        <f aca="false">IF(L2908&gt;0,O2908/L2908,"")</f>
        <v>0.25</v>
      </c>
    </row>
    <row r="2909" customFormat="false" ht="15" hidden="false" customHeight="false" outlineLevel="0" collapsed="false">
      <c r="A2909" s="2" t="str">
        <f aca="false">RAW_DATA!A2905</f>
        <v>ORD-102904</v>
      </c>
      <c r="B2909" s="2" t="str">
        <f aca="false">RAW_DATA!B2905</f>
        <v>CUST-4419</v>
      </c>
      <c r="C2909" s="2" t="str">
        <f aca="false">RAW_DATA!C2905</f>
        <v>Men</v>
      </c>
      <c r="D2909" s="2" t="str">
        <f aca="false">RAW_DATA!D2905</f>
        <v>MEN-JACKET-001</v>
      </c>
      <c r="E2909" s="14" t="str">
        <f aca="false">RAW_DATA!E2905</f>
        <v>2024-09-14</v>
      </c>
      <c r="F2909" s="14" t="str">
        <f aca="false">RAW_DATA!F2905</f>
        <v>2024-09-24</v>
      </c>
      <c r="G2909" s="2" t="str">
        <f aca="false">RAW_DATA!G2905</f>
        <v>Madhesh</v>
      </c>
      <c r="H2909" s="4" t="n">
        <f aca="false">RAW_DATA!H2905</f>
        <v>10051.23</v>
      </c>
      <c r="I2909" s="5" t="n">
        <f aca="false">RAW_DATA!I2905</f>
        <v>20</v>
      </c>
      <c r="J2909" s="2" t="str">
        <f aca="false">RAW_DATA!J2905</f>
        <v>No</v>
      </c>
      <c r="K2909" s="15" t="n">
        <f aca="false">IF(AND(F2909&lt;&gt;"",E2909&lt;&gt;""),DATEVALUE(F2909)-DATEVALUE(E2909),"")</f>
        <v>10</v>
      </c>
      <c r="L2909" s="4" t="n">
        <f aca="false">H2909*(1-I2909/100)</f>
        <v>8040.984</v>
      </c>
      <c r="M2909" s="4" t="n">
        <f aca="false">H2909*CALCULATIONS!$B$2</f>
        <v>6030.738</v>
      </c>
      <c r="N2909" s="4" t="n">
        <f aca="false">IF(J2909="Yes",H2909*CALCULATIONS!$B$3,0)</f>
        <v>0</v>
      </c>
      <c r="O2909" s="4" t="n">
        <f aca="false">L2909-M2909-N2909</f>
        <v>2010.246</v>
      </c>
      <c r="P2909" s="16" t="n">
        <f aca="false">IF(L2909&gt;0,O2909/L2909,"")</f>
        <v>0.25</v>
      </c>
    </row>
    <row r="2910" customFormat="false" ht="15" hidden="false" customHeight="false" outlineLevel="0" collapsed="false">
      <c r="A2910" s="2" t="str">
        <f aca="false">RAW_DATA!A2906</f>
        <v>ORD-102905</v>
      </c>
      <c r="B2910" s="2" t="str">
        <f aca="false">RAW_DATA!B2906</f>
        <v>CUST-9141</v>
      </c>
      <c r="C2910" s="2" t="str">
        <f aca="false">RAW_DATA!C2906</f>
        <v>Men</v>
      </c>
      <c r="D2910" s="2" t="str">
        <f aca="false">RAW_DATA!D2906</f>
        <v>MEN-TSHIRT-001</v>
      </c>
      <c r="E2910" s="14" t="str">
        <f aca="false">RAW_DATA!E2906</f>
        <v>2024-02-22</v>
      </c>
      <c r="F2910" s="14" t="str">
        <f aca="false">RAW_DATA!F2906</f>
        <v>2024-02-28</v>
      </c>
      <c r="G2910" s="2" t="str">
        <f aca="false">RAW_DATA!G2906</f>
        <v>Lumbini</v>
      </c>
      <c r="H2910" s="4" t="n">
        <f aca="false">RAW_DATA!H2906</f>
        <v>10847.28</v>
      </c>
      <c r="I2910" s="5" t="n">
        <f aca="false">RAW_DATA!I2906</f>
        <v>20</v>
      </c>
      <c r="J2910" s="2" t="str">
        <f aca="false">RAW_DATA!J2906</f>
        <v>No</v>
      </c>
      <c r="K2910" s="15" t="n">
        <f aca="false">IF(AND(F2910&lt;&gt;"",E2910&lt;&gt;""),DATEVALUE(F2910)-DATEVALUE(E2910),"")</f>
        <v>6</v>
      </c>
      <c r="L2910" s="4" t="n">
        <f aca="false">H2910*(1-I2910/100)</f>
        <v>8677.824</v>
      </c>
      <c r="M2910" s="4" t="n">
        <f aca="false">H2910*CALCULATIONS!$B$2</f>
        <v>6508.368</v>
      </c>
      <c r="N2910" s="4" t="n">
        <f aca="false">IF(J2910="Yes",H2910*CALCULATIONS!$B$3,0)</f>
        <v>0</v>
      </c>
      <c r="O2910" s="4" t="n">
        <f aca="false">L2910-M2910-N2910</f>
        <v>2169.456</v>
      </c>
      <c r="P2910" s="16" t="n">
        <f aca="false">IF(L2910&gt;0,O2910/L2910,"")</f>
        <v>0.25</v>
      </c>
    </row>
    <row r="2911" customFormat="false" ht="15" hidden="false" customHeight="false" outlineLevel="0" collapsed="false">
      <c r="A2911" s="2" t="str">
        <f aca="false">RAW_DATA!A2907</f>
        <v>ORD-102906</v>
      </c>
      <c r="B2911" s="2" t="str">
        <f aca="false">RAW_DATA!B2907</f>
        <v>CUST-5502</v>
      </c>
      <c r="C2911" s="2" t="str">
        <f aca="false">RAW_DATA!C2907</f>
        <v>Women</v>
      </c>
      <c r="D2911" s="2" t="str">
        <f aca="false">RAW_DATA!D2907</f>
        <v>WOM-SCARF-001</v>
      </c>
      <c r="E2911" s="14" t="str">
        <f aca="false">RAW_DATA!E2907</f>
        <v>2024-09-25</v>
      </c>
      <c r="F2911" s="14" t="str">
        <f aca="false">RAW_DATA!F2907</f>
        <v>2024-09-28</v>
      </c>
      <c r="G2911" s="2" t="str">
        <f aca="false">RAW_DATA!G2907</f>
        <v>Bagmati</v>
      </c>
      <c r="H2911" s="4" t="n">
        <f aca="false">RAW_DATA!H2907</f>
        <v>13484.99</v>
      </c>
      <c r="I2911" s="5" t="n">
        <f aca="false">RAW_DATA!I2907</f>
        <v>10</v>
      </c>
      <c r="J2911" s="2" t="str">
        <f aca="false">RAW_DATA!J2907</f>
        <v>Yes</v>
      </c>
      <c r="K2911" s="15" t="n">
        <f aca="false">IF(AND(F2911&lt;&gt;"",E2911&lt;&gt;""),DATEVALUE(F2911)-DATEVALUE(E2911),"")</f>
        <v>3</v>
      </c>
      <c r="L2911" s="4" t="n">
        <f aca="false">H2911*(1-I2911/100)</f>
        <v>12136.491</v>
      </c>
      <c r="M2911" s="4" t="n">
        <f aca="false">H2911*CALCULATIONS!$B$2</f>
        <v>8090.994</v>
      </c>
      <c r="N2911" s="4" t="n">
        <f aca="false">IF(J2911="Yes",H2911*CALCULATIONS!$B$3,0)</f>
        <v>2696.998</v>
      </c>
      <c r="O2911" s="4" t="n">
        <f aca="false">L2911-M2911-N2911</f>
        <v>1348.499</v>
      </c>
      <c r="P2911" s="16" t="n">
        <f aca="false">IF(L2911&gt;0,O2911/L2911,"")</f>
        <v>0.111111111111111</v>
      </c>
    </row>
    <row r="2912" customFormat="false" ht="15" hidden="false" customHeight="false" outlineLevel="0" collapsed="false">
      <c r="A2912" s="2" t="str">
        <f aca="false">RAW_DATA!A2908</f>
        <v>ORD-102907</v>
      </c>
      <c r="B2912" s="2" t="str">
        <f aca="false">RAW_DATA!B2908</f>
        <v>CUST-8062</v>
      </c>
      <c r="C2912" s="2" t="str">
        <f aca="false">RAW_DATA!C2908</f>
        <v>Women</v>
      </c>
      <c r="D2912" s="2" t="str">
        <f aca="false">RAW_DATA!D2908</f>
        <v>WOM-KURTA-001</v>
      </c>
      <c r="E2912" s="14" t="str">
        <f aca="false">RAW_DATA!E2908</f>
        <v>2024-12-24</v>
      </c>
      <c r="F2912" s="14" t="str">
        <f aca="false">RAW_DATA!F2908</f>
        <v>2024-12-29</v>
      </c>
      <c r="G2912" s="2" t="str">
        <f aca="false">RAW_DATA!G2908</f>
        <v>Karnali</v>
      </c>
      <c r="H2912" s="4" t="n">
        <f aca="false">RAW_DATA!H2908</f>
        <v>5619.94</v>
      </c>
      <c r="I2912" s="5" t="n">
        <f aca="false">RAW_DATA!I2908</f>
        <v>30</v>
      </c>
      <c r="J2912" s="2" t="str">
        <f aca="false">RAW_DATA!J2908</f>
        <v>No</v>
      </c>
      <c r="K2912" s="15" t="n">
        <f aca="false">IF(AND(F2912&lt;&gt;"",E2912&lt;&gt;""),DATEVALUE(F2912)-DATEVALUE(E2912),"")</f>
        <v>5</v>
      </c>
      <c r="L2912" s="4" t="n">
        <f aca="false">H2912*(1-I2912/100)</f>
        <v>3933.958</v>
      </c>
      <c r="M2912" s="4" t="n">
        <f aca="false">H2912*CALCULATIONS!$B$2</f>
        <v>3371.964</v>
      </c>
      <c r="N2912" s="4" t="n">
        <f aca="false">IF(J2912="Yes",H2912*CALCULATIONS!$B$3,0)</f>
        <v>0</v>
      </c>
      <c r="O2912" s="4" t="n">
        <f aca="false">L2912-M2912-N2912</f>
        <v>561.994</v>
      </c>
      <c r="P2912" s="16" t="n">
        <f aca="false">IF(L2912&gt;0,O2912/L2912,"")</f>
        <v>0.142857142857143</v>
      </c>
    </row>
    <row r="2913" customFormat="false" ht="15" hidden="false" customHeight="false" outlineLevel="0" collapsed="false">
      <c r="A2913" s="2" t="str">
        <f aca="false">RAW_DATA!A2909</f>
        <v>ORD-102908</v>
      </c>
      <c r="B2913" s="2" t="str">
        <f aca="false">RAW_DATA!B2909</f>
        <v>CUST-6176</v>
      </c>
      <c r="C2913" s="2" t="str">
        <f aca="false">RAW_DATA!C2909</f>
        <v>Women</v>
      </c>
      <c r="D2913" s="2" t="str">
        <f aca="false">RAW_DATA!D2909</f>
        <v>WOM-TOP-001</v>
      </c>
      <c r="E2913" s="14" t="str">
        <f aca="false">RAW_DATA!E2909</f>
        <v>2024-03-14</v>
      </c>
      <c r="F2913" s="14" t="str">
        <f aca="false">RAW_DATA!F2909</f>
        <v>2024-03-19</v>
      </c>
      <c r="G2913" s="2" t="str">
        <f aca="false">RAW_DATA!G2909</f>
        <v>Karnali</v>
      </c>
      <c r="H2913" s="4" t="n">
        <f aca="false">RAW_DATA!H2909</f>
        <v>1422.4</v>
      </c>
      <c r="I2913" s="5" t="n">
        <f aca="false">RAW_DATA!I2909</f>
        <v>10</v>
      </c>
      <c r="J2913" s="2" t="str">
        <f aca="false">RAW_DATA!J2909</f>
        <v>No</v>
      </c>
      <c r="K2913" s="15" t="n">
        <f aca="false">IF(AND(F2913&lt;&gt;"",E2913&lt;&gt;""),DATEVALUE(F2913)-DATEVALUE(E2913),"")</f>
        <v>5</v>
      </c>
      <c r="L2913" s="4" t="n">
        <f aca="false">H2913*(1-I2913/100)</f>
        <v>1280.16</v>
      </c>
      <c r="M2913" s="4" t="n">
        <f aca="false">H2913*CALCULATIONS!$B$2</f>
        <v>853.44</v>
      </c>
      <c r="N2913" s="4" t="n">
        <f aca="false">IF(J2913="Yes",H2913*CALCULATIONS!$B$3,0)</f>
        <v>0</v>
      </c>
      <c r="O2913" s="4" t="n">
        <f aca="false">L2913-M2913-N2913</f>
        <v>426.72</v>
      </c>
      <c r="P2913" s="16" t="n">
        <f aca="false">IF(L2913&gt;0,O2913/L2913,"")</f>
        <v>0.333333333333333</v>
      </c>
    </row>
    <row r="2914" customFormat="false" ht="15" hidden="false" customHeight="false" outlineLevel="0" collapsed="false">
      <c r="A2914" s="2" t="str">
        <f aca="false">RAW_DATA!A2910</f>
        <v>ORD-102909</v>
      </c>
      <c r="B2914" s="2" t="str">
        <f aca="false">RAW_DATA!B2910</f>
        <v>CUST-7322</v>
      </c>
      <c r="C2914" s="2" t="str">
        <f aca="false">RAW_DATA!C2910</f>
        <v>Kids</v>
      </c>
      <c r="D2914" s="2" t="str">
        <f aca="false">RAW_DATA!D2910</f>
        <v>KID-DRESS-001</v>
      </c>
      <c r="E2914" s="14" t="str">
        <f aca="false">RAW_DATA!E2910</f>
        <v>2024-07-06</v>
      </c>
      <c r="F2914" s="14" t="str">
        <f aca="false">RAW_DATA!F2910</f>
        <v>2024-07-13</v>
      </c>
      <c r="G2914" s="2" t="str">
        <f aca="false">RAW_DATA!G2910</f>
        <v>Sudurpashchim</v>
      </c>
      <c r="H2914" s="4" t="n">
        <f aca="false">RAW_DATA!H2910</f>
        <v>7590.63</v>
      </c>
      <c r="I2914" s="5" t="n">
        <f aca="false">RAW_DATA!I2910</f>
        <v>5</v>
      </c>
      <c r="J2914" s="2" t="str">
        <f aca="false">RAW_DATA!J2910</f>
        <v>No</v>
      </c>
      <c r="K2914" s="15" t="n">
        <f aca="false">IF(AND(F2914&lt;&gt;"",E2914&lt;&gt;""),DATEVALUE(F2914)-DATEVALUE(E2914),"")</f>
        <v>7</v>
      </c>
      <c r="L2914" s="4" t="n">
        <f aca="false">H2914*(1-I2914/100)</f>
        <v>7211.0985</v>
      </c>
      <c r="M2914" s="4" t="n">
        <f aca="false">H2914*CALCULATIONS!$B$2</f>
        <v>4554.378</v>
      </c>
      <c r="N2914" s="4" t="n">
        <f aca="false">IF(J2914="Yes",H2914*CALCULATIONS!$B$3,0)</f>
        <v>0</v>
      </c>
      <c r="O2914" s="4" t="n">
        <f aca="false">L2914-M2914-N2914</f>
        <v>2656.7205</v>
      </c>
      <c r="P2914" s="16" t="n">
        <f aca="false">IF(L2914&gt;0,O2914/L2914,"")</f>
        <v>0.368421052631579</v>
      </c>
    </row>
    <row r="2915" customFormat="false" ht="15" hidden="false" customHeight="false" outlineLevel="0" collapsed="false">
      <c r="A2915" s="2" t="str">
        <f aca="false">RAW_DATA!A2911</f>
        <v>ORD-102910</v>
      </c>
      <c r="B2915" s="2" t="str">
        <f aca="false">RAW_DATA!B2911</f>
        <v>CUST-5718</v>
      </c>
      <c r="C2915" s="2" t="str">
        <f aca="false">RAW_DATA!C2911</f>
        <v>Women</v>
      </c>
      <c r="D2915" s="2" t="str">
        <f aca="false">RAW_DATA!D2911</f>
        <v>WOM-LEHENGA-001</v>
      </c>
      <c r="E2915" s="14" t="str">
        <f aca="false">RAW_DATA!E2911</f>
        <v>2024-10-28</v>
      </c>
      <c r="F2915" s="14" t="str">
        <f aca="false">RAW_DATA!F2911</f>
        <v>2024-11-02</v>
      </c>
      <c r="G2915" s="2" t="str">
        <f aca="false">RAW_DATA!G2911</f>
        <v>Bagmati</v>
      </c>
      <c r="H2915" s="4" t="n">
        <f aca="false">RAW_DATA!H2911</f>
        <v>7913.98</v>
      </c>
      <c r="I2915" s="5" t="n">
        <f aca="false">RAW_DATA!I2911</f>
        <v>15</v>
      </c>
      <c r="J2915" s="2" t="str">
        <f aca="false">RAW_DATA!J2911</f>
        <v>Yes</v>
      </c>
      <c r="K2915" s="15" t="n">
        <f aca="false">IF(AND(F2915&lt;&gt;"",E2915&lt;&gt;""),DATEVALUE(F2915)-DATEVALUE(E2915),"")</f>
        <v>5</v>
      </c>
      <c r="L2915" s="4" t="n">
        <f aca="false">H2915*(1-I2915/100)</f>
        <v>6726.883</v>
      </c>
      <c r="M2915" s="4" t="n">
        <f aca="false">H2915*CALCULATIONS!$B$2</f>
        <v>4748.388</v>
      </c>
      <c r="N2915" s="4" t="n">
        <f aca="false">IF(J2915="Yes",H2915*CALCULATIONS!$B$3,0)</f>
        <v>1582.796</v>
      </c>
      <c r="O2915" s="4" t="n">
        <f aca="false">L2915-M2915-N2915</f>
        <v>395.699</v>
      </c>
      <c r="P2915" s="16" t="n">
        <f aca="false">IF(L2915&gt;0,O2915/L2915,"")</f>
        <v>0.0588235294117647</v>
      </c>
    </row>
    <row r="2916" customFormat="false" ht="15" hidden="false" customHeight="false" outlineLevel="0" collapsed="false">
      <c r="A2916" s="2" t="str">
        <f aca="false">RAW_DATA!A2912</f>
        <v>ORD-102911</v>
      </c>
      <c r="B2916" s="2" t="str">
        <f aca="false">RAW_DATA!B2912</f>
        <v>CUST-3123</v>
      </c>
      <c r="C2916" s="2" t="str">
        <f aca="false">RAW_DATA!C2912</f>
        <v>Women</v>
      </c>
      <c r="D2916" s="2" t="str">
        <f aca="false">RAW_DATA!D2912</f>
        <v>WOM-SAREE-001</v>
      </c>
      <c r="E2916" s="14" t="str">
        <f aca="false">RAW_DATA!E2912</f>
        <v>2024-06-10</v>
      </c>
      <c r="F2916" s="14" t="str">
        <f aca="false">RAW_DATA!F2912</f>
        <v>2024-06-11</v>
      </c>
      <c r="G2916" s="2" t="str">
        <f aca="false">RAW_DATA!G2912</f>
        <v>Bagmati</v>
      </c>
      <c r="H2916" s="4" t="n">
        <f aca="false">RAW_DATA!H2912</f>
        <v>9569.38</v>
      </c>
      <c r="I2916" s="5" t="n">
        <f aca="false">RAW_DATA!I2912</f>
        <v>15</v>
      </c>
      <c r="J2916" s="2" t="str">
        <f aca="false">RAW_DATA!J2912</f>
        <v>No</v>
      </c>
      <c r="K2916" s="15" t="n">
        <f aca="false">IF(AND(F2916&lt;&gt;"",E2916&lt;&gt;""),DATEVALUE(F2916)-DATEVALUE(E2916),"")</f>
        <v>1</v>
      </c>
      <c r="L2916" s="4" t="n">
        <f aca="false">H2916*(1-I2916/100)</f>
        <v>8133.973</v>
      </c>
      <c r="M2916" s="4" t="n">
        <f aca="false">H2916*CALCULATIONS!$B$2</f>
        <v>5741.628</v>
      </c>
      <c r="N2916" s="4" t="n">
        <f aca="false">IF(J2916="Yes",H2916*CALCULATIONS!$B$3,0)</f>
        <v>0</v>
      </c>
      <c r="O2916" s="4" t="n">
        <f aca="false">L2916-M2916-N2916</f>
        <v>2392.345</v>
      </c>
      <c r="P2916" s="16" t="n">
        <f aca="false">IF(L2916&gt;0,O2916/L2916,"")</f>
        <v>0.294117647058824</v>
      </c>
    </row>
    <row r="2917" customFormat="false" ht="15" hidden="false" customHeight="false" outlineLevel="0" collapsed="false">
      <c r="A2917" s="2" t="str">
        <f aca="false">RAW_DATA!A2913</f>
        <v>ORD-102912</v>
      </c>
      <c r="B2917" s="2" t="str">
        <f aca="false">RAW_DATA!B2913</f>
        <v>CUST-7909</v>
      </c>
      <c r="C2917" s="2" t="str">
        <f aca="false">RAW_DATA!C2913</f>
        <v>Kids</v>
      </c>
      <c r="D2917" s="2" t="str">
        <f aca="false">RAW_DATA!D2913</f>
        <v>KID-SHORTS-001</v>
      </c>
      <c r="E2917" s="14" t="str">
        <f aca="false">RAW_DATA!E2913</f>
        <v>2024-02-26</v>
      </c>
      <c r="F2917" s="14" t="str">
        <f aca="false">RAW_DATA!F2913</f>
        <v>2024-02-29</v>
      </c>
      <c r="G2917" s="2" t="str">
        <f aca="false">RAW_DATA!G2913</f>
        <v>Madhesh</v>
      </c>
      <c r="H2917" s="4" t="n">
        <f aca="false">RAW_DATA!H2913</f>
        <v>13967.73</v>
      </c>
      <c r="I2917" s="5" t="n">
        <f aca="false">RAW_DATA!I2913</f>
        <v>20</v>
      </c>
      <c r="J2917" s="2" t="str">
        <f aca="false">RAW_DATA!J2913</f>
        <v>No</v>
      </c>
      <c r="K2917" s="15" t="n">
        <f aca="false">IF(AND(F2917&lt;&gt;"",E2917&lt;&gt;""),DATEVALUE(F2917)-DATEVALUE(E2917),"")</f>
        <v>3</v>
      </c>
      <c r="L2917" s="4" t="n">
        <f aca="false">H2917*(1-I2917/100)</f>
        <v>11174.184</v>
      </c>
      <c r="M2917" s="4" t="n">
        <f aca="false">H2917*CALCULATIONS!$B$2</f>
        <v>8380.638</v>
      </c>
      <c r="N2917" s="4" t="n">
        <f aca="false">IF(J2917="Yes",H2917*CALCULATIONS!$B$3,0)</f>
        <v>0</v>
      </c>
      <c r="O2917" s="4" t="n">
        <f aca="false">L2917-M2917-N2917</f>
        <v>2793.546</v>
      </c>
      <c r="P2917" s="16" t="n">
        <f aca="false">IF(L2917&gt;0,O2917/L2917,"")</f>
        <v>0.25</v>
      </c>
    </row>
    <row r="2918" customFormat="false" ht="15" hidden="false" customHeight="false" outlineLevel="0" collapsed="false">
      <c r="A2918" s="2" t="str">
        <f aca="false">RAW_DATA!A2914</f>
        <v>ORD-102913</v>
      </c>
      <c r="B2918" s="2" t="str">
        <f aca="false">RAW_DATA!B2914</f>
        <v>CUST-1356</v>
      </c>
      <c r="C2918" s="2" t="str">
        <f aca="false">RAW_DATA!C2914</f>
        <v>Women</v>
      </c>
      <c r="D2918" s="2" t="str">
        <f aca="false">RAW_DATA!D2914</f>
        <v>WOM-SUIT-001</v>
      </c>
      <c r="E2918" s="14" t="str">
        <f aca="false">RAW_DATA!E2914</f>
        <v>2024-11-01</v>
      </c>
      <c r="F2918" s="14" t="str">
        <f aca="false">RAW_DATA!F2914</f>
        <v>2024-11-14</v>
      </c>
      <c r="G2918" s="2" t="str">
        <f aca="false">RAW_DATA!G2914</f>
        <v>Karnali</v>
      </c>
      <c r="H2918" s="4" t="n">
        <f aca="false">RAW_DATA!H2914</f>
        <v>7636.76</v>
      </c>
      <c r="I2918" s="5" t="n">
        <f aca="false">RAW_DATA!I2914</f>
        <v>25</v>
      </c>
      <c r="J2918" s="2" t="str">
        <f aca="false">RAW_DATA!J2914</f>
        <v>No</v>
      </c>
      <c r="K2918" s="15" t="n">
        <f aca="false">IF(AND(F2918&lt;&gt;"",E2918&lt;&gt;""),DATEVALUE(F2918)-DATEVALUE(E2918),"")</f>
        <v>13</v>
      </c>
      <c r="L2918" s="4" t="n">
        <f aca="false">H2918*(1-I2918/100)</f>
        <v>5727.57</v>
      </c>
      <c r="M2918" s="4" t="n">
        <f aca="false">H2918*CALCULATIONS!$B$2</f>
        <v>4582.056</v>
      </c>
      <c r="N2918" s="4" t="n">
        <f aca="false">IF(J2918="Yes",H2918*CALCULATIONS!$B$3,0)</f>
        <v>0</v>
      </c>
      <c r="O2918" s="4" t="n">
        <f aca="false">L2918-M2918-N2918</f>
        <v>1145.514</v>
      </c>
      <c r="P2918" s="16" t="n">
        <f aca="false">IF(L2918&gt;0,O2918/L2918,"")</f>
        <v>0.2</v>
      </c>
    </row>
    <row r="2919" customFormat="false" ht="15" hidden="false" customHeight="false" outlineLevel="0" collapsed="false">
      <c r="A2919" s="2" t="str">
        <f aca="false">RAW_DATA!A2915</f>
        <v>ORD-102914</v>
      </c>
      <c r="B2919" s="2" t="str">
        <f aca="false">RAW_DATA!B2915</f>
        <v>CUST-2806</v>
      </c>
      <c r="C2919" s="2" t="str">
        <f aca="false">RAW_DATA!C2915</f>
        <v>Women</v>
      </c>
      <c r="D2919" s="2" t="str">
        <f aca="false">RAW_DATA!D2915</f>
        <v>WOM-SCARF-001</v>
      </c>
      <c r="E2919" s="14" t="str">
        <f aca="false">RAW_DATA!E2915</f>
        <v>2024-05-17</v>
      </c>
      <c r="F2919" s="14" t="str">
        <f aca="false">RAW_DATA!F2915</f>
        <v>2024-05-27</v>
      </c>
      <c r="G2919" s="2" t="str">
        <f aca="false">RAW_DATA!G2915</f>
        <v>Lumbini</v>
      </c>
      <c r="H2919" s="4" t="n">
        <f aca="false">RAW_DATA!H2915</f>
        <v>10429.81</v>
      </c>
      <c r="I2919" s="5" t="n">
        <f aca="false">RAW_DATA!I2915</f>
        <v>10</v>
      </c>
      <c r="J2919" s="2" t="str">
        <f aca="false">RAW_DATA!J2915</f>
        <v>Yes</v>
      </c>
      <c r="K2919" s="15" t="n">
        <f aca="false">IF(AND(F2919&lt;&gt;"",E2919&lt;&gt;""),DATEVALUE(F2919)-DATEVALUE(E2919),"")</f>
        <v>10</v>
      </c>
      <c r="L2919" s="4" t="n">
        <f aca="false">H2919*(1-I2919/100)</f>
        <v>9386.829</v>
      </c>
      <c r="M2919" s="4" t="n">
        <f aca="false">H2919*CALCULATIONS!$B$2</f>
        <v>6257.886</v>
      </c>
      <c r="N2919" s="4" t="n">
        <f aca="false">IF(J2919="Yes",H2919*CALCULATIONS!$B$3,0)</f>
        <v>2085.962</v>
      </c>
      <c r="O2919" s="4" t="n">
        <f aca="false">L2919-M2919-N2919</f>
        <v>1042.981</v>
      </c>
      <c r="P2919" s="16" t="n">
        <f aca="false">IF(L2919&gt;0,O2919/L2919,"")</f>
        <v>0.111111111111111</v>
      </c>
    </row>
    <row r="2920" customFormat="false" ht="15" hidden="false" customHeight="false" outlineLevel="0" collapsed="false">
      <c r="A2920" s="2" t="str">
        <f aca="false">RAW_DATA!A2916</f>
        <v>ORD-102915</v>
      </c>
      <c r="B2920" s="2" t="str">
        <f aca="false">RAW_DATA!B2916</f>
        <v>CUST-1102</v>
      </c>
      <c r="C2920" s="2" t="str">
        <f aca="false">RAW_DATA!C2916</f>
        <v>Men</v>
      </c>
      <c r="D2920" s="2" t="str">
        <f aca="false">RAW_DATA!D2916</f>
        <v>MEN-SUIT-001</v>
      </c>
      <c r="E2920" s="14" t="str">
        <f aca="false">RAW_DATA!E2916</f>
        <v>2024-04-10</v>
      </c>
      <c r="F2920" s="14" t="str">
        <f aca="false">RAW_DATA!F2916</f>
        <v>2024-04-14</v>
      </c>
      <c r="G2920" s="2" t="str">
        <f aca="false">RAW_DATA!G2916</f>
        <v>Sudurpashchim</v>
      </c>
      <c r="H2920" s="4" t="n">
        <f aca="false">RAW_DATA!H2916</f>
        <v>2636.49</v>
      </c>
      <c r="I2920" s="5" t="n">
        <f aca="false">RAW_DATA!I2916</f>
        <v>5</v>
      </c>
      <c r="J2920" s="2" t="str">
        <f aca="false">RAW_DATA!J2916</f>
        <v>No</v>
      </c>
      <c r="K2920" s="15" t="n">
        <f aca="false">IF(AND(F2920&lt;&gt;"",E2920&lt;&gt;""),DATEVALUE(F2920)-DATEVALUE(E2920),"")</f>
        <v>4</v>
      </c>
      <c r="L2920" s="4" t="n">
        <f aca="false">H2920*(1-I2920/100)</f>
        <v>2504.6655</v>
      </c>
      <c r="M2920" s="4" t="n">
        <f aca="false">H2920*CALCULATIONS!$B$2</f>
        <v>1581.894</v>
      </c>
      <c r="N2920" s="4" t="n">
        <f aca="false">IF(J2920="Yes",H2920*CALCULATIONS!$B$3,0)</f>
        <v>0</v>
      </c>
      <c r="O2920" s="4" t="n">
        <f aca="false">L2920-M2920-N2920</f>
        <v>922.7715</v>
      </c>
      <c r="P2920" s="16" t="n">
        <f aca="false">IF(L2920&gt;0,O2920/L2920,"")</f>
        <v>0.368421052631579</v>
      </c>
    </row>
    <row r="2921" customFormat="false" ht="15" hidden="false" customHeight="false" outlineLevel="0" collapsed="false">
      <c r="A2921" s="2" t="str">
        <f aca="false">RAW_DATA!A2917</f>
        <v>ORD-102916</v>
      </c>
      <c r="B2921" s="2" t="str">
        <f aca="false">RAW_DATA!B2917</f>
        <v>CUST-5772</v>
      </c>
      <c r="C2921" s="2" t="str">
        <f aca="false">RAW_DATA!C2917</f>
        <v>Men</v>
      </c>
      <c r="D2921" s="2" t="str">
        <f aca="false">RAW_DATA!D2917</f>
        <v>MEN-SUIT-001</v>
      </c>
      <c r="E2921" s="14" t="str">
        <f aca="false">RAW_DATA!E2917</f>
        <v>2024-03-11</v>
      </c>
      <c r="F2921" s="14" t="str">
        <f aca="false">RAW_DATA!F2917</f>
        <v>2024-03-16</v>
      </c>
      <c r="G2921" s="2" t="str">
        <f aca="false">RAW_DATA!G2917</f>
        <v>Sudurpashchim</v>
      </c>
      <c r="H2921" s="4" t="n">
        <f aca="false">RAW_DATA!H2917</f>
        <v>8724.95</v>
      </c>
      <c r="I2921" s="5" t="n">
        <f aca="false">RAW_DATA!I2917</f>
        <v>25</v>
      </c>
      <c r="J2921" s="2" t="str">
        <f aca="false">RAW_DATA!J2917</f>
        <v>No</v>
      </c>
      <c r="K2921" s="15" t="n">
        <f aca="false">IF(AND(F2921&lt;&gt;"",E2921&lt;&gt;""),DATEVALUE(F2921)-DATEVALUE(E2921),"")</f>
        <v>5</v>
      </c>
      <c r="L2921" s="4" t="n">
        <f aca="false">H2921*(1-I2921/100)</f>
        <v>6543.7125</v>
      </c>
      <c r="M2921" s="4" t="n">
        <f aca="false">H2921*CALCULATIONS!$B$2</f>
        <v>5234.97</v>
      </c>
      <c r="N2921" s="4" t="n">
        <f aca="false">IF(J2921="Yes",H2921*CALCULATIONS!$B$3,0)</f>
        <v>0</v>
      </c>
      <c r="O2921" s="4" t="n">
        <f aca="false">L2921-M2921-N2921</f>
        <v>1308.7425</v>
      </c>
      <c r="P2921" s="16" t="n">
        <f aca="false">IF(L2921&gt;0,O2921/L2921,"")</f>
        <v>0.2</v>
      </c>
    </row>
    <row r="2922" customFormat="false" ht="15" hidden="false" customHeight="false" outlineLevel="0" collapsed="false">
      <c r="A2922" s="2" t="str">
        <f aca="false">RAW_DATA!A2918</f>
        <v>ORD-102917</v>
      </c>
      <c r="B2922" s="2" t="str">
        <f aca="false">RAW_DATA!B2918</f>
        <v>CUST-8418</v>
      </c>
      <c r="C2922" s="2" t="str">
        <f aca="false">RAW_DATA!C2918</f>
        <v>Women</v>
      </c>
      <c r="D2922" s="2" t="str">
        <f aca="false">RAW_DATA!D2918</f>
        <v>WOM-KURTA-001</v>
      </c>
      <c r="E2922" s="14" t="str">
        <f aca="false">RAW_DATA!E2918</f>
        <v>2024-11-08</v>
      </c>
      <c r="F2922" s="14" t="str">
        <f aca="false">RAW_DATA!F2918</f>
        <v>2024-11-14</v>
      </c>
      <c r="G2922" s="2" t="str">
        <f aca="false">RAW_DATA!G2918</f>
        <v>Madhesh</v>
      </c>
      <c r="H2922" s="4" t="n">
        <f aca="false">RAW_DATA!H2918</f>
        <v>3837.58</v>
      </c>
      <c r="I2922" s="5" t="n">
        <f aca="false">RAW_DATA!I2918</f>
        <v>5</v>
      </c>
      <c r="J2922" s="2" t="str">
        <f aca="false">RAW_DATA!J2918</f>
        <v>Yes</v>
      </c>
      <c r="K2922" s="15" t="n">
        <f aca="false">IF(AND(F2922&lt;&gt;"",E2922&lt;&gt;""),DATEVALUE(F2922)-DATEVALUE(E2922),"")</f>
        <v>6</v>
      </c>
      <c r="L2922" s="4" t="n">
        <f aca="false">H2922*(1-I2922/100)</f>
        <v>3645.701</v>
      </c>
      <c r="M2922" s="4" t="n">
        <f aca="false">H2922*CALCULATIONS!$B$2</f>
        <v>2302.548</v>
      </c>
      <c r="N2922" s="4" t="n">
        <f aca="false">IF(J2922="Yes",H2922*CALCULATIONS!$B$3,0)</f>
        <v>767.516</v>
      </c>
      <c r="O2922" s="4" t="n">
        <f aca="false">L2922-M2922-N2922</f>
        <v>575.637</v>
      </c>
      <c r="P2922" s="16" t="n">
        <f aca="false">IF(L2922&gt;0,O2922/L2922,"")</f>
        <v>0.157894736842105</v>
      </c>
    </row>
    <row r="2923" customFormat="false" ht="15" hidden="false" customHeight="false" outlineLevel="0" collapsed="false">
      <c r="A2923" s="2" t="str">
        <f aca="false">RAW_DATA!A2919</f>
        <v>ORD-102918</v>
      </c>
      <c r="B2923" s="2" t="str">
        <f aca="false">RAW_DATA!B2919</f>
        <v>CUST-5419</v>
      </c>
      <c r="C2923" s="2" t="str">
        <f aca="false">RAW_DATA!C2919</f>
        <v>Women</v>
      </c>
      <c r="D2923" s="2" t="str">
        <f aca="false">RAW_DATA!D2919</f>
        <v>WOM-DRESS-001</v>
      </c>
      <c r="E2923" s="14" t="str">
        <f aca="false">RAW_DATA!E2919</f>
        <v>2024-03-20</v>
      </c>
      <c r="F2923" s="14" t="str">
        <f aca="false">RAW_DATA!F2919</f>
        <v>2024-03-27</v>
      </c>
      <c r="G2923" s="2" t="str">
        <f aca="false">RAW_DATA!G2919</f>
        <v>Lumbini</v>
      </c>
      <c r="H2923" s="4" t="n">
        <f aca="false">RAW_DATA!H2919</f>
        <v>6948.26</v>
      </c>
      <c r="I2923" s="5" t="n">
        <f aca="false">RAW_DATA!I2919</f>
        <v>5</v>
      </c>
      <c r="J2923" s="2" t="str">
        <f aca="false">RAW_DATA!J2919</f>
        <v>No</v>
      </c>
      <c r="K2923" s="15" t="n">
        <f aca="false">IF(AND(F2923&lt;&gt;"",E2923&lt;&gt;""),DATEVALUE(F2923)-DATEVALUE(E2923),"")</f>
        <v>7</v>
      </c>
      <c r="L2923" s="4" t="n">
        <f aca="false">H2923*(1-I2923/100)</f>
        <v>6600.847</v>
      </c>
      <c r="M2923" s="4" t="n">
        <f aca="false">H2923*CALCULATIONS!$B$2</f>
        <v>4168.956</v>
      </c>
      <c r="N2923" s="4" t="n">
        <f aca="false">IF(J2923="Yes",H2923*CALCULATIONS!$B$3,0)</f>
        <v>0</v>
      </c>
      <c r="O2923" s="4" t="n">
        <f aca="false">L2923-M2923-N2923</f>
        <v>2431.891</v>
      </c>
      <c r="P2923" s="16" t="n">
        <f aca="false">IF(L2923&gt;0,O2923/L2923,"")</f>
        <v>0.368421052631579</v>
      </c>
    </row>
    <row r="2924" customFormat="false" ht="15" hidden="false" customHeight="false" outlineLevel="0" collapsed="false">
      <c r="A2924" s="2" t="str">
        <f aca="false">RAW_DATA!A2920</f>
        <v>ORD-102919</v>
      </c>
      <c r="B2924" s="2" t="str">
        <f aca="false">RAW_DATA!B2920</f>
        <v>CUST-4599</v>
      </c>
      <c r="C2924" s="2" t="str">
        <f aca="false">RAW_DATA!C2920</f>
        <v>Men</v>
      </c>
      <c r="D2924" s="2" t="str">
        <f aca="false">RAW_DATA!D2920</f>
        <v>MEN-POLO-001</v>
      </c>
      <c r="E2924" s="14" t="str">
        <f aca="false">RAW_DATA!E2920</f>
        <v>2024-01-07</v>
      </c>
      <c r="F2924" s="14" t="str">
        <f aca="false">RAW_DATA!F2920</f>
        <v>2024-01-12</v>
      </c>
      <c r="G2924" s="2" t="str">
        <f aca="false">RAW_DATA!G2920</f>
        <v>Madhesh</v>
      </c>
      <c r="H2924" s="4" t="n">
        <f aca="false">RAW_DATA!H2920</f>
        <v>11082.74</v>
      </c>
      <c r="I2924" s="5" t="n">
        <f aca="false">RAW_DATA!I2920</f>
        <v>30</v>
      </c>
      <c r="J2924" s="2" t="str">
        <f aca="false">RAW_DATA!J2920</f>
        <v>No</v>
      </c>
      <c r="K2924" s="15" t="n">
        <f aca="false">IF(AND(F2924&lt;&gt;"",E2924&lt;&gt;""),DATEVALUE(F2924)-DATEVALUE(E2924),"")</f>
        <v>5</v>
      </c>
      <c r="L2924" s="4" t="n">
        <f aca="false">H2924*(1-I2924/100)</f>
        <v>7757.918</v>
      </c>
      <c r="M2924" s="4" t="n">
        <f aca="false">H2924*CALCULATIONS!$B$2</f>
        <v>6649.644</v>
      </c>
      <c r="N2924" s="4" t="n">
        <f aca="false">IF(J2924="Yes",H2924*CALCULATIONS!$B$3,0)</f>
        <v>0</v>
      </c>
      <c r="O2924" s="4" t="n">
        <f aca="false">L2924-M2924-N2924</f>
        <v>1108.274</v>
      </c>
      <c r="P2924" s="16" t="n">
        <f aca="false">IF(L2924&gt;0,O2924/L2924,"")</f>
        <v>0.142857142857143</v>
      </c>
    </row>
    <row r="2925" customFormat="false" ht="15" hidden="false" customHeight="false" outlineLevel="0" collapsed="false">
      <c r="A2925" s="2" t="str">
        <f aca="false">RAW_DATA!A2921</f>
        <v>ORD-102920</v>
      </c>
      <c r="B2925" s="2" t="str">
        <f aca="false">RAW_DATA!B2921</f>
        <v>CUST-1443</v>
      </c>
      <c r="C2925" s="2" t="str">
        <f aca="false">RAW_DATA!C2921</f>
        <v>Women</v>
      </c>
      <c r="D2925" s="2" t="str">
        <f aca="false">RAW_DATA!D2921</f>
        <v>WOM-CARDIGAN-001</v>
      </c>
      <c r="E2925" s="14" t="str">
        <f aca="false">RAW_DATA!E2921</f>
        <v>2024-03-11</v>
      </c>
      <c r="F2925" s="14" t="str">
        <f aca="false">RAW_DATA!F2921</f>
        <v>2024-03-21</v>
      </c>
      <c r="G2925" s="2" t="str">
        <f aca="false">RAW_DATA!G2921</f>
        <v>Madhesh</v>
      </c>
      <c r="H2925" s="4" t="n">
        <f aca="false">RAW_DATA!H2921</f>
        <v>2135.94</v>
      </c>
      <c r="I2925" s="5" t="n">
        <f aca="false">RAW_DATA!I2921</f>
        <v>0</v>
      </c>
      <c r="J2925" s="2" t="str">
        <f aca="false">RAW_DATA!J2921</f>
        <v>No</v>
      </c>
      <c r="K2925" s="15" t="n">
        <f aca="false">IF(AND(F2925&lt;&gt;"",E2925&lt;&gt;""),DATEVALUE(F2925)-DATEVALUE(E2925),"")</f>
        <v>10</v>
      </c>
      <c r="L2925" s="4" t="n">
        <f aca="false">H2925*(1-I2925/100)</f>
        <v>2135.94</v>
      </c>
      <c r="M2925" s="4" t="n">
        <f aca="false">H2925*CALCULATIONS!$B$2</f>
        <v>1281.564</v>
      </c>
      <c r="N2925" s="4" t="n">
        <f aca="false">IF(J2925="Yes",H2925*CALCULATIONS!$B$3,0)</f>
        <v>0</v>
      </c>
      <c r="O2925" s="4" t="n">
        <f aca="false">L2925-M2925-N2925</f>
        <v>854.376</v>
      </c>
      <c r="P2925" s="16" t="n">
        <f aca="false">IF(L2925&gt;0,O2925/L2925,"")</f>
        <v>0.4</v>
      </c>
    </row>
    <row r="2926" customFormat="false" ht="15" hidden="false" customHeight="false" outlineLevel="0" collapsed="false">
      <c r="A2926" s="2" t="str">
        <f aca="false">RAW_DATA!A2922</f>
        <v>ORD-102921</v>
      </c>
      <c r="B2926" s="2" t="str">
        <f aca="false">RAW_DATA!B2922</f>
        <v>CUST-7352</v>
      </c>
      <c r="C2926" s="2" t="str">
        <f aca="false">RAW_DATA!C2922</f>
        <v>Kids</v>
      </c>
      <c r="D2926" s="2" t="str">
        <f aca="false">RAW_DATA!D2922</f>
        <v>KID-TSHIRT-001</v>
      </c>
      <c r="E2926" s="14" t="str">
        <f aca="false">RAW_DATA!E2922</f>
        <v>2024-05-29</v>
      </c>
      <c r="F2926" s="14" t="str">
        <f aca="false">RAW_DATA!F2922</f>
        <v>2024-06-04</v>
      </c>
      <c r="G2926" s="2" t="str">
        <f aca="false">RAW_DATA!G2922</f>
        <v>Karnali</v>
      </c>
      <c r="H2926" s="4" t="n">
        <f aca="false">RAW_DATA!H2922</f>
        <v>10300.39</v>
      </c>
      <c r="I2926" s="5" t="n">
        <f aca="false">RAW_DATA!I2922</f>
        <v>25</v>
      </c>
      <c r="J2926" s="2" t="str">
        <f aca="false">RAW_DATA!J2922</f>
        <v>No</v>
      </c>
      <c r="K2926" s="15" t="n">
        <f aca="false">IF(AND(F2926&lt;&gt;"",E2926&lt;&gt;""),DATEVALUE(F2926)-DATEVALUE(E2926),"")</f>
        <v>6</v>
      </c>
      <c r="L2926" s="4" t="n">
        <f aca="false">H2926*(1-I2926/100)</f>
        <v>7725.2925</v>
      </c>
      <c r="M2926" s="4" t="n">
        <f aca="false">H2926*CALCULATIONS!$B$2</f>
        <v>6180.234</v>
      </c>
      <c r="N2926" s="4" t="n">
        <f aca="false">IF(J2926="Yes",H2926*CALCULATIONS!$B$3,0)</f>
        <v>0</v>
      </c>
      <c r="O2926" s="4" t="n">
        <f aca="false">L2926-M2926-N2926</f>
        <v>1545.0585</v>
      </c>
      <c r="P2926" s="16" t="n">
        <f aca="false">IF(L2926&gt;0,O2926/L2926,"")</f>
        <v>0.2</v>
      </c>
    </row>
    <row r="2927" customFormat="false" ht="15" hidden="false" customHeight="false" outlineLevel="0" collapsed="false">
      <c r="A2927" s="2" t="str">
        <f aca="false">RAW_DATA!A2923</f>
        <v>ORD-102922</v>
      </c>
      <c r="B2927" s="2" t="str">
        <f aca="false">RAW_DATA!B2923</f>
        <v>CUST-9347</v>
      </c>
      <c r="C2927" s="2" t="str">
        <f aca="false">RAW_DATA!C2923</f>
        <v>Kids</v>
      </c>
      <c r="D2927" s="2" t="str">
        <f aca="false">RAW_DATA!D2923</f>
        <v>KID-ONESIE-001</v>
      </c>
      <c r="E2927" s="14" t="str">
        <f aca="false">RAW_DATA!E2923</f>
        <v>2024-08-19</v>
      </c>
      <c r="F2927" s="14" t="str">
        <f aca="false">RAW_DATA!F2923</f>
        <v>2024-08-26</v>
      </c>
      <c r="G2927" s="2" t="str">
        <f aca="false">RAW_DATA!G2923</f>
        <v>Bagmati</v>
      </c>
      <c r="H2927" s="4" t="n">
        <f aca="false">RAW_DATA!H2923</f>
        <v>3581.49</v>
      </c>
      <c r="I2927" s="5" t="n">
        <f aca="false">RAW_DATA!I2923</f>
        <v>30</v>
      </c>
      <c r="J2927" s="2" t="str">
        <f aca="false">RAW_DATA!J2923</f>
        <v>No</v>
      </c>
      <c r="K2927" s="15" t="n">
        <f aca="false">IF(AND(F2927&lt;&gt;"",E2927&lt;&gt;""),DATEVALUE(F2927)-DATEVALUE(E2927),"")</f>
        <v>7</v>
      </c>
      <c r="L2927" s="4" t="n">
        <f aca="false">H2927*(1-I2927/100)</f>
        <v>2507.043</v>
      </c>
      <c r="M2927" s="4" t="n">
        <f aca="false">H2927*CALCULATIONS!$B$2</f>
        <v>2148.894</v>
      </c>
      <c r="N2927" s="4" t="n">
        <f aca="false">IF(J2927="Yes",H2927*CALCULATIONS!$B$3,0)</f>
        <v>0</v>
      </c>
      <c r="O2927" s="4" t="n">
        <f aca="false">L2927-M2927-N2927</f>
        <v>358.149</v>
      </c>
      <c r="P2927" s="16" t="n">
        <f aca="false">IF(L2927&gt;0,O2927/L2927,"")</f>
        <v>0.142857142857143</v>
      </c>
    </row>
    <row r="2928" customFormat="false" ht="15" hidden="false" customHeight="false" outlineLevel="0" collapsed="false">
      <c r="A2928" s="2" t="str">
        <f aca="false">RAW_DATA!A2924</f>
        <v>ORD-102923</v>
      </c>
      <c r="B2928" s="2" t="str">
        <f aca="false">RAW_DATA!B2924</f>
        <v>CUST-1142</v>
      </c>
      <c r="C2928" s="2" t="str">
        <f aca="false">RAW_DATA!C2924</f>
        <v>Men</v>
      </c>
      <c r="D2928" s="2" t="str">
        <f aca="false">RAW_DATA!D2924</f>
        <v>MEN-CHINO-001</v>
      </c>
      <c r="E2928" s="14" t="str">
        <f aca="false">RAW_DATA!E2924</f>
        <v>2024-11-22</v>
      </c>
      <c r="F2928" s="14" t="str">
        <f aca="false">RAW_DATA!F2924</f>
        <v>2024-11-24</v>
      </c>
      <c r="G2928" s="2" t="str">
        <f aca="false">RAW_DATA!G2924</f>
        <v>Gandaki</v>
      </c>
      <c r="H2928" s="4" t="n">
        <f aca="false">RAW_DATA!H2924</f>
        <v>10994.83</v>
      </c>
      <c r="I2928" s="5" t="n">
        <f aca="false">RAW_DATA!I2924</f>
        <v>15</v>
      </c>
      <c r="J2928" s="2" t="str">
        <f aca="false">RAW_DATA!J2924</f>
        <v>No</v>
      </c>
      <c r="K2928" s="15" t="n">
        <f aca="false">IF(AND(F2928&lt;&gt;"",E2928&lt;&gt;""),DATEVALUE(F2928)-DATEVALUE(E2928),"")</f>
        <v>2</v>
      </c>
      <c r="L2928" s="4" t="n">
        <f aca="false">H2928*(1-I2928/100)</f>
        <v>9345.6055</v>
      </c>
      <c r="M2928" s="4" t="n">
        <f aca="false">H2928*CALCULATIONS!$B$2</f>
        <v>6596.898</v>
      </c>
      <c r="N2928" s="4" t="n">
        <f aca="false">IF(J2928="Yes",H2928*CALCULATIONS!$B$3,0)</f>
        <v>0</v>
      </c>
      <c r="O2928" s="4" t="n">
        <f aca="false">L2928-M2928-N2928</f>
        <v>2748.7075</v>
      </c>
      <c r="P2928" s="16" t="n">
        <f aca="false">IF(L2928&gt;0,O2928/L2928,"")</f>
        <v>0.294117647058824</v>
      </c>
    </row>
    <row r="2929" customFormat="false" ht="15" hidden="false" customHeight="false" outlineLevel="0" collapsed="false">
      <c r="A2929" s="2" t="str">
        <f aca="false">RAW_DATA!A2925</f>
        <v>ORD-102924</v>
      </c>
      <c r="B2929" s="2" t="str">
        <f aca="false">RAW_DATA!B2925</f>
        <v>CUST-7069</v>
      </c>
      <c r="C2929" s="2" t="str">
        <f aca="false">RAW_DATA!C2925</f>
        <v>Kids</v>
      </c>
      <c r="D2929" s="2" t="str">
        <f aca="false">RAW_DATA!D2925</f>
        <v>KID-JACKET-001</v>
      </c>
      <c r="E2929" s="14" t="str">
        <f aca="false">RAW_DATA!E2925</f>
        <v>2024-11-02</v>
      </c>
      <c r="F2929" s="14" t="str">
        <f aca="false">RAW_DATA!F2925</f>
        <v>2024-11-05</v>
      </c>
      <c r="G2929" s="2" t="str">
        <f aca="false">RAW_DATA!G2925</f>
        <v>Gandaki</v>
      </c>
      <c r="H2929" s="4" t="n">
        <f aca="false">RAW_DATA!H2925</f>
        <v>13414.46</v>
      </c>
      <c r="I2929" s="5" t="n">
        <f aca="false">RAW_DATA!I2925</f>
        <v>10</v>
      </c>
      <c r="J2929" s="2" t="str">
        <f aca="false">RAW_DATA!J2925</f>
        <v>No</v>
      </c>
      <c r="K2929" s="15" t="n">
        <f aca="false">IF(AND(F2929&lt;&gt;"",E2929&lt;&gt;""),DATEVALUE(F2929)-DATEVALUE(E2929),"")</f>
        <v>3</v>
      </c>
      <c r="L2929" s="4" t="n">
        <f aca="false">H2929*(1-I2929/100)</f>
        <v>12073.014</v>
      </c>
      <c r="M2929" s="4" t="n">
        <f aca="false">H2929*CALCULATIONS!$B$2</f>
        <v>8048.676</v>
      </c>
      <c r="N2929" s="4" t="n">
        <f aca="false">IF(J2929="Yes",H2929*CALCULATIONS!$B$3,0)</f>
        <v>0</v>
      </c>
      <c r="O2929" s="4" t="n">
        <f aca="false">L2929-M2929-N2929</f>
        <v>4024.338</v>
      </c>
      <c r="P2929" s="16" t="n">
        <f aca="false">IF(L2929&gt;0,O2929/L2929,"")</f>
        <v>0.333333333333333</v>
      </c>
    </row>
    <row r="2930" customFormat="false" ht="15" hidden="false" customHeight="false" outlineLevel="0" collapsed="false">
      <c r="A2930" s="2" t="str">
        <f aca="false">RAW_DATA!A2926</f>
        <v>ORD-102925</v>
      </c>
      <c r="B2930" s="2" t="str">
        <f aca="false">RAW_DATA!B2926</f>
        <v>CUST-2533</v>
      </c>
      <c r="C2930" s="2" t="str">
        <f aca="false">RAW_DATA!C2926</f>
        <v>Kids</v>
      </c>
      <c r="D2930" s="2" t="str">
        <f aca="false">RAW_DATA!D2926</f>
        <v>KID-JACKET-001</v>
      </c>
      <c r="E2930" s="14" t="str">
        <f aca="false">RAW_DATA!E2926</f>
        <v>2024-04-06</v>
      </c>
      <c r="F2930" s="14" t="str">
        <f aca="false">RAW_DATA!F2926</f>
        <v>2024-04-09</v>
      </c>
      <c r="G2930" s="2" t="str">
        <f aca="false">RAW_DATA!G2926</f>
        <v>Gandaki</v>
      </c>
      <c r="H2930" s="4" t="n">
        <f aca="false">RAW_DATA!H2926</f>
        <v>1253.98</v>
      </c>
      <c r="I2930" s="5" t="n">
        <f aca="false">RAW_DATA!I2926</f>
        <v>30</v>
      </c>
      <c r="J2930" s="2" t="str">
        <f aca="false">RAW_DATA!J2926</f>
        <v>No</v>
      </c>
      <c r="K2930" s="15" t="n">
        <f aca="false">IF(AND(F2930&lt;&gt;"",E2930&lt;&gt;""),DATEVALUE(F2930)-DATEVALUE(E2930),"")</f>
        <v>3</v>
      </c>
      <c r="L2930" s="4" t="n">
        <f aca="false">H2930*(1-I2930/100)</f>
        <v>877.786</v>
      </c>
      <c r="M2930" s="4" t="n">
        <f aca="false">H2930*CALCULATIONS!$B$2</f>
        <v>752.388</v>
      </c>
      <c r="N2930" s="4" t="n">
        <f aca="false">IF(J2930="Yes",H2930*CALCULATIONS!$B$3,0)</f>
        <v>0</v>
      </c>
      <c r="O2930" s="4" t="n">
        <f aca="false">L2930-M2930-N2930</f>
        <v>125.398</v>
      </c>
      <c r="P2930" s="16" t="n">
        <f aca="false">IF(L2930&gt;0,O2930/L2930,"")</f>
        <v>0.142857142857143</v>
      </c>
    </row>
    <row r="2931" customFormat="false" ht="15" hidden="false" customHeight="false" outlineLevel="0" collapsed="false">
      <c r="A2931" s="2" t="str">
        <f aca="false">RAW_DATA!A2927</f>
        <v>ORD-102926</v>
      </c>
      <c r="B2931" s="2" t="str">
        <f aca="false">RAW_DATA!B2927</f>
        <v>CUST-5780</v>
      </c>
      <c r="C2931" s="2" t="str">
        <f aca="false">RAW_DATA!C2927</f>
        <v>Kids</v>
      </c>
      <c r="D2931" s="2" t="str">
        <f aca="false">RAW_DATA!D2927</f>
        <v>KID-DRESS-001</v>
      </c>
      <c r="E2931" s="14" t="str">
        <f aca="false">RAW_DATA!E2927</f>
        <v>2024-01-01</v>
      </c>
      <c r="F2931" s="14" t="str">
        <f aca="false">RAW_DATA!F2927</f>
        <v>2024-01-03</v>
      </c>
      <c r="G2931" s="2" t="str">
        <f aca="false">RAW_DATA!G2927</f>
        <v>Madhesh</v>
      </c>
      <c r="H2931" s="4" t="n">
        <f aca="false">RAW_DATA!H2927</f>
        <v>9969.72</v>
      </c>
      <c r="I2931" s="5" t="n">
        <f aca="false">RAW_DATA!I2927</f>
        <v>30</v>
      </c>
      <c r="J2931" s="2" t="str">
        <f aca="false">RAW_DATA!J2927</f>
        <v>No</v>
      </c>
      <c r="K2931" s="15" t="n">
        <f aca="false">IF(AND(F2931&lt;&gt;"",E2931&lt;&gt;""),DATEVALUE(F2931)-DATEVALUE(E2931),"")</f>
        <v>2</v>
      </c>
      <c r="L2931" s="4" t="n">
        <f aca="false">H2931*(1-I2931/100)</f>
        <v>6978.804</v>
      </c>
      <c r="M2931" s="4" t="n">
        <f aca="false">H2931*CALCULATIONS!$B$2</f>
        <v>5981.832</v>
      </c>
      <c r="N2931" s="4" t="n">
        <f aca="false">IF(J2931="Yes",H2931*CALCULATIONS!$B$3,0)</f>
        <v>0</v>
      </c>
      <c r="O2931" s="4" t="n">
        <f aca="false">L2931-M2931-N2931</f>
        <v>996.972</v>
      </c>
      <c r="P2931" s="16" t="n">
        <f aca="false">IF(L2931&gt;0,O2931/L2931,"")</f>
        <v>0.142857142857143</v>
      </c>
    </row>
    <row r="2932" customFormat="false" ht="15" hidden="false" customHeight="false" outlineLevel="0" collapsed="false">
      <c r="A2932" s="2" t="str">
        <f aca="false">RAW_DATA!A2928</f>
        <v>ORD-102927</v>
      </c>
      <c r="B2932" s="2" t="str">
        <f aca="false">RAW_DATA!B2928</f>
        <v>CUST-1799</v>
      </c>
      <c r="C2932" s="2" t="str">
        <f aca="false">RAW_DATA!C2928</f>
        <v>Men</v>
      </c>
      <c r="D2932" s="2" t="str">
        <f aca="false">RAW_DATA!D2928</f>
        <v>MEN-TSHIRT-001</v>
      </c>
      <c r="E2932" s="14" t="str">
        <f aca="false">RAW_DATA!E2928</f>
        <v>2024-12-28</v>
      </c>
      <c r="F2932" s="14" t="str">
        <f aca="false">RAW_DATA!F2928</f>
        <v>2025-01-04</v>
      </c>
      <c r="G2932" s="2" t="str">
        <f aca="false">RAW_DATA!G2928</f>
        <v>Madhesh</v>
      </c>
      <c r="H2932" s="4" t="n">
        <f aca="false">RAW_DATA!H2928</f>
        <v>10873.23</v>
      </c>
      <c r="I2932" s="5" t="n">
        <f aca="false">RAW_DATA!I2928</f>
        <v>20</v>
      </c>
      <c r="J2932" s="2" t="str">
        <f aca="false">RAW_DATA!J2928</f>
        <v>No</v>
      </c>
      <c r="K2932" s="15" t="n">
        <f aca="false">IF(AND(F2932&lt;&gt;"",E2932&lt;&gt;""),DATEVALUE(F2932)-DATEVALUE(E2932),"")</f>
        <v>7</v>
      </c>
      <c r="L2932" s="4" t="n">
        <f aca="false">H2932*(1-I2932/100)</f>
        <v>8698.584</v>
      </c>
      <c r="M2932" s="4" t="n">
        <f aca="false">H2932*CALCULATIONS!$B$2</f>
        <v>6523.938</v>
      </c>
      <c r="N2932" s="4" t="n">
        <f aca="false">IF(J2932="Yes",H2932*CALCULATIONS!$B$3,0)</f>
        <v>0</v>
      </c>
      <c r="O2932" s="4" t="n">
        <f aca="false">L2932-M2932-N2932</f>
        <v>2174.646</v>
      </c>
      <c r="P2932" s="16" t="n">
        <f aca="false">IF(L2932&gt;0,O2932/L2932,"")</f>
        <v>0.25</v>
      </c>
    </row>
    <row r="2933" customFormat="false" ht="15" hidden="false" customHeight="false" outlineLevel="0" collapsed="false">
      <c r="A2933" s="2" t="str">
        <f aca="false">RAW_DATA!A2929</f>
        <v>ORD-102928</v>
      </c>
      <c r="B2933" s="2" t="str">
        <f aca="false">RAW_DATA!B2929</f>
        <v>CUST-2003</v>
      </c>
      <c r="C2933" s="2" t="str">
        <f aca="false">RAW_DATA!C2929</f>
        <v>Men</v>
      </c>
      <c r="D2933" s="2" t="str">
        <f aca="false">RAW_DATA!D2929</f>
        <v>MEN-CHINO-001</v>
      </c>
      <c r="E2933" s="14" t="str">
        <f aca="false">RAW_DATA!E2929</f>
        <v>2024-01-19</v>
      </c>
      <c r="F2933" s="14" t="str">
        <f aca="false">RAW_DATA!F2929</f>
        <v>2024-01-23</v>
      </c>
      <c r="G2933" s="2" t="str">
        <f aca="false">RAW_DATA!G2929</f>
        <v>Lumbini</v>
      </c>
      <c r="H2933" s="4" t="n">
        <f aca="false">RAW_DATA!H2929</f>
        <v>9764.37</v>
      </c>
      <c r="I2933" s="5" t="n">
        <f aca="false">RAW_DATA!I2929</f>
        <v>20</v>
      </c>
      <c r="J2933" s="2" t="str">
        <f aca="false">RAW_DATA!J2929</f>
        <v>No</v>
      </c>
      <c r="K2933" s="15" t="n">
        <f aca="false">IF(AND(F2933&lt;&gt;"",E2933&lt;&gt;""),DATEVALUE(F2933)-DATEVALUE(E2933),"")</f>
        <v>4</v>
      </c>
      <c r="L2933" s="4" t="n">
        <f aca="false">H2933*(1-I2933/100)</f>
        <v>7811.496</v>
      </c>
      <c r="M2933" s="4" t="n">
        <f aca="false">H2933*CALCULATIONS!$B$2</f>
        <v>5858.622</v>
      </c>
      <c r="N2933" s="4" t="n">
        <f aca="false">IF(J2933="Yes",H2933*CALCULATIONS!$B$3,0)</f>
        <v>0</v>
      </c>
      <c r="O2933" s="4" t="n">
        <f aca="false">L2933-M2933-N2933</f>
        <v>1952.874</v>
      </c>
      <c r="P2933" s="16" t="n">
        <f aca="false">IF(L2933&gt;0,O2933/L2933,"")</f>
        <v>0.25</v>
      </c>
    </row>
    <row r="2934" customFormat="false" ht="15" hidden="false" customHeight="false" outlineLevel="0" collapsed="false">
      <c r="A2934" s="2" t="str">
        <f aca="false">RAW_DATA!A2930</f>
        <v>ORD-102929</v>
      </c>
      <c r="B2934" s="2" t="str">
        <f aca="false">RAW_DATA!B2930</f>
        <v>CUST-6409</v>
      </c>
      <c r="C2934" s="2" t="str">
        <f aca="false">RAW_DATA!C2930</f>
        <v>Men</v>
      </c>
      <c r="D2934" s="2" t="str">
        <f aca="false">RAW_DATA!D2930</f>
        <v>MEN-JACKET-001</v>
      </c>
      <c r="E2934" s="14" t="str">
        <f aca="false">RAW_DATA!E2930</f>
        <v>2024-09-17</v>
      </c>
      <c r="F2934" s="14" t="str">
        <f aca="false">RAW_DATA!F2930</f>
        <v>2024-09-21</v>
      </c>
      <c r="G2934" s="2" t="str">
        <f aca="false">RAW_DATA!G2930</f>
        <v>Bagmati</v>
      </c>
      <c r="H2934" s="4" t="n">
        <f aca="false">RAW_DATA!H2930</f>
        <v>6382.17</v>
      </c>
      <c r="I2934" s="5" t="n">
        <f aca="false">RAW_DATA!I2930</f>
        <v>10</v>
      </c>
      <c r="J2934" s="2" t="str">
        <f aca="false">RAW_DATA!J2930</f>
        <v>No</v>
      </c>
      <c r="K2934" s="15" t="n">
        <f aca="false">IF(AND(F2934&lt;&gt;"",E2934&lt;&gt;""),DATEVALUE(F2934)-DATEVALUE(E2934),"")</f>
        <v>4</v>
      </c>
      <c r="L2934" s="4" t="n">
        <f aca="false">H2934*(1-I2934/100)</f>
        <v>5743.953</v>
      </c>
      <c r="M2934" s="4" t="n">
        <f aca="false">H2934*CALCULATIONS!$B$2</f>
        <v>3829.302</v>
      </c>
      <c r="N2934" s="4" t="n">
        <f aca="false">IF(J2934="Yes",H2934*CALCULATIONS!$B$3,0)</f>
        <v>0</v>
      </c>
      <c r="O2934" s="4" t="n">
        <f aca="false">L2934-M2934-N2934</f>
        <v>1914.651</v>
      </c>
      <c r="P2934" s="16" t="n">
        <f aca="false">IF(L2934&gt;0,O2934/L2934,"")</f>
        <v>0.333333333333333</v>
      </c>
    </row>
    <row r="2935" customFormat="false" ht="15" hidden="false" customHeight="false" outlineLevel="0" collapsed="false">
      <c r="A2935" s="2" t="str">
        <f aca="false">RAW_DATA!A2931</f>
        <v>ORD-102930</v>
      </c>
      <c r="B2935" s="2" t="str">
        <f aca="false">RAW_DATA!B2931</f>
        <v>CUST-1818</v>
      </c>
      <c r="C2935" s="2" t="str">
        <f aca="false">RAW_DATA!C2931</f>
        <v>Men</v>
      </c>
      <c r="D2935" s="2" t="str">
        <f aca="false">RAW_DATA!D2931</f>
        <v>MEN-SHIRT-002</v>
      </c>
      <c r="E2935" s="14" t="str">
        <f aca="false">RAW_DATA!E2931</f>
        <v>2024-06-07</v>
      </c>
      <c r="F2935" s="14" t="str">
        <f aca="false">RAW_DATA!F2931</f>
        <v>2024-06-12</v>
      </c>
      <c r="G2935" s="2" t="str">
        <f aca="false">RAW_DATA!G2931</f>
        <v>Bagmati</v>
      </c>
      <c r="H2935" s="4" t="n">
        <f aca="false">RAW_DATA!H2931</f>
        <v>3650</v>
      </c>
      <c r="I2935" s="5" t="n">
        <f aca="false">RAW_DATA!I2931</f>
        <v>25</v>
      </c>
      <c r="J2935" s="2" t="str">
        <f aca="false">RAW_DATA!J2931</f>
        <v>No</v>
      </c>
      <c r="K2935" s="15" t="n">
        <f aca="false">IF(AND(F2935&lt;&gt;"",E2935&lt;&gt;""),DATEVALUE(F2935)-DATEVALUE(E2935),"")</f>
        <v>5</v>
      </c>
      <c r="L2935" s="4" t="n">
        <f aca="false">H2935*(1-I2935/100)</f>
        <v>2737.5</v>
      </c>
      <c r="M2935" s="4" t="n">
        <f aca="false">H2935*CALCULATIONS!$B$2</f>
        <v>2190</v>
      </c>
      <c r="N2935" s="4" t="n">
        <f aca="false">IF(J2935="Yes",H2935*CALCULATIONS!$B$3,0)</f>
        <v>0</v>
      </c>
      <c r="O2935" s="4" t="n">
        <f aca="false">L2935-M2935-N2935</f>
        <v>547.5</v>
      </c>
      <c r="P2935" s="16" t="n">
        <f aca="false">IF(L2935&gt;0,O2935/L2935,"")</f>
        <v>0.2</v>
      </c>
    </row>
    <row r="2936" customFormat="false" ht="15" hidden="false" customHeight="false" outlineLevel="0" collapsed="false">
      <c r="A2936" s="2" t="str">
        <f aca="false">RAW_DATA!A2932</f>
        <v>ORD-102931</v>
      </c>
      <c r="B2936" s="2" t="str">
        <f aca="false">RAW_DATA!B2932</f>
        <v>CUST-8329</v>
      </c>
      <c r="C2936" s="2" t="str">
        <f aca="false">RAW_DATA!C2932</f>
        <v>Men</v>
      </c>
      <c r="D2936" s="2" t="str">
        <f aca="false">RAW_DATA!D2932</f>
        <v>MEN-KURTA-001</v>
      </c>
      <c r="E2936" s="14" t="str">
        <f aca="false">RAW_DATA!E2932</f>
        <v>2024-09-21</v>
      </c>
      <c r="F2936" s="14" t="str">
        <f aca="false">RAW_DATA!F2932</f>
        <v>2024-10-03</v>
      </c>
      <c r="G2936" s="2" t="str">
        <f aca="false">RAW_DATA!G2932</f>
        <v>Gandaki</v>
      </c>
      <c r="H2936" s="4" t="n">
        <f aca="false">RAW_DATA!H2932</f>
        <v>13871.53</v>
      </c>
      <c r="I2936" s="5" t="n">
        <f aca="false">RAW_DATA!I2932</f>
        <v>0</v>
      </c>
      <c r="J2936" s="2" t="str">
        <f aca="false">RAW_DATA!J2932</f>
        <v>No</v>
      </c>
      <c r="K2936" s="15" t="n">
        <f aca="false">IF(AND(F2936&lt;&gt;"",E2936&lt;&gt;""),DATEVALUE(F2936)-DATEVALUE(E2936),"")</f>
        <v>12</v>
      </c>
      <c r="L2936" s="4" t="n">
        <f aca="false">H2936*(1-I2936/100)</f>
        <v>13871.53</v>
      </c>
      <c r="M2936" s="4" t="n">
        <f aca="false">H2936*CALCULATIONS!$B$2</f>
        <v>8322.918</v>
      </c>
      <c r="N2936" s="4" t="n">
        <f aca="false">IF(J2936="Yes",H2936*CALCULATIONS!$B$3,0)</f>
        <v>0</v>
      </c>
      <c r="O2936" s="4" t="n">
        <f aca="false">L2936-M2936-N2936</f>
        <v>5548.612</v>
      </c>
      <c r="P2936" s="16" t="n">
        <f aca="false">IF(L2936&gt;0,O2936/L2936,"")</f>
        <v>0.4</v>
      </c>
    </row>
    <row r="2937" customFormat="false" ht="15" hidden="false" customHeight="false" outlineLevel="0" collapsed="false">
      <c r="A2937" s="2" t="str">
        <f aca="false">RAW_DATA!A2933</f>
        <v>ORD-102932</v>
      </c>
      <c r="B2937" s="2" t="str">
        <f aca="false">RAW_DATA!B2933</f>
        <v>CUST-2682</v>
      </c>
      <c r="C2937" s="2" t="str">
        <f aca="false">RAW_DATA!C2933</f>
        <v>Men</v>
      </c>
      <c r="D2937" s="2" t="str">
        <f aca="false">RAW_DATA!D2933</f>
        <v>MEN-TSHIRT-001</v>
      </c>
      <c r="E2937" s="14" t="str">
        <f aca="false">RAW_DATA!E2933</f>
        <v>2024-11-07</v>
      </c>
      <c r="F2937" s="14" t="str">
        <f aca="false">RAW_DATA!F2933</f>
        <v>2024-11-08</v>
      </c>
      <c r="G2937" s="2" t="str">
        <f aca="false">RAW_DATA!G2933</f>
        <v>Gandaki</v>
      </c>
      <c r="H2937" s="4" t="n">
        <f aca="false">RAW_DATA!H2933</f>
        <v>1822.55</v>
      </c>
      <c r="I2937" s="5" t="n">
        <f aca="false">RAW_DATA!I2933</f>
        <v>0</v>
      </c>
      <c r="J2937" s="2" t="str">
        <f aca="false">RAW_DATA!J2933</f>
        <v>No</v>
      </c>
      <c r="K2937" s="15" t="n">
        <f aca="false">IF(AND(F2937&lt;&gt;"",E2937&lt;&gt;""),DATEVALUE(F2937)-DATEVALUE(E2937),"")</f>
        <v>1</v>
      </c>
      <c r="L2937" s="4" t="n">
        <f aca="false">H2937*(1-I2937/100)</f>
        <v>1822.55</v>
      </c>
      <c r="M2937" s="4" t="n">
        <f aca="false">H2937*CALCULATIONS!$B$2</f>
        <v>1093.53</v>
      </c>
      <c r="N2937" s="4" t="n">
        <f aca="false">IF(J2937="Yes",H2937*CALCULATIONS!$B$3,0)</f>
        <v>0</v>
      </c>
      <c r="O2937" s="4" t="n">
        <f aca="false">L2937-M2937-N2937</f>
        <v>729.02</v>
      </c>
      <c r="P2937" s="16" t="n">
        <f aca="false">IF(L2937&gt;0,O2937/L2937,"")</f>
        <v>0.4</v>
      </c>
    </row>
    <row r="2938" customFormat="false" ht="15" hidden="false" customHeight="false" outlineLevel="0" collapsed="false">
      <c r="A2938" s="2" t="str">
        <f aca="false">RAW_DATA!A2934</f>
        <v>ORD-102933</v>
      </c>
      <c r="B2938" s="2" t="str">
        <f aca="false">RAW_DATA!B2934</f>
        <v>CUST-2530</v>
      </c>
      <c r="C2938" s="2" t="str">
        <f aca="false">RAW_DATA!C2934</f>
        <v>Women</v>
      </c>
      <c r="D2938" s="2" t="str">
        <f aca="false">RAW_DATA!D2934</f>
        <v>WOM-SCARF-001</v>
      </c>
      <c r="E2938" s="14" t="str">
        <f aca="false">RAW_DATA!E2934</f>
        <v>2024-04-14</v>
      </c>
      <c r="F2938" s="14" t="str">
        <f aca="false">RAW_DATA!F2934</f>
        <v>2024-04-19</v>
      </c>
      <c r="G2938" s="2" t="str">
        <f aca="false">RAW_DATA!G2934</f>
        <v>Gandaki</v>
      </c>
      <c r="H2938" s="4" t="n">
        <f aca="false">RAW_DATA!H2934</f>
        <v>9864.65</v>
      </c>
      <c r="I2938" s="5" t="n">
        <f aca="false">RAW_DATA!I2934</f>
        <v>20</v>
      </c>
      <c r="J2938" s="2" t="str">
        <f aca="false">RAW_DATA!J2934</f>
        <v>Yes</v>
      </c>
      <c r="K2938" s="15" t="n">
        <f aca="false">IF(AND(F2938&lt;&gt;"",E2938&lt;&gt;""),DATEVALUE(F2938)-DATEVALUE(E2938),"")</f>
        <v>5</v>
      </c>
      <c r="L2938" s="4" t="n">
        <f aca="false">H2938*(1-I2938/100)</f>
        <v>7891.72</v>
      </c>
      <c r="M2938" s="4" t="n">
        <f aca="false">H2938*CALCULATIONS!$B$2</f>
        <v>5918.79</v>
      </c>
      <c r="N2938" s="4" t="n">
        <f aca="false">IF(J2938="Yes",H2938*CALCULATIONS!$B$3,0)</f>
        <v>1972.93</v>
      </c>
      <c r="O2938" s="4" t="n">
        <f aca="false">L2938-M2938-N2938</f>
        <v>0</v>
      </c>
      <c r="P2938" s="16" t="n">
        <f aca="false">IF(L2938&gt;0,O2938/L2938,"")</f>
        <v>0</v>
      </c>
    </row>
    <row r="2939" customFormat="false" ht="15" hidden="false" customHeight="false" outlineLevel="0" collapsed="false">
      <c r="A2939" s="2" t="str">
        <f aca="false">RAW_DATA!A2935</f>
        <v>ORD-102934</v>
      </c>
      <c r="B2939" s="2" t="str">
        <f aca="false">RAW_DATA!B2935</f>
        <v>CUST-8700</v>
      </c>
      <c r="C2939" s="2" t="str">
        <f aca="false">RAW_DATA!C2935</f>
        <v>Men</v>
      </c>
      <c r="D2939" s="2" t="str">
        <f aca="false">RAW_DATA!D2935</f>
        <v>MEN-CHINO-001</v>
      </c>
      <c r="E2939" s="14" t="str">
        <f aca="false">RAW_DATA!E2935</f>
        <v>2024-09-21</v>
      </c>
      <c r="F2939" s="14" t="str">
        <f aca="false">RAW_DATA!F2935</f>
        <v>2024-10-05</v>
      </c>
      <c r="G2939" s="2" t="str">
        <f aca="false">RAW_DATA!G2935</f>
        <v>Sudurpashchim</v>
      </c>
      <c r="H2939" s="4" t="n">
        <f aca="false">RAW_DATA!H2935</f>
        <v>14723.81</v>
      </c>
      <c r="I2939" s="5" t="n">
        <f aca="false">RAW_DATA!I2935</f>
        <v>15</v>
      </c>
      <c r="J2939" s="2" t="str">
        <f aca="false">RAW_DATA!J2935</f>
        <v>Yes</v>
      </c>
      <c r="K2939" s="15" t="n">
        <f aca="false">IF(AND(F2939&lt;&gt;"",E2939&lt;&gt;""),DATEVALUE(F2939)-DATEVALUE(E2939),"")</f>
        <v>14</v>
      </c>
      <c r="L2939" s="4" t="n">
        <f aca="false">H2939*(1-I2939/100)</f>
        <v>12515.2385</v>
      </c>
      <c r="M2939" s="4" t="n">
        <f aca="false">H2939*CALCULATIONS!$B$2</f>
        <v>8834.286</v>
      </c>
      <c r="N2939" s="4" t="n">
        <f aca="false">IF(J2939="Yes",H2939*CALCULATIONS!$B$3,0)</f>
        <v>2944.762</v>
      </c>
      <c r="O2939" s="4" t="n">
        <f aca="false">L2939-M2939-N2939</f>
        <v>736.190499999999</v>
      </c>
      <c r="P2939" s="16" t="n">
        <f aca="false">IF(L2939&gt;0,O2939/L2939,"")</f>
        <v>0.0588235294117647</v>
      </c>
    </row>
    <row r="2940" customFormat="false" ht="15" hidden="false" customHeight="false" outlineLevel="0" collapsed="false">
      <c r="A2940" s="2" t="str">
        <f aca="false">RAW_DATA!A2936</f>
        <v>ORD-102935</v>
      </c>
      <c r="B2940" s="2" t="str">
        <f aca="false">RAW_DATA!B2936</f>
        <v>CUST-7780</v>
      </c>
      <c r="C2940" s="2" t="str">
        <f aca="false">RAW_DATA!C2936</f>
        <v>Kids</v>
      </c>
      <c r="D2940" s="2" t="str">
        <f aca="false">RAW_DATA!D2936</f>
        <v>KID-SHORTS-001</v>
      </c>
      <c r="E2940" s="14" t="str">
        <f aca="false">RAW_DATA!E2936</f>
        <v>2024-09-23</v>
      </c>
      <c r="F2940" s="14" t="str">
        <f aca="false">RAW_DATA!F2936</f>
        <v>2024-09-26</v>
      </c>
      <c r="G2940" s="2" t="str">
        <f aca="false">RAW_DATA!G2936</f>
        <v>Madhesh</v>
      </c>
      <c r="H2940" s="4" t="n">
        <f aca="false">RAW_DATA!H2936</f>
        <v>11169.73</v>
      </c>
      <c r="I2940" s="5" t="n">
        <f aca="false">RAW_DATA!I2936</f>
        <v>20</v>
      </c>
      <c r="J2940" s="2" t="str">
        <f aca="false">RAW_DATA!J2936</f>
        <v>No</v>
      </c>
      <c r="K2940" s="15" t="n">
        <f aca="false">IF(AND(F2940&lt;&gt;"",E2940&lt;&gt;""),DATEVALUE(F2940)-DATEVALUE(E2940),"")</f>
        <v>3</v>
      </c>
      <c r="L2940" s="4" t="n">
        <f aca="false">H2940*(1-I2940/100)</f>
        <v>8935.784</v>
      </c>
      <c r="M2940" s="4" t="n">
        <f aca="false">H2940*CALCULATIONS!$B$2</f>
        <v>6701.838</v>
      </c>
      <c r="N2940" s="4" t="n">
        <f aca="false">IF(J2940="Yes",H2940*CALCULATIONS!$B$3,0)</f>
        <v>0</v>
      </c>
      <c r="O2940" s="4" t="n">
        <f aca="false">L2940-M2940-N2940</f>
        <v>2233.946</v>
      </c>
      <c r="P2940" s="16" t="n">
        <f aca="false">IF(L2940&gt;0,O2940/L2940,"")</f>
        <v>0.25</v>
      </c>
    </row>
    <row r="2941" customFormat="false" ht="15" hidden="false" customHeight="false" outlineLevel="0" collapsed="false">
      <c r="A2941" s="2" t="str">
        <f aca="false">RAW_DATA!A2937</f>
        <v>ORD-102936</v>
      </c>
      <c r="B2941" s="2" t="str">
        <f aca="false">RAW_DATA!B2937</f>
        <v>CUST-6841</v>
      </c>
      <c r="C2941" s="2" t="str">
        <f aca="false">RAW_DATA!C2937</f>
        <v>Men</v>
      </c>
      <c r="D2941" s="2" t="str">
        <f aca="false">RAW_DATA!D2937</f>
        <v>MEN-SHIRT-001</v>
      </c>
      <c r="E2941" s="14" t="str">
        <f aca="false">RAW_DATA!E2937</f>
        <v>2024-10-01</v>
      </c>
      <c r="F2941" s="14" t="str">
        <f aca="false">RAW_DATA!F2937</f>
        <v>2024-10-04</v>
      </c>
      <c r="G2941" s="2" t="str">
        <f aca="false">RAW_DATA!G2937</f>
        <v>Lumbini</v>
      </c>
      <c r="H2941" s="4" t="n">
        <f aca="false">RAW_DATA!H2937</f>
        <v>907.22</v>
      </c>
      <c r="I2941" s="5" t="n">
        <f aca="false">RAW_DATA!I2937</f>
        <v>30</v>
      </c>
      <c r="J2941" s="2" t="str">
        <f aca="false">RAW_DATA!J2937</f>
        <v>No</v>
      </c>
      <c r="K2941" s="15" t="n">
        <f aca="false">IF(AND(F2941&lt;&gt;"",E2941&lt;&gt;""),DATEVALUE(F2941)-DATEVALUE(E2941),"")</f>
        <v>3</v>
      </c>
      <c r="L2941" s="4" t="n">
        <f aca="false">H2941*(1-I2941/100)</f>
        <v>635.054</v>
      </c>
      <c r="M2941" s="4" t="n">
        <f aca="false">H2941*CALCULATIONS!$B$2</f>
        <v>544.332</v>
      </c>
      <c r="N2941" s="4" t="n">
        <f aca="false">IF(J2941="Yes",H2941*CALCULATIONS!$B$3,0)</f>
        <v>0</v>
      </c>
      <c r="O2941" s="4" t="n">
        <f aca="false">L2941-M2941-N2941</f>
        <v>90.722</v>
      </c>
      <c r="P2941" s="16" t="n">
        <f aca="false">IF(L2941&gt;0,O2941/L2941,"")</f>
        <v>0.142857142857143</v>
      </c>
    </row>
    <row r="2942" customFormat="false" ht="15" hidden="false" customHeight="false" outlineLevel="0" collapsed="false">
      <c r="A2942" s="2" t="str">
        <f aca="false">RAW_DATA!A2938</f>
        <v>ORD-102937</v>
      </c>
      <c r="B2942" s="2" t="str">
        <f aca="false">RAW_DATA!B2938</f>
        <v>CUST-6975</v>
      </c>
      <c r="C2942" s="2" t="str">
        <f aca="false">RAW_DATA!C2938</f>
        <v>Women</v>
      </c>
      <c r="D2942" s="2" t="str">
        <f aca="false">RAW_DATA!D2938</f>
        <v>WOM-SAREE-001</v>
      </c>
      <c r="E2942" s="14" t="str">
        <f aca="false">RAW_DATA!E2938</f>
        <v>2024-12-27</v>
      </c>
      <c r="F2942" s="14" t="str">
        <f aca="false">RAW_DATA!F2938</f>
        <v>2024-12-30</v>
      </c>
      <c r="G2942" s="2" t="str">
        <f aca="false">RAW_DATA!G2938</f>
        <v>Gandaki</v>
      </c>
      <c r="H2942" s="4" t="n">
        <f aca="false">RAW_DATA!H2938</f>
        <v>5243.66</v>
      </c>
      <c r="I2942" s="5" t="n">
        <f aca="false">RAW_DATA!I2938</f>
        <v>15</v>
      </c>
      <c r="J2942" s="2" t="str">
        <f aca="false">RAW_DATA!J2938</f>
        <v>No</v>
      </c>
      <c r="K2942" s="15" t="n">
        <f aca="false">IF(AND(F2942&lt;&gt;"",E2942&lt;&gt;""),DATEVALUE(F2942)-DATEVALUE(E2942),"")</f>
        <v>3</v>
      </c>
      <c r="L2942" s="4" t="n">
        <f aca="false">H2942*(1-I2942/100)</f>
        <v>4457.111</v>
      </c>
      <c r="M2942" s="4" t="n">
        <f aca="false">H2942*CALCULATIONS!$B$2</f>
        <v>3146.196</v>
      </c>
      <c r="N2942" s="4" t="n">
        <f aca="false">IF(J2942="Yes",H2942*CALCULATIONS!$B$3,0)</f>
        <v>0</v>
      </c>
      <c r="O2942" s="4" t="n">
        <f aca="false">L2942-M2942-N2942</f>
        <v>1310.915</v>
      </c>
      <c r="P2942" s="16" t="n">
        <f aca="false">IF(L2942&gt;0,O2942/L2942,"")</f>
        <v>0.294117647058824</v>
      </c>
    </row>
    <row r="2943" customFormat="false" ht="15" hidden="false" customHeight="false" outlineLevel="0" collapsed="false">
      <c r="A2943" s="2" t="str">
        <f aca="false">RAW_DATA!A2939</f>
        <v>ORD-102938</v>
      </c>
      <c r="B2943" s="2" t="str">
        <f aca="false">RAW_DATA!B2939</f>
        <v>CUST-7556</v>
      </c>
      <c r="C2943" s="2" t="str">
        <f aca="false">RAW_DATA!C2939</f>
        <v>Kids</v>
      </c>
      <c r="D2943" s="2" t="str">
        <f aca="false">RAW_DATA!D2939</f>
        <v>KID-DRESS-001</v>
      </c>
      <c r="E2943" s="14" t="str">
        <f aca="false">RAW_DATA!E2939</f>
        <v>2024-09-17</v>
      </c>
      <c r="F2943" s="14" t="str">
        <f aca="false">RAW_DATA!F2939</f>
        <v>2024-09-20</v>
      </c>
      <c r="G2943" s="2" t="str">
        <f aca="false">RAW_DATA!G2939</f>
        <v>Gandaki</v>
      </c>
      <c r="H2943" s="4" t="n">
        <f aca="false">RAW_DATA!H2939</f>
        <v>11671.72</v>
      </c>
      <c r="I2943" s="5" t="n">
        <f aca="false">RAW_DATA!I2939</f>
        <v>20</v>
      </c>
      <c r="J2943" s="2" t="str">
        <f aca="false">RAW_DATA!J2939</f>
        <v>Yes</v>
      </c>
      <c r="K2943" s="15" t="n">
        <f aca="false">IF(AND(F2943&lt;&gt;"",E2943&lt;&gt;""),DATEVALUE(F2943)-DATEVALUE(E2943),"")</f>
        <v>3</v>
      </c>
      <c r="L2943" s="4" t="n">
        <f aca="false">H2943*(1-I2943/100)</f>
        <v>9337.376</v>
      </c>
      <c r="M2943" s="4" t="n">
        <f aca="false">H2943*CALCULATIONS!$B$2</f>
        <v>7003.032</v>
      </c>
      <c r="N2943" s="4" t="n">
        <f aca="false">IF(J2943="Yes",H2943*CALCULATIONS!$B$3,0)</f>
        <v>2334.344</v>
      </c>
      <c r="O2943" s="4" t="n">
        <f aca="false">L2943-M2943-N2943</f>
        <v>0</v>
      </c>
      <c r="P2943" s="16" t="n">
        <f aca="false">IF(L2943&gt;0,O2943/L2943,"")</f>
        <v>0</v>
      </c>
    </row>
    <row r="2944" customFormat="false" ht="15" hidden="false" customHeight="false" outlineLevel="0" collapsed="false">
      <c r="A2944" s="2" t="str">
        <f aca="false">RAW_DATA!A2940</f>
        <v>ORD-102939</v>
      </c>
      <c r="B2944" s="2" t="str">
        <f aca="false">RAW_DATA!B2940</f>
        <v>CUST-6410</v>
      </c>
      <c r="C2944" s="2" t="str">
        <f aca="false">RAW_DATA!C2940</f>
        <v>Women</v>
      </c>
      <c r="D2944" s="2" t="str">
        <f aca="false">RAW_DATA!D2940</f>
        <v>WOM-SAREE-001</v>
      </c>
      <c r="E2944" s="14" t="str">
        <f aca="false">RAW_DATA!E2940</f>
        <v>2024-06-20</v>
      </c>
      <c r="F2944" s="14" t="str">
        <f aca="false">RAW_DATA!F2940</f>
        <v>2024-06-26</v>
      </c>
      <c r="G2944" s="2" t="str">
        <f aca="false">RAW_DATA!G2940</f>
        <v>Madhesh</v>
      </c>
      <c r="H2944" s="4" t="n">
        <f aca="false">RAW_DATA!H2940</f>
        <v>10655.79</v>
      </c>
      <c r="I2944" s="5" t="n">
        <f aca="false">RAW_DATA!I2940</f>
        <v>30</v>
      </c>
      <c r="J2944" s="2" t="str">
        <f aca="false">RAW_DATA!J2940</f>
        <v>Yes</v>
      </c>
      <c r="K2944" s="15" t="n">
        <f aca="false">IF(AND(F2944&lt;&gt;"",E2944&lt;&gt;""),DATEVALUE(F2944)-DATEVALUE(E2944),"")</f>
        <v>6</v>
      </c>
      <c r="L2944" s="4" t="n">
        <f aca="false">H2944*(1-I2944/100)</f>
        <v>7459.053</v>
      </c>
      <c r="M2944" s="4" t="n">
        <f aca="false">H2944*CALCULATIONS!$B$2</f>
        <v>6393.474</v>
      </c>
      <c r="N2944" s="4" t="n">
        <f aca="false">IF(J2944="Yes",H2944*CALCULATIONS!$B$3,0)</f>
        <v>2131.158</v>
      </c>
      <c r="O2944" s="4" t="n">
        <f aca="false">L2944-M2944-N2944</f>
        <v>-1065.579</v>
      </c>
      <c r="P2944" s="16" t="n">
        <f aca="false">IF(L2944&gt;0,O2944/L2944,"")</f>
        <v>-0.142857142857143</v>
      </c>
    </row>
    <row r="2945" customFormat="false" ht="15" hidden="false" customHeight="false" outlineLevel="0" collapsed="false">
      <c r="A2945" s="2" t="str">
        <f aca="false">RAW_DATA!A2941</f>
        <v>ORD-102940</v>
      </c>
      <c r="B2945" s="2" t="str">
        <f aca="false">RAW_DATA!B2941</f>
        <v>CUST-4316</v>
      </c>
      <c r="C2945" s="2" t="str">
        <f aca="false">RAW_DATA!C2941</f>
        <v>Women</v>
      </c>
      <c r="D2945" s="2" t="str">
        <f aca="false">RAW_DATA!D2941</f>
        <v>WOM-JEANS-001</v>
      </c>
      <c r="E2945" s="14" t="str">
        <f aca="false">RAW_DATA!E2941</f>
        <v>2024-11-05</v>
      </c>
      <c r="F2945" s="14" t="str">
        <f aca="false">RAW_DATA!F2941</f>
        <v>2024-11-15</v>
      </c>
      <c r="G2945" s="2" t="str">
        <f aca="false">RAW_DATA!G2941</f>
        <v>Sudurpashchim</v>
      </c>
      <c r="H2945" s="4" t="n">
        <f aca="false">RAW_DATA!H2941</f>
        <v>8446.77</v>
      </c>
      <c r="I2945" s="5" t="n">
        <f aca="false">RAW_DATA!I2941</f>
        <v>15</v>
      </c>
      <c r="J2945" s="2" t="str">
        <f aca="false">RAW_DATA!J2941</f>
        <v>Yes</v>
      </c>
      <c r="K2945" s="15" t="n">
        <f aca="false">IF(AND(F2945&lt;&gt;"",E2945&lt;&gt;""),DATEVALUE(F2945)-DATEVALUE(E2945),"")</f>
        <v>10</v>
      </c>
      <c r="L2945" s="4" t="n">
        <f aca="false">H2945*(1-I2945/100)</f>
        <v>7179.7545</v>
      </c>
      <c r="M2945" s="4" t="n">
        <f aca="false">H2945*CALCULATIONS!$B$2</f>
        <v>5068.062</v>
      </c>
      <c r="N2945" s="4" t="n">
        <f aca="false">IF(J2945="Yes",H2945*CALCULATIONS!$B$3,0)</f>
        <v>1689.354</v>
      </c>
      <c r="O2945" s="4" t="n">
        <f aca="false">L2945-M2945-N2945</f>
        <v>422.3385</v>
      </c>
      <c r="P2945" s="16" t="n">
        <f aca="false">IF(L2945&gt;0,O2945/L2945,"")</f>
        <v>0.0588235294117647</v>
      </c>
    </row>
    <row r="2946" customFormat="false" ht="15" hidden="false" customHeight="false" outlineLevel="0" collapsed="false">
      <c r="A2946" s="2" t="str">
        <f aca="false">RAW_DATA!A2942</f>
        <v>ORD-102941</v>
      </c>
      <c r="B2946" s="2" t="str">
        <f aca="false">RAW_DATA!B2942</f>
        <v>CUST-8045</v>
      </c>
      <c r="C2946" s="2" t="str">
        <f aca="false">RAW_DATA!C2942</f>
        <v>Men</v>
      </c>
      <c r="D2946" s="2" t="str">
        <f aca="false">RAW_DATA!D2942</f>
        <v>MEN-CHINO-001</v>
      </c>
      <c r="E2946" s="14" t="str">
        <f aca="false">RAW_DATA!E2942</f>
        <v>2024-08-24</v>
      </c>
      <c r="F2946" s="14" t="str">
        <f aca="false">RAW_DATA!F2942</f>
        <v>2024-08-27</v>
      </c>
      <c r="G2946" s="2" t="str">
        <f aca="false">RAW_DATA!G2942</f>
        <v>Madhesh</v>
      </c>
      <c r="H2946" s="4" t="n">
        <f aca="false">RAW_DATA!H2942</f>
        <v>13563.78</v>
      </c>
      <c r="I2946" s="5" t="n">
        <f aca="false">RAW_DATA!I2942</f>
        <v>5</v>
      </c>
      <c r="J2946" s="2" t="str">
        <f aca="false">RAW_DATA!J2942</f>
        <v>No</v>
      </c>
      <c r="K2946" s="15" t="n">
        <f aca="false">IF(AND(F2946&lt;&gt;"",E2946&lt;&gt;""),DATEVALUE(F2946)-DATEVALUE(E2946),"")</f>
        <v>3</v>
      </c>
      <c r="L2946" s="4" t="n">
        <f aca="false">H2946*(1-I2946/100)</f>
        <v>12885.591</v>
      </c>
      <c r="M2946" s="4" t="n">
        <f aca="false">H2946*CALCULATIONS!$B$2</f>
        <v>8138.268</v>
      </c>
      <c r="N2946" s="4" t="n">
        <f aca="false">IF(J2946="Yes",H2946*CALCULATIONS!$B$3,0)</f>
        <v>0</v>
      </c>
      <c r="O2946" s="4" t="n">
        <f aca="false">L2946-M2946-N2946</f>
        <v>4747.323</v>
      </c>
      <c r="P2946" s="16" t="n">
        <f aca="false">IF(L2946&gt;0,O2946/L2946,"")</f>
        <v>0.368421052631579</v>
      </c>
    </row>
    <row r="2947" customFormat="false" ht="15" hidden="false" customHeight="false" outlineLevel="0" collapsed="false">
      <c r="A2947" s="2" t="str">
        <f aca="false">RAW_DATA!A2943</f>
        <v>ORD-102942</v>
      </c>
      <c r="B2947" s="2" t="str">
        <f aca="false">RAW_DATA!B2943</f>
        <v>CUST-9484</v>
      </c>
      <c r="C2947" s="2" t="str">
        <f aca="false">RAW_DATA!C2943</f>
        <v>Women</v>
      </c>
      <c r="D2947" s="2" t="str">
        <f aca="false">RAW_DATA!D2943</f>
        <v>WOM-TOP-001</v>
      </c>
      <c r="E2947" s="14" t="str">
        <f aca="false">RAW_DATA!E2943</f>
        <v>2024-12-29</v>
      </c>
      <c r="F2947" s="14" t="str">
        <f aca="false">RAW_DATA!F2943</f>
        <v>2024-12-31</v>
      </c>
      <c r="G2947" s="2" t="str">
        <f aca="false">RAW_DATA!G2943</f>
        <v>Bagmati</v>
      </c>
      <c r="H2947" s="4" t="n">
        <f aca="false">RAW_DATA!H2943</f>
        <v>9750.58</v>
      </c>
      <c r="I2947" s="5" t="n">
        <f aca="false">RAW_DATA!I2943</f>
        <v>0</v>
      </c>
      <c r="J2947" s="2" t="str">
        <f aca="false">RAW_DATA!J2943</f>
        <v>No</v>
      </c>
      <c r="K2947" s="15" t="n">
        <f aca="false">IF(AND(F2947&lt;&gt;"",E2947&lt;&gt;""),DATEVALUE(F2947)-DATEVALUE(E2947),"")</f>
        <v>2</v>
      </c>
      <c r="L2947" s="4" t="n">
        <f aca="false">H2947*(1-I2947/100)</f>
        <v>9750.58</v>
      </c>
      <c r="M2947" s="4" t="n">
        <f aca="false">H2947*CALCULATIONS!$B$2</f>
        <v>5850.348</v>
      </c>
      <c r="N2947" s="4" t="n">
        <f aca="false">IF(J2947="Yes",H2947*CALCULATIONS!$B$3,0)</f>
        <v>0</v>
      </c>
      <c r="O2947" s="4" t="n">
        <f aca="false">L2947-M2947-N2947</f>
        <v>3900.232</v>
      </c>
      <c r="P2947" s="16" t="n">
        <f aca="false">IF(L2947&gt;0,O2947/L2947,"")</f>
        <v>0.4</v>
      </c>
    </row>
    <row r="2948" customFormat="false" ht="15" hidden="false" customHeight="false" outlineLevel="0" collapsed="false">
      <c r="A2948" s="2" t="str">
        <f aca="false">RAW_DATA!A2944</f>
        <v>ORD-102943</v>
      </c>
      <c r="B2948" s="2" t="str">
        <f aca="false">RAW_DATA!B2944</f>
        <v>CUST-1125</v>
      </c>
      <c r="C2948" s="2" t="str">
        <f aca="false">RAW_DATA!C2944</f>
        <v>Men</v>
      </c>
      <c r="D2948" s="2" t="str">
        <f aca="false">RAW_DATA!D2944</f>
        <v>MEN-JACKET-001</v>
      </c>
      <c r="E2948" s="14" t="str">
        <f aca="false">RAW_DATA!E2944</f>
        <v>2024-10-05</v>
      </c>
      <c r="F2948" s="14" t="str">
        <f aca="false">RAW_DATA!F2944</f>
        <v>2024-10-10</v>
      </c>
      <c r="G2948" s="2" t="str">
        <f aca="false">RAW_DATA!G2944</f>
        <v>Madhesh</v>
      </c>
      <c r="H2948" s="4" t="n">
        <f aca="false">RAW_DATA!H2944</f>
        <v>564.06</v>
      </c>
      <c r="I2948" s="5" t="n">
        <f aca="false">RAW_DATA!I2944</f>
        <v>5</v>
      </c>
      <c r="J2948" s="2" t="str">
        <f aca="false">RAW_DATA!J2944</f>
        <v>No</v>
      </c>
      <c r="K2948" s="15" t="n">
        <f aca="false">IF(AND(F2948&lt;&gt;"",E2948&lt;&gt;""),DATEVALUE(F2948)-DATEVALUE(E2948),"")</f>
        <v>5</v>
      </c>
      <c r="L2948" s="4" t="n">
        <f aca="false">H2948*(1-I2948/100)</f>
        <v>535.857</v>
      </c>
      <c r="M2948" s="4" t="n">
        <f aca="false">H2948*CALCULATIONS!$B$2</f>
        <v>338.436</v>
      </c>
      <c r="N2948" s="4" t="n">
        <f aca="false">IF(J2948="Yes",H2948*CALCULATIONS!$B$3,0)</f>
        <v>0</v>
      </c>
      <c r="O2948" s="4" t="n">
        <f aca="false">L2948-M2948-N2948</f>
        <v>197.421</v>
      </c>
      <c r="P2948" s="16" t="n">
        <f aca="false">IF(L2948&gt;0,O2948/L2948,"")</f>
        <v>0.368421052631579</v>
      </c>
    </row>
    <row r="2949" customFormat="false" ht="15" hidden="false" customHeight="false" outlineLevel="0" collapsed="false">
      <c r="A2949" s="2" t="str">
        <f aca="false">RAW_DATA!A2945</f>
        <v>ORD-102944</v>
      </c>
      <c r="B2949" s="2" t="str">
        <f aca="false">RAW_DATA!B2945</f>
        <v>CUST-4666</v>
      </c>
      <c r="C2949" s="2" t="str">
        <f aca="false">RAW_DATA!C2945</f>
        <v>Women</v>
      </c>
      <c r="D2949" s="2" t="str">
        <f aca="false">RAW_DATA!D2945</f>
        <v>WOM-SCARF-001</v>
      </c>
      <c r="E2949" s="14" t="str">
        <f aca="false">RAW_DATA!E2945</f>
        <v>2024-01-05</v>
      </c>
      <c r="F2949" s="14" t="str">
        <f aca="false">RAW_DATA!F2945</f>
        <v>2024-01-12</v>
      </c>
      <c r="G2949" s="2" t="str">
        <f aca="false">RAW_DATA!G2945</f>
        <v>Sudurpashchim</v>
      </c>
      <c r="H2949" s="4" t="n">
        <f aca="false">RAW_DATA!H2945</f>
        <v>13347.02</v>
      </c>
      <c r="I2949" s="5" t="n">
        <f aca="false">RAW_DATA!I2945</f>
        <v>5</v>
      </c>
      <c r="J2949" s="2" t="str">
        <f aca="false">RAW_DATA!J2945</f>
        <v>No</v>
      </c>
      <c r="K2949" s="15" t="n">
        <f aca="false">IF(AND(F2949&lt;&gt;"",E2949&lt;&gt;""),DATEVALUE(F2949)-DATEVALUE(E2949),"")</f>
        <v>7</v>
      </c>
      <c r="L2949" s="4" t="n">
        <f aca="false">H2949*(1-I2949/100)</f>
        <v>12679.669</v>
      </c>
      <c r="M2949" s="4" t="n">
        <f aca="false">H2949*CALCULATIONS!$B$2</f>
        <v>8008.212</v>
      </c>
      <c r="N2949" s="4" t="n">
        <f aca="false">IF(J2949="Yes",H2949*CALCULATIONS!$B$3,0)</f>
        <v>0</v>
      </c>
      <c r="O2949" s="4" t="n">
        <f aca="false">L2949-M2949-N2949</f>
        <v>4671.457</v>
      </c>
      <c r="P2949" s="16" t="n">
        <f aca="false">IF(L2949&gt;0,O2949/L2949,"")</f>
        <v>0.368421052631579</v>
      </c>
    </row>
    <row r="2950" customFormat="false" ht="15" hidden="false" customHeight="false" outlineLevel="0" collapsed="false">
      <c r="A2950" s="2" t="str">
        <f aca="false">RAW_DATA!A2946</f>
        <v>ORD-102945</v>
      </c>
      <c r="B2950" s="2" t="str">
        <f aca="false">RAW_DATA!B2946</f>
        <v>CUST-2899</v>
      </c>
      <c r="C2950" s="2" t="str">
        <f aca="false">RAW_DATA!C2946</f>
        <v>Women</v>
      </c>
      <c r="D2950" s="2" t="str">
        <f aca="false">RAW_DATA!D2946</f>
        <v>WOM-DRESS-001</v>
      </c>
      <c r="E2950" s="14" t="str">
        <f aca="false">RAW_DATA!E2946</f>
        <v>2024-08-21</v>
      </c>
      <c r="F2950" s="14" t="str">
        <f aca="false">RAW_DATA!F2946</f>
        <v>2024-09-01</v>
      </c>
      <c r="G2950" s="2" t="str">
        <f aca="false">RAW_DATA!G2946</f>
        <v>Sudurpashchim</v>
      </c>
      <c r="H2950" s="4" t="n">
        <f aca="false">RAW_DATA!H2946</f>
        <v>7389.18</v>
      </c>
      <c r="I2950" s="5" t="n">
        <f aca="false">RAW_DATA!I2946</f>
        <v>30</v>
      </c>
      <c r="J2950" s="2" t="str">
        <f aca="false">RAW_DATA!J2946</f>
        <v>No</v>
      </c>
      <c r="K2950" s="15" t="n">
        <f aca="false">IF(AND(F2950&lt;&gt;"",E2950&lt;&gt;""),DATEVALUE(F2950)-DATEVALUE(E2950),"")</f>
        <v>11</v>
      </c>
      <c r="L2950" s="4" t="n">
        <f aca="false">H2950*(1-I2950/100)</f>
        <v>5172.426</v>
      </c>
      <c r="M2950" s="4" t="n">
        <f aca="false">H2950*CALCULATIONS!$B$2</f>
        <v>4433.508</v>
      </c>
      <c r="N2950" s="4" t="n">
        <f aca="false">IF(J2950="Yes",H2950*CALCULATIONS!$B$3,0)</f>
        <v>0</v>
      </c>
      <c r="O2950" s="4" t="n">
        <f aca="false">L2950-M2950-N2950</f>
        <v>738.918</v>
      </c>
      <c r="P2950" s="16" t="n">
        <f aca="false">IF(L2950&gt;0,O2950/L2950,"")</f>
        <v>0.142857142857143</v>
      </c>
    </row>
    <row r="2951" customFormat="false" ht="15" hidden="false" customHeight="false" outlineLevel="0" collapsed="false">
      <c r="A2951" s="2" t="str">
        <f aca="false">RAW_DATA!A2947</f>
        <v>ORD-102946</v>
      </c>
      <c r="B2951" s="2" t="str">
        <f aca="false">RAW_DATA!B2947</f>
        <v>CUST-4250</v>
      </c>
      <c r="C2951" s="2" t="str">
        <f aca="false">RAW_DATA!C2947</f>
        <v>Men</v>
      </c>
      <c r="D2951" s="2" t="str">
        <f aca="false">RAW_DATA!D2947</f>
        <v>MEN-CHINO-001</v>
      </c>
      <c r="E2951" s="14" t="str">
        <f aca="false">RAW_DATA!E2947</f>
        <v>2024-09-03</v>
      </c>
      <c r="F2951" s="14" t="str">
        <f aca="false">RAW_DATA!F2947</f>
        <v>2024-09-10</v>
      </c>
      <c r="G2951" s="2" t="str">
        <f aca="false">RAW_DATA!G2947</f>
        <v>Bagmati</v>
      </c>
      <c r="H2951" s="4" t="n">
        <f aca="false">RAW_DATA!H2947</f>
        <v>2359.94</v>
      </c>
      <c r="I2951" s="5" t="n">
        <f aca="false">RAW_DATA!I2947</f>
        <v>10</v>
      </c>
      <c r="J2951" s="2" t="str">
        <f aca="false">RAW_DATA!J2947</f>
        <v>No</v>
      </c>
      <c r="K2951" s="15" t="n">
        <f aca="false">IF(AND(F2951&lt;&gt;"",E2951&lt;&gt;""),DATEVALUE(F2951)-DATEVALUE(E2951),"")</f>
        <v>7</v>
      </c>
      <c r="L2951" s="4" t="n">
        <f aca="false">H2951*(1-I2951/100)</f>
        <v>2123.946</v>
      </c>
      <c r="M2951" s="4" t="n">
        <f aca="false">H2951*CALCULATIONS!$B$2</f>
        <v>1415.964</v>
      </c>
      <c r="N2951" s="4" t="n">
        <f aca="false">IF(J2951="Yes",H2951*CALCULATIONS!$B$3,0)</f>
        <v>0</v>
      </c>
      <c r="O2951" s="4" t="n">
        <f aca="false">L2951-M2951-N2951</f>
        <v>707.982</v>
      </c>
      <c r="P2951" s="16" t="n">
        <f aca="false">IF(L2951&gt;0,O2951/L2951,"")</f>
        <v>0.333333333333333</v>
      </c>
    </row>
    <row r="2952" customFormat="false" ht="15" hidden="false" customHeight="false" outlineLevel="0" collapsed="false">
      <c r="A2952" s="2" t="str">
        <f aca="false">RAW_DATA!A2948</f>
        <v>ORD-102947</v>
      </c>
      <c r="B2952" s="2" t="str">
        <f aca="false">RAW_DATA!B2948</f>
        <v>CUST-5565</v>
      </c>
      <c r="C2952" s="2" t="str">
        <f aca="false">RAW_DATA!C2948</f>
        <v>Men</v>
      </c>
      <c r="D2952" s="2" t="str">
        <f aca="false">RAW_DATA!D2948</f>
        <v>MEN-KURTA-001</v>
      </c>
      <c r="E2952" s="14" t="str">
        <f aca="false">RAW_DATA!E2948</f>
        <v>2024-03-15</v>
      </c>
      <c r="F2952" s="14" t="str">
        <f aca="false">RAW_DATA!F2948</f>
        <v>2024-03-17</v>
      </c>
      <c r="G2952" s="2" t="str">
        <f aca="false">RAW_DATA!G2948</f>
        <v>Bagmati</v>
      </c>
      <c r="H2952" s="4" t="n">
        <f aca="false">RAW_DATA!H2948</f>
        <v>13657.3</v>
      </c>
      <c r="I2952" s="5" t="n">
        <f aca="false">RAW_DATA!I2948</f>
        <v>15</v>
      </c>
      <c r="J2952" s="2" t="str">
        <f aca="false">RAW_DATA!J2948</f>
        <v>No</v>
      </c>
      <c r="K2952" s="15" t="n">
        <f aca="false">IF(AND(F2952&lt;&gt;"",E2952&lt;&gt;""),DATEVALUE(F2952)-DATEVALUE(E2952),"")</f>
        <v>2</v>
      </c>
      <c r="L2952" s="4" t="n">
        <f aca="false">H2952*(1-I2952/100)</f>
        <v>11608.705</v>
      </c>
      <c r="M2952" s="4" t="n">
        <f aca="false">H2952*CALCULATIONS!$B$2</f>
        <v>8194.38</v>
      </c>
      <c r="N2952" s="4" t="n">
        <f aca="false">IF(J2952="Yes",H2952*CALCULATIONS!$B$3,0)</f>
        <v>0</v>
      </c>
      <c r="O2952" s="4" t="n">
        <f aca="false">L2952-M2952-N2952</f>
        <v>3414.325</v>
      </c>
      <c r="P2952" s="16" t="n">
        <f aca="false">IF(L2952&gt;0,O2952/L2952,"")</f>
        <v>0.294117647058824</v>
      </c>
    </row>
    <row r="2953" customFormat="false" ht="15" hidden="false" customHeight="false" outlineLevel="0" collapsed="false">
      <c r="A2953" s="2" t="str">
        <f aca="false">RAW_DATA!A2949</f>
        <v>ORD-102948</v>
      </c>
      <c r="B2953" s="2" t="str">
        <f aca="false">RAW_DATA!B2949</f>
        <v>CUST-8920</v>
      </c>
      <c r="C2953" s="2" t="str">
        <f aca="false">RAW_DATA!C2949</f>
        <v>Men</v>
      </c>
      <c r="D2953" s="2" t="str">
        <f aca="false">RAW_DATA!D2949</f>
        <v>MEN-JACKET-001</v>
      </c>
      <c r="E2953" s="14" t="str">
        <f aca="false">RAW_DATA!E2949</f>
        <v>2024-12-13</v>
      </c>
      <c r="F2953" s="14" t="str">
        <f aca="false">RAW_DATA!F2949</f>
        <v>2024-12-27</v>
      </c>
      <c r="G2953" s="2" t="str">
        <f aca="false">RAW_DATA!G2949</f>
        <v>Lumbini</v>
      </c>
      <c r="H2953" s="4" t="n">
        <f aca="false">RAW_DATA!H2949</f>
        <v>3640.79</v>
      </c>
      <c r="I2953" s="5" t="n">
        <f aca="false">RAW_DATA!I2949</f>
        <v>15</v>
      </c>
      <c r="J2953" s="2" t="str">
        <f aca="false">RAW_DATA!J2949</f>
        <v>No</v>
      </c>
      <c r="K2953" s="15" t="n">
        <f aca="false">IF(AND(F2953&lt;&gt;"",E2953&lt;&gt;""),DATEVALUE(F2953)-DATEVALUE(E2953),"")</f>
        <v>14</v>
      </c>
      <c r="L2953" s="4" t="n">
        <f aca="false">H2953*(1-I2953/100)</f>
        <v>3094.6715</v>
      </c>
      <c r="M2953" s="4" t="n">
        <f aca="false">H2953*CALCULATIONS!$B$2</f>
        <v>2184.474</v>
      </c>
      <c r="N2953" s="4" t="n">
        <f aca="false">IF(J2953="Yes",H2953*CALCULATIONS!$B$3,0)</f>
        <v>0</v>
      </c>
      <c r="O2953" s="4" t="n">
        <f aca="false">L2953-M2953-N2953</f>
        <v>910.1975</v>
      </c>
      <c r="P2953" s="16" t="n">
        <f aca="false">IF(L2953&gt;0,O2953/L2953,"")</f>
        <v>0.294117647058824</v>
      </c>
    </row>
    <row r="2954" customFormat="false" ht="15" hidden="false" customHeight="false" outlineLevel="0" collapsed="false">
      <c r="A2954" s="2" t="str">
        <f aca="false">RAW_DATA!A2950</f>
        <v>ORD-102949</v>
      </c>
      <c r="B2954" s="2" t="str">
        <f aca="false">RAW_DATA!B2950</f>
        <v>CUST-8778</v>
      </c>
      <c r="C2954" s="2" t="str">
        <f aca="false">RAW_DATA!C2950</f>
        <v>Kids</v>
      </c>
      <c r="D2954" s="2" t="str">
        <f aca="false">RAW_DATA!D2950</f>
        <v>KID-HOODIE-001</v>
      </c>
      <c r="E2954" s="14" t="str">
        <f aca="false">RAW_DATA!E2950</f>
        <v>2024-12-30</v>
      </c>
      <c r="F2954" s="14" t="str">
        <f aca="false">RAW_DATA!F2950</f>
        <v>2025-01-10</v>
      </c>
      <c r="G2954" s="2" t="str">
        <f aca="false">RAW_DATA!G2950</f>
        <v>Sudurpashchim</v>
      </c>
      <c r="H2954" s="4" t="n">
        <f aca="false">RAW_DATA!H2950</f>
        <v>11482.17</v>
      </c>
      <c r="I2954" s="5" t="n">
        <f aca="false">RAW_DATA!I2950</f>
        <v>0</v>
      </c>
      <c r="J2954" s="2" t="str">
        <f aca="false">RAW_DATA!J2950</f>
        <v>No</v>
      </c>
      <c r="K2954" s="15" t="n">
        <f aca="false">IF(AND(F2954&lt;&gt;"",E2954&lt;&gt;""),DATEVALUE(F2954)-DATEVALUE(E2954),"")</f>
        <v>11</v>
      </c>
      <c r="L2954" s="4" t="n">
        <f aca="false">H2954*(1-I2954/100)</f>
        <v>11482.17</v>
      </c>
      <c r="M2954" s="4" t="n">
        <f aca="false">H2954*CALCULATIONS!$B$2</f>
        <v>6889.302</v>
      </c>
      <c r="N2954" s="4" t="n">
        <f aca="false">IF(J2954="Yes",H2954*CALCULATIONS!$B$3,0)</f>
        <v>0</v>
      </c>
      <c r="O2954" s="4" t="n">
        <f aca="false">L2954-M2954-N2954</f>
        <v>4592.868</v>
      </c>
      <c r="P2954" s="16" t="n">
        <f aca="false">IF(L2954&gt;0,O2954/L2954,"")</f>
        <v>0.4</v>
      </c>
    </row>
    <row r="2955" customFormat="false" ht="15" hidden="false" customHeight="false" outlineLevel="0" collapsed="false">
      <c r="A2955" s="2" t="str">
        <f aca="false">RAW_DATA!A2951</f>
        <v>ORD-102950</v>
      </c>
      <c r="B2955" s="2" t="str">
        <f aca="false">RAW_DATA!B2951</f>
        <v>CUST-5849</v>
      </c>
      <c r="C2955" s="2" t="str">
        <f aca="false">RAW_DATA!C2951</f>
        <v>Men</v>
      </c>
      <c r="D2955" s="2" t="str">
        <f aca="false">RAW_DATA!D2951</f>
        <v>MEN-SUIT-001</v>
      </c>
      <c r="E2955" s="14" t="str">
        <f aca="false">RAW_DATA!E2951</f>
        <v>2024-07-23</v>
      </c>
      <c r="F2955" s="14" t="str">
        <f aca="false">RAW_DATA!F2951</f>
        <v>2024-07-28</v>
      </c>
      <c r="G2955" s="2" t="str">
        <f aca="false">RAW_DATA!G2951</f>
        <v>Lumbini</v>
      </c>
      <c r="H2955" s="4" t="n">
        <f aca="false">RAW_DATA!H2951</f>
        <v>5573.07</v>
      </c>
      <c r="I2955" s="5" t="n">
        <f aca="false">RAW_DATA!I2951</f>
        <v>15</v>
      </c>
      <c r="J2955" s="2" t="str">
        <f aca="false">RAW_DATA!J2951</f>
        <v>No</v>
      </c>
      <c r="K2955" s="15" t="n">
        <f aca="false">IF(AND(F2955&lt;&gt;"",E2955&lt;&gt;""),DATEVALUE(F2955)-DATEVALUE(E2955),"")</f>
        <v>5</v>
      </c>
      <c r="L2955" s="4" t="n">
        <f aca="false">H2955*(1-I2955/100)</f>
        <v>4737.1095</v>
      </c>
      <c r="M2955" s="4" t="n">
        <f aca="false">H2955*CALCULATIONS!$B$2</f>
        <v>3343.842</v>
      </c>
      <c r="N2955" s="4" t="n">
        <f aca="false">IF(J2955="Yes",H2955*CALCULATIONS!$B$3,0)</f>
        <v>0</v>
      </c>
      <c r="O2955" s="4" t="n">
        <f aca="false">L2955-M2955-N2955</f>
        <v>1393.2675</v>
      </c>
      <c r="P2955" s="16" t="n">
        <f aca="false">IF(L2955&gt;0,O2955/L2955,"")</f>
        <v>0.294117647058824</v>
      </c>
    </row>
    <row r="2956" customFormat="false" ht="15" hidden="false" customHeight="false" outlineLevel="0" collapsed="false">
      <c r="A2956" s="2" t="str">
        <f aca="false">RAW_DATA!A2952</f>
        <v>ORD-102951</v>
      </c>
      <c r="B2956" s="2" t="str">
        <f aca="false">RAW_DATA!B2952</f>
        <v>CUST-1263</v>
      </c>
      <c r="C2956" s="2" t="str">
        <f aca="false">RAW_DATA!C2952</f>
        <v>Men</v>
      </c>
      <c r="D2956" s="2" t="str">
        <f aca="false">RAW_DATA!D2952</f>
        <v>MEN-KURTA-001</v>
      </c>
      <c r="E2956" s="14" t="str">
        <f aca="false">RAW_DATA!E2952</f>
        <v>2024-04-30</v>
      </c>
      <c r="F2956" s="14" t="str">
        <f aca="false">RAW_DATA!F2952</f>
        <v>2024-05-03</v>
      </c>
      <c r="G2956" s="2" t="str">
        <f aca="false">RAW_DATA!G2952</f>
        <v>Lumbini</v>
      </c>
      <c r="H2956" s="4" t="n">
        <f aca="false">RAW_DATA!H2952</f>
        <v>8098.22</v>
      </c>
      <c r="I2956" s="5" t="n">
        <f aca="false">RAW_DATA!I2952</f>
        <v>15</v>
      </c>
      <c r="J2956" s="2" t="str">
        <f aca="false">RAW_DATA!J2952</f>
        <v>No</v>
      </c>
      <c r="K2956" s="15" t="n">
        <f aca="false">IF(AND(F2956&lt;&gt;"",E2956&lt;&gt;""),DATEVALUE(F2956)-DATEVALUE(E2956),"")</f>
        <v>3</v>
      </c>
      <c r="L2956" s="4" t="n">
        <f aca="false">H2956*(1-I2956/100)</f>
        <v>6883.487</v>
      </c>
      <c r="M2956" s="4" t="n">
        <f aca="false">H2956*CALCULATIONS!$B$2</f>
        <v>4858.932</v>
      </c>
      <c r="N2956" s="4" t="n">
        <f aca="false">IF(J2956="Yes",H2956*CALCULATIONS!$B$3,0)</f>
        <v>0</v>
      </c>
      <c r="O2956" s="4" t="n">
        <f aca="false">L2956-M2956-N2956</f>
        <v>2024.555</v>
      </c>
      <c r="P2956" s="16" t="n">
        <f aca="false">IF(L2956&gt;0,O2956/L2956,"")</f>
        <v>0.294117647058824</v>
      </c>
    </row>
    <row r="2957" customFormat="false" ht="15" hidden="false" customHeight="false" outlineLevel="0" collapsed="false">
      <c r="A2957" s="2" t="str">
        <f aca="false">RAW_DATA!A2953</f>
        <v>ORD-102952</v>
      </c>
      <c r="B2957" s="2" t="str">
        <f aca="false">RAW_DATA!B2953</f>
        <v>CUST-6972</v>
      </c>
      <c r="C2957" s="2" t="str">
        <f aca="false">RAW_DATA!C2953</f>
        <v>Men</v>
      </c>
      <c r="D2957" s="2" t="str">
        <f aca="false">RAW_DATA!D2953</f>
        <v>MEN-SUIT-001</v>
      </c>
      <c r="E2957" s="14" t="str">
        <f aca="false">RAW_DATA!E2953</f>
        <v>2024-03-11</v>
      </c>
      <c r="F2957" s="14" t="str">
        <f aca="false">RAW_DATA!F2953</f>
        <v>2024-03-26</v>
      </c>
      <c r="G2957" s="2" t="str">
        <f aca="false">RAW_DATA!G2953</f>
        <v>Bagmati</v>
      </c>
      <c r="H2957" s="4" t="n">
        <f aca="false">RAW_DATA!H2953</f>
        <v>12674.58</v>
      </c>
      <c r="I2957" s="5" t="n">
        <f aca="false">RAW_DATA!I2953</f>
        <v>30</v>
      </c>
      <c r="J2957" s="2" t="str">
        <f aca="false">RAW_DATA!J2953</f>
        <v>No</v>
      </c>
      <c r="K2957" s="15" t="n">
        <f aca="false">IF(AND(F2957&lt;&gt;"",E2957&lt;&gt;""),DATEVALUE(F2957)-DATEVALUE(E2957),"")</f>
        <v>15</v>
      </c>
      <c r="L2957" s="4" t="n">
        <f aca="false">H2957*(1-I2957/100)</f>
        <v>8872.206</v>
      </c>
      <c r="M2957" s="4" t="n">
        <f aca="false">H2957*CALCULATIONS!$B$2</f>
        <v>7604.748</v>
      </c>
      <c r="N2957" s="4" t="n">
        <f aca="false">IF(J2957="Yes",H2957*CALCULATIONS!$B$3,0)</f>
        <v>0</v>
      </c>
      <c r="O2957" s="4" t="n">
        <f aca="false">L2957-M2957-N2957</f>
        <v>1267.458</v>
      </c>
      <c r="P2957" s="16" t="n">
        <f aca="false">IF(L2957&gt;0,O2957/L2957,"")</f>
        <v>0.142857142857143</v>
      </c>
    </row>
    <row r="2958" customFormat="false" ht="15" hidden="false" customHeight="false" outlineLevel="0" collapsed="false">
      <c r="A2958" s="2" t="str">
        <f aca="false">RAW_DATA!A2954</f>
        <v>ORD-102953</v>
      </c>
      <c r="B2958" s="2" t="str">
        <f aca="false">RAW_DATA!B2954</f>
        <v>CUST-4995</v>
      </c>
      <c r="C2958" s="2" t="str">
        <f aca="false">RAW_DATA!C2954</f>
        <v>Men</v>
      </c>
      <c r="D2958" s="2" t="str">
        <f aca="false">RAW_DATA!D2954</f>
        <v>MEN-TSHIRT-001</v>
      </c>
      <c r="E2958" s="14" t="str">
        <f aca="false">RAW_DATA!E2954</f>
        <v>2024-02-15</v>
      </c>
      <c r="F2958" s="14" t="str">
        <f aca="false">RAW_DATA!F2954</f>
        <v>2024-02-21</v>
      </c>
      <c r="G2958" s="2" t="str">
        <f aca="false">RAW_DATA!G2954</f>
        <v>Gandaki</v>
      </c>
      <c r="H2958" s="4" t="n">
        <f aca="false">RAW_DATA!H2954</f>
        <v>3143.34</v>
      </c>
      <c r="I2958" s="5" t="n">
        <f aca="false">RAW_DATA!I2954</f>
        <v>25</v>
      </c>
      <c r="J2958" s="2" t="str">
        <f aca="false">RAW_DATA!J2954</f>
        <v>No</v>
      </c>
      <c r="K2958" s="15" t="n">
        <f aca="false">IF(AND(F2958&lt;&gt;"",E2958&lt;&gt;""),DATEVALUE(F2958)-DATEVALUE(E2958),"")</f>
        <v>6</v>
      </c>
      <c r="L2958" s="4" t="n">
        <f aca="false">H2958*(1-I2958/100)</f>
        <v>2357.505</v>
      </c>
      <c r="M2958" s="4" t="n">
        <f aca="false">H2958*CALCULATIONS!$B$2</f>
        <v>1886.004</v>
      </c>
      <c r="N2958" s="4" t="n">
        <f aca="false">IF(J2958="Yes",H2958*CALCULATIONS!$B$3,0)</f>
        <v>0</v>
      </c>
      <c r="O2958" s="4" t="n">
        <f aca="false">L2958-M2958-N2958</f>
        <v>471.501</v>
      </c>
      <c r="P2958" s="16" t="n">
        <f aca="false">IF(L2958&gt;0,O2958/L2958,"")</f>
        <v>0.2</v>
      </c>
    </row>
    <row r="2959" customFormat="false" ht="15" hidden="false" customHeight="false" outlineLevel="0" collapsed="false">
      <c r="A2959" s="2" t="str">
        <f aca="false">RAW_DATA!A2955</f>
        <v>ORD-102954</v>
      </c>
      <c r="B2959" s="2" t="str">
        <f aca="false">RAW_DATA!B2955</f>
        <v>CUST-2868</v>
      </c>
      <c r="C2959" s="2" t="str">
        <f aca="false">RAW_DATA!C2955</f>
        <v>Kids</v>
      </c>
      <c r="D2959" s="2" t="str">
        <f aca="false">RAW_DATA!D2955</f>
        <v>KID-TSHIRT-001</v>
      </c>
      <c r="E2959" s="14" t="str">
        <f aca="false">RAW_DATA!E2955</f>
        <v>2024-09-01</v>
      </c>
      <c r="F2959" s="14" t="str">
        <f aca="false">RAW_DATA!F2955</f>
        <v>2024-09-08</v>
      </c>
      <c r="G2959" s="2" t="str">
        <f aca="false">RAW_DATA!G2955</f>
        <v>Madhesh</v>
      </c>
      <c r="H2959" s="4" t="n">
        <f aca="false">RAW_DATA!H2955</f>
        <v>10552.55</v>
      </c>
      <c r="I2959" s="5" t="n">
        <f aca="false">RAW_DATA!I2955</f>
        <v>10</v>
      </c>
      <c r="J2959" s="2" t="str">
        <f aca="false">RAW_DATA!J2955</f>
        <v>No</v>
      </c>
      <c r="K2959" s="15" t="n">
        <f aca="false">IF(AND(F2959&lt;&gt;"",E2959&lt;&gt;""),DATEVALUE(F2959)-DATEVALUE(E2959),"")</f>
        <v>7</v>
      </c>
      <c r="L2959" s="4" t="n">
        <f aca="false">H2959*(1-I2959/100)</f>
        <v>9497.295</v>
      </c>
      <c r="M2959" s="4" t="n">
        <f aca="false">H2959*CALCULATIONS!$B$2</f>
        <v>6331.53</v>
      </c>
      <c r="N2959" s="4" t="n">
        <f aca="false">IF(J2959="Yes",H2959*CALCULATIONS!$B$3,0)</f>
        <v>0</v>
      </c>
      <c r="O2959" s="4" t="n">
        <f aca="false">L2959-M2959-N2959</f>
        <v>3165.765</v>
      </c>
      <c r="P2959" s="16" t="n">
        <f aca="false">IF(L2959&gt;0,O2959/L2959,"")</f>
        <v>0.333333333333333</v>
      </c>
    </row>
    <row r="2960" customFormat="false" ht="15" hidden="false" customHeight="false" outlineLevel="0" collapsed="false">
      <c r="A2960" s="2" t="str">
        <f aca="false">RAW_DATA!A2956</f>
        <v>ORD-102955</v>
      </c>
      <c r="B2960" s="2" t="str">
        <f aca="false">RAW_DATA!B2956</f>
        <v>CUST-3480</v>
      </c>
      <c r="C2960" s="2" t="str">
        <f aca="false">RAW_DATA!C2956</f>
        <v>Men</v>
      </c>
      <c r="D2960" s="2" t="str">
        <f aca="false">RAW_DATA!D2956</f>
        <v>MEN-KURTA-001</v>
      </c>
      <c r="E2960" s="14" t="str">
        <f aca="false">RAW_DATA!E2956</f>
        <v>2024-12-25</v>
      </c>
      <c r="F2960" s="14" t="str">
        <f aca="false">RAW_DATA!F2956</f>
        <v>2024-12-27</v>
      </c>
      <c r="G2960" s="2" t="str">
        <f aca="false">RAW_DATA!G2956</f>
        <v>Bagmati</v>
      </c>
      <c r="H2960" s="4" t="n">
        <f aca="false">RAW_DATA!H2956</f>
        <v>1038.56</v>
      </c>
      <c r="I2960" s="5" t="n">
        <f aca="false">RAW_DATA!I2956</f>
        <v>10</v>
      </c>
      <c r="J2960" s="2" t="str">
        <f aca="false">RAW_DATA!J2956</f>
        <v>Yes</v>
      </c>
      <c r="K2960" s="15" t="n">
        <f aca="false">IF(AND(F2960&lt;&gt;"",E2960&lt;&gt;""),DATEVALUE(F2960)-DATEVALUE(E2960),"")</f>
        <v>2</v>
      </c>
      <c r="L2960" s="4" t="n">
        <f aca="false">H2960*(1-I2960/100)</f>
        <v>934.704</v>
      </c>
      <c r="M2960" s="4" t="n">
        <f aca="false">H2960*CALCULATIONS!$B$2</f>
        <v>623.136</v>
      </c>
      <c r="N2960" s="4" t="n">
        <f aca="false">IF(J2960="Yes",H2960*CALCULATIONS!$B$3,0)</f>
        <v>207.712</v>
      </c>
      <c r="O2960" s="4" t="n">
        <f aca="false">L2960-M2960-N2960</f>
        <v>103.856</v>
      </c>
      <c r="P2960" s="16" t="n">
        <f aca="false">IF(L2960&gt;0,O2960/L2960,"")</f>
        <v>0.111111111111111</v>
      </c>
    </row>
    <row r="2961" customFormat="false" ht="15" hidden="false" customHeight="false" outlineLevel="0" collapsed="false">
      <c r="A2961" s="2" t="str">
        <f aca="false">RAW_DATA!A2957</f>
        <v>ORD-102956</v>
      </c>
      <c r="B2961" s="2" t="str">
        <f aca="false">RAW_DATA!B2957</f>
        <v>CUST-5286</v>
      </c>
      <c r="C2961" s="2" t="str">
        <f aca="false">RAW_DATA!C2957</f>
        <v>Women</v>
      </c>
      <c r="D2961" s="2" t="str">
        <f aca="false">RAW_DATA!D2957</f>
        <v>WOM-KURTA-001</v>
      </c>
      <c r="E2961" s="14" t="str">
        <f aca="false">RAW_DATA!E2957</f>
        <v>2024-10-13</v>
      </c>
      <c r="F2961" s="14" t="str">
        <f aca="false">RAW_DATA!F2957</f>
        <v>2024-10-19</v>
      </c>
      <c r="G2961" s="2" t="str">
        <f aca="false">RAW_DATA!G2957</f>
        <v>Gandaki</v>
      </c>
      <c r="H2961" s="4" t="n">
        <f aca="false">RAW_DATA!H2957</f>
        <v>6319.22</v>
      </c>
      <c r="I2961" s="5" t="n">
        <f aca="false">RAW_DATA!I2957</f>
        <v>5</v>
      </c>
      <c r="J2961" s="2" t="str">
        <f aca="false">RAW_DATA!J2957</f>
        <v>No</v>
      </c>
      <c r="K2961" s="15" t="n">
        <f aca="false">IF(AND(F2961&lt;&gt;"",E2961&lt;&gt;""),DATEVALUE(F2961)-DATEVALUE(E2961),"")</f>
        <v>6</v>
      </c>
      <c r="L2961" s="4" t="n">
        <f aca="false">H2961*(1-I2961/100)</f>
        <v>6003.259</v>
      </c>
      <c r="M2961" s="4" t="n">
        <f aca="false">H2961*CALCULATIONS!$B$2</f>
        <v>3791.532</v>
      </c>
      <c r="N2961" s="4" t="n">
        <f aca="false">IF(J2961="Yes",H2961*CALCULATIONS!$B$3,0)</f>
        <v>0</v>
      </c>
      <c r="O2961" s="4" t="n">
        <f aca="false">L2961-M2961-N2961</f>
        <v>2211.727</v>
      </c>
      <c r="P2961" s="16" t="n">
        <f aca="false">IF(L2961&gt;0,O2961/L2961,"")</f>
        <v>0.368421052631579</v>
      </c>
    </row>
    <row r="2962" customFormat="false" ht="15" hidden="false" customHeight="false" outlineLevel="0" collapsed="false">
      <c r="A2962" s="2" t="str">
        <f aca="false">RAW_DATA!A2958</f>
        <v>ORD-102957</v>
      </c>
      <c r="B2962" s="2" t="str">
        <f aca="false">RAW_DATA!B2958</f>
        <v>CUST-9198</v>
      </c>
      <c r="C2962" s="2" t="str">
        <f aca="false">RAW_DATA!C2958</f>
        <v>Kids</v>
      </c>
      <c r="D2962" s="2" t="str">
        <f aca="false">RAW_DATA!D2958</f>
        <v>KID-UNIFORM-001</v>
      </c>
      <c r="E2962" s="14" t="str">
        <f aca="false">RAW_DATA!E2958</f>
        <v>2024-04-14</v>
      </c>
      <c r="F2962" s="14" t="str">
        <f aca="false">RAW_DATA!F2958</f>
        <v>2024-04-17</v>
      </c>
      <c r="G2962" s="2" t="str">
        <f aca="false">RAW_DATA!G2958</f>
        <v>Gandaki</v>
      </c>
      <c r="H2962" s="4" t="n">
        <f aca="false">RAW_DATA!H2958</f>
        <v>8566.43</v>
      </c>
      <c r="I2962" s="5" t="n">
        <f aca="false">RAW_DATA!I2958</f>
        <v>30</v>
      </c>
      <c r="J2962" s="2" t="str">
        <f aca="false">RAW_DATA!J2958</f>
        <v>No</v>
      </c>
      <c r="K2962" s="15" t="n">
        <f aca="false">IF(AND(F2962&lt;&gt;"",E2962&lt;&gt;""),DATEVALUE(F2962)-DATEVALUE(E2962),"")</f>
        <v>3</v>
      </c>
      <c r="L2962" s="4" t="n">
        <f aca="false">H2962*(1-I2962/100)</f>
        <v>5996.501</v>
      </c>
      <c r="M2962" s="4" t="n">
        <f aca="false">H2962*CALCULATIONS!$B$2</f>
        <v>5139.858</v>
      </c>
      <c r="N2962" s="4" t="n">
        <f aca="false">IF(J2962="Yes",H2962*CALCULATIONS!$B$3,0)</f>
        <v>0</v>
      </c>
      <c r="O2962" s="4" t="n">
        <f aca="false">L2962-M2962-N2962</f>
        <v>856.643</v>
      </c>
      <c r="P2962" s="16" t="n">
        <f aca="false">IF(L2962&gt;0,O2962/L2962,"")</f>
        <v>0.142857142857143</v>
      </c>
    </row>
    <row r="2963" customFormat="false" ht="15" hidden="false" customHeight="false" outlineLevel="0" collapsed="false">
      <c r="A2963" s="2" t="str">
        <f aca="false">RAW_DATA!A2959</f>
        <v>ORD-102958</v>
      </c>
      <c r="B2963" s="2" t="str">
        <f aca="false">RAW_DATA!B2959</f>
        <v>CUST-2495</v>
      </c>
      <c r="C2963" s="2" t="str">
        <f aca="false">RAW_DATA!C2959</f>
        <v>Women</v>
      </c>
      <c r="D2963" s="2" t="str">
        <f aca="false">RAW_DATA!D2959</f>
        <v>WOM-BLOUSE-001</v>
      </c>
      <c r="E2963" s="14" t="str">
        <f aca="false">RAW_DATA!E2959</f>
        <v>2024-02-25</v>
      </c>
      <c r="F2963" s="14" t="str">
        <f aca="false">RAW_DATA!F2959</f>
        <v>2024-02-29</v>
      </c>
      <c r="G2963" s="2" t="str">
        <f aca="false">RAW_DATA!G2959</f>
        <v>Madhesh</v>
      </c>
      <c r="H2963" s="4" t="n">
        <f aca="false">RAW_DATA!H2959</f>
        <v>9201.78</v>
      </c>
      <c r="I2963" s="5" t="n">
        <f aca="false">RAW_DATA!I2959</f>
        <v>0</v>
      </c>
      <c r="J2963" s="2" t="str">
        <f aca="false">RAW_DATA!J2959</f>
        <v>No</v>
      </c>
      <c r="K2963" s="15" t="n">
        <f aca="false">IF(AND(F2963&lt;&gt;"",E2963&lt;&gt;""),DATEVALUE(F2963)-DATEVALUE(E2963),"")</f>
        <v>4</v>
      </c>
      <c r="L2963" s="4" t="n">
        <f aca="false">H2963*(1-I2963/100)</f>
        <v>9201.78</v>
      </c>
      <c r="M2963" s="4" t="n">
        <f aca="false">H2963*CALCULATIONS!$B$2</f>
        <v>5521.068</v>
      </c>
      <c r="N2963" s="4" t="n">
        <f aca="false">IF(J2963="Yes",H2963*CALCULATIONS!$B$3,0)</f>
        <v>0</v>
      </c>
      <c r="O2963" s="4" t="n">
        <f aca="false">L2963-M2963-N2963</f>
        <v>3680.712</v>
      </c>
      <c r="P2963" s="16" t="n">
        <f aca="false">IF(L2963&gt;0,O2963/L2963,"")</f>
        <v>0.4</v>
      </c>
    </row>
    <row r="2964" customFormat="false" ht="15" hidden="false" customHeight="false" outlineLevel="0" collapsed="false">
      <c r="A2964" s="2" t="str">
        <f aca="false">RAW_DATA!A2960</f>
        <v>ORD-102959</v>
      </c>
      <c r="B2964" s="2" t="str">
        <f aca="false">RAW_DATA!B2960</f>
        <v>CUST-5647</v>
      </c>
      <c r="C2964" s="2" t="str">
        <f aca="false">RAW_DATA!C2960</f>
        <v>Kids</v>
      </c>
      <c r="D2964" s="2" t="str">
        <f aca="false">RAW_DATA!D2960</f>
        <v>KID-SHORTS-001</v>
      </c>
      <c r="E2964" s="14" t="str">
        <f aca="false">RAW_DATA!E2960</f>
        <v>2024-07-30</v>
      </c>
      <c r="F2964" s="14" t="str">
        <f aca="false">RAW_DATA!F2960</f>
        <v>2024-08-14</v>
      </c>
      <c r="G2964" s="2" t="str">
        <f aca="false">RAW_DATA!G2960</f>
        <v>Bagmati</v>
      </c>
      <c r="H2964" s="4" t="n">
        <f aca="false">RAW_DATA!H2960</f>
        <v>7827.68</v>
      </c>
      <c r="I2964" s="5" t="n">
        <f aca="false">RAW_DATA!I2960</f>
        <v>25</v>
      </c>
      <c r="J2964" s="2" t="str">
        <f aca="false">RAW_DATA!J2960</f>
        <v>No</v>
      </c>
      <c r="K2964" s="15" t="n">
        <f aca="false">IF(AND(F2964&lt;&gt;"",E2964&lt;&gt;""),DATEVALUE(F2964)-DATEVALUE(E2964),"")</f>
        <v>15</v>
      </c>
      <c r="L2964" s="4" t="n">
        <f aca="false">H2964*(1-I2964/100)</f>
        <v>5870.76</v>
      </c>
      <c r="M2964" s="4" t="n">
        <f aca="false">H2964*CALCULATIONS!$B$2</f>
        <v>4696.608</v>
      </c>
      <c r="N2964" s="4" t="n">
        <f aca="false">IF(J2964="Yes",H2964*CALCULATIONS!$B$3,0)</f>
        <v>0</v>
      </c>
      <c r="O2964" s="4" t="n">
        <f aca="false">L2964-M2964-N2964</f>
        <v>1174.152</v>
      </c>
      <c r="P2964" s="16" t="n">
        <f aca="false">IF(L2964&gt;0,O2964/L2964,"")</f>
        <v>0.2</v>
      </c>
    </row>
    <row r="2965" customFormat="false" ht="15" hidden="false" customHeight="false" outlineLevel="0" collapsed="false">
      <c r="A2965" s="2" t="str">
        <f aca="false">RAW_DATA!A2961</f>
        <v>ORD-102960</v>
      </c>
      <c r="B2965" s="2" t="str">
        <f aca="false">RAW_DATA!B2961</f>
        <v>CUST-3272</v>
      </c>
      <c r="C2965" s="2" t="str">
        <f aca="false">RAW_DATA!C2961</f>
        <v>Women</v>
      </c>
      <c r="D2965" s="2" t="str">
        <f aca="false">RAW_DATA!D2961</f>
        <v>WOM-TOP-001</v>
      </c>
      <c r="E2965" s="14" t="str">
        <f aca="false">RAW_DATA!E2961</f>
        <v>2024-02-16</v>
      </c>
      <c r="F2965" s="14" t="str">
        <f aca="false">RAW_DATA!F2961</f>
        <v>2024-02-29</v>
      </c>
      <c r="G2965" s="2" t="str">
        <f aca="false">RAW_DATA!G2961</f>
        <v>Karnali</v>
      </c>
      <c r="H2965" s="4" t="n">
        <f aca="false">RAW_DATA!H2961</f>
        <v>13210.65</v>
      </c>
      <c r="I2965" s="5" t="n">
        <f aca="false">RAW_DATA!I2961</f>
        <v>0</v>
      </c>
      <c r="J2965" s="2" t="str">
        <f aca="false">RAW_DATA!J2961</f>
        <v>No</v>
      </c>
      <c r="K2965" s="15" t="n">
        <f aca="false">IF(AND(F2965&lt;&gt;"",E2965&lt;&gt;""),DATEVALUE(F2965)-DATEVALUE(E2965),"")</f>
        <v>13</v>
      </c>
      <c r="L2965" s="4" t="n">
        <f aca="false">H2965*(1-I2965/100)</f>
        <v>13210.65</v>
      </c>
      <c r="M2965" s="4" t="n">
        <f aca="false">H2965*CALCULATIONS!$B$2</f>
        <v>7926.39</v>
      </c>
      <c r="N2965" s="4" t="n">
        <f aca="false">IF(J2965="Yes",H2965*CALCULATIONS!$B$3,0)</f>
        <v>0</v>
      </c>
      <c r="O2965" s="4" t="n">
        <f aca="false">L2965-M2965-N2965</f>
        <v>5284.26</v>
      </c>
      <c r="P2965" s="16" t="n">
        <f aca="false">IF(L2965&gt;0,O2965/L2965,"")</f>
        <v>0.4</v>
      </c>
    </row>
    <row r="2966" customFormat="false" ht="15" hidden="false" customHeight="false" outlineLevel="0" collapsed="false">
      <c r="A2966" s="2" t="str">
        <f aca="false">RAW_DATA!A2962</f>
        <v>ORD-102961</v>
      </c>
      <c r="B2966" s="2" t="str">
        <f aca="false">RAW_DATA!B2962</f>
        <v>CUST-5323</v>
      </c>
      <c r="C2966" s="2" t="str">
        <f aca="false">RAW_DATA!C2962</f>
        <v>Kids</v>
      </c>
      <c r="D2966" s="2" t="str">
        <f aca="false">RAW_DATA!D2962</f>
        <v>KID-SHORTS-001</v>
      </c>
      <c r="E2966" s="14" t="str">
        <f aca="false">RAW_DATA!E2962</f>
        <v>2024-03-13</v>
      </c>
      <c r="F2966" s="14" t="str">
        <f aca="false">RAW_DATA!F2962</f>
        <v>2024-03-17</v>
      </c>
      <c r="G2966" s="2" t="str">
        <f aca="false">RAW_DATA!G2962</f>
        <v>Madhesh</v>
      </c>
      <c r="H2966" s="4" t="n">
        <f aca="false">RAW_DATA!H2962</f>
        <v>11790.86</v>
      </c>
      <c r="I2966" s="5" t="n">
        <f aca="false">RAW_DATA!I2962</f>
        <v>5</v>
      </c>
      <c r="J2966" s="2" t="str">
        <f aca="false">RAW_DATA!J2962</f>
        <v>No</v>
      </c>
      <c r="K2966" s="15" t="n">
        <f aca="false">IF(AND(F2966&lt;&gt;"",E2966&lt;&gt;""),DATEVALUE(F2966)-DATEVALUE(E2966),"")</f>
        <v>4</v>
      </c>
      <c r="L2966" s="4" t="n">
        <f aca="false">H2966*(1-I2966/100)</f>
        <v>11201.317</v>
      </c>
      <c r="M2966" s="4" t="n">
        <f aca="false">H2966*CALCULATIONS!$B$2</f>
        <v>7074.516</v>
      </c>
      <c r="N2966" s="4" t="n">
        <f aca="false">IF(J2966="Yes",H2966*CALCULATIONS!$B$3,0)</f>
        <v>0</v>
      </c>
      <c r="O2966" s="4" t="n">
        <f aca="false">L2966-M2966-N2966</f>
        <v>4126.801</v>
      </c>
      <c r="P2966" s="16" t="n">
        <f aca="false">IF(L2966&gt;0,O2966/L2966,"")</f>
        <v>0.368421052631579</v>
      </c>
    </row>
    <row r="2967" customFormat="false" ht="15" hidden="false" customHeight="false" outlineLevel="0" collapsed="false">
      <c r="A2967" s="2" t="str">
        <f aca="false">RAW_DATA!A2963</f>
        <v>ORD-102962</v>
      </c>
      <c r="B2967" s="2" t="str">
        <f aca="false">RAW_DATA!B2963</f>
        <v>CUST-1563</v>
      </c>
      <c r="C2967" s="2" t="str">
        <f aca="false">RAW_DATA!C2963</f>
        <v>Kids</v>
      </c>
      <c r="D2967" s="2" t="str">
        <f aca="false">RAW_DATA!D2963</f>
        <v>KID-KURTA-001</v>
      </c>
      <c r="E2967" s="14" t="str">
        <f aca="false">RAW_DATA!E2963</f>
        <v>2024-03-06</v>
      </c>
      <c r="F2967" s="14" t="str">
        <f aca="false">RAW_DATA!F2963</f>
        <v>2024-03-10</v>
      </c>
      <c r="G2967" s="2" t="str">
        <f aca="false">RAW_DATA!G2963</f>
        <v>Sudurpashchim</v>
      </c>
      <c r="H2967" s="4" t="n">
        <f aca="false">RAW_DATA!H2963</f>
        <v>7721.87</v>
      </c>
      <c r="I2967" s="5" t="n">
        <f aca="false">RAW_DATA!I2963</f>
        <v>25</v>
      </c>
      <c r="J2967" s="2" t="str">
        <f aca="false">RAW_DATA!J2963</f>
        <v>Yes</v>
      </c>
      <c r="K2967" s="15" t="n">
        <f aca="false">IF(AND(F2967&lt;&gt;"",E2967&lt;&gt;""),DATEVALUE(F2967)-DATEVALUE(E2967),"")</f>
        <v>4</v>
      </c>
      <c r="L2967" s="4" t="n">
        <f aca="false">H2967*(1-I2967/100)</f>
        <v>5791.4025</v>
      </c>
      <c r="M2967" s="4" t="n">
        <f aca="false">H2967*CALCULATIONS!$B$2</f>
        <v>4633.122</v>
      </c>
      <c r="N2967" s="4" t="n">
        <f aca="false">IF(J2967="Yes",H2967*CALCULATIONS!$B$3,0)</f>
        <v>1544.374</v>
      </c>
      <c r="O2967" s="4" t="n">
        <f aca="false">L2967-M2967-N2967</f>
        <v>-386.093499999999</v>
      </c>
      <c r="P2967" s="16" t="n">
        <f aca="false">IF(L2967&gt;0,O2967/L2967,"")</f>
        <v>-0.0666666666666665</v>
      </c>
    </row>
    <row r="2968" customFormat="false" ht="15" hidden="false" customHeight="false" outlineLevel="0" collapsed="false">
      <c r="A2968" s="2" t="str">
        <f aca="false">RAW_DATA!A2964</f>
        <v>ORD-102963</v>
      </c>
      <c r="B2968" s="2" t="str">
        <f aca="false">RAW_DATA!B2964</f>
        <v>CUST-1286</v>
      </c>
      <c r="C2968" s="2" t="str">
        <f aca="false">RAW_DATA!C2964</f>
        <v>Women</v>
      </c>
      <c r="D2968" s="2" t="str">
        <f aca="false">RAW_DATA!D2964</f>
        <v>WOM-DRESS-001</v>
      </c>
      <c r="E2968" s="14" t="str">
        <f aca="false">RAW_DATA!E2964</f>
        <v>2024-02-14</v>
      </c>
      <c r="F2968" s="14" t="str">
        <f aca="false">RAW_DATA!F2964</f>
        <v>2024-02-18</v>
      </c>
      <c r="G2968" s="2" t="str">
        <f aca="false">RAW_DATA!G2964</f>
        <v>Bagmati</v>
      </c>
      <c r="H2968" s="4" t="n">
        <f aca="false">RAW_DATA!H2964</f>
        <v>10129.03</v>
      </c>
      <c r="I2968" s="5" t="n">
        <f aca="false">RAW_DATA!I2964</f>
        <v>15</v>
      </c>
      <c r="J2968" s="2" t="str">
        <f aca="false">RAW_DATA!J2964</f>
        <v>No</v>
      </c>
      <c r="K2968" s="15" t="n">
        <f aca="false">IF(AND(F2968&lt;&gt;"",E2968&lt;&gt;""),DATEVALUE(F2968)-DATEVALUE(E2968),"")</f>
        <v>4</v>
      </c>
      <c r="L2968" s="4" t="n">
        <f aca="false">H2968*(1-I2968/100)</f>
        <v>8609.6755</v>
      </c>
      <c r="M2968" s="4" t="n">
        <f aca="false">H2968*CALCULATIONS!$B$2</f>
        <v>6077.418</v>
      </c>
      <c r="N2968" s="4" t="n">
        <f aca="false">IF(J2968="Yes",H2968*CALCULATIONS!$B$3,0)</f>
        <v>0</v>
      </c>
      <c r="O2968" s="4" t="n">
        <f aca="false">L2968-M2968-N2968</f>
        <v>2532.2575</v>
      </c>
      <c r="P2968" s="16" t="n">
        <f aca="false">IF(L2968&gt;0,O2968/L2968,"")</f>
        <v>0.294117647058824</v>
      </c>
    </row>
    <row r="2969" customFormat="false" ht="15" hidden="false" customHeight="false" outlineLevel="0" collapsed="false">
      <c r="A2969" s="2" t="str">
        <f aca="false">RAW_DATA!A2965</f>
        <v>ORD-102964</v>
      </c>
      <c r="B2969" s="2" t="str">
        <f aca="false">RAW_DATA!B2965</f>
        <v>CUST-2876</v>
      </c>
      <c r="C2969" s="2" t="str">
        <f aca="false">RAW_DATA!C2965</f>
        <v>Men</v>
      </c>
      <c r="D2969" s="2" t="str">
        <f aca="false">RAW_DATA!D2965</f>
        <v>MEN-KURTA-001</v>
      </c>
      <c r="E2969" s="14" t="str">
        <f aca="false">RAW_DATA!E2965</f>
        <v>2024-04-16</v>
      </c>
      <c r="F2969" s="14" t="str">
        <f aca="false">RAW_DATA!F2965</f>
        <v>2024-04-25</v>
      </c>
      <c r="G2969" s="2" t="str">
        <f aca="false">RAW_DATA!G2965</f>
        <v>Bagmati</v>
      </c>
      <c r="H2969" s="4" t="n">
        <f aca="false">RAW_DATA!H2965</f>
        <v>5399.85</v>
      </c>
      <c r="I2969" s="5" t="n">
        <f aca="false">RAW_DATA!I2965</f>
        <v>30</v>
      </c>
      <c r="J2969" s="2" t="str">
        <f aca="false">RAW_DATA!J2965</f>
        <v>No</v>
      </c>
      <c r="K2969" s="15" t="n">
        <f aca="false">IF(AND(F2969&lt;&gt;"",E2969&lt;&gt;""),DATEVALUE(F2969)-DATEVALUE(E2969),"")</f>
        <v>9</v>
      </c>
      <c r="L2969" s="4" t="n">
        <f aca="false">H2969*(1-I2969/100)</f>
        <v>3779.895</v>
      </c>
      <c r="M2969" s="4" t="n">
        <f aca="false">H2969*CALCULATIONS!$B$2</f>
        <v>3239.91</v>
      </c>
      <c r="N2969" s="4" t="n">
        <f aca="false">IF(J2969="Yes",H2969*CALCULATIONS!$B$3,0)</f>
        <v>0</v>
      </c>
      <c r="O2969" s="4" t="n">
        <f aca="false">L2969-M2969-N2969</f>
        <v>539.985</v>
      </c>
      <c r="P2969" s="16" t="n">
        <f aca="false">IF(L2969&gt;0,O2969/L2969,"")</f>
        <v>0.142857142857143</v>
      </c>
    </row>
    <row r="2970" customFormat="false" ht="15" hidden="false" customHeight="false" outlineLevel="0" collapsed="false">
      <c r="A2970" s="2" t="str">
        <f aca="false">RAW_DATA!A2966</f>
        <v>ORD-102965</v>
      </c>
      <c r="B2970" s="2" t="str">
        <f aca="false">RAW_DATA!B2966</f>
        <v>CUST-7894</v>
      </c>
      <c r="C2970" s="2" t="str">
        <f aca="false">RAW_DATA!C2966</f>
        <v>Women</v>
      </c>
      <c r="D2970" s="2" t="str">
        <f aca="false">RAW_DATA!D2966</f>
        <v>WOM-TOP-001</v>
      </c>
      <c r="E2970" s="14" t="str">
        <f aca="false">RAW_DATA!E2966</f>
        <v>2024-04-11</v>
      </c>
      <c r="F2970" s="14" t="str">
        <f aca="false">RAW_DATA!F2966</f>
        <v>2024-04-26</v>
      </c>
      <c r="G2970" s="2" t="str">
        <f aca="false">RAW_DATA!G2966</f>
        <v>Lumbini</v>
      </c>
      <c r="H2970" s="4" t="n">
        <f aca="false">RAW_DATA!H2966</f>
        <v>10593.07</v>
      </c>
      <c r="I2970" s="5" t="n">
        <f aca="false">RAW_DATA!I2966</f>
        <v>25</v>
      </c>
      <c r="J2970" s="2" t="str">
        <f aca="false">RAW_DATA!J2966</f>
        <v>No</v>
      </c>
      <c r="K2970" s="15" t="n">
        <f aca="false">IF(AND(F2970&lt;&gt;"",E2970&lt;&gt;""),DATEVALUE(F2970)-DATEVALUE(E2970),"")</f>
        <v>15</v>
      </c>
      <c r="L2970" s="4" t="n">
        <f aca="false">H2970*(1-I2970/100)</f>
        <v>7944.8025</v>
      </c>
      <c r="M2970" s="4" t="n">
        <f aca="false">H2970*CALCULATIONS!$B$2</f>
        <v>6355.842</v>
      </c>
      <c r="N2970" s="4" t="n">
        <f aca="false">IF(J2970="Yes",H2970*CALCULATIONS!$B$3,0)</f>
        <v>0</v>
      </c>
      <c r="O2970" s="4" t="n">
        <f aca="false">L2970-M2970-N2970</f>
        <v>1588.9605</v>
      </c>
      <c r="P2970" s="16" t="n">
        <f aca="false">IF(L2970&gt;0,O2970/L2970,"")</f>
        <v>0.2</v>
      </c>
    </row>
    <row r="2971" customFormat="false" ht="15" hidden="false" customHeight="false" outlineLevel="0" collapsed="false">
      <c r="A2971" s="2" t="str">
        <f aca="false">RAW_DATA!A2967</f>
        <v>ORD-102966</v>
      </c>
      <c r="B2971" s="2" t="str">
        <f aca="false">RAW_DATA!B2967</f>
        <v>CUST-1953</v>
      </c>
      <c r="C2971" s="2" t="str">
        <f aca="false">RAW_DATA!C2967</f>
        <v>Kids</v>
      </c>
      <c r="D2971" s="2" t="str">
        <f aca="false">RAW_DATA!D2967</f>
        <v>KID-DRESS-001</v>
      </c>
      <c r="E2971" s="14" t="str">
        <f aca="false">RAW_DATA!E2967</f>
        <v>2024-04-12</v>
      </c>
      <c r="F2971" s="14" t="str">
        <f aca="false">RAW_DATA!F2967</f>
        <v>2024-04-21</v>
      </c>
      <c r="G2971" s="2" t="str">
        <f aca="false">RAW_DATA!G2967</f>
        <v>Madhesh</v>
      </c>
      <c r="H2971" s="4" t="n">
        <f aca="false">RAW_DATA!H2967</f>
        <v>11558.09</v>
      </c>
      <c r="I2971" s="5" t="n">
        <f aca="false">RAW_DATA!I2967</f>
        <v>25</v>
      </c>
      <c r="J2971" s="2" t="str">
        <f aca="false">RAW_DATA!J2967</f>
        <v>Yes</v>
      </c>
      <c r="K2971" s="15" t="n">
        <f aca="false">IF(AND(F2971&lt;&gt;"",E2971&lt;&gt;""),DATEVALUE(F2971)-DATEVALUE(E2971),"")</f>
        <v>9</v>
      </c>
      <c r="L2971" s="4" t="n">
        <f aca="false">H2971*(1-I2971/100)</f>
        <v>8668.5675</v>
      </c>
      <c r="M2971" s="4" t="n">
        <f aca="false">H2971*CALCULATIONS!$B$2</f>
        <v>6934.854</v>
      </c>
      <c r="N2971" s="4" t="n">
        <f aca="false">IF(J2971="Yes",H2971*CALCULATIONS!$B$3,0)</f>
        <v>2311.618</v>
      </c>
      <c r="O2971" s="4" t="n">
        <f aca="false">L2971-M2971-N2971</f>
        <v>-577.904499999999</v>
      </c>
      <c r="P2971" s="16" t="n">
        <f aca="false">IF(L2971&gt;0,O2971/L2971,"")</f>
        <v>-0.0666666666666666</v>
      </c>
    </row>
    <row r="2972" customFormat="false" ht="15" hidden="false" customHeight="false" outlineLevel="0" collapsed="false">
      <c r="A2972" s="2" t="str">
        <f aca="false">RAW_DATA!A2968</f>
        <v>ORD-102967</v>
      </c>
      <c r="B2972" s="2" t="str">
        <f aca="false">RAW_DATA!B2968</f>
        <v>CUST-9536</v>
      </c>
      <c r="C2972" s="2" t="str">
        <f aca="false">RAW_DATA!C2968</f>
        <v>Men</v>
      </c>
      <c r="D2972" s="2" t="str">
        <f aca="false">RAW_DATA!D2968</f>
        <v>MEN-SHIRT-001</v>
      </c>
      <c r="E2972" s="14" t="str">
        <f aca="false">RAW_DATA!E2968</f>
        <v>2024-10-28</v>
      </c>
      <c r="F2972" s="14" t="str">
        <f aca="false">RAW_DATA!F2968</f>
        <v>2024-11-01</v>
      </c>
      <c r="G2972" s="2" t="str">
        <f aca="false">RAW_DATA!G2968</f>
        <v>Gandaki</v>
      </c>
      <c r="H2972" s="4" t="n">
        <f aca="false">RAW_DATA!H2968</f>
        <v>12400.95</v>
      </c>
      <c r="I2972" s="5" t="n">
        <f aca="false">RAW_DATA!I2968</f>
        <v>20</v>
      </c>
      <c r="J2972" s="2" t="str">
        <f aca="false">RAW_DATA!J2968</f>
        <v>No</v>
      </c>
      <c r="K2972" s="15" t="n">
        <f aca="false">IF(AND(F2972&lt;&gt;"",E2972&lt;&gt;""),DATEVALUE(F2972)-DATEVALUE(E2972),"")</f>
        <v>4</v>
      </c>
      <c r="L2972" s="4" t="n">
        <f aca="false">H2972*(1-I2972/100)</f>
        <v>9920.76</v>
      </c>
      <c r="M2972" s="4" t="n">
        <f aca="false">H2972*CALCULATIONS!$B$2</f>
        <v>7440.57</v>
      </c>
      <c r="N2972" s="4" t="n">
        <f aca="false">IF(J2972="Yes",H2972*CALCULATIONS!$B$3,0)</f>
        <v>0</v>
      </c>
      <c r="O2972" s="4" t="n">
        <f aca="false">L2972-M2972-N2972</f>
        <v>2480.19</v>
      </c>
      <c r="P2972" s="16" t="n">
        <f aca="false">IF(L2972&gt;0,O2972/L2972,"")</f>
        <v>0.25</v>
      </c>
    </row>
    <row r="2973" customFormat="false" ht="15" hidden="false" customHeight="false" outlineLevel="0" collapsed="false">
      <c r="A2973" s="2" t="str">
        <f aca="false">RAW_DATA!A2969</f>
        <v>ORD-102968</v>
      </c>
      <c r="B2973" s="2" t="str">
        <f aca="false">RAW_DATA!B2969</f>
        <v>CUST-4778</v>
      </c>
      <c r="C2973" s="2" t="str">
        <f aca="false">RAW_DATA!C2969</f>
        <v>Men</v>
      </c>
      <c r="D2973" s="2" t="str">
        <f aca="false">RAW_DATA!D2969</f>
        <v>MEN-SHIRT-001</v>
      </c>
      <c r="E2973" s="14" t="str">
        <f aca="false">RAW_DATA!E2969</f>
        <v>2024-09-29</v>
      </c>
      <c r="F2973" s="14" t="str">
        <f aca="false">RAW_DATA!F2969</f>
        <v>2024-10-13</v>
      </c>
      <c r="G2973" s="2" t="str">
        <f aca="false">RAW_DATA!G2969</f>
        <v>Karnali</v>
      </c>
      <c r="H2973" s="4" t="n">
        <f aca="false">RAW_DATA!H2969</f>
        <v>12877.31</v>
      </c>
      <c r="I2973" s="5" t="n">
        <f aca="false">RAW_DATA!I2969</f>
        <v>10</v>
      </c>
      <c r="J2973" s="2" t="str">
        <f aca="false">RAW_DATA!J2969</f>
        <v>Yes</v>
      </c>
      <c r="K2973" s="15" t="n">
        <f aca="false">IF(AND(F2973&lt;&gt;"",E2973&lt;&gt;""),DATEVALUE(F2973)-DATEVALUE(E2973),"")</f>
        <v>14</v>
      </c>
      <c r="L2973" s="4" t="n">
        <f aca="false">H2973*(1-I2973/100)</f>
        <v>11589.579</v>
      </c>
      <c r="M2973" s="4" t="n">
        <f aca="false">H2973*CALCULATIONS!$B$2</f>
        <v>7726.386</v>
      </c>
      <c r="N2973" s="4" t="n">
        <f aca="false">IF(J2973="Yes",H2973*CALCULATIONS!$B$3,0)</f>
        <v>2575.462</v>
      </c>
      <c r="O2973" s="4" t="n">
        <f aca="false">L2973-M2973-N2973</f>
        <v>1287.731</v>
      </c>
      <c r="P2973" s="16" t="n">
        <f aca="false">IF(L2973&gt;0,O2973/L2973,"")</f>
        <v>0.111111111111111</v>
      </c>
    </row>
    <row r="2974" customFormat="false" ht="15" hidden="false" customHeight="false" outlineLevel="0" collapsed="false">
      <c r="A2974" s="2" t="str">
        <f aca="false">RAW_DATA!A2970</f>
        <v>ORD-102969</v>
      </c>
      <c r="B2974" s="2" t="str">
        <f aca="false">RAW_DATA!B2970</f>
        <v>CUST-1828</v>
      </c>
      <c r="C2974" s="2" t="str">
        <f aca="false">RAW_DATA!C2970</f>
        <v>Men</v>
      </c>
      <c r="D2974" s="2" t="str">
        <f aca="false">RAW_DATA!D2970</f>
        <v>MEN-JACKET-001</v>
      </c>
      <c r="E2974" s="14" t="str">
        <f aca="false">RAW_DATA!E2970</f>
        <v>2024-11-03</v>
      </c>
      <c r="F2974" s="14" t="str">
        <f aca="false">RAW_DATA!F2970</f>
        <v>2024-11-11</v>
      </c>
      <c r="G2974" s="2" t="str">
        <f aca="false">RAW_DATA!G2970</f>
        <v>Bagmati</v>
      </c>
      <c r="H2974" s="4" t="n">
        <f aca="false">RAW_DATA!H2970</f>
        <v>13271.33</v>
      </c>
      <c r="I2974" s="5" t="n">
        <f aca="false">RAW_DATA!I2970</f>
        <v>20</v>
      </c>
      <c r="J2974" s="2" t="str">
        <f aca="false">RAW_DATA!J2970</f>
        <v>No</v>
      </c>
      <c r="K2974" s="15" t="n">
        <f aca="false">IF(AND(F2974&lt;&gt;"",E2974&lt;&gt;""),DATEVALUE(F2974)-DATEVALUE(E2974),"")</f>
        <v>8</v>
      </c>
      <c r="L2974" s="4" t="n">
        <f aca="false">H2974*(1-I2974/100)</f>
        <v>10617.064</v>
      </c>
      <c r="M2974" s="4" t="n">
        <f aca="false">H2974*CALCULATIONS!$B$2</f>
        <v>7962.798</v>
      </c>
      <c r="N2974" s="4" t="n">
        <f aca="false">IF(J2974="Yes",H2974*CALCULATIONS!$B$3,0)</f>
        <v>0</v>
      </c>
      <c r="O2974" s="4" t="n">
        <f aca="false">L2974-M2974-N2974</f>
        <v>2654.266</v>
      </c>
      <c r="P2974" s="16" t="n">
        <f aca="false">IF(L2974&gt;0,O2974/L2974,"")</f>
        <v>0.25</v>
      </c>
    </row>
    <row r="2975" customFormat="false" ht="15" hidden="false" customHeight="false" outlineLevel="0" collapsed="false">
      <c r="A2975" s="2" t="str">
        <f aca="false">RAW_DATA!A2971</f>
        <v>ORD-102970</v>
      </c>
      <c r="B2975" s="2" t="str">
        <f aca="false">RAW_DATA!B2971</f>
        <v>CUST-4972</v>
      </c>
      <c r="C2975" s="2" t="str">
        <f aca="false">RAW_DATA!C2971</f>
        <v>Women</v>
      </c>
      <c r="D2975" s="2" t="str">
        <f aca="false">RAW_DATA!D2971</f>
        <v>WOM-TOP-001</v>
      </c>
      <c r="E2975" s="14" t="str">
        <f aca="false">RAW_DATA!E2971</f>
        <v>2024-11-20</v>
      </c>
      <c r="F2975" s="14" t="str">
        <f aca="false">RAW_DATA!F2971</f>
        <v>2024-11-25</v>
      </c>
      <c r="G2975" s="2" t="str">
        <f aca="false">RAW_DATA!G2971</f>
        <v>Bagmati</v>
      </c>
      <c r="H2975" s="4" t="n">
        <f aca="false">RAW_DATA!H2971</f>
        <v>10741.02</v>
      </c>
      <c r="I2975" s="5" t="n">
        <f aca="false">RAW_DATA!I2971</f>
        <v>10</v>
      </c>
      <c r="J2975" s="2" t="str">
        <f aca="false">RAW_DATA!J2971</f>
        <v>No</v>
      </c>
      <c r="K2975" s="15" t="n">
        <f aca="false">IF(AND(F2975&lt;&gt;"",E2975&lt;&gt;""),DATEVALUE(F2975)-DATEVALUE(E2975),"")</f>
        <v>5</v>
      </c>
      <c r="L2975" s="4" t="n">
        <f aca="false">H2975*(1-I2975/100)</f>
        <v>9666.918</v>
      </c>
      <c r="M2975" s="4" t="n">
        <f aca="false">H2975*CALCULATIONS!$B$2</f>
        <v>6444.612</v>
      </c>
      <c r="N2975" s="4" t="n">
        <f aca="false">IF(J2975="Yes",H2975*CALCULATIONS!$B$3,0)</f>
        <v>0</v>
      </c>
      <c r="O2975" s="4" t="n">
        <f aca="false">L2975-M2975-N2975</f>
        <v>3222.306</v>
      </c>
      <c r="P2975" s="16" t="n">
        <f aca="false">IF(L2975&gt;0,O2975/L2975,"")</f>
        <v>0.333333333333333</v>
      </c>
    </row>
    <row r="2976" customFormat="false" ht="15" hidden="false" customHeight="false" outlineLevel="0" collapsed="false">
      <c r="A2976" s="2" t="str">
        <f aca="false">RAW_DATA!A2972</f>
        <v>ORD-102971</v>
      </c>
      <c r="B2976" s="2" t="str">
        <f aca="false">RAW_DATA!B2972</f>
        <v>CUST-8030</v>
      </c>
      <c r="C2976" s="2" t="str">
        <f aca="false">RAW_DATA!C2972</f>
        <v>Women</v>
      </c>
      <c r="D2976" s="2" t="str">
        <f aca="false">RAW_DATA!D2972</f>
        <v>WOM-LEHENGA-001</v>
      </c>
      <c r="E2976" s="14" t="str">
        <f aca="false">RAW_DATA!E2972</f>
        <v>2024-02-12</v>
      </c>
      <c r="F2976" s="14" t="str">
        <f aca="false">RAW_DATA!F2972</f>
        <v>2024-02-15</v>
      </c>
      <c r="G2976" s="2" t="str">
        <f aca="false">RAW_DATA!G2972</f>
        <v>Bagmati</v>
      </c>
      <c r="H2976" s="4" t="n">
        <f aca="false">RAW_DATA!H2972</f>
        <v>858.62</v>
      </c>
      <c r="I2976" s="5" t="n">
        <f aca="false">RAW_DATA!I2972</f>
        <v>25</v>
      </c>
      <c r="J2976" s="2" t="str">
        <f aca="false">RAW_DATA!J2972</f>
        <v>Yes</v>
      </c>
      <c r="K2976" s="15" t="n">
        <f aca="false">IF(AND(F2976&lt;&gt;"",E2976&lt;&gt;""),DATEVALUE(F2976)-DATEVALUE(E2976),"")</f>
        <v>3</v>
      </c>
      <c r="L2976" s="4" t="n">
        <f aca="false">H2976*(1-I2976/100)</f>
        <v>643.965</v>
      </c>
      <c r="M2976" s="4" t="n">
        <f aca="false">H2976*CALCULATIONS!$B$2</f>
        <v>515.172</v>
      </c>
      <c r="N2976" s="4" t="n">
        <f aca="false">IF(J2976="Yes",H2976*CALCULATIONS!$B$3,0)</f>
        <v>171.724</v>
      </c>
      <c r="O2976" s="4" t="n">
        <f aca="false">L2976-M2976-N2976</f>
        <v>-42.931</v>
      </c>
      <c r="P2976" s="16" t="n">
        <f aca="false">IF(L2976&gt;0,O2976/L2976,"")</f>
        <v>-0.0666666666666667</v>
      </c>
    </row>
    <row r="2977" customFormat="false" ht="15" hidden="false" customHeight="false" outlineLevel="0" collapsed="false">
      <c r="A2977" s="2" t="str">
        <f aca="false">RAW_DATA!A2973</f>
        <v>ORD-102972</v>
      </c>
      <c r="B2977" s="2" t="str">
        <f aca="false">RAW_DATA!B2973</f>
        <v>CUST-5201</v>
      </c>
      <c r="C2977" s="2" t="str">
        <f aca="false">RAW_DATA!C2973</f>
        <v>Women</v>
      </c>
      <c r="D2977" s="2" t="str">
        <f aca="false">RAW_DATA!D2973</f>
        <v>WOM-BLOUSE-001</v>
      </c>
      <c r="E2977" s="14" t="str">
        <f aca="false">RAW_DATA!E2973</f>
        <v>2024-06-04</v>
      </c>
      <c r="F2977" s="14" t="str">
        <f aca="false">RAW_DATA!F2973</f>
        <v>2024-06-12</v>
      </c>
      <c r="G2977" s="2" t="str">
        <f aca="false">RAW_DATA!G2973</f>
        <v>Karnali</v>
      </c>
      <c r="H2977" s="4" t="n">
        <f aca="false">RAW_DATA!H2973</f>
        <v>11534.97</v>
      </c>
      <c r="I2977" s="5" t="n">
        <f aca="false">RAW_DATA!I2973</f>
        <v>30</v>
      </c>
      <c r="J2977" s="2" t="str">
        <f aca="false">RAW_DATA!J2973</f>
        <v>No</v>
      </c>
      <c r="K2977" s="15" t="n">
        <f aca="false">IF(AND(F2977&lt;&gt;"",E2977&lt;&gt;""),DATEVALUE(F2977)-DATEVALUE(E2977),"")</f>
        <v>8</v>
      </c>
      <c r="L2977" s="4" t="n">
        <f aca="false">H2977*(1-I2977/100)</f>
        <v>8074.479</v>
      </c>
      <c r="M2977" s="4" t="n">
        <f aca="false">H2977*CALCULATIONS!$B$2</f>
        <v>6920.982</v>
      </c>
      <c r="N2977" s="4" t="n">
        <f aca="false">IF(J2977="Yes",H2977*CALCULATIONS!$B$3,0)</f>
        <v>0</v>
      </c>
      <c r="O2977" s="4" t="n">
        <f aca="false">L2977-M2977-N2977</f>
        <v>1153.497</v>
      </c>
      <c r="P2977" s="16" t="n">
        <f aca="false">IF(L2977&gt;0,O2977/L2977,"")</f>
        <v>0.142857142857143</v>
      </c>
    </row>
    <row r="2978" customFormat="false" ht="15" hidden="false" customHeight="false" outlineLevel="0" collapsed="false">
      <c r="A2978" s="2" t="str">
        <f aca="false">RAW_DATA!A2974</f>
        <v>ORD-102973</v>
      </c>
      <c r="B2978" s="2" t="str">
        <f aca="false">RAW_DATA!B2974</f>
        <v>CUST-9986</v>
      </c>
      <c r="C2978" s="2" t="str">
        <f aca="false">RAW_DATA!C2974</f>
        <v>Women</v>
      </c>
      <c r="D2978" s="2" t="str">
        <f aca="false">RAW_DATA!D2974</f>
        <v>WOM-KURTA-001</v>
      </c>
      <c r="E2978" s="14" t="str">
        <f aca="false">RAW_DATA!E2974</f>
        <v>2024-02-15</v>
      </c>
      <c r="F2978" s="14" t="str">
        <f aca="false">RAW_DATA!F2974</f>
        <v>2024-02-16</v>
      </c>
      <c r="G2978" s="2" t="str">
        <f aca="false">RAW_DATA!G2974</f>
        <v>Karnali</v>
      </c>
      <c r="H2978" s="4" t="n">
        <f aca="false">RAW_DATA!H2974</f>
        <v>3694.18</v>
      </c>
      <c r="I2978" s="5" t="n">
        <f aca="false">RAW_DATA!I2974</f>
        <v>25</v>
      </c>
      <c r="J2978" s="2" t="str">
        <f aca="false">RAW_DATA!J2974</f>
        <v>No</v>
      </c>
      <c r="K2978" s="15" t="n">
        <f aca="false">IF(AND(F2978&lt;&gt;"",E2978&lt;&gt;""),DATEVALUE(F2978)-DATEVALUE(E2978),"")</f>
        <v>1</v>
      </c>
      <c r="L2978" s="4" t="n">
        <f aca="false">H2978*(1-I2978/100)</f>
        <v>2770.635</v>
      </c>
      <c r="M2978" s="4" t="n">
        <f aca="false">H2978*CALCULATIONS!$B$2</f>
        <v>2216.508</v>
      </c>
      <c r="N2978" s="4" t="n">
        <f aca="false">IF(J2978="Yes",H2978*CALCULATIONS!$B$3,0)</f>
        <v>0</v>
      </c>
      <c r="O2978" s="4" t="n">
        <f aca="false">L2978-M2978-N2978</f>
        <v>554.127</v>
      </c>
      <c r="P2978" s="16" t="n">
        <f aca="false">IF(L2978&gt;0,O2978/L2978,"")</f>
        <v>0.2</v>
      </c>
    </row>
    <row r="2979" customFormat="false" ht="15" hidden="false" customHeight="false" outlineLevel="0" collapsed="false">
      <c r="A2979" s="2" t="str">
        <f aca="false">RAW_DATA!A2975</f>
        <v>ORD-102974</v>
      </c>
      <c r="B2979" s="2" t="str">
        <f aca="false">RAW_DATA!B2975</f>
        <v>CUST-5754</v>
      </c>
      <c r="C2979" s="2" t="str">
        <f aca="false">RAW_DATA!C2975</f>
        <v>Kids</v>
      </c>
      <c r="D2979" s="2" t="str">
        <f aca="false">RAW_DATA!D2975</f>
        <v>KID-DRESS-001</v>
      </c>
      <c r="E2979" s="14" t="str">
        <f aca="false">RAW_DATA!E2975</f>
        <v>2024-04-13</v>
      </c>
      <c r="F2979" s="14" t="str">
        <f aca="false">RAW_DATA!F2975</f>
        <v>2024-04-19</v>
      </c>
      <c r="G2979" s="2" t="str">
        <f aca="false">RAW_DATA!G2975</f>
        <v>Bagmati</v>
      </c>
      <c r="H2979" s="4" t="n">
        <f aca="false">RAW_DATA!H2975</f>
        <v>6773.43</v>
      </c>
      <c r="I2979" s="5" t="n">
        <f aca="false">RAW_DATA!I2975</f>
        <v>20</v>
      </c>
      <c r="J2979" s="2" t="str">
        <f aca="false">RAW_DATA!J2975</f>
        <v>No</v>
      </c>
      <c r="K2979" s="15" t="n">
        <f aca="false">IF(AND(F2979&lt;&gt;"",E2979&lt;&gt;""),DATEVALUE(F2979)-DATEVALUE(E2979),"")</f>
        <v>6</v>
      </c>
      <c r="L2979" s="4" t="n">
        <f aca="false">H2979*(1-I2979/100)</f>
        <v>5418.744</v>
      </c>
      <c r="M2979" s="4" t="n">
        <f aca="false">H2979*CALCULATIONS!$B$2</f>
        <v>4064.058</v>
      </c>
      <c r="N2979" s="4" t="n">
        <f aca="false">IF(J2979="Yes",H2979*CALCULATIONS!$B$3,0)</f>
        <v>0</v>
      </c>
      <c r="O2979" s="4" t="n">
        <f aca="false">L2979-M2979-N2979</f>
        <v>1354.686</v>
      </c>
      <c r="P2979" s="16" t="n">
        <f aca="false">IF(L2979&gt;0,O2979/L2979,"")</f>
        <v>0.25</v>
      </c>
    </row>
    <row r="2980" customFormat="false" ht="15" hidden="false" customHeight="false" outlineLevel="0" collapsed="false">
      <c r="A2980" s="2" t="str">
        <f aca="false">RAW_DATA!A2976</f>
        <v>ORD-102975</v>
      </c>
      <c r="B2980" s="2" t="str">
        <f aca="false">RAW_DATA!B2976</f>
        <v>CUST-8772</v>
      </c>
      <c r="C2980" s="2" t="str">
        <f aca="false">RAW_DATA!C2976</f>
        <v>Kids</v>
      </c>
      <c r="D2980" s="2" t="str">
        <f aca="false">RAW_DATA!D2976</f>
        <v>KID-FROCK-001</v>
      </c>
      <c r="E2980" s="14" t="str">
        <f aca="false">RAW_DATA!E2976</f>
        <v>2024-03-12</v>
      </c>
      <c r="F2980" s="14" t="str">
        <f aca="false">RAW_DATA!F2976</f>
        <v>2024-03-19</v>
      </c>
      <c r="G2980" s="2" t="str">
        <f aca="false">RAW_DATA!G2976</f>
        <v>Gandaki</v>
      </c>
      <c r="H2980" s="4" t="n">
        <f aca="false">RAW_DATA!H2976</f>
        <v>11331.44</v>
      </c>
      <c r="I2980" s="5" t="n">
        <f aca="false">RAW_DATA!I2976</f>
        <v>0</v>
      </c>
      <c r="J2980" s="2" t="str">
        <f aca="false">RAW_DATA!J2976</f>
        <v>No</v>
      </c>
      <c r="K2980" s="15" t="n">
        <f aca="false">IF(AND(F2980&lt;&gt;"",E2980&lt;&gt;""),DATEVALUE(F2980)-DATEVALUE(E2980),"")</f>
        <v>7</v>
      </c>
      <c r="L2980" s="4" t="n">
        <f aca="false">H2980*(1-I2980/100)</f>
        <v>11331.44</v>
      </c>
      <c r="M2980" s="4" t="n">
        <f aca="false">H2980*CALCULATIONS!$B$2</f>
        <v>6798.864</v>
      </c>
      <c r="N2980" s="4" t="n">
        <f aca="false">IF(J2980="Yes",H2980*CALCULATIONS!$B$3,0)</f>
        <v>0</v>
      </c>
      <c r="O2980" s="4" t="n">
        <f aca="false">L2980-M2980-N2980</f>
        <v>4532.576</v>
      </c>
      <c r="P2980" s="16" t="n">
        <f aca="false">IF(L2980&gt;0,O2980/L2980,"")</f>
        <v>0.4</v>
      </c>
    </row>
    <row r="2981" customFormat="false" ht="15" hidden="false" customHeight="false" outlineLevel="0" collapsed="false">
      <c r="A2981" s="2" t="str">
        <f aca="false">RAW_DATA!A2977</f>
        <v>ORD-102976</v>
      </c>
      <c r="B2981" s="2" t="str">
        <f aca="false">RAW_DATA!B2977</f>
        <v>CUST-2610</v>
      </c>
      <c r="C2981" s="2" t="str">
        <f aca="false">RAW_DATA!C2977</f>
        <v>Kids</v>
      </c>
      <c r="D2981" s="2" t="str">
        <f aca="false">RAW_DATA!D2977</f>
        <v>KID-UNIFORM-001</v>
      </c>
      <c r="E2981" s="14" t="str">
        <f aca="false">RAW_DATA!E2977</f>
        <v>2024-07-26</v>
      </c>
      <c r="F2981" s="14" t="str">
        <f aca="false">RAW_DATA!F2977</f>
        <v>2024-08-04</v>
      </c>
      <c r="G2981" s="2" t="str">
        <f aca="false">RAW_DATA!G2977</f>
        <v>Gandaki</v>
      </c>
      <c r="H2981" s="4" t="n">
        <f aca="false">RAW_DATA!H2977</f>
        <v>11062.86</v>
      </c>
      <c r="I2981" s="5" t="n">
        <f aca="false">RAW_DATA!I2977</f>
        <v>30</v>
      </c>
      <c r="J2981" s="2" t="str">
        <f aca="false">RAW_DATA!J2977</f>
        <v>No</v>
      </c>
      <c r="K2981" s="15" t="n">
        <f aca="false">IF(AND(F2981&lt;&gt;"",E2981&lt;&gt;""),DATEVALUE(F2981)-DATEVALUE(E2981),"")</f>
        <v>9</v>
      </c>
      <c r="L2981" s="4" t="n">
        <f aca="false">H2981*(1-I2981/100)</f>
        <v>7744.002</v>
      </c>
      <c r="M2981" s="4" t="n">
        <f aca="false">H2981*CALCULATIONS!$B$2</f>
        <v>6637.716</v>
      </c>
      <c r="N2981" s="4" t="n">
        <f aca="false">IF(J2981="Yes",H2981*CALCULATIONS!$B$3,0)</f>
        <v>0</v>
      </c>
      <c r="O2981" s="4" t="n">
        <f aca="false">L2981-M2981-N2981</f>
        <v>1106.286</v>
      </c>
      <c r="P2981" s="16" t="n">
        <f aca="false">IF(L2981&gt;0,O2981/L2981,"")</f>
        <v>0.142857142857143</v>
      </c>
    </row>
    <row r="2982" customFormat="false" ht="15" hidden="false" customHeight="false" outlineLevel="0" collapsed="false">
      <c r="A2982" s="2" t="str">
        <f aca="false">RAW_DATA!A2978</f>
        <v>ORD-102977</v>
      </c>
      <c r="B2982" s="2" t="str">
        <f aca="false">RAW_DATA!B2978</f>
        <v>CUST-4869</v>
      </c>
      <c r="C2982" s="2" t="str">
        <f aca="false">RAW_DATA!C2978</f>
        <v>Women</v>
      </c>
      <c r="D2982" s="2" t="str">
        <f aca="false">RAW_DATA!D2978</f>
        <v>WOM-SUIT-001</v>
      </c>
      <c r="E2982" s="14" t="str">
        <f aca="false">RAW_DATA!E2978</f>
        <v>2024-10-04</v>
      </c>
      <c r="F2982" s="14" t="str">
        <f aca="false">RAW_DATA!F2978</f>
        <v>2024-10-13</v>
      </c>
      <c r="G2982" s="2" t="str">
        <f aca="false">RAW_DATA!G2978</f>
        <v>Madhesh</v>
      </c>
      <c r="H2982" s="4" t="n">
        <f aca="false">RAW_DATA!H2978</f>
        <v>10043.93</v>
      </c>
      <c r="I2982" s="5" t="n">
        <f aca="false">RAW_DATA!I2978</f>
        <v>5</v>
      </c>
      <c r="J2982" s="2" t="str">
        <f aca="false">RAW_DATA!J2978</f>
        <v>No</v>
      </c>
      <c r="K2982" s="15" t="n">
        <f aca="false">IF(AND(F2982&lt;&gt;"",E2982&lt;&gt;""),DATEVALUE(F2982)-DATEVALUE(E2982),"")</f>
        <v>9</v>
      </c>
      <c r="L2982" s="4" t="n">
        <f aca="false">H2982*(1-I2982/100)</f>
        <v>9541.7335</v>
      </c>
      <c r="M2982" s="4" t="n">
        <f aca="false">H2982*CALCULATIONS!$B$2</f>
        <v>6026.358</v>
      </c>
      <c r="N2982" s="4" t="n">
        <f aca="false">IF(J2982="Yes",H2982*CALCULATIONS!$B$3,0)</f>
        <v>0</v>
      </c>
      <c r="O2982" s="4" t="n">
        <f aca="false">L2982-M2982-N2982</f>
        <v>3515.3755</v>
      </c>
      <c r="P2982" s="16" t="n">
        <f aca="false">IF(L2982&gt;0,O2982/L2982,"")</f>
        <v>0.368421052631579</v>
      </c>
    </row>
    <row r="2983" customFormat="false" ht="15" hidden="false" customHeight="false" outlineLevel="0" collapsed="false">
      <c r="A2983" s="2" t="str">
        <f aca="false">RAW_DATA!A2979</f>
        <v>ORD-102978</v>
      </c>
      <c r="B2983" s="2" t="str">
        <f aca="false">RAW_DATA!B2979</f>
        <v>CUST-3645</v>
      </c>
      <c r="C2983" s="2" t="str">
        <f aca="false">RAW_DATA!C2979</f>
        <v>Women</v>
      </c>
      <c r="D2983" s="2" t="str">
        <f aca="false">RAW_DATA!D2979</f>
        <v>WOM-CARDIGAN-001</v>
      </c>
      <c r="E2983" s="14" t="str">
        <f aca="false">RAW_DATA!E2979</f>
        <v>2024-02-14</v>
      </c>
      <c r="F2983" s="14" t="str">
        <f aca="false">RAW_DATA!F2979</f>
        <v>2024-02-22</v>
      </c>
      <c r="G2983" s="2" t="str">
        <f aca="false">RAW_DATA!G2979</f>
        <v>Sudurpashchim</v>
      </c>
      <c r="H2983" s="4" t="n">
        <f aca="false">RAW_DATA!H2979</f>
        <v>5684.26</v>
      </c>
      <c r="I2983" s="5" t="n">
        <f aca="false">RAW_DATA!I2979</f>
        <v>25</v>
      </c>
      <c r="J2983" s="2" t="str">
        <f aca="false">RAW_DATA!J2979</f>
        <v>No</v>
      </c>
      <c r="K2983" s="15" t="n">
        <f aca="false">IF(AND(F2983&lt;&gt;"",E2983&lt;&gt;""),DATEVALUE(F2983)-DATEVALUE(E2983),"")</f>
        <v>8</v>
      </c>
      <c r="L2983" s="4" t="n">
        <f aca="false">H2983*(1-I2983/100)</f>
        <v>4263.195</v>
      </c>
      <c r="M2983" s="4" t="n">
        <f aca="false">H2983*CALCULATIONS!$B$2</f>
        <v>3410.556</v>
      </c>
      <c r="N2983" s="4" t="n">
        <f aca="false">IF(J2983="Yes",H2983*CALCULATIONS!$B$3,0)</f>
        <v>0</v>
      </c>
      <c r="O2983" s="4" t="n">
        <f aca="false">L2983-M2983-N2983</f>
        <v>852.639</v>
      </c>
      <c r="P2983" s="16" t="n">
        <f aca="false">IF(L2983&gt;0,O2983/L2983,"")</f>
        <v>0.2</v>
      </c>
    </row>
    <row r="2984" customFormat="false" ht="15" hidden="false" customHeight="false" outlineLevel="0" collapsed="false">
      <c r="A2984" s="2" t="str">
        <f aca="false">RAW_DATA!A2980</f>
        <v>ORD-102979</v>
      </c>
      <c r="B2984" s="2" t="str">
        <f aca="false">RAW_DATA!B2980</f>
        <v>CUST-9435</v>
      </c>
      <c r="C2984" s="2" t="str">
        <f aca="false">RAW_DATA!C2980</f>
        <v>Women</v>
      </c>
      <c r="D2984" s="2" t="str">
        <f aca="false">RAW_DATA!D2980</f>
        <v>WOM-LEHENGA-001</v>
      </c>
      <c r="E2984" s="14" t="str">
        <f aca="false">RAW_DATA!E2980</f>
        <v>2024-08-09</v>
      </c>
      <c r="F2984" s="14" t="str">
        <f aca="false">RAW_DATA!F2980</f>
        <v>2024-08-14</v>
      </c>
      <c r="G2984" s="2" t="str">
        <f aca="false">RAW_DATA!G2980</f>
        <v>Bagmati</v>
      </c>
      <c r="H2984" s="4" t="n">
        <f aca="false">RAW_DATA!H2980</f>
        <v>3169.09</v>
      </c>
      <c r="I2984" s="5" t="n">
        <f aca="false">RAW_DATA!I2980</f>
        <v>5</v>
      </c>
      <c r="J2984" s="2" t="str">
        <f aca="false">RAW_DATA!J2980</f>
        <v>No</v>
      </c>
      <c r="K2984" s="15" t="n">
        <f aca="false">IF(AND(F2984&lt;&gt;"",E2984&lt;&gt;""),DATEVALUE(F2984)-DATEVALUE(E2984),"")</f>
        <v>5</v>
      </c>
      <c r="L2984" s="4" t="n">
        <f aca="false">H2984*(1-I2984/100)</f>
        <v>3010.6355</v>
      </c>
      <c r="M2984" s="4" t="n">
        <f aca="false">H2984*CALCULATIONS!$B$2</f>
        <v>1901.454</v>
      </c>
      <c r="N2984" s="4" t="n">
        <f aca="false">IF(J2984="Yes",H2984*CALCULATIONS!$B$3,0)</f>
        <v>0</v>
      </c>
      <c r="O2984" s="4" t="n">
        <f aca="false">L2984-M2984-N2984</f>
        <v>1109.1815</v>
      </c>
      <c r="P2984" s="16" t="n">
        <f aca="false">IF(L2984&gt;0,O2984/L2984,"")</f>
        <v>0.368421052631579</v>
      </c>
    </row>
    <row r="2985" customFormat="false" ht="15" hidden="false" customHeight="false" outlineLevel="0" collapsed="false">
      <c r="A2985" s="2" t="str">
        <f aca="false">RAW_DATA!A2981</f>
        <v>ORD-102980</v>
      </c>
      <c r="B2985" s="2" t="str">
        <f aca="false">RAW_DATA!B2981</f>
        <v>CUST-4068</v>
      </c>
      <c r="C2985" s="2" t="str">
        <f aca="false">RAW_DATA!C2981</f>
        <v>Men</v>
      </c>
      <c r="D2985" s="2" t="str">
        <f aca="false">RAW_DATA!D2981</f>
        <v>MEN-JEANS-002</v>
      </c>
      <c r="E2985" s="14" t="str">
        <f aca="false">RAW_DATA!E2981</f>
        <v>2024-07-21</v>
      </c>
      <c r="F2985" s="14" t="str">
        <f aca="false">RAW_DATA!F2981</f>
        <v>2024-08-05</v>
      </c>
      <c r="G2985" s="2" t="str">
        <f aca="false">RAW_DATA!G2981</f>
        <v>Madhesh</v>
      </c>
      <c r="H2985" s="4" t="n">
        <f aca="false">RAW_DATA!H2981</f>
        <v>1741.57</v>
      </c>
      <c r="I2985" s="5" t="n">
        <f aca="false">RAW_DATA!I2981</f>
        <v>15</v>
      </c>
      <c r="J2985" s="2" t="str">
        <f aca="false">RAW_DATA!J2981</f>
        <v>No</v>
      </c>
      <c r="K2985" s="15" t="n">
        <f aca="false">IF(AND(F2985&lt;&gt;"",E2985&lt;&gt;""),DATEVALUE(F2985)-DATEVALUE(E2985),"")</f>
        <v>15</v>
      </c>
      <c r="L2985" s="4" t="n">
        <f aca="false">H2985*(1-I2985/100)</f>
        <v>1480.3345</v>
      </c>
      <c r="M2985" s="4" t="n">
        <f aca="false">H2985*CALCULATIONS!$B$2</f>
        <v>1044.942</v>
      </c>
      <c r="N2985" s="4" t="n">
        <f aca="false">IF(J2985="Yes",H2985*CALCULATIONS!$B$3,0)</f>
        <v>0</v>
      </c>
      <c r="O2985" s="4" t="n">
        <f aca="false">L2985-M2985-N2985</f>
        <v>435.3925</v>
      </c>
      <c r="P2985" s="16" t="n">
        <f aca="false">IF(L2985&gt;0,O2985/L2985,"")</f>
        <v>0.294117647058824</v>
      </c>
    </row>
    <row r="2986" customFormat="false" ht="15" hidden="false" customHeight="false" outlineLevel="0" collapsed="false">
      <c r="A2986" s="2" t="str">
        <f aca="false">RAW_DATA!A2982</f>
        <v>ORD-102981</v>
      </c>
      <c r="B2986" s="2" t="str">
        <f aca="false">RAW_DATA!B2982</f>
        <v>CUST-4962</v>
      </c>
      <c r="C2986" s="2" t="str">
        <f aca="false">RAW_DATA!C2982</f>
        <v>Women</v>
      </c>
      <c r="D2986" s="2" t="str">
        <f aca="false">RAW_DATA!D2982</f>
        <v>WOM-SCARF-001</v>
      </c>
      <c r="E2986" s="14" t="str">
        <f aca="false">RAW_DATA!E2982</f>
        <v>2024-11-07</v>
      </c>
      <c r="F2986" s="14" t="str">
        <f aca="false">RAW_DATA!F2982</f>
        <v>2024-11-08</v>
      </c>
      <c r="G2986" s="2" t="str">
        <f aca="false">RAW_DATA!G2982</f>
        <v>Lumbini</v>
      </c>
      <c r="H2986" s="4" t="n">
        <f aca="false">RAW_DATA!H2982</f>
        <v>8297.75</v>
      </c>
      <c r="I2986" s="5" t="n">
        <f aca="false">RAW_DATA!I2982</f>
        <v>25</v>
      </c>
      <c r="J2986" s="2" t="str">
        <f aca="false">RAW_DATA!J2982</f>
        <v>No</v>
      </c>
      <c r="K2986" s="15" t="n">
        <f aca="false">IF(AND(F2986&lt;&gt;"",E2986&lt;&gt;""),DATEVALUE(F2986)-DATEVALUE(E2986),"")</f>
        <v>1</v>
      </c>
      <c r="L2986" s="4" t="n">
        <f aca="false">H2986*(1-I2986/100)</f>
        <v>6223.3125</v>
      </c>
      <c r="M2986" s="4" t="n">
        <f aca="false">H2986*CALCULATIONS!$B$2</f>
        <v>4978.65</v>
      </c>
      <c r="N2986" s="4" t="n">
        <f aca="false">IF(J2986="Yes",H2986*CALCULATIONS!$B$3,0)</f>
        <v>0</v>
      </c>
      <c r="O2986" s="4" t="n">
        <f aca="false">L2986-M2986-N2986</f>
        <v>1244.6625</v>
      </c>
      <c r="P2986" s="16" t="n">
        <f aca="false">IF(L2986&gt;0,O2986/L2986,"")</f>
        <v>0.2</v>
      </c>
    </row>
    <row r="2987" customFormat="false" ht="15" hidden="false" customHeight="false" outlineLevel="0" collapsed="false">
      <c r="A2987" s="2" t="str">
        <f aca="false">RAW_DATA!A2983</f>
        <v>ORD-102982</v>
      </c>
      <c r="B2987" s="2" t="str">
        <f aca="false">RAW_DATA!B2983</f>
        <v>CUST-8107</v>
      </c>
      <c r="C2987" s="2" t="str">
        <f aca="false">RAW_DATA!C2983</f>
        <v>Kids</v>
      </c>
      <c r="D2987" s="2" t="str">
        <f aca="false">RAW_DATA!D2983</f>
        <v>KID-KURTA-001</v>
      </c>
      <c r="E2987" s="14" t="str">
        <f aca="false">RAW_DATA!E2983</f>
        <v>2024-11-14</v>
      </c>
      <c r="F2987" s="14" t="str">
        <f aca="false">RAW_DATA!F2983</f>
        <v>2024-11-19</v>
      </c>
      <c r="G2987" s="2" t="str">
        <f aca="false">RAW_DATA!G2983</f>
        <v>Gandaki</v>
      </c>
      <c r="H2987" s="4" t="n">
        <f aca="false">RAW_DATA!H2983</f>
        <v>5190.15</v>
      </c>
      <c r="I2987" s="5" t="n">
        <f aca="false">RAW_DATA!I2983</f>
        <v>5</v>
      </c>
      <c r="J2987" s="2" t="str">
        <f aca="false">RAW_DATA!J2983</f>
        <v>No</v>
      </c>
      <c r="K2987" s="15" t="n">
        <f aca="false">IF(AND(F2987&lt;&gt;"",E2987&lt;&gt;""),DATEVALUE(F2987)-DATEVALUE(E2987),"")</f>
        <v>5</v>
      </c>
      <c r="L2987" s="4" t="n">
        <f aca="false">H2987*(1-I2987/100)</f>
        <v>4930.6425</v>
      </c>
      <c r="M2987" s="4" t="n">
        <f aca="false">H2987*CALCULATIONS!$B$2</f>
        <v>3114.09</v>
      </c>
      <c r="N2987" s="4" t="n">
        <f aca="false">IF(J2987="Yes",H2987*CALCULATIONS!$B$3,0)</f>
        <v>0</v>
      </c>
      <c r="O2987" s="4" t="n">
        <f aca="false">L2987-M2987-N2987</f>
        <v>1816.5525</v>
      </c>
      <c r="P2987" s="16" t="n">
        <f aca="false">IF(L2987&gt;0,O2987/L2987,"")</f>
        <v>0.368421052631579</v>
      </c>
    </row>
    <row r="2988" customFormat="false" ht="15" hidden="false" customHeight="false" outlineLevel="0" collapsed="false">
      <c r="A2988" s="2" t="str">
        <f aca="false">RAW_DATA!A2984</f>
        <v>ORD-102983</v>
      </c>
      <c r="B2988" s="2" t="str">
        <f aca="false">RAW_DATA!B2984</f>
        <v>CUST-7051</v>
      </c>
      <c r="C2988" s="2" t="str">
        <f aca="false">RAW_DATA!C2984</f>
        <v>Men</v>
      </c>
      <c r="D2988" s="2" t="str">
        <f aca="false">RAW_DATA!D2984</f>
        <v>MEN-KURTA-001</v>
      </c>
      <c r="E2988" s="14" t="str">
        <f aca="false">RAW_DATA!E2984</f>
        <v>2024-10-08</v>
      </c>
      <c r="F2988" s="14" t="str">
        <f aca="false">RAW_DATA!F2984</f>
        <v>2024-10-17</v>
      </c>
      <c r="G2988" s="2" t="str">
        <f aca="false">RAW_DATA!G2984</f>
        <v>Karnali</v>
      </c>
      <c r="H2988" s="4" t="n">
        <f aca="false">RAW_DATA!H2984</f>
        <v>4797.59</v>
      </c>
      <c r="I2988" s="5" t="n">
        <f aca="false">RAW_DATA!I2984</f>
        <v>15</v>
      </c>
      <c r="J2988" s="2" t="str">
        <f aca="false">RAW_DATA!J2984</f>
        <v>No</v>
      </c>
      <c r="K2988" s="15" t="n">
        <f aca="false">IF(AND(F2988&lt;&gt;"",E2988&lt;&gt;""),DATEVALUE(F2988)-DATEVALUE(E2988),"")</f>
        <v>9</v>
      </c>
      <c r="L2988" s="4" t="n">
        <f aca="false">H2988*(1-I2988/100)</f>
        <v>4077.9515</v>
      </c>
      <c r="M2988" s="4" t="n">
        <f aca="false">H2988*CALCULATIONS!$B$2</f>
        <v>2878.554</v>
      </c>
      <c r="N2988" s="4" t="n">
        <f aca="false">IF(J2988="Yes",H2988*CALCULATIONS!$B$3,0)</f>
        <v>0</v>
      </c>
      <c r="O2988" s="4" t="n">
        <f aca="false">L2988-M2988-N2988</f>
        <v>1199.3975</v>
      </c>
      <c r="P2988" s="16" t="n">
        <f aca="false">IF(L2988&gt;0,O2988/L2988,"")</f>
        <v>0.294117647058824</v>
      </c>
    </row>
    <row r="2989" customFormat="false" ht="15" hidden="false" customHeight="false" outlineLevel="0" collapsed="false">
      <c r="A2989" s="2" t="str">
        <f aca="false">RAW_DATA!A2985</f>
        <v>ORD-102984</v>
      </c>
      <c r="B2989" s="2" t="str">
        <f aca="false">RAW_DATA!B2985</f>
        <v>CUST-8222</v>
      </c>
      <c r="C2989" s="2" t="str">
        <f aca="false">RAW_DATA!C2985</f>
        <v>Kids</v>
      </c>
      <c r="D2989" s="2" t="str">
        <f aca="false">RAW_DATA!D2985</f>
        <v>KID-ONESIE-001</v>
      </c>
      <c r="E2989" s="14" t="str">
        <f aca="false">RAW_DATA!E2985</f>
        <v>2024-12-29</v>
      </c>
      <c r="F2989" s="14" t="str">
        <f aca="false">RAW_DATA!F2985</f>
        <v>2025-01-11</v>
      </c>
      <c r="G2989" s="2" t="str">
        <f aca="false">RAW_DATA!G2985</f>
        <v>Bagmati</v>
      </c>
      <c r="H2989" s="4" t="n">
        <f aca="false">RAW_DATA!H2985</f>
        <v>13902.03</v>
      </c>
      <c r="I2989" s="5" t="n">
        <f aca="false">RAW_DATA!I2985</f>
        <v>0</v>
      </c>
      <c r="J2989" s="2" t="str">
        <f aca="false">RAW_DATA!J2985</f>
        <v>No</v>
      </c>
      <c r="K2989" s="15" t="n">
        <f aca="false">IF(AND(F2989&lt;&gt;"",E2989&lt;&gt;""),DATEVALUE(F2989)-DATEVALUE(E2989),"")</f>
        <v>13</v>
      </c>
      <c r="L2989" s="4" t="n">
        <f aca="false">H2989*(1-I2989/100)</f>
        <v>13902.03</v>
      </c>
      <c r="M2989" s="4" t="n">
        <f aca="false">H2989*CALCULATIONS!$B$2</f>
        <v>8341.218</v>
      </c>
      <c r="N2989" s="4" t="n">
        <f aca="false">IF(J2989="Yes",H2989*CALCULATIONS!$B$3,0)</f>
        <v>0</v>
      </c>
      <c r="O2989" s="4" t="n">
        <f aca="false">L2989-M2989-N2989</f>
        <v>5560.812</v>
      </c>
      <c r="P2989" s="16" t="n">
        <f aca="false">IF(L2989&gt;0,O2989/L2989,"")</f>
        <v>0.4</v>
      </c>
    </row>
    <row r="2990" customFormat="false" ht="15" hidden="false" customHeight="false" outlineLevel="0" collapsed="false">
      <c r="A2990" s="2" t="str">
        <f aca="false">RAW_DATA!A2986</f>
        <v>ORD-102985</v>
      </c>
      <c r="B2990" s="2" t="str">
        <f aca="false">RAW_DATA!B2986</f>
        <v>CUST-6775</v>
      </c>
      <c r="C2990" s="2" t="str">
        <f aca="false">RAW_DATA!C2986</f>
        <v>Men</v>
      </c>
      <c r="D2990" s="2" t="str">
        <f aca="false">RAW_DATA!D2986</f>
        <v>MEN-POLO-001</v>
      </c>
      <c r="E2990" s="14" t="str">
        <f aca="false">RAW_DATA!E2986</f>
        <v>2024-10-19</v>
      </c>
      <c r="F2990" s="14" t="str">
        <f aca="false">RAW_DATA!F2986</f>
        <v>2024-10-21</v>
      </c>
      <c r="G2990" s="2" t="str">
        <f aca="false">RAW_DATA!G2986</f>
        <v>Madhesh</v>
      </c>
      <c r="H2990" s="4" t="n">
        <f aca="false">RAW_DATA!H2986</f>
        <v>8949.33</v>
      </c>
      <c r="I2990" s="5" t="n">
        <f aca="false">RAW_DATA!I2986</f>
        <v>20</v>
      </c>
      <c r="J2990" s="2" t="str">
        <f aca="false">RAW_DATA!J2986</f>
        <v>No</v>
      </c>
      <c r="K2990" s="15" t="n">
        <f aca="false">IF(AND(F2990&lt;&gt;"",E2990&lt;&gt;""),DATEVALUE(F2990)-DATEVALUE(E2990),"")</f>
        <v>2</v>
      </c>
      <c r="L2990" s="4" t="n">
        <f aca="false">H2990*(1-I2990/100)</f>
        <v>7159.464</v>
      </c>
      <c r="M2990" s="4" t="n">
        <f aca="false">H2990*CALCULATIONS!$B$2</f>
        <v>5369.598</v>
      </c>
      <c r="N2990" s="4" t="n">
        <f aca="false">IF(J2990="Yes",H2990*CALCULATIONS!$B$3,0)</f>
        <v>0</v>
      </c>
      <c r="O2990" s="4" t="n">
        <f aca="false">L2990-M2990-N2990</f>
        <v>1789.866</v>
      </c>
      <c r="P2990" s="16" t="n">
        <f aca="false">IF(L2990&gt;0,O2990/L2990,"")</f>
        <v>0.25</v>
      </c>
    </row>
    <row r="2991" customFormat="false" ht="15" hidden="false" customHeight="false" outlineLevel="0" collapsed="false">
      <c r="A2991" s="2" t="str">
        <f aca="false">RAW_DATA!A2987</f>
        <v>ORD-102986</v>
      </c>
      <c r="B2991" s="2" t="str">
        <f aca="false">RAW_DATA!B2987</f>
        <v>CUST-6052</v>
      </c>
      <c r="C2991" s="2" t="str">
        <f aca="false">RAW_DATA!C2987</f>
        <v>Kids</v>
      </c>
      <c r="D2991" s="2" t="str">
        <f aca="false">RAW_DATA!D2987</f>
        <v>KID-UNIFORM-001</v>
      </c>
      <c r="E2991" s="14" t="str">
        <f aca="false">RAW_DATA!E2987</f>
        <v>2024-02-11</v>
      </c>
      <c r="F2991" s="14" t="str">
        <f aca="false">RAW_DATA!F2987</f>
        <v>2024-02-18</v>
      </c>
      <c r="G2991" s="2" t="str">
        <f aca="false">RAW_DATA!G2987</f>
        <v>Karnali</v>
      </c>
      <c r="H2991" s="4" t="n">
        <f aca="false">RAW_DATA!H2987</f>
        <v>8226.71</v>
      </c>
      <c r="I2991" s="5" t="n">
        <f aca="false">RAW_DATA!I2987</f>
        <v>20</v>
      </c>
      <c r="J2991" s="2" t="str">
        <f aca="false">RAW_DATA!J2987</f>
        <v>No</v>
      </c>
      <c r="K2991" s="15" t="n">
        <f aca="false">IF(AND(F2991&lt;&gt;"",E2991&lt;&gt;""),DATEVALUE(F2991)-DATEVALUE(E2991),"")</f>
        <v>7</v>
      </c>
      <c r="L2991" s="4" t="n">
        <f aca="false">H2991*(1-I2991/100)</f>
        <v>6581.368</v>
      </c>
      <c r="M2991" s="4" t="n">
        <f aca="false">H2991*CALCULATIONS!$B$2</f>
        <v>4936.026</v>
      </c>
      <c r="N2991" s="4" t="n">
        <f aca="false">IF(J2991="Yes",H2991*CALCULATIONS!$B$3,0)</f>
        <v>0</v>
      </c>
      <c r="O2991" s="4" t="n">
        <f aca="false">L2991-M2991-N2991</f>
        <v>1645.342</v>
      </c>
      <c r="P2991" s="16" t="n">
        <f aca="false">IF(L2991&gt;0,O2991/L2991,"")</f>
        <v>0.25</v>
      </c>
    </row>
    <row r="2992" customFormat="false" ht="15" hidden="false" customHeight="false" outlineLevel="0" collapsed="false">
      <c r="A2992" s="2" t="str">
        <f aca="false">RAW_DATA!A2988</f>
        <v>ORD-102987</v>
      </c>
      <c r="B2992" s="2" t="str">
        <f aca="false">RAW_DATA!B2988</f>
        <v>CUST-5290</v>
      </c>
      <c r="C2992" s="2" t="str">
        <f aca="false">RAW_DATA!C2988</f>
        <v>Women</v>
      </c>
      <c r="D2992" s="2" t="str">
        <f aca="false">RAW_DATA!D2988</f>
        <v>WOM-KURTA-001</v>
      </c>
      <c r="E2992" s="14" t="str">
        <f aca="false">RAW_DATA!E2988</f>
        <v>2024-01-23</v>
      </c>
      <c r="F2992" s="14" t="str">
        <f aca="false">RAW_DATA!F2988</f>
        <v>2024-01-24</v>
      </c>
      <c r="G2992" s="2" t="str">
        <f aca="false">RAW_DATA!G2988</f>
        <v>Bagmati</v>
      </c>
      <c r="H2992" s="4" t="n">
        <f aca="false">RAW_DATA!H2988</f>
        <v>5735.38</v>
      </c>
      <c r="I2992" s="5" t="n">
        <f aca="false">RAW_DATA!I2988</f>
        <v>25</v>
      </c>
      <c r="J2992" s="2" t="str">
        <f aca="false">RAW_DATA!J2988</f>
        <v>No</v>
      </c>
      <c r="K2992" s="15" t="n">
        <f aca="false">IF(AND(F2992&lt;&gt;"",E2992&lt;&gt;""),DATEVALUE(F2992)-DATEVALUE(E2992),"")</f>
        <v>1</v>
      </c>
      <c r="L2992" s="4" t="n">
        <f aca="false">H2992*(1-I2992/100)</f>
        <v>4301.535</v>
      </c>
      <c r="M2992" s="4" t="n">
        <f aca="false">H2992*CALCULATIONS!$B$2</f>
        <v>3441.228</v>
      </c>
      <c r="N2992" s="4" t="n">
        <f aca="false">IF(J2992="Yes",H2992*CALCULATIONS!$B$3,0)</f>
        <v>0</v>
      </c>
      <c r="O2992" s="4" t="n">
        <f aca="false">L2992-M2992-N2992</f>
        <v>860.307</v>
      </c>
      <c r="P2992" s="16" t="n">
        <f aca="false">IF(L2992&gt;0,O2992/L2992,"")</f>
        <v>0.2</v>
      </c>
    </row>
    <row r="2993" customFormat="false" ht="15" hidden="false" customHeight="false" outlineLevel="0" collapsed="false">
      <c r="A2993" s="2" t="str">
        <f aca="false">RAW_DATA!A2989</f>
        <v>ORD-102988</v>
      </c>
      <c r="B2993" s="2" t="str">
        <f aca="false">RAW_DATA!B2989</f>
        <v>CUST-1815</v>
      </c>
      <c r="C2993" s="2" t="str">
        <f aca="false">RAW_DATA!C2989</f>
        <v>Men</v>
      </c>
      <c r="D2993" s="2" t="str">
        <f aca="false">RAW_DATA!D2989</f>
        <v>MEN-JEANS-001</v>
      </c>
      <c r="E2993" s="14" t="str">
        <f aca="false">RAW_DATA!E2989</f>
        <v>2024-09-08</v>
      </c>
      <c r="F2993" s="14" t="str">
        <f aca="false">RAW_DATA!F2989</f>
        <v>2024-09-12</v>
      </c>
      <c r="G2993" s="2" t="str">
        <f aca="false">RAW_DATA!G2989</f>
        <v>Gandaki</v>
      </c>
      <c r="H2993" s="4" t="n">
        <f aca="false">RAW_DATA!H2989</f>
        <v>8637.08</v>
      </c>
      <c r="I2993" s="5" t="n">
        <f aca="false">RAW_DATA!I2989</f>
        <v>15</v>
      </c>
      <c r="J2993" s="2" t="str">
        <f aca="false">RAW_DATA!J2989</f>
        <v>No</v>
      </c>
      <c r="K2993" s="15" t="n">
        <f aca="false">IF(AND(F2993&lt;&gt;"",E2993&lt;&gt;""),DATEVALUE(F2993)-DATEVALUE(E2993),"")</f>
        <v>4</v>
      </c>
      <c r="L2993" s="4" t="n">
        <f aca="false">H2993*(1-I2993/100)</f>
        <v>7341.518</v>
      </c>
      <c r="M2993" s="4" t="n">
        <f aca="false">H2993*CALCULATIONS!$B$2</f>
        <v>5182.248</v>
      </c>
      <c r="N2993" s="4" t="n">
        <f aca="false">IF(J2993="Yes",H2993*CALCULATIONS!$B$3,0)</f>
        <v>0</v>
      </c>
      <c r="O2993" s="4" t="n">
        <f aca="false">L2993-M2993-N2993</f>
        <v>2159.27</v>
      </c>
      <c r="P2993" s="16" t="n">
        <f aca="false">IF(L2993&gt;0,O2993/L2993,"")</f>
        <v>0.294117647058824</v>
      </c>
    </row>
    <row r="2994" customFormat="false" ht="15" hidden="false" customHeight="false" outlineLevel="0" collapsed="false">
      <c r="A2994" s="2" t="str">
        <f aca="false">RAW_DATA!A2990</f>
        <v>ORD-102989</v>
      </c>
      <c r="B2994" s="2" t="str">
        <f aca="false">RAW_DATA!B2990</f>
        <v>CUST-6568</v>
      </c>
      <c r="C2994" s="2" t="str">
        <f aca="false">RAW_DATA!C2990</f>
        <v>Women</v>
      </c>
      <c r="D2994" s="2" t="str">
        <f aca="false">RAW_DATA!D2990</f>
        <v>WOM-KURTA-001</v>
      </c>
      <c r="E2994" s="14" t="str">
        <f aca="false">RAW_DATA!E2990</f>
        <v>2024-03-04</v>
      </c>
      <c r="F2994" s="14" t="str">
        <f aca="false">RAW_DATA!F2990</f>
        <v>2024-03-06</v>
      </c>
      <c r="G2994" s="2" t="str">
        <f aca="false">RAW_DATA!G2990</f>
        <v>Lumbini</v>
      </c>
      <c r="H2994" s="4" t="n">
        <f aca="false">RAW_DATA!H2990</f>
        <v>3344.57</v>
      </c>
      <c r="I2994" s="5" t="n">
        <f aca="false">RAW_DATA!I2990</f>
        <v>20</v>
      </c>
      <c r="J2994" s="2" t="str">
        <f aca="false">RAW_DATA!J2990</f>
        <v>No</v>
      </c>
      <c r="K2994" s="15" t="n">
        <f aca="false">IF(AND(F2994&lt;&gt;"",E2994&lt;&gt;""),DATEVALUE(F2994)-DATEVALUE(E2994),"")</f>
        <v>2</v>
      </c>
      <c r="L2994" s="4" t="n">
        <f aca="false">H2994*(1-I2994/100)</f>
        <v>2675.656</v>
      </c>
      <c r="M2994" s="4" t="n">
        <f aca="false">H2994*CALCULATIONS!$B$2</f>
        <v>2006.742</v>
      </c>
      <c r="N2994" s="4" t="n">
        <f aca="false">IF(J2994="Yes",H2994*CALCULATIONS!$B$3,0)</f>
        <v>0</v>
      </c>
      <c r="O2994" s="4" t="n">
        <f aca="false">L2994-M2994-N2994</f>
        <v>668.914</v>
      </c>
      <c r="P2994" s="16" t="n">
        <f aca="false">IF(L2994&gt;0,O2994/L2994,"")</f>
        <v>0.25</v>
      </c>
    </row>
    <row r="2995" customFormat="false" ht="15" hidden="false" customHeight="false" outlineLevel="0" collapsed="false">
      <c r="A2995" s="2" t="str">
        <f aca="false">RAW_DATA!A2991</f>
        <v>ORD-102990</v>
      </c>
      <c r="B2995" s="2" t="str">
        <f aca="false">RAW_DATA!B2991</f>
        <v>CUST-1376</v>
      </c>
      <c r="C2995" s="2" t="str">
        <f aca="false">RAW_DATA!C2991</f>
        <v>Women</v>
      </c>
      <c r="D2995" s="2" t="str">
        <f aca="false">RAW_DATA!D2991</f>
        <v>WOM-SAREE-001</v>
      </c>
      <c r="E2995" s="14" t="str">
        <f aca="false">RAW_DATA!E2991</f>
        <v>2024-01-19</v>
      </c>
      <c r="F2995" s="14" t="str">
        <f aca="false">RAW_DATA!F2991</f>
        <v>2024-01-25</v>
      </c>
      <c r="G2995" s="2" t="str">
        <f aca="false">RAW_DATA!G2991</f>
        <v>Gandaki</v>
      </c>
      <c r="H2995" s="4" t="n">
        <f aca="false">RAW_DATA!H2991</f>
        <v>12616.39</v>
      </c>
      <c r="I2995" s="5" t="n">
        <f aca="false">RAW_DATA!I2991</f>
        <v>15</v>
      </c>
      <c r="J2995" s="2" t="str">
        <f aca="false">RAW_DATA!J2991</f>
        <v>Yes</v>
      </c>
      <c r="K2995" s="15" t="n">
        <f aca="false">IF(AND(F2995&lt;&gt;"",E2995&lt;&gt;""),DATEVALUE(F2995)-DATEVALUE(E2995),"")</f>
        <v>6</v>
      </c>
      <c r="L2995" s="4" t="n">
        <f aca="false">H2995*(1-I2995/100)</f>
        <v>10723.9315</v>
      </c>
      <c r="M2995" s="4" t="n">
        <f aca="false">H2995*CALCULATIONS!$B$2</f>
        <v>7569.834</v>
      </c>
      <c r="N2995" s="4" t="n">
        <f aca="false">IF(J2995="Yes",H2995*CALCULATIONS!$B$3,0)</f>
        <v>2523.278</v>
      </c>
      <c r="O2995" s="4" t="n">
        <f aca="false">L2995-M2995-N2995</f>
        <v>630.8195</v>
      </c>
      <c r="P2995" s="16" t="n">
        <f aca="false">IF(L2995&gt;0,O2995/L2995,"")</f>
        <v>0.0588235294117647</v>
      </c>
    </row>
    <row r="2996" customFormat="false" ht="15" hidden="false" customHeight="false" outlineLevel="0" collapsed="false">
      <c r="A2996" s="2" t="str">
        <f aca="false">RAW_DATA!A2992</f>
        <v>ORD-102991</v>
      </c>
      <c r="B2996" s="2" t="str">
        <f aca="false">RAW_DATA!B2992</f>
        <v>CUST-2950</v>
      </c>
      <c r="C2996" s="2" t="str">
        <f aca="false">RAW_DATA!C2992</f>
        <v>Women</v>
      </c>
      <c r="D2996" s="2" t="str">
        <f aca="false">RAW_DATA!D2992</f>
        <v>WOM-SCARF-001</v>
      </c>
      <c r="E2996" s="14" t="str">
        <f aca="false">RAW_DATA!E2992</f>
        <v>2024-04-06</v>
      </c>
      <c r="F2996" s="14" t="str">
        <f aca="false">RAW_DATA!F2992</f>
        <v>2024-04-11</v>
      </c>
      <c r="G2996" s="2" t="str">
        <f aca="false">RAW_DATA!G2992</f>
        <v>Madhesh</v>
      </c>
      <c r="H2996" s="4" t="n">
        <f aca="false">RAW_DATA!H2992</f>
        <v>2849.74</v>
      </c>
      <c r="I2996" s="5" t="n">
        <f aca="false">RAW_DATA!I2992</f>
        <v>5</v>
      </c>
      <c r="J2996" s="2" t="str">
        <f aca="false">RAW_DATA!J2992</f>
        <v>No</v>
      </c>
      <c r="K2996" s="15" t="n">
        <f aca="false">IF(AND(F2996&lt;&gt;"",E2996&lt;&gt;""),DATEVALUE(F2996)-DATEVALUE(E2996),"")</f>
        <v>5</v>
      </c>
      <c r="L2996" s="4" t="n">
        <f aca="false">H2996*(1-I2996/100)</f>
        <v>2707.253</v>
      </c>
      <c r="M2996" s="4" t="n">
        <f aca="false">H2996*CALCULATIONS!$B$2</f>
        <v>1709.844</v>
      </c>
      <c r="N2996" s="4" t="n">
        <f aca="false">IF(J2996="Yes",H2996*CALCULATIONS!$B$3,0)</f>
        <v>0</v>
      </c>
      <c r="O2996" s="4" t="n">
        <f aca="false">L2996-M2996-N2996</f>
        <v>997.409</v>
      </c>
      <c r="P2996" s="16" t="n">
        <f aca="false">IF(L2996&gt;0,O2996/L2996,"")</f>
        <v>0.368421052631579</v>
      </c>
    </row>
    <row r="2997" customFormat="false" ht="15" hidden="false" customHeight="false" outlineLevel="0" collapsed="false">
      <c r="A2997" s="2" t="str">
        <f aca="false">RAW_DATA!A2993</f>
        <v>ORD-102992</v>
      </c>
      <c r="B2997" s="2" t="str">
        <f aca="false">RAW_DATA!B2993</f>
        <v>CUST-3229</v>
      </c>
      <c r="C2997" s="2" t="str">
        <f aca="false">RAW_DATA!C2993</f>
        <v>Women</v>
      </c>
      <c r="D2997" s="2" t="str">
        <f aca="false">RAW_DATA!D2993</f>
        <v>WOM-KURTA-001</v>
      </c>
      <c r="E2997" s="14" t="str">
        <f aca="false">RAW_DATA!E2993</f>
        <v>2024-09-12</v>
      </c>
      <c r="F2997" s="14" t="str">
        <f aca="false">RAW_DATA!F2993</f>
        <v>2024-09-19</v>
      </c>
      <c r="G2997" s="2" t="str">
        <f aca="false">RAW_DATA!G2993</f>
        <v>Madhesh</v>
      </c>
      <c r="H2997" s="4" t="n">
        <f aca="false">RAW_DATA!H2993</f>
        <v>697.78</v>
      </c>
      <c r="I2997" s="5" t="n">
        <f aca="false">RAW_DATA!I2993</f>
        <v>0</v>
      </c>
      <c r="J2997" s="2" t="str">
        <f aca="false">RAW_DATA!J2993</f>
        <v>Yes</v>
      </c>
      <c r="K2997" s="15" t="n">
        <f aca="false">IF(AND(F2997&lt;&gt;"",E2997&lt;&gt;""),DATEVALUE(F2997)-DATEVALUE(E2997),"")</f>
        <v>7</v>
      </c>
      <c r="L2997" s="4" t="n">
        <f aca="false">H2997*(1-I2997/100)</f>
        <v>697.78</v>
      </c>
      <c r="M2997" s="4" t="n">
        <f aca="false">H2997*CALCULATIONS!$B$2</f>
        <v>418.668</v>
      </c>
      <c r="N2997" s="4" t="n">
        <f aca="false">IF(J2997="Yes",H2997*CALCULATIONS!$B$3,0)</f>
        <v>139.556</v>
      </c>
      <c r="O2997" s="4" t="n">
        <f aca="false">L2997-M2997-N2997</f>
        <v>139.556</v>
      </c>
      <c r="P2997" s="16" t="n">
        <f aca="false">IF(L2997&gt;0,O2997/L2997,"")</f>
        <v>0.2</v>
      </c>
    </row>
    <row r="2998" customFormat="false" ht="15" hidden="false" customHeight="false" outlineLevel="0" collapsed="false">
      <c r="A2998" s="2" t="str">
        <f aca="false">RAW_DATA!A2994</f>
        <v>ORD-102993</v>
      </c>
      <c r="B2998" s="2" t="str">
        <f aca="false">RAW_DATA!B2994</f>
        <v>CUST-8392</v>
      </c>
      <c r="C2998" s="2" t="str">
        <f aca="false">RAW_DATA!C2994</f>
        <v>Kids</v>
      </c>
      <c r="D2998" s="2" t="str">
        <f aca="false">RAW_DATA!D2994</f>
        <v>KID-JEANS-001</v>
      </c>
      <c r="E2998" s="14" t="str">
        <f aca="false">RAW_DATA!E2994</f>
        <v>2024-03-12</v>
      </c>
      <c r="F2998" s="14" t="str">
        <f aca="false">RAW_DATA!F2994</f>
        <v>2024-03-16</v>
      </c>
      <c r="G2998" s="2" t="str">
        <f aca="false">RAW_DATA!G2994</f>
        <v>Sudurpashchim</v>
      </c>
      <c r="H2998" s="4" t="n">
        <f aca="false">RAW_DATA!H2994</f>
        <v>10803.49</v>
      </c>
      <c r="I2998" s="5" t="n">
        <f aca="false">RAW_DATA!I2994</f>
        <v>25</v>
      </c>
      <c r="J2998" s="2" t="str">
        <f aca="false">RAW_DATA!J2994</f>
        <v>No</v>
      </c>
      <c r="K2998" s="15" t="n">
        <f aca="false">IF(AND(F2998&lt;&gt;"",E2998&lt;&gt;""),DATEVALUE(F2998)-DATEVALUE(E2998),"")</f>
        <v>4</v>
      </c>
      <c r="L2998" s="4" t="n">
        <f aca="false">H2998*(1-I2998/100)</f>
        <v>8102.6175</v>
      </c>
      <c r="M2998" s="4" t="n">
        <f aca="false">H2998*CALCULATIONS!$B$2</f>
        <v>6482.094</v>
      </c>
      <c r="N2998" s="4" t="n">
        <f aca="false">IF(J2998="Yes",H2998*CALCULATIONS!$B$3,0)</f>
        <v>0</v>
      </c>
      <c r="O2998" s="4" t="n">
        <f aca="false">L2998-M2998-N2998</f>
        <v>1620.5235</v>
      </c>
      <c r="P2998" s="16" t="n">
        <f aca="false">IF(L2998&gt;0,O2998/L2998,"")</f>
        <v>0.2</v>
      </c>
    </row>
    <row r="2999" customFormat="false" ht="15" hidden="false" customHeight="false" outlineLevel="0" collapsed="false">
      <c r="A2999" s="2" t="str">
        <f aca="false">RAW_DATA!A2995</f>
        <v>ORD-102994</v>
      </c>
      <c r="B2999" s="2" t="str">
        <f aca="false">RAW_DATA!B2995</f>
        <v>CUST-2507</v>
      </c>
      <c r="C2999" s="2" t="str">
        <f aca="false">RAW_DATA!C2995</f>
        <v>Men</v>
      </c>
      <c r="D2999" s="2" t="str">
        <f aca="false">RAW_DATA!D2995</f>
        <v>MEN-TSHIRT-001</v>
      </c>
      <c r="E2999" s="14" t="str">
        <f aca="false">RAW_DATA!E2995</f>
        <v>2024-01-13</v>
      </c>
      <c r="F2999" s="14" t="str">
        <f aca="false">RAW_DATA!F2995</f>
        <v>2024-01-20</v>
      </c>
      <c r="G2999" s="2" t="str">
        <f aca="false">RAW_DATA!G2995</f>
        <v>Sudurpashchim</v>
      </c>
      <c r="H2999" s="4" t="n">
        <f aca="false">RAW_DATA!H2995</f>
        <v>9708.32</v>
      </c>
      <c r="I2999" s="5" t="n">
        <f aca="false">RAW_DATA!I2995</f>
        <v>25</v>
      </c>
      <c r="J2999" s="2" t="str">
        <f aca="false">RAW_DATA!J2995</f>
        <v>No</v>
      </c>
      <c r="K2999" s="15" t="n">
        <f aca="false">IF(AND(F2999&lt;&gt;"",E2999&lt;&gt;""),DATEVALUE(F2999)-DATEVALUE(E2999),"")</f>
        <v>7</v>
      </c>
      <c r="L2999" s="4" t="n">
        <f aca="false">H2999*(1-I2999/100)</f>
        <v>7281.24</v>
      </c>
      <c r="M2999" s="4" t="n">
        <f aca="false">H2999*CALCULATIONS!$B$2</f>
        <v>5824.992</v>
      </c>
      <c r="N2999" s="4" t="n">
        <f aca="false">IF(J2999="Yes",H2999*CALCULATIONS!$B$3,0)</f>
        <v>0</v>
      </c>
      <c r="O2999" s="4" t="n">
        <f aca="false">L2999-M2999-N2999</f>
        <v>1456.248</v>
      </c>
      <c r="P2999" s="16" t="n">
        <f aca="false">IF(L2999&gt;0,O2999/L2999,"")</f>
        <v>0.2</v>
      </c>
    </row>
    <row r="3000" customFormat="false" ht="15" hidden="false" customHeight="false" outlineLevel="0" collapsed="false">
      <c r="A3000" s="2" t="str">
        <f aca="false">RAW_DATA!A2996</f>
        <v>ORD-102995</v>
      </c>
      <c r="B3000" s="2" t="str">
        <f aca="false">RAW_DATA!B2996</f>
        <v>CUST-9127</v>
      </c>
      <c r="C3000" s="2" t="str">
        <f aca="false">RAW_DATA!C2996</f>
        <v>Kids</v>
      </c>
      <c r="D3000" s="2" t="str">
        <f aca="false">RAW_DATA!D2996</f>
        <v>KID-JACKET-001</v>
      </c>
      <c r="E3000" s="14" t="str">
        <f aca="false">RAW_DATA!E2996</f>
        <v>2024-07-07</v>
      </c>
      <c r="F3000" s="14" t="str">
        <f aca="false">RAW_DATA!F2996</f>
        <v>2024-07-18</v>
      </c>
      <c r="G3000" s="2" t="str">
        <f aca="false">RAW_DATA!G2996</f>
        <v>Madhesh</v>
      </c>
      <c r="H3000" s="4" t="n">
        <f aca="false">RAW_DATA!H2996</f>
        <v>14434.95</v>
      </c>
      <c r="I3000" s="5" t="n">
        <f aca="false">RAW_DATA!I2996</f>
        <v>25</v>
      </c>
      <c r="J3000" s="2" t="str">
        <f aca="false">RAW_DATA!J2996</f>
        <v>No</v>
      </c>
      <c r="K3000" s="15" t="n">
        <f aca="false">IF(AND(F3000&lt;&gt;"",E3000&lt;&gt;""),DATEVALUE(F3000)-DATEVALUE(E3000),"")</f>
        <v>11</v>
      </c>
      <c r="L3000" s="4" t="n">
        <f aca="false">H3000*(1-I3000/100)</f>
        <v>10826.2125</v>
      </c>
      <c r="M3000" s="4" t="n">
        <f aca="false">H3000*CALCULATIONS!$B$2</f>
        <v>8660.97</v>
      </c>
      <c r="N3000" s="4" t="n">
        <f aca="false">IF(J3000="Yes",H3000*CALCULATIONS!$B$3,0)</f>
        <v>0</v>
      </c>
      <c r="O3000" s="4" t="n">
        <f aca="false">L3000-M3000-N3000</f>
        <v>2165.2425</v>
      </c>
      <c r="P3000" s="16" t="n">
        <f aca="false">IF(L3000&gt;0,O3000/L3000,"")</f>
        <v>0.2</v>
      </c>
    </row>
    <row r="3001" customFormat="false" ht="15" hidden="false" customHeight="false" outlineLevel="0" collapsed="false">
      <c r="A3001" s="2" t="str">
        <f aca="false">RAW_DATA!A2997</f>
        <v>ORD-102996</v>
      </c>
      <c r="B3001" s="2" t="str">
        <f aca="false">RAW_DATA!B2997</f>
        <v>CUST-7105</v>
      </c>
      <c r="C3001" s="2" t="str">
        <f aca="false">RAW_DATA!C2997</f>
        <v>Men</v>
      </c>
      <c r="D3001" s="2" t="str">
        <f aca="false">RAW_DATA!D2997</f>
        <v>MEN-POLO-001</v>
      </c>
      <c r="E3001" s="14" t="str">
        <f aca="false">RAW_DATA!E2997</f>
        <v>2024-07-04</v>
      </c>
      <c r="F3001" s="14" t="str">
        <f aca="false">RAW_DATA!F2997</f>
        <v>2024-07-11</v>
      </c>
      <c r="G3001" s="2" t="str">
        <f aca="false">RAW_DATA!G2997</f>
        <v>Gandaki</v>
      </c>
      <c r="H3001" s="4" t="n">
        <f aca="false">RAW_DATA!H2997</f>
        <v>11940.29</v>
      </c>
      <c r="I3001" s="5" t="n">
        <f aca="false">RAW_DATA!I2997</f>
        <v>15</v>
      </c>
      <c r="J3001" s="2" t="str">
        <f aca="false">RAW_DATA!J2997</f>
        <v>No</v>
      </c>
      <c r="K3001" s="15" t="n">
        <f aca="false">IF(AND(F3001&lt;&gt;"",E3001&lt;&gt;""),DATEVALUE(F3001)-DATEVALUE(E3001),"")</f>
        <v>7</v>
      </c>
      <c r="L3001" s="4" t="n">
        <f aca="false">H3001*(1-I3001/100)</f>
        <v>10149.2465</v>
      </c>
      <c r="M3001" s="4" t="n">
        <f aca="false">H3001*CALCULATIONS!$B$2</f>
        <v>7164.174</v>
      </c>
      <c r="N3001" s="4" t="n">
        <f aca="false">IF(J3001="Yes",H3001*CALCULATIONS!$B$3,0)</f>
        <v>0</v>
      </c>
      <c r="O3001" s="4" t="n">
        <f aca="false">L3001-M3001-N3001</f>
        <v>2985.0725</v>
      </c>
      <c r="P3001" s="16" t="n">
        <f aca="false">IF(L3001&gt;0,O3001/L3001,"")</f>
        <v>0.294117647058824</v>
      </c>
    </row>
    <row r="3002" customFormat="false" ht="15" hidden="false" customHeight="false" outlineLevel="0" collapsed="false">
      <c r="A3002" s="2" t="str">
        <f aca="false">RAW_DATA!A2998</f>
        <v>ORD-102997</v>
      </c>
      <c r="B3002" s="2" t="str">
        <f aca="false">RAW_DATA!B2998</f>
        <v>CUST-7862</v>
      </c>
      <c r="C3002" s="2" t="str">
        <f aca="false">RAW_DATA!C2998</f>
        <v>Men</v>
      </c>
      <c r="D3002" s="2" t="str">
        <f aca="false">RAW_DATA!D2998</f>
        <v>MEN-SUIT-001</v>
      </c>
      <c r="E3002" s="14" t="str">
        <f aca="false">RAW_DATA!E2998</f>
        <v>2024-08-07</v>
      </c>
      <c r="F3002" s="14" t="str">
        <f aca="false">RAW_DATA!F2998</f>
        <v>2024-08-18</v>
      </c>
      <c r="G3002" s="2" t="str">
        <f aca="false">RAW_DATA!G2998</f>
        <v>Lumbini</v>
      </c>
      <c r="H3002" s="4" t="n">
        <f aca="false">RAW_DATA!H2998</f>
        <v>6021.85</v>
      </c>
      <c r="I3002" s="5" t="n">
        <f aca="false">RAW_DATA!I2998</f>
        <v>10</v>
      </c>
      <c r="J3002" s="2" t="str">
        <f aca="false">RAW_DATA!J2998</f>
        <v>No</v>
      </c>
      <c r="K3002" s="15" t="n">
        <f aca="false">IF(AND(F3002&lt;&gt;"",E3002&lt;&gt;""),DATEVALUE(F3002)-DATEVALUE(E3002),"")</f>
        <v>11</v>
      </c>
      <c r="L3002" s="4" t="n">
        <f aca="false">H3002*(1-I3002/100)</f>
        <v>5419.665</v>
      </c>
      <c r="M3002" s="4" t="n">
        <f aca="false">H3002*CALCULATIONS!$B$2</f>
        <v>3613.11</v>
      </c>
      <c r="N3002" s="4" t="n">
        <f aca="false">IF(J3002="Yes",H3002*CALCULATIONS!$B$3,0)</f>
        <v>0</v>
      </c>
      <c r="O3002" s="4" t="n">
        <f aca="false">L3002-M3002-N3002</f>
        <v>1806.555</v>
      </c>
      <c r="P3002" s="16" t="n">
        <f aca="false">IF(L3002&gt;0,O3002/L3002,"")</f>
        <v>0.333333333333333</v>
      </c>
    </row>
    <row r="3003" customFormat="false" ht="15" hidden="false" customHeight="false" outlineLevel="0" collapsed="false">
      <c r="A3003" s="2" t="str">
        <f aca="false">RAW_DATA!A2999</f>
        <v>ORD-102998</v>
      </c>
      <c r="B3003" s="2" t="str">
        <f aca="false">RAW_DATA!B2999</f>
        <v>CUST-4746</v>
      </c>
      <c r="C3003" s="2" t="str">
        <f aca="false">RAW_DATA!C2999</f>
        <v>Men</v>
      </c>
      <c r="D3003" s="2" t="str">
        <f aca="false">RAW_DATA!D2999</f>
        <v>MEN-CHINO-001</v>
      </c>
      <c r="E3003" s="14" t="str">
        <f aca="false">RAW_DATA!E2999</f>
        <v>2024-09-16</v>
      </c>
      <c r="F3003" s="14" t="str">
        <f aca="false">RAW_DATA!F2999</f>
        <v>2024-09-19</v>
      </c>
      <c r="G3003" s="2" t="str">
        <f aca="false">RAW_DATA!G2999</f>
        <v>Bagmati</v>
      </c>
      <c r="H3003" s="4" t="n">
        <f aca="false">RAW_DATA!H2999</f>
        <v>13152.42</v>
      </c>
      <c r="I3003" s="5" t="n">
        <f aca="false">RAW_DATA!I2999</f>
        <v>25</v>
      </c>
      <c r="J3003" s="2" t="str">
        <f aca="false">RAW_DATA!J2999</f>
        <v>No</v>
      </c>
      <c r="K3003" s="15" t="n">
        <f aca="false">IF(AND(F3003&lt;&gt;"",E3003&lt;&gt;""),DATEVALUE(F3003)-DATEVALUE(E3003),"")</f>
        <v>3</v>
      </c>
      <c r="L3003" s="4" t="n">
        <f aca="false">H3003*(1-I3003/100)</f>
        <v>9864.315</v>
      </c>
      <c r="M3003" s="4" t="n">
        <f aca="false">H3003*CALCULATIONS!$B$2</f>
        <v>7891.452</v>
      </c>
      <c r="N3003" s="4" t="n">
        <f aca="false">IF(J3003="Yes",H3003*CALCULATIONS!$B$3,0)</f>
        <v>0</v>
      </c>
      <c r="O3003" s="4" t="n">
        <f aca="false">L3003-M3003-N3003</f>
        <v>1972.863</v>
      </c>
      <c r="P3003" s="16" t="n">
        <f aca="false">IF(L3003&gt;0,O3003/L3003,"")</f>
        <v>0.2</v>
      </c>
    </row>
    <row r="3004" customFormat="false" ht="15" hidden="false" customHeight="false" outlineLevel="0" collapsed="false">
      <c r="A3004" s="2" t="str">
        <f aca="false">RAW_DATA!A3000</f>
        <v>ORD-102999</v>
      </c>
      <c r="B3004" s="2" t="str">
        <f aca="false">RAW_DATA!B3000</f>
        <v>CUST-7416</v>
      </c>
      <c r="C3004" s="2" t="str">
        <f aca="false">RAW_DATA!C3000</f>
        <v>Women</v>
      </c>
      <c r="D3004" s="2" t="str">
        <f aca="false">RAW_DATA!D3000</f>
        <v>WOM-BLOUSE-001</v>
      </c>
      <c r="E3004" s="14" t="str">
        <f aca="false">RAW_DATA!E3000</f>
        <v>2024-08-01</v>
      </c>
      <c r="F3004" s="14" t="str">
        <f aca="false">RAW_DATA!F3000</f>
        <v>2024-08-10</v>
      </c>
      <c r="G3004" s="2" t="str">
        <f aca="false">RAW_DATA!G3000</f>
        <v>Lumbini</v>
      </c>
      <c r="H3004" s="4" t="n">
        <f aca="false">RAW_DATA!H3000</f>
        <v>9634.73</v>
      </c>
      <c r="I3004" s="5" t="n">
        <f aca="false">RAW_DATA!I3000</f>
        <v>15</v>
      </c>
      <c r="J3004" s="2" t="str">
        <f aca="false">RAW_DATA!J3000</f>
        <v>No</v>
      </c>
      <c r="K3004" s="15" t="n">
        <f aca="false">IF(AND(F3004&lt;&gt;"",E3004&lt;&gt;""),DATEVALUE(F3004)-DATEVALUE(E3004),"")</f>
        <v>9</v>
      </c>
      <c r="L3004" s="4" t="n">
        <f aca="false">H3004*(1-I3004/100)</f>
        <v>8189.5205</v>
      </c>
      <c r="M3004" s="4" t="n">
        <f aca="false">H3004*CALCULATIONS!$B$2</f>
        <v>5780.838</v>
      </c>
      <c r="N3004" s="4" t="n">
        <f aca="false">IF(J3004="Yes",H3004*CALCULATIONS!$B$3,0)</f>
        <v>0</v>
      </c>
      <c r="O3004" s="4" t="n">
        <f aca="false">L3004-M3004-N3004</f>
        <v>2408.6825</v>
      </c>
      <c r="P3004" s="16" t="n">
        <f aca="false">IF(L3004&gt;0,O3004/L3004,"")</f>
        <v>0.294117647058824</v>
      </c>
    </row>
    <row r="3005" customFormat="false" ht="15" hidden="false" customHeight="false" outlineLevel="0" collapsed="false">
      <c r="A3005" s="2" t="str">
        <f aca="false">RAW_DATA!A3001</f>
        <v>ORD-103000</v>
      </c>
      <c r="B3005" s="2" t="str">
        <f aca="false">RAW_DATA!B3001</f>
        <v>CUST-9593</v>
      </c>
      <c r="C3005" s="2" t="str">
        <f aca="false">RAW_DATA!C3001</f>
        <v>Kids</v>
      </c>
      <c r="D3005" s="2" t="str">
        <f aca="false">RAW_DATA!D3001</f>
        <v>KID-ONESIE-001</v>
      </c>
      <c r="E3005" s="14" t="str">
        <f aca="false">RAW_DATA!E3001</f>
        <v>2024-12-05</v>
      </c>
      <c r="F3005" s="14" t="str">
        <f aca="false">RAW_DATA!F3001</f>
        <v>2024-12-14</v>
      </c>
      <c r="G3005" s="2" t="str">
        <f aca="false">RAW_DATA!G3001</f>
        <v>Madhesh</v>
      </c>
      <c r="H3005" s="4" t="n">
        <f aca="false">RAW_DATA!H3001</f>
        <v>924.83</v>
      </c>
      <c r="I3005" s="5" t="n">
        <f aca="false">RAW_DATA!I3001</f>
        <v>5</v>
      </c>
      <c r="J3005" s="2" t="str">
        <f aca="false">RAW_DATA!J3001</f>
        <v>No</v>
      </c>
      <c r="K3005" s="15" t="n">
        <f aca="false">IF(AND(F3005&lt;&gt;"",E3005&lt;&gt;""),DATEVALUE(F3005)-DATEVALUE(E3005),"")</f>
        <v>9</v>
      </c>
      <c r="L3005" s="4" t="n">
        <f aca="false">H3005*(1-I3005/100)</f>
        <v>878.5885</v>
      </c>
      <c r="M3005" s="4" t="n">
        <f aca="false">H3005*CALCULATIONS!$B$2</f>
        <v>554.898</v>
      </c>
      <c r="N3005" s="4" t="n">
        <f aca="false">IF(J3005="Yes",H3005*CALCULATIONS!$B$3,0)</f>
        <v>0</v>
      </c>
      <c r="O3005" s="4" t="n">
        <f aca="false">L3005-M3005-N3005</f>
        <v>323.6905</v>
      </c>
      <c r="P3005" s="16" t="n">
        <f aca="false">IF(L3005&gt;0,O3005/L3005,"")</f>
        <v>0.368421052631579</v>
      </c>
    </row>
    <row r="3006" customFormat="false" ht="15" hidden="false" customHeight="false" outlineLevel="0" collapsed="false">
      <c r="A3006" s="2" t="str">
        <f aca="false">RAW_DATA!A3002</f>
        <v>ORD-103001</v>
      </c>
      <c r="B3006" s="2" t="str">
        <f aca="false">RAW_DATA!B3002</f>
        <v>CUST-4578</v>
      </c>
      <c r="C3006" s="2" t="str">
        <f aca="false">RAW_DATA!C3002</f>
        <v>Women</v>
      </c>
      <c r="D3006" s="2" t="str">
        <f aca="false">RAW_DATA!D3002</f>
        <v>WOM-CARDIGAN-001</v>
      </c>
      <c r="E3006" s="14" t="str">
        <f aca="false">RAW_DATA!E3002</f>
        <v>2024-11-29</v>
      </c>
      <c r="F3006" s="14" t="str">
        <f aca="false">RAW_DATA!F3002</f>
        <v>2024-12-04</v>
      </c>
      <c r="G3006" s="2" t="str">
        <f aca="false">RAW_DATA!G3002</f>
        <v>Sudurpashchim</v>
      </c>
      <c r="H3006" s="4" t="n">
        <f aca="false">RAW_DATA!H3002</f>
        <v>4033.7</v>
      </c>
      <c r="I3006" s="5" t="n">
        <f aca="false">RAW_DATA!I3002</f>
        <v>10</v>
      </c>
      <c r="J3006" s="2" t="str">
        <f aca="false">RAW_DATA!J3002</f>
        <v>No</v>
      </c>
      <c r="K3006" s="15" t="n">
        <f aca="false">IF(AND(F3006&lt;&gt;"",E3006&lt;&gt;""),DATEVALUE(F3006)-DATEVALUE(E3006),"")</f>
        <v>5</v>
      </c>
      <c r="L3006" s="4" t="n">
        <f aca="false">H3006*(1-I3006/100)</f>
        <v>3630.33</v>
      </c>
      <c r="M3006" s="4" t="n">
        <f aca="false">H3006*CALCULATIONS!$B$2</f>
        <v>2420.22</v>
      </c>
      <c r="N3006" s="4" t="n">
        <f aca="false">IF(J3006="Yes",H3006*CALCULATIONS!$B$3,0)</f>
        <v>0</v>
      </c>
      <c r="O3006" s="4" t="n">
        <f aca="false">L3006-M3006-N3006</f>
        <v>1210.11</v>
      </c>
      <c r="P3006" s="16" t="n">
        <f aca="false">IF(L3006&gt;0,O3006/L3006,"")</f>
        <v>0.333333333333333</v>
      </c>
    </row>
    <row r="3007" customFormat="false" ht="15" hidden="false" customHeight="false" outlineLevel="0" collapsed="false">
      <c r="A3007" s="2" t="str">
        <f aca="false">RAW_DATA!A3003</f>
        <v>ORD-103002</v>
      </c>
      <c r="B3007" s="2" t="str">
        <f aca="false">RAW_DATA!B3003</f>
        <v>CUST-9774</v>
      </c>
      <c r="C3007" s="2" t="str">
        <f aca="false">RAW_DATA!C3003</f>
        <v>Women</v>
      </c>
      <c r="D3007" s="2" t="str">
        <f aca="false">RAW_DATA!D3003</f>
        <v>WOM-JEANS-001</v>
      </c>
      <c r="E3007" s="14" t="str">
        <f aca="false">RAW_DATA!E3003</f>
        <v>2024-08-08</v>
      </c>
      <c r="F3007" s="14" t="str">
        <f aca="false">RAW_DATA!F3003</f>
        <v>2024-08-23</v>
      </c>
      <c r="G3007" s="2" t="str">
        <f aca="false">RAW_DATA!G3003</f>
        <v>Madhesh</v>
      </c>
      <c r="H3007" s="4" t="n">
        <f aca="false">RAW_DATA!H3003</f>
        <v>14643.25</v>
      </c>
      <c r="I3007" s="5" t="n">
        <f aca="false">RAW_DATA!I3003</f>
        <v>30</v>
      </c>
      <c r="J3007" s="2" t="str">
        <f aca="false">RAW_DATA!J3003</f>
        <v>No</v>
      </c>
      <c r="K3007" s="15" t="n">
        <f aca="false">IF(AND(F3007&lt;&gt;"",E3007&lt;&gt;""),DATEVALUE(F3007)-DATEVALUE(E3007),"")</f>
        <v>15</v>
      </c>
      <c r="L3007" s="4" t="n">
        <f aca="false">H3007*(1-I3007/100)</f>
        <v>10250.275</v>
      </c>
      <c r="M3007" s="4" t="n">
        <f aca="false">H3007*CALCULATIONS!$B$2</f>
        <v>8785.95</v>
      </c>
      <c r="N3007" s="4" t="n">
        <f aca="false">IF(J3007="Yes",H3007*CALCULATIONS!$B$3,0)</f>
        <v>0</v>
      </c>
      <c r="O3007" s="4" t="n">
        <f aca="false">L3007-M3007-N3007</f>
        <v>1464.325</v>
      </c>
      <c r="P3007" s="16" t="n">
        <f aca="false">IF(L3007&gt;0,O3007/L3007,"")</f>
        <v>0.142857142857143</v>
      </c>
    </row>
    <row r="3008" customFormat="false" ht="15" hidden="false" customHeight="false" outlineLevel="0" collapsed="false">
      <c r="A3008" s="2" t="str">
        <f aca="false">RAW_DATA!A3004</f>
        <v>ORD-103003</v>
      </c>
      <c r="B3008" s="2" t="str">
        <f aca="false">RAW_DATA!B3004</f>
        <v>CUST-3865</v>
      </c>
      <c r="C3008" s="2" t="str">
        <f aca="false">RAW_DATA!C3004</f>
        <v>Men</v>
      </c>
      <c r="D3008" s="2" t="str">
        <f aca="false">RAW_DATA!D3004</f>
        <v>MEN-SHIRT-001</v>
      </c>
      <c r="E3008" s="14" t="str">
        <f aca="false">RAW_DATA!E3004</f>
        <v>2024-01-31</v>
      </c>
      <c r="F3008" s="14" t="str">
        <f aca="false">RAW_DATA!F3004</f>
        <v>2024-02-05</v>
      </c>
      <c r="G3008" s="2" t="str">
        <f aca="false">RAW_DATA!G3004</f>
        <v>Lumbini</v>
      </c>
      <c r="H3008" s="4" t="n">
        <f aca="false">RAW_DATA!H3004</f>
        <v>4931.22</v>
      </c>
      <c r="I3008" s="5" t="n">
        <f aca="false">RAW_DATA!I3004</f>
        <v>30</v>
      </c>
      <c r="J3008" s="2" t="str">
        <f aca="false">RAW_DATA!J3004</f>
        <v>No</v>
      </c>
      <c r="K3008" s="15" t="n">
        <f aca="false">IF(AND(F3008&lt;&gt;"",E3008&lt;&gt;""),DATEVALUE(F3008)-DATEVALUE(E3008),"")</f>
        <v>5</v>
      </c>
      <c r="L3008" s="4" t="n">
        <f aca="false">H3008*(1-I3008/100)</f>
        <v>3451.854</v>
      </c>
      <c r="M3008" s="4" t="n">
        <f aca="false">H3008*CALCULATIONS!$B$2</f>
        <v>2958.732</v>
      </c>
      <c r="N3008" s="4" t="n">
        <f aca="false">IF(J3008="Yes",H3008*CALCULATIONS!$B$3,0)</f>
        <v>0</v>
      </c>
      <c r="O3008" s="4" t="n">
        <f aca="false">L3008-M3008-N3008</f>
        <v>493.122</v>
      </c>
      <c r="P3008" s="16" t="n">
        <f aca="false">IF(L3008&gt;0,O3008/L3008,"")</f>
        <v>0.142857142857143</v>
      </c>
    </row>
    <row r="3009" customFormat="false" ht="15" hidden="false" customHeight="false" outlineLevel="0" collapsed="false">
      <c r="A3009" s="2" t="str">
        <f aca="false">RAW_DATA!A3005</f>
        <v>ORD-103004</v>
      </c>
      <c r="B3009" s="2" t="str">
        <f aca="false">RAW_DATA!B3005</f>
        <v>CUST-4213</v>
      </c>
      <c r="C3009" s="2" t="str">
        <f aca="false">RAW_DATA!C3005</f>
        <v>Women</v>
      </c>
      <c r="D3009" s="2" t="str">
        <f aca="false">RAW_DATA!D3005</f>
        <v>WOM-LEHENGA-001</v>
      </c>
      <c r="E3009" s="14" t="str">
        <f aca="false">RAW_DATA!E3005</f>
        <v>2024-01-27</v>
      </c>
      <c r="F3009" s="14" t="str">
        <f aca="false">RAW_DATA!F3005</f>
        <v>2024-02-01</v>
      </c>
      <c r="G3009" s="2" t="str">
        <f aca="false">RAW_DATA!G3005</f>
        <v>Madhesh</v>
      </c>
      <c r="H3009" s="4" t="n">
        <f aca="false">RAW_DATA!H3005</f>
        <v>12429.61</v>
      </c>
      <c r="I3009" s="5" t="n">
        <f aca="false">RAW_DATA!I3005</f>
        <v>25</v>
      </c>
      <c r="J3009" s="2" t="str">
        <f aca="false">RAW_DATA!J3005</f>
        <v>No</v>
      </c>
      <c r="K3009" s="15" t="n">
        <f aca="false">IF(AND(F3009&lt;&gt;"",E3009&lt;&gt;""),DATEVALUE(F3009)-DATEVALUE(E3009),"")</f>
        <v>5</v>
      </c>
      <c r="L3009" s="4" t="n">
        <f aca="false">H3009*(1-I3009/100)</f>
        <v>9322.2075</v>
      </c>
      <c r="M3009" s="4" t="n">
        <f aca="false">H3009*CALCULATIONS!$B$2</f>
        <v>7457.766</v>
      </c>
      <c r="N3009" s="4" t="n">
        <f aca="false">IF(J3009="Yes",H3009*CALCULATIONS!$B$3,0)</f>
        <v>0</v>
      </c>
      <c r="O3009" s="4" t="n">
        <f aca="false">L3009-M3009-N3009</f>
        <v>1864.4415</v>
      </c>
      <c r="P3009" s="16" t="n">
        <f aca="false">IF(L3009&gt;0,O3009/L3009,"")</f>
        <v>0.2</v>
      </c>
    </row>
    <row r="3010" customFormat="false" ht="15" hidden="false" customHeight="false" outlineLevel="0" collapsed="false">
      <c r="A3010" s="2" t="str">
        <f aca="false">RAW_DATA!A3006</f>
        <v>ORD-103005</v>
      </c>
      <c r="B3010" s="2" t="str">
        <f aca="false">RAW_DATA!B3006</f>
        <v>CUST-5417</v>
      </c>
      <c r="C3010" s="2" t="str">
        <f aca="false">RAW_DATA!C3006</f>
        <v>Women</v>
      </c>
      <c r="D3010" s="2" t="str">
        <f aca="false">RAW_DATA!D3006</f>
        <v>WOM-SUIT-001</v>
      </c>
      <c r="E3010" s="14" t="str">
        <f aca="false">RAW_DATA!E3006</f>
        <v>2024-03-13</v>
      </c>
      <c r="F3010" s="14" t="str">
        <f aca="false">RAW_DATA!F3006</f>
        <v>2024-03-22</v>
      </c>
      <c r="G3010" s="2" t="str">
        <f aca="false">RAW_DATA!G3006</f>
        <v>Madhesh</v>
      </c>
      <c r="H3010" s="4" t="n">
        <f aca="false">RAW_DATA!H3006</f>
        <v>7605.32</v>
      </c>
      <c r="I3010" s="5" t="n">
        <f aca="false">RAW_DATA!I3006</f>
        <v>25</v>
      </c>
      <c r="J3010" s="2" t="str">
        <f aca="false">RAW_DATA!J3006</f>
        <v>No</v>
      </c>
      <c r="K3010" s="15" t="n">
        <f aca="false">IF(AND(F3010&lt;&gt;"",E3010&lt;&gt;""),DATEVALUE(F3010)-DATEVALUE(E3010),"")</f>
        <v>9</v>
      </c>
      <c r="L3010" s="4" t="n">
        <f aca="false">H3010*(1-I3010/100)</f>
        <v>5703.99</v>
      </c>
      <c r="M3010" s="4" t="n">
        <f aca="false">H3010*CALCULATIONS!$B$2</f>
        <v>4563.192</v>
      </c>
      <c r="N3010" s="4" t="n">
        <f aca="false">IF(J3010="Yes",H3010*CALCULATIONS!$B$3,0)</f>
        <v>0</v>
      </c>
      <c r="O3010" s="4" t="n">
        <f aca="false">L3010-M3010-N3010</f>
        <v>1140.798</v>
      </c>
      <c r="P3010" s="16" t="n">
        <f aca="false">IF(L3010&gt;0,O3010/L3010,"")</f>
        <v>0.2</v>
      </c>
    </row>
    <row r="3011" customFormat="false" ht="15" hidden="false" customHeight="false" outlineLevel="0" collapsed="false">
      <c r="A3011" s="2" t="str">
        <f aca="false">RAW_DATA!A3007</f>
        <v>ORD-103006</v>
      </c>
      <c r="B3011" s="2" t="str">
        <f aca="false">RAW_DATA!B3007</f>
        <v>CUST-3256</v>
      </c>
      <c r="C3011" s="2" t="str">
        <f aca="false">RAW_DATA!C3007</f>
        <v>Women</v>
      </c>
      <c r="D3011" s="2" t="str">
        <f aca="false">RAW_DATA!D3007</f>
        <v>WOM-BLOUSE-001</v>
      </c>
      <c r="E3011" s="14" t="str">
        <f aca="false">RAW_DATA!E3007</f>
        <v>2024-10-14</v>
      </c>
      <c r="F3011" s="14" t="str">
        <f aca="false">RAW_DATA!F3007</f>
        <v>2024-10-26</v>
      </c>
      <c r="G3011" s="2" t="str">
        <f aca="false">RAW_DATA!G3007</f>
        <v>Lumbini</v>
      </c>
      <c r="H3011" s="4" t="n">
        <f aca="false">RAW_DATA!H3007</f>
        <v>569.41</v>
      </c>
      <c r="I3011" s="5" t="n">
        <f aca="false">RAW_DATA!I3007</f>
        <v>25</v>
      </c>
      <c r="J3011" s="2" t="str">
        <f aca="false">RAW_DATA!J3007</f>
        <v>Yes</v>
      </c>
      <c r="K3011" s="15" t="n">
        <f aca="false">IF(AND(F3011&lt;&gt;"",E3011&lt;&gt;""),DATEVALUE(F3011)-DATEVALUE(E3011),"")</f>
        <v>12</v>
      </c>
      <c r="L3011" s="4" t="n">
        <f aca="false">H3011*(1-I3011/100)</f>
        <v>427.0575</v>
      </c>
      <c r="M3011" s="4" t="n">
        <f aca="false">H3011*CALCULATIONS!$B$2</f>
        <v>341.646</v>
      </c>
      <c r="N3011" s="4" t="n">
        <f aca="false">IF(J3011="Yes",H3011*CALCULATIONS!$B$3,0)</f>
        <v>113.882</v>
      </c>
      <c r="O3011" s="4" t="n">
        <f aca="false">L3011-M3011-N3011</f>
        <v>-28.4705</v>
      </c>
      <c r="P3011" s="16" t="n">
        <f aca="false">IF(L3011&gt;0,O3011/L3011,"")</f>
        <v>-0.0666666666666666</v>
      </c>
    </row>
    <row r="3012" customFormat="false" ht="15" hidden="false" customHeight="false" outlineLevel="0" collapsed="false">
      <c r="A3012" s="2" t="str">
        <f aca="false">RAW_DATA!A3008</f>
        <v>ORD-103007</v>
      </c>
      <c r="B3012" s="2" t="str">
        <f aca="false">RAW_DATA!B3008</f>
        <v>CUST-6627</v>
      </c>
      <c r="C3012" s="2" t="str">
        <f aca="false">RAW_DATA!C3008</f>
        <v>Men</v>
      </c>
      <c r="D3012" s="2" t="str">
        <f aca="false">RAW_DATA!D3008</f>
        <v>MEN-SUIT-001</v>
      </c>
      <c r="E3012" s="14" t="str">
        <f aca="false">RAW_DATA!E3008</f>
        <v>2024-12-18</v>
      </c>
      <c r="F3012" s="14" t="str">
        <f aca="false">RAW_DATA!F3008</f>
        <v>2024-12-25</v>
      </c>
      <c r="G3012" s="2" t="str">
        <f aca="false">RAW_DATA!G3008</f>
        <v>Bagmati</v>
      </c>
      <c r="H3012" s="4" t="n">
        <f aca="false">RAW_DATA!H3008</f>
        <v>10310.47</v>
      </c>
      <c r="I3012" s="5" t="n">
        <f aca="false">RAW_DATA!I3008</f>
        <v>0</v>
      </c>
      <c r="J3012" s="2" t="str">
        <f aca="false">RAW_DATA!J3008</f>
        <v>Yes</v>
      </c>
      <c r="K3012" s="15" t="n">
        <f aca="false">IF(AND(F3012&lt;&gt;"",E3012&lt;&gt;""),DATEVALUE(F3012)-DATEVALUE(E3012),"")</f>
        <v>7</v>
      </c>
      <c r="L3012" s="4" t="n">
        <f aca="false">H3012*(1-I3012/100)</f>
        <v>10310.47</v>
      </c>
      <c r="M3012" s="4" t="n">
        <f aca="false">H3012*CALCULATIONS!$B$2</f>
        <v>6186.282</v>
      </c>
      <c r="N3012" s="4" t="n">
        <f aca="false">IF(J3012="Yes",H3012*CALCULATIONS!$B$3,0)</f>
        <v>2062.094</v>
      </c>
      <c r="O3012" s="4" t="n">
        <f aca="false">L3012-M3012-N3012</f>
        <v>2062.094</v>
      </c>
      <c r="P3012" s="16" t="n">
        <f aca="false">IF(L3012&gt;0,O3012/L3012,"")</f>
        <v>0.2</v>
      </c>
    </row>
    <row r="3013" customFormat="false" ht="15" hidden="false" customHeight="false" outlineLevel="0" collapsed="false">
      <c r="A3013" s="2" t="str">
        <f aca="false">RAW_DATA!A3009</f>
        <v>ORD-103008</v>
      </c>
      <c r="B3013" s="2" t="str">
        <f aca="false">RAW_DATA!B3009</f>
        <v>CUST-8602</v>
      </c>
      <c r="C3013" s="2" t="str">
        <f aca="false">RAW_DATA!C3009</f>
        <v>Men</v>
      </c>
      <c r="D3013" s="2" t="str">
        <f aca="false">RAW_DATA!D3009</f>
        <v>MEN-JEANS-001</v>
      </c>
      <c r="E3013" s="14" t="str">
        <f aca="false">RAW_DATA!E3009</f>
        <v>2024-06-24</v>
      </c>
      <c r="F3013" s="14" t="str">
        <f aca="false">RAW_DATA!F3009</f>
        <v>2024-06-27</v>
      </c>
      <c r="G3013" s="2" t="str">
        <f aca="false">RAW_DATA!G3009</f>
        <v>Sudurpashchim</v>
      </c>
      <c r="H3013" s="4" t="n">
        <f aca="false">RAW_DATA!H3009</f>
        <v>5018.95</v>
      </c>
      <c r="I3013" s="5" t="n">
        <f aca="false">RAW_DATA!I3009</f>
        <v>0</v>
      </c>
      <c r="J3013" s="2" t="str">
        <f aca="false">RAW_DATA!J3009</f>
        <v>Yes</v>
      </c>
      <c r="K3013" s="15" t="n">
        <f aca="false">IF(AND(F3013&lt;&gt;"",E3013&lt;&gt;""),DATEVALUE(F3013)-DATEVALUE(E3013),"")</f>
        <v>3</v>
      </c>
      <c r="L3013" s="4" t="n">
        <f aca="false">H3013*(1-I3013/100)</f>
        <v>5018.95</v>
      </c>
      <c r="M3013" s="4" t="n">
        <f aca="false">H3013*CALCULATIONS!$B$2</f>
        <v>3011.37</v>
      </c>
      <c r="N3013" s="4" t="n">
        <f aca="false">IF(J3013="Yes",H3013*CALCULATIONS!$B$3,0)</f>
        <v>1003.79</v>
      </c>
      <c r="O3013" s="4" t="n">
        <f aca="false">L3013-M3013-N3013</f>
        <v>1003.79</v>
      </c>
      <c r="P3013" s="16" t="n">
        <f aca="false">IF(L3013&gt;0,O3013/L3013,"")</f>
        <v>0.2</v>
      </c>
    </row>
    <row r="3014" customFormat="false" ht="15" hidden="false" customHeight="false" outlineLevel="0" collapsed="false">
      <c r="A3014" s="2" t="str">
        <f aca="false">RAW_DATA!A3010</f>
        <v>ORD-103009</v>
      </c>
      <c r="B3014" s="2" t="str">
        <f aca="false">RAW_DATA!B3010</f>
        <v>CUST-2647</v>
      </c>
      <c r="C3014" s="2" t="str">
        <f aca="false">RAW_DATA!C3010</f>
        <v>Women</v>
      </c>
      <c r="D3014" s="2" t="str">
        <f aca="false">RAW_DATA!D3010</f>
        <v>WOM-TOP-001</v>
      </c>
      <c r="E3014" s="14" t="str">
        <f aca="false">RAW_DATA!E3010</f>
        <v>2024-06-18</v>
      </c>
      <c r="F3014" s="14" t="str">
        <f aca="false">RAW_DATA!F3010</f>
        <v>2024-06-21</v>
      </c>
      <c r="G3014" s="2" t="str">
        <f aca="false">RAW_DATA!G3010</f>
        <v>Karnali</v>
      </c>
      <c r="H3014" s="4" t="n">
        <f aca="false">RAW_DATA!H3010</f>
        <v>7626.33</v>
      </c>
      <c r="I3014" s="5" t="n">
        <f aca="false">RAW_DATA!I3010</f>
        <v>30</v>
      </c>
      <c r="J3014" s="2" t="str">
        <f aca="false">RAW_DATA!J3010</f>
        <v>No</v>
      </c>
      <c r="K3014" s="15" t="n">
        <f aca="false">IF(AND(F3014&lt;&gt;"",E3014&lt;&gt;""),DATEVALUE(F3014)-DATEVALUE(E3014),"")</f>
        <v>3</v>
      </c>
      <c r="L3014" s="4" t="n">
        <f aca="false">H3014*(1-I3014/100)</f>
        <v>5338.431</v>
      </c>
      <c r="M3014" s="4" t="n">
        <f aca="false">H3014*CALCULATIONS!$B$2</f>
        <v>4575.798</v>
      </c>
      <c r="N3014" s="4" t="n">
        <f aca="false">IF(J3014="Yes",H3014*CALCULATIONS!$B$3,0)</f>
        <v>0</v>
      </c>
      <c r="O3014" s="4" t="n">
        <f aca="false">L3014-M3014-N3014</f>
        <v>762.633</v>
      </c>
      <c r="P3014" s="16" t="n">
        <f aca="false">IF(L3014&gt;0,O3014/L3014,"")</f>
        <v>0.142857142857143</v>
      </c>
    </row>
    <row r="3015" customFormat="false" ht="15" hidden="false" customHeight="false" outlineLevel="0" collapsed="false">
      <c r="A3015" s="2" t="str">
        <f aca="false">RAW_DATA!A3011</f>
        <v>ORD-103010</v>
      </c>
      <c r="B3015" s="2" t="str">
        <f aca="false">RAW_DATA!B3011</f>
        <v>CUST-8548</v>
      </c>
      <c r="C3015" s="2" t="str">
        <f aca="false">RAW_DATA!C3011</f>
        <v>Men</v>
      </c>
      <c r="D3015" s="2" t="str">
        <f aca="false">RAW_DATA!D3011</f>
        <v>MEN-JEANS-002</v>
      </c>
      <c r="E3015" s="14" t="str">
        <f aca="false">RAW_DATA!E3011</f>
        <v>2024-03-26</v>
      </c>
      <c r="F3015" s="14" t="str">
        <f aca="false">RAW_DATA!F3011</f>
        <v>2024-03-31</v>
      </c>
      <c r="G3015" s="2" t="str">
        <f aca="false">RAW_DATA!G3011</f>
        <v>Lumbini</v>
      </c>
      <c r="H3015" s="4" t="n">
        <f aca="false">RAW_DATA!H3011</f>
        <v>923.29</v>
      </c>
      <c r="I3015" s="5" t="n">
        <f aca="false">RAW_DATA!I3011</f>
        <v>20</v>
      </c>
      <c r="J3015" s="2" t="str">
        <f aca="false">RAW_DATA!J3011</f>
        <v>No</v>
      </c>
      <c r="K3015" s="15" t="n">
        <f aca="false">IF(AND(F3015&lt;&gt;"",E3015&lt;&gt;""),DATEVALUE(F3015)-DATEVALUE(E3015),"")</f>
        <v>5</v>
      </c>
      <c r="L3015" s="4" t="n">
        <f aca="false">H3015*(1-I3015/100)</f>
        <v>738.632</v>
      </c>
      <c r="M3015" s="4" t="n">
        <f aca="false">H3015*CALCULATIONS!$B$2</f>
        <v>553.974</v>
      </c>
      <c r="N3015" s="4" t="n">
        <f aca="false">IF(J3015="Yes",H3015*CALCULATIONS!$B$3,0)</f>
        <v>0</v>
      </c>
      <c r="O3015" s="4" t="n">
        <f aca="false">L3015-M3015-N3015</f>
        <v>184.658</v>
      </c>
      <c r="P3015" s="16" t="n">
        <f aca="false">IF(L3015&gt;0,O3015/L3015,"")</f>
        <v>0.25</v>
      </c>
    </row>
    <row r="3016" customFormat="false" ht="15" hidden="false" customHeight="false" outlineLevel="0" collapsed="false">
      <c r="A3016" s="2" t="str">
        <f aca="false">RAW_DATA!A3012</f>
        <v>ORD-103011</v>
      </c>
      <c r="B3016" s="2" t="str">
        <f aca="false">RAW_DATA!B3012</f>
        <v>CUST-1837</v>
      </c>
      <c r="C3016" s="2" t="str">
        <f aca="false">RAW_DATA!C3012</f>
        <v>Kids</v>
      </c>
      <c r="D3016" s="2" t="str">
        <f aca="false">RAW_DATA!D3012</f>
        <v>KID-JEANS-001</v>
      </c>
      <c r="E3016" s="14" t="str">
        <f aca="false">RAW_DATA!E3012</f>
        <v>2024-04-03</v>
      </c>
      <c r="F3016" s="14" t="str">
        <f aca="false">RAW_DATA!F3012</f>
        <v>2024-04-12</v>
      </c>
      <c r="G3016" s="2" t="str">
        <f aca="false">RAW_DATA!G3012</f>
        <v>Gandaki</v>
      </c>
      <c r="H3016" s="4" t="n">
        <f aca="false">RAW_DATA!H3012</f>
        <v>10296.84</v>
      </c>
      <c r="I3016" s="5" t="n">
        <f aca="false">RAW_DATA!I3012</f>
        <v>30</v>
      </c>
      <c r="J3016" s="2" t="str">
        <f aca="false">RAW_DATA!J3012</f>
        <v>No</v>
      </c>
      <c r="K3016" s="15" t="n">
        <f aca="false">IF(AND(F3016&lt;&gt;"",E3016&lt;&gt;""),DATEVALUE(F3016)-DATEVALUE(E3016),"")</f>
        <v>9</v>
      </c>
      <c r="L3016" s="4" t="n">
        <f aca="false">H3016*(1-I3016/100)</f>
        <v>7207.788</v>
      </c>
      <c r="M3016" s="4" t="n">
        <f aca="false">H3016*CALCULATIONS!$B$2</f>
        <v>6178.104</v>
      </c>
      <c r="N3016" s="4" t="n">
        <f aca="false">IF(J3016="Yes",H3016*CALCULATIONS!$B$3,0)</f>
        <v>0</v>
      </c>
      <c r="O3016" s="4" t="n">
        <f aca="false">L3016-M3016-N3016</f>
        <v>1029.684</v>
      </c>
      <c r="P3016" s="16" t="n">
        <f aca="false">IF(L3016&gt;0,O3016/L3016,"")</f>
        <v>0.142857142857143</v>
      </c>
    </row>
    <row r="3017" customFormat="false" ht="15" hidden="false" customHeight="false" outlineLevel="0" collapsed="false">
      <c r="A3017" s="2" t="str">
        <f aca="false">RAW_DATA!A3013</f>
        <v>ORD-103012</v>
      </c>
      <c r="B3017" s="2" t="str">
        <f aca="false">RAW_DATA!B3013</f>
        <v>CUST-2314</v>
      </c>
      <c r="C3017" s="2" t="str">
        <f aca="false">RAW_DATA!C3013</f>
        <v>Women</v>
      </c>
      <c r="D3017" s="2" t="str">
        <f aca="false">RAW_DATA!D3013</f>
        <v>WOM-SUIT-001</v>
      </c>
      <c r="E3017" s="14" t="str">
        <f aca="false">RAW_DATA!E3013</f>
        <v>2024-12-12</v>
      </c>
      <c r="F3017" s="14" t="str">
        <f aca="false">RAW_DATA!F3013</f>
        <v>2024-12-17</v>
      </c>
      <c r="G3017" s="2" t="str">
        <f aca="false">RAW_DATA!G3013</f>
        <v>Bagmati</v>
      </c>
      <c r="H3017" s="4" t="n">
        <f aca="false">RAW_DATA!H3013</f>
        <v>8533.1</v>
      </c>
      <c r="I3017" s="5" t="n">
        <f aca="false">RAW_DATA!I3013</f>
        <v>5</v>
      </c>
      <c r="J3017" s="2" t="str">
        <f aca="false">RAW_DATA!J3013</f>
        <v>No</v>
      </c>
      <c r="K3017" s="15" t="n">
        <f aca="false">IF(AND(F3017&lt;&gt;"",E3017&lt;&gt;""),DATEVALUE(F3017)-DATEVALUE(E3017),"")</f>
        <v>5</v>
      </c>
      <c r="L3017" s="4" t="n">
        <f aca="false">H3017*(1-I3017/100)</f>
        <v>8106.445</v>
      </c>
      <c r="M3017" s="4" t="n">
        <f aca="false">H3017*CALCULATIONS!$B$2</f>
        <v>5119.86</v>
      </c>
      <c r="N3017" s="4" t="n">
        <f aca="false">IF(J3017="Yes",H3017*CALCULATIONS!$B$3,0)</f>
        <v>0</v>
      </c>
      <c r="O3017" s="4" t="n">
        <f aca="false">L3017-M3017-N3017</f>
        <v>2986.585</v>
      </c>
      <c r="P3017" s="16" t="n">
        <f aca="false">IF(L3017&gt;0,O3017/L3017,"")</f>
        <v>0.368421052631579</v>
      </c>
    </row>
    <row r="3018" customFormat="false" ht="15" hidden="false" customHeight="false" outlineLevel="0" collapsed="false">
      <c r="A3018" s="2" t="str">
        <f aca="false">RAW_DATA!A3014</f>
        <v>ORD-103013</v>
      </c>
      <c r="B3018" s="2" t="str">
        <f aca="false">RAW_DATA!B3014</f>
        <v>CUST-2536</v>
      </c>
      <c r="C3018" s="2" t="str">
        <f aca="false">RAW_DATA!C3014</f>
        <v>Men</v>
      </c>
      <c r="D3018" s="2" t="str">
        <f aca="false">RAW_DATA!D3014</f>
        <v>MEN-POLO-001</v>
      </c>
      <c r="E3018" s="14" t="str">
        <f aca="false">RAW_DATA!E3014</f>
        <v>2024-11-16</v>
      </c>
      <c r="F3018" s="14" t="str">
        <f aca="false">RAW_DATA!F3014</f>
        <v>2024-11-18</v>
      </c>
      <c r="G3018" s="2" t="str">
        <f aca="false">RAW_DATA!G3014</f>
        <v>Sudurpashchim</v>
      </c>
      <c r="H3018" s="4" t="n">
        <f aca="false">RAW_DATA!H3014</f>
        <v>9252.61</v>
      </c>
      <c r="I3018" s="5" t="n">
        <f aca="false">RAW_DATA!I3014</f>
        <v>30</v>
      </c>
      <c r="J3018" s="2" t="str">
        <f aca="false">RAW_DATA!J3014</f>
        <v>No</v>
      </c>
      <c r="K3018" s="15" t="n">
        <f aca="false">IF(AND(F3018&lt;&gt;"",E3018&lt;&gt;""),DATEVALUE(F3018)-DATEVALUE(E3018),"")</f>
        <v>2</v>
      </c>
      <c r="L3018" s="4" t="n">
        <f aca="false">H3018*(1-I3018/100)</f>
        <v>6476.827</v>
      </c>
      <c r="M3018" s="4" t="n">
        <f aca="false">H3018*CALCULATIONS!$B$2</f>
        <v>5551.566</v>
      </c>
      <c r="N3018" s="4" t="n">
        <f aca="false">IF(J3018="Yes",H3018*CALCULATIONS!$B$3,0)</f>
        <v>0</v>
      </c>
      <c r="O3018" s="4" t="n">
        <f aca="false">L3018-M3018-N3018</f>
        <v>925.261</v>
      </c>
      <c r="P3018" s="16" t="n">
        <f aca="false">IF(L3018&gt;0,O3018/L3018,"")</f>
        <v>0.142857142857143</v>
      </c>
    </row>
    <row r="3019" customFormat="false" ht="15" hidden="false" customHeight="false" outlineLevel="0" collapsed="false">
      <c r="A3019" s="2" t="str">
        <f aca="false">RAW_DATA!A3015</f>
        <v>ORD-103014</v>
      </c>
      <c r="B3019" s="2" t="str">
        <f aca="false">RAW_DATA!B3015</f>
        <v>CUST-1512</v>
      </c>
      <c r="C3019" s="2" t="str">
        <f aca="false">RAW_DATA!C3015</f>
        <v>Men</v>
      </c>
      <c r="D3019" s="2" t="str">
        <f aca="false">RAW_DATA!D3015</f>
        <v>MEN-JACKET-001</v>
      </c>
      <c r="E3019" s="14" t="str">
        <f aca="false">RAW_DATA!E3015</f>
        <v>2024-12-16</v>
      </c>
      <c r="F3019" s="14" t="str">
        <f aca="false">RAW_DATA!F3015</f>
        <v>2024-12-19</v>
      </c>
      <c r="G3019" s="2" t="str">
        <f aca="false">RAW_DATA!G3015</f>
        <v>Madhesh</v>
      </c>
      <c r="H3019" s="4" t="n">
        <f aca="false">RAW_DATA!H3015</f>
        <v>5033.64</v>
      </c>
      <c r="I3019" s="5" t="n">
        <f aca="false">RAW_DATA!I3015</f>
        <v>10</v>
      </c>
      <c r="J3019" s="2" t="str">
        <f aca="false">RAW_DATA!J3015</f>
        <v>No</v>
      </c>
      <c r="K3019" s="15" t="n">
        <f aca="false">IF(AND(F3019&lt;&gt;"",E3019&lt;&gt;""),DATEVALUE(F3019)-DATEVALUE(E3019),"")</f>
        <v>3</v>
      </c>
      <c r="L3019" s="4" t="n">
        <f aca="false">H3019*(1-I3019/100)</f>
        <v>4530.276</v>
      </c>
      <c r="M3019" s="4" t="n">
        <f aca="false">H3019*CALCULATIONS!$B$2</f>
        <v>3020.184</v>
      </c>
      <c r="N3019" s="4" t="n">
        <f aca="false">IF(J3019="Yes",H3019*CALCULATIONS!$B$3,0)</f>
        <v>0</v>
      </c>
      <c r="O3019" s="4" t="n">
        <f aca="false">L3019-M3019-N3019</f>
        <v>1510.092</v>
      </c>
      <c r="P3019" s="16" t="n">
        <f aca="false">IF(L3019&gt;0,O3019/L3019,"")</f>
        <v>0.333333333333333</v>
      </c>
    </row>
    <row r="3020" customFormat="false" ht="15" hidden="false" customHeight="false" outlineLevel="0" collapsed="false">
      <c r="A3020" s="2" t="str">
        <f aca="false">RAW_DATA!A3016</f>
        <v>ORD-103015</v>
      </c>
      <c r="B3020" s="2" t="str">
        <f aca="false">RAW_DATA!B3016</f>
        <v>CUST-8246</v>
      </c>
      <c r="C3020" s="2" t="str">
        <f aca="false">RAW_DATA!C3016</f>
        <v>Kids</v>
      </c>
      <c r="D3020" s="2" t="str">
        <f aca="false">RAW_DATA!D3016</f>
        <v>KID-SHORTS-001</v>
      </c>
      <c r="E3020" s="14" t="str">
        <f aca="false">RAW_DATA!E3016</f>
        <v>2024-02-25</v>
      </c>
      <c r="F3020" s="14" t="str">
        <f aca="false">RAW_DATA!F3016</f>
        <v>2024-03-01</v>
      </c>
      <c r="G3020" s="2" t="str">
        <f aca="false">RAW_DATA!G3016</f>
        <v>Bagmati</v>
      </c>
      <c r="H3020" s="4" t="n">
        <f aca="false">RAW_DATA!H3016</f>
        <v>8385.34</v>
      </c>
      <c r="I3020" s="5" t="n">
        <f aca="false">RAW_DATA!I3016</f>
        <v>5</v>
      </c>
      <c r="J3020" s="2" t="str">
        <f aca="false">RAW_DATA!J3016</f>
        <v>No</v>
      </c>
      <c r="K3020" s="15" t="n">
        <f aca="false">IF(AND(F3020&lt;&gt;"",E3020&lt;&gt;""),DATEVALUE(F3020)-DATEVALUE(E3020),"")</f>
        <v>5</v>
      </c>
      <c r="L3020" s="4" t="n">
        <f aca="false">H3020*(1-I3020/100)</f>
        <v>7966.073</v>
      </c>
      <c r="M3020" s="4" t="n">
        <f aca="false">H3020*CALCULATIONS!$B$2</f>
        <v>5031.204</v>
      </c>
      <c r="N3020" s="4" t="n">
        <f aca="false">IF(J3020="Yes",H3020*CALCULATIONS!$B$3,0)</f>
        <v>0</v>
      </c>
      <c r="O3020" s="4" t="n">
        <f aca="false">L3020-M3020-N3020</f>
        <v>2934.869</v>
      </c>
      <c r="P3020" s="16" t="n">
        <f aca="false">IF(L3020&gt;0,O3020/L3020,"")</f>
        <v>0.368421052631579</v>
      </c>
    </row>
    <row r="3021" customFormat="false" ht="15" hidden="false" customHeight="false" outlineLevel="0" collapsed="false">
      <c r="A3021" s="2" t="str">
        <f aca="false">RAW_DATA!A3017</f>
        <v>ORD-103016</v>
      </c>
      <c r="B3021" s="2" t="str">
        <f aca="false">RAW_DATA!B3017</f>
        <v>CUST-7933</v>
      </c>
      <c r="C3021" s="2" t="str">
        <f aca="false">RAW_DATA!C3017</f>
        <v>Men</v>
      </c>
      <c r="D3021" s="2" t="str">
        <f aca="false">RAW_DATA!D3017</f>
        <v>MEN-SHIRT-002</v>
      </c>
      <c r="E3021" s="14" t="str">
        <f aca="false">RAW_DATA!E3017</f>
        <v>2024-12-07</v>
      </c>
      <c r="F3021" s="14" t="str">
        <f aca="false">RAW_DATA!F3017</f>
        <v>2024-12-11</v>
      </c>
      <c r="G3021" s="2" t="str">
        <f aca="false">RAW_DATA!G3017</f>
        <v>Sudurpashchim</v>
      </c>
      <c r="H3021" s="4" t="n">
        <f aca="false">RAW_DATA!H3017</f>
        <v>12764.91</v>
      </c>
      <c r="I3021" s="5" t="n">
        <f aca="false">RAW_DATA!I3017</f>
        <v>5</v>
      </c>
      <c r="J3021" s="2" t="str">
        <f aca="false">RAW_DATA!J3017</f>
        <v>No</v>
      </c>
      <c r="K3021" s="15" t="n">
        <f aca="false">IF(AND(F3021&lt;&gt;"",E3021&lt;&gt;""),DATEVALUE(F3021)-DATEVALUE(E3021),"")</f>
        <v>4</v>
      </c>
      <c r="L3021" s="4" t="n">
        <f aca="false">H3021*(1-I3021/100)</f>
        <v>12126.6645</v>
      </c>
      <c r="M3021" s="4" t="n">
        <f aca="false">H3021*CALCULATIONS!$B$2</f>
        <v>7658.946</v>
      </c>
      <c r="N3021" s="4" t="n">
        <f aca="false">IF(J3021="Yes",H3021*CALCULATIONS!$B$3,0)</f>
        <v>0</v>
      </c>
      <c r="O3021" s="4" t="n">
        <f aca="false">L3021-M3021-N3021</f>
        <v>4467.7185</v>
      </c>
      <c r="P3021" s="16" t="n">
        <f aca="false">IF(L3021&gt;0,O3021/L3021,"")</f>
        <v>0.368421052631579</v>
      </c>
    </row>
    <row r="3022" customFormat="false" ht="15" hidden="false" customHeight="false" outlineLevel="0" collapsed="false">
      <c r="A3022" s="2" t="str">
        <f aca="false">RAW_DATA!A3018</f>
        <v>ORD-103017</v>
      </c>
      <c r="B3022" s="2" t="str">
        <f aca="false">RAW_DATA!B3018</f>
        <v>CUST-5219</v>
      </c>
      <c r="C3022" s="2" t="str">
        <f aca="false">RAW_DATA!C3018</f>
        <v>Women</v>
      </c>
      <c r="D3022" s="2" t="str">
        <f aca="false">RAW_DATA!D3018</f>
        <v>WOM-DRESS-001</v>
      </c>
      <c r="E3022" s="14" t="str">
        <f aca="false">RAW_DATA!E3018</f>
        <v>2024-03-29</v>
      </c>
      <c r="F3022" s="14" t="str">
        <f aca="false">RAW_DATA!F3018</f>
        <v>2024-04-06</v>
      </c>
      <c r="G3022" s="2" t="str">
        <f aca="false">RAW_DATA!G3018</f>
        <v>Lumbini</v>
      </c>
      <c r="H3022" s="4" t="n">
        <f aca="false">RAW_DATA!H3018</f>
        <v>13303.07</v>
      </c>
      <c r="I3022" s="5" t="n">
        <f aca="false">RAW_DATA!I3018</f>
        <v>10</v>
      </c>
      <c r="J3022" s="2" t="str">
        <f aca="false">RAW_DATA!J3018</f>
        <v>Yes</v>
      </c>
      <c r="K3022" s="15" t="n">
        <f aca="false">IF(AND(F3022&lt;&gt;"",E3022&lt;&gt;""),DATEVALUE(F3022)-DATEVALUE(E3022),"")</f>
        <v>8</v>
      </c>
      <c r="L3022" s="4" t="n">
        <f aca="false">H3022*(1-I3022/100)</f>
        <v>11972.763</v>
      </c>
      <c r="M3022" s="4" t="n">
        <f aca="false">H3022*CALCULATIONS!$B$2</f>
        <v>7981.842</v>
      </c>
      <c r="N3022" s="4" t="n">
        <f aca="false">IF(J3022="Yes",H3022*CALCULATIONS!$B$3,0)</f>
        <v>2660.614</v>
      </c>
      <c r="O3022" s="4" t="n">
        <f aca="false">L3022-M3022-N3022</f>
        <v>1330.307</v>
      </c>
      <c r="P3022" s="16" t="n">
        <f aca="false">IF(L3022&gt;0,O3022/L3022,"")</f>
        <v>0.111111111111111</v>
      </c>
    </row>
    <row r="3023" customFormat="false" ht="15" hidden="false" customHeight="false" outlineLevel="0" collapsed="false">
      <c r="A3023" s="2" t="str">
        <f aca="false">RAW_DATA!A3019</f>
        <v>ORD-103018</v>
      </c>
      <c r="B3023" s="2" t="str">
        <f aca="false">RAW_DATA!B3019</f>
        <v>CUST-1970</v>
      </c>
      <c r="C3023" s="2" t="str">
        <f aca="false">RAW_DATA!C3019</f>
        <v>Women</v>
      </c>
      <c r="D3023" s="2" t="str">
        <f aca="false">RAW_DATA!D3019</f>
        <v>WOM-CARDIGAN-001</v>
      </c>
      <c r="E3023" s="14" t="str">
        <f aca="false">RAW_DATA!E3019</f>
        <v>2024-03-22</v>
      </c>
      <c r="F3023" s="14" t="str">
        <f aca="false">RAW_DATA!F3019</f>
        <v>2024-03-23</v>
      </c>
      <c r="G3023" s="2" t="str">
        <f aca="false">RAW_DATA!G3019</f>
        <v>Sudurpashchim</v>
      </c>
      <c r="H3023" s="4" t="n">
        <f aca="false">RAW_DATA!H3019</f>
        <v>6910.09</v>
      </c>
      <c r="I3023" s="5" t="n">
        <f aca="false">RAW_DATA!I3019</f>
        <v>25</v>
      </c>
      <c r="J3023" s="2" t="str">
        <f aca="false">RAW_DATA!J3019</f>
        <v>No</v>
      </c>
      <c r="K3023" s="15" t="n">
        <f aca="false">IF(AND(F3023&lt;&gt;"",E3023&lt;&gt;""),DATEVALUE(F3023)-DATEVALUE(E3023),"")</f>
        <v>1</v>
      </c>
      <c r="L3023" s="4" t="n">
        <f aca="false">H3023*(1-I3023/100)</f>
        <v>5182.5675</v>
      </c>
      <c r="M3023" s="4" t="n">
        <f aca="false">H3023*CALCULATIONS!$B$2</f>
        <v>4146.054</v>
      </c>
      <c r="N3023" s="4" t="n">
        <f aca="false">IF(J3023="Yes",H3023*CALCULATIONS!$B$3,0)</f>
        <v>0</v>
      </c>
      <c r="O3023" s="4" t="n">
        <f aca="false">L3023-M3023-N3023</f>
        <v>1036.5135</v>
      </c>
      <c r="P3023" s="16" t="n">
        <f aca="false">IF(L3023&gt;0,O3023/L3023,"")</f>
        <v>0.2</v>
      </c>
    </row>
    <row r="3024" customFormat="false" ht="15" hidden="false" customHeight="false" outlineLevel="0" collapsed="false">
      <c r="A3024" s="2" t="str">
        <f aca="false">RAW_DATA!A3020</f>
        <v>ORD-103019</v>
      </c>
      <c r="B3024" s="2" t="str">
        <f aca="false">RAW_DATA!B3020</f>
        <v>CUST-6505</v>
      </c>
      <c r="C3024" s="2" t="str">
        <f aca="false">RAW_DATA!C3020</f>
        <v>Women</v>
      </c>
      <c r="D3024" s="2" t="str">
        <f aca="false">RAW_DATA!D3020</f>
        <v>WOM-TOP-001</v>
      </c>
      <c r="E3024" s="14" t="str">
        <f aca="false">RAW_DATA!E3020</f>
        <v>2024-01-11</v>
      </c>
      <c r="F3024" s="14" t="str">
        <f aca="false">RAW_DATA!F3020</f>
        <v>2024-01-20</v>
      </c>
      <c r="G3024" s="2" t="str">
        <f aca="false">RAW_DATA!G3020</f>
        <v>Bagmati</v>
      </c>
      <c r="H3024" s="4" t="n">
        <f aca="false">RAW_DATA!H3020</f>
        <v>6756.57</v>
      </c>
      <c r="I3024" s="5" t="n">
        <f aca="false">RAW_DATA!I3020</f>
        <v>30</v>
      </c>
      <c r="J3024" s="2" t="str">
        <f aca="false">RAW_DATA!J3020</f>
        <v>No</v>
      </c>
      <c r="K3024" s="15" t="n">
        <f aca="false">IF(AND(F3024&lt;&gt;"",E3024&lt;&gt;""),DATEVALUE(F3024)-DATEVALUE(E3024),"")</f>
        <v>9</v>
      </c>
      <c r="L3024" s="4" t="n">
        <f aca="false">H3024*(1-I3024/100)</f>
        <v>4729.599</v>
      </c>
      <c r="M3024" s="4" t="n">
        <f aca="false">H3024*CALCULATIONS!$B$2</f>
        <v>4053.942</v>
      </c>
      <c r="N3024" s="4" t="n">
        <f aca="false">IF(J3024="Yes",H3024*CALCULATIONS!$B$3,0)</f>
        <v>0</v>
      </c>
      <c r="O3024" s="4" t="n">
        <f aca="false">L3024-M3024-N3024</f>
        <v>675.657</v>
      </c>
      <c r="P3024" s="16" t="n">
        <f aca="false">IF(L3024&gt;0,O3024/L3024,"")</f>
        <v>0.142857142857143</v>
      </c>
    </row>
    <row r="3025" customFormat="false" ht="15" hidden="false" customHeight="false" outlineLevel="0" collapsed="false">
      <c r="A3025" s="2" t="str">
        <f aca="false">RAW_DATA!A3021</f>
        <v>ORD-103020</v>
      </c>
      <c r="B3025" s="2" t="str">
        <f aca="false">RAW_DATA!B3021</f>
        <v>CUST-9844</v>
      </c>
      <c r="C3025" s="2" t="str">
        <f aca="false">RAW_DATA!C3021</f>
        <v>Kids</v>
      </c>
      <c r="D3025" s="2" t="str">
        <f aca="false">RAW_DATA!D3021</f>
        <v>KID-SHORTS-001</v>
      </c>
      <c r="E3025" s="14" t="str">
        <f aca="false">RAW_DATA!E3021</f>
        <v>2024-01-17</v>
      </c>
      <c r="F3025" s="14" t="str">
        <f aca="false">RAW_DATA!F3021</f>
        <v>2024-01-25</v>
      </c>
      <c r="G3025" s="2" t="str">
        <f aca="false">RAW_DATA!G3021</f>
        <v>Lumbini</v>
      </c>
      <c r="H3025" s="4" t="n">
        <f aca="false">RAW_DATA!H3021</f>
        <v>5006.09</v>
      </c>
      <c r="I3025" s="5" t="n">
        <f aca="false">RAW_DATA!I3021</f>
        <v>0</v>
      </c>
      <c r="J3025" s="2" t="str">
        <f aca="false">RAW_DATA!J3021</f>
        <v>No</v>
      </c>
      <c r="K3025" s="15" t="n">
        <f aca="false">IF(AND(F3025&lt;&gt;"",E3025&lt;&gt;""),DATEVALUE(F3025)-DATEVALUE(E3025),"")</f>
        <v>8</v>
      </c>
      <c r="L3025" s="4" t="n">
        <f aca="false">H3025*(1-I3025/100)</f>
        <v>5006.09</v>
      </c>
      <c r="M3025" s="4" t="n">
        <f aca="false">H3025*CALCULATIONS!$B$2</f>
        <v>3003.654</v>
      </c>
      <c r="N3025" s="4" t="n">
        <f aca="false">IF(J3025="Yes",H3025*CALCULATIONS!$B$3,0)</f>
        <v>0</v>
      </c>
      <c r="O3025" s="4" t="n">
        <f aca="false">L3025-M3025-N3025</f>
        <v>2002.436</v>
      </c>
      <c r="P3025" s="16" t="n">
        <f aca="false">IF(L3025&gt;0,O3025/L3025,"")</f>
        <v>0.4</v>
      </c>
    </row>
    <row r="3026" customFormat="false" ht="15" hidden="false" customHeight="false" outlineLevel="0" collapsed="false">
      <c r="A3026" s="2" t="str">
        <f aca="false">RAW_DATA!A3022</f>
        <v>ORD-103021</v>
      </c>
      <c r="B3026" s="2" t="str">
        <f aca="false">RAW_DATA!B3022</f>
        <v>CUST-3838</v>
      </c>
      <c r="C3026" s="2" t="str">
        <f aca="false">RAW_DATA!C3022</f>
        <v>Men</v>
      </c>
      <c r="D3026" s="2" t="str">
        <f aca="false">RAW_DATA!D3022</f>
        <v>MEN-JEANS-001</v>
      </c>
      <c r="E3026" s="14" t="str">
        <f aca="false">RAW_DATA!E3022</f>
        <v>2024-08-13</v>
      </c>
      <c r="F3026" s="14" t="str">
        <f aca="false">RAW_DATA!F3022</f>
        <v>2024-08-16</v>
      </c>
      <c r="G3026" s="2" t="str">
        <f aca="false">RAW_DATA!G3022</f>
        <v>Sudurpashchim</v>
      </c>
      <c r="H3026" s="4" t="n">
        <f aca="false">RAW_DATA!H3022</f>
        <v>10991.84</v>
      </c>
      <c r="I3026" s="5" t="n">
        <f aca="false">RAW_DATA!I3022</f>
        <v>25</v>
      </c>
      <c r="J3026" s="2" t="str">
        <f aca="false">RAW_DATA!J3022</f>
        <v>No</v>
      </c>
      <c r="K3026" s="15" t="n">
        <f aca="false">IF(AND(F3026&lt;&gt;"",E3026&lt;&gt;""),DATEVALUE(F3026)-DATEVALUE(E3026),"")</f>
        <v>3</v>
      </c>
      <c r="L3026" s="4" t="n">
        <f aca="false">H3026*(1-I3026/100)</f>
        <v>8243.88</v>
      </c>
      <c r="M3026" s="4" t="n">
        <f aca="false">H3026*CALCULATIONS!$B$2</f>
        <v>6595.104</v>
      </c>
      <c r="N3026" s="4" t="n">
        <f aca="false">IF(J3026="Yes",H3026*CALCULATIONS!$B$3,0)</f>
        <v>0</v>
      </c>
      <c r="O3026" s="4" t="n">
        <f aca="false">L3026-M3026-N3026</f>
        <v>1648.776</v>
      </c>
      <c r="P3026" s="16" t="n">
        <f aca="false">IF(L3026&gt;0,O3026/L3026,"")</f>
        <v>0.2</v>
      </c>
    </row>
    <row r="3027" customFormat="false" ht="15" hidden="false" customHeight="false" outlineLevel="0" collapsed="false">
      <c r="A3027" s="2" t="str">
        <f aca="false">RAW_DATA!A3023</f>
        <v>ORD-103022</v>
      </c>
      <c r="B3027" s="2" t="str">
        <f aca="false">RAW_DATA!B3023</f>
        <v>CUST-1630</v>
      </c>
      <c r="C3027" s="2" t="str">
        <f aca="false">RAW_DATA!C3023</f>
        <v>Kids</v>
      </c>
      <c r="D3027" s="2" t="str">
        <f aca="false">RAW_DATA!D3023</f>
        <v>KID-DRESS-001</v>
      </c>
      <c r="E3027" s="14" t="str">
        <f aca="false">RAW_DATA!E3023</f>
        <v>2024-09-28</v>
      </c>
      <c r="F3027" s="14" t="str">
        <f aca="false">RAW_DATA!F3023</f>
        <v>2024-10-09</v>
      </c>
      <c r="G3027" s="2" t="str">
        <f aca="false">RAW_DATA!G3023</f>
        <v>Bagmati</v>
      </c>
      <c r="H3027" s="4" t="n">
        <f aca="false">RAW_DATA!H3023</f>
        <v>12502.88</v>
      </c>
      <c r="I3027" s="5" t="n">
        <f aca="false">RAW_DATA!I3023</f>
        <v>5</v>
      </c>
      <c r="J3027" s="2" t="str">
        <f aca="false">RAW_DATA!J3023</f>
        <v>No</v>
      </c>
      <c r="K3027" s="15" t="n">
        <f aca="false">IF(AND(F3027&lt;&gt;"",E3027&lt;&gt;""),DATEVALUE(F3027)-DATEVALUE(E3027),"")</f>
        <v>11</v>
      </c>
      <c r="L3027" s="4" t="n">
        <f aca="false">H3027*(1-I3027/100)</f>
        <v>11877.736</v>
      </c>
      <c r="M3027" s="4" t="n">
        <f aca="false">H3027*CALCULATIONS!$B$2</f>
        <v>7501.728</v>
      </c>
      <c r="N3027" s="4" t="n">
        <f aca="false">IF(J3027="Yes",H3027*CALCULATIONS!$B$3,0)</f>
        <v>0</v>
      </c>
      <c r="O3027" s="4" t="n">
        <f aca="false">L3027-M3027-N3027</f>
        <v>4376.008</v>
      </c>
      <c r="P3027" s="16" t="n">
        <f aca="false">IF(L3027&gt;0,O3027/L3027,"")</f>
        <v>0.368421052631579</v>
      </c>
    </row>
    <row r="3028" customFormat="false" ht="15" hidden="false" customHeight="false" outlineLevel="0" collapsed="false">
      <c r="A3028" s="2" t="str">
        <f aca="false">RAW_DATA!A3024</f>
        <v>ORD-103023</v>
      </c>
      <c r="B3028" s="2" t="str">
        <f aca="false">RAW_DATA!B3024</f>
        <v>CUST-4969</v>
      </c>
      <c r="C3028" s="2" t="str">
        <f aca="false">RAW_DATA!C3024</f>
        <v>Men</v>
      </c>
      <c r="D3028" s="2" t="str">
        <f aca="false">RAW_DATA!D3024</f>
        <v>MEN-SUIT-001</v>
      </c>
      <c r="E3028" s="14" t="str">
        <f aca="false">RAW_DATA!E3024</f>
        <v>2024-11-28</v>
      </c>
      <c r="F3028" s="14" t="str">
        <f aca="false">RAW_DATA!F3024</f>
        <v>2024-12-01</v>
      </c>
      <c r="G3028" s="2" t="str">
        <f aca="false">RAW_DATA!G3024</f>
        <v>Karnali</v>
      </c>
      <c r="H3028" s="4" t="n">
        <f aca="false">RAW_DATA!H3024</f>
        <v>10034.78</v>
      </c>
      <c r="I3028" s="5" t="n">
        <f aca="false">RAW_DATA!I3024</f>
        <v>0</v>
      </c>
      <c r="J3028" s="2" t="str">
        <f aca="false">RAW_DATA!J3024</f>
        <v>Yes</v>
      </c>
      <c r="K3028" s="15" t="n">
        <f aca="false">IF(AND(F3028&lt;&gt;"",E3028&lt;&gt;""),DATEVALUE(F3028)-DATEVALUE(E3028),"")</f>
        <v>3</v>
      </c>
      <c r="L3028" s="4" t="n">
        <f aca="false">H3028*(1-I3028/100)</f>
        <v>10034.78</v>
      </c>
      <c r="M3028" s="4" t="n">
        <f aca="false">H3028*CALCULATIONS!$B$2</f>
        <v>6020.868</v>
      </c>
      <c r="N3028" s="4" t="n">
        <f aca="false">IF(J3028="Yes",H3028*CALCULATIONS!$B$3,0)</f>
        <v>2006.956</v>
      </c>
      <c r="O3028" s="4" t="n">
        <f aca="false">L3028-M3028-N3028</f>
        <v>2006.956</v>
      </c>
      <c r="P3028" s="16" t="n">
        <f aca="false">IF(L3028&gt;0,O3028/L3028,"")</f>
        <v>0.2</v>
      </c>
    </row>
    <row r="3029" customFormat="false" ht="15" hidden="false" customHeight="false" outlineLevel="0" collapsed="false">
      <c r="A3029" s="2" t="str">
        <f aca="false">RAW_DATA!A3025</f>
        <v>ORD-103024</v>
      </c>
      <c r="B3029" s="2" t="str">
        <f aca="false">RAW_DATA!B3025</f>
        <v>CUST-5035</v>
      </c>
      <c r="C3029" s="2" t="str">
        <f aca="false">RAW_DATA!C3025</f>
        <v>Women</v>
      </c>
      <c r="D3029" s="2" t="str">
        <f aca="false">RAW_DATA!D3025</f>
        <v>WOM-BLOUSE-001</v>
      </c>
      <c r="E3029" s="14" t="str">
        <f aca="false">RAW_DATA!E3025</f>
        <v>2024-03-30</v>
      </c>
      <c r="F3029" s="14" t="str">
        <f aca="false">RAW_DATA!F3025</f>
        <v>2024-04-07</v>
      </c>
      <c r="G3029" s="2" t="str">
        <f aca="false">RAW_DATA!G3025</f>
        <v>Bagmati</v>
      </c>
      <c r="H3029" s="4" t="n">
        <f aca="false">RAW_DATA!H3025</f>
        <v>2598.91</v>
      </c>
      <c r="I3029" s="5" t="n">
        <f aca="false">RAW_DATA!I3025</f>
        <v>25</v>
      </c>
      <c r="J3029" s="2" t="str">
        <f aca="false">RAW_DATA!J3025</f>
        <v>No</v>
      </c>
      <c r="K3029" s="15" t="n">
        <f aca="false">IF(AND(F3029&lt;&gt;"",E3029&lt;&gt;""),DATEVALUE(F3029)-DATEVALUE(E3029),"")</f>
        <v>8</v>
      </c>
      <c r="L3029" s="4" t="n">
        <f aca="false">H3029*(1-I3029/100)</f>
        <v>1949.1825</v>
      </c>
      <c r="M3029" s="4" t="n">
        <f aca="false">H3029*CALCULATIONS!$B$2</f>
        <v>1559.346</v>
      </c>
      <c r="N3029" s="4" t="n">
        <f aca="false">IF(J3029="Yes",H3029*CALCULATIONS!$B$3,0)</f>
        <v>0</v>
      </c>
      <c r="O3029" s="4" t="n">
        <f aca="false">L3029-M3029-N3029</f>
        <v>389.8365</v>
      </c>
      <c r="P3029" s="16" t="n">
        <f aca="false">IF(L3029&gt;0,O3029/L3029,"")</f>
        <v>0.2</v>
      </c>
    </row>
    <row r="3030" customFormat="false" ht="15" hidden="false" customHeight="false" outlineLevel="0" collapsed="false">
      <c r="A3030" s="2" t="str">
        <f aca="false">RAW_DATA!A3026</f>
        <v>ORD-103025</v>
      </c>
      <c r="B3030" s="2" t="str">
        <f aca="false">RAW_DATA!B3026</f>
        <v>CUST-2805</v>
      </c>
      <c r="C3030" s="2" t="str">
        <f aca="false">RAW_DATA!C3026</f>
        <v>Men</v>
      </c>
      <c r="D3030" s="2" t="str">
        <f aca="false">RAW_DATA!D3026</f>
        <v>MEN-TSHIRT-001</v>
      </c>
      <c r="E3030" s="14" t="str">
        <f aca="false">RAW_DATA!E3026</f>
        <v>2024-08-26</v>
      </c>
      <c r="F3030" s="14" t="str">
        <f aca="false">RAW_DATA!F3026</f>
        <v>2024-08-29</v>
      </c>
      <c r="G3030" s="2" t="str">
        <f aca="false">RAW_DATA!G3026</f>
        <v>Madhesh</v>
      </c>
      <c r="H3030" s="4" t="n">
        <f aca="false">RAW_DATA!H3026</f>
        <v>6902.67</v>
      </c>
      <c r="I3030" s="5" t="n">
        <f aca="false">RAW_DATA!I3026</f>
        <v>10</v>
      </c>
      <c r="J3030" s="2" t="str">
        <f aca="false">RAW_DATA!J3026</f>
        <v>No</v>
      </c>
      <c r="K3030" s="15" t="n">
        <f aca="false">IF(AND(F3030&lt;&gt;"",E3030&lt;&gt;""),DATEVALUE(F3030)-DATEVALUE(E3030),"")</f>
        <v>3</v>
      </c>
      <c r="L3030" s="4" t="n">
        <f aca="false">H3030*(1-I3030/100)</f>
        <v>6212.403</v>
      </c>
      <c r="M3030" s="4" t="n">
        <f aca="false">H3030*CALCULATIONS!$B$2</f>
        <v>4141.602</v>
      </c>
      <c r="N3030" s="4" t="n">
        <f aca="false">IF(J3030="Yes",H3030*CALCULATIONS!$B$3,0)</f>
        <v>0</v>
      </c>
      <c r="O3030" s="4" t="n">
        <f aca="false">L3030-M3030-N3030</f>
        <v>2070.801</v>
      </c>
      <c r="P3030" s="16" t="n">
        <f aca="false">IF(L3030&gt;0,O3030/L3030,"")</f>
        <v>0.333333333333333</v>
      </c>
    </row>
    <row r="3031" customFormat="false" ht="15" hidden="false" customHeight="false" outlineLevel="0" collapsed="false">
      <c r="A3031" s="2" t="str">
        <f aca="false">RAW_DATA!A3027</f>
        <v>ORD-103026</v>
      </c>
      <c r="B3031" s="2" t="str">
        <f aca="false">RAW_DATA!B3027</f>
        <v>CUST-4327</v>
      </c>
      <c r="C3031" s="2" t="str">
        <f aca="false">RAW_DATA!C3027</f>
        <v>Women</v>
      </c>
      <c r="D3031" s="2" t="str">
        <f aca="false">RAW_DATA!D3027</f>
        <v>WOM-JEANS-001</v>
      </c>
      <c r="E3031" s="14" t="str">
        <f aca="false">RAW_DATA!E3027</f>
        <v>2024-05-12</v>
      </c>
      <c r="F3031" s="14" t="str">
        <f aca="false">RAW_DATA!F3027</f>
        <v>2024-05-15</v>
      </c>
      <c r="G3031" s="2" t="str">
        <f aca="false">RAW_DATA!G3027</f>
        <v>Gandaki</v>
      </c>
      <c r="H3031" s="4" t="n">
        <f aca="false">RAW_DATA!H3027</f>
        <v>4635.94</v>
      </c>
      <c r="I3031" s="5" t="n">
        <f aca="false">RAW_DATA!I3027</f>
        <v>25</v>
      </c>
      <c r="J3031" s="2" t="str">
        <f aca="false">RAW_DATA!J3027</f>
        <v>Yes</v>
      </c>
      <c r="K3031" s="15" t="n">
        <f aca="false">IF(AND(F3031&lt;&gt;"",E3031&lt;&gt;""),DATEVALUE(F3031)-DATEVALUE(E3031),"")</f>
        <v>3</v>
      </c>
      <c r="L3031" s="4" t="n">
        <f aca="false">H3031*(1-I3031/100)</f>
        <v>3476.955</v>
      </c>
      <c r="M3031" s="4" t="n">
        <f aca="false">H3031*CALCULATIONS!$B$2</f>
        <v>2781.564</v>
      </c>
      <c r="N3031" s="4" t="n">
        <f aca="false">IF(J3031="Yes",H3031*CALCULATIONS!$B$3,0)</f>
        <v>927.188</v>
      </c>
      <c r="O3031" s="4" t="n">
        <f aca="false">L3031-M3031-N3031</f>
        <v>-231.797</v>
      </c>
      <c r="P3031" s="16" t="n">
        <f aca="false">IF(L3031&gt;0,O3031/L3031,"")</f>
        <v>-0.0666666666666666</v>
      </c>
    </row>
    <row r="3032" customFormat="false" ht="15" hidden="false" customHeight="false" outlineLevel="0" collapsed="false">
      <c r="A3032" s="2" t="str">
        <f aca="false">RAW_DATA!A3028</f>
        <v>ORD-103027</v>
      </c>
      <c r="B3032" s="2" t="str">
        <f aca="false">RAW_DATA!B3028</f>
        <v>CUST-3568</v>
      </c>
      <c r="C3032" s="2" t="str">
        <f aca="false">RAW_DATA!C3028</f>
        <v>Women</v>
      </c>
      <c r="D3032" s="2" t="str">
        <f aca="false">RAW_DATA!D3028</f>
        <v>WOM-TOP-001</v>
      </c>
      <c r="E3032" s="14" t="str">
        <f aca="false">RAW_DATA!E3028</f>
        <v>2024-02-13</v>
      </c>
      <c r="F3032" s="14" t="str">
        <f aca="false">RAW_DATA!F3028</f>
        <v>2024-02-23</v>
      </c>
      <c r="G3032" s="2" t="str">
        <f aca="false">RAW_DATA!G3028</f>
        <v>Madhesh</v>
      </c>
      <c r="H3032" s="4" t="n">
        <f aca="false">RAW_DATA!H3028</f>
        <v>5901.43</v>
      </c>
      <c r="I3032" s="5" t="n">
        <f aca="false">RAW_DATA!I3028</f>
        <v>20</v>
      </c>
      <c r="J3032" s="2" t="str">
        <f aca="false">RAW_DATA!J3028</f>
        <v>No</v>
      </c>
      <c r="K3032" s="15" t="n">
        <f aca="false">IF(AND(F3032&lt;&gt;"",E3032&lt;&gt;""),DATEVALUE(F3032)-DATEVALUE(E3032),"")</f>
        <v>10</v>
      </c>
      <c r="L3032" s="4" t="n">
        <f aca="false">H3032*(1-I3032/100)</f>
        <v>4721.144</v>
      </c>
      <c r="M3032" s="4" t="n">
        <f aca="false">H3032*CALCULATIONS!$B$2</f>
        <v>3540.858</v>
      </c>
      <c r="N3032" s="4" t="n">
        <f aca="false">IF(J3032="Yes",H3032*CALCULATIONS!$B$3,0)</f>
        <v>0</v>
      </c>
      <c r="O3032" s="4" t="n">
        <f aca="false">L3032-M3032-N3032</f>
        <v>1180.286</v>
      </c>
      <c r="P3032" s="16" t="n">
        <f aca="false">IF(L3032&gt;0,O3032/L3032,"")</f>
        <v>0.25</v>
      </c>
    </row>
    <row r="3033" customFormat="false" ht="15" hidden="false" customHeight="false" outlineLevel="0" collapsed="false">
      <c r="A3033" s="2" t="str">
        <f aca="false">RAW_DATA!A3029</f>
        <v>ORD-103028</v>
      </c>
      <c r="B3033" s="2" t="str">
        <f aca="false">RAW_DATA!B3029</f>
        <v>CUST-2879</v>
      </c>
      <c r="C3033" s="2" t="str">
        <f aca="false">RAW_DATA!C3029</f>
        <v>Women</v>
      </c>
      <c r="D3033" s="2" t="str">
        <f aca="false">RAW_DATA!D3029</f>
        <v>WOM-SCARF-001</v>
      </c>
      <c r="E3033" s="14" t="str">
        <f aca="false">RAW_DATA!E3029</f>
        <v>2024-02-24</v>
      </c>
      <c r="F3033" s="14" t="str">
        <f aca="false">RAW_DATA!F3029</f>
        <v>2024-02-28</v>
      </c>
      <c r="G3033" s="2" t="str">
        <f aca="false">RAW_DATA!G3029</f>
        <v>Madhesh</v>
      </c>
      <c r="H3033" s="4" t="n">
        <f aca="false">RAW_DATA!H3029</f>
        <v>10333.95</v>
      </c>
      <c r="I3033" s="5" t="n">
        <f aca="false">RAW_DATA!I3029</f>
        <v>0</v>
      </c>
      <c r="J3033" s="2" t="str">
        <f aca="false">RAW_DATA!J3029</f>
        <v>No</v>
      </c>
      <c r="K3033" s="15" t="n">
        <f aca="false">IF(AND(F3033&lt;&gt;"",E3033&lt;&gt;""),DATEVALUE(F3033)-DATEVALUE(E3033),"")</f>
        <v>4</v>
      </c>
      <c r="L3033" s="4" t="n">
        <f aca="false">H3033*(1-I3033/100)</f>
        <v>10333.95</v>
      </c>
      <c r="M3033" s="4" t="n">
        <f aca="false">H3033*CALCULATIONS!$B$2</f>
        <v>6200.37</v>
      </c>
      <c r="N3033" s="4" t="n">
        <f aca="false">IF(J3033="Yes",H3033*CALCULATIONS!$B$3,0)</f>
        <v>0</v>
      </c>
      <c r="O3033" s="4" t="n">
        <f aca="false">L3033-M3033-N3033</f>
        <v>4133.58</v>
      </c>
      <c r="P3033" s="16" t="n">
        <f aca="false">IF(L3033&gt;0,O3033/L3033,"")</f>
        <v>0.4</v>
      </c>
    </row>
    <row r="3034" customFormat="false" ht="15" hidden="false" customHeight="false" outlineLevel="0" collapsed="false">
      <c r="A3034" s="2" t="str">
        <f aca="false">RAW_DATA!A3030</f>
        <v>ORD-103029</v>
      </c>
      <c r="B3034" s="2" t="str">
        <f aca="false">RAW_DATA!B3030</f>
        <v>CUST-4500</v>
      </c>
      <c r="C3034" s="2" t="str">
        <f aca="false">RAW_DATA!C3030</f>
        <v>Kids</v>
      </c>
      <c r="D3034" s="2" t="str">
        <f aca="false">RAW_DATA!D3030</f>
        <v>KID-HOODIE-001</v>
      </c>
      <c r="E3034" s="14" t="str">
        <f aca="false">RAW_DATA!E3030</f>
        <v>2024-06-22</v>
      </c>
      <c r="F3034" s="14" t="str">
        <f aca="false">RAW_DATA!F3030</f>
        <v>2024-07-01</v>
      </c>
      <c r="G3034" s="2" t="str">
        <f aca="false">RAW_DATA!G3030</f>
        <v>Gandaki</v>
      </c>
      <c r="H3034" s="4" t="n">
        <f aca="false">RAW_DATA!H3030</f>
        <v>13597.12</v>
      </c>
      <c r="I3034" s="5" t="n">
        <f aca="false">RAW_DATA!I3030</f>
        <v>15</v>
      </c>
      <c r="J3034" s="2" t="str">
        <f aca="false">RAW_DATA!J3030</f>
        <v>No</v>
      </c>
      <c r="K3034" s="15" t="n">
        <f aca="false">IF(AND(F3034&lt;&gt;"",E3034&lt;&gt;""),DATEVALUE(F3034)-DATEVALUE(E3034),"")</f>
        <v>9</v>
      </c>
      <c r="L3034" s="4" t="n">
        <f aca="false">H3034*(1-I3034/100)</f>
        <v>11557.552</v>
      </c>
      <c r="M3034" s="4" t="n">
        <f aca="false">H3034*CALCULATIONS!$B$2</f>
        <v>8158.272</v>
      </c>
      <c r="N3034" s="4" t="n">
        <f aca="false">IF(J3034="Yes",H3034*CALCULATIONS!$B$3,0)</f>
        <v>0</v>
      </c>
      <c r="O3034" s="4" t="n">
        <f aca="false">L3034-M3034-N3034</f>
        <v>3399.28</v>
      </c>
      <c r="P3034" s="16" t="n">
        <f aca="false">IF(L3034&gt;0,O3034/L3034,"")</f>
        <v>0.294117647058824</v>
      </c>
    </row>
    <row r="3035" customFormat="false" ht="15" hidden="false" customHeight="false" outlineLevel="0" collapsed="false">
      <c r="A3035" s="2" t="str">
        <f aca="false">RAW_DATA!A3031</f>
        <v>ORD-103030</v>
      </c>
      <c r="B3035" s="2" t="str">
        <f aca="false">RAW_DATA!B3031</f>
        <v>CUST-9248</v>
      </c>
      <c r="C3035" s="2" t="str">
        <f aca="false">RAW_DATA!C3031</f>
        <v>Kids</v>
      </c>
      <c r="D3035" s="2" t="str">
        <f aca="false">RAW_DATA!D3031</f>
        <v>KID-ONESIE-001</v>
      </c>
      <c r="E3035" s="14" t="str">
        <f aca="false">RAW_DATA!E3031</f>
        <v>2024-11-10</v>
      </c>
      <c r="F3035" s="14" t="str">
        <f aca="false">RAW_DATA!F3031</f>
        <v>2024-11-12</v>
      </c>
      <c r="G3035" s="2" t="str">
        <f aca="false">RAW_DATA!G3031</f>
        <v>Bagmati</v>
      </c>
      <c r="H3035" s="4" t="n">
        <f aca="false">RAW_DATA!H3031</f>
        <v>2548.19</v>
      </c>
      <c r="I3035" s="5" t="n">
        <f aca="false">RAW_DATA!I3031</f>
        <v>15</v>
      </c>
      <c r="J3035" s="2" t="str">
        <f aca="false">RAW_DATA!J3031</f>
        <v>Yes</v>
      </c>
      <c r="K3035" s="15" t="n">
        <f aca="false">IF(AND(F3035&lt;&gt;"",E3035&lt;&gt;""),DATEVALUE(F3035)-DATEVALUE(E3035),"")</f>
        <v>2</v>
      </c>
      <c r="L3035" s="4" t="n">
        <f aca="false">H3035*(1-I3035/100)</f>
        <v>2165.9615</v>
      </c>
      <c r="M3035" s="4" t="n">
        <f aca="false">H3035*CALCULATIONS!$B$2</f>
        <v>1528.914</v>
      </c>
      <c r="N3035" s="4" t="n">
        <f aca="false">IF(J3035="Yes",H3035*CALCULATIONS!$B$3,0)</f>
        <v>509.638</v>
      </c>
      <c r="O3035" s="4" t="n">
        <f aca="false">L3035-M3035-N3035</f>
        <v>127.4095</v>
      </c>
      <c r="P3035" s="16" t="n">
        <f aca="false">IF(L3035&gt;0,O3035/L3035,"")</f>
        <v>0.0588235294117647</v>
      </c>
    </row>
    <row r="3036" customFormat="false" ht="15" hidden="false" customHeight="false" outlineLevel="0" collapsed="false">
      <c r="A3036" s="2" t="str">
        <f aca="false">RAW_DATA!A3032</f>
        <v>ORD-103031</v>
      </c>
      <c r="B3036" s="2" t="str">
        <f aca="false">RAW_DATA!B3032</f>
        <v>CUST-6279</v>
      </c>
      <c r="C3036" s="2" t="str">
        <f aca="false">RAW_DATA!C3032</f>
        <v>Women</v>
      </c>
      <c r="D3036" s="2" t="str">
        <f aca="false">RAW_DATA!D3032</f>
        <v>WOM-SCARF-001</v>
      </c>
      <c r="E3036" s="14" t="str">
        <f aca="false">RAW_DATA!E3032</f>
        <v>2024-05-06</v>
      </c>
      <c r="F3036" s="14" t="str">
        <f aca="false">RAW_DATA!F3032</f>
        <v>2024-05-11</v>
      </c>
      <c r="G3036" s="2" t="str">
        <f aca="false">RAW_DATA!G3032</f>
        <v>Bagmati</v>
      </c>
      <c r="H3036" s="4" t="n">
        <f aca="false">RAW_DATA!H3032</f>
        <v>9108.71</v>
      </c>
      <c r="I3036" s="5" t="n">
        <f aca="false">RAW_DATA!I3032</f>
        <v>0</v>
      </c>
      <c r="J3036" s="2" t="str">
        <f aca="false">RAW_DATA!J3032</f>
        <v>No</v>
      </c>
      <c r="K3036" s="15" t="n">
        <f aca="false">IF(AND(F3036&lt;&gt;"",E3036&lt;&gt;""),DATEVALUE(F3036)-DATEVALUE(E3036),"")</f>
        <v>5</v>
      </c>
      <c r="L3036" s="4" t="n">
        <f aca="false">H3036*(1-I3036/100)</f>
        <v>9108.71</v>
      </c>
      <c r="M3036" s="4" t="n">
        <f aca="false">H3036*CALCULATIONS!$B$2</f>
        <v>5465.226</v>
      </c>
      <c r="N3036" s="4" t="n">
        <f aca="false">IF(J3036="Yes",H3036*CALCULATIONS!$B$3,0)</f>
        <v>0</v>
      </c>
      <c r="O3036" s="4" t="n">
        <f aca="false">L3036-M3036-N3036</f>
        <v>3643.484</v>
      </c>
      <c r="P3036" s="16" t="n">
        <f aca="false">IF(L3036&gt;0,O3036/L3036,"")</f>
        <v>0.4</v>
      </c>
    </row>
    <row r="3037" customFormat="false" ht="15" hidden="false" customHeight="false" outlineLevel="0" collapsed="false">
      <c r="A3037" s="2" t="str">
        <f aca="false">RAW_DATA!A3033</f>
        <v>ORD-103032</v>
      </c>
      <c r="B3037" s="2" t="str">
        <f aca="false">RAW_DATA!B3033</f>
        <v>CUST-8392</v>
      </c>
      <c r="C3037" s="2" t="str">
        <f aca="false">RAW_DATA!C3033</f>
        <v>Women</v>
      </c>
      <c r="D3037" s="2" t="str">
        <f aca="false">RAW_DATA!D3033</f>
        <v>WOM-SUIT-001</v>
      </c>
      <c r="E3037" s="14" t="str">
        <f aca="false">RAW_DATA!E3033</f>
        <v>2024-01-14</v>
      </c>
      <c r="F3037" s="14" t="str">
        <f aca="false">RAW_DATA!F3033</f>
        <v>2024-01-19</v>
      </c>
      <c r="G3037" s="2" t="str">
        <f aca="false">RAW_DATA!G3033</f>
        <v>Madhesh</v>
      </c>
      <c r="H3037" s="4" t="n">
        <f aca="false">RAW_DATA!H3033</f>
        <v>2151.67</v>
      </c>
      <c r="I3037" s="5" t="n">
        <f aca="false">RAW_DATA!I3033</f>
        <v>15</v>
      </c>
      <c r="J3037" s="2" t="str">
        <f aca="false">RAW_DATA!J3033</f>
        <v>No</v>
      </c>
      <c r="K3037" s="15" t="n">
        <f aca="false">IF(AND(F3037&lt;&gt;"",E3037&lt;&gt;""),DATEVALUE(F3037)-DATEVALUE(E3037),"")</f>
        <v>5</v>
      </c>
      <c r="L3037" s="4" t="n">
        <f aca="false">H3037*(1-I3037/100)</f>
        <v>1828.9195</v>
      </c>
      <c r="M3037" s="4" t="n">
        <f aca="false">H3037*CALCULATIONS!$B$2</f>
        <v>1291.002</v>
      </c>
      <c r="N3037" s="4" t="n">
        <f aca="false">IF(J3037="Yes",H3037*CALCULATIONS!$B$3,0)</f>
        <v>0</v>
      </c>
      <c r="O3037" s="4" t="n">
        <f aca="false">L3037-M3037-N3037</f>
        <v>537.9175</v>
      </c>
      <c r="P3037" s="16" t="n">
        <f aca="false">IF(L3037&gt;0,O3037/L3037,"")</f>
        <v>0.294117647058824</v>
      </c>
    </row>
    <row r="3038" customFormat="false" ht="15" hidden="false" customHeight="false" outlineLevel="0" collapsed="false">
      <c r="A3038" s="2" t="str">
        <f aca="false">RAW_DATA!A3034</f>
        <v>ORD-103033</v>
      </c>
      <c r="B3038" s="2" t="str">
        <f aca="false">RAW_DATA!B3034</f>
        <v>CUST-4219</v>
      </c>
      <c r="C3038" s="2" t="str">
        <f aca="false">RAW_DATA!C3034</f>
        <v>Women</v>
      </c>
      <c r="D3038" s="2" t="str">
        <f aca="false">RAW_DATA!D3034</f>
        <v>WOM-SUIT-001</v>
      </c>
      <c r="E3038" s="14" t="str">
        <f aca="false">RAW_DATA!E3034</f>
        <v>2024-11-12</v>
      </c>
      <c r="F3038" s="14" t="str">
        <f aca="false">RAW_DATA!F3034</f>
        <v>2024-11-21</v>
      </c>
      <c r="G3038" s="2" t="str">
        <f aca="false">RAW_DATA!G3034</f>
        <v>Gandaki</v>
      </c>
      <c r="H3038" s="4" t="n">
        <f aca="false">RAW_DATA!H3034</f>
        <v>12831.42</v>
      </c>
      <c r="I3038" s="5" t="n">
        <f aca="false">RAW_DATA!I3034</f>
        <v>10</v>
      </c>
      <c r="J3038" s="2" t="str">
        <f aca="false">RAW_DATA!J3034</f>
        <v>Yes</v>
      </c>
      <c r="K3038" s="15" t="n">
        <f aca="false">IF(AND(F3038&lt;&gt;"",E3038&lt;&gt;""),DATEVALUE(F3038)-DATEVALUE(E3038),"")</f>
        <v>9</v>
      </c>
      <c r="L3038" s="4" t="n">
        <f aca="false">H3038*(1-I3038/100)</f>
        <v>11548.278</v>
      </c>
      <c r="M3038" s="4" t="n">
        <f aca="false">H3038*CALCULATIONS!$B$2</f>
        <v>7698.852</v>
      </c>
      <c r="N3038" s="4" t="n">
        <f aca="false">IF(J3038="Yes",H3038*CALCULATIONS!$B$3,0)</f>
        <v>2566.284</v>
      </c>
      <c r="O3038" s="4" t="n">
        <f aca="false">L3038-M3038-N3038</f>
        <v>1283.142</v>
      </c>
      <c r="P3038" s="16" t="n">
        <f aca="false">IF(L3038&gt;0,O3038/L3038,"")</f>
        <v>0.111111111111111</v>
      </c>
    </row>
    <row r="3039" customFormat="false" ht="15" hidden="false" customHeight="false" outlineLevel="0" collapsed="false">
      <c r="A3039" s="2" t="str">
        <f aca="false">RAW_DATA!A3035</f>
        <v>ORD-103034</v>
      </c>
      <c r="B3039" s="2" t="str">
        <f aca="false">RAW_DATA!B3035</f>
        <v>CUST-7181</v>
      </c>
      <c r="C3039" s="2" t="str">
        <f aca="false">RAW_DATA!C3035</f>
        <v>Men</v>
      </c>
      <c r="D3039" s="2" t="str">
        <f aca="false">RAW_DATA!D3035</f>
        <v>MEN-JACKET-001</v>
      </c>
      <c r="E3039" s="14" t="str">
        <f aca="false">RAW_DATA!E3035</f>
        <v>2024-03-31</v>
      </c>
      <c r="F3039" s="14" t="str">
        <f aca="false">RAW_DATA!F3035</f>
        <v>2024-04-01</v>
      </c>
      <c r="G3039" s="2" t="str">
        <f aca="false">RAW_DATA!G3035</f>
        <v>Madhesh</v>
      </c>
      <c r="H3039" s="4" t="n">
        <f aca="false">RAW_DATA!H3035</f>
        <v>12228.54</v>
      </c>
      <c r="I3039" s="5" t="n">
        <f aca="false">RAW_DATA!I3035</f>
        <v>0</v>
      </c>
      <c r="J3039" s="2" t="str">
        <f aca="false">RAW_DATA!J3035</f>
        <v>No</v>
      </c>
      <c r="K3039" s="15" t="n">
        <f aca="false">IF(AND(F3039&lt;&gt;"",E3039&lt;&gt;""),DATEVALUE(F3039)-DATEVALUE(E3039),"")</f>
        <v>1</v>
      </c>
      <c r="L3039" s="4" t="n">
        <f aca="false">H3039*(1-I3039/100)</f>
        <v>12228.54</v>
      </c>
      <c r="M3039" s="4" t="n">
        <f aca="false">H3039*CALCULATIONS!$B$2</f>
        <v>7337.124</v>
      </c>
      <c r="N3039" s="4" t="n">
        <f aca="false">IF(J3039="Yes",H3039*CALCULATIONS!$B$3,0)</f>
        <v>0</v>
      </c>
      <c r="O3039" s="4" t="n">
        <f aca="false">L3039-M3039-N3039</f>
        <v>4891.416</v>
      </c>
      <c r="P3039" s="16" t="n">
        <f aca="false">IF(L3039&gt;0,O3039/L3039,"")</f>
        <v>0.4</v>
      </c>
    </row>
    <row r="3040" customFormat="false" ht="15" hidden="false" customHeight="false" outlineLevel="0" collapsed="false">
      <c r="A3040" s="2" t="str">
        <f aca="false">RAW_DATA!A3036</f>
        <v>ORD-103035</v>
      </c>
      <c r="B3040" s="2" t="str">
        <f aca="false">RAW_DATA!B3036</f>
        <v>CUST-6073</v>
      </c>
      <c r="C3040" s="2" t="str">
        <f aca="false">RAW_DATA!C3036</f>
        <v>Women</v>
      </c>
      <c r="D3040" s="2" t="str">
        <f aca="false">RAW_DATA!D3036</f>
        <v>WOM-CARDIGAN-001</v>
      </c>
      <c r="E3040" s="14" t="str">
        <f aca="false">RAW_DATA!E3036</f>
        <v>2024-01-18</v>
      </c>
      <c r="F3040" s="14" t="str">
        <f aca="false">RAW_DATA!F3036</f>
        <v>2024-01-28</v>
      </c>
      <c r="G3040" s="2" t="str">
        <f aca="false">RAW_DATA!G3036</f>
        <v>Bagmati</v>
      </c>
      <c r="H3040" s="4" t="n">
        <f aca="false">RAW_DATA!H3036</f>
        <v>8546.8</v>
      </c>
      <c r="I3040" s="5" t="n">
        <f aca="false">RAW_DATA!I3036</f>
        <v>15</v>
      </c>
      <c r="J3040" s="2" t="str">
        <f aca="false">RAW_DATA!J3036</f>
        <v>No</v>
      </c>
      <c r="K3040" s="15" t="n">
        <f aca="false">IF(AND(F3040&lt;&gt;"",E3040&lt;&gt;""),DATEVALUE(F3040)-DATEVALUE(E3040),"")</f>
        <v>10</v>
      </c>
      <c r="L3040" s="4" t="n">
        <f aca="false">H3040*(1-I3040/100)</f>
        <v>7264.78</v>
      </c>
      <c r="M3040" s="4" t="n">
        <f aca="false">H3040*CALCULATIONS!$B$2</f>
        <v>5128.08</v>
      </c>
      <c r="N3040" s="4" t="n">
        <f aca="false">IF(J3040="Yes",H3040*CALCULATIONS!$B$3,0)</f>
        <v>0</v>
      </c>
      <c r="O3040" s="4" t="n">
        <f aca="false">L3040-M3040-N3040</f>
        <v>2136.7</v>
      </c>
      <c r="P3040" s="16" t="n">
        <f aca="false">IF(L3040&gt;0,O3040/L3040,"")</f>
        <v>0.294117647058824</v>
      </c>
    </row>
    <row r="3041" customFormat="false" ht="15" hidden="false" customHeight="false" outlineLevel="0" collapsed="false">
      <c r="A3041" s="2" t="str">
        <f aca="false">RAW_DATA!A3037</f>
        <v>ORD-103036</v>
      </c>
      <c r="B3041" s="2" t="str">
        <f aca="false">RAW_DATA!B3037</f>
        <v>CUST-1778</v>
      </c>
      <c r="C3041" s="2" t="str">
        <f aca="false">RAW_DATA!C3037</f>
        <v>Women</v>
      </c>
      <c r="D3041" s="2" t="str">
        <f aca="false">RAW_DATA!D3037</f>
        <v>WOM-KURTA-001</v>
      </c>
      <c r="E3041" s="14" t="str">
        <f aca="false">RAW_DATA!E3037</f>
        <v>2024-08-19</v>
      </c>
      <c r="F3041" s="14" t="str">
        <f aca="false">RAW_DATA!F3037</f>
        <v>2024-08-27</v>
      </c>
      <c r="G3041" s="2" t="str">
        <f aca="false">RAW_DATA!G3037</f>
        <v>Bagmati</v>
      </c>
      <c r="H3041" s="4" t="n">
        <f aca="false">RAW_DATA!H3037</f>
        <v>7793.48</v>
      </c>
      <c r="I3041" s="5" t="n">
        <f aca="false">RAW_DATA!I3037</f>
        <v>10</v>
      </c>
      <c r="J3041" s="2" t="str">
        <f aca="false">RAW_DATA!J3037</f>
        <v>Yes</v>
      </c>
      <c r="K3041" s="15" t="n">
        <f aca="false">IF(AND(F3041&lt;&gt;"",E3041&lt;&gt;""),DATEVALUE(F3041)-DATEVALUE(E3041),"")</f>
        <v>8</v>
      </c>
      <c r="L3041" s="4" t="n">
        <f aca="false">H3041*(1-I3041/100)</f>
        <v>7014.132</v>
      </c>
      <c r="M3041" s="4" t="n">
        <f aca="false">H3041*CALCULATIONS!$B$2</f>
        <v>4676.088</v>
      </c>
      <c r="N3041" s="4" t="n">
        <f aca="false">IF(J3041="Yes",H3041*CALCULATIONS!$B$3,0)</f>
        <v>1558.696</v>
      </c>
      <c r="O3041" s="4" t="n">
        <f aca="false">L3041-M3041-N3041</f>
        <v>779.348</v>
      </c>
      <c r="P3041" s="16" t="n">
        <f aca="false">IF(L3041&gt;0,O3041/L3041,"")</f>
        <v>0.111111111111111</v>
      </c>
    </row>
    <row r="3042" customFormat="false" ht="15" hidden="false" customHeight="false" outlineLevel="0" collapsed="false">
      <c r="A3042" s="2" t="str">
        <f aca="false">RAW_DATA!A3038</f>
        <v>ORD-103037</v>
      </c>
      <c r="B3042" s="2" t="str">
        <f aca="false">RAW_DATA!B3038</f>
        <v>CUST-6701</v>
      </c>
      <c r="C3042" s="2" t="str">
        <f aca="false">RAW_DATA!C3038</f>
        <v>Men</v>
      </c>
      <c r="D3042" s="2" t="str">
        <f aca="false">RAW_DATA!D3038</f>
        <v>MEN-KURTA-001</v>
      </c>
      <c r="E3042" s="14" t="str">
        <f aca="false">RAW_DATA!E3038</f>
        <v>2024-07-27</v>
      </c>
      <c r="F3042" s="14" t="str">
        <f aca="false">RAW_DATA!F3038</f>
        <v>2024-08-03</v>
      </c>
      <c r="G3042" s="2" t="str">
        <f aca="false">RAW_DATA!G3038</f>
        <v>Lumbini</v>
      </c>
      <c r="H3042" s="4" t="n">
        <f aca="false">RAW_DATA!H3038</f>
        <v>3482.87</v>
      </c>
      <c r="I3042" s="5" t="n">
        <f aca="false">RAW_DATA!I3038</f>
        <v>30</v>
      </c>
      <c r="J3042" s="2" t="str">
        <f aca="false">RAW_DATA!J3038</f>
        <v>No</v>
      </c>
      <c r="K3042" s="15" t="n">
        <f aca="false">IF(AND(F3042&lt;&gt;"",E3042&lt;&gt;""),DATEVALUE(F3042)-DATEVALUE(E3042),"")</f>
        <v>7</v>
      </c>
      <c r="L3042" s="4" t="n">
        <f aca="false">H3042*(1-I3042/100)</f>
        <v>2438.009</v>
      </c>
      <c r="M3042" s="4" t="n">
        <f aca="false">H3042*CALCULATIONS!$B$2</f>
        <v>2089.722</v>
      </c>
      <c r="N3042" s="4" t="n">
        <f aca="false">IF(J3042="Yes",H3042*CALCULATIONS!$B$3,0)</f>
        <v>0</v>
      </c>
      <c r="O3042" s="4" t="n">
        <f aca="false">L3042-M3042-N3042</f>
        <v>348.287</v>
      </c>
      <c r="P3042" s="16" t="n">
        <f aca="false">IF(L3042&gt;0,O3042/L3042,"")</f>
        <v>0.142857142857143</v>
      </c>
    </row>
    <row r="3043" customFormat="false" ht="15" hidden="false" customHeight="false" outlineLevel="0" collapsed="false">
      <c r="A3043" s="2" t="str">
        <f aca="false">RAW_DATA!A3039</f>
        <v>ORD-103038</v>
      </c>
      <c r="B3043" s="2" t="str">
        <f aca="false">RAW_DATA!B3039</f>
        <v>CUST-2237</v>
      </c>
      <c r="C3043" s="2" t="str">
        <f aca="false">RAW_DATA!C3039</f>
        <v>Men</v>
      </c>
      <c r="D3043" s="2" t="str">
        <f aca="false">RAW_DATA!D3039</f>
        <v>MEN-SHIRT-002</v>
      </c>
      <c r="E3043" s="14" t="str">
        <f aca="false">RAW_DATA!E3039</f>
        <v>2024-08-05</v>
      </c>
      <c r="F3043" s="14" t="str">
        <f aca="false">RAW_DATA!F3039</f>
        <v>2024-08-11</v>
      </c>
      <c r="G3043" s="2" t="str">
        <f aca="false">RAW_DATA!G3039</f>
        <v>Gandaki</v>
      </c>
      <c r="H3043" s="4" t="n">
        <f aca="false">RAW_DATA!H3039</f>
        <v>2619.84</v>
      </c>
      <c r="I3043" s="5" t="n">
        <f aca="false">RAW_DATA!I3039</f>
        <v>25</v>
      </c>
      <c r="J3043" s="2" t="str">
        <f aca="false">RAW_DATA!J3039</f>
        <v>Yes</v>
      </c>
      <c r="K3043" s="15" t="n">
        <f aca="false">IF(AND(F3043&lt;&gt;"",E3043&lt;&gt;""),DATEVALUE(F3043)-DATEVALUE(E3043),"")</f>
        <v>6</v>
      </c>
      <c r="L3043" s="4" t="n">
        <f aca="false">H3043*(1-I3043/100)</f>
        <v>1964.88</v>
      </c>
      <c r="M3043" s="4" t="n">
        <f aca="false">H3043*CALCULATIONS!$B$2</f>
        <v>1571.904</v>
      </c>
      <c r="N3043" s="4" t="n">
        <f aca="false">IF(J3043="Yes",H3043*CALCULATIONS!$B$3,0)</f>
        <v>523.968</v>
      </c>
      <c r="O3043" s="4" t="n">
        <f aca="false">L3043-M3043-N3043</f>
        <v>-130.992</v>
      </c>
      <c r="P3043" s="16" t="n">
        <f aca="false">IF(L3043&gt;0,O3043/L3043,"")</f>
        <v>-0.0666666666666666</v>
      </c>
    </row>
    <row r="3044" customFormat="false" ht="15" hidden="false" customHeight="false" outlineLevel="0" collapsed="false">
      <c r="A3044" s="2" t="str">
        <f aca="false">RAW_DATA!A3040</f>
        <v>ORD-103039</v>
      </c>
      <c r="B3044" s="2" t="str">
        <f aca="false">RAW_DATA!B3040</f>
        <v>CUST-4992</v>
      </c>
      <c r="C3044" s="2" t="str">
        <f aca="false">RAW_DATA!C3040</f>
        <v>Kids</v>
      </c>
      <c r="D3044" s="2" t="str">
        <f aca="false">RAW_DATA!D3040</f>
        <v>KID-ONESIE-001</v>
      </c>
      <c r="E3044" s="14" t="str">
        <f aca="false">RAW_DATA!E3040</f>
        <v>2024-01-25</v>
      </c>
      <c r="F3044" s="14" t="str">
        <f aca="false">RAW_DATA!F3040</f>
        <v>2024-02-04</v>
      </c>
      <c r="G3044" s="2" t="str">
        <f aca="false">RAW_DATA!G3040</f>
        <v>Lumbini</v>
      </c>
      <c r="H3044" s="4" t="n">
        <f aca="false">RAW_DATA!H3040</f>
        <v>3001.59</v>
      </c>
      <c r="I3044" s="5" t="n">
        <f aca="false">RAW_DATA!I3040</f>
        <v>15</v>
      </c>
      <c r="J3044" s="2" t="str">
        <f aca="false">RAW_DATA!J3040</f>
        <v>No</v>
      </c>
      <c r="K3044" s="15" t="n">
        <f aca="false">IF(AND(F3044&lt;&gt;"",E3044&lt;&gt;""),DATEVALUE(F3044)-DATEVALUE(E3044),"")</f>
        <v>10</v>
      </c>
      <c r="L3044" s="4" t="n">
        <f aca="false">H3044*(1-I3044/100)</f>
        <v>2551.3515</v>
      </c>
      <c r="M3044" s="4" t="n">
        <f aca="false">H3044*CALCULATIONS!$B$2</f>
        <v>1800.954</v>
      </c>
      <c r="N3044" s="4" t="n">
        <f aca="false">IF(J3044="Yes",H3044*CALCULATIONS!$B$3,0)</f>
        <v>0</v>
      </c>
      <c r="O3044" s="4" t="n">
        <f aca="false">L3044-M3044-N3044</f>
        <v>750.3975</v>
      </c>
      <c r="P3044" s="16" t="n">
        <f aca="false">IF(L3044&gt;0,O3044/L3044,"")</f>
        <v>0.294117647058824</v>
      </c>
    </row>
    <row r="3045" customFormat="false" ht="15" hidden="false" customHeight="false" outlineLevel="0" collapsed="false">
      <c r="A3045" s="2" t="str">
        <f aca="false">RAW_DATA!A3041</f>
        <v>ORD-103040</v>
      </c>
      <c r="B3045" s="2" t="str">
        <f aca="false">RAW_DATA!B3041</f>
        <v>CUST-9960</v>
      </c>
      <c r="C3045" s="2" t="str">
        <f aca="false">RAW_DATA!C3041</f>
        <v>Men</v>
      </c>
      <c r="D3045" s="2" t="str">
        <f aca="false">RAW_DATA!D3041</f>
        <v>MEN-POLO-001</v>
      </c>
      <c r="E3045" s="14" t="str">
        <f aca="false">RAW_DATA!E3041</f>
        <v>2024-03-17</v>
      </c>
      <c r="F3045" s="14" t="str">
        <f aca="false">RAW_DATA!F3041</f>
        <v>2024-03-18</v>
      </c>
      <c r="G3045" s="2" t="str">
        <f aca="false">RAW_DATA!G3041</f>
        <v>Bagmati</v>
      </c>
      <c r="H3045" s="4" t="n">
        <f aca="false">RAW_DATA!H3041</f>
        <v>5002.31</v>
      </c>
      <c r="I3045" s="5" t="n">
        <f aca="false">RAW_DATA!I3041</f>
        <v>20</v>
      </c>
      <c r="J3045" s="2" t="str">
        <f aca="false">RAW_DATA!J3041</f>
        <v>No</v>
      </c>
      <c r="K3045" s="15" t="n">
        <f aca="false">IF(AND(F3045&lt;&gt;"",E3045&lt;&gt;""),DATEVALUE(F3045)-DATEVALUE(E3045),"")</f>
        <v>1</v>
      </c>
      <c r="L3045" s="4" t="n">
        <f aca="false">H3045*(1-I3045/100)</f>
        <v>4001.848</v>
      </c>
      <c r="M3045" s="4" t="n">
        <f aca="false">H3045*CALCULATIONS!$B$2</f>
        <v>3001.386</v>
      </c>
      <c r="N3045" s="4" t="n">
        <f aca="false">IF(J3045="Yes",H3045*CALCULATIONS!$B$3,0)</f>
        <v>0</v>
      </c>
      <c r="O3045" s="4" t="n">
        <f aca="false">L3045-M3045-N3045</f>
        <v>1000.462</v>
      </c>
      <c r="P3045" s="16" t="n">
        <f aca="false">IF(L3045&gt;0,O3045/L3045,"")</f>
        <v>0.25</v>
      </c>
    </row>
    <row r="3046" customFormat="false" ht="15" hidden="false" customHeight="false" outlineLevel="0" collapsed="false">
      <c r="A3046" s="2" t="str">
        <f aca="false">RAW_DATA!A3042</f>
        <v>ORD-103041</v>
      </c>
      <c r="B3046" s="2" t="str">
        <f aca="false">RAW_DATA!B3042</f>
        <v>CUST-7336</v>
      </c>
      <c r="C3046" s="2" t="str">
        <f aca="false">RAW_DATA!C3042</f>
        <v>Men</v>
      </c>
      <c r="D3046" s="2" t="str">
        <f aca="false">RAW_DATA!D3042</f>
        <v>MEN-JEANS-002</v>
      </c>
      <c r="E3046" s="14" t="str">
        <f aca="false">RAW_DATA!E3042</f>
        <v>2024-04-10</v>
      </c>
      <c r="F3046" s="14" t="str">
        <f aca="false">RAW_DATA!F3042</f>
        <v>2024-04-17</v>
      </c>
      <c r="G3046" s="2" t="str">
        <f aca="false">RAW_DATA!G3042</f>
        <v>Bagmati</v>
      </c>
      <c r="H3046" s="4" t="n">
        <f aca="false">RAW_DATA!H3042</f>
        <v>8477.51</v>
      </c>
      <c r="I3046" s="5" t="n">
        <f aca="false">RAW_DATA!I3042</f>
        <v>30</v>
      </c>
      <c r="J3046" s="2" t="str">
        <f aca="false">RAW_DATA!J3042</f>
        <v>Yes</v>
      </c>
      <c r="K3046" s="15" t="n">
        <f aca="false">IF(AND(F3046&lt;&gt;"",E3046&lt;&gt;""),DATEVALUE(F3046)-DATEVALUE(E3046),"")</f>
        <v>7</v>
      </c>
      <c r="L3046" s="4" t="n">
        <f aca="false">H3046*(1-I3046/100)</f>
        <v>5934.257</v>
      </c>
      <c r="M3046" s="4" t="n">
        <f aca="false">H3046*CALCULATIONS!$B$2</f>
        <v>5086.506</v>
      </c>
      <c r="N3046" s="4" t="n">
        <f aca="false">IF(J3046="Yes",H3046*CALCULATIONS!$B$3,0)</f>
        <v>1695.502</v>
      </c>
      <c r="O3046" s="4" t="n">
        <f aca="false">L3046-M3046-N3046</f>
        <v>-847.751000000001</v>
      </c>
      <c r="P3046" s="16" t="n">
        <f aca="false">IF(L3046&gt;0,O3046/L3046,"")</f>
        <v>-0.142857142857143</v>
      </c>
    </row>
    <row r="3047" customFormat="false" ht="15" hidden="false" customHeight="false" outlineLevel="0" collapsed="false">
      <c r="A3047" s="2" t="str">
        <f aca="false">RAW_DATA!A3043</f>
        <v>ORD-103042</v>
      </c>
      <c r="B3047" s="2" t="str">
        <f aca="false">RAW_DATA!B3043</f>
        <v>CUST-2408</v>
      </c>
      <c r="C3047" s="2" t="str">
        <f aca="false">RAW_DATA!C3043</f>
        <v>Women</v>
      </c>
      <c r="D3047" s="2" t="str">
        <f aca="false">RAW_DATA!D3043</f>
        <v>WOM-LEHENGA-001</v>
      </c>
      <c r="E3047" s="14" t="str">
        <f aca="false">RAW_DATA!E3043</f>
        <v>2024-10-02</v>
      </c>
      <c r="F3047" s="14" t="str">
        <f aca="false">RAW_DATA!F3043</f>
        <v>2024-10-08</v>
      </c>
      <c r="G3047" s="2" t="str">
        <f aca="false">RAW_DATA!G3043</f>
        <v>Bagmati</v>
      </c>
      <c r="H3047" s="4" t="n">
        <f aca="false">RAW_DATA!H3043</f>
        <v>631.05</v>
      </c>
      <c r="I3047" s="5" t="n">
        <f aca="false">RAW_DATA!I3043</f>
        <v>30</v>
      </c>
      <c r="J3047" s="2" t="str">
        <f aca="false">RAW_DATA!J3043</f>
        <v>No</v>
      </c>
      <c r="K3047" s="15" t="n">
        <f aca="false">IF(AND(F3047&lt;&gt;"",E3047&lt;&gt;""),DATEVALUE(F3047)-DATEVALUE(E3047),"")</f>
        <v>6</v>
      </c>
      <c r="L3047" s="4" t="n">
        <f aca="false">H3047*(1-I3047/100)</f>
        <v>441.735</v>
      </c>
      <c r="M3047" s="4" t="n">
        <f aca="false">H3047*CALCULATIONS!$B$2</f>
        <v>378.63</v>
      </c>
      <c r="N3047" s="4" t="n">
        <f aca="false">IF(J3047="Yes",H3047*CALCULATIONS!$B$3,0)</f>
        <v>0</v>
      </c>
      <c r="O3047" s="4" t="n">
        <f aca="false">L3047-M3047-N3047</f>
        <v>63.105</v>
      </c>
      <c r="P3047" s="16" t="n">
        <f aca="false">IF(L3047&gt;0,O3047/L3047,"")</f>
        <v>0.142857142857143</v>
      </c>
    </row>
    <row r="3048" customFormat="false" ht="15" hidden="false" customHeight="false" outlineLevel="0" collapsed="false">
      <c r="A3048" s="2" t="str">
        <f aca="false">RAW_DATA!A3044</f>
        <v>ORD-103043</v>
      </c>
      <c r="B3048" s="2" t="str">
        <f aca="false">RAW_DATA!B3044</f>
        <v>CUST-6017</v>
      </c>
      <c r="C3048" s="2" t="str">
        <f aca="false">RAW_DATA!C3044</f>
        <v>Women</v>
      </c>
      <c r="D3048" s="2" t="str">
        <f aca="false">RAW_DATA!D3044</f>
        <v>WOM-SUIT-001</v>
      </c>
      <c r="E3048" s="14" t="str">
        <f aca="false">RAW_DATA!E3044</f>
        <v>2024-01-07</v>
      </c>
      <c r="F3048" s="14" t="str">
        <f aca="false">RAW_DATA!F3044</f>
        <v>2024-01-12</v>
      </c>
      <c r="G3048" s="2" t="str">
        <f aca="false">RAW_DATA!G3044</f>
        <v>Sudurpashchim</v>
      </c>
      <c r="H3048" s="4" t="n">
        <f aca="false">RAW_DATA!H3044</f>
        <v>6015.45</v>
      </c>
      <c r="I3048" s="5" t="n">
        <f aca="false">RAW_DATA!I3044</f>
        <v>25</v>
      </c>
      <c r="J3048" s="2" t="str">
        <f aca="false">RAW_DATA!J3044</f>
        <v>No</v>
      </c>
      <c r="K3048" s="15" t="n">
        <f aca="false">IF(AND(F3048&lt;&gt;"",E3048&lt;&gt;""),DATEVALUE(F3048)-DATEVALUE(E3048),"")</f>
        <v>5</v>
      </c>
      <c r="L3048" s="4" t="n">
        <f aca="false">H3048*(1-I3048/100)</f>
        <v>4511.5875</v>
      </c>
      <c r="M3048" s="4" t="n">
        <f aca="false">H3048*CALCULATIONS!$B$2</f>
        <v>3609.27</v>
      </c>
      <c r="N3048" s="4" t="n">
        <f aca="false">IF(J3048="Yes",H3048*CALCULATIONS!$B$3,0)</f>
        <v>0</v>
      </c>
      <c r="O3048" s="4" t="n">
        <f aca="false">L3048-M3048-N3048</f>
        <v>902.3175</v>
      </c>
      <c r="P3048" s="16" t="n">
        <f aca="false">IF(L3048&gt;0,O3048/L3048,"")</f>
        <v>0.2</v>
      </c>
    </row>
    <row r="3049" customFormat="false" ht="15" hidden="false" customHeight="false" outlineLevel="0" collapsed="false">
      <c r="A3049" s="2" t="str">
        <f aca="false">RAW_DATA!A3045</f>
        <v>ORD-103044</v>
      </c>
      <c r="B3049" s="2" t="str">
        <f aca="false">RAW_DATA!B3045</f>
        <v>CUST-2633</v>
      </c>
      <c r="C3049" s="2" t="str">
        <f aca="false">RAW_DATA!C3045</f>
        <v>Women</v>
      </c>
      <c r="D3049" s="2" t="str">
        <f aca="false">RAW_DATA!D3045</f>
        <v>WOM-LEHENGA-001</v>
      </c>
      <c r="E3049" s="14" t="str">
        <f aca="false">RAW_DATA!E3045</f>
        <v>2024-06-30</v>
      </c>
      <c r="F3049" s="14" t="str">
        <f aca="false">RAW_DATA!F3045</f>
        <v>2024-07-02</v>
      </c>
      <c r="G3049" s="2" t="str">
        <f aca="false">RAW_DATA!G3045</f>
        <v>Madhesh</v>
      </c>
      <c r="H3049" s="4" t="n">
        <f aca="false">RAW_DATA!H3045</f>
        <v>1119.76</v>
      </c>
      <c r="I3049" s="5" t="n">
        <f aca="false">RAW_DATA!I3045</f>
        <v>0</v>
      </c>
      <c r="J3049" s="2" t="str">
        <f aca="false">RAW_DATA!J3045</f>
        <v>No</v>
      </c>
      <c r="K3049" s="15" t="n">
        <f aca="false">IF(AND(F3049&lt;&gt;"",E3049&lt;&gt;""),DATEVALUE(F3049)-DATEVALUE(E3049),"")</f>
        <v>2</v>
      </c>
      <c r="L3049" s="4" t="n">
        <f aca="false">H3049*(1-I3049/100)</f>
        <v>1119.76</v>
      </c>
      <c r="M3049" s="4" t="n">
        <f aca="false">H3049*CALCULATIONS!$B$2</f>
        <v>671.856</v>
      </c>
      <c r="N3049" s="4" t="n">
        <f aca="false">IF(J3049="Yes",H3049*CALCULATIONS!$B$3,0)</f>
        <v>0</v>
      </c>
      <c r="O3049" s="4" t="n">
        <f aca="false">L3049-M3049-N3049</f>
        <v>447.904</v>
      </c>
      <c r="P3049" s="16" t="n">
        <f aca="false">IF(L3049&gt;0,O3049/L3049,"")</f>
        <v>0.4</v>
      </c>
    </row>
    <row r="3050" customFormat="false" ht="15" hidden="false" customHeight="false" outlineLevel="0" collapsed="false">
      <c r="A3050" s="2" t="str">
        <f aca="false">RAW_DATA!A3046</f>
        <v>ORD-103045</v>
      </c>
      <c r="B3050" s="2" t="str">
        <f aca="false">RAW_DATA!B3046</f>
        <v>CUST-1451</v>
      </c>
      <c r="C3050" s="2" t="str">
        <f aca="false">RAW_DATA!C3046</f>
        <v>Women</v>
      </c>
      <c r="D3050" s="2" t="str">
        <f aca="false">RAW_DATA!D3046</f>
        <v>WOM-SUIT-001</v>
      </c>
      <c r="E3050" s="14" t="str">
        <f aca="false">RAW_DATA!E3046</f>
        <v>2024-05-03</v>
      </c>
      <c r="F3050" s="14" t="str">
        <f aca="false">RAW_DATA!F3046</f>
        <v>2024-05-07</v>
      </c>
      <c r="G3050" s="2" t="str">
        <f aca="false">RAW_DATA!G3046</f>
        <v>Sudurpashchim</v>
      </c>
      <c r="H3050" s="4" t="n">
        <f aca="false">RAW_DATA!H3046</f>
        <v>2155.03</v>
      </c>
      <c r="I3050" s="5" t="n">
        <f aca="false">RAW_DATA!I3046</f>
        <v>15</v>
      </c>
      <c r="J3050" s="2" t="str">
        <f aca="false">RAW_DATA!J3046</f>
        <v>No</v>
      </c>
      <c r="K3050" s="15" t="n">
        <f aca="false">IF(AND(F3050&lt;&gt;"",E3050&lt;&gt;""),DATEVALUE(F3050)-DATEVALUE(E3050),"")</f>
        <v>4</v>
      </c>
      <c r="L3050" s="4" t="n">
        <f aca="false">H3050*(1-I3050/100)</f>
        <v>1831.7755</v>
      </c>
      <c r="M3050" s="4" t="n">
        <f aca="false">H3050*CALCULATIONS!$B$2</f>
        <v>1293.018</v>
      </c>
      <c r="N3050" s="4" t="n">
        <f aca="false">IF(J3050="Yes",H3050*CALCULATIONS!$B$3,0)</f>
        <v>0</v>
      </c>
      <c r="O3050" s="4" t="n">
        <f aca="false">L3050-M3050-N3050</f>
        <v>538.7575</v>
      </c>
      <c r="P3050" s="16" t="n">
        <f aca="false">IF(L3050&gt;0,O3050/L3050,"")</f>
        <v>0.294117647058824</v>
      </c>
    </row>
    <row r="3051" customFormat="false" ht="15" hidden="false" customHeight="false" outlineLevel="0" collapsed="false">
      <c r="A3051" s="2" t="str">
        <f aca="false">RAW_DATA!A3047</f>
        <v>ORD-103046</v>
      </c>
      <c r="B3051" s="2" t="str">
        <f aca="false">RAW_DATA!B3047</f>
        <v>CUST-2325</v>
      </c>
      <c r="C3051" s="2" t="str">
        <f aca="false">RAW_DATA!C3047</f>
        <v>Women</v>
      </c>
      <c r="D3051" s="2" t="str">
        <f aca="false">RAW_DATA!D3047</f>
        <v>WOM-CARDIGAN-001</v>
      </c>
      <c r="E3051" s="14" t="str">
        <f aca="false">RAW_DATA!E3047</f>
        <v>2024-04-20</v>
      </c>
      <c r="F3051" s="14" t="str">
        <f aca="false">RAW_DATA!F3047</f>
        <v>2024-04-25</v>
      </c>
      <c r="G3051" s="2" t="str">
        <f aca="false">RAW_DATA!G3047</f>
        <v>Karnali</v>
      </c>
      <c r="H3051" s="4" t="n">
        <f aca="false">RAW_DATA!H3047</f>
        <v>2010.89</v>
      </c>
      <c r="I3051" s="5" t="n">
        <f aca="false">RAW_DATA!I3047</f>
        <v>10</v>
      </c>
      <c r="J3051" s="2" t="str">
        <f aca="false">RAW_DATA!J3047</f>
        <v>No</v>
      </c>
      <c r="K3051" s="15" t="n">
        <f aca="false">IF(AND(F3051&lt;&gt;"",E3051&lt;&gt;""),DATEVALUE(F3051)-DATEVALUE(E3051),"")</f>
        <v>5</v>
      </c>
      <c r="L3051" s="4" t="n">
        <f aca="false">H3051*(1-I3051/100)</f>
        <v>1809.801</v>
      </c>
      <c r="M3051" s="4" t="n">
        <f aca="false">H3051*CALCULATIONS!$B$2</f>
        <v>1206.534</v>
      </c>
      <c r="N3051" s="4" t="n">
        <f aca="false">IF(J3051="Yes",H3051*CALCULATIONS!$B$3,0)</f>
        <v>0</v>
      </c>
      <c r="O3051" s="4" t="n">
        <f aca="false">L3051-M3051-N3051</f>
        <v>603.267</v>
      </c>
      <c r="P3051" s="16" t="n">
        <f aca="false">IF(L3051&gt;0,O3051/L3051,"")</f>
        <v>0.333333333333333</v>
      </c>
    </row>
    <row r="3052" customFormat="false" ht="15" hidden="false" customHeight="false" outlineLevel="0" collapsed="false">
      <c r="A3052" s="2" t="str">
        <f aca="false">RAW_DATA!A3048</f>
        <v>ORD-103047</v>
      </c>
      <c r="B3052" s="2" t="str">
        <f aca="false">RAW_DATA!B3048</f>
        <v>CUST-6953</v>
      </c>
      <c r="C3052" s="2" t="str">
        <f aca="false">RAW_DATA!C3048</f>
        <v>Women</v>
      </c>
      <c r="D3052" s="2" t="str">
        <f aca="false">RAW_DATA!D3048</f>
        <v>WOM-SCARF-001</v>
      </c>
      <c r="E3052" s="14" t="str">
        <f aca="false">RAW_DATA!E3048</f>
        <v>2024-11-25</v>
      </c>
      <c r="F3052" s="14" t="str">
        <f aca="false">RAW_DATA!F3048</f>
        <v>2024-11-29</v>
      </c>
      <c r="G3052" s="2" t="str">
        <f aca="false">RAW_DATA!G3048</f>
        <v>Lumbini</v>
      </c>
      <c r="H3052" s="4" t="n">
        <f aca="false">RAW_DATA!H3048</f>
        <v>4340.06</v>
      </c>
      <c r="I3052" s="5" t="n">
        <f aca="false">RAW_DATA!I3048</f>
        <v>20</v>
      </c>
      <c r="J3052" s="2" t="str">
        <f aca="false">RAW_DATA!J3048</f>
        <v>No</v>
      </c>
      <c r="K3052" s="15" t="n">
        <f aca="false">IF(AND(F3052&lt;&gt;"",E3052&lt;&gt;""),DATEVALUE(F3052)-DATEVALUE(E3052),"")</f>
        <v>4</v>
      </c>
      <c r="L3052" s="4" t="n">
        <f aca="false">H3052*(1-I3052/100)</f>
        <v>3472.048</v>
      </c>
      <c r="M3052" s="4" t="n">
        <f aca="false">H3052*CALCULATIONS!$B$2</f>
        <v>2604.036</v>
      </c>
      <c r="N3052" s="4" t="n">
        <f aca="false">IF(J3052="Yes",H3052*CALCULATIONS!$B$3,0)</f>
        <v>0</v>
      </c>
      <c r="O3052" s="4" t="n">
        <f aca="false">L3052-M3052-N3052</f>
        <v>868.012000000001</v>
      </c>
      <c r="P3052" s="16" t="n">
        <f aca="false">IF(L3052&gt;0,O3052/L3052,"")</f>
        <v>0.25</v>
      </c>
    </row>
    <row r="3053" customFormat="false" ht="15" hidden="false" customHeight="false" outlineLevel="0" collapsed="false">
      <c r="A3053" s="2" t="str">
        <f aca="false">RAW_DATA!A3049</f>
        <v>ORD-103048</v>
      </c>
      <c r="B3053" s="2" t="str">
        <f aca="false">RAW_DATA!B3049</f>
        <v>CUST-8430</v>
      </c>
      <c r="C3053" s="2" t="str">
        <f aca="false">RAW_DATA!C3049</f>
        <v>Women</v>
      </c>
      <c r="D3053" s="2" t="str">
        <f aca="false">RAW_DATA!D3049</f>
        <v>WOM-SUIT-001</v>
      </c>
      <c r="E3053" s="14" t="str">
        <f aca="false">RAW_DATA!E3049</f>
        <v>2024-07-18</v>
      </c>
      <c r="F3053" s="14" t="str">
        <f aca="false">RAW_DATA!F3049</f>
        <v>2024-07-27</v>
      </c>
      <c r="G3053" s="2" t="str">
        <f aca="false">RAW_DATA!G3049</f>
        <v>Bagmati</v>
      </c>
      <c r="H3053" s="4" t="n">
        <f aca="false">RAW_DATA!H3049</f>
        <v>5489.7</v>
      </c>
      <c r="I3053" s="5" t="n">
        <f aca="false">RAW_DATA!I3049</f>
        <v>15</v>
      </c>
      <c r="J3053" s="2" t="str">
        <f aca="false">RAW_DATA!J3049</f>
        <v>No</v>
      </c>
      <c r="K3053" s="15" t="n">
        <f aca="false">IF(AND(F3053&lt;&gt;"",E3053&lt;&gt;""),DATEVALUE(F3053)-DATEVALUE(E3053),"")</f>
        <v>9</v>
      </c>
      <c r="L3053" s="4" t="n">
        <f aca="false">H3053*(1-I3053/100)</f>
        <v>4666.245</v>
      </c>
      <c r="M3053" s="4" t="n">
        <f aca="false">H3053*CALCULATIONS!$B$2</f>
        <v>3293.82</v>
      </c>
      <c r="N3053" s="4" t="n">
        <f aca="false">IF(J3053="Yes",H3053*CALCULATIONS!$B$3,0)</f>
        <v>0</v>
      </c>
      <c r="O3053" s="4" t="n">
        <f aca="false">L3053-M3053-N3053</f>
        <v>1372.425</v>
      </c>
      <c r="P3053" s="16" t="n">
        <f aca="false">IF(L3053&gt;0,O3053/L3053,"")</f>
        <v>0.294117647058824</v>
      </c>
    </row>
    <row r="3054" customFormat="false" ht="15" hidden="false" customHeight="false" outlineLevel="0" collapsed="false">
      <c r="A3054" s="2" t="str">
        <f aca="false">RAW_DATA!A3050</f>
        <v>ORD-103049</v>
      </c>
      <c r="B3054" s="2" t="str">
        <f aca="false">RAW_DATA!B3050</f>
        <v>CUST-9199</v>
      </c>
      <c r="C3054" s="2" t="str">
        <f aca="false">RAW_DATA!C3050</f>
        <v>Women</v>
      </c>
      <c r="D3054" s="2" t="str">
        <f aca="false">RAW_DATA!D3050</f>
        <v>WOM-SAREE-001</v>
      </c>
      <c r="E3054" s="14" t="str">
        <f aca="false">RAW_DATA!E3050</f>
        <v>2024-02-29</v>
      </c>
      <c r="F3054" s="14" t="str">
        <f aca="false">RAW_DATA!F3050</f>
        <v>2024-03-07</v>
      </c>
      <c r="G3054" s="2" t="str">
        <f aca="false">RAW_DATA!G3050</f>
        <v>Bagmati</v>
      </c>
      <c r="H3054" s="4" t="n">
        <f aca="false">RAW_DATA!H3050</f>
        <v>11148.24</v>
      </c>
      <c r="I3054" s="5" t="n">
        <f aca="false">RAW_DATA!I3050</f>
        <v>15</v>
      </c>
      <c r="J3054" s="2" t="str">
        <f aca="false">RAW_DATA!J3050</f>
        <v>No</v>
      </c>
      <c r="K3054" s="15" t="n">
        <f aca="false">IF(AND(F3054&lt;&gt;"",E3054&lt;&gt;""),DATEVALUE(F3054)-DATEVALUE(E3054),"")</f>
        <v>7</v>
      </c>
      <c r="L3054" s="4" t="n">
        <f aca="false">H3054*(1-I3054/100)</f>
        <v>9476.004</v>
      </c>
      <c r="M3054" s="4" t="n">
        <f aca="false">H3054*CALCULATIONS!$B$2</f>
        <v>6688.944</v>
      </c>
      <c r="N3054" s="4" t="n">
        <f aca="false">IF(J3054="Yes",H3054*CALCULATIONS!$B$3,0)</f>
        <v>0</v>
      </c>
      <c r="O3054" s="4" t="n">
        <f aca="false">L3054-M3054-N3054</f>
        <v>2787.06</v>
      </c>
      <c r="P3054" s="16" t="n">
        <f aca="false">IF(L3054&gt;0,O3054/L3054,"")</f>
        <v>0.294117647058824</v>
      </c>
    </row>
    <row r="3055" customFormat="false" ht="15" hidden="false" customHeight="false" outlineLevel="0" collapsed="false">
      <c r="A3055" s="2" t="str">
        <f aca="false">RAW_DATA!A3051</f>
        <v>ORD-103050</v>
      </c>
      <c r="B3055" s="2" t="str">
        <f aca="false">RAW_DATA!B3051</f>
        <v>CUST-7253</v>
      </c>
      <c r="C3055" s="2" t="str">
        <f aca="false">RAW_DATA!C3051</f>
        <v>Women</v>
      </c>
      <c r="D3055" s="2" t="str">
        <f aca="false">RAW_DATA!D3051</f>
        <v>WOM-DRESS-001</v>
      </c>
      <c r="E3055" s="14" t="str">
        <f aca="false">RAW_DATA!E3051</f>
        <v>2024-07-24</v>
      </c>
      <c r="F3055" s="14" t="str">
        <f aca="false">RAW_DATA!F3051</f>
        <v>2024-07-26</v>
      </c>
      <c r="G3055" s="2" t="str">
        <f aca="false">RAW_DATA!G3051</f>
        <v>Karnali</v>
      </c>
      <c r="H3055" s="4" t="n">
        <f aca="false">RAW_DATA!H3051</f>
        <v>8977.49</v>
      </c>
      <c r="I3055" s="5" t="n">
        <f aca="false">RAW_DATA!I3051</f>
        <v>5</v>
      </c>
      <c r="J3055" s="2" t="str">
        <f aca="false">RAW_DATA!J3051</f>
        <v>No</v>
      </c>
      <c r="K3055" s="15" t="n">
        <f aca="false">IF(AND(F3055&lt;&gt;"",E3055&lt;&gt;""),DATEVALUE(F3055)-DATEVALUE(E3055),"")</f>
        <v>2</v>
      </c>
      <c r="L3055" s="4" t="n">
        <f aca="false">H3055*(1-I3055/100)</f>
        <v>8528.6155</v>
      </c>
      <c r="M3055" s="4" t="n">
        <f aca="false">H3055*CALCULATIONS!$B$2</f>
        <v>5386.494</v>
      </c>
      <c r="N3055" s="4" t="n">
        <f aca="false">IF(J3055="Yes",H3055*CALCULATIONS!$B$3,0)</f>
        <v>0</v>
      </c>
      <c r="O3055" s="4" t="n">
        <f aca="false">L3055-M3055-N3055</f>
        <v>3142.1215</v>
      </c>
      <c r="P3055" s="16" t="n">
        <f aca="false">IF(L3055&gt;0,O3055/L3055,"")</f>
        <v>0.368421052631579</v>
      </c>
    </row>
    <row r="3056" customFormat="false" ht="15" hidden="false" customHeight="false" outlineLevel="0" collapsed="false">
      <c r="A3056" s="2" t="str">
        <f aca="false">RAW_DATA!A3052</f>
        <v>ORD-103051</v>
      </c>
      <c r="B3056" s="2" t="str">
        <f aca="false">RAW_DATA!B3052</f>
        <v>CUST-9920</v>
      </c>
      <c r="C3056" s="2" t="str">
        <f aca="false">RAW_DATA!C3052</f>
        <v>Kids</v>
      </c>
      <c r="D3056" s="2" t="str">
        <f aca="false">RAW_DATA!D3052</f>
        <v>KID-HOODIE-001</v>
      </c>
      <c r="E3056" s="14" t="str">
        <f aca="false">RAW_DATA!E3052</f>
        <v>2024-09-10</v>
      </c>
      <c r="F3056" s="14" t="str">
        <f aca="false">RAW_DATA!F3052</f>
        <v>2024-09-13</v>
      </c>
      <c r="G3056" s="2" t="str">
        <f aca="false">RAW_DATA!G3052</f>
        <v>Gandaki</v>
      </c>
      <c r="H3056" s="4" t="n">
        <f aca="false">RAW_DATA!H3052</f>
        <v>5897.7</v>
      </c>
      <c r="I3056" s="5" t="n">
        <f aca="false">RAW_DATA!I3052</f>
        <v>0</v>
      </c>
      <c r="J3056" s="2" t="str">
        <f aca="false">RAW_DATA!J3052</f>
        <v>Yes</v>
      </c>
      <c r="K3056" s="15" t="n">
        <f aca="false">IF(AND(F3056&lt;&gt;"",E3056&lt;&gt;""),DATEVALUE(F3056)-DATEVALUE(E3056),"")</f>
        <v>3</v>
      </c>
      <c r="L3056" s="4" t="n">
        <f aca="false">H3056*(1-I3056/100)</f>
        <v>5897.7</v>
      </c>
      <c r="M3056" s="4" t="n">
        <f aca="false">H3056*CALCULATIONS!$B$2</f>
        <v>3538.62</v>
      </c>
      <c r="N3056" s="4" t="n">
        <f aca="false">IF(J3056="Yes",H3056*CALCULATIONS!$B$3,0)</f>
        <v>1179.54</v>
      </c>
      <c r="O3056" s="4" t="n">
        <f aca="false">L3056-M3056-N3056</f>
        <v>1179.54</v>
      </c>
      <c r="P3056" s="16" t="n">
        <f aca="false">IF(L3056&gt;0,O3056/L3056,"")</f>
        <v>0.2</v>
      </c>
    </row>
    <row r="3057" customFormat="false" ht="15" hidden="false" customHeight="false" outlineLevel="0" collapsed="false">
      <c r="A3057" s="2" t="str">
        <f aca="false">RAW_DATA!A3053</f>
        <v>ORD-103052</v>
      </c>
      <c r="B3057" s="2" t="str">
        <f aca="false">RAW_DATA!B3053</f>
        <v>CUST-5729</v>
      </c>
      <c r="C3057" s="2" t="str">
        <f aca="false">RAW_DATA!C3053</f>
        <v>Kids</v>
      </c>
      <c r="D3057" s="2" t="str">
        <f aca="false">RAW_DATA!D3053</f>
        <v>KID-ONESIE-001</v>
      </c>
      <c r="E3057" s="14" t="str">
        <f aca="false">RAW_DATA!E3053</f>
        <v>2024-01-24</v>
      </c>
      <c r="F3057" s="14" t="str">
        <f aca="false">RAW_DATA!F3053</f>
        <v>2024-01-27</v>
      </c>
      <c r="G3057" s="2" t="str">
        <f aca="false">RAW_DATA!G3053</f>
        <v>Madhesh</v>
      </c>
      <c r="H3057" s="4" t="n">
        <f aca="false">RAW_DATA!H3053</f>
        <v>12435.88</v>
      </c>
      <c r="I3057" s="5" t="n">
        <f aca="false">RAW_DATA!I3053</f>
        <v>10</v>
      </c>
      <c r="J3057" s="2" t="str">
        <f aca="false">RAW_DATA!J3053</f>
        <v>Yes</v>
      </c>
      <c r="K3057" s="15" t="n">
        <f aca="false">IF(AND(F3057&lt;&gt;"",E3057&lt;&gt;""),DATEVALUE(F3057)-DATEVALUE(E3057),"")</f>
        <v>3</v>
      </c>
      <c r="L3057" s="4" t="n">
        <f aca="false">H3057*(1-I3057/100)</f>
        <v>11192.292</v>
      </c>
      <c r="M3057" s="4" t="n">
        <f aca="false">H3057*CALCULATIONS!$B$2</f>
        <v>7461.528</v>
      </c>
      <c r="N3057" s="4" t="n">
        <f aca="false">IF(J3057="Yes",H3057*CALCULATIONS!$B$3,0)</f>
        <v>2487.176</v>
      </c>
      <c r="O3057" s="4" t="n">
        <f aca="false">L3057-M3057-N3057</f>
        <v>1243.588</v>
      </c>
      <c r="P3057" s="16" t="n">
        <f aca="false">IF(L3057&gt;0,O3057/L3057,"")</f>
        <v>0.111111111111111</v>
      </c>
    </row>
    <row r="3058" customFormat="false" ht="15" hidden="false" customHeight="false" outlineLevel="0" collapsed="false">
      <c r="A3058" s="2" t="str">
        <f aca="false">RAW_DATA!A3054</f>
        <v>ORD-103053</v>
      </c>
      <c r="B3058" s="2" t="str">
        <f aca="false">RAW_DATA!B3054</f>
        <v>CUST-4578</v>
      </c>
      <c r="C3058" s="2" t="str">
        <f aca="false">RAW_DATA!C3054</f>
        <v>Women</v>
      </c>
      <c r="D3058" s="2" t="str">
        <f aca="false">RAW_DATA!D3054</f>
        <v>WOM-SAREE-001</v>
      </c>
      <c r="E3058" s="14" t="str">
        <f aca="false">RAW_DATA!E3054</f>
        <v>2024-07-14</v>
      </c>
      <c r="F3058" s="14" t="str">
        <f aca="false">RAW_DATA!F3054</f>
        <v>2024-07-17</v>
      </c>
      <c r="G3058" s="2" t="str">
        <f aca="false">RAW_DATA!G3054</f>
        <v>Madhesh</v>
      </c>
      <c r="H3058" s="4" t="n">
        <f aca="false">RAW_DATA!H3054</f>
        <v>6169.24</v>
      </c>
      <c r="I3058" s="5" t="n">
        <f aca="false">RAW_DATA!I3054</f>
        <v>30</v>
      </c>
      <c r="J3058" s="2" t="str">
        <f aca="false">RAW_DATA!J3054</f>
        <v>No</v>
      </c>
      <c r="K3058" s="15" t="n">
        <f aca="false">IF(AND(F3058&lt;&gt;"",E3058&lt;&gt;""),DATEVALUE(F3058)-DATEVALUE(E3058),"")</f>
        <v>3</v>
      </c>
      <c r="L3058" s="4" t="n">
        <f aca="false">H3058*(1-I3058/100)</f>
        <v>4318.468</v>
      </c>
      <c r="M3058" s="4" t="n">
        <f aca="false">H3058*CALCULATIONS!$B$2</f>
        <v>3701.544</v>
      </c>
      <c r="N3058" s="4" t="n">
        <f aca="false">IF(J3058="Yes",H3058*CALCULATIONS!$B$3,0)</f>
        <v>0</v>
      </c>
      <c r="O3058" s="4" t="n">
        <f aca="false">L3058-M3058-N3058</f>
        <v>616.924</v>
      </c>
      <c r="P3058" s="16" t="n">
        <f aca="false">IF(L3058&gt;0,O3058/L3058,"")</f>
        <v>0.142857142857143</v>
      </c>
    </row>
    <row r="3059" customFormat="false" ht="15" hidden="false" customHeight="false" outlineLevel="0" collapsed="false">
      <c r="A3059" s="2" t="str">
        <f aca="false">RAW_DATA!A3055</f>
        <v>ORD-103054</v>
      </c>
      <c r="B3059" s="2" t="str">
        <f aca="false">RAW_DATA!B3055</f>
        <v>CUST-2675</v>
      </c>
      <c r="C3059" s="2" t="str">
        <f aca="false">RAW_DATA!C3055</f>
        <v>Men</v>
      </c>
      <c r="D3059" s="2" t="str">
        <f aca="false">RAW_DATA!D3055</f>
        <v>MEN-SHIRT-002</v>
      </c>
      <c r="E3059" s="14" t="str">
        <f aca="false">RAW_DATA!E3055</f>
        <v>2024-02-19</v>
      </c>
      <c r="F3059" s="14" t="str">
        <f aca="false">RAW_DATA!F3055</f>
        <v>2024-02-26</v>
      </c>
      <c r="G3059" s="2" t="str">
        <f aca="false">RAW_DATA!G3055</f>
        <v>Bagmati</v>
      </c>
      <c r="H3059" s="4" t="n">
        <f aca="false">RAW_DATA!H3055</f>
        <v>6533.39</v>
      </c>
      <c r="I3059" s="5" t="n">
        <f aca="false">RAW_DATA!I3055</f>
        <v>15</v>
      </c>
      <c r="J3059" s="2" t="str">
        <f aca="false">RAW_DATA!J3055</f>
        <v>Yes</v>
      </c>
      <c r="K3059" s="15" t="n">
        <f aca="false">IF(AND(F3059&lt;&gt;"",E3059&lt;&gt;""),DATEVALUE(F3059)-DATEVALUE(E3059),"")</f>
        <v>7</v>
      </c>
      <c r="L3059" s="4" t="n">
        <f aca="false">H3059*(1-I3059/100)</f>
        <v>5553.3815</v>
      </c>
      <c r="M3059" s="4" t="n">
        <f aca="false">H3059*CALCULATIONS!$B$2</f>
        <v>3920.034</v>
      </c>
      <c r="N3059" s="4" t="n">
        <f aca="false">IF(J3059="Yes",H3059*CALCULATIONS!$B$3,0)</f>
        <v>1306.678</v>
      </c>
      <c r="O3059" s="4" t="n">
        <f aca="false">L3059-M3059-N3059</f>
        <v>326.6695</v>
      </c>
      <c r="P3059" s="16" t="n">
        <f aca="false">IF(L3059&gt;0,O3059/L3059,"")</f>
        <v>0.0588235294117647</v>
      </c>
    </row>
    <row r="3060" customFormat="false" ht="15" hidden="false" customHeight="false" outlineLevel="0" collapsed="false">
      <c r="A3060" s="2" t="str">
        <f aca="false">RAW_DATA!A3056</f>
        <v>ORD-103055</v>
      </c>
      <c r="B3060" s="2" t="str">
        <f aca="false">RAW_DATA!B3056</f>
        <v>CUST-7810</v>
      </c>
      <c r="C3060" s="2" t="str">
        <f aca="false">RAW_DATA!C3056</f>
        <v>Men</v>
      </c>
      <c r="D3060" s="2" t="str">
        <f aca="false">RAW_DATA!D3056</f>
        <v>MEN-JACKET-001</v>
      </c>
      <c r="E3060" s="14" t="str">
        <f aca="false">RAW_DATA!E3056</f>
        <v>2024-09-29</v>
      </c>
      <c r="F3060" s="14" t="str">
        <f aca="false">RAW_DATA!F3056</f>
        <v>2024-10-07</v>
      </c>
      <c r="G3060" s="2" t="str">
        <f aca="false">RAW_DATA!G3056</f>
        <v>Gandaki</v>
      </c>
      <c r="H3060" s="4" t="n">
        <f aca="false">RAW_DATA!H3056</f>
        <v>9214</v>
      </c>
      <c r="I3060" s="5" t="n">
        <f aca="false">RAW_DATA!I3056</f>
        <v>0</v>
      </c>
      <c r="J3060" s="2" t="str">
        <f aca="false">RAW_DATA!J3056</f>
        <v>No</v>
      </c>
      <c r="K3060" s="15" t="n">
        <f aca="false">IF(AND(F3060&lt;&gt;"",E3060&lt;&gt;""),DATEVALUE(F3060)-DATEVALUE(E3060),"")</f>
        <v>8</v>
      </c>
      <c r="L3060" s="4" t="n">
        <f aca="false">H3060*(1-I3060/100)</f>
        <v>9214</v>
      </c>
      <c r="M3060" s="4" t="n">
        <f aca="false">H3060*CALCULATIONS!$B$2</f>
        <v>5528.4</v>
      </c>
      <c r="N3060" s="4" t="n">
        <f aca="false">IF(J3060="Yes",H3060*CALCULATIONS!$B$3,0)</f>
        <v>0</v>
      </c>
      <c r="O3060" s="4" t="n">
        <f aca="false">L3060-M3060-N3060</f>
        <v>3685.6</v>
      </c>
      <c r="P3060" s="16" t="n">
        <f aca="false">IF(L3060&gt;0,O3060/L3060,"")</f>
        <v>0.4</v>
      </c>
    </row>
    <row r="3061" customFormat="false" ht="15" hidden="false" customHeight="false" outlineLevel="0" collapsed="false">
      <c r="A3061" s="2" t="str">
        <f aca="false">RAW_DATA!A3057</f>
        <v>ORD-103056</v>
      </c>
      <c r="B3061" s="2" t="str">
        <f aca="false">RAW_DATA!B3057</f>
        <v>CUST-9364</v>
      </c>
      <c r="C3061" s="2" t="str">
        <f aca="false">RAW_DATA!C3057</f>
        <v>Men</v>
      </c>
      <c r="D3061" s="2" t="str">
        <f aca="false">RAW_DATA!D3057</f>
        <v>MEN-SHIRT-001</v>
      </c>
      <c r="E3061" s="14" t="str">
        <f aca="false">RAW_DATA!E3057</f>
        <v>2024-10-02</v>
      </c>
      <c r="F3061" s="14" t="str">
        <f aca="false">RAW_DATA!F3057</f>
        <v>2024-10-16</v>
      </c>
      <c r="G3061" s="2" t="str">
        <f aca="false">RAW_DATA!G3057</f>
        <v>Karnali</v>
      </c>
      <c r="H3061" s="4" t="n">
        <f aca="false">RAW_DATA!H3057</f>
        <v>5041.31</v>
      </c>
      <c r="I3061" s="5" t="n">
        <f aca="false">RAW_DATA!I3057</f>
        <v>15</v>
      </c>
      <c r="J3061" s="2" t="str">
        <f aca="false">RAW_DATA!J3057</f>
        <v>No</v>
      </c>
      <c r="K3061" s="15" t="n">
        <f aca="false">IF(AND(F3061&lt;&gt;"",E3061&lt;&gt;""),DATEVALUE(F3061)-DATEVALUE(E3061),"")</f>
        <v>14</v>
      </c>
      <c r="L3061" s="4" t="n">
        <f aca="false">H3061*(1-I3061/100)</f>
        <v>4285.1135</v>
      </c>
      <c r="M3061" s="4" t="n">
        <f aca="false">H3061*CALCULATIONS!$B$2</f>
        <v>3024.786</v>
      </c>
      <c r="N3061" s="4" t="n">
        <f aca="false">IF(J3061="Yes",H3061*CALCULATIONS!$B$3,0)</f>
        <v>0</v>
      </c>
      <c r="O3061" s="4" t="n">
        <f aca="false">L3061-M3061-N3061</f>
        <v>1260.3275</v>
      </c>
      <c r="P3061" s="16" t="n">
        <f aca="false">IF(L3061&gt;0,O3061/L3061,"")</f>
        <v>0.294117647058824</v>
      </c>
    </row>
    <row r="3062" customFormat="false" ht="15" hidden="false" customHeight="false" outlineLevel="0" collapsed="false">
      <c r="A3062" s="2" t="str">
        <f aca="false">RAW_DATA!A3058</f>
        <v>ORD-103057</v>
      </c>
      <c r="B3062" s="2" t="str">
        <f aca="false">RAW_DATA!B3058</f>
        <v>CUST-4602</v>
      </c>
      <c r="C3062" s="2" t="str">
        <f aca="false">RAW_DATA!C3058</f>
        <v>Kids</v>
      </c>
      <c r="D3062" s="2" t="str">
        <f aca="false">RAW_DATA!D3058</f>
        <v>KID-TSHIRT-001</v>
      </c>
      <c r="E3062" s="14" t="str">
        <f aca="false">RAW_DATA!E3058</f>
        <v>2024-04-28</v>
      </c>
      <c r="F3062" s="14" t="str">
        <f aca="false">RAW_DATA!F3058</f>
        <v>2024-04-29</v>
      </c>
      <c r="G3062" s="2" t="str">
        <f aca="false">RAW_DATA!G3058</f>
        <v>Bagmati</v>
      </c>
      <c r="H3062" s="4" t="n">
        <f aca="false">RAW_DATA!H3058</f>
        <v>8601.62</v>
      </c>
      <c r="I3062" s="5" t="n">
        <f aca="false">RAW_DATA!I3058</f>
        <v>20</v>
      </c>
      <c r="J3062" s="2" t="str">
        <f aca="false">RAW_DATA!J3058</f>
        <v>No</v>
      </c>
      <c r="K3062" s="15" t="n">
        <f aca="false">IF(AND(F3062&lt;&gt;"",E3062&lt;&gt;""),DATEVALUE(F3062)-DATEVALUE(E3062),"")</f>
        <v>1</v>
      </c>
      <c r="L3062" s="4" t="n">
        <f aca="false">H3062*(1-I3062/100)</f>
        <v>6881.296</v>
      </c>
      <c r="M3062" s="4" t="n">
        <f aca="false">H3062*CALCULATIONS!$B$2</f>
        <v>5160.972</v>
      </c>
      <c r="N3062" s="4" t="n">
        <f aca="false">IF(J3062="Yes",H3062*CALCULATIONS!$B$3,0)</f>
        <v>0</v>
      </c>
      <c r="O3062" s="4" t="n">
        <f aca="false">L3062-M3062-N3062</f>
        <v>1720.324</v>
      </c>
      <c r="P3062" s="16" t="n">
        <f aca="false">IF(L3062&gt;0,O3062/L3062,"")</f>
        <v>0.25</v>
      </c>
    </row>
    <row r="3063" customFormat="false" ht="15" hidden="false" customHeight="false" outlineLevel="0" collapsed="false">
      <c r="A3063" s="2" t="str">
        <f aca="false">RAW_DATA!A3059</f>
        <v>ORD-103058</v>
      </c>
      <c r="B3063" s="2" t="str">
        <f aca="false">RAW_DATA!B3059</f>
        <v>CUST-6644</v>
      </c>
      <c r="C3063" s="2" t="str">
        <f aca="false">RAW_DATA!C3059</f>
        <v>Women</v>
      </c>
      <c r="D3063" s="2" t="str">
        <f aca="false">RAW_DATA!D3059</f>
        <v>WOM-SCARF-001</v>
      </c>
      <c r="E3063" s="14" t="str">
        <f aca="false">RAW_DATA!E3059</f>
        <v>2024-04-26</v>
      </c>
      <c r="F3063" s="14" t="str">
        <f aca="false">RAW_DATA!F3059</f>
        <v>2024-05-03</v>
      </c>
      <c r="G3063" s="2" t="str">
        <f aca="false">RAW_DATA!G3059</f>
        <v>Sudurpashchim</v>
      </c>
      <c r="H3063" s="4" t="n">
        <f aca="false">RAW_DATA!H3059</f>
        <v>6322.69</v>
      </c>
      <c r="I3063" s="5" t="n">
        <f aca="false">RAW_DATA!I3059</f>
        <v>5</v>
      </c>
      <c r="J3063" s="2" t="str">
        <f aca="false">RAW_DATA!J3059</f>
        <v>Yes</v>
      </c>
      <c r="K3063" s="15" t="n">
        <f aca="false">IF(AND(F3063&lt;&gt;"",E3063&lt;&gt;""),DATEVALUE(F3063)-DATEVALUE(E3063),"")</f>
        <v>7</v>
      </c>
      <c r="L3063" s="4" t="n">
        <f aca="false">H3063*(1-I3063/100)</f>
        <v>6006.5555</v>
      </c>
      <c r="M3063" s="4" t="n">
        <f aca="false">H3063*CALCULATIONS!$B$2</f>
        <v>3793.614</v>
      </c>
      <c r="N3063" s="4" t="n">
        <f aca="false">IF(J3063="Yes",H3063*CALCULATIONS!$B$3,0)</f>
        <v>1264.538</v>
      </c>
      <c r="O3063" s="4" t="n">
        <f aca="false">L3063-M3063-N3063</f>
        <v>948.4035</v>
      </c>
      <c r="P3063" s="16" t="n">
        <f aca="false">IF(L3063&gt;0,O3063/L3063,"")</f>
        <v>0.157894736842105</v>
      </c>
    </row>
    <row r="3064" customFormat="false" ht="15" hidden="false" customHeight="false" outlineLevel="0" collapsed="false">
      <c r="A3064" s="2" t="str">
        <f aca="false">RAW_DATA!A3060</f>
        <v>ORD-103059</v>
      </c>
      <c r="B3064" s="2" t="str">
        <f aca="false">RAW_DATA!B3060</f>
        <v>CUST-3747</v>
      </c>
      <c r="C3064" s="2" t="str">
        <f aca="false">RAW_DATA!C3060</f>
        <v>Women</v>
      </c>
      <c r="D3064" s="2" t="str">
        <f aca="false">RAW_DATA!D3060</f>
        <v>WOM-DRESS-001</v>
      </c>
      <c r="E3064" s="14" t="str">
        <f aca="false">RAW_DATA!E3060</f>
        <v>2024-12-27</v>
      </c>
      <c r="F3064" s="14" t="str">
        <f aca="false">RAW_DATA!F3060</f>
        <v>2025-01-11</v>
      </c>
      <c r="G3064" s="2" t="str">
        <f aca="false">RAW_DATA!G3060</f>
        <v>Lumbini</v>
      </c>
      <c r="H3064" s="4" t="n">
        <f aca="false">RAW_DATA!H3060</f>
        <v>11802.23</v>
      </c>
      <c r="I3064" s="5" t="n">
        <f aca="false">RAW_DATA!I3060</f>
        <v>5</v>
      </c>
      <c r="J3064" s="2" t="str">
        <f aca="false">RAW_DATA!J3060</f>
        <v>No</v>
      </c>
      <c r="K3064" s="15" t="n">
        <f aca="false">IF(AND(F3064&lt;&gt;"",E3064&lt;&gt;""),DATEVALUE(F3064)-DATEVALUE(E3064),"")</f>
        <v>15</v>
      </c>
      <c r="L3064" s="4" t="n">
        <f aca="false">H3064*(1-I3064/100)</f>
        <v>11212.1185</v>
      </c>
      <c r="M3064" s="4" t="n">
        <f aca="false">H3064*CALCULATIONS!$B$2</f>
        <v>7081.338</v>
      </c>
      <c r="N3064" s="4" t="n">
        <f aca="false">IF(J3064="Yes",H3064*CALCULATIONS!$B$3,0)</f>
        <v>0</v>
      </c>
      <c r="O3064" s="4" t="n">
        <f aca="false">L3064-M3064-N3064</f>
        <v>4130.7805</v>
      </c>
      <c r="P3064" s="16" t="n">
        <f aca="false">IF(L3064&gt;0,O3064/L3064,"")</f>
        <v>0.368421052631579</v>
      </c>
    </row>
    <row r="3065" customFormat="false" ht="15" hidden="false" customHeight="false" outlineLevel="0" collapsed="false">
      <c r="A3065" s="2" t="str">
        <f aca="false">RAW_DATA!A3061</f>
        <v>ORD-103060</v>
      </c>
      <c r="B3065" s="2" t="str">
        <f aca="false">RAW_DATA!B3061</f>
        <v>CUST-7178</v>
      </c>
      <c r="C3065" s="2" t="str">
        <f aca="false">RAW_DATA!C3061</f>
        <v>Women</v>
      </c>
      <c r="D3065" s="2" t="str">
        <f aca="false">RAW_DATA!D3061</f>
        <v>WOM-KURTA-001</v>
      </c>
      <c r="E3065" s="14" t="str">
        <f aca="false">RAW_DATA!E3061</f>
        <v>2024-02-02</v>
      </c>
      <c r="F3065" s="14" t="str">
        <f aca="false">RAW_DATA!F3061</f>
        <v>2024-02-03</v>
      </c>
      <c r="G3065" s="2" t="str">
        <f aca="false">RAW_DATA!G3061</f>
        <v>Madhesh</v>
      </c>
      <c r="H3065" s="4" t="n">
        <f aca="false">RAW_DATA!H3061</f>
        <v>3734.29</v>
      </c>
      <c r="I3065" s="5" t="n">
        <f aca="false">RAW_DATA!I3061</f>
        <v>20</v>
      </c>
      <c r="J3065" s="2" t="str">
        <f aca="false">RAW_DATA!J3061</f>
        <v>No</v>
      </c>
      <c r="K3065" s="15" t="n">
        <f aca="false">IF(AND(F3065&lt;&gt;"",E3065&lt;&gt;""),DATEVALUE(F3065)-DATEVALUE(E3065),"")</f>
        <v>1</v>
      </c>
      <c r="L3065" s="4" t="n">
        <f aca="false">H3065*(1-I3065/100)</f>
        <v>2987.432</v>
      </c>
      <c r="M3065" s="4" t="n">
        <f aca="false">H3065*CALCULATIONS!$B$2</f>
        <v>2240.574</v>
      </c>
      <c r="N3065" s="4" t="n">
        <f aca="false">IF(J3065="Yes",H3065*CALCULATIONS!$B$3,0)</f>
        <v>0</v>
      </c>
      <c r="O3065" s="4" t="n">
        <f aca="false">L3065-M3065-N3065</f>
        <v>746.858</v>
      </c>
      <c r="P3065" s="16" t="n">
        <f aca="false">IF(L3065&gt;0,O3065/L3065,"")</f>
        <v>0.25</v>
      </c>
    </row>
    <row r="3066" customFormat="false" ht="15" hidden="false" customHeight="false" outlineLevel="0" collapsed="false">
      <c r="A3066" s="2" t="str">
        <f aca="false">RAW_DATA!A3062</f>
        <v>ORD-103061</v>
      </c>
      <c r="B3066" s="2" t="str">
        <f aca="false">RAW_DATA!B3062</f>
        <v>CUST-8861</v>
      </c>
      <c r="C3066" s="2" t="str">
        <f aca="false">RAW_DATA!C3062</f>
        <v>Women</v>
      </c>
      <c r="D3066" s="2" t="str">
        <f aca="false">RAW_DATA!D3062</f>
        <v>WOM-DRESS-001</v>
      </c>
      <c r="E3066" s="14" t="str">
        <f aca="false">RAW_DATA!E3062</f>
        <v>2024-03-28</v>
      </c>
      <c r="F3066" s="14" t="str">
        <f aca="false">RAW_DATA!F3062</f>
        <v>2024-03-30</v>
      </c>
      <c r="G3066" s="2" t="str">
        <f aca="false">RAW_DATA!G3062</f>
        <v>Gandaki</v>
      </c>
      <c r="H3066" s="4" t="n">
        <f aca="false">RAW_DATA!H3062</f>
        <v>8376.63</v>
      </c>
      <c r="I3066" s="5" t="n">
        <f aca="false">RAW_DATA!I3062</f>
        <v>0</v>
      </c>
      <c r="J3066" s="2" t="str">
        <f aca="false">RAW_DATA!J3062</f>
        <v>Yes</v>
      </c>
      <c r="K3066" s="15" t="n">
        <f aca="false">IF(AND(F3066&lt;&gt;"",E3066&lt;&gt;""),DATEVALUE(F3066)-DATEVALUE(E3066),"")</f>
        <v>2</v>
      </c>
      <c r="L3066" s="4" t="n">
        <f aca="false">H3066*(1-I3066/100)</f>
        <v>8376.63</v>
      </c>
      <c r="M3066" s="4" t="n">
        <f aca="false">H3066*CALCULATIONS!$B$2</f>
        <v>5025.978</v>
      </c>
      <c r="N3066" s="4" t="n">
        <f aca="false">IF(J3066="Yes",H3066*CALCULATIONS!$B$3,0)</f>
        <v>1675.326</v>
      </c>
      <c r="O3066" s="4" t="n">
        <f aca="false">L3066-M3066-N3066</f>
        <v>1675.326</v>
      </c>
      <c r="P3066" s="16" t="n">
        <f aca="false">IF(L3066&gt;0,O3066/L3066,"")</f>
        <v>0.2</v>
      </c>
    </row>
    <row r="3067" customFormat="false" ht="15" hidden="false" customHeight="false" outlineLevel="0" collapsed="false">
      <c r="A3067" s="2" t="str">
        <f aca="false">RAW_DATA!A3063</f>
        <v>ORD-103062</v>
      </c>
      <c r="B3067" s="2" t="str">
        <f aca="false">RAW_DATA!B3063</f>
        <v>CUST-7561</v>
      </c>
      <c r="C3067" s="2" t="str">
        <f aca="false">RAW_DATA!C3063</f>
        <v>Men</v>
      </c>
      <c r="D3067" s="2" t="str">
        <f aca="false">RAW_DATA!D3063</f>
        <v>MEN-JEANS-002</v>
      </c>
      <c r="E3067" s="14" t="str">
        <f aca="false">RAW_DATA!E3063</f>
        <v>2024-12-22</v>
      </c>
      <c r="F3067" s="14" t="str">
        <f aca="false">RAW_DATA!F3063</f>
        <v>2024-12-28</v>
      </c>
      <c r="G3067" s="2" t="str">
        <f aca="false">RAW_DATA!G3063</f>
        <v>Bagmati</v>
      </c>
      <c r="H3067" s="4" t="n">
        <f aca="false">RAW_DATA!H3063</f>
        <v>2156.08</v>
      </c>
      <c r="I3067" s="5" t="n">
        <f aca="false">RAW_DATA!I3063</f>
        <v>20</v>
      </c>
      <c r="J3067" s="2" t="str">
        <f aca="false">RAW_DATA!J3063</f>
        <v>No</v>
      </c>
      <c r="K3067" s="15" t="n">
        <f aca="false">IF(AND(F3067&lt;&gt;"",E3067&lt;&gt;""),DATEVALUE(F3067)-DATEVALUE(E3067),"")</f>
        <v>6</v>
      </c>
      <c r="L3067" s="4" t="n">
        <f aca="false">H3067*(1-I3067/100)</f>
        <v>1724.864</v>
      </c>
      <c r="M3067" s="4" t="n">
        <f aca="false">H3067*CALCULATIONS!$B$2</f>
        <v>1293.648</v>
      </c>
      <c r="N3067" s="4" t="n">
        <f aca="false">IF(J3067="Yes",H3067*CALCULATIONS!$B$3,0)</f>
        <v>0</v>
      </c>
      <c r="O3067" s="4" t="n">
        <f aca="false">L3067-M3067-N3067</f>
        <v>431.216</v>
      </c>
      <c r="P3067" s="16" t="n">
        <f aca="false">IF(L3067&gt;0,O3067/L3067,"")</f>
        <v>0.25</v>
      </c>
    </row>
    <row r="3068" customFormat="false" ht="15" hidden="false" customHeight="false" outlineLevel="0" collapsed="false">
      <c r="A3068" s="2" t="str">
        <f aca="false">RAW_DATA!A3064</f>
        <v>ORD-103063</v>
      </c>
      <c r="B3068" s="2" t="str">
        <f aca="false">RAW_DATA!B3064</f>
        <v>CUST-8816</v>
      </c>
      <c r="C3068" s="2" t="str">
        <f aca="false">RAW_DATA!C3064</f>
        <v>Women</v>
      </c>
      <c r="D3068" s="2" t="str">
        <f aca="false">RAW_DATA!D3064</f>
        <v>WOM-SUIT-001</v>
      </c>
      <c r="E3068" s="14" t="str">
        <f aca="false">RAW_DATA!E3064</f>
        <v>2024-09-23</v>
      </c>
      <c r="F3068" s="14" t="str">
        <f aca="false">RAW_DATA!F3064</f>
        <v>2024-09-30</v>
      </c>
      <c r="G3068" s="2" t="str">
        <f aca="false">RAW_DATA!G3064</f>
        <v>Madhesh</v>
      </c>
      <c r="H3068" s="4" t="n">
        <f aca="false">RAW_DATA!H3064</f>
        <v>8124.39</v>
      </c>
      <c r="I3068" s="5" t="n">
        <f aca="false">RAW_DATA!I3064</f>
        <v>15</v>
      </c>
      <c r="J3068" s="2" t="str">
        <f aca="false">RAW_DATA!J3064</f>
        <v>No</v>
      </c>
      <c r="K3068" s="15" t="n">
        <f aca="false">IF(AND(F3068&lt;&gt;"",E3068&lt;&gt;""),DATEVALUE(F3068)-DATEVALUE(E3068),"")</f>
        <v>7</v>
      </c>
      <c r="L3068" s="4" t="n">
        <f aca="false">H3068*(1-I3068/100)</f>
        <v>6905.7315</v>
      </c>
      <c r="M3068" s="4" t="n">
        <f aca="false">H3068*CALCULATIONS!$B$2</f>
        <v>4874.634</v>
      </c>
      <c r="N3068" s="4" t="n">
        <f aca="false">IF(J3068="Yes",H3068*CALCULATIONS!$B$3,0)</f>
        <v>0</v>
      </c>
      <c r="O3068" s="4" t="n">
        <f aca="false">L3068-M3068-N3068</f>
        <v>2031.0975</v>
      </c>
      <c r="P3068" s="16" t="n">
        <f aca="false">IF(L3068&gt;0,O3068/L3068,"")</f>
        <v>0.294117647058824</v>
      </c>
    </row>
    <row r="3069" customFormat="false" ht="15" hidden="false" customHeight="false" outlineLevel="0" collapsed="false">
      <c r="A3069" s="2" t="str">
        <f aca="false">RAW_DATA!A3065</f>
        <v>ORD-103064</v>
      </c>
      <c r="B3069" s="2" t="str">
        <f aca="false">RAW_DATA!B3065</f>
        <v>CUST-2744</v>
      </c>
      <c r="C3069" s="2" t="str">
        <f aca="false">RAW_DATA!C3065</f>
        <v>Kids</v>
      </c>
      <c r="D3069" s="2" t="str">
        <f aca="false">RAW_DATA!D3065</f>
        <v>KID-KURTA-001</v>
      </c>
      <c r="E3069" s="14" t="str">
        <f aca="false">RAW_DATA!E3065</f>
        <v>2024-06-10</v>
      </c>
      <c r="F3069" s="14" t="str">
        <f aca="false">RAW_DATA!F3065</f>
        <v>2024-06-13</v>
      </c>
      <c r="G3069" s="2" t="str">
        <f aca="false">RAW_DATA!G3065</f>
        <v>Gandaki</v>
      </c>
      <c r="H3069" s="4" t="n">
        <f aca="false">RAW_DATA!H3065</f>
        <v>9203.88</v>
      </c>
      <c r="I3069" s="5" t="n">
        <f aca="false">RAW_DATA!I3065</f>
        <v>20</v>
      </c>
      <c r="J3069" s="2" t="str">
        <f aca="false">RAW_DATA!J3065</f>
        <v>No</v>
      </c>
      <c r="K3069" s="15" t="n">
        <f aca="false">IF(AND(F3069&lt;&gt;"",E3069&lt;&gt;""),DATEVALUE(F3069)-DATEVALUE(E3069),"")</f>
        <v>3</v>
      </c>
      <c r="L3069" s="4" t="n">
        <f aca="false">H3069*(1-I3069/100)</f>
        <v>7363.104</v>
      </c>
      <c r="M3069" s="4" t="n">
        <f aca="false">H3069*CALCULATIONS!$B$2</f>
        <v>5522.328</v>
      </c>
      <c r="N3069" s="4" t="n">
        <f aca="false">IF(J3069="Yes",H3069*CALCULATIONS!$B$3,0)</f>
        <v>0</v>
      </c>
      <c r="O3069" s="4" t="n">
        <f aca="false">L3069-M3069-N3069</f>
        <v>1840.776</v>
      </c>
      <c r="P3069" s="16" t="n">
        <f aca="false">IF(L3069&gt;0,O3069/L3069,"")</f>
        <v>0.25</v>
      </c>
    </row>
    <row r="3070" customFormat="false" ht="15" hidden="false" customHeight="false" outlineLevel="0" collapsed="false">
      <c r="A3070" s="2" t="str">
        <f aca="false">RAW_DATA!A3066</f>
        <v>ORD-103065</v>
      </c>
      <c r="B3070" s="2" t="str">
        <f aca="false">RAW_DATA!B3066</f>
        <v>CUST-2555</v>
      </c>
      <c r="C3070" s="2" t="str">
        <f aca="false">RAW_DATA!C3066</f>
        <v>Women</v>
      </c>
      <c r="D3070" s="2" t="str">
        <f aca="false">RAW_DATA!D3066</f>
        <v>WOM-SAREE-001</v>
      </c>
      <c r="E3070" s="14" t="str">
        <f aca="false">RAW_DATA!E3066</f>
        <v>2024-06-20</v>
      </c>
      <c r="F3070" s="14" t="str">
        <f aca="false">RAW_DATA!F3066</f>
        <v>2024-07-05</v>
      </c>
      <c r="G3070" s="2" t="str">
        <f aca="false">RAW_DATA!G3066</f>
        <v>Bagmati</v>
      </c>
      <c r="H3070" s="4" t="n">
        <f aca="false">RAW_DATA!H3066</f>
        <v>6433.68</v>
      </c>
      <c r="I3070" s="5" t="n">
        <f aca="false">RAW_DATA!I3066</f>
        <v>30</v>
      </c>
      <c r="J3070" s="2" t="str">
        <f aca="false">RAW_DATA!J3066</f>
        <v>No</v>
      </c>
      <c r="K3070" s="15" t="n">
        <f aca="false">IF(AND(F3070&lt;&gt;"",E3070&lt;&gt;""),DATEVALUE(F3070)-DATEVALUE(E3070),"")</f>
        <v>15</v>
      </c>
      <c r="L3070" s="4" t="n">
        <f aca="false">H3070*(1-I3070/100)</f>
        <v>4503.576</v>
      </c>
      <c r="M3070" s="4" t="n">
        <f aca="false">H3070*CALCULATIONS!$B$2</f>
        <v>3860.208</v>
      </c>
      <c r="N3070" s="4" t="n">
        <f aca="false">IF(J3070="Yes",H3070*CALCULATIONS!$B$3,0)</f>
        <v>0</v>
      </c>
      <c r="O3070" s="4" t="n">
        <f aca="false">L3070-M3070-N3070</f>
        <v>643.368</v>
      </c>
      <c r="P3070" s="16" t="n">
        <f aca="false">IF(L3070&gt;0,O3070/L3070,"")</f>
        <v>0.142857142857143</v>
      </c>
    </row>
    <row r="3071" customFormat="false" ht="15" hidden="false" customHeight="false" outlineLevel="0" collapsed="false">
      <c r="A3071" s="2" t="str">
        <f aca="false">RAW_DATA!A3067</f>
        <v>ORD-103066</v>
      </c>
      <c r="B3071" s="2" t="str">
        <f aca="false">RAW_DATA!B3067</f>
        <v>CUST-6134</v>
      </c>
      <c r="C3071" s="2" t="str">
        <f aca="false">RAW_DATA!C3067</f>
        <v>Women</v>
      </c>
      <c r="D3071" s="2" t="str">
        <f aca="false">RAW_DATA!D3067</f>
        <v>WOM-CARDIGAN-001</v>
      </c>
      <c r="E3071" s="14" t="str">
        <f aca="false">RAW_DATA!E3067</f>
        <v>2024-09-09</v>
      </c>
      <c r="F3071" s="14" t="str">
        <f aca="false">RAW_DATA!F3067</f>
        <v>2024-09-12</v>
      </c>
      <c r="G3071" s="2" t="str">
        <f aca="false">RAW_DATA!G3067</f>
        <v>Lumbini</v>
      </c>
      <c r="H3071" s="4" t="n">
        <f aca="false">RAW_DATA!H3067</f>
        <v>6773.69</v>
      </c>
      <c r="I3071" s="5" t="n">
        <f aca="false">RAW_DATA!I3067</f>
        <v>0</v>
      </c>
      <c r="J3071" s="2" t="str">
        <f aca="false">RAW_DATA!J3067</f>
        <v>No</v>
      </c>
      <c r="K3071" s="15" t="n">
        <f aca="false">IF(AND(F3071&lt;&gt;"",E3071&lt;&gt;""),DATEVALUE(F3071)-DATEVALUE(E3071),"")</f>
        <v>3</v>
      </c>
      <c r="L3071" s="4" t="n">
        <f aca="false">H3071*(1-I3071/100)</f>
        <v>6773.69</v>
      </c>
      <c r="M3071" s="4" t="n">
        <f aca="false">H3071*CALCULATIONS!$B$2</f>
        <v>4064.214</v>
      </c>
      <c r="N3071" s="4" t="n">
        <f aca="false">IF(J3071="Yes",H3071*CALCULATIONS!$B$3,0)</f>
        <v>0</v>
      </c>
      <c r="O3071" s="4" t="n">
        <f aca="false">L3071-M3071-N3071</f>
        <v>2709.476</v>
      </c>
      <c r="P3071" s="16" t="n">
        <f aca="false">IF(L3071&gt;0,O3071/L3071,"")</f>
        <v>0.4</v>
      </c>
    </row>
    <row r="3072" customFormat="false" ht="15" hidden="false" customHeight="false" outlineLevel="0" collapsed="false">
      <c r="A3072" s="2" t="str">
        <f aca="false">RAW_DATA!A3068</f>
        <v>ORD-103067</v>
      </c>
      <c r="B3072" s="2" t="str">
        <f aca="false">RAW_DATA!B3068</f>
        <v>CUST-7005</v>
      </c>
      <c r="C3072" s="2" t="str">
        <f aca="false">RAW_DATA!C3068</f>
        <v>Women</v>
      </c>
      <c r="D3072" s="2" t="str">
        <f aca="false">RAW_DATA!D3068</f>
        <v>WOM-TOP-001</v>
      </c>
      <c r="E3072" s="14" t="str">
        <f aca="false">RAW_DATA!E3068</f>
        <v>2024-02-18</v>
      </c>
      <c r="F3072" s="14" t="str">
        <f aca="false">RAW_DATA!F3068</f>
        <v>2024-02-21</v>
      </c>
      <c r="G3072" s="2" t="str">
        <f aca="false">RAW_DATA!G3068</f>
        <v>Bagmati</v>
      </c>
      <c r="H3072" s="4" t="n">
        <f aca="false">RAW_DATA!H3068</f>
        <v>3401.69</v>
      </c>
      <c r="I3072" s="5" t="n">
        <f aca="false">RAW_DATA!I3068</f>
        <v>15</v>
      </c>
      <c r="J3072" s="2" t="str">
        <f aca="false">RAW_DATA!J3068</f>
        <v>No</v>
      </c>
      <c r="K3072" s="15" t="n">
        <f aca="false">IF(AND(F3072&lt;&gt;"",E3072&lt;&gt;""),DATEVALUE(F3072)-DATEVALUE(E3072),"")</f>
        <v>3</v>
      </c>
      <c r="L3072" s="4" t="n">
        <f aca="false">H3072*(1-I3072/100)</f>
        <v>2891.4365</v>
      </c>
      <c r="M3072" s="4" t="n">
        <f aca="false">H3072*CALCULATIONS!$B$2</f>
        <v>2041.014</v>
      </c>
      <c r="N3072" s="4" t="n">
        <f aca="false">IF(J3072="Yes",H3072*CALCULATIONS!$B$3,0)</f>
        <v>0</v>
      </c>
      <c r="O3072" s="4" t="n">
        <f aca="false">L3072-M3072-N3072</f>
        <v>850.4225</v>
      </c>
      <c r="P3072" s="16" t="n">
        <f aca="false">IF(L3072&gt;0,O3072/L3072,"")</f>
        <v>0.294117647058824</v>
      </c>
    </row>
    <row r="3073" customFormat="false" ht="15" hidden="false" customHeight="false" outlineLevel="0" collapsed="false">
      <c r="A3073" s="2" t="str">
        <f aca="false">RAW_DATA!A3069</f>
        <v>ORD-103068</v>
      </c>
      <c r="B3073" s="2" t="str">
        <f aca="false">RAW_DATA!B3069</f>
        <v>CUST-7725</v>
      </c>
      <c r="C3073" s="2" t="str">
        <f aca="false">RAW_DATA!C3069</f>
        <v>Kids</v>
      </c>
      <c r="D3073" s="2" t="str">
        <f aca="false">RAW_DATA!D3069</f>
        <v>KID-HOODIE-001</v>
      </c>
      <c r="E3073" s="14" t="str">
        <f aca="false">RAW_DATA!E3069</f>
        <v>2024-07-31</v>
      </c>
      <c r="F3073" s="14" t="str">
        <f aca="false">RAW_DATA!F3069</f>
        <v>2024-08-02</v>
      </c>
      <c r="G3073" s="2" t="str">
        <f aca="false">RAW_DATA!G3069</f>
        <v>Karnali</v>
      </c>
      <c r="H3073" s="4" t="n">
        <f aca="false">RAW_DATA!H3069</f>
        <v>13067.64</v>
      </c>
      <c r="I3073" s="5" t="n">
        <f aca="false">RAW_DATA!I3069</f>
        <v>25</v>
      </c>
      <c r="J3073" s="2" t="str">
        <f aca="false">RAW_DATA!J3069</f>
        <v>No</v>
      </c>
      <c r="K3073" s="15" t="n">
        <f aca="false">IF(AND(F3073&lt;&gt;"",E3073&lt;&gt;""),DATEVALUE(F3073)-DATEVALUE(E3073),"")</f>
        <v>2</v>
      </c>
      <c r="L3073" s="4" t="n">
        <f aca="false">H3073*(1-I3073/100)</f>
        <v>9800.73</v>
      </c>
      <c r="M3073" s="4" t="n">
        <f aca="false">H3073*CALCULATIONS!$B$2</f>
        <v>7840.584</v>
      </c>
      <c r="N3073" s="4" t="n">
        <f aca="false">IF(J3073="Yes",H3073*CALCULATIONS!$B$3,0)</f>
        <v>0</v>
      </c>
      <c r="O3073" s="4" t="n">
        <f aca="false">L3073-M3073-N3073</f>
        <v>1960.146</v>
      </c>
      <c r="P3073" s="16" t="n">
        <f aca="false">IF(L3073&gt;0,O3073/L3073,"")</f>
        <v>0.2</v>
      </c>
    </row>
    <row r="3074" customFormat="false" ht="15" hidden="false" customHeight="false" outlineLevel="0" collapsed="false">
      <c r="A3074" s="2" t="str">
        <f aca="false">RAW_DATA!A3070</f>
        <v>ORD-103069</v>
      </c>
      <c r="B3074" s="2" t="str">
        <f aca="false">RAW_DATA!B3070</f>
        <v>CUST-1877</v>
      </c>
      <c r="C3074" s="2" t="str">
        <f aca="false">RAW_DATA!C3070</f>
        <v>Men</v>
      </c>
      <c r="D3074" s="2" t="str">
        <f aca="false">RAW_DATA!D3070</f>
        <v>MEN-CHINO-001</v>
      </c>
      <c r="E3074" s="14" t="str">
        <f aca="false">RAW_DATA!E3070</f>
        <v>2024-04-18</v>
      </c>
      <c r="F3074" s="14" t="str">
        <f aca="false">RAW_DATA!F3070</f>
        <v>2024-04-24</v>
      </c>
      <c r="G3074" s="2" t="str">
        <f aca="false">RAW_DATA!G3070</f>
        <v>Gandaki</v>
      </c>
      <c r="H3074" s="4" t="n">
        <f aca="false">RAW_DATA!H3070</f>
        <v>8822.4</v>
      </c>
      <c r="I3074" s="5" t="n">
        <f aca="false">RAW_DATA!I3070</f>
        <v>0</v>
      </c>
      <c r="J3074" s="2" t="str">
        <f aca="false">RAW_DATA!J3070</f>
        <v>No</v>
      </c>
      <c r="K3074" s="15" t="n">
        <f aca="false">IF(AND(F3074&lt;&gt;"",E3074&lt;&gt;""),DATEVALUE(F3074)-DATEVALUE(E3074),"")</f>
        <v>6</v>
      </c>
      <c r="L3074" s="4" t="n">
        <f aca="false">H3074*(1-I3074/100)</f>
        <v>8822.4</v>
      </c>
      <c r="M3074" s="4" t="n">
        <f aca="false">H3074*CALCULATIONS!$B$2</f>
        <v>5293.44</v>
      </c>
      <c r="N3074" s="4" t="n">
        <f aca="false">IF(J3074="Yes",H3074*CALCULATIONS!$B$3,0)</f>
        <v>0</v>
      </c>
      <c r="O3074" s="4" t="n">
        <f aca="false">L3074-M3074-N3074</f>
        <v>3528.96</v>
      </c>
      <c r="P3074" s="16" t="n">
        <f aca="false">IF(L3074&gt;0,O3074/L3074,"")</f>
        <v>0.4</v>
      </c>
    </row>
    <row r="3075" customFormat="false" ht="15" hidden="false" customHeight="false" outlineLevel="0" collapsed="false">
      <c r="A3075" s="2" t="str">
        <f aca="false">RAW_DATA!A3071</f>
        <v>ORD-103070</v>
      </c>
      <c r="B3075" s="2" t="str">
        <f aca="false">RAW_DATA!B3071</f>
        <v>CUST-7979</v>
      </c>
      <c r="C3075" s="2" t="str">
        <f aca="false">RAW_DATA!C3071</f>
        <v>Men</v>
      </c>
      <c r="D3075" s="2" t="str">
        <f aca="false">RAW_DATA!D3071</f>
        <v>MEN-JEANS-001</v>
      </c>
      <c r="E3075" s="14" t="str">
        <f aca="false">RAW_DATA!E3071</f>
        <v>2024-11-25</v>
      </c>
      <c r="F3075" s="14" t="str">
        <f aca="false">RAW_DATA!F3071</f>
        <v>2024-12-04</v>
      </c>
      <c r="G3075" s="2" t="str">
        <f aca="false">RAW_DATA!G3071</f>
        <v>Lumbini</v>
      </c>
      <c r="H3075" s="4" t="n">
        <f aca="false">RAW_DATA!H3071</f>
        <v>11572.34</v>
      </c>
      <c r="I3075" s="5" t="n">
        <f aca="false">RAW_DATA!I3071</f>
        <v>0</v>
      </c>
      <c r="J3075" s="2" t="str">
        <f aca="false">RAW_DATA!J3071</f>
        <v>No</v>
      </c>
      <c r="K3075" s="15" t="n">
        <f aca="false">IF(AND(F3075&lt;&gt;"",E3075&lt;&gt;""),DATEVALUE(F3075)-DATEVALUE(E3075),"")</f>
        <v>9</v>
      </c>
      <c r="L3075" s="4" t="n">
        <f aca="false">H3075*(1-I3075/100)</f>
        <v>11572.34</v>
      </c>
      <c r="M3075" s="4" t="n">
        <f aca="false">H3075*CALCULATIONS!$B$2</f>
        <v>6943.404</v>
      </c>
      <c r="N3075" s="4" t="n">
        <f aca="false">IF(J3075="Yes",H3075*CALCULATIONS!$B$3,0)</f>
        <v>0</v>
      </c>
      <c r="O3075" s="4" t="n">
        <f aca="false">L3075-M3075-N3075</f>
        <v>4628.936</v>
      </c>
      <c r="P3075" s="16" t="n">
        <f aca="false">IF(L3075&gt;0,O3075/L3075,"")</f>
        <v>0.4</v>
      </c>
    </row>
    <row r="3076" customFormat="false" ht="15" hidden="false" customHeight="false" outlineLevel="0" collapsed="false">
      <c r="A3076" s="2" t="str">
        <f aca="false">RAW_DATA!A3072</f>
        <v>ORD-103071</v>
      </c>
      <c r="B3076" s="2" t="str">
        <f aca="false">RAW_DATA!B3072</f>
        <v>CUST-4186</v>
      </c>
      <c r="C3076" s="2" t="str">
        <f aca="false">RAW_DATA!C3072</f>
        <v>Kids</v>
      </c>
      <c r="D3076" s="2" t="str">
        <f aca="false">RAW_DATA!D3072</f>
        <v>KID-UNIFORM-001</v>
      </c>
      <c r="E3076" s="14" t="str">
        <f aca="false">RAW_DATA!E3072</f>
        <v>2024-02-28</v>
      </c>
      <c r="F3076" s="14" t="str">
        <f aca="false">RAW_DATA!F3072</f>
        <v>2024-03-04</v>
      </c>
      <c r="G3076" s="2" t="str">
        <f aca="false">RAW_DATA!G3072</f>
        <v>Bagmati</v>
      </c>
      <c r="H3076" s="4" t="n">
        <f aca="false">RAW_DATA!H3072</f>
        <v>10586.31</v>
      </c>
      <c r="I3076" s="5" t="n">
        <f aca="false">RAW_DATA!I3072</f>
        <v>25</v>
      </c>
      <c r="J3076" s="2" t="str">
        <f aca="false">RAW_DATA!J3072</f>
        <v>No</v>
      </c>
      <c r="K3076" s="15" t="n">
        <f aca="false">IF(AND(F3076&lt;&gt;"",E3076&lt;&gt;""),DATEVALUE(F3076)-DATEVALUE(E3076),"")</f>
        <v>5</v>
      </c>
      <c r="L3076" s="4" t="n">
        <f aca="false">H3076*(1-I3076/100)</f>
        <v>7939.7325</v>
      </c>
      <c r="M3076" s="4" t="n">
        <f aca="false">H3076*CALCULATIONS!$B$2</f>
        <v>6351.786</v>
      </c>
      <c r="N3076" s="4" t="n">
        <f aca="false">IF(J3076="Yes",H3076*CALCULATIONS!$B$3,0)</f>
        <v>0</v>
      </c>
      <c r="O3076" s="4" t="n">
        <f aca="false">L3076-M3076-N3076</f>
        <v>1587.9465</v>
      </c>
      <c r="P3076" s="16" t="n">
        <f aca="false">IF(L3076&gt;0,O3076/L3076,"")</f>
        <v>0.2</v>
      </c>
    </row>
    <row r="3077" customFormat="false" ht="15" hidden="false" customHeight="false" outlineLevel="0" collapsed="false">
      <c r="A3077" s="2" t="str">
        <f aca="false">RAW_DATA!A3073</f>
        <v>ORD-103072</v>
      </c>
      <c r="B3077" s="2" t="str">
        <f aca="false">RAW_DATA!B3073</f>
        <v>CUST-1600</v>
      </c>
      <c r="C3077" s="2" t="str">
        <f aca="false">RAW_DATA!C3073</f>
        <v>Women</v>
      </c>
      <c r="D3077" s="2" t="str">
        <f aca="false">RAW_DATA!D3073</f>
        <v>WOM-SAREE-001</v>
      </c>
      <c r="E3077" s="14" t="str">
        <f aca="false">RAW_DATA!E3073</f>
        <v>2024-11-10</v>
      </c>
      <c r="F3077" s="14" t="str">
        <f aca="false">RAW_DATA!F3073</f>
        <v>2024-11-20</v>
      </c>
      <c r="G3077" s="2" t="str">
        <f aca="false">RAW_DATA!G3073</f>
        <v>Karnali</v>
      </c>
      <c r="H3077" s="4" t="n">
        <f aca="false">RAW_DATA!H3073</f>
        <v>1614.79</v>
      </c>
      <c r="I3077" s="5" t="n">
        <f aca="false">RAW_DATA!I3073</f>
        <v>5</v>
      </c>
      <c r="J3077" s="2" t="str">
        <f aca="false">RAW_DATA!J3073</f>
        <v>No</v>
      </c>
      <c r="K3077" s="15" t="n">
        <f aca="false">IF(AND(F3077&lt;&gt;"",E3077&lt;&gt;""),DATEVALUE(F3077)-DATEVALUE(E3077),"")</f>
        <v>10</v>
      </c>
      <c r="L3077" s="4" t="n">
        <f aca="false">H3077*(1-I3077/100)</f>
        <v>1534.0505</v>
      </c>
      <c r="M3077" s="4" t="n">
        <f aca="false">H3077*CALCULATIONS!$B$2</f>
        <v>968.874</v>
      </c>
      <c r="N3077" s="4" t="n">
        <f aca="false">IF(J3077="Yes",H3077*CALCULATIONS!$B$3,0)</f>
        <v>0</v>
      </c>
      <c r="O3077" s="4" t="n">
        <f aca="false">L3077-M3077-N3077</f>
        <v>565.1765</v>
      </c>
      <c r="P3077" s="16" t="n">
        <f aca="false">IF(L3077&gt;0,O3077/L3077,"")</f>
        <v>0.368421052631579</v>
      </c>
    </row>
    <row r="3078" customFormat="false" ht="15" hidden="false" customHeight="false" outlineLevel="0" collapsed="false">
      <c r="A3078" s="2" t="str">
        <f aca="false">RAW_DATA!A3074</f>
        <v>ORD-103073</v>
      </c>
      <c r="B3078" s="2" t="str">
        <f aca="false">RAW_DATA!B3074</f>
        <v>CUST-6853</v>
      </c>
      <c r="C3078" s="2" t="str">
        <f aca="false">RAW_DATA!C3074</f>
        <v>Women</v>
      </c>
      <c r="D3078" s="2" t="str">
        <f aca="false">RAW_DATA!D3074</f>
        <v>WOM-KURTA-001</v>
      </c>
      <c r="E3078" s="14" t="str">
        <f aca="false">RAW_DATA!E3074</f>
        <v>2024-05-04</v>
      </c>
      <c r="F3078" s="14" t="str">
        <f aca="false">RAW_DATA!F3074</f>
        <v>2024-05-09</v>
      </c>
      <c r="G3078" s="2" t="str">
        <f aca="false">RAW_DATA!G3074</f>
        <v>Madhesh</v>
      </c>
      <c r="H3078" s="4" t="n">
        <f aca="false">RAW_DATA!H3074</f>
        <v>12604.51</v>
      </c>
      <c r="I3078" s="5" t="n">
        <f aca="false">RAW_DATA!I3074</f>
        <v>20</v>
      </c>
      <c r="J3078" s="2" t="str">
        <f aca="false">RAW_DATA!J3074</f>
        <v>Yes</v>
      </c>
      <c r="K3078" s="15" t="n">
        <f aca="false">IF(AND(F3078&lt;&gt;"",E3078&lt;&gt;""),DATEVALUE(F3078)-DATEVALUE(E3078),"")</f>
        <v>5</v>
      </c>
      <c r="L3078" s="4" t="n">
        <f aca="false">H3078*(1-I3078/100)</f>
        <v>10083.608</v>
      </c>
      <c r="M3078" s="4" t="n">
        <f aca="false">H3078*CALCULATIONS!$B$2</f>
        <v>7562.706</v>
      </c>
      <c r="N3078" s="4" t="n">
        <f aca="false">IF(J3078="Yes",H3078*CALCULATIONS!$B$3,0)</f>
        <v>2520.902</v>
      </c>
      <c r="O3078" s="4" t="n">
        <f aca="false">L3078-M3078-N3078</f>
        <v>0</v>
      </c>
      <c r="P3078" s="16" t="n">
        <f aca="false">IF(L3078&gt;0,O3078/L3078,"")</f>
        <v>0</v>
      </c>
    </row>
    <row r="3079" customFormat="false" ht="15" hidden="false" customHeight="false" outlineLevel="0" collapsed="false">
      <c r="A3079" s="2" t="str">
        <f aca="false">RAW_DATA!A3075</f>
        <v>ORD-103074</v>
      </c>
      <c r="B3079" s="2" t="str">
        <f aca="false">RAW_DATA!B3075</f>
        <v>CUST-4840</v>
      </c>
      <c r="C3079" s="2" t="str">
        <f aca="false">RAW_DATA!C3075</f>
        <v>Women</v>
      </c>
      <c r="D3079" s="2" t="str">
        <f aca="false">RAW_DATA!D3075</f>
        <v>WOM-BLOUSE-001</v>
      </c>
      <c r="E3079" s="14" t="str">
        <f aca="false">RAW_DATA!E3075</f>
        <v>2024-06-23</v>
      </c>
      <c r="F3079" s="14" t="str">
        <f aca="false">RAW_DATA!F3075</f>
        <v>2024-06-30</v>
      </c>
      <c r="G3079" s="2" t="str">
        <f aca="false">RAW_DATA!G3075</f>
        <v>Gandaki</v>
      </c>
      <c r="H3079" s="4" t="n">
        <f aca="false">RAW_DATA!H3075</f>
        <v>7801.07</v>
      </c>
      <c r="I3079" s="5" t="n">
        <f aca="false">RAW_DATA!I3075</f>
        <v>10</v>
      </c>
      <c r="J3079" s="2" t="str">
        <f aca="false">RAW_DATA!J3075</f>
        <v>No</v>
      </c>
      <c r="K3079" s="15" t="n">
        <f aca="false">IF(AND(F3079&lt;&gt;"",E3079&lt;&gt;""),DATEVALUE(F3079)-DATEVALUE(E3079),"")</f>
        <v>7</v>
      </c>
      <c r="L3079" s="4" t="n">
        <f aca="false">H3079*(1-I3079/100)</f>
        <v>7020.963</v>
      </c>
      <c r="M3079" s="4" t="n">
        <f aca="false">H3079*CALCULATIONS!$B$2</f>
        <v>4680.642</v>
      </c>
      <c r="N3079" s="4" t="n">
        <f aca="false">IF(J3079="Yes",H3079*CALCULATIONS!$B$3,0)</f>
        <v>0</v>
      </c>
      <c r="O3079" s="4" t="n">
        <f aca="false">L3079-M3079-N3079</f>
        <v>2340.321</v>
      </c>
      <c r="P3079" s="16" t="n">
        <f aca="false">IF(L3079&gt;0,O3079/L3079,"")</f>
        <v>0.333333333333333</v>
      </c>
    </row>
    <row r="3080" customFormat="false" ht="15" hidden="false" customHeight="false" outlineLevel="0" collapsed="false">
      <c r="A3080" s="2" t="str">
        <f aca="false">RAW_DATA!A3076</f>
        <v>ORD-103075</v>
      </c>
      <c r="B3080" s="2" t="str">
        <f aca="false">RAW_DATA!B3076</f>
        <v>CUST-4568</v>
      </c>
      <c r="C3080" s="2" t="str">
        <f aca="false">RAW_DATA!C3076</f>
        <v>Women</v>
      </c>
      <c r="D3080" s="2" t="str">
        <f aca="false">RAW_DATA!D3076</f>
        <v>WOM-SCARF-001</v>
      </c>
      <c r="E3080" s="14" t="str">
        <f aca="false">RAW_DATA!E3076</f>
        <v>2024-09-03</v>
      </c>
      <c r="F3080" s="14" t="str">
        <f aca="false">RAW_DATA!F3076</f>
        <v>2024-09-13</v>
      </c>
      <c r="G3080" s="2" t="str">
        <f aca="false">RAW_DATA!G3076</f>
        <v>Gandaki</v>
      </c>
      <c r="H3080" s="4" t="n">
        <f aca="false">RAW_DATA!H3076</f>
        <v>2293.1</v>
      </c>
      <c r="I3080" s="5" t="n">
        <f aca="false">RAW_DATA!I3076</f>
        <v>30</v>
      </c>
      <c r="J3080" s="2" t="str">
        <f aca="false">RAW_DATA!J3076</f>
        <v>No</v>
      </c>
      <c r="K3080" s="15" t="n">
        <f aca="false">IF(AND(F3080&lt;&gt;"",E3080&lt;&gt;""),DATEVALUE(F3080)-DATEVALUE(E3080),"")</f>
        <v>10</v>
      </c>
      <c r="L3080" s="4" t="n">
        <f aca="false">H3080*(1-I3080/100)</f>
        <v>1605.17</v>
      </c>
      <c r="M3080" s="4" t="n">
        <f aca="false">H3080*CALCULATIONS!$B$2</f>
        <v>1375.86</v>
      </c>
      <c r="N3080" s="4" t="n">
        <f aca="false">IF(J3080="Yes",H3080*CALCULATIONS!$B$3,0)</f>
        <v>0</v>
      </c>
      <c r="O3080" s="4" t="n">
        <f aca="false">L3080-M3080-N3080</f>
        <v>229.31</v>
      </c>
      <c r="P3080" s="16" t="n">
        <f aca="false">IF(L3080&gt;0,O3080/L3080,"")</f>
        <v>0.142857142857143</v>
      </c>
    </row>
    <row r="3081" customFormat="false" ht="15" hidden="false" customHeight="false" outlineLevel="0" collapsed="false">
      <c r="A3081" s="2" t="str">
        <f aca="false">RAW_DATA!A3077</f>
        <v>ORD-103076</v>
      </c>
      <c r="B3081" s="2" t="str">
        <f aca="false">RAW_DATA!B3077</f>
        <v>CUST-2142</v>
      </c>
      <c r="C3081" s="2" t="str">
        <f aca="false">RAW_DATA!C3077</f>
        <v>Women</v>
      </c>
      <c r="D3081" s="2" t="str">
        <f aca="false">RAW_DATA!D3077</f>
        <v>WOM-DRESS-001</v>
      </c>
      <c r="E3081" s="14" t="str">
        <f aca="false">RAW_DATA!E3077</f>
        <v>2024-06-24</v>
      </c>
      <c r="F3081" s="14" t="str">
        <f aca="false">RAW_DATA!F3077</f>
        <v>2024-06-26</v>
      </c>
      <c r="G3081" s="2" t="str">
        <f aca="false">RAW_DATA!G3077</f>
        <v>Bagmati</v>
      </c>
      <c r="H3081" s="4" t="n">
        <f aca="false">RAW_DATA!H3077</f>
        <v>11769.34</v>
      </c>
      <c r="I3081" s="5" t="n">
        <f aca="false">RAW_DATA!I3077</f>
        <v>10</v>
      </c>
      <c r="J3081" s="2" t="str">
        <f aca="false">RAW_DATA!J3077</f>
        <v>No</v>
      </c>
      <c r="K3081" s="15" t="n">
        <f aca="false">IF(AND(F3081&lt;&gt;"",E3081&lt;&gt;""),DATEVALUE(F3081)-DATEVALUE(E3081),"")</f>
        <v>2</v>
      </c>
      <c r="L3081" s="4" t="n">
        <f aca="false">H3081*(1-I3081/100)</f>
        <v>10592.406</v>
      </c>
      <c r="M3081" s="4" t="n">
        <f aca="false">H3081*CALCULATIONS!$B$2</f>
        <v>7061.604</v>
      </c>
      <c r="N3081" s="4" t="n">
        <f aca="false">IF(J3081="Yes",H3081*CALCULATIONS!$B$3,0)</f>
        <v>0</v>
      </c>
      <c r="O3081" s="4" t="n">
        <f aca="false">L3081-M3081-N3081</f>
        <v>3530.802</v>
      </c>
      <c r="P3081" s="16" t="n">
        <f aca="false">IF(L3081&gt;0,O3081/L3081,"")</f>
        <v>0.333333333333333</v>
      </c>
    </row>
    <row r="3082" customFormat="false" ht="15" hidden="false" customHeight="false" outlineLevel="0" collapsed="false">
      <c r="A3082" s="2" t="str">
        <f aca="false">RAW_DATA!A3078</f>
        <v>ORD-103077</v>
      </c>
      <c r="B3082" s="2" t="str">
        <f aca="false">RAW_DATA!B3078</f>
        <v>CUST-3940</v>
      </c>
      <c r="C3082" s="2" t="str">
        <f aca="false">RAW_DATA!C3078</f>
        <v>Kids</v>
      </c>
      <c r="D3082" s="2" t="str">
        <f aca="false">RAW_DATA!D3078</f>
        <v>KID-JEANS-001</v>
      </c>
      <c r="E3082" s="14" t="str">
        <f aca="false">RAW_DATA!E3078</f>
        <v>2024-05-10</v>
      </c>
      <c r="F3082" s="14" t="str">
        <f aca="false">RAW_DATA!F3078</f>
        <v>2024-05-19</v>
      </c>
      <c r="G3082" s="2" t="str">
        <f aca="false">RAW_DATA!G3078</f>
        <v>Madhesh</v>
      </c>
      <c r="H3082" s="4" t="n">
        <f aca="false">RAW_DATA!H3078</f>
        <v>9625.58</v>
      </c>
      <c r="I3082" s="5" t="n">
        <f aca="false">RAW_DATA!I3078</f>
        <v>0</v>
      </c>
      <c r="J3082" s="2" t="str">
        <f aca="false">RAW_DATA!J3078</f>
        <v>No</v>
      </c>
      <c r="K3082" s="15" t="n">
        <f aca="false">IF(AND(F3082&lt;&gt;"",E3082&lt;&gt;""),DATEVALUE(F3082)-DATEVALUE(E3082),"")</f>
        <v>9</v>
      </c>
      <c r="L3082" s="4" t="n">
        <f aca="false">H3082*(1-I3082/100)</f>
        <v>9625.58</v>
      </c>
      <c r="M3082" s="4" t="n">
        <f aca="false">H3082*CALCULATIONS!$B$2</f>
        <v>5775.348</v>
      </c>
      <c r="N3082" s="4" t="n">
        <f aca="false">IF(J3082="Yes",H3082*CALCULATIONS!$B$3,0)</f>
        <v>0</v>
      </c>
      <c r="O3082" s="4" t="n">
        <f aca="false">L3082-M3082-N3082</f>
        <v>3850.232</v>
      </c>
      <c r="P3082" s="16" t="n">
        <f aca="false">IF(L3082&gt;0,O3082/L3082,"")</f>
        <v>0.4</v>
      </c>
    </row>
    <row r="3083" customFormat="false" ht="15" hidden="false" customHeight="false" outlineLevel="0" collapsed="false">
      <c r="A3083" s="2" t="str">
        <f aca="false">RAW_DATA!A3079</f>
        <v>ORD-103078</v>
      </c>
      <c r="B3083" s="2" t="str">
        <f aca="false">RAW_DATA!B3079</f>
        <v>CUST-9880</v>
      </c>
      <c r="C3083" s="2" t="str">
        <f aca="false">RAW_DATA!C3079</f>
        <v>Kids</v>
      </c>
      <c r="D3083" s="2" t="str">
        <f aca="false">RAW_DATA!D3079</f>
        <v>KID-FROCK-001</v>
      </c>
      <c r="E3083" s="14" t="str">
        <f aca="false">RAW_DATA!E3079</f>
        <v>2024-07-26</v>
      </c>
      <c r="F3083" s="14" t="str">
        <f aca="false">RAW_DATA!F3079</f>
        <v>2024-08-04</v>
      </c>
      <c r="G3083" s="2" t="str">
        <f aca="false">RAW_DATA!G3079</f>
        <v>Karnali</v>
      </c>
      <c r="H3083" s="4" t="n">
        <f aca="false">RAW_DATA!H3079</f>
        <v>10746.69</v>
      </c>
      <c r="I3083" s="5" t="n">
        <f aca="false">RAW_DATA!I3079</f>
        <v>5</v>
      </c>
      <c r="J3083" s="2" t="str">
        <f aca="false">RAW_DATA!J3079</f>
        <v>Yes</v>
      </c>
      <c r="K3083" s="15" t="n">
        <f aca="false">IF(AND(F3083&lt;&gt;"",E3083&lt;&gt;""),DATEVALUE(F3083)-DATEVALUE(E3083),"")</f>
        <v>9</v>
      </c>
      <c r="L3083" s="4" t="n">
        <f aca="false">H3083*(1-I3083/100)</f>
        <v>10209.3555</v>
      </c>
      <c r="M3083" s="4" t="n">
        <f aca="false">H3083*CALCULATIONS!$B$2</f>
        <v>6448.014</v>
      </c>
      <c r="N3083" s="4" t="n">
        <f aca="false">IF(J3083="Yes",H3083*CALCULATIONS!$B$3,0)</f>
        <v>2149.338</v>
      </c>
      <c r="O3083" s="4" t="n">
        <f aca="false">L3083-M3083-N3083</f>
        <v>1612.0035</v>
      </c>
      <c r="P3083" s="16" t="n">
        <f aca="false">IF(L3083&gt;0,O3083/L3083,"")</f>
        <v>0.157894736842105</v>
      </c>
    </row>
    <row r="3084" customFormat="false" ht="15" hidden="false" customHeight="false" outlineLevel="0" collapsed="false">
      <c r="A3084" s="2" t="str">
        <f aca="false">RAW_DATA!A3080</f>
        <v>ORD-103079</v>
      </c>
      <c r="B3084" s="2" t="str">
        <f aca="false">RAW_DATA!B3080</f>
        <v>CUST-6215</v>
      </c>
      <c r="C3084" s="2" t="str">
        <f aca="false">RAW_DATA!C3080</f>
        <v>Men</v>
      </c>
      <c r="D3084" s="2" t="str">
        <f aca="false">RAW_DATA!D3080</f>
        <v>MEN-KURTA-001</v>
      </c>
      <c r="E3084" s="14" t="str">
        <f aca="false">RAW_DATA!E3080</f>
        <v>2024-04-16</v>
      </c>
      <c r="F3084" s="14" t="str">
        <f aca="false">RAW_DATA!F3080</f>
        <v>2024-04-24</v>
      </c>
      <c r="G3084" s="2" t="str">
        <f aca="false">RAW_DATA!G3080</f>
        <v>Gandaki</v>
      </c>
      <c r="H3084" s="4" t="n">
        <f aca="false">RAW_DATA!H3080</f>
        <v>4244.02</v>
      </c>
      <c r="I3084" s="5" t="n">
        <f aca="false">RAW_DATA!I3080</f>
        <v>10</v>
      </c>
      <c r="J3084" s="2" t="str">
        <f aca="false">RAW_DATA!J3080</f>
        <v>No</v>
      </c>
      <c r="K3084" s="15" t="n">
        <f aca="false">IF(AND(F3084&lt;&gt;"",E3084&lt;&gt;""),DATEVALUE(F3084)-DATEVALUE(E3084),"")</f>
        <v>8</v>
      </c>
      <c r="L3084" s="4" t="n">
        <f aca="false">H3084*(1-I3084/100)</f>
        <v>3819.618</v>
      </c>
      <c r="M3084" s="4" t="n">
        <f aca="false">H3084*CALCULATIONS!$B$2</f>
        <v>2546.412</v>
      </c>
      <c r="N3084" s="4" t="n">
        <f aca="false">IF(J3084="Yes",H3084*CALCULATIONS!$B$3,0)</f>
        <v>0</v>
      </c>
      <c r="O3084" s="4" t="n">
        <f aca="false">L3084-M3084-N3084</f>
        <v>1273.206</v>
      </c>
      <c r="P3084" s="16" t="n">
        <f aca="false">IF(L3084&gt;0,O3084/L3084,"")</f>
        <v>0.333333333333333</v>
      </c>
    </row>
    <row r="3085" customFormat="false" ht="15" hidden="false" customHeight="false" outlineLevel="0" collapsed="false">
      <c r="A3085" s="2" t="str">
        <f aca="false">RAW_DATA!A3081</f>
        <v>ORD-103080</v>
      </c>
      <c r="B3085" s="2" t="str">
        <f aca="false">RAW_DATA!B3081</f>
        <v>CUST-8705</v>
      </c>
      <c r="C3085" s="2" t="str">
        <f aca="false">RAW_DATA!C3081</f>
        <v>Men</v>
      </c>
      <c r="D3085" s="2" t="str">
        <f aca="false">RAW_DATA!D3081</f>
        <v>MEN-SUIT-001</v>
      </c>
      <c r="E3085" s="14" t="str">
        <f aca="false">RAW_DATA!E3081</f>
        <v>2024-05-04</v>
      </c>
      <c r="F3085" s="14" t="str">
        <f aca="false">RAW_DATA!F3081</f>
        <v>2024-05-05</v>
      </c>
      <c r="G3085" s="2" t="str">
        <f aca="false">RAW_DATA!G3081</f>
        <v>Madhesh</v>
      </c>
      <c r="H3085" s="4" t="n">
        <f aca="false">RAW_DATA!H3081</f>
        <v>1264.46</v>
      </c>
      <c r="I3085" s="5" t="n">
        <f aca="false">RAW_DATA!I3081</f>
        <v>30</v>
      </c>
      <c r="J3085" s="2" t="str">
        <f aca="false">RAW_DATA!J3081</f>
        <v>No</v>
      </c>
      <c r="K3085" s="15" t="n">
        <f aca="false">IF(AND(F3085&lt;&gt;"",E3085&lt;&gt;""),DATEVALUE(F3085)-DATEVALUE(E3085),"")</f>
        <v>1</v>
      </c>
      <c r="L3085" s="4" t="n">
        <f aca="false">H3085*(1-I3085/100)</f>
        <v>885.122</v>
      </c>
      <c r="M3085" s="4" t="n">
        <f aca="false">H3085*CALCULATIONS!$B$2</f>
        <v>758.676</v>
      </c>
      <c r="N3085" s="4" t="n">
        <f aca="false">IF(J3085="Yes",H3085*CALCULATIONS!$B$3,0)</f>
        <v>0</v>
      </c>
      <c r="O3085" s="4" t="n">
        <f aca="false">L3085-M3085-N3085</f>
        <v>126.446</v>
      </c>
      <c r="P3085" s="16" t="n">
        <f aca="false">IF(L3085&gt;0,O3085/L3085,"")</f>
        <v>0.142857142857143</v>
      </c>
    </row>
    <row r="3086" customFormat="false" ht="15" hidden="false" customHeight="false" outlineLevel="0" collapsed="false">
      <c r="A3086" s="2" t="str">
        <f aca="false">RAW_DATA!A3082</f>
        <v>ORD-103081</v>
      </c>
      <c r="B3086" s="2" t="str">
        <f aca="false">RAW_DATA!B3082</f>
        <v>CUST-6011</v>
      </c>
      <c r="C3086" s="2" t="str">
        <f aca="false">RAW_DATA!C3082</f>
        <v>Women</v>
      </c>
      <c r="D3086" s="2" t="str">
        <f aca="false">RAW_DATA!D3082</f>
        <v>WOM-CARDIGAN-001</v>
      </c>
      <c r="E3086" s="14" t="str">
        <f aca="false">RAW_DATA!E3082</f>
        <v>2024-11-14</v>
      </c>
      <c r="F3086" s="14" t="str">
        <f aca="false">RAW_DATA!F3082</f>
        <v>2024-11-15</v>
      </c>
      <c r="G3086" s="2" t="str">
        <f aca="false">RAW_DATA!G3082</f>
        <v>Lumbini</v>
      </c>
      <c r="H3086" s="4" t="n">
        <f aca="false">RAW_DATA!H3082</f>
        <v>11739.97</v>
      </c>
      <c r="I3086" s="5" t="n">
        <f aca="false">RAW_DATA!I3082</f>
        <v>10</v>
      </c>
      <c r="J3086" s="2" t="str">
        <f aca="false">RAW_DATA!J3082</f>
        <v>No</v>
      </c>
      <c r="K3086" s="15" t="n">
        <f aca="false">IF(AND(F3086&lt;&gt;"",E3086&lt;&gt;""),DATEVALUE(F3086)-DATEVALUE(E3086),"")</f>
        <v>1</v>
      </c>
      <c r="L3086" s="4" t="n">
        <f aca="false">H3086*(1-I3086/100)</f>
        <v>10565.973</v>
      </c>
      <c r="M3086" s="4" t="n">
        <f aca="false">H3086*CALCULATIONS!$B$2</f>
        <v>7043.982</v>
      </c>
      <c r="N3086" s="4" t="n">
        <f aca="false">IF(J3086="Yes",H3086*CALCULATIONS!$B$3,0)</f>
        <v>0</v>
      </c>
      <c r="O3086" s="4" t="n">
        <f aca="false">L3086-M3086-N3086</f>
        <v>3521.991</v>
      </c>
      <c r="P3086" s="16" t="n">
        <f aca="false">IF(L3086&gt;0,O3086/L3086,"")</f>
        <v>0.333333333333333</v>
      </c>
    </row>
    <row r="3087" customFormat="false" ht="15" hidden="false" customHeight="false" outlineLevel="0" collapsed="false">
      <c r="A3087" s="2" t="str">
        <f aca="false">RAW_DATA!A3083</f>
        <v>ORD-103082</v>
      </c>
      <c r="B3087" s="2" t="str">
        <f aca="false">RAW_DATA!B3083</f>
        <v>CUST-3880</v>
      </c>
      <c r="C3087" s="2" t="str">
        <f aca="false">RAW_DATA!C3083</f>
        <v>Men</v>
      </c>
      <c r="D3087" s="2" t="str">
        <f aca="false">RAW_DATA!D3083</f>
        <v>MEN-KURTA-001</v>
      </c>
      <c r="E3087" s="14" t="str">
        <f aca="false">RAW_DATA!E3083</f>
        <v>2024-01-17</v>
      </c>
      <c r="F3087" s="14" t="str">
        <f aca="false">RAW_DATA!F3083</f>
        <v>2024-01-23</v>
      </c>
      <c r="G3087" s="2" t="str">
        <f aca="false">RAW_DATA!G3083</f>
        <v>Gandaki</v>
      </c>
      <c r="H3087" s="4" t="n">
        <f aca="false">RAW_DATA!H3083</f>
        <v>9629.75</v>
      </c>
      <c r="I3087" s="5" t="n">
        <f aca="false">RAW_DATA!I3083</f>
        <v>5</v>
      </c>
      <c r="J3087" s="2" t="str">
        <f aca="false">RAW_DATA!J3083</f>
        <v>No</v>
      </c>
      <c r="K3087" s="15" t="n">
        <f aca="false">IF(AND(F3087&lt;&gt;"",E3087&lt;&gt;""),DATEVALUE(F3087)-DATEVALUE(E3087),"")</f>
        <v>6</v>
      </c>
      <c r="L3087" s="4" t="n">
        <f aca="false">H3087*(1-I3087/100)</f>
        <v>9148.2625</v>
      </c>
      <c r="M3087" s="4" t="n">
        <f aca="false">H3087*CALCULATIONS!$B$2</f>
        <v>5777.85</v>
      </c>
      <c r="N3087" s="4" t="n">
        <f aca="false">IF(J3087="Yes",H3087*CALCULATIONS!$B$3,0)</f>
        <v>0</v>
      </c>
      <c r="O3087" s="4" t="n">
        <f aca="false">L3087-M3087-N3087</f>
        <v>3370.4125</v>
      </c>
      <c r="P3087" s="16" t="n">
        <f aca="false">IF(L3087&gt;0,O3087/L3087,"")</f>
        <v>0.368421052631579</v>
      </c>
    </row>
    <row r="3088" customFormat="false" ht="15" hidden="false" customHeight="false" outlineLevel="0" collapsed="false">
      <c r="A3088" s="2" t="str">
        <f aca="false">RAW_DATA!A3084</f>
        <v>ORD-103083</v>
      </c>
      <c r="B3088" s="2" t="str">
        <f aca="false">RAW_DATA!B3084</f>
        <v>CUST-2522</v>
      </c>
      <c r="C3088" s="2" t="str">
        <f aca="false">RAW_DATA!C3084</f>
        <v>Women</v>
      </c>
      <c r="D3088" s="2" t="str">
        <f aca="false">RAW_DATA!D3084</f>
        <v>WOM-SUIT-001</v>
      </c>
      <c r="E3088" s="14" t="str">
        <f aca="false">RAW_DATA!E3084</f>
        <v>2024-06-17</v>
      </c>
      <c r="F3088" s="14" t="str">
        <f aca="false">RAW_DATA!F3084</f>
        <v>2024-06-24</v>
      </c>
      <c r="G3088" s="2" t="str">
        <f aca="false">RAW_DATA!G3084</f>
        <v>Madhesh</v>
      </c>
      <c r="H3088" s="4" t="n">
        <f aca="false">RAW_DATA!H3084</f>
        <v>13434.51</v>
      </c>
      <c r="I3088" s="5" t="n">
        <f aca="false">RAW_DATA!I3084</f>
        <v>30</v>
      </c>
      <c r="J3088" s="2" t="str">
        <f aca="false">RAW_DATA!J3084</f>
        <v>No</v>
      </c>
      <c r="K3088" s="15" t="n">
        <f aca="false">IF(AND(F3088&lt;&gt;"",E3088&lt;&gt;""),DATEVALUE(F3088)-DATEVALUE(E3088),"")</f>
        <v>7</v>
      </c>
      <c r="L3088" s="4" t="n">
        <f aca="false">H3088*(1-I3088/100)</f>
        <v>9404.157</v>
      </c>
      <c r="M3088" s="4" t="n">
        <f aca="false">H3088*CALCULATIONS!$B$2</f>
        <v>8060.706</v>
      </c>
      <c r="N3088" s="4" t="n">
        <f aca="false">IF(J3088="Yes",H3088*CALCULATIONS!$B$3,0)</f>
        <v>0</v>
      </c>
      <c r="O3088" s="4" t="n">
        <f aca="false">L3088-M3088-N3088</f>
        <v>1343.451</v>
      </c>
      <c r="P3088" s="16" t="n">
        <f aca="false">IF(L3088&gt;0,O3088/L3088,"")</f>
        <v>0.142857142857143</v>
      </c>
    </row>
    <row r="3089" customFormat="false" ht="15" hidden="false" customHeight="false" outlineLevel="0" collapsed="false">
      <c r="A3089" s="2" t="str">
        <f aca="false">RAW_DATA!A3085</f>
        <v>ORD-103084</v>
      </c>
      <c r="B3089" s="2" t="str">
        <f aca="false">RAW_DATA!B3085</f>
        <v>CUST-8419</v>
      </c>
      <c r="C3089" s="2" t="str">
        <f aca="false">RAW_DATA!C3085</f>
        <v>Women</v>
      </c>
      <c r="D3089" s="2" t="str">
        <f aca="false">RAW_DATA!D3085</f>
        <v>WOM-CARDIGAN-001</v>
      </c>
      <c r="E3089" s="14" t="str">
        <f aca="false">RAW_DATA!E3085</f>
        <v>2024-11-14</v>
      </c>
      <c r="F3089" s="14" t="str">
        <f aca="false">RAW_DATA!F3085</f>
        <v>2024-11-19</v>
      </c>
      <c r="G3089" s="2" t="str">
        <f aca="false">RAW_DATA!G3085</f>
        <v>Bagmati</v>
      </c>
      <c r="H3089" s="4" t="n">
        <f aca="false">RAW_DATA!H3085</f>
        <v>3628.99</v>
      </c>
      <c r="I3089" s="5" t="n">
        <f aca="false">RAW_DATA!I3085</f>
        <v>5</v>
      </c>
      <c r="J3089" s="2" t="str">
        <f aca="false">RAW_DATA!J3085</f>
        <v>No</v>
      </c>
      <c r="K3089" s="15" t="n">
        <f aca="false">IF(AND(F3089&lt;&gt;"",E3089&lt;&gt;""),DATEVALUE(F3089)-DATEVALUE(E3089),"")</f>
        <v>5</v>
      </c>
      <c r="L3089" s="4" t="n">
        <f aca="false">H3089*(1-I3089/100)</f>
        <v>3447.5405</v>
      </c>
      <c r="M3089" s="4" t="n">
        <f aca="false">H3089*CALCULATIONS!$B$2</f>
        <v>2177.394</v>
      </c>
      <c r="N3089" s="4" t="n">
        <f aca="false">IF(J3089="Yes",H3089*CALCULATIONS!$B$3,0)</f>
        <v>0</v>
      </c>
      <c r="O3089" s="4" t="n">
        <f aca="false">L3089-M3089-N3089</f>
        <v>1270.1465</v>
      </c>
      <c r="P3089" s="16" t="n">
        <f aca="false">IF(L3089&gt;0,O3089/L3089,"")</f>
        <v>0.368421052631579</v>
      </c>
    </row>
    <row r="3090" customFormat="false" ht="15" hidden="false" customHeight="false" outlineLevel="0" collapsed="false">
      <c r="A3090" s="2" t="str">
        <f aca="false">RAW_DATA!A3086</f>
        <v>ORD-103085</v>
      </c>
      <c r="B3090" s="2" t="str">
        <f aca="false">RAW_DATA!B3086</f>
        <v>CUST-3953</v>
      </c>
      <c r="C3090" s="2" t="str">
        <f aca="false">RAW_DATA!C3086</f>
        <v>Men</v>
      </c>
      <c r="D3090" s="2" t="str">
        <f aca="false">RAW_DATA!D3086</f>
        <v>MEN-JEANS-001</v>
      </c>
      <c r="E3090" s="14" t="str">
        <f aca="false">RAW_DATA!E3086</f>
        <v>2024-05-30</v>
      </c>
      <c r="F3090" s="14" t="str">
        <f aca="false">RAW_DATA!F3086</f>
        <v>2024-06-13</v>
      </c>
      <c r="G3090" s="2" t="str">
        <f aca="false">RAW_DATA!G3086</f>
        <v>Bagmati</v>
      </c>
      <c r="H3090" s="4" t="n">
        <f aca="false">RAW_DATA!H3086</f>
        <v>3782.26</v>
      </c>
      <c r="I3090" s="5" t="n">
        <f aca="false">RAW_DATA!I3086</f>
        <v>25</v>
      </c>
      <c r="J3090" s="2" t="str">
        <f aca="false">RAW_DATA!J3086</f>
        <v>No</v>
      </c>
      <c r="K3090" s="15" t="n">
        <f aca="false">IF(AND(F3090&lt;&gt;"",E3090&lt;&gt;""),DATEVALUE(F3090)-DATEVALUE(E3090),"")</f>
        <v>14</v>
      </c>
      <c r="L3090" s="4" t="n">
        <f aca="false">H3090*(1-I3090/100)</f>
        <v>2836.695</v>
      </c>
      <c r="M3090" s="4" t="n">
        <f aca="false">H3090*CALCULATIONS!$B$2</f>
        <v>2269.356</v>
      </c>
      <c r="N3090" s="4" t="n">
        <f aca="false">IF(J3090="Yes",H3090*CALCULATIONS!$B$3,0)</f>
        <v>0</v>
      </c>
      <c r="O3090" s="4" t="n">
        <f aca="false">L3090-M3090-N3090</f>
        <v>567.339</v>
      </c>
      <c r="P3090" s="16" t="n">
        <f aca="false">IF(L3090&gt;0,O3090/L3090,"")</f>
        <v>0.2</v>
      </c>
    </row>
    <row r="3091" customFormat="false" ht="15" hidden="false" customHeight="false" outlineLevel="0" collapsed="false">
      <c r="A3091" s="2" t="str">
        <f aca="false">RAW_DATA!A3087</f>
        <v>ORD-103086</v>
      </c>
      <c r="B3091" s="2" t="str">
        <f aca="false">RAW_DATA!B3087</f>
        <v>CUST-4760</v>
      </c>
      <c r="C3091" s="2" t="str">
        <f aca="false">RAW_DATA!C3087</f>
        <v>Men</v>
      </c>
      <c r="D3091" s="2" t="str">
        <f aca="false">RAW_DATA!D3087</f>
        <v>MEN-JEANS-001</v>
      </c>
      <c r="E3091" s="14" t="str">
        <f aca="false">RAW_DATA!E3087</f>
        <v>2024-05-18</v>
      </c>
      <c r="F3091" s="14" t="str">
        <f aca="false">RAW_DATA!F3087</f>
        <v>2024-05-20</v>
      </c>
      <c r="G3091" s="2" t="str">
        <f aca="false">RAW_DATA!G3087</f>
        <v>Gandaki</v>
      </c>
      <c r="H3091" s="4" t="n">
        <f aca="false">RAW_DATA!H3087</f>
        <v>12839.27</v>
      </c>
      <c r="I3091" s="5" t="n">
        <f aca="false">RAW_DATA!I3087</f>
        <v>25</v>
      </c>
      <c r="J3091" s="2" t="str">
        <f aca="false">RAW_DATA!J3087</f>
        <v>No</v>
      </c>
      <c r="K3091" s="15" t="n">
        <f aca="false">IF(AND(F3091&lt;&gt;"",E3091&lt;&gt;""),DATEVALUE(F3091)-DATEVALUE(E3091),"")</f>
        <v>2</v>
      </c>
      <c r="L3091" s="4" t="n">
        <f aca="false">H3091*(1-I3091/100)</f>
        <v>9629.4525</v>
      </c>
      <c r="M3091" s="4" t="n">
        <f aca="false">H3091*CALCULATIONS!$B$2</f>
        <v>7703.562</v>
      </c>
      <c r="N3091" s="4" t="n">
        <f aca="false">IF(J3091="Yes",H3091*CALCULATIONS!$B$3,0)</f>
        <v>0</v>
      </c>
      <c r="O3091" s="4" t="n">
        <f aca="false">L3091-M3091-N3091</f>
        <v>1925.8905</v>
      </c>
      <c r="P3091" s="16" t="n">
        <f aca="false">IF(L3091&gt;0,O3091/L3091,"")</f>
        <v>0.2</v>
      </c>
    </row>
    <row r="3092" customFormat="false" ht="15" hidden="false" customHeight="false" outlineLevel="0" collapsed="false">
      <c r="A3092" s="2" t="str">
        <f aca="false">RAW_DATA!A3088</f>
        <v>ORD-103087</v>
      </c>
      <c r="B3092" s="2" t="str">
        <f aca="false">RAW_DATA!B3088</f>
        <v>CUST-1236</v>
      </c>
      <c r="C3092" s="2" t="str">
        <f aca="false">RAW_DATA!C3088</f>
        <v>Kids</v>
      </c>
      <c r="D3092" s="2" t="str">
        <f aca="false">RAW_DATA!D3088</f>
        <v>KID-TSHIRT-001</v>
      </c>
      <c r="E3092" s="14" t="str">
        <f aca="false">RAW_DATA!E3088</f>
        <v>2024-04-30</v>
      </c>
      <c r="F3092" s="14" t="str">
        <f aca="false">RAW_DATA!F3088</f>
        <v>2024-05-05</v>
      </c>
      <c r="G3092" s="2" t="str">
        <f aca="false">RAW_DATA!G3088</f>
        <v>Madhesh</v>
      </c>
      <c r="H3092" s="4" t="n">
        <f aca="false">RAW_DATA!H3088</f>
        <v>3180</v>
      </c>
      <c r="I3092" s="5" t="n">
        <f aca="false">RAW_DATA!I3088</f>
        <v>5</v>
      </c>
      <c r="J3092" s="2" t="str">
        <f aca="false">RAW_DATA!J3088</f>
        <v>No</v>
      </c>
      <c r="K3092" s="15" t="n">
        <f aca="false">IF(AND(F3092&lt;&gt;"",E3092&lt;&gt;""),DATEVALUE(F3092)-DATEVALUE(E3092),"")</f>
        <v>5</v>
      </c>
      <c r="L3092" s="4" t="n">
        <f aca="false">H3092*(1-I3092/100)</f>
        <v>3021</v>
      </c>
      <c r="M3092" s="4" t="n">
        <f aca="false">H3092*CALCULATIONS!$B$2</f>
        <v>1908</v>
      </c>
      <c r="N3092" s="4" t="n">
        <f aca="false">IF(J3092="Yes",H3092*CALCULATIONS!$B$3,0)</f>
        <v>0</v>
      </c>
      <c r="O3092" s="4" t="n">
        <f aca="false">L3092-M3092-N3092</f>
        <v>1113</v>
      </c>
      <c r="P3092" s="16" t="n">
        <f aca="false">IF(L3092&gt;0,O3092/L3092,"")</f>
        <v>0.368421052631579</v>
      </c>
    </row>
    <row r="3093" customFormat="false" ht="15" hidden="false" customHeight="false" outlineLevel="0" collapsed="false">
      <c r="A3093" s="2" t="str">
        <f aca="false">RAW_DATA!A3089</f>
        <v>ORD-103088</v>
      </c>
      <c r="B3093" s="2" t="str">
        <f aca="false">RAW_DATA!B3089</f>
        <v>CUST-5435</v>
      </c>
      <c r="C3093" s="2" t="str">
        <f aca="false">RAW_DATA!C3089</f>
        <v>Men</v>
      </c>
      <c r="D3093" s="2" t="str">
        <f aca="false">RAW_DATA!D3089</f>
        <v>MEN-CHINO-001</v>
      </c>
      <c r="E3093" s="14" t="str">
        <f aca="false">RAW_DATA!E3089</f>
        <v>2024-05-17</v>
      </c>
      <c r="F3093" s="14" t="str">
        <f aca="false">RAW_DATA!F3089</f>
        <v>2024-05-20</v>
      </c>
      <c r="G3093" s="2" t="str">
        <f aca="false">RAW_DATA!G3089</f>
        <v>Bagmati</v>
      </c>
      <c r="H3093" s="4" t="n">
        <f aca="false">RAW_DATA!H3089</f>
        <v>4995.06</v>
      </c>
      <c r="I3093" s="5" t="n">
        <f aca="false">RAW_DATA!I3089</f>
        <v>30</v>
      </c>
      <c r="J3093" s="2" t="str">
        <f aca="false">RAW_DATA!J3089</f>
        <v>No</v>
      </c>
      <c r="K3093" s="15" t="n">
        <f aca="false">IF(AND(F3093&lt;&gt;"",E3093&lt;&gt;""),DATEVALUE(F3093)-DATEVALUE(E3093),"")</f>
        <v>3</v>
      </c>
      <c r="L3093" s="4" t="n">
        <f aca="false">H3093*(1-I3093/100)</f>
        <v>3496.542</v>
      </c>
      <c r="M3093" s="4" t="n">
        <f aca="false">H3093*CALCULATIONS!$B$2</f>
        <v>2997.036</v>
      </c>
      <c r="N3093" s="4" t="n">
        <f aca="false">IF(J3093="Yes",H3093*CALCULATIONS!$B$3,0)</f>
        <v>0</v>
      </c>
      <c r="O3093" s="4" t="n">
        <f aca="false">L3093-M3093-N3093</f>
        <v>499.506</v>
      </c>
      <c r="P3093" s="16" t="n">
        <f aca="false">IF(L3093&gt;0,O3093/L3093,"")</f>
        <v>0.142857142857143</v>
      </c>
    </row>
    <row r="3094" customFormat="false" ht="15" hidden="false" customHeight="false" outlineLevel="0" collapsed="false">
      <c r="A3094" s="2" t="str">
        <f aca="false">RAW_DATA!A3090</f>
        <v>ORD-103089</v>
      </c>
      <c r="B3094" s="2" t="str">
        <f aca="false">RAW_DATA!B3090</f>
        <v>CUST-8196</v>
      </c>
      <c r="C3094" s="2" t="str">
        <f aca="false">RAW_DATA!C3090</f>
        <v>Men</v>
      </c>
      <c r="D3094" s="2" t="str">
        <f aca="false">RAW_DATA!D3090</f>
        <v>MEN-SHIRT-001</v>
      </c>
      <c r="E3094" s="14" t="str">
        <f aca="false">RAW_DATA!E3090</f>
        <v>2024-07-07</v>
      </c>
      <c r="F3094" s="14" t="str">
        <f aca="false">RAW_DATA!F3090</f>
        <v>2024-07-08</v>
      </c>
      <c r="G3094" s="2" t="str">
        <f aca="false">RAW_DATA!G3090</f>
        <v>Bagmati</v>
      </c>
      <c r="H3094" s="4" t="n">
        <f aca="false">RAW_DATA!H3090</f>
        <v>4047.44</v>
      </c>
      <c r="I3094" s="5" t="n">
        <f aca="false">RAW_DATA!I3090</f>
        <v>10</v>
      </c>
      <c r="J3094" s="2" t="str">
        <f aca="false">RAW_DATA!J3090</f>
        <v>No</v>
      </c>
      <c r="K3094" s="15" t="n">
        <f aca="false">IF(AND(F3094&lt;&gt;"",E3094&lt;&gt;""),DATEVALUE(F3094)-DATEVALUE(E3094),"")</f>
        <v>1</v>
      </c>
      <c r="L3094" s="4" t="n">
        <f aca="false">H3094*(1-I3094/100)</f>
        <v>3642.696</v>
      </c>
      <c r="M3094" s="4" t="n">
        <f aca="false">H3094*CALCULATIONS!$B$2</f>
        <v>2428.464</v>
      </c>
      <c r="N3094" s="4" t="n">
        <f aca="false">IF(J3094="Yes",H3094*CALCULATIONS!$B$3,0)</f>
        <v>0</v>
      </c>
      <c r="O3094" s="4" t="n">
        <f aca="false">L3094-M3094-N3094</f>
        <v>1214.232</v>
      </c>
      <c r="P3094" s="16" t="n">
        <f aca="false">IF(L3094&gt;0,O3094/L3094,"")</f>
        <v>0.333333333333333</v>
      </c>
    </row>
    <row r="3095" customFormat="false" ht="15" hidden="false" customHeight="false" outlineLevel="0" collapsed="false">
      <c r="A3095" s="2" t="str">
        <f aca="false">RAW_DATA!A3091</f>
        <v>ORD-103090</v>
      </c>
      <c r="B3095" s="2" t="str">
        <f aca="false">RAW_DATA!B3091</f>
        <v>CUST-5488</v>
      </c>
      <c r="C3095" s="2" t="str">
        <f aca="false">RAW_DATA!C3091</f>
        <v>Women</v>
      </c>
      <c r="D3095" s="2" t="str">
        <f aca="false">RAW_DATA!D3091</f>
        <v>WOM-SAREE-001</v>
      </c>
      <c r="E3095" s="14" t="str">
        <f aca="false">RAW_DATA!E3091</f>
        <v>2024-12-02</v>
      </c>
      <c r="F3095" s="14" t="str">
        <f aca="false">RAW_DATA!F3091</f>
        <v>2024-12-04</v>
      </c>
      <c r="G3095" s="2" t="str">
        <f aca="false">RAW_DATA!G3091</f>
        <v>Bagmati</v>
      </c>
      <c r="H3095" s="4" t="n">
        <f aca="false">RAW_DATA!H3091</f>
        <v>7963.93</v>
      </c>
      <c r="I3095" s="5" t="n">
        <f aca="false">RAW_DATA!I3091</f>
        <v>25</v>
      </c>
      <c r="J3095" s="2" t="str">
        <f aca="false">RAW_DATA!J3091</f>
        <v>No</v>
      </c>
      <c r="K3095" s="15" t="n">
        <f aca="false">IF(AND(F3095&lt;&gt;"",E3095&lt;&gt;""),DATEVALUE(F3095)-DATEVALUE(E3095),"")</f>
        <v>2</v>
      </c>
      <c r="L3095" s="4" t="n">
        <f aca="false">H3095*(1-I3095/100)</f>
        <v>5972.9475</v>
      </c>
      <c r="M3095" s="4" t="n">
        <f aca="false">H3095*CALCULATIONS!$B$2</f>
        <v>4778.358</v>
      </c>
      <c r="N3095" s="4" t="n">
        <f aca="false">IF(J3095="Yes",H3095*CALCULATIONS!$B$3,0)</f>
        <v>0</v>
      </c>
      <c r="O3095" s="4" t="n">
        <f aca="false">L3095-M3095-N3095</f>
        <v>1194.5895</v>
      </c>
      <c r="P3095" s="16" t="n">
        <f aca="false">IF(L3095&gt;0,O3095/L3095,"")</f>
        <v>0.2</v>
      </c>
    </row>
    <row r="3096" customFormat="false" ht="15" hidden="false" customHeight="false" outlineLevel="0" collapsed="false">
      <c r="A3096" s="2" t="str">
        <f aca="false">RAW_DATA!A3092</f>
        <v>ORD-103091</v>
      </c>
      <c r="B3096" s="2" t="str">
        <f aca="false">RAW_DATA!B3092</f>
        <v>CUST-2064</v>
      </c>
      <c r="C3096" s="2" t="str">
        <f aca="false">RAW_DATA!C3092</f>
        <v>Men</v>
      </c>
      <c r="D3096" s="2" t="str">
        <f aca="false">RAW_DATA!D3092</f>
        <v>MEN-KURTA-001</v>
      </c>
      <c r="E3096" s="14" t="str">
        <f aca="false">RAW_DATA!E3092</f>
        <v>2024-04-08</v>
      </c>
      <c r="F3096" s="14" t="str">
        <f aca="false">RAW_DATA!F3092</f>
        <v>2024-04-15</v>
      </c>
      <c r="G3096" s="2" t="str">
        <f aca="false">RAW_DATA!G3092</f>
        <v>Bagmati</v>
      </c>
      <c r="H3096" s="4" t="n">
        <f aca="false">RAW_DATA!H3092</f>
        <v>7677.4</v>
      </c>
      <c r="I3096" s="5" t="n">
        <f aca="false">RAW_DATA!I3092</f>
        <v>10</v>
      </c>
      <c r="J3096" s="2" t="str">
        <f aca="false">RAW_DATA!J3092</f>
        <v>No</v>
      </c>
      <c r="K3096" s="15" t="n">
        <f aca="false">IF(AND(F3096&lt;&gt;"",E3096&lt;&gt;""),DATEVALUE(F3096)-DATEVALUE(E3096),"")</f>
        <v>7</v>
      </c>
      <c r="L3096" s="4" t="n">
        <f aca="false">H3096*(1-I3096/100)</f>
        <v>6909.66</v>
      </c>
      <c r="M3096" s="4" t="n">
        <f aca="false">H3096*CALCULATIONS!$B$2</f>
        <v>4606.44</v>
      </c>
      <c r="N3096" s="4" t="n">
        <f aca="false">IF(J3096="Yes",H3096*CALCULATIONS!$B$3,0)</f>
        <v>0</v>
      </c>
      <c r="O3096" s="4" t="n">
        <f aca="false">L3096-M3096-N3096</f>
        <v>2303.22</v>
      </c>
      <c r="P3096" s="16" t="n">
        <f aca="false">IF(L3096&gt;0,O3096/L3096,"")</f>
        <v>0.333333333333333</v>
      </c>
    </row>
    <row r="3097" customFormat="false" ht="15" hidden="false" customHeight="false" outlineLevel="0" collapsed="false">
      <c r="A3097" s="2" t="str">
        <f aca="false">RAW_DATA!A3093</f>
        <v>ORD-103092</v>
      </c>
      <c r="B3097" s="2" t="str">
        <f aca="false">RAW_DATA!B3093</f>
        <v>CUST-2529</v>
      </c>
      <c r="C3097" s="2" t="str">
        <f aca="false">RAW_DATA!C3093</f>
        <v>Kids</v>
      </c>
      <c r="D3097" s="2" t="str">
        <f aca="false">RAW_DATA!D3093</f>
        <v>KID-HOODIE-001</v>
      </c>
      <c r="E3097" s="14" t="str">
        <f aca="false">RAW_DATA!E3093</f>
        <v>2024-03-09</v>
      </c>
      <c r="F3097" s="14" t="str">
        <f aca="false">RAW_DATA!F3093</f>
        <v>2024-03-13</v>
      </c>
      <c r="G3097" s="2" t="str">
        <f aca="false">RAW_DATA!G3093</f>
        <v>Bagmati</v>
      </c>
      <c r="H3097" s="4" t="n">
        <f aca="false">RAW_DATA!H3093</f>
        <v>12546.86</v>
      </c>
      <c r="I3097" s="5" t="n">
        <f aca="false">RAW_DATA!I3093</f>
        <v>10</v>
      </c>
      <c r="J3097" s="2" t="str">
        <f aca="false">RAW_DATA!J3093</f>
        <v>No</v>
      </c>
      <c r="K3097" s="15" t="n">
        <f aca="false">IF(AND(F3097&lt;&gt;"",E3097&lt;&gt;""),DATEVALUE(F3097)-DATEVALUE(E3097),"")</f>
        <v>4</v>
      </c>
      <c r="L3097" s="4" t="n">
        <f aca="false">H3097*(1-I3097/100)</f>
        <v>11292.174</v>
      </c>
      <c r="M3097" s="4" t="n">
        <f aca="false">H3097*CALCULATIONS!$B$2</f>
        <v>7528.116</v>
      </c>
      <c r="N3097" s="4" t="n">
        <f aca="false">IF(J3097="Yes",H3097*CALCULATIONS!$B$3,0)</f>
        <v>0</v>
      </c>
      <c r="O3097" s="4" t="n">
        <f aca="false">L3097-M3097-N3097</f>
        <v>3764.058</v>
      </c>
      <c r="P3097" s="16" t="n">
        <f aca="false">IF(L3097&gt;0,O3097/L3097,"")</f>
        <v>0.333333333333333</v>
      </c>
    </row>
    <row r="3098" customFormat="false" ht="15" hidden="false" customHeight="false" outlineLevel="0" collapsed="false">
      <c r="A3098" s="2" t="str">
        <f aca="false">RAW_DATA!A3094</f>
        <v>ORD-103093</v>
      </c>
      <c r="B3098" s="2" t="str">
        <f aca="false">RAW_DATA!B3094</f>
        <v>CUST-2156</v>
      </c>
      <c r="C3098" s="2" t="str">
        <f aca="false">RAW_DATA!C3094</f>
        <v>Women</v>
      </c>
      <c r="D3098" s="2" t="str">
        <f aca="false">RAW_DATA!D3094</f>
        <v>WOM-SCARF-001</v>
      </c>
      <c r="E3098" s="14" t="str">
        <f aca="false">RAW_DATA!E3094</f>
        <v>2024-02-08</v>
      </c>
      <c r="F3098" s="14" t="str">
        <f aca="false">RAW_DATA!F3094</f>
        <v>2024-02-15</v>
      </c>
      <c r="G3098" s="2" t="str">
        <f aca="false">RAW_DATA!G3094</f>
        <v>Bagmati</v>
      </c>
      <c r="H3098" s="4" t="n">
        <f aca="false">RAW_DATA!H3094</f>
        <v>3096.71</v>
      </c>
      <c r="I3098" s="5" t="n">
        <f aca="false">RAW_DATA!I3094</f>
        <v>30</v>
      </c>
      <c r="J3098" s="2" t="str">
        <f aca="false">RAW_DATA!J3094</f>
        <v>No</v>
      </c>
      <c r="K3098" s="15" t="n">
        <f aca="false">IF(AND(F3098&lt;&gt;"",E3098&lt;&gt;""),DATEVALUE(F3098)-DATEVALUE(E3098),"")</f>
        <v>7</v>
      </c>
      <c r="L3098" s="4" t="n">
        <f aca="false">H3098*(1-I3098/100)</f>
        <v>2167.697</v>
      </c>
      <c r="M3098" s="4" t="n">
        <f aca="false">H3098*CALCULATIONS!$B$2</f>
        <v>1858.026</v>
      </c>
      <c r="N3098" s="4" t="n">
        <f aca="false">IF(J3098="Yes",H3098*CALCULATIONS!$B$3,0)</f>
        <v>0</v>
      </c>
      <c r="O3098" s="4" t="n">
        <f aca="false">L3098-M3098-N3098</f>
        <v>309.671</v>
      </c>
      <c r="P3098" s="16" t="n">
        <f aca="false">IF(L3098&gt;0,O3098/L3098,"")</f>
        <v>0.142857142857143</v>
      </c>
    </row>
    <row r="3099" customFormat="false" ht="15" hidden="false" customHeight="false" outlineLevel="0" collapsed="false">
      <c r="A3099" s="2" t="str">
        <f aca="false">RAW_DATA!A3095</f>
        <v>ORD-103094</v>
      </c>
      <c r="B3099" s="2" t="str">
        <f aca="false">RAW_DATA!B3095</f>
        <v>CUST-3874</v>
      </c>
      <c r="C3099" s="2" t="str">
        <f aca="false">RAW_DATA!C3095</f>
        <v>Men</v>
      </c>
      <c r="D3099" s="2" t="str">
        <f aca="false">RAW_DATA!D3095</f>
        <v>MEN-JEANS-002</v>
      </c>
      <c r="E3099" s="14" t="str">
        <f aca="false">RAW_DATA!E3095</f>
        <v>2024-04-02</v>
      </c>
      <c r="F3099" s="14" t="str">
        <f aca="false">RAW_DATA!F3095</f>
        <v>2024-04-10</v>
      </c>
      <c r="G3099" s="2" t="str">
        <f aca="false">RAW_DATA!G3095</f>
        <v>Madhesh</v>
      </c>
      <c r="H3099" s="4" t="n">
        <f aca="false">RAW_DATA!H3095</f>
        <v>9439.29</v>
      </c>
      <c r="I3099" s="5" t="n">
        <f aca="false">RAW_DATA!I3095</f>
        <v>10</v>
      </c>
      <c r="J3099" s="2" t="str">
        <f aca="false">RAW_DATA!J3095</f>
        <v>No</v>
      </c>
      <c r="K3099" s="15" t="n">
        <f aca="false">IF(AND(F3099&lt;&gt;"",E3099&lt;&gt;""),DATEVALUE(F3099)-DATEVALUE(E3099),"")</f>
        <v>8</v>
      </c>
      <c r="L3099" s="4" t="n">
        <f aca="false">H3099*(1-I3099/100)</f>
        <v>8495.361</v>
      </c>
      <c r="M3099" s="4" t="n">
        <f aca="false">H3099*CALCULATIONS!$B$2</f>
        <v>5663.574</v>
      </c>
      <c r="N3099" s="4" t="n">
        <f aca="false">IF(J3099="Yes",H3099*CALCULATIONS!$B$3,0)</f>
        <v>0</v>
      </c>
      <c r="O3099" s="4" t="n">
        <f aca="false">L3099-M3099-N3099</f>
        <v>2831.787</v>
      </c>
      <c r="P3099" s="16" t="n">
        <f aca="false">IF(L3099&gt;0,O3099/L3099,"")</f>
        <v>0.333333333333333</v>
      </c>
    </row>
    <row r="3100" customFormat="false" ht="15" hidden="false" customHeight="false" outlineLevel="0" collapsed="false">
      <c r="A3100" s="2" t="str">
        <f aca="false">RAW_DATA!A3096</f>
        <v>ORD-103095</v>
      </c>
      <c r="B3100" s="2" t="str">
        <f aca="false">RAW_DATA!B3096</f>
        <v>CUST-7937</v>
      </c>
      <c r="C3100" s="2" t="str">
        <f aca="false">RAW_DATA!C3096</f>
        <v>Men</v>
      </c>
      <c r="D3100" s="2" t="str">
        <f aca="false">RAW_DATA!D3096</f>
        <v>MEN-JEANS-001</v>
      </c>
      <c r="E3100" s="14" t="str">
        <f aca="false">RAW_DATA!E3096</f>
        <v>2024-08-09</v>
      </c>
      <c r="F3100" s="14" t="str">
        <f aca="false">RAW_DATA!F3096</f>
        <v>2024-08-15</v>
      </c>
      <c r="G3100" s="2" t="str">
        <f aca="false">RAW_DATA!G3096</f>
        <v>Bagmati</v>
      </c>
      <c r="H3100" s="4" t="n">
        <f aca="false">RAW_DATA!H3096</f>
        <v>10811.31</v>
      </c>
      <c r="I3100" s="5" t="n">
        <f aca="false">RAW_DATA!I3096</f>
        <v>15</v>
      </c>
      <c r="J3100" s="2" t="str">
        <f aca="false">RAW_DATA!J3096</f>
        <v>No</v>
      </c>
      <c r="K3100" s="15" t="n">
        <f aca="false">IF(AND(F3100&lt;&gt;"",E3100&lt;&gt;""),DATEVALUE(F3100)-DATEVALUE(E3100),"")</f>
        <v>6</v>
      </c>
      <c r="L3100" s="4" t="n">
        <f aca="false">H3100*(1-I3100/100)</f>
        <v>9189.6135</v>
      </c>
      <c r="M3100" s="4" t="n">
        <f aca="false">H3100*CALCULATIONS!$B$2</f>
        <v>6486.786</v>
      </c>
      <c r="N3100" s="4" t="n">
        <f aca="false">IF(J3100="Yes",H3100*CALCULATIONS!$B$3,0)</f>
        <v>0</v>
      </c>
      <c r="O3100" s="4" t="n">
        <f aca="false">L3100-M3100-N3100</f>
        <v>2702.8275</v>
      </c>
      <c r="P3100" s="16" t="n">
        <f aca="false">IF(L3100&gt;0,O3100/L3100,"")</f>
        <v>0.294117647058824</v>
      </c>
    </row>
    <row r="3101" customFormat="false" ht="15" hidden="false" customHeight="false" outlineLevel="0" collapsed="false">
      <c r="A3101" s="2" t="str">
        <f aca="false">RAW_DATA!A3097</f>
        <v>ORD-103096</v>
      </c>
      <c r="B3101" s="2" t="str">
        <f aca="false">RAW_DATA!B3097</f>
        <v>CUST-2071</v>
      </c>
      <c r="C3101" s="2" t="str">
        <f aca="false">RAW_DATA!C3097</f>
        <v>Women</v>
      </c>
      <c r="D3101" s="2" t="str">
        <f aca="false">RAW_DATA!D3097</f>
        <v>WOM-DRESS-001</v>
      </c>
      <c r="E3101" s="14" t="str">
        <f aca="false">RAW_DATA!E3097</f>
        <v>2024-07-15</v>
      </c>
      <c r="F3101" s="14" t="str">
        <f aca="false">RAW_DATA!F3097</f>
        <v>2024-07-17</v>
      </c>
      <c r="G3101" s="2" t="str">
        <f aca="false">RAW_DATA!G3097</f>
        <v>Gandaki</v>
      </c>
      <c r="H3101" s="4" t="n">
        <f aca="false">RAW_DATA!H3097</f>
        <v>3859.84</v>
      </c>
      <c r="I3101" s="5" t="n">
        <f aca="false">RAW_DATA!I3097</f>
        <v>5</v>
      </c>
      <c r="J3101" s="2" t="str">
        <f aca="false">RAW_DATA!J3097</f>
        <v>No</v>
      </c>
      <c r="K3101" s="15" t="n">
        <f aca="false">IF(AND(F3101&lt;&gt;"",E3101&lt;&gt;""),DATEVALUE(F3101)-DATEVALUE(E3101),"")</f>
        <v>2</v>
      </c>
      <c r="L3101" s="4" t="n">
        <f aca="false">H3101*(1-I3101/100)</f>
        <v>3666.848</v>
      </c>
      <c r="M3101" s="4" t="n">
        <f aca="false">H3101*CALCULATIONS!$B$2</f>
        <v>2315.904</v>
      </c>
      <c r="N3101" s="4" t="n">
        <f aca="false">IF(J3101="Yes",H3101*CALCULATIONS!$B$3,0)</f>
        <v>0</v>
      </c>
      <c r="O3101" s="4" t="n">
        <f aca="false">L3101-M3101-N3101</f>
        <v>1350.944</v>
      </c>
      <c r="P3101" s="16" t="n">
        <f aca="false">IF(L3101&gt;0,O3101/L3101,"")</f>
        <v>0.368421052631579</v>
      </c>
    </row>
    <row r="3102" customFormat="false" ht="15" hidden="false" customHeight="false" outlineLevel="0" collapsed="false">
      <c r="A3102" s="2" t="str">
        <f aca="false">RAW_DATA!A3098</f>
        <v>ORD-103097</v>
      </c>
      <c r="B3102" s="2" t="str">
        <f aca="false">RAW_DATA!B3098</f>
        <v>CUST-6006</v>
      </c>
      <c r="C3102" s="2" t="str">
        <f aca="false">RAW_DATA!C3098</f>
        <v>Women</v>
      </c>
      <c r="D3102" s="2" t="str">
        <f aca="false">RAW_DATA!D3098</f>
        <v>WOM-CARDIGAN-001</v>
      </c>
      <c r="E3102" s="14" t="str">
        <f aca="false">RAW_DATA!E3098</f>
        <v>2024-01-09</v>
      </c>
      <c r="F3102" s="14" t="str">
        <f aca="false">RAW_DATA!F3098</f>
        <v>2024-01-18</v>
      </c>
      <c r="G3102" s="2" t="str">
        <f aca="false">RAW_DATA!G3098</f>
        <v>Lumbini</v>
      </c>
      <c r="H3102" s="4" t="n">
        <f aca="false">RAW_DATA!H3098</f>
        <v>9328.03</v>
      </c>
      <c r="I3102" s="5" t="n">
        <f aca="false">RAW_DATA!I3098</f>
        <v>5</v>
      </c>
      <c r="J3102" s="2" t="str">
        <f aca="false">RAW_DATA!J3098</f>
        <v>No</v>
      </c>
      <c r="K3102" s="15" t="n">
        <f aca="false">IF(AND(F3102&lt;&gt;"",E3102&lt;&gt;""),DATEVALUE(F3102)-DATEVALUE(E3102),"")</f>
        <v>9</v>
      </c>
      <c r="L3102" s="4" t="n">
        <f aca="false">H3102*(1-I3102/100)</f>
        <v>8861.6285</v>
      </c>
      <c r="M3102" s="4" t="n">
        <f aca="false">H3102*CALCULATIONS!$B$2</f>
        <v>5596.818</v>
      </c>
      <c r="N3102" s="4" t="n">
        <f aca="false">IF(J3102="Yes",H3102*CALCULATIONS!$B$3,0)</f>
        <v>0</v>
      </c>
      <c r="O3102" s="4" t="n">
        <f aca="false">L3102-M3102-N3102</f>
        <v>3264.8105</v>
      </c>
      <c r="P3102" s="16" t="n">
        <f aca="false">IF(L3102&gt;0,O3102/L3102,"")</f>
        <v>0.368421052631579</v>
      </c>
    </row>
    <row r="3103" customFormat="false" ht="15" hidden="false" customHeight="false" outlineLevel="0" collapsed="false">
      <c r="A3103" s="2" t="str">
        <f aca="false">RAW_DATA!A3099</f>
        <v>ORD-103098</v>
      </c>
      <c r="B3103" s="2" t="str">
        <f aca="false">RAW_DATA!B3099</f>
        <v>CUST-7719</v>
      </c>
      <c r="C3103" s="2" t="str">
        <f aca="false">RAW_DATA!C3099</f>
        <v>Men</v>
      </c>
      <c r="D3103" s="2" t="str">
        <f aca="false">RAW_DATA!D3099</f>
        <v>MEN-JEANS-001</v>
      </c>
      <c r="E3103" s="14" t="str">
        <f aca="false">RAW_DATA!E3099</f>
        <v>2024-03-31</v>
      </c>
      <c r="F3103" s="14" t="str">
        <f aca="false">RAW_DATA!F3099</f>
        <v>2024-04-06</v>
      </c>
      <c r="G3103" s="2" t="str">
        <f aca="false">RAW_DATA!G3099</f>
        <v>Bagmati</v>
      </c>
      <c r="H3103" s="4" t="n">
        <f aca="false">RAW_DATA!H3099</f>
        <v>6657.28</v>
      </c>
      <c r="I3103" s="5" t="n">
        <f aca="false">RAW_DATA!I3099</f>
        <v>15</v>
      </c>
      <c r="J3103" s="2" t="str">
        <f aca="false">RAW_DATA!J3099</f>
        <v>No</v>
      </c>
      <c r="K3103" s="15" t="n">
        <f aca="false">IF(AND(F3103&lt;&gt;"",E3103&lt;&gt;""),DATEVALUE(F3103)-DATEVALUE(E3103),"")</f>
        <v>6</v>
      </c>
      <c r="L3103" s="4" t="n">
        <f aca="false">H3103*(1-I3103/100)</f>
        <v>5658.688</v>
      </c>
      <c r="M3103" s="4" t="n">
        <f aca="false">H3103*CALCULATIONS!$B$2</f>
        <v>3994.368</v>
      </c>
      <c r="N3103" s="4" t="n">
        <f aca="false">IF(J3103="Yes",H3103*CALCULATIONS!$B$3,0)</f>
        <v>0</v>
      </c>
      <c r="O3103" s="4" t="n">
        <f aca="false">L3103-M3103-N3103</f>
        <v>1664.32</v>
      </c>
      <c r="P3103" s="16" t="n">
        <f aca="false">IF(L3103&gt;0,O3103/L3103,"")</f>
        <v>0.294117647058824</v>
      </c>
    </row>
    <row r="3104" customFormat="false" ht="15" hidden="false" customHeight="false" outlineLevel="0" collapsed="false">
      <c r="A3104" s="2" t="str">
        <f aca="false">RAW_DATA!A3100</f>
        <v>ORD-103099</v>
      </c>
      <c r="B3104" s="2" t="str">
        <f aca="false">RAW_DATA!B3100</f>
        <v>CUST-2679</v>
      </c>
      <c r="C3104" s="2" t="str">
        <f aca="false">RAW_DATA!C3100</f>
        <v>Men</v>
      </c>
      <c r="D3104" s="2" t="str">
        <f aca="false">RAW_DATA!D3100</f>
        <v>MEN-JACKET-001</v>
      </c>
      <c r="E3104" s="14" t="str">
        <f aca="false">RAW_DATA!E3100</f>
        <v>2024-05-01</v>
      </c>
      <c r="F3104" s="14" t="str">
        <f aca="false">RAW_DATA!F3100</f>
        <v>2024-05-05</v>
      </c>
      <c r="G3104" s="2" t="str">
        <f aca="false">RAW_DATA!G3100</f>
        <v>Lumbini</v>
      </c>
      <c r="H3104" s="4" t="n">
        <f aca="false">RAW_DATA!H3100</f>
        <v>9265.36</v>
      </c>
      <c r="I3104" s="5" t="n">
        <f aca="false">RAW_DATA!I3100</f>
        <v>20</v>
      </c>
      <c r="J3104" s="2" t="str">
        <f aca="false">RAW_DATA!J3100</f>
        <v>No</v>
      </c>
      <c r="K3104" s="15" t="n">
        <f aca="false">IF(AND(F3104&lt;&gt;"",E3104&lt;&gt;""),DATEVALUE(F3104)-DATEVALUE(E3104),"")</f>
        <v>4</v>
      </c>
      <c r="L3104" s="4" t="n">
        <f aca="false">H3104*(1-I3104/100)</f>
        <v>7412.288</v>
      </c>
      <c r="M3104" s="4" t="n">
        <f aca="false">H3104*CALCULATIONS!$B$2</f>
        <v>5559.216</v>
      </c>
      <c r="N3104" s="4" t="n">
        <f aca="false">IF(J3104="Yes",H3104*CALCULATIONS!$B$3,0)</f>
        <v>0</v>
      </c>
      <c r="O3104" s="4" t="n">
        <f aca="false">L3104-M3104-N3104</f>
        <v>1853.072</v>
      </c>
      <c r="P3104" s="16" t="n">
        <f aca="false">IF(L3104&gt;0,O3104/L3104,"")</f>
        <v>0.25</v>
      </c>
    </row>
    <row r="3105" customFormat="false" ht="15" hidden="false" customHeight="false" outlineLevel="0" collapsed="false">
      <c r="A3105" s="2" t="str">
        <f aca="false">RAW_DATA!A3101</f>
        <v>ORD-103100</v>
      </c>
      <c r="B3105" s="2" t="str">
        <f aca="false">RAW_DATA!B3101</f>
        <v>CUST-6930</v>
      </c>
      <c r="C3105" s="2" t="str">
        <f aca="false">RAW_DATA!C3101</f>
        <v>Kids</v>
      </c>
      <c r="D3105" s="2" t="str">
        <f aca="false">RAW_DATA!D3101</f>
        <v>KID-ONESIE-001</v>
      </c>
      <c r="E3105" s="14" t="str">
        <f aca="false">RAW_DATA!E3101</f>
        <v>2024-01-20</v>
      </c>
      <c r="F3105" s="14" t="str">
        <f aca="false">RAW_DATA!F3101</f>
        <v>2024-01-26</v>
      </c>
      <c r="G3105" s="2" t="str">
        <f aca="false">RAW_DATA!G3101</f>
        <v>Madhesh</v>
      </c>
      <c r="H3105" s="4" t="n">
        <f aca="false">RAW_DATA!H3101</f>
        <v>4188.83</v>
      </c>
      <c r="I3105" s="5" t="n">
        <f aca="false">RAW_DATA!I3101</f>
        <v>20</v>
      </c>
      <c r="J3105" s="2" t="str">
        <f aca="false">RAW_DATA!J3101</f>
        <v>No</v>
      </c>
      <c r="K3105" s="15" t="n">
        <f aca="false">IF(AND(F3105&lt;&gt;"",E3105&lt;&gt;""),DATEVALUE(F3105)-DATEVALUE(E3105),"")</f>
        <v>6</v>
      </c>
      <c r="L3105" s="4" t="n">
        <f aca="false">H3105*(1-I3105/100)</f>
        <v>3351.064</v>
      </c>
      <c r="M3105" s="4" t="n">
        <f aca="false">H3105*CALCULATIONS!$B$2</f>
        <v>2513.298</v>
      </c>
      <c r="N3105" s="4" t="n">
        <f aca="false">IF(J3105="Yes",H3105*CALCULATIONS!$B$3,0)</f>
        <v>0</v>
      </c>
      <c r="O3105" s="4" t="n">
        <f aca="false">L3105-M3105-N3105</f>
        <v>837.766000000001</v>
      </c>
      <c r="P3105" s="16" t="n">
        <f aca="false">IF(L3105&gt;0,O3105/L3105,"")</f>
        <v>0.25</v>
      </c>
    </row>
    <row r="3106" customFormat="false" ht="15" hidden="false" customHeight="false" outlineLevel="0" collapsed="false">
      <c r="A3106" s="2" t="str">
        <f aca="false">RAW_DATA!A3102</f>
        <v>ORD-103101</v>
      </c>
      <c r="B3106" s="2" t="str">
        <f aca="false">RAW_DATA!B3102</f>
        <v>CUST-6402</v>
      </c>
      <c r="C3106" s="2" t="str">
        <f aca="false">RAW_DATA!C3102</f>
        <v>Kids</v>
      </c>
      <c r="D3106" s="2" t="str">
        <f aca="false">RAW_DATA!D3102</f>
        <v>KID-JEANS-001</v>
      </c>
      <c r="E3106" s="14" t="str">
        <f aca="false">RAW_DATA!E3102</f>
        <v>2024-07-15</v>
      </c>
      <c r="F3106" s="14" t="str">
        <f aca="false">RAW_DATA!F3102</f>
        <v>2024-07-28</v>
      </c>
      <c r="G3106" s="2" t="str">
        <f aca="false">RAW_DATA!G3102</f>
        <v>Bagmati</v>
      </c>
      <c r="H3106" s="4" t="n">
        <f aca="false">RAW_DATA!H3102</f>
        <v>8649.29</v>
      </c>
      <c r="I3106" s="5" t="n">
        <f aca="false">RAW_DATA!I3102</f>
        <v>25</v>
      </c>
      <c r="J3106" s="2" t="str">
        <f aca="false">RAW_DATA!J3102</f>
        <v>No</v>
      </c>
      <c r="K3106" s="15" t="n">
        <f aca="false">IF(AND(F3106&lt;&gt;"",E3106&lt;&gt;""),DATEVALUE(F3106)-DATEVALUE(E3106),"")</f>
        <v>13</v>
      </c>
      <c r="L3106" s="4" t="n">
        <f aca="false">H3106*(1-I3106/100)</f>
        <v>6486.9675</v>
      </c>
      <c r="M3106" s="4" t="n">
        <f aca="false">H3106*CALCULATIONS!$B$2</f>
        <v>5189.574</v>
      </c>
      <c r="N3106" s="4" t="n">
        <f aca="false">IF(J3106="Yes",H3106*CALCULATIONS!$B$3,0)</f>
        <v>0</v>
      </c>
      <c r="O3106" s="4" t="n">
        <f aca="false">L3106-M3106-N3106</f>
        <v>1297.3935</v>
      </c>
      <c r="P3106" s="16" t="n">
        <f aca="false">IF(L3106&gt;0,O3106/L3106,"")</f>
        <v>0.2</v>
      </c>
    </row>
    <row r="3107" customFormat="false" ht="15" hidden="false" customHeight="false" outlineLevel="0" collapsed="false">
      <c r="A3107" s="2" t="str">
        <f aca="false">RAW_DATA!A3103</f>
        <v>ORD-103102</v>
      </c>
      <c r="B3107" s="2" t="str">
        <f aca="false">RAW_DATA!B3103</f>
        <v>CUST-9569</v>
      </c>
      <c r="C3107" s="2" t="str">
        <f aca="false">RAW_DATA!C3103</f>
        <v>Men</v>
      </c>
      <c r="D3107" s="2" t="str">
        <f aca="false">RAW_DATA!D3103</f>
        <v>MEN-TSHIRT-001</v>
      </c>
      <c r="E3107" s="14" t="str">
        <f aca="false">RAW_DATA!E3103</f>
        <v>2024-01-12</v>
      </c>
      <c r="F3107" s="14" t="str">
        <f aca="false">RAW_DATA!F3103</f>
        <v>2024-01-18</v>
      </c>
      <c r="G3107" s="2" t="str">
        <f aca="false">RAW_DATA!G3103</f>
        <v>Bagmati</v>
      </c>
      <c r="H3107" s="4" t="n">
        <f aca="false">RAW_DATA!H3103</f>
        <v>12407.29</v>
      </c>
      <c r="I3107" s="5" t="n">
        <f aca="false">RAW_DATA!I3103</f>
        <v>10</v>
      </c>
      <c r="J3107" s="2" t="str">
        <f aca="false">RAW_DATA!J3103</f>
        <v>No</v>
      </c>
      <c r="K3107" s="15" t="n">
        <f aca="false">IF(AND(F3107&lt;&gt;"",E3107&lt;&gt;""),DATEVALUE(F3107)-DATEVALUE(E3107),"")</f>
        <v>6</v>
      </c>
      <c r="L3107" s="4" t="n">
        <f aca="false">H3107*(1-I3107/100)</f>
        <v>11166.561</v>
      </c>
      <c r="M3107" s="4" t="n">
        <f aca="false">H3107*CALCULATIONS!$B$2</f>
        <v>7444.374</v>
      </c>
      <c r="N3107" s="4" t="n">
        <f aca="false">IF(J3107="Yes",H3107*CALCULATIONS!$B$3,0)</f>
        <v>0</v>
      </c>
      <c r="O3107" s="4" t="n">
        <f aca="false">L3107-M3107-N3107</f>
        <v>3722.187</v>
      </c>
      <c r="P3107" s="16" t="n">
        <f aca="false">IF(L3107&gt;0,O3107/L3107,"")</f>
        <v>0.333333333333333</v>
      </c>
    </row>
    <row r="3108" customFormat="false" ht="15" hidden="false" customHeight="false" outlineLevel="0" collapsed="false">
      <c r="A3108" s="2" t="str">
        <f aca="false">RAW_DATA!A3104</f>
        <v>ORD-103103</v>
      </c>
      <c r="B3108" s="2" t="str">
        <f aca="false">RAW_DATA!B3104</f>
        <v>CUST-7913</v>
      </c>
      <c r="C3108" s="2" t="str">
        <f aca="false">RAW_DATA!C3104</f>
        <v>Kids</v>
      </c>
      <c r="D3108" s="2" t="str">
        <f aca="false">RAW_DATA!D3104</f>
        <v>KID-UNIFORM-001</v>
      </c>
      <c r="E3108" s="14" t="str">
        <f aca="false">RAW_DATA!E3104</f>
        <v>2024-01-05</v>
      </c>
      <c r="F3108" s="14" t="str">
        <f aca="false">RAW_DATA!F3104</f>
        <v>2024-01-09</v>
      </c>
      <c r="G3108" s="2" t="str">
        <f aca="false">RAW_DATA!G3104</f>
        <v>Gandaki</v>
      </c>
      <c r="H3108" s="4" t="n">
        <f aca="false">RAW_DATA!H3104</f>
        <v>12731.16</v>
      </c>
      <c r="I3108" s="5" t="n">
        <f aca="false">RAW_DATA!I3104</f>
        <v>15</v>
      </c>
      <c r="J3108" s="2" t="str">
        <f aca="false">RAW_DATA!J3104</f>
        <v>No</v>
      </c>
      <c r="K3108" s="15" t="n">
        <f aca="false">IF(AND(F3108&lt;&gt;"",E3108&lt;&gt;""),DATEVALUE(F3108)-DATEVALUE(E3108),"")</f>
        <v>4</v>
      </c>
      <c r="L3108" s="4" t="n">
        <f aca="false">H3108*(1-I3108/100)</f>
        <v>10821.486</v>
      </c>
      <c r="M3108" s="4" t="n">
        <f aca="false">H3108*CALCULATIONS!$B$2</f>
        <v>7638.696</v>
      </c>
      <c r="N3108" s="4" t="n">
        <f aca="false">IF(J3108="Yes",H3108*CALCULATIONS!$B$3,0)</f>
        <v>0</v>
      </c>
      <c r="O3108" s="4" t="n">
        <f aca="false">L3108-M3108-N3108</f>
        <v>3182.79</v>
      </c>
      <c r="P3108" s="16" t="n">
        <f aca="false">IF(L3108&gt;0,O3108/L3108,"")</f>
        <v>0.294117647058824</v>
      </c>
    </row>
    <row r="3109" customFormat="false" ht="15" hidden="false" customHeight="false" outlineLevel="0" collapsed="false">
      <c r="A3109" s="2" t="str">
        <f aca="false">RAW_DATA!A3105</f>
        <v>ORD-103104</v>
      </c>
      <c r="B3109" s="2" t="str">
        <f aca="false">RAW_DATA!B3105</f>
        <v>CUST-8502</v>
      </c>
      <c r="C3109" s="2" t="str">
        <f aca="false">RAW_DATA!C3105</f>
        <v>Men</v>
      </c>
      <c r="D3109" s="2" t="str">
        <f aca="false">RAW_DATA!D3105</f>
        <v>MEN-JEANS-002</v>
      </c>
      <c r="E3109" s="14" t="str">
        <f aca="false">RAW_DATA!E3105</f>
        <v>2024-08-28</v>
      </c>
      <c r="F3109" s="14" t="str">
        <f aca="false">RAW_DATA!F3105</f>
        <v>2024-09-02</v>
      </c>
      <c r="G3109" s="2" t="str">
        <f aca="false">RAW_DATA!G3105</f>
        <v>Madhesh</v>
      </c>
      <c r="H3109" s="4" t="n">
        <f aca="false">RAW_DATA!H3105</f>
        <v>12672.85</v>
      </c>
      <c r="I3109" s="5" t="n">
        <f aca="false">RAW_DATA!I3105</f>
        <v>0</v>
      </c>
      <c r="J3109" s="2" t="str">
        <f aca="false">RAW_DATA!J3105</f>
        <v>Yes</v>
      </c>
      <c r="K3109" s="15" t="n">
        <f aca="false">IF(AND(F3109&lt;&gt;"",E3109&lt;&gt;""),DATEVALUE(F3109)-DATEVALUE(E3109),"")</f>
        <v>5</v>
      </c>
      <c r="L3109" s="4" t="n">
        <f aca="false">H3109*(1-I3109/100)</f>
        <v>12672.85</v>
      </c>
      <c r="M3109" s="4" t="n">
        <f aca="false">H3109*CALCULATIONS!$B$2</f>
        <v>7603.71</v>
      </c>
      <c r="N3109" s="4" t="n">
        <f aca="false">IF(J3109="Yes",H3109*CALCULATIONS!$B$3,0)</f>
        <v>2534.57</v>
      </c>
      <c r="O3109" s="4" t="n">
        <f aca="false">L3109-M3109-N3109</f>
        <v>2534.57</v>
      </c>
      <c r="P3109" s="16" t="n">
        <f aca="false">IF(L3109&gt;0,O3109/L3109,"")</f>
        <v>0.2</v>
      </c>
    </row>
    <row r="3110" customFormat="false" ht="15" hidden="false" customHeight="false" outlineLevel="0" collapsed="false">
      <c r="A3110" s="2" t="str">
        <f aca="false">RAW_DATA!A3106</f>
        <v>ORD-103105</v>
      </c>
      <c r="B3110" s="2" t="str">
        <f aca="false">RAW_DATA!B3106</f>
        <v>CUST-3234</v>
      </c>
      <c r="C3110" s="2" t="str">
        <f aca="false">RAW_DATA!C3106</f>
        <v>Men</v>
      </c>
      <c r="D3110" s="2" t="str">
        <f aca="false">RAW_DATA!D3106</f>
        <v>MEN-CHINO-001</v>
      </c>
      <c r="E3110" s="14" t="str">
        <f aca="false">RAW_DATA!E3106</f>
        <v>2024-10-30</v>
      </c>
      <c r="F3110" s="14" t="str">
        <f aca="false">RAW_DATA!F3106</f>
        <v>2024-11-08</v>
      </c>
      <c r="G3110" s="2" t="str">
        <f aca="false">RAW_DATA!G3106</f>
        <v>Gandaki</v>
      </c>
      <c r="H3110" s="4" t="n">
        <f aca="false">RAW_DATA!H3106</f>
        <v>1045.72</v>
      </c>
      <c r="I3110" s="5" t="n">
        <f aca="false">RAW_DATA!I3106</f>
        <v>0</v>
      </c>
      <c r="J3110" s="2" t="str">
        <f aca="false">RAW_DATA!J3106</f>
        <v>No</v>
      </c>
      <c r="K3110" s="15" t="n">
        <f aca="false">IF(AND(F3110&lt;&gt;"",E3110&lt;&gt;""),DATEVALUE(F3110)-DATEVALUE(E3110),"")</f>
        <v>9</v>
      </c>
      <c r="L3110" s="4" t="n">
        <f aca="false">H3110*(1-I3110/100)</f>
        <v>1045.72</v>
      </c>
      <c r="M3110" s="4" t="n">
        <f aca="false">H3110*CALCULATIONS!$B$2</f>
        <v>627.432</v>
      </c>
      <c r="N3110" s="4" t="n">
        <f aca="false">IF(J3110="Yes",H3110*CALCULATIONS!$B$3,0)</f>
        <v>0</v>
      </c>
      <c r="O3110" s="4" t="n">
        <f aca="false">L3110-M3110-N3110</f>
        <v>418.288</v>
      </c>
      <c r="P3110" s="16" t="n">
        <f aca="false">IF(L3110&gt;0,O3110/L3110,"")</f>
        <v>0.4</v>
      </c>
    </row>
    <row r="3111" customFormat="false" ht="15" hidden="false" customHeight="false" outlineLevel="0" collapsed="false">
      <c r="A3111" s="2" t="str">
        <f aca="false">RAW_DATA!A3107</f>
        <v>ORD-103106</v>
      </c>
      <c r="B3111" s="2" t="str">
        <f aca="false">RAW_DATA!B3107</f>
        <v>CUST-9459</v>
      </c>
      <c r="C3111" s="2" t="str">
        <f aca="false">RAW_DATA!C3107</f>
        <v>Women</v>
      </c>
      <c r="D3111" s="2" t="str">
        <f aca="false">RAW_DATA!D3107</f>
        <v>WOM-SUIT-001</v>
      </c>
      <c r="E3111" s="14" t="str">
        <f aca="false">RAW_DATA!E3107</f>
        <v>2024-11-08</v>
      </c>
      <c r="F3111" s="14" t="str">
        <f aca="false">RAW_DATA!F3107</f>
        <v>2024-11-15</v>
      </c>
      <c r="G3111" s="2" t="str">
        <f aca="false">RAW_DATA!G3107</f>
        <v>Bagmati</v>
      </c>
      <c r="H3111" s="4" t="n">
        <f aca="false">RAW_DATA!H3107</f>
        <v>14796.35</v>
      </c>
      <c r="I3111" s="5" t="n">
        <f aca="false">RAW_DATA!I3107</f>
        <v>10</v>
      </c>
      <c r="J3111" s="2" t="str">
        <f aca="false">RAW_DATA!J3107</f>
        <v>No</v>
      </c>
      <c r="K3111" s="15" t="n">
        <f aca="false">IF(AND(F3111&lt;&gt;"",E3111&lt;&gt;""),DATEVALUE(F3111)-DATEVALUE(E3111),"")</f>
        <v>7</v>
      </c>
      <c r="L3111" s="4" t="n">
        <f aca="false">H3111*(1-I3111/100)</f>
        <v>13316.715</v>
      </c>
      <c r="M3111" s="4" t="n">
        <f aca="false">H3111*CALCULATIONS!$B$2</f>
        <v>8877.81</v>
      </c>
      <c r="N3111" s="4" t="n">
        <f aca="false">IF(J3111="Yes",H3111*CALCULATIONS!$B$3,0)</f>
        <v>0</v>
      </c>
      <c r="O3111" s="4" t="n">
        <f aca="false">L3111-M3111-N3111</f>
        <v>4438.905</v>
      </c>
      <c r="P3111" s="16" t="n">
        <f aca="false">IF(L3111&gt;0,O3111/L3111,"")</f>
        <v>0.333333333333333</v>
      </c>
    </row>
    <row r="3112" customFormat="false" ht="15" hidden="false" customHeight="false" outlineLevel="0" collapsed="false">
      <c r="A3112" s="2" t="str">
        <f aca="false">RAW_DATA!A3108</f>
        <v>ORD-103107</v>
      </c>
      <c r="B3112" s="2" t="str">
        <f aca="false">RAW_DATA!B3108</f>
        <v>CUST-2744</v>
      </c>
      <c r="C3112" s="2" t="str">
        <f aca="false">RAW_DATA!C3108</f>
        <v>Kids</v>
      </c>
      <c r="D3112" s="2" t="str">
        <f aca="false">RAW_DATA!D3108</f>
        <v>KID-SHORTS-001</v>
      </c>
      <c r="E3112" s="14" t="str">
        <f aca="false">RAW_DATA!E3108</f>
        <v>2024-05-12</v>
      </c>
      <c r="F3112" s="14" t="str">
        <f aca="false">RAW_DATA!F3108</f>
        <v>2024-05-17</v>
      </c>
      <c r="G3112" s="2" t="str">
        <f aca="false">RAW_DATA!G3108</f>
        <v>Madhesh</v>
      </c>
      <c r="H3112" s="4" t="n">
        <f aca="false">RAW_DATA!H3108</f>
        <v>9363.71</v>
      </c>
      <c r="I3112" s="5" t="n">
        <f aca="false">RAW_DATA!I3108</f>
        <v>20</v>
      </c>
      <c r="J3112" s="2" t="str">
        <f aca="false">RAW_DATA!J3108</f>
        <v>No</v>
      </c>
      <c r="K3112" s="15" t="n">
        <f aca="false">IF(AND(F3112&lt;&gt;"",E3112&lt;&gt;""),DATEVALUE(F3112)-DATEVALUE(E3112),"")</f>
        <v>5</v>
      </c>
      <c r="L3112" s="4" t="n">
        <f aca="false">H3112*(1-I3112/100)</f>
        <v>7490.968</v>
      </c>
      <c r="M3112" s="4" t="n">
        <f aca="false">H3112*CALCULATIONS!$B$2</f>
        <v>5618.226</v>
      </c>
      <c r="N3112" s="4" t="n">
        <f aca="false">IF(J3112="Yes",H3112*CALCULATIONS!$B$3,0)</f>
        <v>0</v>
      </c>
      <c r="O3112" s="4" t="n">
        <f aca="false">L3112-M3112-N3112</f>
        <v>1872.742</v>
      </c>
      <c r="P3112" s="16" t="n">
        <f aca="false">IF(L3112&gt;0,O3112/L3112,"")</f>
        <v>0.25</v>
      </c>
    </row>
    <row r="3113" customFormat="false" ht="15" hidden="false" customHeight="false" outlineLevel="0" collapsed="false">
      <c r="A3113" s="2" t="str">
        <f aca="false">RAW_DATA!A3109</f>
        <v>ORD-103108</v>
      </c>
      <c r="B3113" s="2" t="str">
        <f aca="false">RAW_DATA!B3109</f>
        <v>CUST-8214</v>
      </c>
      <c r="C3113" s="2" t="str">
        <f aca="false">RAW_DATA!C3109</f>
        <v>Women</v>
      </c>
      <c r="D3113" s="2" t="str">
        <f aca="false">RAW_DATA!D3109</f>
        <v>WOM-KURTA-001</v>
      </c>
      <c r="E3113" s="14" t="str">
        <f aca="false">RAW_DATA!E3109</f>
        <v>2024-10-26</v>
      </c>
      <c r="F3113" s="14" t="str">
        <f aca="false">RAW_DATA!F3109</f>
        <v>2024-10-28</v>
      </c>
      <c r="G3113" s="2" t="str">
        <f aca="false">RAW_DATA!G3109</f>
        <v>Karnali</v>
      </c>
      <c r="H3113" s="4" t="n">
        <f aca="false">RAW_DATA!H3109</f>
        <v>12899.17</v>
      </c>
      <c r="I3113" s="5" t="n">
        <f aca="false">RAW_DATA!I3109</f>
        <v>30</v>
      </c>
      <c r="J3113" s="2" t="str">
        <f aca="false">RAW_DATA!J3109</f>
        <v>No</v>
      </c>
      <c r="K3113" s="15" t="n">
        <f aca="false">IF(AND(F3113&lt;&gt;"",E3113&lt;&gt;""),DATEVALUE(F3113)-DATEVALUE(E3113),"")</f>
        <v>2</v>
      </c>
      <c r="L3113" s="4" t="n">
        <f aca="false">H3113*(1-I3113/100)</f>
        <v>9029.419</v>
      </c>
      <c r="M3113" s="4" t="n">
        <f aca="false">H3113*CALCULATIONS!$B$2</f>
        <v>7739.502</v>
      </c>
      <c r="N3113" s="4" t="n">
        <f aca="false">IF(J3113="Yes",H3113*CALCULATIONS!$B$3,0)</f>
        <v>0</v>
      </c>
      <c r="O3113" s="4" t="n">
        <f aca="false">L3113-M3113-N3113</f>
        <v>1289.917</v>
      </c>
      <c r="P3113" s="16" t="n">
        <f aca="false">IF(L3113&gt;0,O3113/L3113,"")</f>
        <v>0.142857142857143</v>
      </c>
    </row>
    <row r="3114" customFormat="false" ht="15" hidden="false" customHeight="false" outlineLevel="0" collapsed="false">
      <c r="A3114" s="2" t="str">
        <f aca="false">RAW_DATA!A3110</f>
        <v>ORD-103109</v>
      </c>
      <c r="B3114" s="2" t="str">
        <f aca="false">RAW_DATA!B3110</f>
        <v>CUST-8340</v>
      </c>
      <c r="C3114" s="2" t="str">
        <f aca="false">RAW_DATA!C3110</f>
        <v>Kids</v>
      </c>
      <c r="D3114" s="2" t="str">
        <f aca="false">RAW_DATA!D3110</f>
        <v>KID-FROCK-001</v>
      </c>
      <c r="E3114" s="14" t="str">
        <f aca="false">RAW_DATA!E3110</f>
        <v>2024-09-25</v>
      </c>
      <c r="F3114" s="14" t="str">
        <f aca="false">RAW_DATA!F3110</f>
        <v>2024-09-29</v>
      </c>
      <c r="G3114" s="2" t="str">
        <f aca="false">RAW_DATA!G3110</f>
        <v>Bagmati</v>
      </c>
      <c r="H3114" s="4" t="n">
        <f aca="false">RAW_DATA!H3110</f>
        <v>3615.95</v>
      </c>
      <c r="I3114" s="5" t="n">
        <f aca="false">RAW_DATA!I3110</f>
        <v>30</v>
      </c>
      <c r="J3114" s="2" t="str">
        <f aca="false">RAW_DATA!J3110</f>
        <v>No</v>
      </c>
      <c r="K3114" s="15" t="n">
        <f aca="false">IF(AND(F3114&lt;&gt;"",E3114&lt;&gt;""),DATEVALUE(F3114)-DATEVALUE(E3114),"")</f>
        <v>4</v>
      </c>
      <c r="L3114" s="4" t="n">
        <f aca="false">H3114*(1-I3114/100)</f>
        <v>2531.165</v>
      </c>
      <c r="M3114" s="4" t="n">
        <f aca="false">H3114*CALCULATIONS!$B$2</f>
        <v>2169.57</v>
      </c>
      <c r="N3114" s="4" t="n">
        <f aca="false">IF(J3114="Yes",H3114*CALCULATIONS!$B$3,0)</f>
        <v>0</v>
      </c>
      <c r="O3114" s="4" t="n">
        <f aca="false">L3114-M3114-N3114</f>
        <v>361.595</v>
      </c>
      <c r="P3114" s="16" t="n">
        <f aca="false">IF(L3114&gt;0,O3114/L3114,"")</f>
        <v>0.142857142857143</v>
      </c>
    </row>
    <row r="3115" customFormat="false" ht="15" hidden="false" customHeight="false" outlineLevel="0" collapsed="false">
      <c r="A3115" s="2" t="str">
        <f aca="false">RAW_DATA!A3111</f>
        <v>ORD-103110</v>
      </c>
      <c r="B3115" s="2" t="str">
        <f aca="false">RAW_DATA!B3111</f>
        <v>CUST-9893</v>
      </c>
      <c r="C3115" s="2" t="str">
        <f aca="false">RAW_DATA!C3111</f>
        <v>Men</v>
      </c>
      <c r="D3115" s="2" t="str">
        <f aca="false">RAW_DATA!D3111</f>
        <v>MEN-POLO-001</v>
      </c>
      <c r="E3115" s="14" t="str">
        <f aca="false">RAW_DATA!E3111</f>
        <v>2024-06-15</v>
      </c>
      <c r="F3115" s="14" t="str">
        <f aca="false">RAW_DATA!F3111</f>
        <v>2024-06-16</v>
      </c>
      <c r="G3115" s="2" t="str">
        <f aca="false">RAW_DATA!G3111</f>
        <v>Madhesh</v>
      </c>
      <c r="H3115" s="4" t="n">
        <f aca="false">RAW_DATA!H3111</f>
        <v>6573.05</v>
      </c>
      <c r="I3115" s="5" t="n">
        <f aca="false">RAW_DATA!I3111</f>
        <v>10</v>
      </c>
      <c r="J3115" s="2" t="str">
        <f aca="false">RAW_DATA!J3111</f>
        <v>No</v>
      </c>
      <c r="K3115" s="15" t="n">
        <f aca="false">IF(AND(F3115&lt;&gt;"",E3115&lt;&gt;""),DATEVALUE(F3115)-DATEVALUE(E3115),"")</f>
        <v>1</v>
      </c>
      <c r="L3115" s="4" t="n">
        <f aca="false">H3115*(1-I3115/100)</f>
        <v>5915.745</v>
      </c>
      <c r="M3115" s="4" t="n">
        <f aca="false">H3115*CALCULATIONS!$B$2</f>
        <v>3943.83</v>
      </c>
      <c r="N3115" s="4" t="n">
        <f aca="false">IF(J3115="Yes",H3115*CALCULATIONS!$B$3,0)</f>
        <v>0</v>
      </c>
      <c r="O3115" s="4" t="n">
        <f aca="false">L3115-M3115-N3115</f>
        <v>1971.915</v>
      </c>
      <c r="P3115" s="16" t="n">
        <f aca="false">IF(L3115&gt;0,O3115/L3115,"")</f>
        <v>0.333333333333333</v>
      </c>
    </row>
    <row r="3116" customFormat="false" ht="15" hidden="false" customHeight="false" outlineLevel="0" collapsed="false">
      <c r="A3116" s="2" t="str">
        <f aca="false">RAW_DATA!A3112</f>
        <v>ORD-103111</v>
      </c>
      <c r="B3116" s="2" t="str">
        <f aca="false">RAW_DATA!B3112</f>
        <v>CUST-3960</v>
      </c>
      <c r="C3116" s="2" t="str">
        <f aca="false">RAW_DATA!C3112</f>
        <v>Women</v>
      </c>
      <c r="D3116" s="2" t="str">
        <f aca="false">RAW_DATA!D3112</f>
        <v>WOM-LEHENGA-001</v>
      </c>
      <c r="E3116" s="14" t="str">
        <f aca="false">RAW_DATA!E3112</f>
        <v>2024-09-08</v>
      </c>
      <c r="F3116" s="14" t="str">
        <f aca="false">RAW_DATA!F3112</f>
        <v>2024-09-15</v>
      </c>
      <c r="G3116" s="2" t="str">
        <f aca="false">RAW_DATA!G3112</f>
        <v>Sudurpashchim</v>
      </c>
      <c r="H3116" s="4" t="n">
        <f aca="false">RAW_DATA!H3112</f>
        <v>1890.87</v>
      </c>
      <c r="I3116" s="5" t="n">
        <f aca="false">RAW_DATA!I3112</f>
        <v>25</v>
      </c>
      <c r="J3116" s="2" t="str">
        <f aca="false">RAW_DATA!J3112</f>
        <v>No</v>
      </c>
      <c r="K3116" s="15" t="n">
        <f aca="false">IF(AND(F3116&lt;&gt;"",E3116&lt;&gt;""),DATEVALUE(F3116)-DATEVALUE(E3116),"")</f>
        <v>7</v>
      </c>
      <c r="L3116" s="4" t="n">
        <f aca="false">H3116*(1-I3116/100)</f>
        <v>1418.1525</v>
      </c>
      <c r="M3116" s="4" t="n">
        <f aca="false">H3116*CALCULATIONS!$B$2</f>
        <v>1134.522</v>
      </c>
      <c r="N3116" s="4" t="n">
        <f aca="false">IF(J3116="Yes",H3116*CALCULATIONS!$B$3,0)</f>
        <v>0</v>
      </c>
      <c r="O3116" s="4" t="n">
        <f aca="false">L3116-M3116-N3116</f>
        <v>283.6305</v>
      </c>
      <c r="P3116" s="16" t="n">
        <f aca="false">IF(L3116&gt;0,O3116/L3116,"")</f>
        <v>0.2</v>
      </c>
    </row>
    <row r="3117" customFormat="false" ht="15" hidden="false" customHeight="false" outlineLevel="0" collapsed="false">
      <c r="A3117" s="2" t="str">
        <f aca="false">RAW_DATA!A3113</f>
        <v>ORD-103112</v>
      </c>
      <c r="B3117" s="2" t="str">
        <f aca="false">RAW_DATA!B3113</f>
        <v>CUST-6368</v>
      </c>
      <c r="C3117" s="2" t="str">
        <f aca="false">RAW_DATA!C3113</f>
        <v>Men</v>
      </c>
      <c r="D3117" s="2" t="str">
        <f aca="false">RAW_DATA!D3113</f>
        <v>MEN-JEANS-002</v>
      </c>
      <c r="E3117" s="14" t="str">
        <f aca="false">RAW_DATA!E3113</f>
        <v>2024-11-23</v>
      </c>
      <c r="F3117" s="14" t="str">
        <f aca="false">RAW_DATA!F3113</f>
        <v>2024-12-08</v>
      </c>
      <c r="G3117" s="2" t="str">
        <f aca="false">RAW_DATA!G3113</f>
        <v>Sudurpashchim</v>
      </c>
      <c r="H3117" s="4" t="n">
        <f aca="false">RAW_DATA!H3113</f>
        <v>9355.1</v>
      </c>
      <c r="I3117" s="5" t="n">
        <f aca="false">RAW_DATA!I3113</f>
        <v>10</v>
      </c>
      <c r="J3117" s="2" t="str">
        <f aca="false">RAW_DATA!J3113</f>
        <v>No</v>
      </c>
      <c r="K3117" s="15" t="n">
        <f aca="false">IF(AND(F3117&lt;&gt;"",E3117&lt;&gt;""),DATEVALUE(F3117)-DATEVALUE(E3117),"")</f>
        <v>15</v>
      </c>
      <c r="L3117" s="4" t="n">
        <f aca="false">H3117*(1-I3117/100)</f>
        <v>8419.59</v>
      </c>
      <c r="M3117" s="4" t="n">
        <f aca="false">H3117*CALCULATIONS!$B$2</f>
        <v>5613.06</v>
      </c>
      <c r="N3117" s="4" t="n">
        <f aca="false">IF(J3117="Yes",H3117*CALCULATIONS!$B$3,0)</f>
        <v>0</v>
      </c>
      <c r="O3117" s="4" t="n">
        <f aca="false">L3117-M3117-N3117</f>
        <v>2806.53</v>
      </c>
      <c r="P3117" s="16" t="n">
        <f aca="false">IF(L3117&gt;0,O3117/L3117,"")</f>
        <v>0.333333333333333</v>
      </c>
    </row>
    <row r="3118" customFormat="false" ht="15" hidden="false" customHeight="false" outlineLevel="0" collapsed="false">
      <c r="A3118" s="2" t="str">
        <f aca="false">RAW_DATA!A3114</f>
        <v>ORD-103113</v>
      </c>
      <c r="B3118" s="2" t="str">
        <f aca="false">RAW_DATA!B3114</f>
        <v>CUST-4757</v>
      </c>
      <c r="C3118" s="2" t="str">
        <f aca="false">RAW_DATA!C3114</f>
        <v>Men</v>
      </c>
      <c r="D3118" s="2" t="str">
        <f aca="false">RAW_DATA!D3114</f>
        <v>MEN-JACKET-001</v>
      </c>
      <c r="E3118" s="14" t="str">
        <f aca="false">RAW_DATA!E3114</f>
        <v>2024-07-28</v>
      </c>
      <c r="F3118" s="14" t="str">
        <f aca="false">RAW_DATA!F3114</f>
        <v>2024-08-02</v>
      </c>
      <c r="G3118" s="2" t="str">
        <f aca="false">RAW_DATA!G3114</f>
        <v>Madhesh</v>
      </c>
      <c r="H3118" s="4" t="n">
        <f aca="false">RAW_DATA!H3114</f>
        <v>9862.84</v>
      </c>
      <c r="I3118" s="5" t="n">
        <f aca="false">RAW_DATA!I3114</f>
        <v>0</v>
      </c>
      <c r="J3118" s="2" t="str">
        <f aca="false">RAW_DATA!J3114</f>
        <v>No</v>
      </c>
      <c r="K3118" s="15" t="n">
        <f aca="false">IF(AND(F3118&lt;&gt;"",E3118&lt;&gt;""),DATEVALUE(F3118)-DATEVALUE(E3118),"")</f>
        <v>5</v>
      </c>
      <c r="L3118" s="4" t="n">
        <f aca="false">H3118*(1-I3118/100)</f>
        <v>9862.84</v>
      </c>
      <c r="M3118" s="4" t="n">
        <f aca="false">H3118*CALCULATIONS!$B$2</f>
        <v>5917.704</v>
      </c>
      <c r="N3118" s="4" t="n">
        <f aca="false">IF(J3118="Yes",H3118*CALCULATIONS!$B$3,0)</f>
        <v>0</v>
      </c>
      <c r="O3118" s="4" t="n">
        <f aca="false">L3118-M3118-N3118</f>
        <v>3945.136</v>
      </c>
      <c r="P3118" s="16" t="n">
        <f aca="false">IF(L3118&gt;0,O3118/L3118,"")</f>
        <v>0.4</v>
      </c>
    </row>
    <row r="3119" customFormat="false" ht="15" hidden="false" customHeight="false" outlineLevel="0" collapsed="false">
      <c r="A3119" s="2" t="str">
        <f aca="false">RAW_DATA!A3115</f>
        <v>ORD-103114</v>
      </c>
      <c r="B3119" s="2" t="str">
        <f aca="false">RAW_DATA!B3115</f>
        <v>CUST-8121</v>
      </c>
      <c r="C3119" s="2" t="str">
        <f aca="false">RAW_DATA!C3115</f>
        <v>Women</v>
      </c>
      <c r="D3119" s="2" t="str">
        <f aca="false">RAW_DATA!D3115</f>
        <v>WOM-JEANS-001</v>
      </c>
      <c r="E3119" s="14" t="str">
        <f aca="false">RAW_DATA!E3115</f>
        <v>2024-05-15</v>
      </c>
      <c r="F3119" s="14" t="str">
        <f aca="false">RAW_DATA!F3115</f>
        <v>2024-05-26</v>
      </c>
      <c r="G3119" s="2" t="str">
        <f aca="false">RAW_DATA!G3115</f>
        <v>Bagmati</v>
      </c>
      <c r="H3119" s="4" t="n">
        <f aca="false">RAW_DATA!H3115</f>
        <v>10823.03</v>
      </c>
      <c r="I3119" s="5" t="n">
        <f aca="false">RAW_DATA!I3115</f>
        <v>30</v>
      </c>
      <c r="J3119" s="2" t="str">
        <f aca="false">RAW_DATA!J3115</f>
        <v>No</v>
      </c>
      <c r="K3119" s="15" t="n">
        <f aca="false">IF(AND(F3119&lt;&gt;"",E3119&lt;&gt;""),DATEVALUE(F3119)-DATEVALUE(E3119),"")</f>
        <v>11</v>
      </c>
      <c r="L3119" s="4" t="n">
        <f aca="false">H3119*(1-I3119/100)</f>
        <v>7576.121</v>
      </c>
      <c r="M3119" s="4" t="n">
        <f aca="false">H3119*CALCULATIONS!$B$2</f>
        <v>6493.818</v>
      </c>
      <c r="N3119" s="4" t="n">
        <f aca="false">IF(J3119="Yes",H3119*CALCULATIONS!$B$3,0)</f>
        <v>0</v>
      </c>
      <c r="O3119" s="4" t="n">
        <f aca="false">L3119-M3119-N3119</f>
        <v>1082.303</v>
      </c>
      <c r="P3119" s="16" t="n">
        <f aca="false">IF(L3119&gt;0,O3119/L3119,"")</f>
        <v>0.142857142857143</v>
      </c>
    </row>
    <row r="3120" customFormat="false" ht="15" hidden="false" customHeight="false" outlineLevel="0" collapsed="false">
      <c r="A3120" s="2" t="str">
        <f aca="false">RAW_DATA!A3116</f>
        <v>ORD-103115</v>
      </c>
      <c r="B3120" s="2" t="str">
        <f aca="false">RAW_DATA!B3116</f>
        <v>CUST-3130</v>
      </c>
      <c r="C3120" s="2" t="str">
        <f aca="false">RAW_DATA!C3116</f>
        <v>Men</v>
      </c>
      <c r="D3120" s="2" t="str">
        <f aca="false">RAW_DATA!D3116</f>
        <v>MEN-CHINO-001</v>
      </c>
      <c r="E3120" s="14" t="str">
        <f aca="false">RAW_DATA!E3116</f>
        <v>2024-03-04</v>
      </c>
      <c r="F3120" s="14" t="str">
        <f aca="false">RAW_DATA!F3116</f>
        <v>2024-03-08</v>
      </c>
      <c r="G3120" s="2" t="str">
        <f aca="false">RAW_DATA!G3116</f>
        <v>Gandaki</v>
      </c>
      <c r="H3120" s="4" t="n">
        <f aca="false">RAW_DATA!H3116</f>
        <v>12122.29</v>
      </c>
      <c r="I3120" s="5" t="n">
        <f aca="false">RAW_DATA!I3116</f>
        <v>10</v>
      </c>
      <c r="J3120" s="2" t="str">
        <f aca="false">RAW_DATA!J3116</f>
        <v>Yes</v>
      </c>
      <c r="K3120" s="15" t="n">
        <f aca="false">IF(AND(F3120&lt;&gt;"",E3120&lt;&gt;""),DATEVALUE(F3120)-DATEVALUE(E3120),"")</f>
        <v>4</v>
      </c>
      <c r="L3120" s="4" t="n">
        <f aca="false">H3120*(1-I3120/100)</f>
        <v>10910.061</v>
      </c>
      <c r="M3120" s="4" t="n">
        <f aca="false">H3120*CALCULATIONS!$B$2</f>
        <v>7273.374</v>
      </c>
      <c r="N3120" s="4" t="n">
        <f aca="false">IF(J3120="Yes",H3120*CALCULATIONS!$B$3,0)</f>
        <v>2424.458</v>
      </c>
      <c r="O3120" s="4" t="n">
        <f aca="false">L3120-M3120-N3120</f>
        <v>1212.229</v>
      </c>
      <c r="P3120" s="16" t="n">
        <f aca="false">IF(L3120&gt;0,O3120/L3120,"")</f>
        <v>0.111111111111111</v>
      </c>
    </row>
    <row r="3121" customFormat="false" ht="15" hidden="false" customHeight="false" outlineLevel="0" collapsed="false">
      <c r="A3121" s="2" t="str">
        <f aca="false">RAW_DATA!A3117</f>
        <v>ORD-103116</v>
      </c>
      <c r="B3121" s="2" t="str">
        <f aca="false">RAW_DATA!B3117</f>
        <v>CUST-7166</v>
      </c>
      <c r="C3121" s="2" t="str">
        <f aca="false">RAW_DATA!C3117</f>
        <v>Men</v>
      </c>
      <c r="D3121" s="2" t="str">
        <f aca="false">RAW_DATA!D3117</f>
        <v>MEN-JEANS-002</v>
      </c>
      <c r="E3121" s="14" t="str">
        <f aca="false">RAW_DATA!E3117</f>
        <v>2024-09-08</v>
      </c>
      <c r="F3121" s="14" t="str">
        <f aca="false">RAW_DATA!F3117</f>
        <v>2024-09-13</v>
      </c>
      <c r="G3121" s="2" t="str">
        <f aca="false">RAW_DATA!G3117</f>
        <v>Gandaki</v>
      </c>
      <c r="H3121" s="4" t="n">
        <f aca="false">RAW_DATA!H3117</f>
        <v>10733.02</v>
      </c>
      <c r="I3121" s="5" t="n">
        <f aca="false">RAW_DATA!I3117</f>
        <v>30</v>
      </c>
      <c r="J3121" s="2" t="str">
        <f aca="false">RAW_DATA!J3117</f>
        <v>Yes</v>
      </c>
      <c r="K3121" s="15" t="n">
        <f aca="false">IF(AND(F3121&lt;&gt;"",E3121&lt;&gt;""),DATEVALUE(F3121)-DATEVALUE(E3121),"")</f>
        <v>5</v>
      </c>
      <c r="L3121" s="4" t="n">
        <f aca="false">H3121*(1-I3121/100)</f>
        <v>7513.114</v>
      </c>
      <c r="M3121" s="4" t="n">
        <f aca="false">H3121*CALCULATIONS!$B$2</f>
        <v>6439.812</v>
      </c>
      <c r="N3121" s="4" t="n">
        <f aca="false">IF(J3121="Yes",H3121*CALCULATIONS!$B$3,0)</f>
        <v>2146.604</v>
      </c>
      <c r="O3121" s="4" t="n">
        <f aca="false">L3121-M3121-N3121</f>
        <v>-1073.302</v>
      </c>
      <c r="P3121" s="16" t="n">
        <f aca="false">IF(L3121&gt;0,O3121/L3121,"")</f>
        <v>-0.142857142857143</v>
      </c>
    </row>
    <row r="3122" customFormat="false" ht="15" hidden="false" customHeight="false" outlineLevel="0" collapsed="false">
      <c r="A3122" s="2" t="str">
        <f aca="false">RAW_DATA!A3118</f>
        <v>ORD-103117</v>
      </c>
      <c r="B3122" s="2" t="str">
        <f aca="false">RAW_DATA!B3118</f>
        <v>CUST-5710</v>
      </c>
      <c r="C3122" s="2" t="str">
        <f aca="false">RAW_DATA!C3118</f>
        <v>Kids</v>
      </c>
      <c r="D3122" s="2" t="str">
        <f aca="false">RAW_DATA!D3118</f>
        <v>KID-JACKET-001</v>
      </c>
      <c r="E3122" s="14" t="str">
        <f aca="false">RAW_DATA!E3118</f>
        <v>2024-07-29</v>
      </c>
      <c r="F3122" s="14" t="str">
        <f aca="false">RAW_DATA!F3118</f>
        <v>2024-08-06</v>
      </c>
      <c r="G3122" s="2" t="str">
        <f aca="false">RAW_DATA!G3118</f>
        <v>Gandaki</v>
      </c>
      <c r="H3122" s="4" t="n">
        <f aca="false">RAW_DATA!H3118</f>
        <v>1534.5</v>
      </c>
      <c r="I3122" s="5" t="n">
        <f aca="false">RAW_DATA!I3118</f>
        <v>30</v>
      </c>
      <c r="J3122" s="2" t="str">
        <f aca="false">RAW_DATA!J3118</f>
        <v>No</v>
      </c>
      <c r="K3122" s="15" t="n">
        <f aca="false">IF(AND(F3122&lt;&gt;"",E3122&lt;&gt;""),DATEVALUE(F3122)-DATEVALUE(E3122),"")</f>
        <v>8</v>
      </c>
      <c r="L3122" s="4" t="n">
        <f aca="false">H3122*(1-I3122/100)</f>
        <v>1074.15</v>
      </c>
      <c r="M3122" s="4" t="n">
        <f aca="false">H3122*CALCULATIONS!$B$2</f>
        <v>920.7</v>
      </c>
      <c r="N3122" s="4" t="n">
        <f aca="false">IF(J3122="Yes",H3122*CALCULATIONS!$B$3,0)</f>
        <v>0</v>
      </c>
      <c r="O3122" s="4" t="n">
        <f aca="false">L3122-M3122-N3122</f>
        <v>153.45</v>
      </c>
      <c r="P3122" s="16" t="n">
        <f aca="false">IF(L3122&gt;0,O3122/L3122,"")</f>
        <v>0.142857142857143</v>
      </c>
    </row>
    <row r="3123" customFormat="false" ht="15" hidden="false" customHeight="false" outlineLevel="0" collapsed="false">
      <c r="A3123" s="2" t="str">
        <f aca="false">RAW_DATA!A3119</f>
        <v>ORD-103118</v>
      </c>
      <c r="B3123" s="2" t="str">
        <f aca="false">RAW_DATA!B3119</f>
        <v>CUST-4616</v>
      </c>
      <c r="C3123" s="2" t="str">
        <f aca="false">RAW_DATA!C3119</f>
        <v>Women</v>
      </c>
      <c r="D3123" s="2" t="str">
        <f aca="false">RAW_DATA!D3119</f>
        <v>WOM-LEHENGA-001</v>
      </c>
      <c r="E3123" s="14" t="str">
        <f aca="false">RAW_DATA!E3119</f>
        <v>2024-07-16</v>
      </c>
      <c r="F3123" s="14" t="str">
        <f aca="false">RAW_DATA!F3119</f>
        <v>2024-07-19</v>
      </c>
      <c r="G3123" s="2" t="str">
        <f aca="false">RAW_DATA!G3119</f>
        <v>Karnali</v>
      </c>
      <c r="H3123" s="4" t="n">
        <f aca="false">RAW_DATA!H3119</f>
        <v>1250.67</v>
      </c>
      <c r="I3123" s="5" t="n">
        <f aca="false">RAW_DATA!I3119</f>
        <v>30</v>
      </c>
      <c r="J3123" s="2" t="str">
        <f aca="false">RAW_DATA!J3119</f>
        <v>No</v>
      </c>
      <c r="K3123" s="15" t="n">
        <f aca="false">IF(AND(F3123&lt;&gt;"",E3123&lt;&gt;""),DATEVALUE(F3123)-DATEVALUE(E3123),"")</f>
        <v>3</v>
      </c>
      <c r="L3123" s="4" t="n">
        <f aca="false">H3123*(1-I3123/100)</f>
        <v>875.469</v>
      </c>
      <c r="M3123" s="4" t="n">
        <f aca="false">H3123*CALCULATIONS!$B$2</f>
        <v>750.402</v>
      </c>
      <c r="N3123" s="4" t="n">
        <f aca="false">IF(J3123="Yes",H3123*CALCULATIONS!$B$3,0)</f>
        <v>0</v>
      </c>
      <c r="O3123" s="4" t="n">
        <f aca="false">L3123-M3123-N3123</f>
        <v>125.067</v>
      </c>
      <c r="P3123" s="16" t="n">
        <f aca="false">IF(L3123&gt;0,O3123/L3123,"")</f>
        <v>0.142857142857143</v>
      </c>
    </row>
    <row r="3124" customFormat="false" ht="15" hidden="false" customHeight="false" outlineLevel="0" collapsed="false">
      <c r="A3124" s="2" t="str">
        <f aca="false">RAW_DATA!A3120</f>
        <v>ORD-103119</v>
      </c>
      <c r="B3124" s="2" t="str">
        <f aca="false">RAW_DATA!B3120</f>
        <v>CUST-6463</v>
      </c>
      <c r="C3124" s="2" t="str">
        <f aca="false">RAW_DATA!C3120</f>
        <v>Men</v>
      </c>
      <c r="D3124" s="2" t="str">
        <f aca="false">RAW_DATA!D3120</f>
        <v>MEN-SHIRT-002</v>
      </c>
      <c r="E3124" s="14" t="str">
        <f aca="false">RAW_DATA!E3120</f>
        <v>2024-03-13</v>
      </c>
      <c r="F3124" s="14" t="str">
        <f aca="false">RAW_DATA!F3120</f>
        <v>2024-03-18</v>
      </c>
      <c r="G3124" s="2" t="str">
        <f aca="false">RAW_DATA!G3120</f>
        <v>Bagmati</v>
      </c>
      <c r="H3124" s="4" t="n">
        <f aca="false">RAW_DATA!H3120</f>
        <v>12827.23</v>
      </c>
      <c r="I3124" s="5" t="n">
        <f aca="false">RAW_DATA!I3120</f>
        <v>0</v>
      </c>
      <c r="J3124" s="2" t="str">
        <f aca="false">RAW_DATA!J3120</f>
        <v>No</v>
      </c>
      <c r="K3124" s="15" t="n">
        <f aca="false">IF(AND(F3124&lt;&gt;"",E3124&lt;&gt;""),DATEVALUE(F3124)-DATEVALUE(E3124),"")</f>
        <v>5</v>
      </c>
      <c r="L3124" s="4" t="n">
        <f aca="false">H3124*(1-I3124/100)</f>
        <v>12827.23</v>
      </c>
      <c r="M3124" s="4" t="n">
        <f aca="false">H3124*CALCULATIONS!$B$2</f>
        <v>7696.338</v>
      </c>
      <c r="N3124" s="4" t="n">
        <f aca="false">IF(J3124="Yes",H3124*CALCULATIONS!$B$3,0)</f>
        <v>0</v>
      </c>
      <c r="O3124" s="4" t="n">
        <f aca="false">L3124-M3124-N3124</f>
        <v>5130.892</v>
      </c>
      <c r="P3124" s="16" t="n">
        <f aca="false">IF(L3124&gt;0,O3124/L3124,"")</f>
        <v>0.4</v>
      </c>
    </row>
    <row r="3125" customFormat="false" ht="15" hidden="false" customHeight="false" outlineLevel="0" collapsed="false">
      <c r="A3125" s="2" t="str">
        <f aca="false">RAW_DATA!A3121</f>
        <v>ORD-103120</v>
      </c>
      <c r="B3125" s="2" t="str">
        <f aca="false">RAW_DATA!B3121</f>
        <v>CUST-3415</v>
      </c>
      <c r="C3125" s="2" t="str">
        <f aca="false">RAW_DATA!C3121</f>
        <v>Men</v>
      </c>
      <c r="D3125" s="2" t="str">
        <f aca="false">RAW_DATA!D3121</f>
        <v>MEN-KURTA-001</v>
      </c>
      <c r="E3125" s="14" t="str">
        <f aca="false">RAW_DATA!E3121</f>
        <v>2024-11-25</v>
      </c>
      <c r="F3125" s="14" t="str">
        <f aca="false">RAW_DATA!F3121</f>
        <v>2024-12-07</v>
      </c>
      <c r="G3125" s="2" t="str">
        <f aca="false">RAW_DATA!G3121</f>
        <v>Gandaki</v>
      </c>
      <c r="H3125" s="4" t="n">
        <f aca="false">RAW_DATA!H3121</f>
        <v>11506.83</v>
      </c>
      <c r="I3125" s="5" t="n">
        <f aca="false">RAW_DATA!I3121</f>
        <v>0</v>
      </c>
      <c r="J3125" s="2" t="str">
        <f aca="false">RAW_DATA!J3121</f>
        <v>No</v>
      </c>
      <c r="K3125" s="15" t="n">
        <f aca="false">IF(AND(F3125&lt;&gt;"",E3125&lt;&gt;""),DATEVALUE(F3125)-DATEVALUE(E3125),"")</f>
        <v>12</v>
      </c>
      <c r="L3125" s="4" t="n">
        <f aca="false">H3125*(1-I3125/100)</f>
        <v>11506.83</v>
      </c>
      <c r="M3125" s="4" t="n">
        <f aca="false">H3125*CALCULATIONS!$B$2</f>
        <v>6904.098</v>
      </c>
      <c r="N3125" s="4" t="n">
        <f aca="false">IF(J3125="Yes",H3125*CALCULATIONS!$B$3,0)</f>
        <v>0</v>
      </c>
      <c r="O3125" s="4" t="n">
        <f aca="false">L3125-M3125-N3125</f>
        <v>4602.732</v>
      </c>
      <c r="P3125" s="16" t="n">
        <f aca="false">IF(L3125&gt;0,O3125/L3125,"")</f>
        <v>0.4</v>
      </c>
    </row>
    <row r="3126" customFormat="false" ht="15" hidden="false" customHeight="false" outlineLevel="0" collapsed="false">
      <c r="A3126" s="2" t="str">
        <f aca="false">RAW_DATA!A3122</f>
        <v>ORD-103121</v>
      </c>
      <c r="B3126" s="2" t="str">
        <f aca="false">RAW_DATA!B3122</f>
        <v>CUST-6366</v>
      </c>
      <c r="C3126" s="2" t="str">
        <f aca="false">RAW_DATA!C3122</f>
        <v>Kids</v>
      </c>
      <c r="D3126" s="2" t="str">
        <f aca="false">RAW_DATA!D3122</f>
        <v>KID-HOODIE-001</v>
      </c>
      <c r="E3126" s="14" t="str">
        <f aca="false">RAW_DATA!E3122</f>
        <v>2024-08-31</v>
      </c>
      <c r="F3126" s="14" t="str">
        <f aca="false">RAW_DATA!F3122</f>
        <v>2024-09-01</v>
      </c>
      <c r="G3126" s="2" t="str">
        <f aca="false">RAW_DATA!G3122</f>
        <v>Madhesh</v>
      </c>
      <c r="H3126" s="4" t="n">
        <f aca="false">RAW_DATA!H3122</f>
        <v>5952.69</v>
      </c>
      <c r="I3126" s="5" t="n">
        <f aca="false">RAW_DATA!I3122</f>
        <v>20</v>
      </c>
      <c r="J3126" s="2" t="str">
        <f aca="false">RAW_DATA!J3122</f>
        <v>No</v>
      </c>
      <c r="K3126" s="15" t="n">
        <f aca="false">IF(AND(F3126&lt;&gt;"",E3126&lt;&gt;""),DATEVALUE(F3126)-DATEVALUE(E3126),"")</f>
        <v>1</v>
      </c>
      <c r="L3126" s="4" t="n">
        <f aca="false">H3126*(1-I3126/100)</f>
        <v>4762.152</v>
      </c>
      <c r="M3126" s="4" t="n">
        <f aca="false">H3126*CALCULATIONS!$B$2</f>
        <v>3571.614</v>
      </c>
      <c r="N3126" s="4" t="n">
        <f aca="false">IF(J3126="Yes",H3126*CALCULATIONS!$B$3,0)</f>
        <v>0</v>
      </c>
      <c r="O3126" s="4" t="n">
        <f aca="false">L3126-M3126-N3126</f>
        <v>1190.538</v>
      </c>
      <c r="P3126" s="16" t="n">
        <f aca="false">IF(L3126&gt;0,O3126/L3126,"")</f>
        <v>0.25</v>
      </c>
    </row>
    <row r="3127" customFormat="false" ht="15" hidden="false" customHeight="false" outlineLevel="0" collapsed="false">
      <c r="A3127" s="2" t="str">
        <f aca="false">RAW_DATA!A3123</f>
        <v>ORD-103122</v>
      </c>
      <c r="B3127" s="2" t="str">
        <f aca="false">RAW_DATA!B3123</f>
        <v>CUST-5229</v>
      </c>
      <c r="C3127" s="2" t="str">
        <f aca="false">RAW_DATA!C3123</f>
        <v>Women</v>
      </c>
      <c r="D3127" s="2" t="str">
        <f aca="false">RAW_DATA!D3123</f>
        <v>WOM-KURTA-001</v>
      </c>
      <c r="E3127" s="14" t="str">
        <f aca="false">RAW_DATA!E3123</f>
        <v>2024-05-09</v>
      </c>
      <c r="F3127" s="14" t="str">
        <f aca="false">RAW_DATA!F3123</f>
        <v>2024-05-13</v>
      </c>
      <c r="G3127" s="2" t="str">
        <f aca="false">RAW_DATA!G3123</f>
        <v>Sudurpashchim</v>
      </c>
      <c r="H3127" s="4" t="n">
        <f aca="false">RAW_DATA!H3123</f>
        <v>6625.7</v>
      </c>
      <c r="I3127" s="5" t="n">
        <f aca="false">RAW_DATA!I3123</f>
        <v>25</v>
      </c>
      <c r="J3127" s="2" t="str">
        <f aca="false">RAW_DATA!J3123</f>
        <v>No</v>
      </c>
      <c r="K3127" s="15" t="n">
        <f aca="false">IF(AND(F3127&lt;&gt;"",E3127&lt;&gt;""),DATEVALUE(F3127)-DATEVALUE(E3127),"")</f>
        <v>4</v>
      </c>
      <c r="L3127" s="4" t="n">
        <f aca="false">H3127*(1-I3127/100)</f>
        <v>4969.275</v>
      </c>
      <c r="M3127" s="4" t="n">
        <f aca="false">H3127*CALCULATIONS!$B$2</f>
        <v>3975.42</v>
      </c>
      <c r="N3127" s="4" t="n">
        <f aca="false">IF(J3127="Yes",H3127*CALCULATIONS!$B$3,0)</f>
        <v>0</v>
      </c>
      <c r="O3127" s="4" t="n">
        <f aca="false">L3127-M3127-N3127</f>
        <v>993.855</v>
      </c>
      <c r="P3127" s="16" t="n">
        <f aca="false">IF(L3127&gt;0,O3127/L3127,"")</f>
        <v>0.2</v>
      </c>
    </row>
    <row r="3128" customFormat="false" ht="15" hidden="false" customHeight="false" outlineLevel="0" collapsed="false">
      <c r="A3128" s="2" t="str">
        <f aca="false">RAW_DATA!A3124</f>
        <v>ORD-103123</v>
      </c>
      <c r="B3128" s="2" t="str">
        <f aca="false">RAW_DATA!B3124</f>
        <v>CUST-3466</v>
      </c>
      <c r="C3128" s="2" t="str">
        <f aca="false">RAW_DATA!C3124</f>
        <v>Women</v>
      </c>
      <c r="D3128" s="2" t="str">
        <f aca="false">RAW_DATA!D3124</f>
        <v>WOM-SCARF-001</v>
      </c>
      <c r="E3128" s="14" t="str">
        <f aca="false">RAW_DATA!E3124</f>
        <v>2024-04-29</v>
      </c>
      <c r="F3128" s="14" t="str">
        <f aca="false">RAW_DATA!F3124</f>
        <v>2024-05-01</v>
      </c>
      <c r="G3128" s="2" t="str">
        <f aca="false">RAW_DATA!G3124</f>
        <v>Madhesh</v>
      </c>
      <c r="H3128" s="4" t="n">
        <f aca="false">RAW_DATA!H3124</f>
        <v>10921.6</v>
      </c>
      <c r="I3128" s="5" t="n">
        <f aca="false">RAW_DATA!I3124</f>
        <v>25</v>
      </c>
      <c r="J3128" s="2" t="str">
        <f aca="false">RAW_DATA!J3124</f>
        <v>Yes</v>
      </c>
      <c r="K3128" s="15" t="n">
        <f aca="false">IF(AND(F3128&lt;&gt;"",E3128&lt;&gt;""),DATEVALUE(F3128)-DATEVALUE(E3128),"")</f>
        <v>2</v>
      </c>
      <c r="L3128" s="4" t="n">
        <f aca="false">H3128*(1-I3128/100)</f>
        <v>8191.2</v>
      </c>
      <c r="M3128" s="4" t="n">
        <f aca="false">H3128*CALCULATIONS!$B$2</f>
        <v>6552.96</v>
      </c>
      <c r="N3128" s="4" t="n">
        <f aca="false">IF(J3128="Yes",H3128*CALCULATIONS!$B$3,0)</f>
        <v>2184.32</v>
      </c>
      <c r="O3128" s="4" t="n">
        <f aca="false">L3128-M3128-N3128</f>
        <v>-546.08</v>
      </c>
      <c r="P3128" s="16" t="n">
        <f aca="false">IF(L3128&gt;0,O3128/L3128,"")</f>
        <v>-0.0666666666666666</v>
      </c>
    </row>
    <row r="3129" customFormat="false" ht="15" hidden="false" customHeight="false" outlineLevel="0" collapsed="false">
      <c r="A3129" s="2" t="str">
        <f aca="false">RAW_DATA!A3125</f>
        <v>ORD-103124</v>
      </c>
      <c r="B3129" s="2" t="str">
        <f aca="false">RAW_DATA!B3125</f>
        <v>CUST-8348</v>
      </c>
      <c r="C3129" s="2" t="str">
        <f aca="false">RAW_DATA!C3125</f>
        <v>Men</v>
      </c>
      <c r="D3129" s="2" t="str">
        <f aca="false">RAW_DATA!D3125</f>
        <v>MEN-SUIT-001</v>
      </c>
      <c r="E3129" s="14" t="str">
        <f aca="false">RAW_DATA!E3125</f>
        <v>2024-12-31</v>
      </c>
      <c r="F3129" s="14" t="str">
        <f aca="false">RAW_DATA!F3125</f>
        <v>2025-01-09</v>
      </c>
      <c r="G3129" s="2" t="str">
        <f aca="false">RAW_DATA!G3125</f>
        <v>Madhesh</v>
      </c>
      <c r="H3129" s="4" t="n">
        <f aca="false">RAW_DATA!H3125</f>
        <v>1787.27</v>
      </c>
      <c r="I3129" s="5" t="n">
        <f aca="false">RAW_DATA!I3125</f>
        <v>15</v>
      </c>
      <c r="J3129" s="2" t="str">
        <f aca="false">RAW_DATA!J3125</f>
        <v>No</v>
      </c>
      <c r="K3129" s="15" t="n">
        <f aca="false">IF(AND(F3129&lt;&gt;"",E3129&lt;&gt;""),DATEVALUE(F3129)-DATEVALUE(E3129),"")</f>
        <v>9</v>
      </c>
      <c r="L3129" s="4" t="n">
        <f aca="false">H3129*(1-I3129/100)</f>
        <v>1519.1795</v>
      </c>
      <c r="M3129" s="4" t="n">
        <f aca="false">H3129*CALCULATIONS!$B$2</f>
        <v>1072.362</v>
      </c>
      <c r="N3129" s="4" t="n">
        <f aca="false">IF(J3129="Yes",H3129*CALCULATIONS!$B$3,0)</f>
        <v>0</v>
      </c>
      <c r="O3129" s="4" t="n">
        <f aca="false">L3129-M3129-N3129</f>
        <v>446.8175</v>
      </c>
      <c r="P3129" s="16" t="n">
        <f aca="false">IF(L3129&gt;0,O3129/L3129,"")</f>
        <v>0.294117647058824</v>
      </c>
    </row>
    <row r="3130" customFormat="false" ht="15" hidden="false" customHeight="false" outlineLevel="0" collapsed="false">
      <c r="A3130" s="2" t="str">
        <f aca="false">RAW_DATA!A3126</f>
        <v>ORD-103125</v>
      </c>
      <c r="B3130" s="2" t="str">
        <f aca="false">RAW_DATA!B3126</f>
        <v>CUST-3835</v>
      </c>
      <c r="C3130" s="2" t="str">
        <f aca="false">RAW_DATA!C3126</f>
        <v>Kids</v>
      </c>
      <c r="D3130" s="2" t="str">
        <f aca="false">RAW_DATA!D3126</f>
        <v>KID-FROCK-001</v>
      </c>
      <c r="E3130" s="14" t="str">
        <f aca="false">RAW_DATA!E3126</f>
        <v>2024-07-01</v>
      </c>
      <c r="F3130" s="14" t="str">
        <f aca="false">RAW_DATA!F3126</f>
        <v>2024-07-06</v>
      </c>
      <c r="G3130" s="2" t="str">
        <f aca="false">RAW_DATA!G3126</f>
        <v>Karnali</v>
      </c>
      <c r="H3130" s="4" t="n">
        <f aca="false">RAW_DATA!H3126</f>
        <v>4559.14</v>
      </c>
      <c r="I3130" s="5" t="n">
        <f aca="false">RAW_DATA!I3126</f>
        <v>10</v>
      </c>
      <c r="J3130" s="2" t="str">
        <f aca="false">RAW_DATA!J3126</f>
        <v>No</v>
      </c>
      <c r="K3130" s="15" t="n">
        <f aca="false">IF(AND(F3130&lt;&gt;"",E3130&lt;&gt;""),DATEVALUE(F3130)-DATEVALUE(E3130),"")</f>
        <v>5</v>
      </c>
      <c r="L3130" s="4" t="n">
        <f aca="false">H3130*(1-I3130/100)</f>
        <v>4103.226</v>
      </c>
      <c r="M3130" s="4" t="n">
        <f aca="false">H3130*CALCULATIONS!$B$2</f>
        <v>2735.484</v>
      </c>
      <c r="N3130" s="4" t="n">
        <f aca="false">IF(J3130="Yes",H3130*CALCULATIONS!$B$3,0)</f>
        <v>0</v>
      </c>
      <c r="O3130" s="4" t="n">
        <f aca="false">L3130-M3130-N3130</f>
        <v>1367.742</v>
      </c>
      <c r="P3130" s="16" t="n">
        <f aca="false">IF(L3130&gt;0,O3130/L3130,"")</f>
        <v>0.333333333333333</v>
      </c>
    </row>
    <row r="3131" customFormat="false" ht="15" hidden="false" customHeight="false" outlineLevel="0" collapsed="false">
      <c r="A3131" s="2" t="str">
        <f aca="false">RAW_DATA!A3127</f>
        <v>ORD-103126</v>
      </c>
      <c r="B3131" s="2" t="str">
        <f aca="false">RAW_DATA!B3127</f>
        <v>CUST-9001</v>
      </c>
      <c r="C3131" s="2" t="str">
        <f aca="false">RAW_DATA!C3127</f>
        <v>Women</v>
      </c>
      <c r="D3131" s="2" t="str">
        <f aca="false">RAW_DATA!D3127</f>
        <v>WOM-DRESS-001</v>
      </c>
      <c r="E3131" s="14" t="str">
        <f aca="false">RAW_DATA!E3127</f>
        <v>2024-06-09</v>
      </c>
      <c r="F3131" s="14" t="str">
        <f aca="false">RAW_DATA!F3127</f>
        <v>2024-06-16</v>
      </c>
      <c r="G3131" s="2" t="str">
        <f aca="false">RAW_DATA!G3127</f>
        <v>Madhesh</v>
      </c>
      <c r="H3131" s="4" t="n">
        <f aca="false">RAW_DATA!H3127</f>
        <v>6945.19</v>
      </c>
      <c r="I3131" s="5" t="n">
        <f aca="false">RAW_DATA!I3127</f>
        <v>15</v>
      </c>
      <c r="J3131" s="2" t="str">
        <f aca="false">RAW_DATA!J3127</f>
        <v>No</v>
      </c>
      <c r="K3131" s="15" t="n">
        <f aca="false">IF(AND(F3131&lt;&gt;"",E3131&lt;&gt;""),DATEVALUE(F3131)-DATEVALUE(E3131),"")</f>
        <v>7</v>
      </c>
      <c r="L3131" s="4" t="n">
        <f aca="false">H3131*(1-I3131/100)</f>
        <v>5903.4115</v>
      </c>
      <c r="M3131" s="4" t="n">
        <f aca="false">H3131*CALCULATIONS!$B$2</f>
        <v>4167.114</v>
      </c>
      <c r="N3131" s="4" t="n">
        <f aca="false">IF(J3131="Yes",H3131*CALCULATIONS!$B$3,0)</f>
        <v>0</v>
      </c>
      <c r="O3131" s="4" t="n">
        <f aca="false">L3131-M3131-N3131</f>
        <v>1736.2975</v>
      </c>
      <c r="P3131" s="16" t="n">
        <f aca="false">IF(L3131&gt;0,O3131/L3131,"")</f>
        <v>0.294117647058824</v>
      </c>
    </row>
    <row r="3132" customFormat="false" ht="15" hidden="false" customHeight="false" outlineLevel="0" collapsed="false">
      <c r="A3132" s="2" t="str">
        <f aca="false">RAW_DATA!A3128</f>
        <v>ORD-103127</v>
      </c>
      <c r="B3132" s="2" t="str">
        <f aca="false">RAW_DATA!B3128</f>
        <v>CUST-4922</v>
      </c>
      <c r="C3132" s="2" t="str">
        <f aca="false">RAW_DATA!C3128</f>
        <v>Kids</v>
      </c>
      <c r="D3132" s="2" t="str">
        <f aca="false">RAW_DATA!D3128</f>
        <v>KID-JACKET-001</v>
      </c>
      <c r="E3132" s="14" t="str">
        <f aca="false">RAW_DATA!E3128</f>
        <v>2024-11-09</v>
      </c>
      <c r="F3132" s="14" t="str">
        <f aca="false">RAW_DATA!F3128</f>
        <v>2024-11-13</v>
      </c>
      <c r="G3132" s="2" t="str">
        <f aca="false">RAW_DATA!G3128</f>
        <v>Lumbini</v>
      </c>
      <c r="H3132" s="4" t="n">
        <f aca="false">RAW_DATA!H3128</f>
        <v>12951.01</v>
      </c>
      <c r="I3132" s="5" t="n">
        <f aca="false">RAW_DATA!I3128</f>
        <v>30</v>
      </c>
      <c r="J3132" s="2" t="str">
        <f aca="false">RAW_DATA!J3128</f>
        <v>No</v>
      </c>
      <c r="K3132" s="15" t="n">
        <f aca="false">IF(AND(F3132&lt;&gt;"",E3132&lt;&gt;""),DATEVALUE(F3132)-DATEVALUE(E3132),"")</f>
        <v>4</v>
      </c>
      <c r="L3132" s="4" t="n">
        <f aca="false">H3132*(1-I3132/100)</f>
        <v>9065.707</v>
      </c>
      <c r="M3132" s="4" t="n">
        <f aca="false">H3132*CALCULATIONS!$B$2</f>
        <v>7770.606</v>
      </c>
      <c r="N3132" s="4" t="n">
        <f aca="false">IF(J3132="Yes",H3132*CALCULATIONS!$B$3,0)</f>
        <v>0</v>
      </c>
      <c r="O3132" s="4" t="n">
        <f aca="false">L3132-M3132-N3132</f>
        <v>1295.101</v>
      </c>
      <c r="P3132" s="16" t="n">
        <f aca="false">IF(L3132&gt;0,O3132/L3132,"")</f>
        <v>0.142857142857143</v>
      </c>
    </row>
    <row r="3133" customFormat="false" ht="15" hidden="false" customHeight="false" outlineLevel="0" collapsed="false">
      <c r="A3133" s="2" t="str">
        <f aca="false">RAW_DATA!A3129</f>
        <v>ORD-103128</v>
      </c>
      <c r="B3133" s="2" t="str">
        <f aca="false">RAW_DATA!B3129</f>
        <v>CUST-5157</v>
      </c>
      <c r="C3133" s="2" t="str">
        <f aca="false">RAW_DATA!C3129</f>
        <v>Kids</v>
      </c>
      <c r="D3133" s="2" t="str">
        <f aca="false">RAW_DATA!D3129</f>
        <v>KID-ONESIE-001</v>
      </c>
      <c r="E3133" s="14" t="str">
        <f aca="false">RAW_DATA!E3129</f>
        <v>2024-04-07</v>
      </c>
      <c r="F3133" s="14" t="str">
        <f aca="false">RAW_DATA!F3129</f>
        <v>2024-04-12</v>
      </c>
      <c r="G3133" s="2" t="str">
        <f aca="false">RAW_DATA!G3129</f>
        <v>Lumbini</v>
      </c>
      <c r="H3133" s="4" t="n">
        <f aca="false">RAW_DATA!H3129</f>
        <v>9017.78</v>
      </c>
      <c r="I3133" s="5" t="n">
        <f aca="false">RAW_DATA!I3129</f>
        <v>5</v>
      </c>
      <c r="J3133" s="2" t="str">
        <f aca="false">RAW_DATA!J3129</f>
        <v>No</v>
      </c>
      <c r="K3133" s="15" t="n">
        <f aca="false">IF(AND(F3133&lt;&gt;"",E3133&lt;&gt;""),DATEVALUE(F3133)-DATEVALUE(E3133),"")</f>
        <v>5</v>
      </c>
      <c r="L3133" s="4" t="n">
        <f aca="false">H3133*(1-I3133/100)</f>
        <v>8566.891</v>
      </c>
      <c r="M3133" s="4" t="n">
        <f aca="false">H3133*CALCULATIONS!$B$2</f>
        <v>5410.668</v>
      </c>
      <c r="N3133" s="4" t="n">
        <f aca="false">IF(J3133="Yes",H3133*CALCULATIONS!$B$3,0)</f>
        <v>0</v>
      </c>
      <c r="O3133" s="4" t="n">
        <f aca="false">L3133-M3133-N3133</f>
        <v>3156.223</v>
      </c>
      <c r="P3133" s="16" t="n">
        <f aca="false">IF(L3133&gt;0,O3133/L3133,"")</f>
        <v>0.368421052631579</v>
      </c>
    </row>
    <row r="3134" customFormat="false" ht="15" hidden="false" customHeight="false" outlineLevel="0" collapsed="false">
      <c r="A3134" s="2" t="str">
        <f aca="false">RAW_DATA!A3130</f>
        <v>ORD-103129</v>
      </c>
      <c r="B3134" s="2" t="str">
        <f aca="false">RAW_DATA!B3130</f>
        <v>CUST-5610</v>
      </c>
      <c r="C3134" s="2" t="str">
        <f aca="false">RAW_DATA!C3130</f>
        <v>Kids</v>
      </c>
      <c r="D3134" s="2" t="str">
        <f aca="false">RAW_DATA!D3130</f>
        <v>KID-TSHIRT-001</v>
      </c>
      <c r="E3134" s="14" t="str">
        <f aca="false">RAW_DATA!E3130</f>
        <v>2024-07-18</v>
      </c>
      <c r="F3134" s="14" t="str">
        <f aca="false">RAW_DATA!F3130</f>
        <v>2024-07-23</v>
      </c>
      <c r="G3134" s="2" t="str">
        <f aca="false">RAW_DATA!G3130</f>
        <v>Sudurpashchim</v>
      </c>
      <c r="H3134" s="4" t="n">
        <f aca="false">RAW_DATA!H3130</f>
        <v>3980.38</v>
      </c>
      <c r="I3134" s="5" t="n">
        <f aca="false">RAW_DATA!I3130</f>
        <v>30</v>
      </c>
      <c r="J3134" s="2" t="str">
        <f aca="false">RAW_DATA!J3130</f>
        <v>No</v>
      </c>
      <c r="K3134" s="15" t="n">
        <f aca="false">IF(AND(F3134&lt;&gt;"",E3134&lt;&gt;""),DATEVALUE(F3134)-DATEVALUE(E3134),"")</f>
        <v>5</v>
      </c>
      <c r="L3134" s="4" t="n">
        <f aca="false">H3134*(1-I3134/100)</f>
        <v>2786.266</v>
      </c>
      <c r="M3134" s="4" t="n">
        <f aca="false">H3134*CALCULATIONS!$B$2</f>
        <v>2388.228</v>
      </c>
      <c r="N3134" s="4" t="n">
        <f aca="false">IF(J3134="Yes",H3134*CALCULATIONS!$B$3,0)</f>
        <v>0</v>
      </c>
      <c r="O3134" s="4" t="n">
        <f aca="false">L3134-M3134-N3134</f>
        <v>398.038</v>
      </c>
      <c r="P3134" s="16" t="n">
        <f aca="false">IF(L3134&gt;0,O3134/L3134,"")</f>
        <v>0.142857142857143</v>
      </c>
    </row>
    <row r="3135" customFormat="false" ht="15" hidden="false" customHeight="false" outlineLevel="0" collapsed="false">
      <c r="A3135" s="2" t="str">
        <f aca="false">RAW_DATA!A3131</f>
        <v>ORD-103130</v>
      </c>
      <c r="B3135" s="2" t="str">
        <f aca="false">RAW_DATA!B3131</f>
        <v>CUST-8293</v>
      </c>
      <c r="C3135" s="2" t="str">
        <f aca="false">RAW_DATA!C3131</f>
        <v>Men</v>
      </c>
      <c r="D3135" s="2" t="str">
        <f aca="false">RAW_DATA!D3131</f>
        <v>MEN-JEANS-001</v>
      </c>
      <c r="E3135" s="14" t="str">
        <f aca="false">RAW_DATA!E3131</f>
        <v>2024-08-27</v>
      </c>
      <c r="F3135" s="14" t="str">
        <f aca="false">RAW_DATA!F3131</f>
        <v>2024-09-01</v>
      </c>
      <c r="G3135" s="2" t="str">
        <f aca="false">RAW_DATA!G3131</f>
        <v>Bagmati</v>
      </c>
      <c r="H3135" s="4" t="n">
        <f aca="false">RAW_DATA!H3131</f>
        <v>7460.27</v>
      </c>
      <c r="I3135" s="5" t="n">
        <f aca="false">RAW_DATA!I3131</f>
        <v>30</v>
      </c>
      <c r="J3135" s="2" t="str">
        <f aca="false">RAW_DATA!J3131</f>
        <v>No</v>
      </c>
      <c r="K3135" s="15" t="n">
        <f aca="false">IF(AND(F3135&lt;&gt;"",E3135&lt;&gt;""),DATEVALUE(F3135)-DATEVALUE(E3135),"")</f>
        <v>5</v>
      </c>
      <c r="L3135" s="4" t="n">
        <f aca="false">H3135*(1-I3135/100)</f>
        <v>5222.189</v>
      </c>
      <c r="M3135" s="4" t="n">
        <f aca="false">H3135*CALCULATIONS!$B$2</f>
        <v>4476.162</v>
      </c>
      <c r="N3135" s="4" t="n">
        <f aca="false">IF(J3135="Yes",H3135*CALCULATIONS!$B$3,0)</f>
        <v>0</v>
      </c>
      <c r="O3135" s="4" t="n">
        <f aca="false">L3135-M3135-N3135</f>
        <v>746.027</v>
      </c>
      <c r="P3135" s="16" t="n">
        <f aca="false">IF(L3135&gt;0,O3135/L3135,"")</f>
        <v>0.142857142857143</v>
      </c>
    </row>
    <row r="3136" customFormat="false" ht="15" hidden="false" customHeight="false" outlineLevel="0" collapsed="false">
      <c r="A3136" s="2" t="str">
        <f aca="false">RAW_DATA!A3132</f>
        <v>ORD-103131</v>
      </c>
      <c r="B3136" s="2" t="str">
        <f aca="false">RAW_DATA!B3132</f>
        <v>CUST-1953</v>
      </c>
      <c r="C3136" s="2" t="str">
        <f aca="false">RAW_DATA!C3132</f>
        <v>Men</v>
      </c>
      <c r="D3136" s="2" t="str">
        <f aca="false">RAW_DATA!D3132</f>
        <v>MEN-JACKET-001</v>
      </c>
      <c r="E3136" s="14" t="str">
        <f aca="false">RAW_DATA!E3132</f>
        <v>2024-04-16</v>
      </c>
      <c r="F3136" s="14" t="str">
        <f aca="false">RAW_DATA!F3132</f>
        <v>2024-04-23</v>
      </c>
      <c r="G3136" s="2" t="str">
        <f aca="false">RAW_DATA!G3132</f>
        <v>Bagmati</v>
      </c>
      <c r="H3136" s="4" t="n">
        <f aca="false">RAW_DATA!H3132</f>
        <v>11438.53</v>
      </c>
      <c r="I3136" s="5" t="n">
        <f aca="false">RAW_DATA!I3132</f>
        <v>10</v>
      </c>
      <c r="J3136" s="2" t="str">
        <f aca="false">RAW_DATA!J3132</f>
        <v>No</v>
      </c>
      <c r="K3136" s="15" t="n">
        <f aca="false">IF(AND(F3136&lt;&gt;"",E3136&lt;&gt;""),DATEVALUE(F3136)-DATEVALUE(E3136),"")</f>
        <v>7</v>
      </c>
      <c r="L3136" s="4" t="n">
        <f aca="false">H3136*(1-I3136/100)</f>
        <v>10294.677</v>
      </c>
      <c r="M3136" s="4" t="n">
        <f aca="false">H3136*CALCULATIONS!$B$2</f>
        <v>6863.118</v>
      </c>
      <c r="N3136" s="4" t="n">
        <f aca="false">IF(J3136="Yes",H3136*CALCULATIONS!$B$3,0)</f>
        <v>0</v>
      </c>
      <c r="O3136" s="4" t="n">
        <f aca="false">L3136-M3136-N3136</f>
        <v>3431.559</v>
      </c>
      <c r="P3136" s="16" t="n">
        <f aca="false">IF(L3136&gt;0,O3136/L3136,"")</f>
        <v>0.333333333333333</v>
      </c>
    </row>
    <row r="3137" customFormat="false" ht="15" hidden="false" customHeight="false" outlineLevel="0" collapsed="false">
      <c r="A3137" s="2" t="str">
        <f aca="false">RAW_DATA!A3133</f>
        <v>ORD-103132</v>
      </c>
      <c r="B3137" s="2" t="str">
        <f aca="false">RAW_DATA!B3133</f>
        <v>CUST-9294</v>
      </c>
      <c r="C3137" s="2" t="str">
        <f aca="false">RAW_DATA!C3133</f>
        <v>Women</v>
      </c>
      <c r="D3137" s="2" t="str">
        <f aca="false">RAW_DATA!D3133</f>
        <v>WOM-KURTA-001</v>
      </c>
      <c r="E3137" s="14" t="str">
        <f aca="false">RAW_DATA!E3133</f>
        <v>2024-07-28</v>
      </c>
      <c r="F3137" s="14" t="str">
        <f aca="false">RAW_DATA!F3133</f>
        <v>2024-08-02</v>
      </c>
      <c r="G3137" s="2" t="str">
        <f aca="false">RAW_DATA!G3133</f>
        <v>Gandaki</v>
      </c>
      <c r="H3137" s="4" t="n">
        <f aca="false">RAW_DATA!H3133</f>
        <v>11207.89</v>
      </c>
      <c r="I3137" s="5" t="n">
        <f aca="false">RAW_DATA!I3133</f>
        <v>10</v>
      </c>
      <c r="J3137" s="2" t="str">
        <f aca="false">RAW_DATA!J3133</f>
        <v>No</v>
      </c>
      <c r="K3137" s="15" t="n">
        <f aca="false">IF(AND(F3137&lt;&gt;"",E3137&lt;&gt;""),DATEVALUE(F3137)-DATEVALUE(E3137),"")</f>
        <v>5</v>
      </c>
      <c r="L3137" s="4" t="n">
        <f aca="false">H3137*(1-I3137/100)</f>
        <v>10087.101</v>
      </c>
      <c r="M3137" s="4" t="n">
        <f aca="false">H3137*CALCULATIONS!$B$2</f>
        <v>6724.734</v>
      </c>
      <c r="N3137" s="4" t="n">
        <f aca="false">IF(J3137="Yes",H3137*CALCULATIONS!$B$3,0)</f>
        <v>0</v>
      </c>
      <c r="O3137" s="4" t="n">
        <f aca="false">L3137-M3137-N3137</f>
        <v>3362.367</v>
      </c>
      <c r="P3137" s="16" t="n">
        <f aca="false">IF(L3137&gt;0,O3137/L3137,"")</f>
        <v>0.333333333333333</v>
      </c>
    </row>
    <row r="3138" customFormat="false" ht="15" hidden="false" customHeight="false" outlineLevel="0" collapsed="false">
      <c r="A3138" s="2" t="str">
        <f aca="false">RAW_DATA!A3134</f>
        <v>ORD-103133</v>
      </c>
      <c r="B3138" s="2" t="str">
        <f aca="false">RAW_DATA!B3134</f>
        <v>CUST-5030</v>
      </c>
      <c r="C3138" s="2" t="str">
        <f aca="false">RAW_DATA!C3134</f>
        <v>Men</v>
      </c>
      <c r="D3138" s="2" t="str">
        <f aca="false">RAW_DATA!D3134</f>
        <v>MEN-JACKET-001</v>
      </c>
      <c r="E3138" s="14" t="str">
        <f aca="false">RAW_DATA!E3134</f>
        <v>2024-06-19</v>
      </c>
      <c r="F3138" s="14" t="str">
        <f aca="false">RAW_DATA!F3134</f>
        <v>2024-06-26</v>
      </c>
      <c r="G3138" s="2" t="str">
        <f aca="false">RAW_DATA!G3134</f>
        <v>Lumbini</v>
      </c>
      <c r="H3138" s="4" t="n">
        <f aca="false">RAW_DATA!H3134</f>
        <v>4040.41</v>
      </c>
      <c r="I3138" s="5" t="n">
        <f aca="false">RAW_DATA!I3134</f>
        <v>10</v>
      </c>
      <c r="J3138" s="2" t="str">
        <f aca="false">RAW_DATA!J3134</f>
        <v>No</v>
      </c>
      <c r="K3138" s="15" t="n">
        <f aca="false">IF(AND(F3138&lt;&gt;"",E3138&lt;&gt;""),DATEVALUE(F3138)-DATEVALUE(E3138),"")</f>
        <v>7</v>
      </c>
      <c r="L3138" s="4" t="n">
        <f aca="false">H3138*(1-I3138/100)</f>
        <v>3636.369</v>
      </c>
      <c r="M3138" s="4" t="n">
        <f aca="false">H3138*CALCULATIONS!$B$2</f>
        <v>2424.246</v>
      </c>
      <c r="N3138" s="4" t="n">
        <f aca="false">IF(J3138="Yes",H3138*CALCULATIONS!$B$3,0)</f>
        <v>0</v>
      </c>
      <c r="O3138" s="4" t="n">
        <f aca="false">L3138-M3138-N3138</f>
        <v>1212.123</v>
      </c>
      <c r="P3138" s="16" t="n">
        <f aca="false">IF(L3138&gt;0,O3138/L3138,"")</f>
        <v>0.333333333333334</v>
      </c>
    </row>
    <row r="3139" customFormat="false" ht="15" hidden="false" customHeight="false" outlineLevel="0" collapsed="false">
      <c r="A3139" s="2" t="str">
        <f aca="false">RAW_DATA!A3135</f>
        <v>ORD-103134</v>
      </c>
      <c r="B3139" s="2" t="str">
        <f aca="false">RAW_DATA!B3135</f>
        <v>CUST-1220</v>
      </c>
      <c r="C3139" s="2" t="str">
        <f aca="false">RAW_DATA!C3135</f>
        <v>Men</v>
      </c>
      <c r="D3139" s="2" t="str">
        <f aca="false">RAW_DATA!D3135</f>
        <v>MEN-JEANS-001</v>
      </c>
      <c r="E3139" s="14" t="str">
        <f aca="false">RAW_DATA!E3135</f>
        <v>2024-07-29</v>
      </c>
      <c r="F3139" s="14" t="str">
        <f aca="false">RAW_DATA!F3135</f>
        <v>2024-08-03</v>
      </c>
      <c r="G3139" s="2" t="str">
        <f aca="false">RAW_DATA!G3135</f>
        <v>Sudurpashchim</v>
      </c>
      <c r="H3139" s="4" t="n">
        <f aca="false">RAW_DATA!H3135</f>
        <v>10314.09</v>
      </c>
      <c r="I3139" s="5" t="n">
        <f aca="false">RAW_DATA!I3135</f>
        <v>30</v>
      </c>
      <c r="J3139" s="2" t="str">
        <f aca="false">RAW_DATA!J3135</f>
        <v>Yes</v>
      </c>
      <c r="K3139" s="15" t="n">
        <f aca="false">IF(AND(F3139&lt;&gt;"",E3139&lt;&gt;""),DATEVALUE(F3139)-DATEVALUE(E3139),"")</f>
        <v>5</v>
      </c>
      <c r="L3139" s="4" t="n">
        <f aca="false">H3139*(1-I3139/100)</f>
        <v>7219.863</v>
      </c>
      <c r="M3139" s="4" t="n">
        <f aca="false">H3139*CALCULATIONS!$B$2</f>
        <v>6188.454</v>
      </c>
      <c r="N3139" s="4" t="n">
        <f aca="false">IF(J3139="Yes",H3139*CALCULATIONS!$B$3,0)</f>
        <v>2062.818</v>
      </c>
      <c r="O3139" s="4" t="n">
        <f aca="false">L3139-M3139-N3139</f>
        <v>-1031.409</v>
      </c>
      <c r="P3139" s="16" t="n">
        <f aca="false">IF(L3139&gt;0,O3139/L3139,"")</f>
        <v>-0.142857142857143</v>
      </c>
    </row>
    <row r="3140" customFormat="false" ht="15" hidden="false" customHeight="false" outlineLevel="0" collapsed="false">
      <c r="A3140" s="2" t="str">
        <f aca="false">RAW_DATA!A3136</f>
        <v>ORD-103135</v>
      </c>
      <c r="B3140" s="2" t="str">
        <f aca="false">RAW_DATA!B3136</f>
        <v>CUST-5022</v>
      </c>
      <c r="C3140" s="2" t="str">
        <f aca="false">RAW_DATA!C3136</f>
        <v>Kids</v>
      </c>
      <c r="D3140" s="2" t="str">
        <f aca="false">RAW_DATA!D3136</f>
        <v>KID-TSHIRT-001</v>
      </c>
      <c r="E3140" s="14" t="str">
        <f aca="false">RAW_DATA!E3136</f>
        <v>2024-10-19</v>
      </c>
      <c r="F3140" s="14" t="str">
        <f aca="false">RAW_DATA!F3136</f>
        <v>2024-10-27</v>
      </c>
      <c r="G3140" s="2" t="str">
        <f aca="false">RAW_DATA!G3136</f>
        <v>Bagmati</v>
      </c>
      <c r="H3140" s="4" t="n">
        <f aca="false">RAW_DATA!H3136</f>
        <v>12904.27</v>
      </c>
      <c r="I3140" s="5" t="n">
        <f aca="false">RAW_DATA!I3136</f>
        <v>0</v>
      </c>
      <c r="J3140" s="2" t="str">
        <f aca="false">RAW_DATA!J3136</f>
        <v>Yes</v>
      </c>
      <c r="K3140" s="15" t="n">
        <f aca="false">IF(AND(F3140&lt;&gt;"",E3140&lt;&gt;""),DATEVALUE(F3140)-DATEVALUE(E3140),"")</f>
        <v>8</v>
      </c>
      <c r="L3140" s="4" t="n">
        <f aca="false">H3140*(1-I3140/100)</f>
        <v>12904.27</v>
      </c>
      <c r="M3140" s="4" t="n">
        <f aca="false">H3140*CALCULATIONS!$B$2</f>
        <v>7742.562</v>
      </c>
      <c r="N3140" s="4" t="n">
        <f aca="false">IF(J3140="Yes",H3140*CALCULATIONS!$B$3,0)</f>
        <v>2580.854</v>
      </c>
      <c r="O3140" s="4" t="n">
        <f aca="false">L3140-M3140-N3140</f>
        <v>2580.854</v>
      </c>
      <c r="P3140" s="16" t="n">
        <f aca="false">IF(L3140&gt;0,O3140/L3140,"")</f>
        <v>0.2</v>
      </c>
    </row>
    <row r="3141" customFormat="false" ht="15" hidden="false" customHeight="false" outlineLevel="0" collapsed="false">
      <c r="A3141" s="2" t="str">
        <f aca="false">RAW_DATA!A3137</f>
        <v>ORD-103136</v>
      </c>
      <c r="B3141" s="2" t="str">
        <f aca="false">RAW_DATA!B3137</f>
        <v>CUST-9222</v>
      </c>
      <c r="C3141" s="2" t="str">
        <f aca="false">RAW_DATA!C3137</f>
        <v>Kids</v>
      </c>
      <c r="D3141" s="2" t="str">
        <f aca="false">RAW_DATA!D3137</f>
        <v>KID-KURTA-001</v>
      </c>
      <c r="E3141" s="14" t="str">
        <f aca="false">RAW_DATA!E3137</f>
        <v>2024-08-03</v>
      </c>
      <c r="F3141" s="14" t="str">
        <f aca="false">RAW_DATA!F3137</f>
        <v>2024-08-05</v>
      </c>
      <c r="G3141" s="2" t="str">
        <f aca="false">RAW_DATA!G3137</f>
        <v>Sudurpashchim</v>
      </c>
      <c r="H3141" s="4" t="n">
        <f aca="false">RAW_DATA!H3137</f>
        <v>5744.26</v>
      </c>
      <c r="I3141" s="5" t="n">
        <f aca="false">RAW_DATA!I3137</f>
        <v>25</v>
      </c>
      <c r="J3141" s="2" t="str">
        <f aca="false">RAW_DATA!J3137</f>
        <v>No</v>
      </c>
      <c r="K3141" s="15" t="n">
        <f aca="false">IF(AND(F3141&lt;&gt;"",E3141&lt;&gt;""),DATEVALUE(F3141)-DATEVALUE(E3141),"")</f>
        <v>2</v>
      </c>
      <c r="L3141" s="4" t="n">
        <f aca="false">H3141*(1-I3141/100)</f>
        <v>4308.195</v>
      </c>
      <c r="M3141" s="4" t="n">
        <f aca="false">H3141*CALCULATIONS!$B$2</f>
        <v>3446.556</v>
      </c>
      <c r="N3141" s="4" t="n">
        <f aca="false">IF(J3141="Yes",H3141*CALCULATIONS!$B$3,0)</f>
        <v>0</v>
      </c>
      <c r="O3141" s="4" t="n">
        <f aca="false">L3141-M3141-N3141</f>
        <v>861.639</v>
      </c>
      <c r="P3141" s="16" t="n">
        <f aca="false">IF(L3141&gt;0,O3141/L3141,"")</f>
        <v>0.2</v>
      </c>
    </row>
    <row r="3142" customFormat="false" ht="15" hidden="false" customHeight="false" outlineLevel="0" collapsed="false">
      <c r="A3142" s="2" t="str">
        <f aca="false">RAW_DATA!A3138</f>
        <v>ORD-103137</v>
      </c>
      <c r="B3142" s="2" t="str">
        <f aca="false">RAW_DATA!B3138</f>
        <v>CUST-4523</v>
      </c>
      <c r="C3142" s="2" t="str">
        <f aca="false">RAW_DATA!C3138</f>
        <v>Women</v>
      </c>
      <c r="D3142" s="2" t="str">
        <f aca="false">RAW_DATA!D3138</f>
        <v>WOM-LEHENGA-001</v>
      </c>
      <c r="E3142" s="14" t="str">
        <f aca="false">RAW_DATA!E3138</f>
        <v>2024-02-22</v>
      </c>
      <c r="F3142" s="14" t="str">
        <f aca="false">RAW_DATA!F3138</f>
        <v>2024-02-29</v>
      </c>
      <c r="G3142" s="2" t="str">
        <f aca="false">RAW_DATA!G3138</f>
        <v>Karnali</v>
      </c>
      <c r="H3142" s="4" t="n">
        <f aca="false">RAW_DATA!H3138</f>
        <v>1758.07</v>
      </c>
      <c r="I3142" s="5" t="n">
        <f aca="false">RAW_DATA!I3138</f>
        <v>0</v>
      </c>
      <c r="J3142" s="2" t="str">
        <f aca="false">RAW_DATA!J3138</f>
        <v>No</v>
      </c>
      <c r="K3142" s="15" t="n">
        <f aca="false">IF(AND(F3142&lt;&gt;"",E3142&lt;&gt;""),DATEVALUE(F3142)-DATEVALUE(E3142),"")</f>
        <v>7</v>
      </c>
      <c r="L3142" s="4" t="n">
        <f aca="false">H3142*(1-I3142/100)</f>
        <v>1758.07</v>
      </c>
      <c r="M3142" s="4" t="n">
        <f aca="false">H3142*CALCULATIONS!$B$2</f>
        <v>1054.842</v>
      </c>
      <c r="N3142" s="4" t="n">
        <f aca="false">IF(J3142="Yes",H3142*CALCULATIONS!$B$3,0)</f>
        <v>0</v>
      </c>
      <c r="O3142" s="4" t="n">
        <f aca="false">L3142-M3142-N3142</f>
        <v>703.228</v>
      </c>
      <c r="P3142" s="16" t="n">
        <f aca="false">IF(L3142&gt;0,O3142/L3142,"")</f>
        <v>0.4</v>
      </c>
    </row>
    <row r="3143" customFormat="false" ht="15" hidden="false" customHeight="false" outlineLevel="0" collapsed="false">
      <c r="A3143" s="2" t="str">
        <f aca="false">RAW_DATA!A3139</f>
        <v>ORD-103138</v>
      </c>
      <c r="B3143" s="2" t="str">
        <f aca="false">RAW_DATA!B3139</f>
        <v>CUST-8351</v>
      </c>
      <c r="C3143" s="2" t="str">
        <f aca="false">RAW_DATA!C3139</f>
        <v>Women</v>
      </c>
      <c r="D3143" s="2" t="str">
        <f aca="false">RAW_DATA!D3139</f>
        <v>WOM-SUIT-001</v>
      </c>
      <c r="E3143" s="14" t="str">
        <f aca="false">RAW_DATA!E3139</f>
        <v>2024-02-09</v>
      </c>
      <c r="F3143" s="14" t="str">
        <f aca="false">RAW_DATA!F3139</f>
        <v>2024-02-13</v>
      </c>
      <c r="G3143" s="2" t="str">
        <f aca="false">RAW_DATA!G3139</f>
        <v>Lumbini</v>
      </c>
      <c r="H3143" s="4" t="n">
        <f aca="false">RAW_DATA!H3139</f>
        <v>6326</v>
      </c>
      <c r="I3143" s="5" t="n">
        <f aca="false">RAW_DATA!I3139</f>
        <v>10</v>
      </c>
      <c r="J3143" s="2" t="str">
        <f aca="false">RAW_DATA!J3139</f>
        <v>No</v>
      </c>
      <c r="K3143" s="15" t="n">
        <f aca="false">IF(AND(F3143&lt;&gt;"",E3143&lt;&gt;""),DATEVALUE(F3143)-DATEVALUE(E3143),"")</f>
        <v>4</v>
      </c>
      <c r="L3143" s="4" t="n">
        <f aca="false">H3143*(1-I3143/100)</f>
        <v>5693.4</v>
      </c>
      <c r="M3143" s="4" t="n">
        <f aca="false">H3143*CALCULATIONS!$B$2</f>
        <v>3795.6</v>
      </c>
      <c r="N3143" s="4" t="n">
        <f aca="false">IF(J3143="Yes",H3143*CALCULATIONS!$B$3,0)</f>
        <v>0</v>
      </c>
      <c r="O3143" s="4" t="n">
        <f aca="false">L3143-M3143-N3143</f>
        <v>1897.8</v>
      </c>
      <c r="P3143" s="16" t="n">
        <f aca="false">IF(L3143&gt;0,O3143/L3143,"")</f>
        <v>0.333333333333333</v>
      </c>
    </row>
    <row r="3144" customFormat="false" ht="15" hidden="false" customHeight="false" outlineLevel="0" collapsed="false">
      <c r="A3144" s="2" t="str">
        <f aca="false">RAW_DATA!A3140</f>
        <v>ORD-103139</v>
      </c>
      <c r="B3144" s="2" t="str">
        <f aca="false">RAW_DATA!B3140</f>
        <v>CUST-8562</v>
      </c>
      <c r="C3144" s="2" t="str">
        <f aca="false">RAW_DATA!C3140</f>
        <v>Women</v>
      </c>
      <c r="D3144" s="2" t="str">
        <f aca="false">RAW_DATA!D3140</f>
        <v>WOM-SAREE-001</v>
      </c>
      <c r="E3144" s="14" t="str">
        <f aca="false">RAW_DATA!E3140</f>
        <v>2024-09-18</v>
      </c>
      <c r="F3144" s="14" t="str">
        <f aca="false">RAW_DATA!F3140</f>
        <v>2024-09-23</v>
      </c>
      <c r="G3144" s="2" t="str">
        <f aca="false">RAW_DATA!G3140</f>
        <v>Gandaki</v>
      </c>
      <c r="H3144" s="4" t="n">
        <f aca="false">RAW_DATA!H3140</f>
        <v>9894.69</v>
      </c>
      <c r="I3144" s="5" t="n">
        <f aca="false">RAW_DATA!I3140</f>
        <v>30</v>
      </c>
      <c r="J3144" s="2" t="str">
        <f aca="false">RAW_DATA!J3140</f>
        <v>Yes</v>
      </c>
      <c r="K3144" s="15" t="n">
        <f aca="false">IF(AND(F3144&lt;&gt;"",E3144&lt;&gt;""),DATEVALUE(F3144)-DATEVALUE(E3144),"")</f>
        <v>5</v>
      </c>
      <c r="L3144" s="4" t="n">
        <f aca="false">H3144*(1-I3144/100)</f>
        <v>6926.283</v>
      </c>
      <c r="M3144" s="4" t="n">
        <f aca="false">H3144*CALCULATIONS!$B$2</f>
        <v>5936.814</v>
      </c>
      <c r="N3144" s="4" t="n">
        <f aca="false">IF(J3144="Yes",H3144*CALCULATIONS!$B$3,0)</f>
        <v>1978.938</v>
      </c>
      <c r="O3144" s="4" t="n">
        <f aca="false">L3144-M3144-N3144</f>
        <v>-989.469</v>
      </c>
      <c r="P3144" s="16" t="n">
        <f aca="false">IF(L3144&gt;0,O3144/L3144,"")</f>
        <v>-0.142857142857143</v>
      </c>
    </row>
    <row r="3145" customFormat="false" ht="15" hidden="false" customHeight="false" outlineLevel="0" collapsed="false">
      <c r="A3145" s="2" t="str">
        <f aca="false">RAW_DATA!A3141</f>
        <v>ORD-103140</v>
      </c>
      <c r="B3145" s="2" t="str">
        <f aca="false">RAW_DATA!B3141</f>
        <v>CUST-1259</v>
      </c>
      <c r="C3145" s="2" t="str">
        <f aca="false">RAW_DATA!C3141</f>
        <v>Women</v>
      </c>
      <c r="D3145" s="2" t="str">
        <f aca="false">RAW_DATA!D3141</f>
        <v>WOM-LEHENGA-001</v>
      </c>
      <c r="E3145" s="14" t="str">
        <f aca="false">RAW_DATA!E3141</f>
        <v>2024-07-15</v>
      </c>
      <c r="F3145" s="14" t="str">
        <f aca="false">RAW_DATA!F3141</f>
        <v>2024-07-21</v>
      </c>
      <c r="G3145" s="2" t="str">
        <f aca="false">RAW_DATA!G3141</f>
        <v>Madhesh</v>
      </c>
      <c r="H3145" s="4" t="n">
        <f aca="false">RAW_DATA!H3141</f>
        <v>12948.24</v>
      </c>
      <c r="I3145" s="5" t="n">
        <f aca="false">RAW_DATA!I3141</f>
        <v>25</v>
      </c>
      <c r="J3145" s="2" t="str">
        <f aca="false">RAW_DATA!J3141</f>
        <v>Yes</v>
      </c>
      <c r="K3145" s="15" t="n">
        <f aca="false">IF(AND(F3145&lt;&gt;"",E3145&lt;&gt;""),DATEVALUE(F3145)-DATEVALUE(E3145),"")</f>
        <v>6</v>
      </c>
      <c r="L3145" s="4" t="n">
        <f aca="false">H3145*(1-I3145/100)</f>
        <v>9711.18</v>
      </c>
      <c r="M3145" s="4" t="n">
        <f aca="false">H3145*CALCULATIONS!$B$2</f>
        <v>7768.944</v>
      </c>
      <c r="N3145" s="4" t="n">
        <f aca="false">IF(J3145="Yes",H3145*CALCULATIONS!$B$3,0)</f>
        <v>2589.648</v>
      </c>
      <c r="O3145" s="4" t="n">
        <f aca="false">L3145-M3145-N3145</f>
        <v>-647.411999999999</v>
      </c>
      <c r="P3145" s="16" t="n">
        <f aca="false">IF(L3145&gt;0,O3145/L3145,"")</f>
        <v>-0.0666666666666666</v>
      </c>
    </row>
    <row r="3146" customFormat="false" ht="15" hidden="false" customHeight="false" outlineLevel="0" collapsed="false">
      <c r="A3146" s="2" t="str">
        <f aca="false">RAW_DATA!A3142</f>
        <v>ORD-103141</v>
      </c>
      <c r="B3146" s="2" t="str">
        <f aca="false">RAW_DATA!B3142</f>
        <v>CUST-2110</v>
      </c>
      <c r="C3146" s="2" t="str">
        <f aca="false">RAW_DATA!C3142</f>
        <v>Women</v>
      </c>
      <c r="D3146" s="2" t="str">
        <f aca="false">RAW_DATA!D3142</f>
        <v>WOM-DRESS-001</v>
      </c>
      <c r="E3146" s="14" t="str">
        <f aca="false">RAW_DATA!E3142</f>
        <v>2024-10-27</v>
      </c>
      <c r="F3146" s="14" t="str">
        <f aca="false">RAW_DATA!F3142</f>
        <v>2024-11-01</v>
      </c>
      <c r="G3146" s="2" t="str">
        <f aca="false">RAW_DATA!G3142</f>
        <v>Madhesh</v>
      </c>
      <c r="H3146" s="4" t="n">
        <f aca="false">RAW_DATA!H3142</f>
        <v>14680.29</v>
      </c>
      <c r="I3146" s="5" t="n">
        <f aca="false">RAW_DATA!I3142</f>
        <v>10</v>
      </c>
      <c r="J3146" s="2" t="str">
        <f aca="false">RAW_DATA!J3142</f>
        <v>No</v>
      </c>
      <c r="K3146" s="15" t="n">
        <f aca="false">IF(AND(F3146&lt;&gt;"",E3146&lt;&gt;""),DATEVALUE(F3146)-DATEVALUE(E3146),"")</f>
        <v>5</v>
      </c>
      <c r="L3146" s="4" t="n">
        <f aca="false">H3146*(1-I3146/100)</f>
        <v>13212.261</v>
      </c>
      <c r="M3146" s="4" t="n">
        <f aca="false">H3146*CALCULATIONS!$B$2</f>
        <v>8808.174</v>
      </c>
      <c r="N3146" s="4" t="n">
        <f aca="false">IF(J3146="Yes",H3146*CALCULATIONS!$B$3,0)</f>
        <v>0</v>
      </c>
      <c r="O3146" s="4" t="n">
        <f aca="false">L3146-M3146-N3146</f>
        <v>4404.087</v>
      </c>
      <c r="P3146" s="16" t="n">
        <f aca="false">IF(L3146&gt;0,O3146/L3146,"")</f>
        <v>0.333333333333333</v>
      </c>
    </row>
    <row r="3147" customFormat="false" ht="15" hidden="false" customHeight="false" outlineLevel="0" collapsed="false">
      <c r="A3147" s="2" t="str">
        <f aca="false">RAW_DATA!A3143</f>
        <v>ORD-103142</v>
      </c>
      <c r="B3147" s="2" t="str">
        <f aca="false">RAW_DATA!B3143</f>
        <v>CUST-7927</v>
      </c>
      <c r="C3147" s="2" t="str">
        <f aca="false">RAW_DATA!C3143</f>
        <v>Men</v>
      </c>
      <c r="D3147" s="2" t="str">
        <f aca="false">RAW_DATA!D3143</f>
        <v>MEN-JEANS-001</v>
      </c>
      <c r="E3147" s="14" t="str">
        <f aca="false">RAW_DATA!E3143</f>
        <v>2024-04-02</v>
      </c>
      <c r="F3147" s="14" t="str">
        <f aca="false">RAW_DATA!F3143</f>
        <v>2024-04-08</v>
      </c>
      <c r="G3147" s="2" t="str">
        <f aca="false">RAW_DATA!G3143</f>
        <v>Lumbini</v>
      </c>
      <c r="H3147" s="4" t="n">
        <f aca="false">RAW_DATA!H3143</f>
        <v>3857.58</v>
      </c>
      <c r="I3147" s="5" t="n">
        <f aca="false">RAW_DATA!I3143</f>
        <v>25</v>
      </c>
      <c r="J3147" s="2" t="str">
        <f aca="false">RAW_DATA!J3143</f>
        <v>No</v>
      </c>
      <c r="K3147" s="15" t="n">
        <f aca="false">IF(AND(F3147&lt;&gt;"",E3147&lt;&gt;""),DATEVALUE(F3147)-DATEVALUE(E3147),"")</f>
        <v>6</v>
      </c>
      <c r="L3147" s="4" t="n">
        <f aca="false">H3147*(1-I3147/100)</f>
        <v>2893.185</v>
      </c>
      <c r="M3147" s="4" t="n">
        <f aca="false">H3147*CALCULATIONS!$B$2</f>
        <v>2314.548</v>
      </c>
      <c r="N3147" s="4" t="n">
        <f aca="false">IF(J3147="Yes",H3147*CALCULATIONS!$B$3,0)</f>
        <v>0</v>
      </c>
      <c r="O3147" s="4" t="n">
        <f aca="false">L3147-M3147-N3147</f>
        <v>578.637</v>
      </c>
      <c r="P3147" s="16" t="n">
        <f aca="false">IF(L3147&gt;0,O3147/L3147,"")</f>
        <v>0.2</v>
      </c>
    </row>
    <row r="3148" customFormat="false" ht="15" hidden="false" customHeight="false" outlineLevel="0" collapsed="false">
      <c r="A3148" s="2" t="str">
        <f aca="false">RAW_DATA!A3144</f>
        <v>ORD-103143</v>
      </c>
      <c r="B3148" s="2" t="str">
        <f aca="false">RAW_DATA!B3144</f>
        <v>CUST-3548</v>
      </c>
      <c r="C3148" s="2" t="str">
        <f aca="false">RAW_DATA!C3144</f>
        <v>Kids</v>
      </c>
      <c r="D3148" s="2" t="str">
        <f aca="false">RAW_DATA!D3144</f>
        <v>KID-TSHIRT-001</v>
      </c>
      <c r="E3148" s="14" t="str">
        <f aca="false">RAW_DATA!E3144</f>
        <v>2024-05-03</v>
      </c>
      <c r="F3148" s="14" t="str">
        <f aca="false">RAW_DATA!F3144</f>
        <v>2024-05-10</v>
      </c>
      <c r="G3148" s="2" t="str">
        <f aca="false">RAW_DATA!G3144</f>
        <v>Madhesh</v>
      </c>
      <c r="H3148" s="4" t="n">
        <f aca="false">RAW_DATA!H3144</f>
        <v>7477.09</v>
      </c>
      <c r="I3148" s="5" t="n">
        <f aca="false">RAW_DATA!I3144</f>
        <v>30</v>
      </c>
      <c r="J3148" s="2" t="str">
        <f aca="false">RAW_DATA!J3144</f>
        <v>No</v>
      </c>
      <c r="K3148" s="15" t="n">
        <f aca="false">IF(AND(F3148&lt;&gt;"",E3148&lt;&gt;""),DATEVALUE(F3148)-DATEVALUE(E3148),"")</f>
        <v>7</v>
      </c>
      <c r="L3148" s="4" t="n">
        <f aca="false">H3148*(1-I3148/100)</f>
        <v>5233.963</v>
      </c>
      <c r="M3148" s="4" t="n">
        <f aca="false">H3148*CALCULATIONS!$B$2</f>
        <v>4486.254</v>
      </c>
      <c r="N3148" s="4" t="n">
        <f aca="false">IF(J3148="Yes",H3148*CALCULATIONS!$B$3,0)</f>
        <v>0</v>
      </c>
      <c r="O3148" s="4" t="n">
        <f aca="false">L3148-M3148-N3148</f>
        <v>747.709</v>
      </c>
      <c r="P3148" s="16" t="n">
        <f aca="false">IF(L3148&gt;0,O3148/L3148,"")</f>
        <v>0.142857142857143</v>
      </c>
    </row>
    <row r="3149" customFormat="false" ht="15" hidden="false" customHeight="false" outlineLevel="0" collapsed="false">
      <c r="A3149" s="2" t="str">
        <f aca="false">RAW_DATA!A3145</f>
        <v>ORD-103144</v>
      </c>
      <c r="B3149" s="2" t="str">
        <f aca="false">RAW_DATA!B3145</f>
        <v>CUST-8938</v>
      </c>
      <c r="C3149" s="2" t="str">
        <f aca="false">RAW_DATA!C3145</f>
        <v>Men</v>
      </c>
      <c r="D3149" s="2" t="str">
        <f aca="false">RAW_DATA!D3145</f>
        <v>MEN-SHIRT-001</v>
      </c>
      <c r="E3149" s="14" t="str">
        <f aca="false">RAW_DATA!E3145</f>
        <v>2024-09-29</v>
      </c>
      <c r="F3149" s="14" t="str">
        <f aca="false">RAW_DATA!F3145</f>
        <v>2024-10-04</v>
      </c>
      <c r="G3149" s="2" t="str">
        <f aca="false">RAW_DATA!G3145</f>
        <v>Madhesh</v>
      </c>
      <c r="H3149" s="4" t="n">
        <f aca="false">RAW_DATA!H3145</f>
        <v>13197.22</v>
      </c>
      <c r="I3149" s="5" t="n">
        <f aca="false">RAW_DATA!I3145</f>
        <v>5</v>
      </c>
      <c r="J3149" s="2" t="str">
        <f aca="false">RAW_DATA!J3145</f>
        <v>Yes</v>
      </c>
      <c r="K3149" s="15" t="n">
        <f aca="false">IF(AND(F3149&lt;&gt;"",E3149&lt;&gt;""),DATEVALUE(F3149)-DATEVALUE(E3149),"")</f>
        <v>5</v>
      </c>
      <c r="L3149" s="4" t="n">
        <f aca="false">H3149*(1-I3149/100)</f>
        <v>12537.359</v>
      </c>
      <c r="M3149" s="4" t="n">
        <f aca="false">H3149*CALCULATIONS!$B$2</f>
        <v>7918.332</v>
      </c>
      <c r="N3149" s="4" t="n">
        <f aca="false">IF(J3149="Yes",H3149*CALCULATIONS!$B$3,0)</f>
        <v>2639.444</v>
      </c>
      <c r="O3149" s="4" t="n">
        <f aca="false">L3149-M3149-N3149</f>
        <v>1979.583</v>
      </c>
      <c r="P3149" s="16" t="n">
        <f aca="false">IF(L3149&gt;0,O3149/L3149,"")</f>
        <v>0.157894736842105</v>
      </c>
    </row>
    <row r="3150" customFormat="false" ht="15" hidden="false" customHeight="false" outlineLevel="0" collapsed="false">
      <c r="A3150" s="2" t="str">
        <f aca="false">RAW_DATA!A3146</f>
        <v>ORD-103145</v>
      </c>
      <c r="B3150" s="2" t="str">
        <f aca="false">RAW_DATA!B3146</f>
        <v>CUST-6563</v>
      </c>
      <c r="C3150" s="2" t="str">
        <f aca="false">RAW_DATA!C3146</f>
        <v>Men</v>
      </c>
      <c r="D3150" s="2" t="str">
        <f aca="false">RAW_DATA!D3146</f>
        <v>MEN-JEANS-002</v>
      </c>
      <c r="E3150" s="14" t="str">
        <f aca="false">RAW_DATA!E3146</f>
        <v>2024-05-09</v>
      </c>
      <c r="F3150" s="14" t="str">
        <f aca="false">RAW_DATA!F3146</f>
        <v>2024-05-14</v>
      </c>
      <c r="G3150" s="2" t="str">
        <f aca="false">RAW_DATA!G3146</f>
        <v>Bagmati</v>
      </c>
      <c r="H3150" s="4" t="n">
        <f aca="false">RAW_DATA!H3146</f>
        <v>12651.12</v>
      </c>
      <c r="I3150" s="5" t="n">
        <f aca="false">RAW_DATA!I3146</f>
        <v>20</v>
      </c>
      <c r="J3150" s="2" t="str">
        <f aca="false">RAW_DATA!J3146</f>
        <v>No</v>
      </c>
      <c r="K3150" s="15" t="n">
        <f aca="false">IF(AND(F3150&lt;&gt;"",E3150&lt;&gt;""),DATEVALUE(F3150)-DATEVALUE(E3150),"")</f>
        <v>5</v>
      </c>
      <c r="L3150" s="4" t="n">
        <f aca="false">H3150*(1-I3150/100)</f>
        <v>10120.896</v>
      </c>
      <c r="M3150" s="4" t="n">
        <f aca="false">H3150*CALCULATIONS!$B$2</f>
        <v>7590.672</v>
      </c>
      <c r="N3150" s="4" t="n">
        <f aca="false">IF(J3150="Yes",H3150*CALCULATIONS!$B$3,0)</f>
        <v>0</v>
      </c>
      <c r="O3150" s="4" t="n">
        <f aca="false">L3150-M3150-N3150</f>
        <v>2530.224</v>
      </c>
      <c r="P3150" s="16" t="n">
        <f aca="false">IF(L3150&gt;0,O3150/L3150,"")</f>
        <v>0.25</v>
      </c>
    </row>
    <row r="3151" customFormat="false" ht="15" hidden="false" customHeight="false" outlineLevel="0" collapsed="false">
      <c r="A3151" s="2" t="str">
        <f aca="false">RAW_DATA!A3147</f>
        <v>ORD-103146</v>
      </c>
      <c r="B3151" s="2" t="str">
        <f aca="false">RAW_DATA!B3147</f>
        <v>CUST-5620</v>
      </c>
      <c r="C3151" s="2" t="str">
        <f aca="false">RAW_DATA!C3147</f>
        <v>Men</v>
      </c>
      <c r="D3151" s="2" t="str">
        <f aca="false">RAW_DATA!D3147</f>
        <v>MEN-TSHIRT-001</v>
      </c>
      <c r="E3151" s="14" t="str">
        <f aca="false">RAW_DATA!E3147</f>
        <v>2024-01-02</v>
      </c>
      <c r="F3151" s="14" t="str">
        <f aca="false">RAW_DATA!F3147</f>
        <v>2024-01-05</v>
      </c>
      <c r="G3151" s="2" t="str">
        <f aca="false">RAW_DATA!G3147</f>
        <v>Bagmati</v>
      </c>
      <c r="H3151" s="4" t="n">
        <f aca="false">RAW_DATA!H3147</f>
        <v>12500.4</v>
      </c>
      <c r="I3151" s="5" t="n">
        <f aca="false">RAW_DATA!I3147</f>
        <v>10</v>
      </c>
      <c r="J3151" s="2" t="str">
        <f aca="false">RAW_DATA!J3147</f>
        <v>No</v>
      </c>
      <c r="K3151" s="15" t="n">
        <f aca="false">IF(AND(F3151&lt;&gt;"",E3151&lt;&gt;""),DATEVALUE(F3151)-DATEVALUE(E3151),"")</f>
        <v>3</v>
      </c>
      <c r="L3151" s="4" t="n">
        <f aca="false">H3151*(1-I3151/100)</f>
        <v>11250.36</v>
      </c>
      <c r="M3151" s="4" t="n">
        <f aca="false">H3151*CALCULATIONS!$B$2</f>
        <v>7500.24</v>
      </c>
      <c r="N3151" s="4" t="n">
        <f aca="false">IF(J3151="Yes",H3151*CALCULATIONS!$B$3,0)</f>
        <v>0</v>
      </c>
      <c r="O3151" s="4" t="n">
        <f aca="false">L3151-M3151-N3151</f>
        <v>3750.12</v>
      </c>
      <c r="P3151" s="16" t="n">
        <f aca="false">IF(L3151&gt;0,O3151/L3151,"")</f>
        <v>0.333333333333333</v>
      </c>
    </row>
    <row r="3152" customFormat="false" ht="15" hidden="false" customHeight="false" outlineLevel="0" collapsed="false">
      <c r="A3152" s="2" t="str">
        <f aca="false">RAW_DATA!A3148</f>
        <v>ORD-103147</v>
      </c>
      <c r="B3152" s="2" t="str">
        <f aca="false">RAW_DATA!B3148</f>
        <v>CUST-2344</v>
      </c>
      <c r="C3152" s="2" t="str">
        <f aca="false">RAW_DATA!C3148</f>
        <v>Men</v>
      </c>
      <c r="D3152" s="2" t="str">
        <f aca="false">RAW_DATA!D3148</f>
        <v>MEN-JEANS-001</v>
      </c>
      <c r="E3152" s="14" t="str">
        <f aca="false">RAW_DATA!E3148</f>
        <v>2024-09-03</v>
      </c>
      <c r="F3152" s="14" t="str">
        <f aca="false">RAW_DATA!F3148</f>
        <v>2024-09-10</v>
      </c>
      <c r="G3152" s="2" t="str">
        <f aca="false">RAW_DATA!G3148</f>
        <v>Sudurpashchim</v>
      </c>
      <c r="H3152" s="4" t="n">
        <f aca="false">RAW_DATA!H3148</f>
        <v>11854.82</v>
      </c>
      <c r="I3152" s="5" t="n">
        <f aca="false">RAW_DATA!I3148</f>
        <v>5</v>
      </c>
      <c r="J3152" s="2" t="str">
        <f aca="false">RAW_DATA!J3148</f>
        <v>No</v>
      </c>
      <c r="K3152" s="15" t="n">
        <f aca="false">IF(AND(F3152&lt;&gt;"",E3152&lt;&gt;""),DATEVALUE(F3152)-DATEVALUE(E3152),"")</f>
        <v>7</v>
      </c>
      <c r="L3152" s="4" t="n">
        <f aca="false">H3152*(1-I3152/100)</f>
        <v>11262.079</v>
      </c>
      <c r="M3152" s="4" t="n">
        <f aca="false">H3152*CALCULATIONS!$B$2</f>
        <v>7112.892</v>
      </c>
      <c r="N3152" s="4" t="n">
        <f aca="false">IF(J3152="Yes",H3152*CALCULATIONS!$B$3,0)</f>
        <v>0</v>
      </c>
      <c r="O3152" s="4" t="n">
        <f aca="false">L3152-M3152-N3152</f>
        <v>4149.187</v>
      </c>
      <c r="P3152" s="16" t="n">
        <f aca="false">IF(L3152&gt;0,O3152/L3152,"")</f>
        <v>0.368421052631579</v>
      </c>
    </row>
    <row r="3153" customFormat="false" ht="15" hidden="false" customHeight="false" outlineLevel="0" collapsed="false">
      <c r="A3153" s="2" t="str">
        <f aca="false">RAW_DATA!A3149</f>
        <v>ORD-103148</v>
      </c>
      <c r="B3153" s="2" t="str">
        <f aca="false">RAW_DATA!B3149</f>
        <v>CUST-4335</v>
      </c>
      <c r="C3153" s="2" t="str">
        <f aca="false">RAW_DATA!C3149</f>
        <v>Women</v>
      </c>
      <c r="D3153" s="2" t="str">
        <f aca="false">RAW_DATA!D3149</f>
        <v>WOM-LEHENGA-001</v>
      </c>
      <c r="E3153" s="14" t="str">
        <f aca="false">RAW_DATA!E3149</f>
        <v>2024-09-02</v>
      </c>
      <c r="F3153" s="14" t="str">
        <f aca="false">RAW_DATA!F3149</f>
        <v>2024-09-06</v>
      </c>
      <c r="G3153" s="2" t="str">
        <f aca="false">RAW_DATA!G3149</f>
        <v>Madhesh</v>
      </c>
      <c r="H3153" s="4" t="n">
        <f aca="false">RAW_DATA!H3149</f>
        <v>13035.65</v>
      </c>
      <c r="I3153" s="5" t="n">
        <f aca="false">RAW_DATA!I3149</f>
        <v>30</v>
      </c>
      <c r="J3153" s="2" t="str">
        <f aca="false">RAW_DATA!J3149</f>
        <v>No</v>
      </c>
      <c r="K3153" s="15" t="n">
        <f aca="false">IF(AND(F3153&lt;&gt;"",E3153&lt;&gt;""),DATEVALUE(F3153)-DATEVALUE(E3153),"")</f>
        <v>4</v>
      </c>
      <c r="L3153" s="4" t="n">
        <f aca="false">H3153*(1-I3153/100)</f>
        <v>9124.955</v>
      </c>
      <c r="M3153" s="4" t="n">
        <f aca="false">H3153*CALCULATIONS!$B$2</f>
        <v>7821.39</v>
      </c>
      <c r="N3153" s="4" t="n">
        <f aca="false">IF(J3153="Yes",H3153*CALCULATIONS!$B$3,0)</f>
        <v>0</v>
      </c>
      <c r="O3153" s="4" t="n">
        <f aca="false">L3153-M3153-N3153</f>
        <v>1303.565</v>
      </c>
      <c r="P3153" s="16" t="n">
        <f aca="false">IF(L3153&gt;0,O3153/L3153,"")</f>
        <v>0.142857142857143</v>
      </c>
    </row>
    <row r="3154" customFormat="false" ht="15" hidden="false" customHeight="false" outlineLevel="0" collapsed="false">
      <c r="A3154" s="2" t="str">
        <f aca="false">RAW_DATA!A3150</f>
        <v>ORD-103149</v>
      </c>
      <c r="B3154" s="2" t="str">
        <f aca="false">RAW_DATA!B3150</f>
        <v>CUST-7855</v>
      </c>
      <c r="C3154" s="2" t="str">
        <f aca="false">RAW_DATA!C3150</f>
        <v>Kids</v>
      </c>
      <c r="D3154" s="2" t="str">
        <f aca="false">RAW_DATA!D3150</f>
        <v>KID-FROCK-001</v>
      </c>
      <c r="E3154" s="14" t="str">
        <f aca="false">RAW_DATA!E3150</f>
        <v>2024-06-30</v>
      </c>
      <c r="F3154" s="14" t="str">
        <f aca="false">RAW_DATA!F3150</f>
        <v>2024-07-06</v>
      </c>
      <c r="G3154" s="2" t="str">
        <f aca="false">RAW_DATA!G3150</f>
        <v>Gandaki</v>
      </c>
      <c r="H3154" s="4" t="n">
        <f aca="false">RAW_DATA!H3150</f>
        <v>625.61</v>
      </c>
      <c r="I3154" s="5" t="n">
        <f aca="false">RAW_DATA!I3150</f>
        <v>5</v>
      </c>
      <c r="J3154" s="2" t="str">
        <f aca="false">RAW_DATA!J3150</f>
        <v>No</v>
      </c>
      <c r="K3154" s="15" t="n">
        <f aca="false">IF(AND(F3154&lt;&gt;"",E3154&lt;&gt;""),DATEVALUE(F3154)-DATEVALUE(E3154),"")</f>
        <v>6</v>
      </c>
      <c r="L3154" s="4" t="n">
        <f aca="false">H3154*(1-I3154/100)</f>
        <v>594.3295</v>
      </c>
      <c r="M3154" s="4" t="n">
        <f aca="false">H3154*CALCULATIONS!$B$2</f>
        <v>375.366</v>
      </c>
      <c r="N3154" s="4" t="n">
        <f aca="false">IF(J3154="Yes",H3154*CALCULATIONS!$B$3,0)</f>
        <v>0</v>
      </c>
      <c r="O3154" s="4" t="n">
        <f aca="false">L3154-M3154-N3154</f>
        <v>218.9635</v>
      </c>
      <c r="P3154" s="16" t="n">
        <f aca="false">IF(L3154&gt;0,O3154/L3154,"")</f>
        <v>0.368421052631579</v>
      </c>
    </row>
    <row r="3155" customFormat="false" ht="15" hidden="false" customHeight="false" outlineLevel="0" collapsed="false">
      <c r="A3155" s="2" t="str">
        <f aca="false">RAW_DATA!A3151</f>
        <v>ORD-103150</v>
      </c>
      <c r="B3155" s="2" t="str">
        <f aca="false">RAW_DATA!B3151</f>
        <v>CUST-6974</v>
      </c>
      <c r="C3155" s="2" t="str">
        <f aca="false">RAW_DATA!C3151</f>
        <v>Women</v>
      </c>
      <c r="D3155" s="2" t="str">
        <f aca="false">RAW_DATA!D3151</f>
        <v>WOM-CARDIGAN-001</v>
      </c>
      <c r="E3155" s="14" t="str">
        <f aca="false">RAW_DATA!E3151</f>
        <v>2024-11-14</v>
      </c>
      <c r="F3155" s="14" t="str">
        <f aca="false">RAW_DATA!F3151</f>
        <v>2024-11-26</v>
      </c>
      <c r="G3155" s="2" t="str">
        <f aca="false">RAW_DATA!G3151</f>
        <v>Karnali</v>
      </c>
      <c r="H3155" s="4" t="n">
        <f aca="false">RAW_DATA!H3151</f>
        <v>3545.54</v>
      </c>
      <c r="I3155" s="5" t="n">
        <f aca="false">RAW_DATA!I3151</f>
        <v>10</v>
      </c>
      <c r="J3155" s="2" t="str">
        <f aca="false">RAW_DATA!J3151</f>
        <v>No</v>
      </c>
      <c r="K3155" s="15" t="n">
        <f aca="false">IF(AND(F3155&lt;&gt;"",E3155&lt;&gt;""),DATEVALUE(F3155)-DATEVALUE(E3155),"")</f>
        <v>12</v>
      </c>
      <c r="L3155" s="4" t="n">
        <f aca="false">H3155*(1-I3155/100)</f>
        <v>3190.986</v>
      </c>
      <c r="M3155" s="4" t="n">
        <f aca="false">H3155*CALCULATIONS!$B$2</f>
        <v>2127.324</v>
      </c>
      <c r="N3155" s="4" t="n">
        <f aca="false">IF(J3155="Yes",H3155*CALCULATIONS!$B$3,0)</f>
        <v>0</v>
      </c>
      <c r="O3155" s="4" t="n">
        <f aca="false">L3155-M3155-N3155</f>
        <v>1063.662</v>
      </c>
      <c r="P3155" s="16" t="n">
        <f aca="false">IF(L3155&gt;0,O3155/L3155,"")</f>
        <v>0.333333333333333</v>
      </c>
    </row>
    <row r="3156" customFormat="false" ht="15" hidden="false" customHeight="false" outlineLevel="0" collapsed="false">
      <c r="A3156" s="2" t="str">
        <f aca="false">RAW_DATA!A3152</f>
        <v>ORD-103151</v>
      </c>
      <c r="B3156" s="2" t="str">
        <f aca="false">RAW_DATA!B3152</f>
        <v>CUST-9560</v>
      </c>
      <c r="C3156" s="2" t="str">
        <f aca="false">RAW_DATA!C3152</f>
        <v>Women</v>
      </c>
      <c r="D3156" s="2" t="str">
        <f aca="false">RAW_DATA!D3152</f>
        <v>WOM-SAREE-001</v>
      </c>
      <c r="E3156" s="14" t="str">
        <f aca="false">RAW_DATA!E3152</f>
        <v>2024-11-14</v>
      </c>
      <c r="F3156" s="14" t="str">
        <f aca="false">RAW_DATA!F3152</f>
        <v>2024-11-23</v>
      </c>
      <c r="G3156" s="2" t="str">
        <f aca="false">RAW_DATA!G3152</f>
        <v>Madhesh</v>
      </c>
      <c r="H3156" s="4" t="n">
        <f aca="false">RAW_DATA!H3152</f>
        <v>5254.09</v>
      </c>
      <c r="I3156" s="5" t="n">
        <f aca="false">RAW_DATA!I3152</f>
        <v>20</v>
      </c>
      <c r="J3156" s="2" t="str">
        <f aca="false">RAW_DATA!J3152</f>
        <v>Yes</v>
      </c>
      <c r="K3156" s="15" t="n">
        <f aca="false">IF(AND(F3156&lt;&gt;"",E3156&lt;&gt;""),DATEVALUE(F3156)-DATEVALUE(E3156),"")</f>
        <v>9</v>
      </c>
      <c r="L3156" s="4" t="n">
        <f aca="false">H3156*(1-I3156/100)</f>
        <v>4203.272</v>
      </c>
      <c r="M3156" s="4" t="n">
        <f aca="false">H3156*CALCULATIONS!$B$2</f>
        <v>3152.454</v>
      </c>
      <c r="N3156" s="4" t="n">
        <f aca="false">IF(J3156="Yes",H3156*CALCULATIONS!$B$3,0)</f>
        <v>1050.818</v>
      </c>
      <c r="O3156" s="4" t="n">
        <f aca="false">L3156-M3156-N3156</f>
        <v>0</v>
      </c>
      <c r="P3156" s="16" t="n">
        <f aca="false">IF(L3156&gt;0,O3156/L3156,"")</f>
        <v>0</v>
      </c>
    </row>
    <row r="3157" customFormat="false" ht="15" hidden="false" customHeight="false" outlineLevel="0" collapsed="false">
      <c r="A3157" s="2" t="str">
        <f aca="false">RAW_DATA!A3153</f>
        <v>ORD-103152</v>
      </c>
      <c r="B3157" s="2" t="str">
        <f aca="false">RAW_DATA!B3153</f>
        <v>CUST-2812</v>
      </c>
      <c r="C3157" s="2" t="str">
        <f aca="false">RAW_DATA!C3153</f>
        <v>Men</v>
      </c>
      <c r="D3157" s="2" t="str">
        <f aca="false">RAW_DATA!D3153</f>
        <v>MEN-SHIRT-002</v>
      </c>
      <c r="E3157" s="14" t="str">
        <f aca="false">RAW_DATA!E3153</f>
        <v>2024-06-18</v>
      </c>
      <c r="F3157" s="14" t="str">
        <f aca="false">RAW_DATA!F3153</f>
        <v>2024-06-23</v>
      </c>
      <c r="G3157" s="2" t="str">
        <f aca="false">RAW_DATA!G3153</f>
        <v>Sudurpashchim</v>
      </c>
      <c r="H3157" s="4" t="n">
        <f aca="false">RAW_DATA!H3153</f>
        <v>14698.49</v>
      </c>
      <c r="I3157" s="5" t="n">
        <f aca="false">RAW_DATA!I3153</f>
        <v>20</v>
      </c>
      <c r="J3157" s="2" t="str">
        <f aca="false">RAW_DATA!J3153</f>
        <v>No</v>
      </c>
      <c r="K3157" s="15" t="n">
        <f aca="false">IF(AND(F3157&lt;&gt;"",E3157&lt;&gt;""),DATEVALUE(F3157)-DATEVALUE(E3157),"")</f>
        <v>5</v>
      </c>
      <c r="L3157" s="4" t="n">
        <f aca="false">H3157*(1-I3157/100)</f>
        <v>11758.792</v>
      </c>
      <c r="M3157" s="4" t="n">
        <f aca="false">H3157*CALCULATIONS!$B$2</f>
        <v>8819.094</v>
      </c>
      <c r="N3157" s="4" t="n">
        <f aca="false">IF(J3157="Yes",H3157*CALCULATIONS!$B$3,0)</f>
        <v>0</v>
      </c>
      <c r="O3157" s="4" t="n">
        <f aca="false">L3157-M3157-N3157</f>
        <v>2939.698</v>
      </c>
      <c r="P3157" s="16" t="n">
        <f aca="false">IF(L3157&gt;0,O3157/L3157,"")</f>
        <v>0.25</v>
      </c>
    </row>
    <row r="3158" customFormat="false" ht="15" hidden="false" customHeight="false" outlineLevel="0" collapsed="false">
      <c r="A3158" s="2" t="str">
        <f aca="false">RAW_DATA!A3154</f>
        <v>ORD-103153</v>
      </c>
      <c r="B3158" s="2" t="str">
        <f aca="false">RAW_DATA!B3154</f>
        <v>CUST-4610</v>
      </c>
      <c r="C3158" s="2" t="str">
        <f aca="false">RAW_DATA!C3154</f>
        <v>Men</v>
      </c>
      <c r="D3158" s="2" t="str">
        <f aca="false">RAW_DATA!D3154</f>
        <v>MEN-SUIT-001</v>
      </c>
      <c r="E3158" s="14" t="str">
        <f aca="false">RAW_DATA!E3154</f>
        <v>2024-04-15</v>
      </c>
      <c r="F3158" s="14" t="str">
        <f aca="false">RAW_DATA!F3154</f>
        <v>2024-04-28</v>
      </c>
      <c r="G3158" s="2" t="str">
        <f aca="false">RAW_DATA!G3154</f>
        <v>Lumbini</v>
      </c>
      <c r="H3158" s="4" t="n">
        <f aca="false">RAW_DATA!H3154</f>
        <v>3619.42</v>
      </c>
      <c r="I3158" s="5" t="n">
        <f aca="false">RAW_DATA!I3154</f>
        <v>5</v>
      </c>
      <c r="J3158" s="2" t="str">
        <f aca="false">RAW_DATA!J3154</f>
        <v>Yes</v>
      </c>
      <c r="K3158" s="15" t="n">
        <f aca="false">IF(AND(F3158&lt;&gt;"",E3158&lt;&gt;""),DATEVALUE(F3158)-DATEVALUE(E3158),"")</f>
        <v>13</v>
      </c>
      <c r="L3158" s="4" t="n">
        <f aca="false">H3158*(1-I3158/100)</f>
        <v>3438.449</v>
      </c>
      <c r="M3158" s="4" t="n">
        <f aca="false">H3158*CALCULATIONS!$B$2</f>
        <v>2171.652</v>
      </c>
      <c r="N3158" s="4" t="n">
        <f aca="false">IF(J3158="Yes",H3158*CALCULATIONS!$B$3,0)</f>
        <v>723.884</v>
      </c>
      <c r="O3158" s="4" t="n">
        <f aca="false">L3158-M3158-N3158</f>
        <v>542.913</v>
      </c>
      <c r="P3158" s="16" t="n">
        <f aca="false">IF(L3158&gt;0,O3158/L3158,"")</f>
        <v>0.157894736842105</v>
      </c>
    </row>
    <row r="3159" customFormat="false" ht="15" hidden="false" customHeight="false" outlineLevel="0" collapsed="false">
      <c r="A3159" s="2" t="str">
        <f aca="false">RAW_DATA!A3155</f>
        <v>ORD-103154</v>
      </c>
      <c r="B3159" s="2" t="str">
        <f aca="false">RAW_DATA!B3155</f>
        <v>CUST-2065</v>
      </c>
      <c r="C3159" s="2" t="str">
        <f aca="false">RAW_DATA!C3155</f>
        <v>Men</v>
      </c>
      <c r="D3159" s="2" t="str">
        <f aca="false">RAW_DATA!D3155</f>
        <v>MEN-KURTA-001</v>
      </c>
      <c r="E3159" s="14" t="str">
        <f aca="false">RAW_DATA!E3155</f>
        <v>2024-01-29</v>
      </c>
      <c r="F3159" s="14" t="str">
        <f aca="false">RAW_DATA!F3155</f>
        <v>2024-02-13</v>
      </c>
      <c r="G3159" s="2" t="str">
        <f aca="false">RAW_DATA!G3155</f>
        <v>Bagmati</v>
      </c>
      <c r="H3159" s="4" t="n">
        <f aca="false">RAW_DATA!H3155</f>
        <v>11598.73</v>
      </c>
      <c r="I3159" s="5" t="n">
        <f aca="false">RAW_DATA!I3155</f>
        <v>25</v>
      </c>
      <c r="J3159" s="2" t="str">
        <f aca="false">RAW_DATA!J3155</f>
        <v>No</v>
      </c>
      <c r="K3159" s="15" t="n">
        <f aca="false">IF(AND(F3159&lt;&gt;"",E3159&lt;&gt;""),DATEVALUE(F3159)-DATEVALUE(E3159),"")</f>
        <v>15</v>
      </c>
      <c r="L3159" s="4" t="n">
        <f aca="false">H3159*(1-I3159/100)</f>
        <v>8699.0475</v>
      </c>
      <c r="M3159" s="4" t="n">
        <f aca="false">H3159*CALCULATIONS!$B$2</f>
        <v>6959.238</v>
      </c>
      <c r="N3159" s="4" t="n">
        <f aca="false">IF(J3159="Yes",H3159*CALCULATIONS!$B$3,0)</f>
        <v>0</v>
      </c>
      <c r="O3159" s="4" t="n">
        <f aca="false">L3159-M3159-N3159</f>
        <v>1739.8095</v>
      </c>
      <c r="P3159" s="16" t="n">
        <f aca="false">IF(L3159&gt;0,O3159/L3159,"")</f>
        <v>0.2</v>
      </c>
    </row>
    <row r="3160" customFormat="false" ht="15" hidden="false" customHeight="false" outlineLevel="0" collapsed="false">
      <c r="A3160" s="2" t="str">
        <f aca="false">RAW_DATA!A3156</f>
        <v>ORD-103155</v>
      </c>
      <c r="B3160" s="2" t="str">
        <f aca="false">RAW_DATA!B3156</f>
        <v>CUST-7061</v>
      </c>
      <c r="C3160" s="2" t="str">
        <f aca="false">RAW_DATA!C3156</f>
        <v>Kids</v>
      </c>
      <c r="D3160" s="2" t="str">
        <f aca="false">RAW_DATA!D3156</f>
        <v>KID-SHORTS-001</v>
      </c>
      <c r="E3160" s="14" t="str">
        <f aca="false">RAW_DATA!E3156</f>
        <v>2024-03-29</v>
      </c>
      <c r="F3160" s="14" t="str">
        <f aca="false">RAW_DATA!F3156</f>
        <v>2024-04-02</v>
      </c>
      <c r="G3160" s="2" t="str">
        <f aca="false">RAW_DATA!G3156</f>
        <v>Bagmati</v>
      </c>
      <c r="H3160" s="4" t="n">
        <f aca="false">RAW_DATA!H3156</f>
        <v>10701.87</v>
      </c>
      <c r="I3160" s="5" t="n">
        <f aca="false">RAW_DATA!I3156</f>
        <v>5</v>
      </c>
      <c r="J3160" s="2" t="str">
        <f aca="false">RAW_DATA!J3156</f>
        <v>Yes</v>
      </c>
      <c r="K3160" s="15" t="n">
        <f aca="false">IF(AND(F3160&lt;&gt;"",E3160&lt;&gt;""),DATEVALUE(F3160)-DATEVALUE(E3160),"")</f>
        <v>4</v>
      </c>
      <c r="L3160" s="4" t="n">
        <f aca="false">H3160*(1-I3160/100)</f>
        <v>10166.7765</v>
      </c>
      <c r="M3160" s="4" t="n">
        <f aca="false">H3160*CALCULATIONS!$B$2</f>
        <v>6421.122</v>
      </c>
      <c r="N3160" s="4" t="n">
        <f aca="false">IF(J3160="Yes",H3160*CALCULATIONS!$B$3,0)</f>
        <v>2140.374</v>
      </c>
      <c r="O3160" s="4" t="n">
        <f aca="false">L3160-M3160-N3160</f>
        <v>1605.2805</v>
      </c>
      <c r="P3160" s="16" t="n">
        <f aca="false">IF(L3160&gt;0,O3160/L3160,"")</f>
        <v>0.157894736842105</v>
      </c>
    </row>
    <row r="3161" customFormat="false" ht="15" hidden="false" customHeight="false" outlineLevel="0" collapsed="false">
      <c r="A3161" s="2" t="str">
        <f aca="false">RAW_DATA!A3157</f>
        <v>ORD-103156</v>
      </c>
      <c r="B3161" s="2" t="str">
        <f aca="false">RAW_DATA!B3157</f>
        <v>CUST-2037</v>
      </c>
      <c r="C3161" s="2" t="str">
        <f aca="false">RAW_DATA!C3157</f>
        <v>Women</v>
      </c>
      <c r="D3161" s="2" t="str">
        <f aca="false">RAW_DATA!D3157</f>
        <v>WOM-TOP-001</v>
      </c>
      <c r="E3161" s="14" t="str">
        <f aca="false">RAW_DATA!E3157</f>
        <v>2024-10-27</v>
      </c>
      <c r="F3161" s="14" t="str">
        <f aca="false">RAW_DATA!F3157</f>
        <v>2024-11-04</v>
      </c>
      <c r="G3161" s="2" t="str">
        <f aca="false">RAW_DATA!G3157</f>
        <v>Sudurpashchim</v>
      </c>
      <c r="H3161" s="4" t="n">
        <f aca="false">RAW_DATA!H3157</f>
        <v>1254.32</v>
      </c>
      <c r="I3161" s="5" t="n">
        <f aca="false">RAW_DATA!I3157</f>
        <v>30</v>
      </c>
      <c r="J3161" s="2" t="str">
        <f aca="false">RAW_DATA!J3157</f>
        <v>Yes</v>
      </c>
      <c r="K3161" s="15" t="n">
        <f aca="false">IF(AND(F3161&lt;&gt;"",E3161&lt;&gt;""),DATEVALUE(F3161)-DATEVALUE(E3161),"")</f>
        <v>8</v>
      </c>
      <c r="L3161" s="4" t="n">
        <f aca="false">H3161*(1-I3161/100)</f>
        <v>878.024</v>
      </c>
      <c r="M3161" s="4" t="n">
        <f aca="false">H3161*CALCULATIONS!$B$2</f>
        <v>752.592</v>
      </c>
      <c r="N3161" s="4" t="n">
        <f aca="false">IF(J3161="Yes",H3161*CALCULATIONS!$B$3,0)</f>
        <v>250.864</v>
      </c>
      <c r="O3161" s="4" t="n">
        <f aca="false">L3161-M3161-N3161</f>
        <v>-125.432</v>
      </c>
      <c r="P3161" s="16" t="n">
        <f aca="false">IF(L3161&gt;0,O3161/L3161,"")</f>
        <v>-0.142857142857143</v>
      </c>
    </row>
    <row r="3162" customFormat="false" ht="15" hidden="false" customHeight="false" outlineLevel="0" collapsed="false">
      <c r="A3162" s="2" t="str">
        <f aca="false">RAW_DATA!A3158</f>
        <v>ORD-103157</v>
      </c>
      <c r="B3162" s="2" t="str">
        <f aca="false">RAW_DATA!B3158</f>
        <v>CUST-4221</v>
      </c>
      <c r="C3162" s="2" t="str">
        <f aca="false">RAW_DATA!C3158</f>
        <v>Women</v>
      </c>
      <c r="D3162" s="2" t="str">
        <f aca="false">RAW_DATA!D3158</f>
        <v>WOM-DRESS-001</v>
      </c>
      <c r="E3162" s="14" t="str">
        <f aca="false">RAW_DATA!E3158</f>
        <v>2024-02-14</v>
      </c>
      <c r="F3162" s="14" t="str">
        <f aca="false">RAW_DATA!F3158</f>
        <v>2024-02-18</v>
      </c>
      <c r="G3162" s="2" t="str">
        <f aca="false">RAW_DATA!G3158</f>
        <v>Madhesh</v>
      </c>
      <c r="H3162" s="4" t="n">
        <f aca="false">RAW_DATA!H3158</f>
        <v>4780.28</v>
      </c>
      <c r="I3162" s="5" t="n">
        <f aca="false">RAW_DATA!I3158</f>
        <v>5</v>
      </c>
      <c r="J3162" s="2" t="str">
        <f aca="false">RAW_DATA!J3158</f>
        <v>No</v>
      </c>
      <c r="K3162" s="15" t="n">
        <f aca="false">IF(AND(F3162&lt;&gt;"",E3162&lt;&gt;""),DATEVALUE(F3162)-DATEVALUE(E3162),"")</f>
        <v>4</v>
      </c>
      <c r="L3162" s="4" t="n">
        <f aca="false">H3162*(1-I3162/100)</f>
        <v>4541.266</v>
      </c>
      <c r="M3162" s="4" t="n">
        <f aca="false">H3162*CALCULATIONS!$B$2</f>
        <v>2868.168</v>
      </c>
      <c r="N3162" s="4" t="n">
        <f aca="false">IF(J3162="Yes",H3162*CALCULATIONS!$B$3,0)</f>
        <v>0</v>
      </c>
      <c r="O3162" s="4" t="n">
        <f aca="false">L3162-M3162-N3162</f>
        <v>1673.098</v>
      </c>
      <c r="P3162" s="16" t="n">
        <f aca="false">IF(L3162&gt;0,O3162/L3162,"")</f>
        <v>0.368421052631579</v>
      </c>
    </row>
    <row r="3163" customFormat="false" ht="15" hidden="false" customHeight="false" outlineLevel="0" collapsed="false">
      <c r="A3163" s="2" t="str">
        <f aca="false">RAW_DATA!A3159</f>
        <v>ORD-103158</v>
      </c>
      <c r="B3163" s="2" t="str">
        <f aca="false">RAW_DATA!B3159</f>
        <v>CUST-1638</v>
      </c>
      <c r="C3163" s="2" t="str">
        <f aca="false">RAW_DATA!C3159</f>
        <v>Men</v>
      </c>
      <c r="D3163" s="2" t="str">
        <f aca="false">RAW_DATA!D3159</f>
        <v>MEN-SUIT-001</v>
      </c>
      <c r="E3163" s="14" t="str">
        <f aca="false">RAW_DATA!E3159</f>
        <v>2024-01-28</v>
      </c>
      <c r="F3163" s="14" t="str">
        <f aca="false">RAW_DATA!F3159</f>
        <v>2024-02-10</v>
      </c>
      <c r="G3163" s="2" t="str">
        <f aca="false">RAW_DATA!G3159</f>
        <v>Karnali</v>
      </c>
      <c r="H3163" s="4" t="n">
        <f aca="false">RAW_DATA!H3159</f>
        <v>5755.43</v>
      </c>
      <c r="I3163" s="5" t="n">
        <f aca="false">RAW_DATA!I3159</f>
        <v>10</v>
      </c>
      <c r="J3163" s="2" t="str">
        <f aca="false">RAW_DATA!J3159</f>
        <v>No</v>
      </c>
      <c r="K3163" s="15" t="n">
        <f aca="false">IF(AND(F3163&lt;&gt;"",E3163&lt;&gt;""),DATEVALUE(F3163)-DATEVALUE(E3163),"")</f>
        <v>13</v>
      </c>
      <c r="L3163" s="4" t="n">
        <f aca="false">H3163*(1-I3163/100)</f>
        <v>5179.887</v>
      </c>
      <c r="M3163" s="4" t="n">
        <f aca="false">H3163*CALCULATIONS!$B$2</f>
        <v>3453.258</v>
      </c>
      <c r="N3163" s="4" t="n">
        <f aca="false">IF(J3163="Yes",H3163*CALCULATIONS!$B$3,0)</f>
        <v>0</v>
      </c>
      <c r="O3163" s="4" t="n">
        <f aca="false">L3163-M3163-N3163</f>
        <v>1726.629</v>
      </c>
      <c r="P3163" s="16" t="n">
        <f aca="false">IF(L3163&gt;0,O3163/L3163,"")</f>
        <v>0.333333333333333</v>
      </c>
    </row>
    <row r="3164" customFormat="false" ht="15" hidden="false" customHeight="false" outlineLevel="0" collapsed="false">
      <c r="A3164" s="2" t="str">
        <f aca="false">RAW_DATA!A3160</f>
        <v>ORD-103159</v>
      </c>
      <c r="B3164" s="2" t="str">
        <f aca="false">RAW_DATA!B3160</f>
        <v>CUST-1777</v>
      </c>
      <c r="C3164" s="2" t="str">
        <f aca="false">RAW_DATA!C3160</f>
        <v>Men</v>
      </c>
      <c r="D3164" s="2" t="str">
        <f aca="false">RAW_DATA!D3160</f>
        <v>MEN-JACKET-001</v>
      </c>
      <c r="E3164" s="14" t="str">
        <f aca="false">RAW_DATA!E3160</f>
        <v>2024-02-15</v>
      </c>
      <c r="F3164" s="14" t="str">
        <f aca="false">RAW_DATA!F3160</f>
        <v>2024-02-22</v>
      </c>
      <c r="G3164" s="2" t="str">
        <f aca="false">RAW_DATA!G3160</f>
        <v>Bagmati</v>
      </c>
      <c r="H3164" s="4" t="n">
        <f aca="false">RAW_DATA!H3160</f>
        <v>6893.79</v>
      </c>
      <c r="I3164" s="5" t="n">
        <f aca="false">RAW_DATA!I3160</f>
        <v>15</v>
      </c>
      <c r="J3164" s="2" t="str">
        <f aca="false">RAW_DATA!J3160</f>
        <v>Yes</v>
      </c>
      <c r="K3164" s="15" t="n">
        <f aca="false">IF(AND(F3164&lt;&gt;"",E3164&lt;&gt;""),DATEVALUE(F3164)-DATEVALUE(E3164),"")</f>
        <v>7</v>
      </c>
      <c r="L3164" s="4" t="n">
        <f aca="false">H3164*(1-I3164/100)</f>
        <v>5859.7215</v>
      </c>
      <c r="M3164" s="4" t="n">
        <f aca="false">H3164*CALCULATIONS!$B$2</f>
        <v>4136.274</v>
      </c>
      <c r="N3164" s="4" t="n">
        <f aca="false">IF(J3164="Yes",H3164*CALCULATIONS!$B$3,0)</f>
        <v>1378.758</v>
      </c>
      <c r="O3164" s="4" t="n">
        <f aca="false">L3164-M3164-N3164</f>
        <v>344.6895</v>
      </c>
      <c r="P3164" s="16" t="n">
        <f aca="false">IF(L3164&gt;0,O3164/L3164,"")</f>
        <v>0.0588235294117647</v>
      </c>
    </row>
    <row r="3165" customFormat="false" ht="15" hidden="false" customHeight="false" outlineLevel="0" collapsed="false">
      <c r="A3165" s="2" t="str">
        <f aca="false">RAW_DATA!A3161</f>
        <v>ORD-103160</v>
      </c>
      <c r="B3165" s="2" t="str">
        <f aca="false">RAW_DATA!B3161</f>
        <v>CUST-8080</v>
      </c>
      <c r="C3165" s="2" t="str">
        <f aca="false">RAW_DATA!C3161</f>
        <v>Women</v>
      </c>
      <c r="D3165" s="2" t="str">
        <f aca="false">RAW_DATA!D3161</f>
        <v>WOM-LEHENGA-001</v>
      </c>
      <c r="E3165" s="14" t="str">
        <f aca="false">RAW_DATA!E3161</f>
        <v>2024-06-09</v>
      </c>
      <c r="F3165" s="14" t="str">
        <f aca="false">RAW_DATA!F3161</f>
        <v>2024-06-13</v>
      </c>
      <c r="G3165" s="2" t="str">
        <f aca="false">RAW_DATA!G3161</f>
        <v>Madhesh</v>
      </c>
      <c r="H3165" s="4" t="n">
        <f aca="false">RAW_DATA!H3161</f>
        <v>4894.65</v>
      </c>
      <c r="I3165" s="5" t="n">
        <f aca="false">RAW_DATA!I3161</f>
        <v>20</v>
      </c>
      <c r="J3165" s="2" t="str">
        <f aca="false">RAW_DATA!J3161</f>
        <v>No</v>
      </c>
      <c r="K3165" s="15" t="n">
        <f aca="false">IF(AND(F3165&lt;&gt;"",E3165&lt;&gt;""),DATEVALUE(F3165)-DATEVALUE(E3165),"")</f>
        <v>4</v>
      </c>
      <c r="L3165" s="4" t="n">
        <f aca="false">H3165*(1-I3165/100)</f>
        <v>3915.72</v>
      </c>
      <c r="M3165" s="4" t="n">
        <f aca="false">H3165*CALCULATIONS!$B$2</f>
        <v>2936.79</v>
      </c>
      <c r="N3165" s="4" t="n">
        <f aca="false">IF(J3165="Yes",H3165*CALCULATIONS!$B$3,0)</f>
        <v>0</v>
      </c>
      <c r="O3165" s="4" t="n">
        <f aca="false">L3165-M3165-N3165</f>
        <v>978.93</v>
      </c>
      <c r="P3165" s="16" t="n">
        <f aca="false">IF(L3165&gt;0,O3165/L3165,"")</f>
        <v>0.25</v>
      </c>
    </row>
    <row r="3166" customFormat="false" ht="15" hidden="false" customHeight="false" outlineLevel="0" collapsed="false">
      <c r="A3166" s="2" t="str">
        <f aca="false">RAW_DATA!A3162</f>
        <v>ORD-103161</v>
      </c>
      <c r="B3166" s="2" t="str">
        <f aca="false">RAW_DATA!B3162</f>
        <v>CUST-2610</v>
      </c>
      <c r="C3166" s="2" t="str">
        <f aca="false">RAW_DATA!C3162</f>
        <v>Men</v>
      </c>
      <c r="D3166" s="2" t="str">
        <f aca="false">RAW_DATA!D3162</f>
        <v>MEN-JACKET-001</v>
      </c>
      <c r="E3166" s="14" t="str">
        <f aca="false">RAW_DATA!E3162</f>
        <v>2024-10-12</v>
      </c>
      <c r="F3166" s="14" t="str">
        <f aca="false">RAW_DATA!F3162</f>
        <v>2024-10-20</v>
      </c>
      <c r="G3166" s="2" t="str">
        <f aca="false">RAW_DATA!G3162</f>
        <v>Madhesh</v>
      </c>
      <c r="H3166" s="4" t="n">
        <f aca="false">RAW_DATA!H3162</f>
        <v>2235.35</v>
      </c>
      <c r="I3166" s="5" t="n">
        <f aca="false">RAW_DATA!I3162</f>
        <v>10</v>
      </c>
      <c r="J3166" s="2" t="str">
        <f aca="false">RAW_DATA!J3162</f>
        <v>No</v>
      </c>
      <c r="K3166" s="15" t="n">
        <f aca="false">IF(AND(F3166&lt;&gt;"",E3166&lt;&gt;""),DATEVALUE(F3166)-DATEVALUE(E3166),"")</f>
        <v>8</v>
      </c>
      <c r="L3166" s="4" t="n">
        <f aca="false">H3166*(1-I3166/100)</f>
        <v>2011.815</v>
      </c>
      <c r="M3166" s="4" t="n">
        <f aca="false">H3166*CALCULATIONS!$B$2</f>
        <v>1341.21</v>
      </c>
      <c r="N3166" s="4" t="n">
        <f aca="false">IF(J3166="Yes",H3166*CALCULATIONS!$B$3,0)</f>
        <v>0</v>
      </c>
      <c r="O3166" s="4" t="n">
        <f aca="false">L3166-M3166-N3166</f>
        <v>670.605</v>
      </c>
      <c r="P3166" s="16" t="n">
        <f aca="false">IF(L3166&gt;0,O3166/L3166,"")</f>
        <v>0.333333333333333</v>
      </c>
    </row>
    <row r="3167" customFormat="false" ht="15" hidden="false" customHeight="false" outlineLevel="0" collapsed="false">
      <c r="A3167" s="2" t="str">
        <f aca="false">RAW_DATA!A3163</f>
        <v>ORD-103162</v>
      </c>
      <c r="B3167" s="2" t="str">
        <f aca="false">RAW_DATA!B3163</f>
        <v>CUST-2344</v>
      </c>
      <c r="C3167" s="2" t="str">
        <f aca="false">RAW_DATA!C3163</f>
        <v>Men</v>
      </c>
      <c r="D3167" s="2" t="str">
        <f aca="false">RAW_DATA!D3163</f>
        <v>MEN-KURTA-001</v>
      </c>
      <c r="E3167" s="14" t="str">
        <f aca="false">RAW_DATA!E3163</f>
        <v>2024-03-19</v>
      </c>
      <c r="F3167" s="14" t="str">
        <f aca="false">RAW_DATA!F3163</f>
        <v>2024-03-21</v>
      </c>
      <c r="G3167" s="2" t="str">
        <f aca="false">RAW_DATA!G3163</f>
        <v>Karnali</v>
      </c>
      <c r="H3167" s="4" t="n">
        <f aca="false">RAW_DATA!H3163</f>
        <v>4370.06</v>
      </c>
      <c r="I3167" s="5" t="n">
        <f aca="false">RAW_DATA!I3163</f>
        <v>20</v>
      </c>
      <c r="J3167" s="2" t="str">
        <f aca="false">RAW_DATA!J3163</f>
        <v>No</v>
      </c>
      <c r="K3167" s="15" t="n">
        <f aca="false">IF(AND(F3167&lt;&gt;"",E3167&lt;&gt;""),DATEVALUE(F3167)-DATEVALUE(E3167),"")</f>
        <v>2</v>
      </c>
      <c r="L3167" s="4" t="n">
        <f aca="false">H3167*(1-I3167/100)</f>
        <v>3496.048</v>
      </c>
      <c r="M3167" s="4" t="n">
        <f aca="false">H3167*CALCULATIONS!$B$2</f>
        <v>2622.036</v>
      </c>
      <c r="N3167" s="4" t="n">
        <f aca="false">IF(J3167="Yes",H3167*CALCULATIONS!$B$3,0)</f>
        <v>0</v>
      </c>
      <c r="O3167" s="4" t="n">
        <f aca="false">L3167-M3167-N3167</f>
        <v>874.012000000001</v>
      </c>
      <c r="P3167" s="16" t="n">
        <f aca="false">IF(L3167&gt;0,O3167/L3167,"")</f>
        <v>0.25</v>
      </c>
    </row>
    <row r="3168" customFormat="false" ht="15" hidden="false" customHeight="false" outlineLevel="0" collapsed="false">
      <c r="A3168" s="2" t="str">
        <f aca="false">RAW_DATA!A3164</f>
        <v>ORD-103163</v>
      </c>
      <c r="B3168" s="2" t="str">
        <f aca="false">RAW_DATA!B3164</f>
        <v>CUST-2528</v>
      </c>
      <c r="C3168" s="2" t="str">
        <f aca="false">RAW_DATA!C3164</f>
        <v>Kids</v>
      </c>
      <c r="D3168" s="2" t="str">
        <f aca="false">RAW_DATA!D3164</f>
        <v>KID-FROCK-001</v>
      </c>
      <c r="E3168" s="14" t="str">
        <f aca="false">RAW_DATA!E3164</f>
        <v>2024-07-14</v>
      </c>
      <c r="F3168" s="14" t="str">
        <f aca="false">RAW_DATA!F3164</f>
        <v>2024-07-29</v>
      </c>
      <c r="G3168" s="2" t="str">
        <f aca="false">RAW_DATA!G3164</f>
        <v>Bagmati</v>
      </c>
      <c r="H3168" s="4" t="n">
        <f aca="false">RAW_DATA!H3164</f>
        <v>13806.91</v>
      </c>
      <c r="I3168" s="5" t="n">
        <f aca="false">RAW_DATA!I3164</f>
        <v>0</v>
      </c>
      <c r="J3168" s="2" t="str">
        <f aca="false">RAW_DATA!J3164</f>
        <v>No</v>
      </c>
      <c r="K3168" s="15" t="n">
        <f aca="false">IF(AND(F3168&lt;&gt;"",E3168&lt;&gt;""),DATEVALUE(F3168)-DATEVALUE(E3168),"")</f>
        <v>15</v>
      </c>
      <c r="L3168" s="4" t="n">
        <f aca="false">H3168*(1-I3168/100)</f>
        <v>13806.91</v>
      </c>
      <c r="M3168" s="4" t="n">
        <f aca="false">H3168*CALCULATIONS!$B$2</f>
        <v>8284.146</v>
      </c>
      <c r="N3168" s="4" t="n">
        <f aca="false">IF(J3168="Yes",H3168*CALCULATIONS!$B$3,0)</f>
        <v>0</v>
      </c>
      <c r="O3168" s="4" t="n">
        <f aca="false">L3168-M3168-N3168</f>
        <v>5522.764</v>
      </c>
      <c r="P3168" s="16" t="n">
        <f aca="false">IF(L3168&gt;0,O3168/L3168,"")</f>
        <v>0.4</v>
      </c>
    </row>
    <row r="3169" customFormat="false" ht="15" hidden="false" customHeight="false" outlineLevel="0" collapsed="false">
      <c r="A3169" s="2" t="str">
        <f aca="false">RAW_DATA!A3165</f>
        <v>ORD-103164</v>
      </c>
      <c r="B3169" s="2" t="str">
        <f aca="false">RAW_DATA!B3165</f>
        <v>CUST-9774</v>
      </c>
      <c r="C3169" s="2" t="str">
        <f aca="false">RAW_DATA!C3165</f>
        <v>Men</v>
      </c>
      <c r="D3169" s="2" t="str">
        <f aca="false">RAW_DATA!D3165</f>
        <v>MEN-CHINO-001</v>
      </c>
      <c r="E3169" s="14" t="str">
        <f aca="false">RAW_DATA!E3165</f>
        <v>2024-03-09</v>
      </c>
      <c r="F3169" s="14" t="str">
        <f aca="false">RAW_DATA!F3165</f>
        <v>2024-03-18</v>
      </c>
      <c r="G3169" s="2" t="str">
        <f aca="false">RAW_DATA!G3165</f>
        <v>Gandaki</v>
      </c>
      <c r="H3169" s="4" t="n">
        <f aca="false">RAW_DATA!H3165</f>
        <v>10130.23</v>
      </c>
      <c r="I3169" s="5" t="n">
        <f aca="false">RAW_DATA!I3165</f>
        <v>5</v>
      </c>
      <c r="J3169" s="2" t="str">
        <f aca="false">RAW_DATA!J3165</f>
        <v>Yes</v>
      </c>
      <c r="K3169" s="15" t="n">
        <f aca="false">IF(AND(F3169&lt;&gt;"",E3169&lt;&gt;""),DATEVALUE(F3169)-DATEVALUE(E3169),"")</f>
        <v>9</v>
      </c>
      <c r="L3169" s="4" t="n">
        <f aca="false">H3169*(1-I3169/100)</f>
        <v>9623.7185</v>
      </c>
      <c r="M3169" s="4" t="n">
        <f aca="false">H3169*CALCULATIONS!$B$2</f>
        <v>6078.138</v>
      </c>
      <c r="N3169" s="4" t="n">
        <f aca="false">IF(J3169="Yes",H3169*CALCULATIONS!$B$3,0)</f>
        <v>2026.046</v>
      </c>
      <c r="O3169" s="4" t="n">
        <f aca="false">L3169-M3169-N3169</f>
        <v>1519.5345</v>
      </c>
      <c r="P3169" s="16" t="n">
        <f aca="false">IF(L3169&gt;0,O3169/L3169,"")</f>
        <v>0.157894736842105</v>
      </c>
    </row>
    <row r="3170" customFormat="false" ht="15" hidden="false" customHeight="false" outlineLevel="0" collapsed="false">
      <c r="A3170" s="2" t="str">
        <f aca="false">RAW_DATA!A3166</f>
        <v>ORD-103165</v>
      </c>
      <c r="B3170" s="2" t="str">
        <f aca="false">RAW_DATA!B3166</f>
        <v>CUST-7588</v>
      </c>
      <c r="C3170" s="2" t="str">
        <f aca="false">RAW_DATA!C3166</f>
        <v>Men</v>
      </c>
      <c r="D3170" s="2" t="str">
        <f aca="false">RAW_DATA!D3166</f>
        <v>MEN-CHINO-001</v>
      </c>
      <c r="E3170" s="14" t="str">
        <f aca="false">RAW_DATA!E3166</f>
        <v>2024-11-20</v>
      </c>
      <c r="F3170" s="14" t="str">
        <f aca="false">RAW_DATA!F3166</f>
        <v>2024-11-29</v>
      </c>
      <c r="G3170" s="2" t="str">
        <f aca="false">RAW_DATA!G3166</f>
        <v>Sudurpashchim</v>
      </c>
      <c r="H3170" s="4" t="n">
        <f aca="false">RAW_DATA!H3166</f>
        <v>10461.7</v>
      </c>
      <c r="I3170" s="5" t="n">
        <f aca="false">RAW_DATA!I3166</f>
        <v>5</v>
      </c>
      <c r="J3170" s="2" t="str">
        <f aca="false">RAW_DATA!J3166</f>
        <v>No</v>
      </c>
      <c r="K3170" s="15" t="n">
        <f aca="false">IF(AND(F3170&lt;&gt;"",E3170&lt;&gt;""),DATEVALUE(F3170)-DATEVALUE(E3170),"")</f>
        <v>9</v>
      </c>
      <c r="L3170" s="4" t="n">
        <f aca="false">H3170*(1-I3170/100)</f>
        <v>9938.615</v>
      </c>
      <c r="M3170" s="4" t="n">
        <f aca="false">H3170*CALCULATIONS!$B$2</f>
        <v>6277.02</v>
      </c>
      <c r="N3170" s="4" t="n">
        <f aca="false">IF(J3170="Yes",H3170*CALCULATIONS!$B$3,0)</f>
        <v>0</v>
      </c>
      <c r="O3170" s="4" t="n">
        <f aca="false">L3170-M3170-N3170</f>
        <v>3661.595</v>
      </c>
      <c r="P3170" s="16" t="n">
        <f aca="false">IF(L3170&gt;0,O3170/L3170,"")</f>
        <v>0.368421052631579</v>
      </c>
    </row>
    <row r="3171" customFormat="false" ht="15" hidden="false" customHeight="false" outlineLevel="0" collapsed="false">
      <c r="A3171" s="2" t="str">
        <f aca="false">RAW_DATA!A3167</f>
        <v>ORD-103166</v>
      </c>
      <c r="B3171" s="2" t="str">
        <f aca="false">RAW_DATA!B3167</f>
        <v>CUST-5439</v>
      </c>
      <c r="C3171" s="2" t="str">
        <f aca="false">RAW_DATA!C3167</f>
        <v>Men</v>
      </c>
      <c r="D3171" s="2" t="str">
        <f aca="false">RAW_DATA!D3167</f>
        <v>MEN-POLO-001</v>
      </c>
      <c r="E3171" s="14" t="str">
        <f aca="false">RAW_DATA!E3167</f>
        <v>2024-03-15</v>
      </c>
      <c r="F3171" s="14" t="str">
        <f aca="false">RAW_DATA!F3167</f>
        <v>2024-03-16</v>
      </c>
      <c r="G3171" s="2" t="str">
        <f aca="false">RAW_DATA!G3167</f>
        <v>Karnali</v>
      </c>
      <c r="H3171" s="4" t="n">
        <f aca="false">RAW_DATA!H3167</f>
        <v>11796.9</v>
      </c>
      <c r="I3171" s="5" t="n">
        <f aca="false">RAW_DATA!I3167</f>
        <v>20</v>
      </c>
      <c r="J3171" s="2" t="str">
        <f aca="false">RAW_DATA!J3167</f>
        <v>No</v>
      </c>
      <c r="K3171" s="15" t="n">
        <f aca="false">IF(AND(F3171&lt;&gt;"",E3171&lt;&gt;""),DATEVALUE(F3171)-DATEVALUE(E3171),"")</f>
        <v>1</v>
      </c>
      <c r="L3171" s="4" t="n">
        <f aca="false">H3171*(1-I3171/100)</f>
        <v>9437.52</v>
      </c>
      <c r="M3171" s="4" t="n">
        <f aca="false">H3171*CALCULATIONS!$B$2</f>
        <v>7078.14</v>
      </c>
      <c r="N3171" s="4" t="n">
        <f aca="false">IF(J3171="Yes",H3171*CALCULATIONS!$B$3,0)</f>
        <v>0</v>
      </c>
      <c r="O3171" s="4" t="n">
        <f aca="false">L3171-M3171-N3171</f>
        <v>2359.38</v>
      </c>
      <c r="P3171" s="16" t="n">
        <f aca="false">IF(L3171&gt;0,O3171/L3171,"")</f>
        <v>0.25</v>
      </c>
    </row>
    <row r="3172" customFormat="false" ht="15" hidden="false" customHeight="false" outlineLevel="0" collapsed="false">
      <c r="A3172" s="2" t="str">
        <f aca="false">RAW_DATA!A3168</f>
        <v>ORD-103167</v>
      </c>
      <c r="B3172" s="2" t="str">
        <f aca="false">RAW_DATA!B3168</f>
        <v>CUST-6762</v>
      </c>
      <c r="C3172" s="2" t="str">
        <f aca="false">RAW_DATA!C3168</f>
        <v>Women</v>
      </c>
      <c r="D3172" s="2" t="str">
        <f aca="false">RAW_DATA!D3168</f>
        <v>WOM-SAREE-001</v>
      </c>
      <c r="E3172" s="14" t="str">
        <f aca="false">RAW_DATA!E3168</f>
        <v>2024-04-27</v>
      </c>
      <c r="F3172" s="14" t="str">
        <f aca="false">RAW_DATA!F3168</f>
        <v>2024-04-30</v>
      </c>
      <c r="G3172" s="2" t="str">
        <f aca="false">RAW_DATA!G3168</f>
        <v>Lumbini</v>
      </c>
      <c r="H3172" s="4" t="n">
        <f aca="false">RAW_DATA!H3168</f>
        <v>5506.31</v>
      </c>
      <c r="I3172" s="5" t="n">
        <f aca="false">RAW_DATA!I3168</f>
        <v>0</v>
      </c>
      <c r="J3172" s="2" t="str">
        <f aca="false">RAW_DATA!J3168</f>
        <v>No</v>
      </c>
      <c r="K3172" s="15" t="n">
        <f aca="false">IF(AND(F3172&lt;&gt;"",E3172&lt;&gt;""),DATEVALUE(F3172)-DATEVALUE(E3172),"")</f>
        <v>3</v>
      </c>
      <c r="L3172" s="4" t="n">
        <f aca="false">H3172*(1-I3172/100)</f>
        <v>5506.31</v>
      </c>
      <c r="M3172" s="4" t="n">
        <f aca="false">H3172*CALCULATIONS!$B$2</f>
        <v>3303.786</v>
      </c>
      <c r="N3172" s="4" t="n">
        <f aca="false">IF(J3172="Yes",H3172*CALCULATIONS!$B$3,0)</f>
        <v>0</v>
      </c>
      <c r="O3172" s="4" t="n">
        <f aca="false">L3172-M3172-N3172</f>
        <v>2202.524</v>
      </c>
      <c r="P3172" s="16" t="n">
        <f aca="false">IF(L3172&gt;0,O3172/L3172,"")</f>
        <v>0.4</v>
      </c>
    </row>
    <row r="3173" customFormat="false" ht="15" hidden="false" customHeight="false" outlineLevel="0" collapsed="false">
      <c r="A3173" s="2" t="str">
        <f aca="false">RAW_DATA!A3169</f>
        <v>ORD-103168</v>
      </c>
      <c r="B3173" s="2" t="str">
        <f aca="false">RAW_DATA!B3169</f>
        <v>CUST-8590</v>
      </c>
      <c r="C3173" s="2" t="str">
        <f aca="false">RAW_DATA!C3169</f>
        <v>Women</v>
      </c>
      <c r="D3173" s="2" t="str">
        <f aca="false">RAW_DATA!D3169</f>
        <v>WOM-DRESS-001</v>
      </c>
      <c r="E3173" s="14" t="str">
        <f aca="false">RAW_DATA!E3169</f>
        <v>2024-04-13</v>
      </c>
      <c r="F3173" s="14" t="str">
        <f aca="false">RAW_DATA!F3169</f>
        <v>2024-04-16</v>
      </c>
      <c r="G3173" s="2" t="str">
        <f aca="false">RAW_DATA!G3169</f>
        <v>Gandaki</v>
      </c>
      <c r="H3173" s="4" t="n">
        <f aca="false">RAW_DATA!H3169</f>
        <v>1212.77</v>
      </c>
      <c r="I3173" s="5" t="n">
        <f aca="false">RAW_DATA!I3169</f>
        <v>15</v>
      </c>
      <c r="J3173" s="2" t="str">
        <f aca="false">RAW_DATA!J3169</f>
        <v>Yes</v>
      </c>
      <c r="K3173" s="15" t="n">
        <f aca="false">IF(AND(F3173&lt;&gt;"",E3173&lt;&gt;""),DATEVALUE(F3173)-DATEVALUE(E3173),"")</f>
        <v>3</v>
      </c>
      <c r="L3173" s="4" t="n">
        <f aca="false">H3173*(1-I3173/100)</f>
        <v>1030.8545</v>
      </c>
      <c r="M3173" s="4" t="n">
        <f aca="false">H3173*CALCULATIONS!$B$2</f>
        <v>727.662</v>
      </c>
      <c r="N3173" s="4" t="n">
        <f aca="false">IF(J3173="Yes",H3173*CALCULATIONS!$B$3,0)</f>
        <v>242.554</v>
      </c>
      <c r="O3173" s="4" t="n">
        <f aca="false">L3173-M3173-N3173</f>
        <v>60.6385</v>
      </c>
      <c r="P3173" s="16" t="n">
        <f aca="false">IF(L3173&gt;0,O3173/L3173,"")</f>
        <v>0.0588235294117647</v>
      </c>
    </row>
    <row r="3174" customFormat="false" ht="15" hidden="false" customHeight="false" outlineLevel="0" collapsed="false">
      <c r="A3174" s="2" t="str">
        <f aca="false">RAW_DATA!A3170</f>
        <v>ORD-103169</v>
      </c>
      <c r="B3174" s="2" t="str">
        <f aca="false">RAW_DATA!B3170</f>
        <v>CUST-8587</v>
      </c>
      <c r="C3174" s="2" t="str">
        <f aca="false">RAW_DATA!C3170</f>
        <v>Kids</v>
      </c>
      <c r="D3174" s="2" t="str">
        <f aca="false">RAW_DATA!D3170</f>
        <v>KID-JACKET-001</v>
      </c>
      <c r="E3174" s="14" t="str">
        <f aca="false">RAW_DATA!E3170</f>
        <v>2024-03-06</v>
      </c>
      <c r="F3174" s="14" t="str">
        <f aca="false">RAW_DATA!F3170</f>
        <v>2024-03-10</v>
      </c>
      <c r="G3174" s="2" t="str">
        <f aca="false">RAW_DATA!G3170</f>
        <v>Gandaki</v>
      </c>
      <c r="H3174" s="4" t="n">
        <f aca="false">RAW_DATA!H3170</f>
        <v>7653.51</v>
      </c>
      <c r="I3174" s="5" t="n">
        <f aca="false">RAW_DATA!I3170</f>
        <v>20</v>
      </c>
      <c r="J3174" s="2" t="str">
        <f aca="false">RAW_DATA!J3170</f>
        <v>No</v>
      </c>
      <c r="K3174" s="15" t="n">
        <f aca="false">IF(AND(F3174&lt;&gt;"",E3174&lt;&gt;""),DATEVALUE(F3174)-DATEVALUE(E3174),"")</f>
        <v>4</v>
      </c>
      <c r="L3174" s="4" t="n">
        <f aca="false">H3174*(1-I3174/100)</f>
        <v>6122.808</v>
      </c>
      <c r="M3174" s="4" t="n">
        <f aca="false">H3174*CALCULATIONS!$B$2</f>
        <v>4592.106</v>
      </c>
      <c r="N3174" s="4" t="n">
        <f aca="false">IF(J3174="Yes",H3174*CALCULATIONS!$B$3,0)</f>
        <v>0</v>
      </c>
      <c r="O3174" s="4" t="n">
        <f aca="false">L3174-M3174-N3174</f>
        <v>1530.702</v>
      </c>
      <c r="P3174" s="16" t="n">
        <f aca="false">IF(L3174&gt;0,O3174/L3174,"")</f>
        <v>0.25</v>
      </c>
    </row>
    <row r="3175" customFormat="false" ht="15" hidden="false" customHeight="false" outlineLevel="0" collapsed="false">
      <c r="A3175" s="2" t="str">
        <f aca="false">RAW_DATA!A3171</f>
        <v>ORD-103170</v>
      </c>
      <c r="B3175" s="2" t="str">
        <f aca="false">RAW_DATA!B3171</f>
        <v>CUST-6426</v>
      </c>
      <c r="C3175" s="2" t="str">
        <f aca="false">RAW_DATA!C3171</f>
        <v>Kids</v>
      </c>
      <c r="D3175" s="2" t="str">
        <f aca="false">RAW_DATA!D3171</f>
        <v>KID-JEANS-001</v>
      </c>
      <c r="E3175" s="14" t="str">
        <f aca="false">RAW_DATA!E3171</f>
        <v>2024-04-05</v>
      </c>
      <c r="F3175" s="14" t="str">
        <f aca="false">RAW_DATA!F3171</f>
        <v>2024-04-16</v>
      </c>
      <c r="G3175" s="2" t="str">
        <f aca="false">RAW_DATA!G3171</f>
        <v>Gandaki</v>
      </c>
      <c r="H3175" s="4" t="n">
        <f aca="false">RAW_DATA!H3171</f>
        <v>4781</v>
      </c>
      <c r="I3175" s="5" t="n">
        <f aca="false">RAW_DATA!I3171</f>
        <v>0</v>
      </c>
      <c r="J3175" s="2" t="str">
        <f aca="false">RAW_DATA!J3171</f>
        <v>No</v>
      </c>
      <c r="K3175" s="15" t="n">
        <f aca="false">IF(AND(F3175&lt;&gt;"",E3175&lt;&gt;""),DATEVALUE(F3175)-DATEVALUE(E3175),"")</f>
        <v>11</v>
      </c>
      <c r="L3175" s="4" t="n">
        <f aca="false">H3175*(1-I3175/100)</f>
        <v>4781</v>
      </c>
      <c r="M3175" s="4" t="n">
        <f aca="false">H3175*CALCULATIONS!$B$2</f>
        <v>2868.6</v>
      </c>
      <c r="N3175" s="4" t="n">
        <f aca="false">IF(J3175="Yes",H3175*CALCULATIONS!$B$3,0)</f>
        <v>0</v>
      </c>
      <c r="O3175" s="4" t="n">
        <f aca="false">L3175-M3175-N3175</f>
        <v>1912.4</v>
      </c>
      <c r="P3175" s="16" t="n">
        <f aca="false">IF(L3175&gt;0,O3175/L3175,"")</f>
        <v>0.4</v>
      </c>
    </row>
    <row r="3176" customFormat="false" ht="15" hidden="false" customHeight="false" outlineLevel="0" collapsed="false">
      <c r="A3176" s="2" t="str">
        <f aca="false">RAW_DATA!A3172</f>
        <v>ORD-103171</v>
      </c>
      <c r="B3176" s="2" t="str">
        <f aca="false">RAW_DATA!B3172</f>
        <v>CUST-9454</v>
      </c>
      <c r="C3176" s="2" t="str">
        <f aca="false">RAW_DATA!C3172</f>
        <v>Women</v>
      </c>
      <c r="D3176" s="2" t="str">
        <f aca="false">RAW_DATA!D3172</f>
        <v>WOM-CARDIGAN-001</v>
      </c>
      <c r="E3176" s="14" t="str">
        <f aca="false">RAW_DATA!E3172</f>
        <v>2024-12-27</v>
      </c>
      <c r="F3176" s="14" t="str">
        <f aca="false">RAW_DATA!F3172</f>
        <v>2025-01-08</v>
      </c>
      <c r="G3176" s="2" t="str">
        <f aca="false">RAW_DATA!G3172</f>
        <v>Karnali</v>
      </c>
      <c r="H3176" s="4" t="n">
        <f aca="false">RAW_DATA!H3172</f>
        <v>9816.53</v>
      </c>
      <c r="I3176" s="5" t="n">
        <f aca="false">RAW_DATA!I3172</f>
        <v>30</v>
      </c>
      <c r="J3176" s="2" t="str">
        <f aca="false">RAW_DATA!J3172</f>
        <v>No</v>
      </c>
      <c r="K3176" s="15" t="n">
        <f aca="false">IF(AND(F3176&lt;&gt;"",E3176&lt;&gt;""),DATEVALUE(F3176)-DATEVALUE(E3176),"")</f>
        <v>12</v>
      </c>
      <c r="L3176" s="4" t="n">
        <f aca="false">H3176*(1-I3176/100)</f>
        <v>6871.571</v>
      </c>
      <c r="M3176" s="4" t="n">
        <f aca="false">H3176*CALCULATIONS!$B$2</f>
        <v>5889.918</v>
      </c>
      <c r="N3176" s="4" t="n">
        <f aca="false">IF(J3176="Yes",H3176*CALCULATIONS!$B$3,0)</f>
        <v>0</v>
      </c>
      <c r="O3176" s="4" t="n">
        <f aca="false">L3176-M3176-N3176</f>
        <v>981.652999999999</v>
      </c>
      <c r="P3176" s="16" t="n">
        <f aca="false">IF(L3176&gt;0,O3176/L3176,"")</f>
        <v>0.142857142857143</v>
      </c>
    </row>
    <row r="3177" customFormat="false" ht="15" hidden="false" customHeight="false" outlineLevel="0" collapsed="false">
      <c r="A3177" s="2" t="str">
        <f aca="false">RAW_DATA!A3173</f>
        <v>ORD-103172</v>
      </c>
      <c r="B3177" s="2" t="str">
        <f aca="false">RAW_DATA!B3173</f>
        <v>CUST-6875</v>
      </c>
      <c r="C3177" s="2" t="str">
        <f aca="false">RAW_DATA!C3173</f>
        <v>Men</v>
      </c>
      <c r="D3177" s="2" t="str">
        <f aca="false">RAW_DATA!D3173</f>
        <v>MEN-POLO-001</v>
      </c>
      <c r="E3177" s="14" t="str">
        <f aca="false">RAW_DATA!E3173</f>
        <v>2024-04-03</v>
      </c>
      <c r="F3177" s="14" t="str">
        <f aca="false">RAW_DATA!F3173</f>
        <v>2024-04-07</v>
      </c>
      <c r="G3177" s="2" t="str">
        <f aca="false">RAW_DATA!G3173</f>
        <v>Bagmati</v>
      </c>
      <c r="H3177" s="4" t="n">
        <f aca="false">RAW_DATA!H3173</f>
        <v>915.86</v>
      </c>
      <c r="I3177" s="5" t="n">
        <f aca="false">RAW_DATA!I3173</f>
        <v>20</v>
      </c>
      <c r="J3177" s="2" t="str">
        <f aca="false">RAW_DATA!J3173</f>
        <v>No</v>
      </c>
      <c r="K3177" s="15" t="n">
        <f aca="false">IF(AND(F3177&lt;&gt;"",E3177&lt;&gt;""),DATEVALUE(F3177)-DATEVALUE(E3177),"")</f>
        <v>4</v>
      </c>
      <c r="L3177" s="4" t="n">
        <f aca="false">H3177*(1-I3177/100)</f>
        <v>732.688</v>
      </c>
      <c r="M3177" s="4" t="n">
        <f aca="false">H3177*CALCULATIONS!$B$2</f>
        <v>549.516</v>
      </c>
      <c r="N3177" s="4" t="n">
        <f aca="false">IF(J3177="Yes",H3177*CALCULATIONS!$B$3,0)</f>
        <v>0</v>
      </c>
      <c r="O3177" s="4" t="n">
        <f aca="false">L3177-M3177-N3177</f>
        <v>183.172</v>
      </c>
      <c r="P3177" s="16" t="n">
        <f aca="false">IF(L3177&gt;0,O3177/L3177,"")</f>
        <v>0.25</v>
      </c>
    </row>
    <row r="3178" customFormat="false" ht="15" hidden="false" customHeight="false" outlineLevel="0" collapsed="false">
      <c r="A3178" s="2" t="str">
        <f aca="false">RAW_DATA!A3174</f>
        <v>ORD-103173</v>
      </c>
      <c r="B3178" s="2" t="str">
        <f aca="false">RAW_DATA!B3174</f>
        <v>CUST-1381</v>
      </c>
      <c r="C3178" s="2" t="str">
        <f aca="false">RAW_DATA!C3174</f>
        <v>Kids</v>
      </c>
      <c r="D3178" s="2" t="str">
        <f aca="false">RAW_DATA!D3174</f>
        <v>KID-HOODIE-001</v>
      </c>
      <c r="E3178" s="14" t="str">
        <f aca="false">RAW_DATA!E3174</f>
        <v>2024-11-06</v>
      </c>
      <c r="F3178" s="14" t="str">
        <f aca="false">RAW_DATA!F3174</f>
        <v>2024-11-20</v>
      </c>
      <c r="G3178" s="2" t="str">
        <f aca="false">RAW_DATA!G3174</f>
        <v>Bagmati</v>
      </c>
      <c r="H3178" s="4" t="n">
        <f aca="false">RAW_DATA!H3174</f>
        <v>6287.52</v>
      </c>
      <c r="I3178" s="5" t="n">
        <f aca="false">RAW_DATA!I3174</f>
        <v>30</v>
      </c>
      <c r="J3178" s="2" t="str">
        <f aca="false">RAW_DATA!J3174</f>
        <v>Yes</v>
      </c>
      <c r="K3178" s="15" t="n">
        <f aca="false">IF(AND(F3178&lt;&gt;"",E3178&lt;&gt;""),DATEVALUE(F3178)-DATEVALUE(E3178),"")</f>
        <v>14</v>
      </c>
      <c r="L3178" s="4" t="n">
        <f aca="false">H3178*(1-I3178/100)</f>
        <v>4401.264</v>
      </c>
      <c r="M3178" s="4" t="n">
        <f aca="false">H3178*CALCULATIONS!$B$2</f>
        <v>3772.512</v>
      </c>
      <c r="N3178" s="4" t="n">
        <f aca="false">IF(J3178="Yes",H3178*CALCULATIONS!$B$3,0)</f>
        <v>1257.504</v>
      </c>
      <c r="O3178" s="4" t="n">
        <f aca="false">L3178-M3178-N3178</f>
        <v>-628.752</v>
      </c>
      <c r="P3178" s="16" t="n">
        <f aca="false">IF(L3178&gt;0,O3178/L3178,"")</f>
        <v>-0.142857142857143</v>
      </c>
    </row>
    <row r="3179" customFormat="false" ht="15" hidden="false" customHeight="false" outlineLevel="0" collapsed="false">
      <c r="A3179" s="2" t="str">
        <f aca="false">RAW_DATA!A3175</f>
        <v>ORD-103174</v>
      </c>
      <c r="B3179" s="2" t="str">
        <f aca="false">RAW_DATA!B3175</f>
        <v>CUST-5253</v>
      </c>
      <c r="C3179" s="2" t="str">
        <f aca="false">RAW_DATA!C3175</f>
        <v>Men</v>
      </c>
      <c r="D3179" s="2" t="str">
        <f aca="false">RAW_DATA!D3175</f>
        <v>MEN-SHIRT-002</v>
      </c>
      <c r="E3179" s="14" t="str">
        <f aca="false">RAW_DATA!E3175</f>
        <v>2024-06-18</v>
      </c>
      <c r="F3179" s="14" t="str">
        <f aca="false">RAW_DATA!F3175</f>
        <v>2024-06-23</v>
      </c>
      <c r="G3179" s="2" t="str">
        <f aca="false">RAW_DATA!G3175</f>
        <v>Gandaki</v>
      </c>
      <c r="H3179" s="4" t="n">
        <f aca="false">RAW_DATA!H3175</f>
        <v>8974.14</v>
      </c>
      <c r="I3179" s="5" t="n">
        <f aca="false">RAW_DATA!I3175</f>
        <v>25</v>
      </c>
      <c r="J3179" s="2" t="str">
        <f aca="false">RAW_DATA!J3175</f>
        <v>No</v>
      </c>
      <c r="K3179" s="15" t="n">
        <f aca="false">IF(AND(F3179&lt;&gt;"",E3179&lt;&gt;""),DATEVALUE(F3179)-DATEVALUE(E3179),"")</f>
        <v>5</v>
      </c>
      <c r="L3179" s="4" t="n">
        <f aca="false">H3179*(1-I3179/100)</f>
        <v>6730.605</v>
      </c>
      <c r="M3179" s="4" t="n">
        <f aca="false">H3179*CALCULATIONS!$B$2</f>
        <v>5384.484</v>
      </c>
      <c r="N3179" s="4" t="n">
        <f aca="false">IF(J3179="Yes",H3179*CALCULATIONS!$B$3,0)</f>
        <v>0</v>
      </c>
      <c r="O3179" s="4" t="n">
        <f aca="false">L3179-M3179-N3179</f>
        <v>1346.121</v>
      </c>
      <c r="P3179" s="16" t="n">
        <f aca="false">IF(L3179&gt;0,O3179/L3179,"")</f>
        <v>0.2</v>
      </c>
    </row>
    <row r="3180" customFormat="false" ht="15" hidden="false" customHeight="false" outlineLevel="0" collapsed="false">
      <c r="A3180" s="2" t="str">
        <f aca="false">RAW_DATA!A3176</f>
        <v>ORD-103175</v>
      </c>
      <c r="B3180" s="2" t="str">
        <f aca="false">RAW_DATA!B3176</f>
        <v>CUST-9434</v>
      </c>
      <c r="C3180" s="2" t="str">
        <f aca="false">RAW_DATA!C3176</f>
        <v>Men</v>
      </c>
      <c r="D3180" s="2" t="str">
        <f aca="false">RAW_DATA!D3176</f>
        <v>MEN-SHIRT-002</v>
      </c>
      <c r="E3180" s="14" t="str">
        <f aca="false">RAW_DATA!E3176</f>
        <v>2024-06-30</v>
      </c>
      <c r="F3180" s="14" t="str">
        <f aca="false">RAW_DATA!F3176</f>
        <v>2024-07-05</v>
      </c>
      <c r="G3180" s="2" t="str">
        <f aca="false">RAW_DATA!G3176</f>
        <v>Sudurpashchim</v>
      </c>
      <c r="H3180" s="4" t="n">
        <f aca="false">RAW_DATA!H3176</f>
        <v>9591.57</v>
      </c>
      <c r="I3180" s="5" t="n">
        <f aca="false">RAW_DATA!I3176</f>
        <v>10</v>
      </c>
      <c r="J3180" s="2" t="str">
        <f aca="false">RAW_DATA!J3176</f>
        <v>Yes</v>
      </c>
      <c r="K3180" s="15" t="n">
        <f aca="false">IF(AND(F3180&lt;&gt;"",E3180&lt;&gt;""),DATEVALUE(F3180)-DATEVALUE(E3180),"")</f>
        <v>5</v>
      </c>
      <c r="L3180" s="4" t="n">
        <f aca="false">H3180*(1-I3180/100)</f>
        <v>8632.413</v>
      </c>
      <c r="M3180" s="4" t="n">
        <f aca="false">H3180*CALCULATIONS!$B$2</f>
        <v>5754.942</v>
      </c>
      <c r="N3180" s="4" t="n">
        <f aca="false">IF(J3180="Yes",H3180*CALCULATIONS!$B$3,0)</f>
        <v>1918.314</v>
      </c>
      <c r="O3180" s="4" t="n">
        <f aca="false">L3180-M3180-N3180</f>
        <v>959.157</v>
      </c>
      <c r="P3180" s="16" t="n">
        <f aca="false">IF(L3180&gt;0,O3180/L3180,"")</f>
        <v>0.111111111111111</v>
      </c>
    </row>
    <row r="3181" customFormat="false" ht="15" hidden="false" customHeight="false" outlineLevel="0" collapsed="false">
      <c r="A3181" s="2" t="str">
        <f aca="false">RAW_DATA!A3177</f>
        <v>ORD-103176</v>
      </c>
      <c r="B3181" s="2" t="str">
        <f aca="false">RAW_DATA!B3177</f>
        <v>CUST-4893</v>
      </c>
      <c r="C3181" s="2" t="str">
        <f aca="false">RAW_DATA!C3177</f>
        <v>Women</v>
      </c>
      <c r="D3181" s="2" t="str">
        <f aca="false">RAW_DATA!D3177</f>
        <v>WOM-CARDIGAN-001</v>
      </c>
      <c r="E3181" s="14" t="str">
        <f aca="false">RAW_DATA!E3177</f>
        <v>2024-07-14</v>
      </c>
      <c r="F3181" s="14" t="str">
        <f aca="false">RAW_DATA!F3177</f>
        <v>2024-07-18</v>
      </c>
      <c r="G3181" s="2" t="str">
        <f aca="false">RAW_DATA!G3177</f>
        <v>Gandaki</v>
      </c>
      <c r="H3181" s="4" t="n">
        <f aca="false">RAW_DATA!H3177</f>
        <v>6920.56</v>
      </c>
      <c r="I3181" s="5" t="n">
        <f aca="false">RAW_DATA!I3177</f>
        <v>20</v>
      </c>
      <c r="J3181" s="2" t="str">
        <f aca="false">RAW_DATA!J3177</f>
        <v>No</v>
      </c>
      <c r="K3181" s="15" t="n">
        <f aca="false">IF(AND(F3181&lt;&gt;"",E3181&lt;&gt;""),DATEVALUE(F3181)-DATEVALUE(E3181),"")</f>
        <v>4</v>
      </c>
      <c r="L3181" s="4" t="n">
        <f aca="false">H3181*(1-I3181/100)</f>
        <v>5536.448</v>
      </c>
      <c r="M3181" s="4" t="n">
        <f aca="false">H3181*CALCULATIONS!$B$2</f>
        <v>4152.336</v>
      </c>
      <c r="N3181" s="4" t="n">
        <f aca="false">IF(J3181="Yes",H3181*CALCULATIONS!$B$3,0)</f>
        <v>0</v>
      </c>
      <c r="O3181" s="4" t="n">
        <f aca="false">L3181-M3181-N3181</f>
        <v>1384.112</v>
      </c>
      <c r="P3181" s="16" t="n">
        <f aca="false">IF(L3181&gt;0,O3181/L3181,"")</f>
        <v>0.25</v>
      </c>
    </row>
    <row r="3182" customFormat="false" ht="15" hidden="false" customHeight="false" outlineLevel="0" collapsed="false">
      <c r="A3182" s="2" t="str">
        <f aca="false">RAW_DATA!A3178</f>
        <v>ORD-103177</v>
      </c>
      <c r="B3182" s="2" t="str">
        <f aca="false">RAW_DATA!B3178</f>
        <v>CUST-1377</v>
      </c>
      <c r="C3182" s="2" t="str">
        <f aca="false">RAW_DATA!C3178</f>
        <v>Men</v>
      </c>
      <c r="D3182" s="2" t="str">
        <f aca="false">RAW_DATA!D3178</f>
        <v>MEN-POLO-001</v>
      </c>
      <c r="E3182" s="14" t="str">
        <f aca="false">RAW_DATA!E3178</f>
        <v>2024-03-06</v>
      </c>
      <c r="F3182" s="14" t="str">
        <f aca="false">RAW_DATA!F3178</f>
        <v>2024-03-16</v>
      </c>
      <c r="G3182" s="2" t="str">
        <f aca="false">RAW_DATA!G3178</f>
        <v>Lumbini</v>
      </c>
      <c r="H3182" s="4" t="n">
        <f aca="false">RAW_DATA!H3178</f>
        <v>6542.01</v>
      </c>
      <c r="I3182" s="5" t="n">
        <f aca="false">RAW_DATA!I3178</f>
        <v>0</v>
      </c>
      <c r="J3182" s="2" t="str">
        <f aca="false">RAW_DATA!J3178</f>
        <v>Yes</v>
      </c>
      <c r="K3182" s="15" t="n">
        <f aca="false">IF(AND(F3182&lt;&gt;"",E3182&lt;&gt;""),DATEVALUE(F3182)-DATEVALUE(E3182),"")</f>
        <v>10</v>
      </c>
      <c r="L3182" s="4" t="n">
        <f aca="false">H3182*(1-I3182/100)</f>
        <v>6542.01</v>
      </c>
      <c r="M3182" s="4" t="n">
        <f aca="false">H3182*CALCULATIONS!$B$2</f>
        <v>3925.206</v>
      </c>
      <c r="N3182" s="4" t="n">
        <f aca="false">IF(J3182="Yes",H3182*CALCULATIONS!$B$3,0)</f>
        <v>1308.402</v>
      </c>
      <c r="O3182" s="4" t="n">
        <f aca="false">L3182-M3182-N3182</f>
        <v>1308.402</v>
      </c>
      <c r="P3182" s="16" t="n">
        <f aca="false">IF(L3182&gt;0,O3182/L3182,"")</f>
        <v>0.2</v>
      </c>
    </row>
    <row r="3183" customFormat="false" ht="15" hidden="false" customHeight="false" outlineLevel="0" collapsed="false">
      <c r="A3183" s="2" t="str">
        <f aca="false">RAW_DATA!A3179</f>
        <v>ORD-103178</v>
      </c>
      <c r="B3183" s="2" t="str">
        <f aca="false">RAW_DATA!B3179</f>
        <v>CUST-5539</v>
      </c>
      <c r="C3183" s="2" t="str">
        <f aca="false">RAW_DATA!C3179</f>
        <v>Kids</v>
      </c>
      <c r="D3183" s="2" t="str">
        <f aca="false">RAW_DATA!D3179</f>
        <v>KID-FROCK-001</v>
      </c>
      <c r="E3183" s="14" t="str">
        <f aca="false">RAW_DATA!E3179</f>
        <v>2024-07-14</v>
      </c>
      <c r="F3183" s="14" t="str">
        <f aca="false">RAW_DATA!F3179</f>
        <v>2024-07-15</v>
      </c>
      <c r="G3183" s="2" t="str">
        <f aca="false">RAW_DATA!G3179</f>
        <v>Lumbini</v>
      </c>
      <c r="H3183" s="4" t="n">
        <f aca="false">RAW_DATA!H3179</f>
        <v>3306.18</v>
      </c>
      <c r="I3183" s="5" t="n">
        <f aca="false">RAW_DATA!I3179</f>
        <v>30</v>
      </c>
      <c r="J3183" s="2" t="str">
        <f aca="false">RAW_DATA!J3179</f>
        <v>No</v>
      </c>
      <c r="K3183" s="15" t="n">
        <f aca="false">IF(AND(F3183&lt;&gt;"",E3183&lt;&gt;""),DATEVALUE(F3183)-DATEVALUE(E3183),"")</f>
        <v>1</v>
      </c>
      <c r="L3183" s="4" t="n">
        <f aca="false">H3183*(1-I3183/100)</f>
        <v>2314.326</v>
      </c>
      <c r="M3183" s="4" t="n">
        <f aca="false">H3183*CALCULATIONS!$B$2</f>
        <v>1983.708</v>
      </c>
      <c r="N3183" s="4" t="n">
        <f aca="false">IF(J3183="Yes",H3183*CALCULATIONS!$B$3,0)</f>
        <v>0</v>
      </c>
      <c r="O3183" s="4" t="n">
        <f aca="false">L3183-M3183-N3183</f>
        <v>330.618</v>
      </c>
      <c r="P3183" s="16" t="n">
        <f aca="false">IF(L3183&gt;0,O3183/L3183,"")</f>
        <v>0.142857142857143</v>
      </c>
    </row>
    <row r="3184" customFormat="false" ht="15" hidden="false" customHeight="false" outlineLevel="0" collapsed="false">
      <c r="A3184" s="2" t="str">
        <f aca="false">RAW_DATA!A3180</f>
        <v>ORD-103179</v>
      </c>
      <c r="B3184" s="2" t="str">
        <f aca="false">RAW_DATA!B3180</f>
        <v>CUST-4396</v>
      </c>
      <c r="C3184" s="2" t="str">
        <f aca="false">RAW_DATA!C3180</f>
        <v>Women</v>
      </c>
      <c r="D3184" s="2" t="str">
        <f aca="false">RAW_DATA!D3180</f>
        <v>WOM-SUIT-001</v>
      </c>
      <c r="E3184" s="14" t="str">
        <f aca="false">RAW_DATA!E3180</f>
        <v>2024-11-11</v>
      </c>
      <c r="F3184" s="14" t="str">
        <f aca="false">RAW_DATA!F3180</f>
        <v>2024-11-12</v>
      </c>
      <c r="G3184" s="2" t="str">
        <f aca="false">RAW_DATA!G3180</f>
        <v>Sudurpashchim</v>
      </c>
      <c r="H3184" s="4" t="n">
        <f aca="false">RAW_DATA!H3180</f>
        <v>11428.15</v>
      </c>
      <c r="I3184" s="5" t="n">
        <f aca="false">RAW_DATA!I3180</f>
        <v>0</v>
      </c>
      <c r="J3184" s="2" t="str">
        <f aca="false">RAW_DATA!J3180</f>
        <v>No</v>
      </c>
      <c r="K3184" s="15" t="n">
        <f aca="false">IF(AND(F3184&lt;&gt;"",E3184&lt;&gt;""),DATEVALUE(F3184)-DATEVALUE(E3184),"")</f>
        <v>1</v>
      </c>
      <c r="L3184" s="4" t="n">
        <f aca="false">H3184*(1-I3184/100)</f>
        <v>11428.15</v>
      </c>
      <c r="M3184" s="4" t="n">
        <f aca="false">H3184*CALCULATIONS!$B$2</f>
        <v>6856.89</v>
      </c>
      <c r="N3184" s="4" t="n">
        <f aca="false">IF(J3184="Yes",H3184*CALCULATIONS!$B$3,0)</f>
        <v>0</v>
      </c>
      <c r="O3184" s="4" t="n">
        <f aca="false">L3184-M3184-N3184</f>
        <v>4571.26</v>
      </c>
      <c r="P3184" s="16" t="n">
        <f aca="false">IF(L3184&gt;0,O3184/L3184,"")</f>
        <v>0.4</v>
      </c>
    </row>
    <row r="3185" customFormat="false" ht="15" hidden="false" customHeight="false" outlineLevel="0" collapsed="false">
      <c r="A3185" s="2" t="str">
        <f aca="false">RAW_DATA!A3181</f>
        <v>ORD-103180</v>
      </c>
      <c r="B3185" s="2" t="str">
        <f aca="false">RAW_DATA!B3181</f>
        <v>CUST-5748</v>
      </c>
      <c r="C3185" s="2" t="str">
        <f aca="false">RAW_DATA!C3181</f>
        <v>Men</v>
      </c>
      <c r="D3185" s="2" t="str">
        <f aca="false">RAW_DATA!D3181</f>
        <v>MEN-JACKET-001</v>
      </c>
      <c r="E3185" s="14" t="str">
        <f aca="false">RAW_DATA!E3181</f>
        <v>2024-06-14</v>
      </c>
      <c r="F3185" s="14" t="str">
        <f aca="false">RAW_DATA!F3181</f>
        <v>2024-06-22</v>
      </c>
      <c r="G3185" s="2" t="str">
        <f aca="false">RAW_DATA!G3181</f>
        <v>Karnali</v>
      </c>
      <c r="H3185" s="4" t="n">
        <f aca="false">RAW_DATA!H3181</f>
        <v>9009.52</v>
      </c>
      <c r="I3185" s="5" t="n">
        <f aca="false">RAW_DATA!I3181</f>
        <v>20</v>
      </c>
      <c r="J3185" s="2" t="str">
        <f aca="false">RAW_DATA!J3181</f>
        <v>No</v>
      </c>
      <c r="K3185" s="15" t="n">
        <f aca="false">IF(AND(F3185&lt;&gt;"",E3185&lt;&gt;""),DATEVALUE(F3185)-DATEVALUE(E3185),"")</f>
        <v>8</v>
      </c>
      <c r="L3185" s="4" t="n">
        <f aca="false">H3185*(1-I3185/100)</f>
        <v>7207.616</v>
      </c>
      <c r="M3185" s="4" t="n">
        <f aca="false">H3185*CALCULATIONS!$B$2</f>
        <v>5405.712</v>
      </c>
      <c r="N3185" s="4" t="n">
        <f aca="false">IF(J3185="Yes",H3185*CALCULATIONS!$B$3,0)</f>
        <v>0</v>
      </c>
      <c r="O3185" s="4" t="n">
        <f aca="false">L3185-M3185-N3185</f>
        <v>1801.904</v>
      </c>
      <c r="P3185" s="16" t="n">
        <f aca="false">IF(L3185&gt;0,O3185/L3185,"")</f>
        <v>0.25</v>
      </c>
    </row>
    <row r="3186" customFormat="false" ht="15" hidden="false" customHeight="false" outlineLevel="0" collapsed="false">
      <c r="A3186" s="2" t="str">
        <f aca="false">RAW_DATA!A3182</f>
        <v>ORD-103181</v>
      </c>
      <c r="B3186" s="2" t="str">
        <f aca="false">RAW_DATA!B3182</f>
        <v>CUST-4823</v>
      </c>
      <c r="C3186" s="2" t="str">
        <f aca="false">RAW_DATA!C3182</f>
        <v>Men</v>
      </c>
      <c r="D3186" s="2" t="str">
        <f aca="false">RAW_DATA!D3182</f>
        <v>MEN-KURTA-001</v>
      </c>
      <c r="E3186" s="14" t="str">
        <f aca="false">RAW_DATA!E3182</f>
        <v>2024-10-15</v>
      </c>
      <c r="F3186" s="14" t="str">
        <f aca="false">RAW_DATA!F3182</f>
        <v>2024-10-23</v>
      </c>
      <c r="G3186" s="2" t="str">
        <f aca="false">RAW_DATA!G3182</f>
        <v>Lumbini</v>
      </c>
      <c r="H3186" s="4" t="n">
        <f aca="false">RAW_DATA!H3182</f>
        <v>4264.42</v>
      </c>
      <c r="I3186" s="5" t="n">
        <f aca="false">RAW_DATA!I3182</f>
        <v>0</v>
      </c>
      <c r="J3186" s="2" t="str">
        <f aca="false">RAW_DATA!J3182</f>
        <v>No</v>
      </c>
      <c r="K3186" s="15" t="n">
        <f aca="false">IF(AND(F3186&lt;&gt;"",E3186&lt;&gt;""),DATEVALUE(F3186)-DATEVALUE(E3186),"")</f>
        <v>8</v>
      </c>
      <c r="L3186" s="4" t="n">
        <f aca="false">H3186*(1-I3186/100)</f>
        <v>4264.42</v>
      </c>
      <c r="M3186" s="4" t="n">
        <f aca="false">H3186*CALCULATIONS!$B$2</f>
        <v>2558.652</v>
      </c>
      <c r="N3186" s="4" t="n">
        <f aca="false">IF(J3186="Yes",H3186*CALCULATIONS!$B$3,0)</f>
        <v>0</v>
      </c>
      <c r="O3186" s="4" t="n">
        <f aca="false">L3186-M3186-N3186</f>
        <v>1705.768</v>
      </c>
      <c r="P3186" s="16" t="n">
        <f aca="false">IF(L3186&gt;0,O3186/L3186,"")</f>
        <v>0.4</v>
      </c>
    </row>
    <row r="3187" customFormat="false" ht="15" hidden="false" customHeight="false" outlineLevel="0" collapsed="false">
      <c r="A3187" s="2" t="str">
        <f aca="false">RAW_DATA!A3183</f>
        <v>ORD-103182</v>
      </c>
      <c r="B3187" s="2" t="str">
        <f aca="false">RAW_DATA!B3183</f>
        <v>CUST-4523</v>
      </c>
      <c r="C3187" s="2" t="str">
        <f aca="false">RAW_DATA!C3183</f>
        <v>Men</v>
      </c>
      <c r="D3187" s="2" t="str">
        <f aca="false">RAW_DATA!D3183</f>
        <v>MEN-JEANS-001</v>
      </c>
      <c r="E3187" s="14" t="str">
        <f aca="false">RAW_DATA!E3183</f>
        <v>2024-02-17</v>
      </c>
      <c r="F3187" s="14" t="str">
        <f aca="false">RAW_DATA!F3183</f>
        <v>2024-03-01</v>
      </c>
      <c r="G3187" s="2" t="str">
        <f aca="false">RAW_DATA!G3183</f>
        <v>Gandaki</v>
      </c>
      <c r="H3187" s="4" t="n">
        <f aca="false">RAW_DATA!H3183</f>
        <v>5696.9</v>
      </c>
      <c r="I3187" s="5" t="n">
        <f aca="false">RAW_DATA!I3183</f>
        <v>20</v>
      </c>
      <c r="J3187" s="2" t="str">
        <f aca="false">RAW_DATA!J3183</f>
        <v>No</v>
      </c>
      <c r="K3187" s="15" t="n">
        <f aca="false">IF(AND(F3187&lt;&gt;"",E3187&lt;&gt;""),DATEVALUE(F3187)-DATEVALUE(E3187),"")</f>
        <v>13</v>
      </c>
      <c r="L3187" s="4" t="n">
        <f aca="false">H3187*(1-I3187/100)</f>
        <v>4557.52</v>
      </c>
      <c r="M3187" s="4" t="n">
        <f aca="false">H3187*CALCULATIONS!$B$2</f>
        <v>3418.14</v>
      </c>
      <c r="N3187" s="4" t="n">
        <f aca="false">IF(J3187="Yes",H3187*CALCULATIONS!$B$3,0)</f>
        <v>0</v>
      </c>
      <c r="O3187" s="4" t="n">
        <f aca="false">L3187-M3187-N3187</f>
        <v>1139.38</v>
      </c>
      <c r="P3187" s="16" t="n">
        <f aca="false">IF(L3187&gt;0,O3187/L3187,"")</f>
        <v>0.25</v>
      </c>
    </row>
    <row r="3188" customFormat="false" ht="15" hidden="false" customHeight="false" outlineLevel="0" collapsed="false">
      <c r="A3188" s="2" t="str">
        <f aca="false">RAW_DATA!A3184</f>
        <v>ORD-103183</v>
      </c>
      <c r="B3188" s="2" t="str">
        <f aca="false">RAW_DATA!B3184</f>
        <v>CUST-5191</v>
      </c>
      <c r="C3188" s="2" t="str">
        <f aca="false">RAW_DATA!C3184</f>
        <v>Women</v>
      </c>
      <c r="D3188" s="2" t="str">
        <f aca="false">RAW_DATA!D3184</f>
        <v>WOM-SCARF-001</v>
      </c>
      <c r="E3188" s="14" t="str">
        <f aca="false">RAW_DATA!E3184</f>
        <v>2024-07-20</v>
      </c>
      <c r="F3188" s="14" t="str">
        <f aca="false">RAW_DATA!F3184</f>
        <v>2024-07-26</v>
      </c>
      <c r="G3188" s="2" t="str">
        <f aca="false">RAW_DATA!G3184</f>
        <v>Madhesh</v>
      </c>
      <c r="H3188" s="4" t="n">
        <f aca="false">RAW_DATA!H3184</f>
        <v>2328.37</v>
      </c>
      <c r="I3188" s="5" t="n">
        <f aca="false">RAW_DATA!I3184</f>
        <v>5</v>
      </c>
      <c r="J3188" s="2" t="str">
        <f aca="false">RAW_DATA!J3184</f>
        <v>No</v>
      </c>
      <c r="K3188" s="15" t="n">
        <f aca="false">IF(AND(F3188&lt;&gt;"",E3188&lt;&gt;""),DATEVALUE(F3188)-DATEVALUE(E3188),"")</f>
        <v>6</v>
      </c>
      <c r="L3188" s="4" t="n">
        <f aca="false">H3188*(1-I3188/100)</f>
        <v>2211.9515</v>
      </c>
      <c r="M3188" s="4" t="n">
        <f aca="false">H3188*CALCULATIONS!$B$2</f>
        <v>1397.022</v>
      </c>
      <c r="N3188" s="4" t="n">
        <f aca="false">IF(J3188="Yes",H3188*CALCULATIONS!$B$3,0)</f>
        <v>0</v>
      </c>
      <c r="O3188" s="4" t="n">
        <f aca="false">L3188-M3188-N3188</f>
        <v>814.9295</v>
      </c>
      <c r="P3188" s="16" t="n">
        <f aca="false">IF(L3188&gt;0,O3188/L3188,"")</f>
        <v>0.368421052631579</v>
      </c>
    </row>
    <row r="3189" customFormat="false" ht="15" hidden="false" customHeight="false" outlineLevel="0" collapsed="false">
      <c r="A3189" s="2" t="str">
        <f aca="false">RAW_DATA!A3185</f>
        <v>ORD-103184</v>
      </c>
      <c r="B3189" s="2" t="str">
        <f aca="false">RAW_DATA!B3185</f>
        <v>CUST-3445</v>
      </c>
      <c r="C3189" s="2" t="str">
        <f aca="false">RAW_DATA!C3185</f>
        <v>Kids</v>
      </c>
      <c r="D3189" s="2" t="str">
        <f aca="false">RAW_DATA!D3185</f>
        <v>KID-ONESIE-001</v>
      </c>
      <c r="E3189" s="14" t="str">
        <f aca="false">RAW_DATA!E3185</f>
        <v>2024-07-30</v>
      </c>
      <c r="F3189" s="14" t="str">
        <f aca="false">RAW_DATA!F3185</f>
        <v>2024-08-08</v>
      </c>
      <c r="G3189" s="2" t="str">
        <f aca="false">RAW_DATA!G3185</f>
        <v>Madhesh</v>
      </c>
      <c r="H3189" s="4" t="n">
        <f aca="false">RAW_DATA!H3185</f>
        <v>8166.45</v>
      </c>
      <c r="I3189" s="5" t="n">
        <f aca="false">RAW_DATA!I3185</f>
        <v>25</v>
      </c>
      <c r="J3189" s="2" t="str">
        <f aca="false">RAW_DATA!J3185</f>
        <v>No</v>
      </c>
      <c r="K3189" s="15" t="n">
        <f aca="false">IF(AND(F3189&lt;&gt;"",E3189&lt;&gt;""),DATEVALUE(F3189)-DATEVALUE(E3189),"")</f>
        <v>9</v>
      </c>
      <c r="L3189" s="4" t="n">
        <f aca="false">H3189*(1-I3189/100)</f>
        <v>6124.8375</v>
      </c>
      <c r="M3189" s="4" t="n">
        <f aca="false">H3189*CALCULATIONS!$B$2</f>
        <v>4899.87</v>
      </c>
      <c r="N3189" s="4" t="n">
        <f aca="false">IF(J3189="Yes",H3189*CALCULATIONS!$B$3,0)</f>
        <v>0</v>
      </c>
      <c r="O3189" s="4" t="n">
        <f aca="false">L3189-M3189-N3189</f>
        <v>1224.9675</v>
      </c>
      <c r="P3189" s="16" t="n">
        <f aca="false">IF(L3189&gt;0,O3189/L3189,"")</f>
        <v>0.2</v>
      </c>
    </row>
    <row r="3190" customFormat="false" ht="15" hidden="false" customHeight="false" outlineLevel="0" collapsed="false">
      <c r="A3190" s="2" t="str">
        <f aca="false">RAW_DATA!A3186</f>
        <v>ORD-103185</v>
      </c>
      <c r="B3190" s="2" t="str">
        <f aca="false">RAW_DATA!B3186</f>
        <v>CUST-3602</v>
      </c>
      <c r="C3190" s="2" t="str">
        <f aca="false">RAW_DATA!C3186</f>
        <v>Women</v>
      </c>
      <c r="D3190" s="2" t="str">
        <f aca="false">RAW_DATA!D3186</f>
        <v>WOM-DRESS-001</v>
      </c>
      <c r="E3190" s="14" t="str">
        <f aca="false">RAW_DATA!E3186</f>
        <v>2024-09-30</v>
      </c>
      <c r="F3190" s="14" t="str">
        <f aca="false">RAW_DATA!F3186</f>
        <v>2024-10-07</v>
      </c>
      <c r="G3190" s="2" t="str">
        <f aca="false">RAW_DATA!G3186</f>
        <v>Madhesh</v>
      </c>
      <c r="H3190" s="4" t="n">
        <f aca="false">RAW_DATA!H3186</f>
        <v>14119.29</v>
      </c>
      <c r="I3190" s="5" t="n">
        <f aca="false">RAW_DATA!I3186</f>
        <v>25</v>
      </c>
      <c r="J3190" s="2" t="str">
        <f aca="false">RAW_DATA!J3186</f>
        <v>No</v>
      </c>
      <c r="K3190" s="15" t="n">
        <f aca="false">IF(AND(F3190&lt;&gt;"",E3190&lt;&gt;""),DATEVALUE(F3190)-DATEVALUE(E3190),"")</f>
        <v>7</v>
      </c>
      <c r="L3190" s="4" t="n">
        <f aca="false">H3190*(1-I3190/100)</f>
        <v>10589.4675</v>
      </c>
      <c r="M3190" s="4" t="n">
        <f aca="false">H3190*CALCULATIONS!$B$2</f>
        <v>8471.574</v>
      </c>
      <c r="N3190" s="4" t="n">
        <f aca="false">IF(J3190="Yes",H3190*CALCULATIONS!$B$3,0)</f>
        <v>0</v>
      </c>
      <c r="O3190" s="4" t="n">
        <f aca="false">L3190-M3190-N3190</f>
        <v>2117.8935</v>
      </c>
      <c r="P3190" s="16" t="n">
        <f aca="false">IF(L3190&gt;0,O3190/L3190,"")</f>
        <v>0.2</v>
      </c>
    </row>
    <row r="3191" customFormat="false" ht="15" hidden="false" customHeight="false" outlineLevel="0" collapsed="false">
      <c r="A3191" s="2" t="str">
        <f aca="false">RAW_DATA!A3187</f>
        <v>ORD-103186</v>
      </c>
      <c r="B3191" s="2" t="str">
        <f aca="false">RAW_DATA!B3187</f>
        <v>CUST-7119</v>
      </c>
      <c r="C3191" s="2" t="str">
        <f aca="false">RAW_DATA!C3187</f>
        <v>Women</v>
      </c>
      <c r="D3191" s="2" t="str">
        <f aca="false">RAW_DATA!D3187</f>
        <v>WOM-DRESS-001</v>
      </c>
      <c r="E3191" s="14" t="str">
        <f aca="false">RAW_DATA!E3187</f>
        <v>2024-02-26</v>
      </c>
      <c r="F3191" s="14" t="str">
        <f aca="false">RAW_DATA!F3187</f>
        <v>2024-03-03</v>
      </c>
      <c r="G3191" s="2" t="str">
        <f aca="false">RAW_DATA!G3187</f>
        <v>Lumbini</v>
      </c>
      <c r="H3191" s="4" t="n">
        <f aca="false">RAW_DATA!H3187</f>
        <v>11521.98</v>
      </c>
      <c r="I3191" s="5" t="n">
        <f aca="false">RAW_DATA!I3187</f>
        <v>0</v>
      </c>
      <c r="J3191" s="2" t="str">
        <f aca="false">RAW_DATA!J3187</f>
        <v>Yes</v>
      </c>
      <c r="K3191" s="15" t="n">
        <f aca="false">IF(AND(F3191&lt;&gt;"",E3191&lt;&gt;""),DATEVALUE(F3191)-DATEVALUE(E3191),"")</f>
        <v>6</v>
      </c>
      <c r="L3191" s="4" t="n">
        <f aca="false">H3191*(1-I3191/100)</f>
        <v>11521.98</v>
      </c>
      <c r="M3191" s="4" t="n">
        <f aca="false">H3191*CALCULATIONS!$B$2</f>
        <v>6913.188</v>
      </c>
      <c r="N3191" s="4" t="n">
        <f aca="false">IF(J3191="Yes",H3191*CALCULATIONS!$B$3,0)</f>
        <v>2304.396</v>
      </c>
      <c r="O3191" s="4" t="n">
        <f aca="false">L3191-M3191-N3191</f>
        <v>2304.396</v>
      </c>
      <c r="P3191" s="16" t="n">
        <f aca="false">IF(L3191&gt;0,O3191/L3191,"")</f>
        <v>0.2</v>
      </c>
    </row>
    <row r="3192" customFormat="false" ht="15" hidden="false" customHeight="false" outlineLevel="0" collapsed="false">
      <c r="A3192" s="2" t="str">
        <f aca="false">RAW_DATA!A3188</f>
        <v>ORD-103187</v>
      </c>
      <c r="B3192" s="2" t="str">
        <f aca="false">RAW_DATA!B3188</f>
        <v>CUST-7920</v>
      </c>
      <c r="C3192" s="2" t="str">
        <f aca="false">RAW_DATA!C3188</f>
        <v>Men</v>
      </c>
      <c r="D3192" s="2" t="str">
        <f aca="false">RAW_DATA!D3188</f>
        <v>MEN-POLO-001</v>
      </c>
      <c r="E3192" s="14" t="str">
        <f aca="false">RAW_DATA!E3188</f>
        <v>2024-10-01</v>
      </c>
      <c r="F3192" s="14" t="str">
        <f aca="false">RAW_DATA!F3188</f>
        <v>2024-10-09</v>
      </c>
      <c r="G3192" s="2" t="str">
        <f aca="false">RAW_DATA!G3188</f>
        <v>Karnali</v>
      </c>
      <c r="H3192" s="4" t="n">
        <f aca="false">RAW_DATA!H3188</f>
        <v>5471.3</v>
      </c>
      <c r="I3192" s="5" t="n">
        <f aca="false">RAW_DATA!I3188</f>
        <v>20</v>
      </c>
      <c r="J3192" s="2" t="str">
        <f aca="false">RAW_DATA!J3188</f>
        <v>No</v>
      </c>
      <c r="K3192" s="15" t="n">
        <f aca="false">IF(AND(F3192&lt;&gt;"",E3192&lt;&gt;""),DATEVALUE(F3192)-DATEVALUE(E3192),"")</f>
        <v>8</v>
      </c>
      <c r="L3192" s="4" t="n">
        <f aca="false">H3192*(1-I3192/100)</f>
        <v>4377.04</v>
      </c>
      <c r="M3192" s="4" t="n">
        <f aca="false">H3192*CALCULATIONS!$B$2</f>
        <v>3282.78</v>
      </c>
      <c r="N3192" s="4" t="n">
        <f aca="false">IF(J3192="Yes",H3192*CALCULATIONS!$B$3,0)</f>
        <v>0</v>
      </c>
      <c r="O3192" s="4" t="n">
        <f aca="false">L3192-M3192-N3192</f>
        <v>1094.26</v>
      </c>
      <c r="P3192" s="16" t="n">
        <f aca="false">IF(L3192&gt;0,O3192/L3192,"")</f>
        <v>0.25</v>
      </c>
    </row>
    <row r="3193" customFormat="false" ht="15" hidden="false" customHeight="false" outlineLevel="0" collapsed="false">
      <c r="A3193" s="2" t="str">
        <f aca="false">RAW_DATA!A3189</f>
        <v>ORD-103188</v>
      </c>
      <c r="B3193" s="2" t="str">
        <f aca="false">RAW_DATA!B3189</f>
        <v>CUST-4584</v>
      </c>
      <c r="C3193" s="2" t="str">
        <f aca="false">RAW_DATA!C3189</f>
        <v>Women</v>
      </c>
      <c r="D3193" s="2" t="str">
        <f aca="false">RAW_DATA!D3189</f>
        <v>WOM-LEHENGA-001</v>
      </c>
      <c r="E3193" s="14" t="str">
        <f aca="false">RAW_DATA!E3189</f>
        <v>2024-07-23</v>
      </c>
      <c r="F3193" s="14" t="str">
        <f aca="false">RAW_DATA!F3189</f>
        <v>2024-07-27</v>
      </c>
      <c r="G3193" s="2" t="str">
        <f aca="false">RAW_DATA!G3189</f>
        <v>Gandaki</v>
      </c>
      <c r="H3193" s="4" t="n">
        <f aca="false">RAW_DATA!H3189</f>
        <v>767.85</v>
      </c>
      <c r="I3193" s="5" t="n">
        <f aca="false">RAW_DATA!I3189</f>
        <v>20</v>
      </c>
      <c r="J3193" s="2" t="str">
        <f aca="false">RAW_DATA!J3189</f>
        <v>No</v>
      </c>
      <c r="K3193" s="15" t="n">
        <f aca="false">IF(AND(F3193&lt;&gt;"",E3193&lt;&gt;""),DATEVALUE(F3193)-DATEVALUE(E3193),"")</f>
        <v>4</v>
      </c>
      <c r="L3193" s="4" t="n">
        <f aca="false">H3193*(1-I3193/100)</f>
        <v>614.28</v>
      </c>
      <c r="M3193" s="4" t="n">
        <f aca="false">H3193*CALCULATIONS!$B$2</f>
        <v>460.71</v>
      </c>
      <c r="N3193" s="4" t="n">
        <f aca="false">IF(J3193="Yes",H3193*CALCULATIONS!$B$3,0)</f>
        <v>0</v>
      </c>
      <c r="O3193" s="4" t="n">
        <f aca="false">L3193-M3193-N3193</f>
        <v>153.57</v>
      </c>
      <c r="P3193" s="16" t="n">
        <f aca="false">IF(L3193&gt;0,O3193/L3193,"")</f>
        <v>0.25</v>
      </c>
    </row>
    <row r="3194" customFormat="false" ht="15" hidden="false" customHeight="false" outlineLevel="0" collapsed="false">
      <c r="A3194" s="2" t="str">
        <f aca="false">RAW_DATA!A3190</f>
        <v>ORD-103189</v>
      </c>
      <c r="B3194" s="2" t="str">
        <f aca="false">RAW_DATA!B3190</f>
        <v>CUST-4785</v>
      </c>
      <c r="C3194" s="2" t="str">
        <f aca="false">RAW_DATA!C3190</f>
        <v>Women</v>
      </c>
      <c r="D3194" s="2" t="str">
        <f aca="false">RAW_DATA!D3190</f>
        <v>WOM-JEANS-001</v>
      </c>
      <c r="E3194" s="14" t="str">
        <f aca="false">RAW_DATA!E3190</f>
        <v>2024-10-21</v>
      </c>
      <c r="F3194" s="14" t="str">
        <f aca="false">RAW_DATA!F3190</f>
        <v>2024-10-26</v>
      </c>
      <c r="G3194" s="2" t="str">
        <f aca="false">RAW_DATA!G3190</f>
        <v>Lumbini</v>
      </c>
      <c r="H3194" s="4" t="n">
        <f aca="false">RAW_DATA!H3190</f>
        <v>5219.08</v>
      </c>
      <c r="I3194" s="5" t="n">
        <f aca="false">RAW_DATA!I3190</f>
        <v>20</v>
      </c>
      <c r="J3194" s="2" t="str">
        <f aca="false">RAW_DATA!J3190</f>
        <v>Yes</v>
      </c>
      <c r="K3194" s="15" t="n">
        <f aca="false">IF(AND(F3194&lt;&gt;"",E3194&lt;&gt;""),DATEVALUE(F3194)-DATEVALUE(E3194),"")</f>
        <v>5</v>
      </c>
      <c r="L3194" s="4" t="n">
        <f aca="false">H3194*(1-I3194/100)</f>
        <v>4175.264</v>
      </c>
      <c r="M3194" s="4" t="n">
        <f aca="false">H3194*CALCULATIONS!$B$2</f>
        <v>3131.448</v>
      </c>
      <c r="N3194" s="4" t="n">
        <f aca="false">IF(J3194="Yes",H3194*CALCULATIONS!$B$3,0)</f>
        <v>1043.816</v>
      </c>
      <c r="O3194" s="4" t="n">
        <f aca="false">L3194-M3194-N3194</f>
        <v>0</v>
      </c>
      <c r="P3194" s="16" t="n">
        <f aca="false">IF(L3194&gt;0,O3194/L3194,"")</f>
        <v>0</v>
      </c>
    </row>
    <row r="3195" customFormat="false" ht="15" hidden="false" customHeight="false" outlineLevel="0" collapsed="false">
      <c r="A3195" s="2" t="str">
        <f aca="false">RAW_DATA!A3191</f>
        <v>ORD-103190</v>
      </c>
      <c r="B3195" s="2" t="str">
        <f aca="false">RAW_DATA!B3191</f>
        <v>CUST-3599</v>
      </c>
      <c r="C3195" s="2" t="str">
        <f aca="false">RAW_DATA!C3191</f>
        <v>Men</v>
      </c>
      <c r="D3195" s="2" t="str">
        <f aca="false">RAW_DATA!D3191</f>
        <v>MEN-JEANS-002</v>
      </c>
      <c r="E3195" s="14" t="str">
        <f aca="false">RAW_DATA!E3191</f>
        <v>2024-06-25</v>
      </c>
      <c r="F3195" s="14" t="str">
        <f aca="false">RAW_DATA!F3191</f>
        <v>2024-07-02</v>
      </c>
      <c r="G3195" s="2" t="str">
        <f aca="false">RAW_DATA!G3191</f>
        <v>Bagmati</v>
      </c>
      <c r="H3195" s="4" t="n">
        <f aca="false">RAW_DATA!H3191</f>
        <v>5174.47</v>
      </c>
      <c r="I3195" s="5" t="n">
        <f aca="false">RAW_DATA!I3191</f>
        <v>15</v>
      </c>
      <c r="J3195" s="2" t="str">
        <f aca="false">RAW_DATA!J3191</f>
        <v>No</v>
      </c>
      <c r="K3195" s="15" t="n">
        <f aca="false">IF(AND(F3195&lt;&gt;"",E3195&lt;&gt;""),DATEVALUE(F3195)-DATEVALUE(E3195),"")</f>
        <v>7</v>
      </c>
      <c r="L3195" s="4" t="n">
        <f aca="false">H3195*(1-I3195/100)</f>
        <v>4398.2995</v>
      </c>
      <c r="M3195" s="4" t="n">
        <f aca="false">H3195*CALCULATIONS!$B$2</f>
        <v>3104.682</v>
      </c>
      <c r="N3195" s="4" t="n">
        <f aca="false">IF(J3195="Yes",H3195*CALCULATIONS!$B$3,0)</f>
        <v>0</v>
      </c>
      <c r="O3195" s="4" t="n">
        <f aca="false">L3195-M3195-N3195</f>
        <v>1293.6175</v>
      </c>
      <c r="P3195" s="16" t="n">
        <f aca="false">IF(L3195&gt;0,O3195/L3195,"")</f>
        <v>0.294117647058824</v>
      </c>
    </row>
    <row r="3196" customFormat="false" ht="15" hidden="false" customHeight="false" outlineLevel="0" collapsed="false">
      <c r="A3196" s="2" t="str">
        <f aca="false">RAW_DATA!A3192</f>
        <v>ORD-103191</v>
      </c>
      <c r="B3196" s="2" t="str">
        <f aca="false">RAW_DATA!B3192</f>
        <v>CUST-5769</v>
      </c>
      <c r="C3196" s="2" t="str">
        <f aca="false">RAW_DATA!C3192</f>
        <v>Kids</v>
      </c>
      <c r="D3196" s="2" t="str">
        <f aca="false">RAW_DATA!D3192</f>
        <v>KID-KURTA-001</v>
      </c>
      <c r="E3196" s="14" t="str">
        <f aca="false">RAW_DATA!E3192</f>
        <v>2024-05-21</v>
      </c>
      <c r="F3196" s="14" t="str">
        <f aca="false">RAW_DATA!F3192</f>
        <v>2024-05-23</v>
      </c>
      <c r="G3196" s="2" t="str">
        <f aca="false">RAW_DATA!G3192</f>
        <v>Madhesh</v>
      </c>
      <c r="H3196" s="4" t="n">
        <f aca="false">RAW_DATA!H3192</f>
        <v>10773.79</v>
      </c>
      <c r="I3196" s="5" t="n">
        <f aca="false">RAW_DATA!I3192</f>
        <v>20</v>
      </c>
      <c r="J3196" s="2" t="str">
        <f aca="false">RAW_DATA!J3192</f>
        <v>No</v>
      </c>
      <c r="K3196" s="15" t="n">
        <f aca="false">IF(AND(F3196&lt;&gt;"",E3196&lt;&gt;""),DATEVALUE(F3196)-DATEVALUE(E3196),"")</f>
        <v>2</v>
      </c>
      <c r="L3196" s="4" t="n">
        <f aca="false">H3196*(1-I3196/100)</f>
        <v>8619.032</v>
      </c>
      <c r="M3196" s="4" t="n">
        <f aca="false">H3196*CALCULATIONS!$B$2</f>
        <v>6464.274</v>
      </c>
      <c r="N3196" s="4" t="n">
        <f aca="false">IF(J3196="Yes",H3196*CALCULATIONS!$B$3,0)</f>
        <v>0</v>
      </c>
      <c r="O3196" s="4" t="n">
        <f aca="false">L3196-M3196-N3196</f>
        <v>2154.758</v>
      </c>
      <c r="P3196" s="16" t="n">
        <f aca="false">IF(L3196&gt;0,O3196/L3196,"")</f>
        <v>0.25</v>
      </c>
    </row>
    <row r="3197" customFormat="false" ht="15" hidden="false" customHeight="false" outlineLevel="0" collapsed="false">
      <c r="A3197" s="2" t="str">
        <f aca="false">RAW_DATA!A3193</f>
        <v>ORD-103192</v>
      </c>
      <c r="B3197" s="2" t="str">
        <f aca="false">RAW_DATA!B3193</f>
        <v>CUST-2930</v>
      </c>
      <c r="C3197" s="2" t="str">
        <f aca="false">RAW_DATA!C3193</f>
        <v>Kids</v>
      </c>
      <c r="D3197" s="2" t="str">
        <f aca="false">RAW_DATA!D3193</f>
        <v>KID-SHORTS-001</v>
      </c>
      <c r="E3197" s="14" t="str">
        <f aca="false">RAW_DATA!E3193</f>
        <v>2024-06-14</v>
      </c>
      <c r="F3197" s="14" t="str">
        <f aca="false">RAW_DATA!F3193</f>
        <v>2024-06-22</v>
      </c>
      <c r="G3197" s="2" t="str">
        <f aca="false">RAW_DATA!G3193</f>
        <v>Lumbini</v>
      </c>
      <c r="H3197" s="4" t="n">
        <f aca="false">RAW_DATA!H3193</f>
        <v>6713.86</v>
      </c>
      <c r="I3197" s="5" t="n">
        <f aca="false">RAW_DATA!I3193</f>
        <v>5</v>
      </c>
      <c r="J3197" s="2" t="str">
        <f aca="false">RAW_DATA!J3193</f>
        <v>No</v>
      </c>
      <c r="K3197" s="15" t="n">
        <f aca="false">IF(AND(F3197&lt;&gt;"",E3197&lt;&gt;""),DATEVALUE(F3197)-DATEVALUE(E3197),"")</f>
        <v>8</v>
      </c>
      <c r="L3197" s="4" t="n">
        <f aca="false">H3197*(1-I3197/100)</f>
        <v>6378.167</v>
      </c>
      <c r="M3197" s="4" t="n">
        <f aca="false">H3197*CALCULATIONS!$B$2</f>
        <v>4028.316</v>
      </c>
      <c r="N3197" s="4" t="n">
        <f aca="false">IF(J3197="Yes",H3197*CALCULATIONS!$B$3,0)</f>
        <v>0</v>
      </c>
      <c r="O3197" s="4" t="n">
        <f aca="false">L3197-M3197-N3197</f>
        <v>2349.851</v>
      </c>
      <c r="P3197" s="16" t="n">
        <f aca="false">IF(L3197&gt;0,O3197/L3197,"")</f>
        <v>0.368421052631579</v>
      </c>
    </row>
    <row r="3198" customFormat="false" ht="15" hidden="false" customHeight="false" outlineLevel="0" collapsed="false">
      <c r="A3198" s="2" t="str">
        <f aca="false">RAW_DATA!A3194</f>
        <v>ORD-103193</v>
      </c>
      <c r="B3198" s="2" t="str">
        <f aca="false">RAW_DATA!B3194</f>
        <v>CUST-6214</v>
      </c>
      <c r="C3198" s="2" t="str">
        <f aca="false">RAW_DATA!C3194</f>
        <v>Women</v>
      </c>
      <c r="D3198" s="2" t="str">
        <f aca="false">RAW_DATA!D3194</f>
        <v>WOM-SCARF-001</v>
      </c>
      <c r="E3198" s="14" t="str">
        <f aca="false">RAW_DATA!E3194</f>
        <v>2024-05-17</v>
      </c>
      <c r="F3198" s="14" t="str">
        <f aca="false">RAW_DATA!F3194</f>
        <v>2024-05-24</v>
      </c>
      <c r="G3198" s="2" t="str">
        <f aca="false">RAW_DATA!G3194</f>
        <v>Madhesh</v>
      </c>
      <c r="H3198" s="4" t="n">
        <f aca="false">RAW_DATA!H3194</f>
        <v>5352.36</v>
      </c>
      <c r="I3198" s="5" t="n">
        <f aca="false">RAW_DATA!I3194</f>
        <v>10</v>
      </c>
      <c r="J3198" s="2" t="str">
        <f aca="false">RAW_DATA!J3194</f>
        <v>No</v>
      </c>
      <c r="K3198" s="15" t="n">
        <f aca="false">IF(AND(F3198&lt;&gt;"",E3198&lt;&gt;""),DATEVALUE(F3198)-DATEVALUE(E3198),"")</f>
        <v>7</v>
      </c>
      <c r="L3198" s="4" t="n">
        <f aca="false">H3198*(1-I3198/100)</f>
        <v>4817.124</v>
      </c>
      <c r="M3198" s="4" t="n">
        <f aca="false">H3198*CALCULATIONS!$B$2</f>
        <v>3211.416</v>
      </c>
      <c r="N3198" s="4" t="n">
        <f aca="false">IF(J3198="Yes",H3198*CALCULATIONS!$B$3,0)</f>
        <v>0</v>
      </c>
      <c r="O3198" s="4" t="n">
        <f aca="false">L3198-M3198-N3198</f>
        <v>1605.708</v>
      </c>
      <c r="P3198" s="16" t="n">
        <f aca="false">IF(L3198&gt;0,O3198/L3198,"")</f>
        <v>0.333333333333333</v>
      </c>
    </row>
    <row r="3199" customFormat="false" ht="15" hidden="false" customHeight="false" outlineLevel="0" collapsed="false">
      <c r="A3199" s="2" t="str">
        <f aca="false">RAW_DATA!A3195</f>
        <v>ORD-103194</v>
      </c>
      <c r="B3199" s="2" t="str">
        <f aca="false">RAW_DATA!B3195</f>
        <v>CUST-7992</v>
      </c>
      <c r="C3199" s="2" t="str">
        <f aca="false">RAW_DATA!C3195</f>
        <v>Men</v>
      </c>
      <c r="D3199" s="2" t="str">
        <f aca="false">RAW_DATA!D3195</f>
        <v>MEN-SUIT-001</v>
      </c>
      <c r="E3199" s="14" t="str">
        <f aca="false">RAW_DATA!E3195</f>
        <v>2024-02-27</v>
      </c>
      <c r="F3199" s="14" t="str">
        <f aca="false">RAW_DATA!F3195</f>
        <v>2024-03-05</v>
      </c>
      <c r="G3199" s="2" t="str">
        <f aca="false">RAW_DATA!G3195</f>
        <v>Lumbini</v>
      </c>
      <c r="H3199" s="4" t="n">
        <f aca="false">RAW_DATA!H3195</f>
        <v>5004.87</v>
      </c>
      <c r="I3199" s="5" t="n">
        <f aca="false">RAW_DATA!I3195</f>
        <v>15</v>
      </c>
      <c r="J3199" s="2" t="str">
        <f aca="false">RAW_DATA!J3195</f>
        <v>No</v>
      </c>
      <c r="K3199" s="15" t="n">
        <f aca="false">IF(AND(F3199&lt;&gt;"",E3199&lt;&gt;""),DATEVALUE(F3199)-DATEVALUE(E3199),"")</f>
        <v>7</v>
      </c>
      <c r="L3199" s="4" t="n">
        <f aca="false">H3199*(1-I3199/100)</f>
        <v>4254.1395</v>
      </c>
      <c r="M3199" s="4" t="n">
        <f aca="false">H3199*CALCULATIONS!$B$2</f>
        <v>3002.922</v>
      </c>
      <c r="N3199" s="4" t="n">
        <f aca="false">IF(J3199="Yes",H3199*CALCULATIONS!$B$3,0)</f>
        <v>0</v>
      </c>
      <c r="O3199" s="4" t="n">
        <f aca="false">L3199-M3199-N3199</f>
        <v>1251.2175</v>
      </c>
      <c r="P3199" s="16" t="n">
        <f aca="false">IF(L3199&gt;0,O3199/L3199,"")</f>
        <v>0.294117647058824</v>
      </c>
    </row>
    <row r="3200" customFormat="false" ht="15" hidden="false" customHeight="false" outlineLevel="0" collapsed="false">
      <c r="A3200" s="2" t="str">
        <f aca="false">RAW_DATA!A3196</f>
        <v>ORD-103195</v>
      </c>
      <c r="B3200" s="2" t="str">
        <f aca="false">RAW_DATA!B3196</f>
        <v>CUST-4009</v>
      </c>
      <c r="C3200" s="2" t="str">
        <f aca="false">RAW_DATA!C3196</f>
        <v>Men</v>
      </c>
      <c r="D3200" s="2" t="str">
        <f aca="false">RAW_DATA!D3196</f>
        <v>MEN-SHIRT-001</v>
      </c>
      <c r="E3200" s="14" t="str">
        <f aca="false">RAW_DATA!E3196</f>
        <v>2024-04-15</v>
      </c>
      <c r="F3200" s="14" t="str">
        <f aca="false">RAW_DATA!F3196</f>
        <v>2024-04-20</v>
      </c>
      <c r="G3200" s="2" t="str">
        <f aca="false">RAW_DATA!G3196</f>
        <v>Sudurpashchim</v>
      </c>
      <c r="H3200" s="4" t="n">
        <f aca="false">RAW_DATA!H3196</f>
        <v>8703.01</v>
      </c>
      <c r="I3200" s="5" t="n">
        <f aca="false">RAW_DATA!I3196</f>
        <v>0</v>
      </c>
      <c r="J3200" s="2" t="str">
        <f aca="false">RAW_DATA!J3196</f>
        <v>No</v>
      </c>
      <c r="K3200" s="15" t="n">
        <f aca="false">IF(AND(F3200&lt;&gt;"",E3200&lt;&gt;""),DATEVALUE(F3200)-DATEVALUE(E3200),"")</f>
        <v>5</v>
      </c>
      <c r="L3200" s="4" t="n">
        <f aca="false">H3200*(1-I3200/100)</f>
        <v>8703.01</v>
      </c>
      <c r="M3200" s="4" t="n">
        <f aca="false">H3200*CALCULATIONS!$B$2</f>
        <v>5221.806</v>
      </c>
      <c r="N3200" s="4" t="n">
        <f aca="false">IF(J3200="Yes",H3200*CALCULATIONS!$B$3,0)</f>
        <v>0</v>
      </c>
      <c r="O3200" s="4" t="n">
        <f aca="false">L3200-M3200-N3200</f>
        <v>3481.204</v>
      </c>
      <c r="P3200" s="16" t="n">
        <f aca="false">IF(L3200&gt;0,O3200/L3200,"")</f>
        <v>0.4</v>
      </c>
    </row>
    <row r="3201" customFormat="false" ht="15" hidden="false" customHeight="false" outlineLevel="0" collapsed="false">
      <c r="A3201" s="2" t="str">
        <f aca="false">RAW_DATA!A3197</f>
        <v>ORD-103196</v>
      </c>
      <c r="B3201" s="2" t="str">
        <f aca="false">RAW_DATA!B3197</f>
        <v>CUST-8788</v>
      </c>
      <c r="C3201" s="2" t="str">
        <f aca="false">RAW_DATA!C3197</f>
        <v>Men</v>
      </c>
      <c r="D3201" s="2" t="str">
        <f aca="false">RAW_DATA!D3197</f>
        <v>MEN-SHIRT-002</v>
      </c>
      <c r="E3201" s="14" t="str">
        <f aca="false">RAW_DATA!E3197</f>
        <v>2024-02-13</v>
      </c>
      <c r="F3201" s="14" t="str">
        <f aca="false">RAW_DATA!F3197</f>
        <v>2024-02-21</v>
      </c>
      <c r="G3201" s="2" t="str">
        <f aca="false">RAW_DATA!G3197</f>
        <v>Madhesh</v>
      </c>
      <c r="H3201" s="4" t="n">
        <f aca="false">RAW_DATA!H3197</f>
        <v>12638.29</v>
      </c>
      <c r="I3201" s="5" t="n">
        <f aca="false">RAW_DATA!I3197</f>
        <v>5</v>
      </c>
      <c r="J3201" s="2" t="str">
        <f aca="false">RAW_DATA!J3197</f>
        <v>No</v>
      </c>
      <c r="K3201" s="15" t="n">
        <f aca="false">IF(AND(F3201&lt;&gt;"",E3201&lt;&gt;""),DATEVALUE(F3201)-DATEVALUE(E3201),"")</f>
        <v>8</v>
      </c>
      <c r="L3201" s="4" t="n">
        <f aca="false">H3201*(1-I3201/100)</f>
        <v>12006.3755</v>
      </c>
      <c r="M3201" s="4" t="n">
        <f aca="false">H3201*CALCULATIONS!$B$2</f>
        <v>7582.974</v>
      </c>
      <c r="N3201" s="4" t="n">
        <f aca="false">IF(J3201="Yes",H3201*CALCULATIONS!$B$3,0)</f>
        <v>0</v>
      </c>
      <c r="O3201" s="4" t="n">
        <f aca="false">L3201-M3201-N3201</f>
        <v>4423.4015</v>
      </c>
      <c r="P3201" s="16" t="n">
        <f aca="false">IF(L3201&gt;0,O3201/L3201,"")</f>
        <v>0.368421052631579</v>
      </c>
    </row>
    <row r="3202" customFormat="false" ht="15" hidden="false" customHeight="false" outlineLevel="0" collapsed="false">
      <c r="A3202" s="2" t="str">
        <f aca="false">RAW_DATA!A3198</f>
        <v>ORD-103197</v>
      </c>
      <c r="B3202" s="2" t="str">
        <f aca="false">RAW_DATA!B3198</f>
        <v>CUST-4522</v>
      </c>
      <c r="C3202" s="2" t="str">
        <f aca="false">RAW_DATA!C3198</f>
        <v>Women</v>
      </c>
      <c r="D3202" s="2" t="str">
        <f aca="false">RAW_DATA!D3198</f>
        <v>WOM-DRESS-001</v>
      </c>
      <c r="E3202" s="14" t="str">
        <f aca="false">RAW_DATA!E3198</f>
        <v>2024-09-25</v>
      </c>
      <c r="F3202" s="14" t="str">
        <f aca="false">RAW_DATA!F3198</f>
        <v>2024-09-29</v>
      </c>
      <c r="G3202" s="2" t="str">
        <f aca="false">RAW_DATA!G3198</f>
        <v>Bagmati</v>
      </c>
      <c r="H3202" s="4" t="n">
        <f aca="false">RAW_DATA!H3198</f>
        <v>2596.46</v>
      </c>
      <c r="I3202" s="5" t="n">
        <f aca="false">RAW_DATA!I3198</f>
        <v>10</v>
      </c>
      <c r="J3202" s="2" t="str">
        <f aca="false">RAW_DATA!J3198</f>
        <v>No</v>
      </c>
      <c r="K3202" s="15" t="n">
        <f aca="false">IF(AND(F3202&lt;&gt;"",E3202&lt;&gt;""),DATEVALUE(F3202)-DATEVALUE(E3202),"")</f>
        <v>4</v>
      </c>
      <c r="L3202" s="4" t="n">
        <f aca="false">H3202*(1-I3202/100)</f>
        <v>2336.814</v>
      </c>
      <c r="M3202" s="4" t="n">
        <f aca="false">H3202*CALCULATIONS!$B$2</f>
        <v>1557.876</v>
      </c>
      <c r="N3202" s="4" t="n">
        <f aca="false">IF(J3202="Yes",H3202*CALCULATIONS!$B$3,0)</f>
        <v>0</v>
      </c>
      <c r="O3202" s="4" t="n">
        <f aca="false">L3202-M3202-N3202</f>
        <v>778.938</v>
      </c>
      <c r="P3202" s="16" t="n">
        <f aca="false">IF(L3202&gt;0,O3202/L3202,"")</f>
        <v>0.333333333333333</v>
      </c>
    </row>
    <row r="3203" customFormat="false" ht="15" hidden="false" customHeight="false" outlineLevel="0" collapsed="false">
      <c r="A3203" s="2" t="str">
        <f aca="false">RAW_DATA!A3199</f>
        <v>ORD-103198</v>
      </c>
      <c r="B3203" s="2" t="str">
        <f aca="false">RAW_DATA!B3199</f>
        <v>CUST-5162</v>
      </c>
      <c r="C3203" s="2" t="str">
        <f aca="false">RAW_DATA!C3199</f>
        <v>Men</v>
      </c>
      <c r="D3203" s="2" t="str">
        <f aca="false">RAW_DATA!D3199</f>
        <v>MEN-KURTA-001</v>
      </c>
      <c r="E3203" s="14" t="str">
        <f aca="false">RAW_DATA!E3199</f>
        <v>2024-01-25</v>
      </c>
      <c r="F3203" s="14" t="str">
        <f aca="false">RAW_DATA!F3199</f>
        <v>2024-01-31</v>
      </c>
      <c r="G3203" s="2" t="str">
        <f aca="false">RAW_DATA!G3199</f>
        <v>Bagmati</v>
      </c>
      <c r="H3203" s="4" t="n">
        <f aca="false">RAW_DATA!H3199</f>
        <v>6448.04</v>
      </c>
      <c r="I3203" s="5" t="n">
        <f aca="false">RAW_DATA!I3199</f>
        <v>15</v>
      </c>
      <c r="J3203" s="2" t="str">
        <f aca="false">RAW_DATA!J3199</f>
        <v>No</v>
      </c>
      <c r="K3203" s="15" t="n">
        <f aca="false">IF(AND(F3203&lt;&gt;"",E3203&lt;&gt;""),DATEVALUE(F3203)-DATEVALUE(E3203),"")</f>
        <v>6</v>
      </c>
      <c r="L3203" s="4" t="n">
        <f aca="false">H3203*(1-I3203/100)</f>
        <v>5480.834</v>
      </c>
      <c r="M3203" s="4" t="n">
        <f aca="false">H3203*CALCULATIONS!$B$2</f>
        <v>3868.824</v>
      </c>
      <c r="N3203" s="4" t="n">
        <f aca="false">IF(J3203="Yes",H3203*CALCULATIONS!$B$3,0)</f>
        <v>0</v>
      </c>
      <c r="O3203" s="4" t="n">
        <f aca="false">L3203-M3203-N3203</f>
        <v>1612.01</v>
      </c>
      <c r="P3203" s="16" t="n">
        <f aca="false">IF(L3203&gt;0,O3203/L3203,"")</f>
        <v>0.294117647058824</v>
      </c>
    </row>
    <row r="3204" customFormat="false" ht="15" hidden="false" customHeight="false" outlineLevel="0" collapsed="false">
      <c r="A3204" s="2" t="str">
        <f aca="false">RAW_DATA!A3200</f>
        <v>ORD-103199</v>
      </c>
      <c r="B3204" s="2" t="str">
        <f aca="false">RAW_DATA!B3200</f>
        <v>CUST-4342</v>
      </c>
      <c r="C3204" s="2" t="str">
        <f aca="false">RAW_DATA!C3200</f>
        <v>Women</v>
      </c>
      <c r="D3204" s="2" t="str">
        <f aca="false">RAW_DATA!D3200</f>
        <v>WOM-KURTA-001</v>
      </c>
      <c r="E3204" s="14" t="str">
        <f aca="false">RAW_DATA!E3200</f>
        <v>2024-09-16</v>
      </c>
      <c r="F3204" s="14" t="str">
        <f aca="false">RAW_DATA!F3200</f>
        <v>2024-09-30</v>
      </c>
      <c r="G3204" s="2" t="str">
        <f aca="false">RAW_DATA!G3200</f>
        <v>Sudurpashchim</v>
      </c>
      <c r="H3204" s="4" t="n">
        <f aca="false">RAW_DATA!H3200</f>
        <v>9689.64</v>
      </c>
      <c r="I3204" s="5" t="n">
        <f aca="false">RAW_DATA!I3200</f>
        <v>30</v>
      </c>
      <c r="J3204" s="2" t="str">
        <f aca="false">RAW_DATA!J3200</f>
        <v>No</v>
      </c>
      <c r="K3204" s="15" t="n">
        <f aca="false">IF(AND(F3204&lt;&gt;"",E3204&lt;&gt;""),DATEVALUE(F3204)-DATEVALUE(E3204),"")</f>
        <v>14</v>
      </c>
      <c r="L3204" s="4" t="n">
        <f aca="false">H3204*(1-I3204/100)</f>
        <v>6782.748</v>
      </c>
      <c r="M3204" s="4" t="n">
        <f aca="false">H3204*CALCULATIONS!$B$2</f>
        <v>5813.784</v>
      </c>
      <c r="N3204" s="4" t="n">
        <f aca="false">IF(J3204="Yes",H3204*CALCULATIONS!$B$3,0)</f>
        <v>0</v>
      </c>
      <c r="O3204" s="4" t="n">
        <f aca="false">L3204-M3204-N3204</f>
        <v>968.964</v>
      </c>
      <c r="P3204" s="16" t="n">
        <f aca="false">IF(L3204&gt;0,O3204/L3204,"")</f>
        <v>0.142857142857143</v>
      </c>
    </row>
    <row r="3205" customFormat="false" ht="15" hidden="false" customHeight="false" outlineLevel="0" collapsed="false">
      <c r="A3205" s="2" t="str">
        <f aca="false">RAW_DATA!A3201</f>
        <v>ORD-103200</v>
      </c>
      <c r="B3205" s="2" t="str">
        <f aca="false">RAW_DATA!B3201</f>
        <v>CUST-4965</v>
      </c>
      <c r="C3205" s="2" t="str">
        <f aca="false">RAW_DATA!C3201</f>
        <v>Men</v>
      </c>
      <c r="D3205" s="2" t="str">
        <f aca="false">RAW_DATA!D3201</f>
        <v>MEN-JACKET-001</v>
      </c>
      <c r="E3205" s="14" t="str">
        <f aca="false">RAW_DATA!E3201</f>
        <v>2024-06-19</v>
      </c>
      <c r="F3205" s="14" t="str">
        <f aca="false">RAW_DATA!F3201</f>
        <v>2024-06-29</v>
      </c>
      <c r="G3205" s="2" t="str">
        <f aca="false">RAW_DATA!G3201</f>
        <v>Gandaki</v>
      </c>
      <c r="H3205" s="4" t="n">
        <f aca="false">RAW_DATA!H3201</f>
        <v>12658.33</v>
      </c>
      <c r="I3205" s="5" t="n">
        <f aca="false">RAW_DATA!I3201</f>
        <v>0</v>
      </c>
      <c r="J3205" s="2" t="str">
        <f aca="false">RAW_DATA!J3201</f>
        <v>No</v>
      </c>
      <c r="K3205" s="15" t="n">
        <f aca="false">IF(AND(F3205&lt;&gt;"",E3205&lt;&gt;""),DATEVALUE(F3205)-DATEVALUE(E3205),"")</f>
        <v>10</v>
      </c>
      <c r="L3205" s="4" t="n">
        <f aca="false">H3205*(1-I3205/100)</f>
        <v>12658.33</v>
      </c>
      <c r="M3205" s="4" t="n">
        <f aca="false">H3205*CALCULATIONS!$B$2</f>
        <v>7594.998</v>
      </c>
      <c r="N3205" s="4" t="n">
        <f aca="false">IF(J3205="Yes",H3205*CALCULATIONS!$B$3,0)</f>
        <v>0</v>
      </c>
      <c r="O3205" s="4" t="n">
        <f aca="false">L3205-M3205-N3205</f>
        <v>5063.332</v>
      </c>
      <c r="P3205" s="16" t="n">
        <f aca="false">IF(L3205&gt;0,O3205/L3205,"")</f>
        <v>0.4</v>
      </c>
    </row>
    <row r="3206" customFormat="false" ht="15" hidden="false" customHeight="false" outlineLevel="0" collapsed="false">
      <c r="A3206" s="2" t="str">
        <f aca="false">RAW_DATA!A3202</f>
        <v>ORD-103201</v>
      </c>
      <c r="B3206" s="2" t="str">
        <f aca="false">RAW_DATA!B3202</f>
        <v>CUST-1258</v>
      </c>
      <c r="C3206" s="2" t="str">
        <f aca="false">RAW_DATA!C3202</f>
        <v>Men</v>
      </c>
      <c r="D3206" s="2" t="str">
        <f aca="false">RAW_DATA!D3202</f>
        <v>MEN-CHINO-001</v>
      </c>
      <c r="E3206" s="14" t="str">
        <f aca="false">RAW_DATA!E3202</f>
        <v>2024-06-26</v>
      </c>
      <c r="F3206" s="14" t="str">
        <f aca="false">RAW_DATA!F3202</f>
        <v>2024-06-30</v>
      </c>
      <c r="G3206" s="2" t="str">
        <f aca="false">RAW_DATA!G3202</f>
        <v>Madhesh</v>
      </c>
      <c r="H3206" s="4" t="n">
        <f aca="false">RAW_DATA!H3202</f>
        <v>7546.57</v>
      </c>
      <c r="I3206" s="5" t="n">
        <f aca="false">RAW_DATA!I3202</f>
        <v>25</v>
      </c>
      <c r="J3206" s="2" t="str">
        <f aca="false">RAW_DATA!J3202</f>
        <v>No</v>
      </c>
      <c r="K3206" s="15" t="n">
        <f aca="false">IF(AND(F3206&lt;&gt;"",E3206&lt;&gt;""),DATEVALUE(F3206)-DATEVALUE(E3206),"")</f>
        <v>4</v>
      </c>
      <c r="L3206" s="4" t="n">
        <f aca="false">H3206*(1-I3206/100)</f>
        <v>5659.9275</v>
      </c>
      <c r="M3206" s="4" t="n">
        <f aca="false">H3206*CALCULATIONS!$B$2</f>
        <v>4527.942</v>
      </c>
      <c r="N3206" s="4" t="n">
        <f aca="false">IF(J3206="Yes",H3206*CALCULATIONS!$B$3,0)</f>
        <v>0</v>
      </c>
      <c r="O3206" s="4" t="n">
        <f aca="false">L3206-M3206-N3206</f>
        <v>1131.9855</v>
      </c>
      <c r="P3206" s="16" t="n">
        <f aca="false">IF(L3206&gt;0,O3206/L3206,"")</f>
        <v>0.2</v>
      </c>
    </row>
    <row r="3207" customFormat="false" ht="15" hidden="false" customHeight="false" outlineLevel="0" collapsed="false">
      <c r="A3207" s="2" t="str">
        <f aca="false">RAW_DATA!A3203</f>
        <v>ORD-103202</v>
      </c>
      <c r="B3207" s="2" t="str">
        <f aca="false">RAW_DATA!B3203</f>
        <v>CUST-7601</v>
      </c>
      <c r="C3207" s="2" t="str">
        <f aca="false">RAW_DATA!C3203</f>
        <v>Men</v>
      </c>
      <c r="D3207" s="2" t="str">
        <f aca="false">RAW_DATA!D3203</f>
        <v>MEN-KURTA-001</v>
      </c>
      <c r="E3207" s="14" t="str">
        <f aca="false">RAW_DATA!E3203</f>
        <v>2024-08-11</v>
      </c>
      <c r="F3207" s="14" t="str">
        <f aca="false">RAW_DATA!F3203</f>
        <v>2024-08-16</v>
      </c>
      <c r="G3207" s="2" t="str">
        <f aca="false">RAW_DATA!G3203</f>
        <v>Bagmati</v>
      </c>
      <c r="H3207" s="4" t="n">
        <f aca="false">RAW_DATA!H3203</f>
        <v>1093.09</v>
      </c>
      <c r="I3207" s="5" t="n">
        <f aca="false">RAW_DATA!I3203</f>
        <v>15</v>
      </c>
      <c r="J3207" s="2" t="str">
        <f aca="false">RAW_DATA!J3203</f>
        <v>No</v>
      </c>
      <c r="K3207" s="15" t="n">
        <f aca="false">IF(AND(F3207&lt;&gt;"",E3207&lt;&gt;""),DATEVALUE(F3207)-DATEVALUE(E3207),"")</f>
        <v>5</v>
      </c>
      <c r="L3207" s="4" t="n">
        <f aca="false">H3207*(1-I3207/100)</f>
        <v>929.1265</v>
      </c>
      <c r="M3207" s="4" t="n">
        <f aca="false">H3207*CALCULATIONS!$B$2</f>
        <v>655.854</v>
      </c>
      <c r="N3207" s="4" t="n">
        <f aca="false">IF(J3207="Yes",H3207*CALCULATIONS!$B$3,0)</f>
        <v>0</v>
      </c>
      <c r="O3207" s="4" t="n">
        <f aca="false">L3207-M3207-N3207</f>
        <v>273.2725</v>
      </c>
      <c r="P3207" s="16" t="n">
        <f aca="false">IF(L3207&gt;0,O3207/L3207,"")</f>
        <v>0.294117647058824</v>
      </c>
    </row>
    <row r="3208" customFormat="false" ht="15" hidden="false" customHeight="false" outlineLevel="0" collapsed="false">
      <c r="A3208" s="2" t="str">
        <f aca="false">RAW_DATA!A3204</f>
        <v>ORD-103203</v>
      </c>
      <c r="B3208" s="2" t="str">
        <f aca="false">RAW_DATA!B3204</f>
        <v>CUST-5897</v>
      </c>
      <c r="C3208" s="2" t="str">
        <f aca="false">RAW_DATA!C3204</f>
        <v>Women</v>
      </c>
      <c r="D3208" s="2" t="str">
        <f aca="false">RAW_DATA!D3204</f>
        <v>WOM-DRESS-001</v>
      </c>
      <c r="E3208" s="14" t="str">
        <f aca="false">RAW_DATA!E3204</f>
        <v>2024-04-15</v>
      </c>
      <c r="F3208" s="14" t="str">
        <f aca="false">RAW_DATA!F3204</f>
        <v>2024-04-20</v>
      </c>
      <c r="G3208" s="2" t="str">
        <f aca="false">RAW_DATA!G3204</f>
        <v>Madhesh</v>
      </c>
      <c r="H3208" s="4" t="n">
        <f aca="false">RAW_DATA!H3204</f>
        <v>9622.33</v>
      </c>
      <c r="I3208" s="5" t="n">
        <f aca="false">RAW_DATA!I3204</f>
        <v>0</v>
      </c>
      <c r="J3208" s="2" t="str">
        <f aca="false">RAW_DATA!J3204</f>
        <v>No</v>
      </c>
      <c r="K3208" s="15" t="n">
        <f aca="false">IF(AND(F3208&lt;&gt;"",E3208&lt;&gt;""),DATEVALUE(F3208)-DATEVALUE(E3208),"")</f>
        <v>5</v>
      </c>
      <c r="L3208" s="4" t="n">
        <f aca="false">H3208*(1-I3208/100)</f>
        <v>9622.33</v>
      </c>
      <c r="M3208" s="4" t="n">
        <f aca="false">H3208*CALCULATIONS!$B$2</f>
        <v>5773.398</v>
      </c>
      <c r="N3208" s="4" t="n">
        <f aca="false">IF(J3208="Yes",H3208*CALCULATIONS!$B$3,0)</f>
        <v>0</v>
      </c>
      <c r="O3208" s="4" t="n">
        <f aca="false">L3208-M3208-N3208</f>
        <v>3848.932</v>
      </c>
      <c r="P3208" s="16" t="n">
        <f aca="false">IF(L3208&gt;0,O3208/L3208,"")</f>
        <v>0.4</v>
      </c>
    </row>
    <row r="3209" customFormat="false" ht="15" hidden="false" customHeight="false" outlineLevel="0" collapsed="false">
      <c r="A3209" s="2" t="str">
        <f aca="false">RAW_DATA!A3205</f>
        <v>ORD-103204</v>
      </c>
      <c r="B3209" s="2" t="str">
        <f aca="false">RAW_DATA!B3205</f>
        <v>CUST-8281</v>
      </c>
      <c r="C3209" s="2" t="str">
        <f aca="false">RAW_DATA!C3205</f>
        <v>Women</v>
      </c>
      <c r="D3209" s="2" t="str">
        <f aca="false">RAW_DATA!D3205</f>
        <v>WOM-SAREE-001</v>
      </c>
      <c r="E3209" s="14" t="str">
        <f aca="false">RAW_DATA!E3205</f>
        <v>2024-09-28</v>
      </c>
      <c r="F3209" s="14" t="str">
        <f aca="false">RAW_DATA!F3205</f>
        <v>2024-10-07</v>
      </c>
      <c r="G3209" s="2" t="str">
        <f aca="false">RAW_DATA!G3205</f>
        <v>Bagmati</v>
      </c>
      <c r="H3209" s="4" t="n">
        <f aca="false">RAW_DATA!H3205</f>
        <v>2720.78</v>
      </c>
      <c r="I3209" s="5" t="n">
        <f aca="false">RAW_DATA!I3205</f>
        <v>25</v>
      </c>
      <c r="J3209" s="2" t="str">
        <f aca="false">RAW_DATA!J3205</f>
        <v>No</v>
      </c>
      <c r="K3209" s="15" t="n">
        <f aca="false">IF(AND(F3209&lt;&gt;"",E3209&lt;&gt;""),DATEVALUE(F3209)-DATEVALUE(E3209),"")</f>
        <v>9</v>
      </c>
      <c r="L3209" s="4" t="n">
        <f aca="false">H3209*(1-I3209/100)</f>
        <v>2040.585</v>
      </c>
      <c r="M3209" s="4" t="n">
        <f aca="false">H3209*CALCULATIONS!$B$2</f>
        <v>1632.468</v>
      </c>
      <c r="N3209" s="4" t="n">
        <f aca="false">IF(J3209="Yes",H3209*CALCULATIONS!$B$3,0)</f>
        <v>0</v>
      </c>
      <c r="O3209" s="4" t="n">
        <f aca="false">L3209-M3209-N3209</f>
        <v>408.117</v>
      </c>
      <c r="P3209" s="16" t="n">
        <f aca="false">IF(L3209&gt;0,O3209/L3209,"")</f>
        <v>0.2</v>
      </c>
    </row>
    <row r="3210" customFormat="false" ht="15" hidden="false" customHeight="false" outlineLevel="0" collapsed="false">
      <c r="A3210" s="2" t="str">
        <f aca="false">RAW_DATA!A3206</f>
        <v>ORD-103205</v>
      </c>
      <c r="B3210" s="2" t="str">
        <f aca="false">RAW_DATA!B3206</f>
        <v>CUST-6855</v>
      </c>
      <c r="C3210" s="2" t="str">
        <f aca="false">RAW_DATA!C3206</f>
        <v>Women</v>
      </c>
      <c r="D3210" s="2" t="str">
        <f aca="false">RAW_DATA!D3206</f>
        <v>WOM-DRESS-001</v>
      </c>
      <c r="E3210" s="14" t="str">
        <f aca="false">RAW_DATA!E3206</f>
        <v>2024-03-28</v>
      </c>
      <c r="F3210" s="14" t="str">
        <f aca="false">RAW_DATA!F3206</f>
        <v>2024-04-12</v>
      </c>
      <c r="G3210" s="2" t="str">
        <f aca="false">RAW_DATA!G3206</f>
        <v>Karnali</v>
      </c>
      <c r="H3210" s="4" t="n">
        <f aca="false">RAW_DATA!H3206</f>
        <v>11199.01</v>
      </c>
      <c r="I3210" s="5" t="n">
        <f aca="false">RAW_DATA!I3206</f>
        <v>10</v>
      </c>
      <c r="J3210" s="2" t="str">
        <f aca="false">RAW_DATA!J3206</f>
        <v>No</v>
      </c>
      <c r="K3210" s="15" t="n">
        <f aca="false">IF(AND(F3210&lt;&gt;"",E3210&lt;&gt;""),DATEVALUE(F3210)-DATEVALUE(E3210),"")</f>
        <v>15</v>
      </c>
      <c r="L3210" s="4" t="n">
        <f aca="false">H3210*(1-I3210/100)</f>
        <v>10079.109</v>
      </c>
      <c r="M3210" s="4" t="n">
        <f aca="false">H3210*CALCULATIONS!$B$2</f>
        <v>6719.406</v>
      </c>
      <c r="N3210" s="4" t="n">
        <f aca="false">IF(J3210="Yes",H3210*CALCULATIONS!$B$3,0)</f>
        <v>0</v>
      </c>
      <c r="O3210" s="4" t="n">
        <f aca="false">L3210-M3210-N3210</f>
        <v>3359.703</v>
      </c>
      <c r="P3210" s="16" t="n">
        <f aca="false">IF(L3210&gt;0,O3210/L3210,"")</f>
        <v>0.333333333333333</v>
      </c>
    </row>
    <row r="3211" customFormat="false" ht="15" hidden="false" customHeight="false" outlineLevel="0" collapsed="false">
      <c r="A3211" s="2" t="str">
        <f aca="false">RAW_DATA!A3207</f>
        <v>ORD-103206</v>
      </c>
      <c r="B3211" s="2" t="str">
        <f aca="false">RAW_DATA!B3207</f>
        <v>CUST-9995</v>
      </c>
      <c r="C3211" s="2" t="str">
        <f aca="false">RAW_DATA!C3207</f>
        <v>Kids</v>
      </c>
      <c r="D3211" s="2" t="str">
        <f aca="false">RAW_DATA!D3207</f>
        <v>KID-DRESS-001</v>
      </c>
      <c r="E3211" s="14" t="str">
        <f aca="false">RAW_DATA!E3207</f>
        <v>2024-09-11</v>
      </c>
      <c r="F3211" s="14" t="str">
        <f aca="false">RAW_DATA!F3207</f>
        <v>2024-09-16</v>
      </c>
      <c r="G3211" s="2" t="str">
        <f aca="false">RAW_DATA!G3207</f>
        <v>Gandaki</v>
      </c>
      <c r="H3211" s="4" t="n">
        <f aca="false">RAW_DATA!H3207</f>
        <v>784.35</v>
      </c>
      <c r="I3211" s="5" t="n">
        <f aca="false">RAW_DATA!I3207</f>
        <v>30</v>
      </c>
      <c r="J3211" s="2" t="str">
        <f aca="false">RAW_DATA!J3207</f>
        <v>No</v>
      </c>
      <c r="K3211" s="15" t="n">
        <f aca="false">IF(AND(F3211&lt;&gt;"",E3211&lt;&gt;""),DATEVALUE(F3211)-DATEVALUE(E3211),"")</f>
        <v>5</v>
      </c>
      <c r="L3211" s="4" t="n">
        <f aca="false">H3211*(1-I3211/100)</f>
        <v>549.045</v>
      </c>
      <c r="M3211" s="4" t="n">
        <f aca="false">H3211*CALCULATIONS!$B$2</f>
        <v>470.61</v>
      </c>
      <c r="N3211" s="4" t="n">
        <f aca="false">IF(J3211="Yes",H3211*CALCULATIONS!$B$3,0)</f>
        <v>0</v>
      </c>
      <c r="O3211" s="4" t="n">
        <f aca="false">L3211-M3211-N3211</f>
        <v>78.435</v>
      </c>
      <c r="P3211" s="16" t="n">
        <f aca="false">IF(L3211&gt;0,O3211/L3211,"")</f>
        <v>0.142857142857143</v>
      </c>
    </row>
    <row r="3212" customFormat="false" ht="15" hidden="false" customHeight="false" outlineLevel="0" collapsed="false">
      <c r="A3212" s="2" t="str">
        <f aca="false">RAW_DATA!A3208</f>
        <v>ORD-103207</v>
      </c>
      <c r="B3212" s="2" t="str">
        <f aca="false">RAW_DATA!B3208</f>
        <v>CUST-9388</v>
      </c>
      <c r="C3212" s="2" t="str">
        <f aca="false">RAW_DATA!C3208</f>
        <v>Men</v>
      </c>
      <c r="D3212" s="2" t="str">
        <f aca="false">RAW_DATA!D3208</f>
        <v>MEN-JEANS-001</v>
      </c>
      <c r="E3212" s="14" t="str">
        <f aca="false">RAW_DATA!E3208</f>
        <v>2024-11-06</v>
      </c>
      <c r="F3212" s="14" t="str">
        <f aca="false">RAW_DATA!F3208</f>
        <v>2024-11-11</v>
      </c>
      <c r="G3212" s="2" t="str">
        <f aca="false">RAW_DATA!G3208</f>
        <v>Madhesh</v>
      </c>
      <c r="H3212" s="4" t="n">
        <f aca="false">RAW_DATA!H3208</f>
        <v>4267.41</v>
      </c>
      <c r="I3212" s="5" t="n">
        <f aca="false">RAW_DATA!I3208</f>
        <v>15</v>
      </c>
      <c r="J3212" s="2" t="str">
        <f aca="false">RAW_DATA!J3208</f>
        <v>No</v>
      </c>
      <c r="K3212" s="15" t="n">
        <f aca="false">IF(AND(F3212&lt;&gt;"",E3212&lt;&gt;""),DATEVALUE(F3212)-DATEVALUE(E3212),"")</f>
        <v>5</v>
      </c>
      <c r="L3212" s="4" t="n">
        <f aca="false">H3212*(1-I3212/100)</f>
        <v>3627.2985</v>
      </c>
      <c r="M3212" s="4" t="n">
        <f aca="false">H3212*CALCULATIONS!$B$2</f>
        <v>2560.446</v>
      </c>
      <c r="N3212" s="4" t="n">
        <f aca="false">IF(J3212="Yes",H3212*CALCULATIONS!$B$3,0)</f>
        <v>0</v>
      </c>
      <c r="O3212" s="4" t="n">
        <f aca="false">L3212-M3212-N3212</f>
        <v>1066.8525</v>
      </c>
      <c r="P3212" s="16" t="n">
        <f aca="false">IF(L3212&gt;0,O3212/L3212,"")</f>
        <v>0.294117647058824</v>
      </c>
    </row>
    <row r="3213" customFormat="false" ht="15" hidden="false" customHeight="false" outlineLevel="0" collapsed="false">
      <c r="A3213" s="2" t="str">
        <f aca="false">RAW_DATA!A3209</f>
        <v>ORD-103208</v>
      </c>
      <c r="B3213" s="2" t="str">
        <f aca="false">RAW_DATA!B3209</f>
        <v>CUST-2346</v>
      </c>
      <c r="C3213" s="2" t="str">
        <f aca="false">RAW_DATA!C3209</f>
        <v>Men</v>
      </c>
      <c r="D3213" s="2" t="str">
        <f aca="false">RAW_DATA!D3209</f>
        <v>MEN-POLO-001</v>
      </c>
      <c r="E3213" s="14" t="str">
        <f aca="false">RAW_DATA!E3209</f>
        <v>2024-01-12</v>
      </c>
      <c r="F3213" s="14" t="str">
        <f aca="false">RAW_DATA!F3209</f>
        <v>2024-01-21</v>
      </c>
      <c r="G3213" s="2" t="str">
        <f aca="false">RAW_DATA!G3209</f>
        <v>Bagmati</v>
      </c>
      <c r="H3213" s="4" t="n">
        <f aca="false">RAW_DATA!H3209</f>
        <v>9337.9</v>
      </c>
      <c r="I3213" s="5" t="n">
        <f aca="false">RAW_DATA!I3209</f>
        <v>20</v>
      </c>
      <c r="J3213" s="2" t="str">
        <f aca="false">RAW_DATA!J3209</f>
        <v>No</v>
      </c>
      <c r="K3213" s="15" t="n">
        <f aca="false">IF(AND(F3213&lt;&gt;"",E3213&lt;&gt;""),DATEVALUE(F3213)-DATEVALUE(E3213),"")</f>
        <v>9</v>
      </c>
      <c r="L3213" s="4" t="n">
        <f aca="false">H3213*(1-I3213/100)</f>
        <v>7470.32</v>
      </c>
      <c r="M3213" s="4" t="n">
        <f aca="false">H3213*CALCULATIONS!$B$2</f>
        <v>5602.74</v>
      </c>
      <c r="N3213" s="4" t="n">
        <f aca="false">IF(J3213="Yes",H3213*CALCULATIONS!$B$3,0)</f>
        <v>0</v>
      </c>
      <c r="O3213" s="4" t="n">
        <f aca="false">L3213-M3213-N3213</f>
        <v>1867.58</v>
      </c>
      <c r="P3213" s="16" t="n">
        <f aca="false">IF(L3213&gt;0,O3213/L3213,"")</f>
        <v>0.25</v>
      </c>
    </row>
    <row r="3214" customFormat="false" ht="15" hidden="false" customHeight="false" outlineLevel="0" collapsed="false">
      <c r="A3214" s="2" t="str">
        <f aca="false">RAW_DATA!A3210</f>
        <v>ORD-103209</v>
      </c>
      <c r="B3214" s="2" t="str">
        <f aca="false">RAW_DATA!B3210</f>
        <v>CUST-2122</v>
      </c>
      <c r="C3214" s="2" t="str">
        <f aca="false">RAW_DATA!C3210</f>
        <v>Women</v>
      </c>
      <c r="D3214" s="2" t="str">
        <f aca="false">RAW_DATA!D3210</f>
        <v>WOM-SCARF-001</v>
      </c>
      <c r="E3214" s="14" t="str">
        <f aca="false">RAW_DATA!E3210</f>
        <v>2024-02-03</v>
      </c>
      <c r="F3214" s="14" t="str">
        <f aca="false">RAW_DATA!F3210</f>
        <v>2024-02-08</v>
      </c>
      <c r="G3214" s="2" t="str">
        <f aca="false">RAW_DATA!G3210</f>
        <v>Lumbini</v>
      </c>
      <c r="H3214" s="4" t="n">
        <f aca="false">RAW_DATA!H3210</f>
        <v>9303.67</v>
      </c>
      <c r="I3214" s="5" t="n">
        <f aca="false">RAW_DATA!I3210</f>
        <v>0</v>
      </c>
      <c r="J3214" s="2" t="str">
        <f aca="false">RAW_DATA!J3210</f>
        <v>No</v>
      </c>
      <c r="K3214" s="15" t="n">
        <f aca="false">IF(AND(F3214&lt;&gt;"",E3214&lt;&gt;""),DATEVALUE(F3214)-DATEVALUE(E3214),"")</f>
        <v>5</v>
      </c>
      <c r="L3214" s="4" t="n">
        <f aca="false">H3214*(1-I3214/100)</f>
        <v>9303.67</v>
      </c>
      <c r="M3214" s="4" t="n">
        <f aca="false">H3214*CALCULATIONS!$B$2</f>
        <v>5582.202</v>
      </c>
      <c r="N3214" s="4" t="n">
        <f aca="false">IF(J3214="Yes",H3214*CALCULATIONS!$B$3,0)</f>
        <v>0</v>
      </c>
      <c r="O3214" s="4" t="n">
        <f aca="false">L3214-M3214-N3214</f>
        <v>3721.468</v>
      </c>
      <c r="P3214" s="16" t="n">
        <f aca="false">IF(L3214&gt;0,O3214/L3214,"")</f>
        <v>0.4</v>
      </c>
    </row>
    <row r="3215" customFormat="false" ht="15" hidden="false" customHeight="false" outlineLevel="0" collapsed="false">
      <c r="A3215" s="2" t="str">
        <f aca="false">RAW_DATA!A3211</f>
        <v>ORD-103210</v>
      </c>
      <c r="B3215" s="2" t="str">
        <f aca="false">RAW_DATA!B3211</f>
        <v>CUST-8036</v>
      </c>
      <c r="C3215" s="2" t="str">
        <f aca="false">RAW_DATA!C3211</f>
        <v>Men</v>
      </c>
      <c r="D3215" s="2" t="str">
        <f aca="false">RAW_DATA!D3211</f>
        <v>MEN-JACKET-001</v>
      </c>
      <c r="E3215" s="14" t="str">
        <f aca="false">RAW_DATA!E3211</f>
        <v>2024-03-25</v>
      </c>
      <c r="F3215" s="14" t="str">
        <f aca="false">RAW_DATA!F3211</f>
        <v>2024-03-29</v>
      </c>
      <c r="G3215" s="2" t="str">
        <f aca="false">RAW_DATA!G3211</f>
        <v>Bagmati</v>
      </c>
      <c r="H3215" s="4" t="n">
        <f aca="false">RAW_DATA!H3211</f>
        <v>4948.87</v>
      </c>
      <c r="I3215" s="5" t="n">
        <f aca="false">RAW_DATA!I3211</f>
        <v>30</v>
      </c>
      <c r="J3215" s="2" t="str">
        <f aca="false">RAW_DATA!J3211</f>
        <v>No</v>
      </c>
      <c r="K3215" s="15" t="n">
        <f aca="false">IF(AND(F3215&lt;&gt;"",E3215&lt;&gt;""),DATEVALUE(F3215)-DATEVALUE(E3215),"")</f>
        <v>4</v>
      </c>
      <c r="L3215" s="4" t="n">
        <f aca="false">H3215*(1-I3215/100)</f>
        <v>3464.209</v>
      </c>
      <c r="M3215" s="4" t="n">
        <f aca="false">H3215*CALCULATIONS!$B$2</f>
        <v>2969.322</v>
      </c>
      <c r="N3215" s="4" t="n">
        <f aca="false">IF(J3215="Yes",H3215*CALCULATIONS!$B$3,0)</f>
        <v>0</v>
      </c>
      <c r="O3215" s="4" t="n">
        <f aca="false">L3215-M3215-N3215</f>
        <v>494.887</v>
      </c>
      <c r="P3215" s="16" t="n">
        <f aca="false">IF(L3215&gt;0,O3215/L3215,"")</f>
        <v>0.142857142857143</v>
      </c>
    </row>
    <row r="3216" customFormat="false" ht="15" hidden="false" customHeight="false" outlineLevel="0" collapsed="false">
      <c r="A3216" s="2" t="str">
        <f aca="false">RAW_DATA!A3212</f>
        <v>ORD-103211</v>
      </c>
      <c r="B3216" s="2" t="str">
        <f aca="false">RAW_DATA!B3212</f>
        <v>CUST-8796</v>
      </c>
      <c r="C3216" s="2" t="str">
        <f aca="false">RAW_DATA!C3212</f>
        <v>Kids</v>
      </c>
      <c r="D3216" s="2" t="str">
        <f aca="false">RAW_DATA!D3212</f>
        <v>KID-KURTA-001</v>
      </c>
      <c r="E3216" s="14" t="str">
        <f aca="false">RAW_DATA!E3212</f>
        <v>2024-05-05</v>
      </c>
      <c r="F3216" s="14" t="str">
        <f aca="false">RAW_DATA!F3212</f>
        <v>2024-05-11</v>
      </c>
      <c r="G3216" s="2" t="str">
        <f aca="false">RAW_DATA!G3212</f>
        <v>Gandaki</v>
      </c>
      <c r="H3216" s="4" t="n">
        <f aca="false">RAW_DATA!H3212</f>
        <v>11510.36</v>
      </c>
      <c r="I3216" s="5" t="n">
        <f aca="false">RAW_DATA!I3212</f>
        <v>20</v>
      </c>
      <c r="J3216" s="2" t="str">
        <f aca="false">RAW_DATA!J3212</f>
        <v>No</v>
      </c>
      <c r="K3216" s="15" t="n">
        <f aca="false">IF(AND(F3216&lt;&gt;"",E3216&lt;&gt;""),DATEVALUE(F3216)-DATEVALUE(E3216),"")</f>
        <v>6</v>
      </c>
      <c r="L3216" s="4" t="n">
        <f aca="false">H3216*(1-I3216/100)</f>
        <v>9208.288</v>
      </c>
      <c r="M3216" s="4" t="n">
        <f aca="false">H3216*CALCULATIONS!$B$2</f>
        <v>6906.216</v>
      </c>
      <c r="N3216" s="4" t="n">
        <f aca="false">IF(J3216="Yes",H3216*CALCULATIONS!$B$3,0)</f>
        <v>0</v>
      </c>
      <c r="O3216" s="4" t="n">
        <f aca="false">L3216-M3216-N3216</f>
        <v>2302.072</v>
      </c>
      <c r="P3216" s="16" t="n">
        <f aca="false">IF(L3216&gt;0,O3216/L3216,"")</f>
        <v>0.25</v>
      </c>
    </row>
    <row r="3217" customFormat="false" ht="15" hidden="false" customHeight="false" outlineLevel="0" collapsed="false">
      <c r="A3217" s="2" t="str">
        <f aca="false">RAW_DATA!A3213</f>
        <v>ORD-103212</v>
      </c>
      <c r="B3217" s="2" t="str">
        <f aca="false">RAW_DATA!B3213</f>
        <v>CUST-6925</v>
      </c>
      <c r="C3217" s="2" t="str">
        <f aca="false">RAW_DATA!C3213</f>
        <v>Men</v>
      </c>
      <c r="D3217" s="2" t="str">
        <f aca="false">RAW_DATA!D3213</f>
        <v>MEN-TSHIRT-001</v>
      </c>
      <c r="E3217" s="14" t="str">
        <f aca="false">RAW_DATA!E3213</f>
        <v>2024-10-25</v>
      </c>
      <c r="F3217" s="14" t="str">
        <f aca="false">RAW_DATA!F3213</f>
        <v>2024-11-05</v>
      </c>
      <c r="G3217" s="2" t="str">
        <f aca="false">RAW_DATA!G3213</f>
        <v>Madhesh</v>
      </c>
      <c r="H3217" s="4" t="n">
        <f aca="false">RAW_DATA!H3213</f>
        <v>11811.91</v>
      </c>
      <c r="I3217" s="5" t="n">
        <f aca="false">RAW_DATA!I3213</f>
        <v>15</v>
      </c>
      <c r="J3217" s="2" t="str">
        <f aca="false">RAW_DATA!J3213</f>
        <v>No</v>
      </c>
      <c r="K3217" s="15" t="n">
        <f aca="false">IF(AND(F3217&lt;&gt;"",E3217&lt;&gt;""),DATEVALUE(F3217)-DATEVALUE(E3217),"")</f>
        <v>11</v>
      </c>
      <c r="L3217" s="4" t="n">
        <f aca="false">H3217*(1-I3217/100)</f>
        <v>10040.1235</v>
      </c>
      <c r="M3217" s="4" t="n">
        <f aca="false">H3217*CALCULATIONS!$B$2</f>
        <v>7087.146</v>
      </c>
      <c r="N3217" s="4" t="n">
        <f aca="false">IF(J3217="Yes",H3217*CALCULATIONS!$B$3,0)</f>
        <v>0</v>
      </c>
      <c r="O3217" s="4" t="n">
        <f aca="false">L3217-M3217-N3217</f>
        <v>2952.9775</v>
      </c>
      <c r="P3217" s="16" t="n">
        <f aca="false">IF(L3217&gt;0,O3217/L3217,"")</f>
        <v>0.294117647058824</v>
      </c>
    </row>
    <row r="3218" customFormat="false" ht="15" hidden="false" customHeight="false" outlineLevel="0" collapsed="false">
      <c r="A3218" s="2" t="str">
        <f aca="false">RAW_DATA!A3214</f>
        <v>ORD-103213</v>
      </c>
      <c r="B3218" s="2" t="str">
        <f aca="false">RAW_DATA!B3214</f>
        <v>CUST-8076</v>
      </c>
      <c r="C3218" s="2" t="str">
        <f aca="false">RAW_DATA!C3214</f>
        <v>Men</v>
      </c>
      <c r="D3218" s="2" t="str">
        <f aca="false">RAW_DATA!D3214</f>
        <v>MEN-KURTA-001</v>
      </c>
      <c r="E3218" s="14" t="str">
        <f aca="false">RAW_DATA!E3214</f>
        <v>2024-11-22</v>
      </c>
      <c r="F3218" s="14" t="str">
        <f aca="false">RAW_DATA!F3214</f>
        <v>2024-12-01</v>
      </c>
      <c r="G3218" s="2" t="str">
        <f aca="false">RAW_DATA!G3214</f>
        <v>Bagmati</v>
      </c>
      <c r="H3218" s="4" t="n">
        <f aca="false">RAW_DATA!H3214</f>
        <v>10771.27</v>
      </c>
      <c r="I3218" s="5" t="n">
        <f aca="false">RAW_DATA!I3214</f>
        <v>30</v>
      </c>
      <c r="J3218" s="2" t="str">
        <f aca="false">RAW_DATA!J3214</f>
        <v>No</v>
      </c>
      <c r="K3218" s="15" t="n">
        <f aca="false">IF(AND(F3218&lt;&gt;"",E3218&lt;&gt;""),DATEVALUE(F3218)-DATEVALUE(E3218),"")</f>
        <v>9</v>
      </c>
      <c r="L3218" s="4" t="n">
        <f aca="false">H3218*(1-I3218/100)</f>
        <v>7539.889</v>
      </c>
      <c r="M3218" s="4" t="n">
        <f aca="false">H3218*CALCULATIONS!$B$2</f>
        <v>6462.762</v>
      </c>
      <c r="N3218" s="4" t="n">
        <f aca="false">IF(J3218="Yes",H3218*CALCULATIONS!$B$3,0)</f>
        <v>0</v>
      </c>
      <c r="O3218" s="4" t="n">
        <f aca="false">L3218-M3218-N3218</f>
        <v>1077.127</v>
      </c>
      <c r="P3218" s="16" t="n">
        <f aca="false">IF(L3218&gt;0,O3218/L3218,"")</f>
        <v>0.142857142857143</v>
      </c>
    </row>
    <row r="3219" customFormat="false" ht="15" hidden="false" customHeight="false" outlineLevel="0" collapsed="false">
      <c r="A3219" s="2" t="str">
        <f aca="false">RAW_DATA!A3215</f>
        <v>ORD-103214</v>
      </c>
      <c r="B3219" s="2" t="str">
        <f aca="false">RAW_DATA!B3215</f>
        <v>CUST-1043</v>
      </c>
      <c r="C3219" s="2" t="str">
        <f aca="false">RAW_DATA!C3215</f>
        <v>Women</v>
      </c>
      <c r="D3219" s="2" t="str">
        <f aca="false">RAW_DATA!D3215</f>
        <v>WOM-SUIT-001</v>
      </c>
      <c r="E3219" s="14" t="str">
        <f aca="false">RAW_DATA!E3215</f>
        <v>2024-10-15</v>
      </c>
      <c r="F3219" s="14" t="str">
        <f aca="false">RAW_DATA!F3215</f>
        <v>2024-10-18</v>
      </c>
      <c r="G3219" s="2" t="str">
        <f aca="false">RAW_DATA!G3215</f>
        <v>Bagmati</v>
      </c>
      <c r="H3219" s="4" t="n">
        <f aca="false">RAW_DATA!H3215</f>
        <v>6452.64</v>
      </c>
      <c r="I3219" s="5" t="n">
        <f aca="false">RAW_DATA!I3215</f>
        <v>30</v>
      </c>
      <c r="J3219" s="2" t="str">
        <f aca="false">RAW_DATA!J3215</f>
        <v>Yes</v>
      </c>
      <c r="K3219" s="15" t="n">
        <f aca="false">IF(AND(F3219&lt;&gt;"",E3219&lt;&gt;""),DATEVALUE(F3219)-DATEVALUE(E3219),"")</f>
        <v>3</v>
      </c>
      <c r="L3219" s="4" t="n">
        <f aca="false">H3219*(1-I3219/100)</f>
        <v>4516.848</v>
      </c>
      <c r="M3219" s="4" t="n">
        <f aca="false">H3219*CALCULATIONS!$B$2</f>
        <v>3871.584</v>
      </c>
      <c r="N3219" s="4" t="n">
        <f aca="false">IF(J3219="Yes",H3219*CALCULATIONS!$B$3,0)</f>
        <v>1290.528</v>
      </c>
      <c r="O3219" s="4" t="n">
        <f aca="false">L3219-M3219-N3219</f>
        <v>-645.264</v>
      </c>
      <c r="P3219" s="16" t="n">
        <f aca="false">IF(L3219&gt;0,O3219/L3219,"")</f>
        <v>-0.142857142857143</v>
      </c>
    </row>
    <row r="3220" customFormat="false" ht="15" hidden="false" customHeight="false" outlineLevel="0" collapsed="false">
      <c r="A3220" s="2" t="str">
        <f aca="false">RAW_DATA!A3216</f>
        <v>ORD-103215</v>
      </c>
      <c r="B3220" s="2" t="str">
        <f aca="false">RAW_DATA!B3216</f>
        <v>CUST-4948</v>
      </c>
      <c r="C3220" s="2" t="str">
        <f aca="false">RAW_DATA!C3216</f>
        <v>Kids</v>
      </c>
      <c r="D3220" s="2" t="str">
        <f aca="false">RAW_DATA!D3216</f>
        <v>KID-JACKET-001</v>
      </c>
      <c r="E3220" s="14" t="str">
        <f aca="false">RAW_DATA!E3216</f>
        <v>2024-09-06</v>
      </c>
      <c r="F3220" s="14" t="str">
        <f aca="false">RAW_DATA!F3216</f>
        <v>2024-09-11</v>
      </c>
      <c r="G3220" s="2" t="str">
        <f aca="false">RAW_DATA!G3216</f>
        <v>Lumbini</v>
      </c>
      <c r="H3220" s="4" t="n">
        <f aca="false">RAW_DATA!H3216</f>
        <v>13515.12</v>
      </c>
      <c r="I3220" s="5" t="n">
        <f aca="false">RAW_DATA!I3216</f>
        <v>30</v>
      </c>
      <c r="J3220" s="2" t="str">
        <f aca="false">RAW_DATA!J3216</f>
        <v>No</v>
      </c>
      <c r="K3220" s="15" t="n">
        <f aca="false">IF(AND(F3220&lt;&gt;"",E3220&lt;&gt;""),DATEVALUE(F3220)-DATEVALUE(E3220),"")</f>
        <v>5</v>
      </c>
      <c r="L3220" s="4" t="n">
        <f aca="false">H3220*(1-I3220/100)</f>
        <v>9460.584</v>
      </c>
      <c r="M3220" s="4" t="n">
        <f aca="false">H3220*CALCULATIONS!$B$2</f>
        <v>8109.072</v>
      </c>
      <c r="N3220" s="4" t="n">
        <f aca="false">IF(J3220="Yes",H3220*CALCULATIONS!$B$3,0)</f>
        <v>0</v>
      </c>
      <c r="O3220" s="4" t="n">
        <f aca="false">L3220-M3220-N3220</f>
        <v>1351.512</v>
      </c>
      <c r="P3220" s="16" t="n">
        <f aca="false">IF(L3220&gt;0,O3220/L3220,"")</f>
        <v>0.142857142857143</v>
      </c>
    </row>
    <row r="3221" customFormat="false" ht="15" hidden="false" customHeight="false" outlineLevel="0" collapsed="false">
      <c r="A3221" s="2" t="str">
        <f aca="false">RAW_DATA!A3217</f>
        <v>ORD-103216</v>
      </c>
      <c r="B3221" s="2" t="str">
        <f aca="false">RAW_DATA!B3217</f>
        <v>CUST-1782</v>
      </c>
      <c r="C3221" s="2" t="str">
        <f aca="false">RAW_DATA!C3217</f>
        <v>Men</v>
      </c>
      <c r="D3221" s="2" t="str">
        <f aca="false">RAW_DATA!D3217</f>
        <v>MEN-SHIRT-002</v>
      </c>
      <c r="E3221" s="14" t="str">
        <f aca="false">RAW_DATA!E3217</f>
        <v>2024-08-26</v>
      </c>
      <c r="F3221" s="14" t="str">
        <f aca="false">RAW_DATA!F3217</f>
        <v>2024-08-28</v>
      </c>
      <c r="G3221" s="2" t="str">
        <f aca="false">RAW_DATA!G3217</f>
        <v>Madhesh</v>
      </c>
      <c r="H3221" s="4" t="n">
        <f aca="false">RAW_DATA!H3217</f>
        <v>9109.26</v>
      </c>
      <c r="I3221" s="5" t="n">
        <f aca="false">RAW_DATA!I3217</f>
        <v>10</v>
      </c>
      <c r="J3221" s="2" t="str">
        <f aca="false">RAW_DATA!J3217</f>
        <v>Yes</v>
      </c>
      <c r="K3221" s="15" t="n">
        <f aca="false">IF(AND(F3221&lt;&gt;"",E3221&lt;&gt;""),DATEVALUE(F3221)-DATEVALUE(E3221),"")</f>
        <v>2</v>
      </c>
      <c r="L3221" s="4" t="n">
        <f aca="false">H3221*(1-I3221/100)</f>
        <v>8198.334</v>
      </c>
      <c r="M3221" s="4" t="n">
        <f aca="false">H3221*CALCULATIONS!$B$2</f>
        <v>5465.556</v>
      </c>
      <c r="N3221" s="4" t="n">
        <f aca="false">IF(J3221="Yes",H3221*CALCULATIONS!$B$3,0)</f>
        <v>1821.852</v>
      </c>
      <c r="O3221" s="4" t="n">
        <f aca="false">L3221-M3221-N3221</f>
        <v>910.926000000001</v>
      </c>
      <c r="P3221" s="16" t="n">
        <f aca="false">IF(L3221&gt;0,O3221/L3221,"")</f>
        <v>0.111111111111111</v>
      </c>
    </row>
    <row r="3222" customFormat="false" ht="15" hidden="false" customHeight="false" outlineLevel="0" collapsed="false">
      <c r="A3222" s="2" t="str">
        <f aca="false">RAW_DATA!A3218</f>
        <v>ORD-103217</v>
      </c>
      <c r="B3222" s="2" t="str">
        <f aca="false">RAW_DATA!B3218</f>
        <v>CUST-5306</v>
      </c>
      <c r="C3222" s="2" t="str">
        <f aca="false">RAW_DATA!C3218</f>
        <v>Men</v>
      </c>
      <c r="D3222" s="2" t="str">
        <f aca="false">RAW_DATA!D3218</f>
        <v>MEN-SUIT-001</v>
      </c>
      <c r="E3222" s="14" t="str">
        <f aca="false">RAW_DATA!E3218</f>
        <v>2024-04-27</v>
      </c>
      <c r="F3222" s="14" t="str">
        <f aca="false">RAW_DATA!F3218</f>
        <v>2024-05-05</v>
      </c>
      <c r="G3222" s="2" t="str">
        <f aca="false">RAW_DATA!G3218</f>
        <v>Gandaki</v>
      </c>
      <c r="H3222" s="4" t="n">
        <f aca="false">RAW_DATA!H3218</f>
        <v>7095.39</v>
      </c>
      <c r="I3222" s="5" t="n">
        <f aca="false">RAW_DATA!I3218</f>
        <v>15</v>
      </c>
      <c r="J3222" s="2" t="str">
        <f aca="false">RAW_DATA!J3218</f>
        <v>No</v>
      </c>
      <c r="K3222" s="15" t="n">
        <f aca="false">IF(AND(F3222&lt;&gt;"",E3222&lt;&gt;""),DATEVALUE(F3222)-DATEVALUE(E3222),"")</f>
        <v>8</v>
      </c>
      <c r="L3222" s="4" t="n">
        <f aca="false">H3222*(1-I3222/100)</f>
        <v>6031.0815</v>
      </c>
      <c r="M3222" s="4" t="n">
        <f aca="false">H3222*CALCULATIONS!$B$2</f>
        <v>4257.234</v>
      </c>
      <c r="N3222" s="4" t="n">
        <f aca="false">IF(J3222="Yes",H3222*CALCULATIONS!$B$3,0)</f>
        <v>0</v>
      </c>
      <c r="O3222" s="4" t="n">
        <f aca="false">L3222-M3222-N3222</f>
        <v>1773.8475</v>
      </c>
      <c r="P3222" s="16" t="n">
        <f aca="false">IF(L3222&gt;0,O3222/L3222,"")</f>
        <v>0.294117647058824</v>
      </c>
    </row>
    <row r="3223" customFormat="false" ht="15" hidden="false" customHeight="false" outlineLevel="0" collapsed="false">
      <c r="A3223" s="2" t="str">
        <f aca="false">RAW_DATA!A3219</f>
        <v>ORD-103218</v>
      </c>
      <c r="B3223" s="2" t="str">
        <f aca="false">RAW_DATA!B3219</f>
        <v>CUST-6984</v>
      </c>
      <c r="C3223" s="2" t="str">
        <f aca="false">RAW_DATA!C3219</f>
        <v>Men</v>
      </c>
      <c r="D3223" s="2" t="str">
        <f aca="false">RAW_DATA!D3219</f>
        <v>MEN-SHIRT-002</v>
      </c>
      <c r="E3223" s="14" t="str">
        <f aca="false">RAW_DATA!E3219</f>
        <v>2024-10-01</v>
      </c>
      <c r="F3223" s="14" t="str">
        <f aca="false">RAW_DATA!F3219</f>
        <v>2024-10-06</v>
      </c>
      <c r="G3223" s="2" t="str">
        <f aca="false">RAW_DATA!G3219</f>
        <v>Karnali</v>
      </c>
      <c r="H3223" s="4" t="n">
        <f aca="false">RAW_DATA!H3219</f>
        <v>4305.02</v>
      </c>
      <c r="I3223" s="5" t="n">
        <f aca="false">RAW_DATA!I3219</f>
        <v>25</v>
      </c>
      <c r="J3223" s="2" t="str">
        <f aca="false">RAW_DATA!J3219</f>
        <v>Yes</v>
      </c>
      <c r="K3223" s="15" t="n">
        <f aca="false">IF(AND(F3223&lt;&gt;"",E3223&lt;&gt;""),DATEVALUE(F3223)-DATEVALUE(E3223),"")</f>
        <v>5</v>
      </c>
      <c r="L3223" s="4" t="n">
        <f aca="false">H3223*(1-I3223/100)</f>
        <v>3228.765</v>
      </c>
      <c r="M3223" s="4" t="n">
        <f aca="false">H3223*CALCULATIONS!$B$2</f>
        <v>2583.012</v>
      </c>
      <c r="N3223" s="4" t="n">
        <f aca="false">IF(J3223="Yes",H3223*CALCULATIONS!$B$3,0)</f>
        <v>861.004</v>
      </c>
      <c r="O3223" s="4" t="n">
        <f aca="false">L3223-M3223-N3223</f>
        <v>-215.251</v>
      </c>
      <c r="P3223" s="16" t="n">
        <f aca="false">IF(L3223&gt;0,O3223/L3223,"")</f>
        <v>-0.0666666666666667</v>
      </c>
    </row>
    <row r="3224" customFormat="false" ht="15" hidden="false" customHeight="false" outlineLevel="0" collapsed="false">
      <c r="A3224" s="2" t="str">
        <f aca="false">RAW_DATA!A3220</f>
        <v>ORD-103219</v>
      </c>
      <c r="B3224" s="2" t="str">
        <f aca="false">RAW_DATA!B3220</f>
        <v>CUST-8992</v>
      </c>
      <c r="C3224" s="2" t="str">
        <f aca="false">RAW_DATA!C3220</f>
        <v>Women</v>
      </c>
      <c r="D3224" s="2" t="str">
        <f aca="false">RAW_DATA!D3220</f>
        <v>WOM-CARDIGAN-001</v>
      </c>
      <c r="E3224" s="14" t="str">
        <f aca="false">RAW_DATA!E3220</f>
        <v>2024-06-24</v>
      </c>
      <c r="F3224" s="14" t="str">
        <f aca="false">RAW_DATA!F3220</f>
        <v>2024-06-28</v>
      </c>
      <c r="G3224" s="2" t="str">
        <f aca="false">RAW_DATA!G3220</f>
        <v>Madhesh</v>
      </c>
      <c r="H3224" s="4" t="n">
        <f aca="false">RAW_DATA!H3220</f>
        <v>2006</v>
      </c>
      <c r="I3224" s="5" t="n">
        <f aca="false">RAW_DATA!I3220</f>
        <v>10</v>
      </c>
      <c r="J3224" s="2" t="str">
        <f aca="false">RAW_DATA!J3220</f>
        <v>No</v>
      </c>
      <c r="K3224" s="15" t="n">
        <f aca="false">IF(AND(F3224&lt;&gt;"",E3224&lt;&gt;""),DATEVALUE(F3224)-DATEVALUE(E3224),"")</f>
        <v>4</v>
      </c>
      <c r="L3224" s="4" t="n">
        <f aca="false">H3224*(1-I3224/100)</f>
        <v>1805.4</v>
      </c>
      <c r="M3224" s="4" t="n">
        <f aca="false">H3224*CALCULATIONS!$B$2</f>
        <v>1203.6</v>
      </c>
      <c r="N3224" s="4" t="n">
        <f aca="false">IF(J3224="Yes",H3224*CALCULATIONS!$B$3,0)</f>
        <v>0</v>
      </c>
      <c r="O3224" s="4" t="n">
        <f aca="false">L3224-M3224-N3224</f>
        <v>601.8</v>
      </c>
      <c r="P3224" s="16" t="n">
        <f aca="false">IF(L3224&gt;0,O3224/L3224,"")</f>
        <v>0.333333333333333</v>
      </c>
    </row>
    <row r="3225" customFormat="false" ht="15" hidden="false" customHeight="false" outlineLevel="0" collapsed="false">
      <c r="A3225" s="2" t="str">
        <f aca="false">RAW_DATA!A3221</f>
        <v>ORD-103220</v>
      </c>
      <c r="B3225" s="2" t="str">
        <f aca="false">RAW_DATA!B3221</f>
        <v>CUST-4895</v>
      </c>
      <c r="C3225" s="2" t="str">
        <f aca="false">RAW_DATA!C3221</f>
        <v>Men</v>
      </c>
      <c r="D3225" s="2" t="str">
        <f aca="false">RAW_DATA!D3221</f>
        <v>MEN-POLO-001</v>
      </c>
      <c r="E3225" s="14" t="str">
        <f aca="false">RAW_DATA!E3221</f>
        <v>2024-04-19</v>
      </c>
      <c r="F3225" s="14" t="str">
        <f aca="false">RAW_DATA!F3221</f>
        <v>2024-04-26</v>
      </c>
      <c r="G3225" s="2" t="str">
        <f aca="false">RAW_DATA!G3221</f>
        <v>Gandaki</v>
      </c>
      <c r="H3225" s="4" t="n">
        <f aca="false">RAW_DATA!H3221</f>
        <v>5924.34</v>
      </c>
      <c r="I3225" s="5" t="n">
        <f aca="false">RAW_DATA!I3221</f>
        <v>25</v>
      </c>
      <c r="J3225" s="2" t="str">
        <f aca="false">RAW_DATA!J3221</f>
        <v>No</v>
      </c>
      <c r="K3225" s="15" t="n">
        <f aca="false">IF(AND(F3225&lt;&gt;"",E3225&lt;&gt;""),DATEVALUE(F3225)-DATEVALUE(E3225),"")</f>
        <v>7</v>
      </c>
      <c r="L3225" s="4" t="n">
        <f aca="false">H3225*(1-I3225/100)</f>
        <v>4443.255</v>
      </c>
      <c r="M3225" s="4" t="n">
        <f aca="false">H3225*CALCULATIONS!$B$2</f>
        <v>3554.604</v>
      </c>
      <c r="N3225" s="4" t="n">
        <f aca="false">IF(J3225="Yes",H3225*CALCULATIONS!$B$3,0)</f>
        <v>0</v>
      </c>
      <c r="O3225" s="4" t="n">
        <f aca="false">L3225-M3225-N3225</f>
        <v>888.651</v>
      </c>
      <c r="P3225" s="16" t="n">
        <f aca="false">IF(L3225&gt;0,O3225/L3225,"")</f>
        <v>0.2</v>
      </c>
    </row>
    <row r="3226" customFormat="false" ht="15" hidden="false" customHeight="false" outlineLevel="0" collapsed="false">
      <c r="A3226" s="2" t="str">
        <f aca="false">RAW_DATA!A3222</f>
        <v>ORD-103221</v>
      </c>
      <c r="B3226" s="2" t="str">
        <f aca="false">RAW_DATA!B3222</f>
        <v>CUST-6636</v>
      </c>
      <c r="C3226" s="2" t="str">
        <f aca="false">RAW_DATA!C3222</f>
        <v>Kids</v>
      </c>
      <c r="D3226" s="2" t="str">
        <f aca="false">RAW_DATA!D3222</f>
        <v>KID-ONESIE-001</v>
      </c>
      <c r="E3226" s="14" t="str">
        <f aca="false">RAW_DATA!E3222</f>
        <v>2024-01-10</v>
      </c>
      <c r="F3226" s="14" t="str">
        <f aca="false">RAW_DATA!F3222</f>
        <v>2024-01-19</v>
      </c>
      <c r="G3226" s="2" t="str">
        <f aca="false">RAW_DATA!G3222</f>
        <v>Madhesh</v>
      </c>
      <c r="H3226" s="4" t="n">
        <f aca="false">RAW_DATA!H3222</f>
        <v>5568.01</v>
      </c>
      <c r="I3226" s="5" t="n">
        <f aca="false">RAW_DATA!I3222</f>
        <v>10</v>
      </c>
      <c r="J3226" s="2" t="str">
        <f aca="false">RAW_DATA!J3222</f>
        <v>No</v>
      </c>
      <c r="K3226" s="15" t="n">
        <f aca="false">IF(AND(F3226&lt;&gt;"",E3226&lt;&gt;""),DATEVALUE(F3226)-DATEVALUE(E3226),"")</f>
        <v>9</v>
      </c>
      <c r="L3226" s="4" t="n">
        <f aca="false">H3226*(1-I3226/100)</f>
        <v>5011.209</v>
      </c>
      <c r="M3226" s="4" t="n">
        <f aca="false">H3226*CALCULATIONS!$B$2</f>
        <v>3340.806</v>
      </c>
      <c r="N3226" s="4" t="n">
        <f aca="false">IF(J3226="Yes",H3226*CALCULATIONS!$B$3,0)</f>
        <v>0</v>
      </c>
      <c r="O3226" s="4" t="n">
        <f aca="false">L3226-M3226-N3226</f>
        <v>1670.403</v>
      </c>
      <c r="P3226" s="16" t="n">
        <f aca="false">IF(L3226&gt;0,O3226/L3226,"")</f>
        <v>0.333333333333333</v>
      </c>
    </row>
    <row r="3227" customFormat="false" ht="15" hidden="false" customHeight="false" outlineLevel="0" collapsed="false">
      <c r="A3227" s="2" t="str">
        <f aca="false">RAW_DATA!A3223</f>
        <v>ORD-103222</v>
      </c>
      <c r="B3227" s="2" t="str">
        <f aca="false">RAW_DATA!B3223</f>
        <v>CUST-1725</v>
      </c>
      <c r="C3227" s="2" t="str">
        <f aca="false">RAW_DATA!C3223</f>
        <v>Women</v>
      </c>
      <c r="D3227" s="2" t="str">
        <f aca="false">RAW_DATA!D3223</f>
        <v>WOM-SCARF-001</v>
      </c>
      <c r="E3227" s="14" t="str">
        <f aca="false">RAW_DATA!E3223</f>
        <v>2024-09-13</v>
      </c>
      <c r="F3227" s="14" t="str">
        <f aca="false">RAW_DATA!F3223</f>
        <v>2024-09-15</v>
      </c>
      <c r="G3227" s="2" t="str">
        <f aca="false">RAW_DATA!G3223</f>
        <v>Madhesh</v>
      </c>
      <c r="H3227" s="4" t="n">
        <f aca="false">RAW_DATA!H3223</f>
        <v>5750.82</v>
      </c>
      <c r="I3227" s="5" t="n">
        <f aca="false">RAW_DATA!I3223</f>
        <v>15</v>
      </c>
      <c r="J3227" s="2" t="str">
        <f aca="false">RAW_DATA!J3223</f>
        <v>No</v>
      </c>
      <c r="K3227" s="15" t="n">
        <f aca="false">IF(AND(F3227&lt;&gt;"",E3227&lt;&gt;""),DATEVALUE(F3227)-DATEVALUE(E3227),"")</f>
        <v>2</v>
      </c>
      <c r="L3227" s="4" t="n">
        <f aca="false">H3227*(1-I3227/100)</f>
        <v>4888.197</v>
      </c>
      <c r="M3227" s="4" t="n">
        <f aca="false">H3227*CALCULATIONS!$B$2</f>
        <v>3450.492</v>
      </c>
      <c r="N3227" s="4" t="n">
        <f aca="false">IF(J3227="Yes",H3227*CALCULATIONS!$B$3,0)</f>
        <v>0</v>
      </c>
      <c r="O3227" s="4" t="n">
        <f aca="false">L3227-M3227-N3227</f>
        <v>1437.705</v>
      </c>
      <c r="P3227" s="16" t="n">
        <f aca="false">IF(L3227&gt;0,O3227/L3227,"")</f>
        <v>0.294117647058824</v>
      </c>
    </row>
    <row r="3228" customFormat="false" ht="15" hidden="false" customHeight="false" outlineLevel="0" collapsed="false">
      <c r="A3228" s="2" t="str">
        <f aca="false">RAW_DATA!A3224</f>
        <v>ORD-103223</v>
      </c>
      <c r="B3228" s="2" t="str">
        <f aca="false">RAW_DATA!B3224</f>
        <v>CUST-4904</v>
      </c>
      <c r="C3228" s="2" t="str">
        <f aca="false">RAW_DATA!C3224</f>
        <v>Men</v>
      </c>
      <c r="D3228" s="2" t="str">
        <f aca="false">RAW_DATA!D3224</f>
        <v>MEN-CHINO-001</v>
      </c>
      <c r="E3228" s="14" t="str">
        <f aca="false">RAW_DATA!E3224</f>
        <v>2024-03-01</v>
      </c>
      <c r="F3228" s="14" t="str">
        <f aca="false">RAW_DATA!F3224</f>
        <v>2024-03-09</v>
      </c>
      <c r="G3228" s="2" t="str">
        <f aca="false">RAW_DATA!G3224</f>
        <v>Lumbini</v>
      </c>
      <c r="H3228" s="4" t="n">
        <f aca="false">RAW_DATA!H3224</f>
        <v>9607.01</v>
      </c>
      <c r="I3228" s="5" t="n">
        <f aca="false">RAW_DATA!I3224</f>
        <v>10</v>
      </c>
      <c r="J3228" s="2" t="str">
        <f aca="false">RAW_DATA!J3224</f>
        <v>No</v>
      </c>
      <c r="K3228" s="15" t="n">
        <f aca="false">IF(AND(F3228&lt;&gt;"",E3228&lt;&gt;""),DATEVALUE(F3228)-DATEVALUE(E3228),"")</f>
        <v>8</v>
      </c>
      <c r="L3228" s="4" t="n">
        <f aca="false">H3228*(1-I3228/100)</f>
        <v>8646.309</v>
      </c>
      <c r="M3228" s="4" t="n">
        <f aca="false">H3228*CALCULATIONS!$B$2</f>
        <v>5764.206</v>
      </c>
      <c r="N3228" s="4" t="n">
        <f aca="false">IF(J3228="Yes",H3228*CALCULATIONS!$B$3,0)</f>
        <v>0</v>
      </c>
      <c r="O3228" s="4" t="n">
        <f aca="false">L3228-M3228-N3228</f>
        <v>2882.103</v>
      </c>
      <c r="P3228" s="16" t="n">
        <f aca="false">IF(L3228&gt;0,O3228/L3228,"")</f>
        <v>0.333333333333333</v>
      </c>
    </row>
    <row r="3229" customFormat="false" ht="15" hidden="false" customHeight="false" outlineLevel="0" collapsed="false">
      <c r="A3229" s="2" t="str">
        <f aca="false">RAW_DATA!A3225</f>
        <v>ORD-103224</v>
      </c>
      <c r="B3229" s="2" t="str">
        <f aca="false">RAW_DATA!B3225</f>
        <v>CUST-8284</v>
      </c>
      <c r="C3229" s="2" t="str">
        <f aca="false">RAW_DATA!C3225</f>
        <v>Men</v>
      </c>
      <c r="D3229" s="2" t="str">
        <f aca="false">RAW_DATA!D3225</f>
        <v>MEN-JACKET-001</v>
      </c>
      <c r="E3229" s="14" t="str">
        <f aca="false">RAW_DATA!E3225</f>
        <v>2024-02-22</v>
      </c>
      <c r="F3229" s="14" t="str">
        <f aca="false">RAW_DATA!F3225</f>
        <v>2024-02-26</v>
      </c>
      <c r="G3229" s="2" t="str">
        <f aca="false">RAW_DATA!G3225</f>
        <v>Madhesh</v>
      </c>
      <c r="H3229" s="4" t="n">
        <f aca="false">RAW_DATA!H3225</f>
        <v>764.52</v>
      </c>
      <c r="I3229" s="5" t="n">
        <f aca="false">RAW_DATA!I3225</f>
        <v>10</v>
      </c>
      <c r="J3229" s="2" t="str">
        <f aca="false">RAW_DATA!J3225</f>
        <v>No</v>
      </c>
      <c r="K3229" s="15" t="n">
        <f aca="false">IF(AND(F3229&lt;&gt;"",E3229&lt;&gt;""),DATEVALUE(F3229)-DATEVALUE(E3229),"")</f>
        <v>4</v>
      </c>
      <c r="L3229" s="4" t="n">
        <f aca="false">H3229*(1-I3229/100)</f>
        <v>688.068</v>
      </c>
      <c r="M3229" s="4" t="n">
        <f aca="false">H3229*CALCULATIONS!$B$2</f>
        <v>458.712</v>
      </c>
      <c r="N3229" s="4" t="n">
        <f aca="false">IF(J3229="Yes",H3229*CALCULATIONS!$B$3,0)</f>
        <v>0</v>
      </c>
      <c r="O3229" s="4" t="n">
        <f aca="false">L3229-M3229-N3229</f>
        <v>229.356</v>
      </c>
      <c r="P3229" s="16" t="n">
        <f aca="false">IF(L3229&gt;0,O3229/L3229,"")</f>
        <v>0.333333333333333</v>
      </c>
    </row>
    <row r="3230" customFormat="false" ht="15" hidden="false" customHeight="false" outlineLevel="0" collapsed="false">
      <c r="A3230" s="2" t="str">
        <f aca="false">RAW_DATA!A3226</f>
        <v>ORD-103225</v>
      </c>
      <c r="B3230" s="2" t="str">
        <f aca="false">RAW_DATA!B3226</f>
        <v>CUST-5023</v>
      </c>
      <c r="C3230" s="2" t="str">
        <f aca="false">RAW_DATA!C3226</f>
        <v>Women</v>
      </c>
      <c r="D3230" s="2" t="str">
        <f aca="false">RAW_DATA!D3226</f>
        <v>WOM-SAREE-001</v>
      </c>
      <c r="E3230" s="14" t="str">
        <f aca="false">RAW_DATA!E3226</f>
        <v>2024-09-07</v>
      </c>
      <c r="F3230" s="14" t="str">
        <f aca="false">RAW_DATA!F3226</f>
        <v>2024-09-15</v>
      </c>
      <c r="G3230" s="2" t="str">
        <f aca="false">RAW_DATA!G3226</f>
        <v>Bagmati</v>
      </c>
      <c r="H3230" s="4" t="n">
        <f aca="false">RAW_DATA!H3226</f>
        <v>10206.89</v>
      </c>
      <c r="I3230" s="5" t="n">
        <f aca="false">RAW_DATA!I3226</f>
        <v>15</v>
      </c>
      <c r="J3230" s="2" t="str">
        <f aca="false">RAW_DATA!J3226</f>
        <v>No</v>
      </c>
      <c r="K3230" s="15" t="n">
        <f aca="false">IF(AND(F3230&lt;&gt;"",E3230&lt;&gt;""),DATEVALUE(F3230)-DATEVALUE(E3230),"")</f>
        <v>8</v>
      </c>
      <c r="L3230" s="4" t="n">
        <f aca="false">H3230*(1-I3230/100)</f>
        <v>8675.8565</v>
      </c>
      <c r="M3230" s="4" t="n">
        <f aca="false">H3230*CALCULATIONS!$B$2</f>
        <v>6124.134</v>
      </c>
      <c r="N3230" s="4" t="n">
        <f aca="false">IF(J3230="Yes",H3230*CALCULATIONS!$B$3,0)</f>
        <v>0</v>
      </c>
      <c r="O3230" s="4" t="n">
        <f aca="false">L3230-M3230-N3230</f>
        <v>2551.7225</v>
      </c>
      <c r="P3230" s="16" t="n">
        <f aca="false">IF(L3230&gt;0,O3230/L3230,"")</f>
        <v>0.294117647058824</v>
      </c>
    </row>
    <row r="3231" customFormat="false" ht="15" hidden="false" customHeight="false" outlineLevel="0" collapsed="false">
      <c r="A3231" s="2" t="str">
        <f aca="false">RAW_DATA!A3227</f>
        <v>ORD-103226</v>
      </c>
      <c r="B3231" s="2" t="str">
        <f aca="false">RAW_DATA!B3227</f>
        <v>CUST-4551</v>
      </c>
      <c r="C3231" s="2" t="str">
        <f aca="false">RAW_DATA!C3227</f>
        <v>Kids</v>
      </c>
      <c r="D3231" s="2" t="str">
        <f aca="false">RAW_DATA!D3227</f>
        <v>KID-FROCK-001</v>
      </c>
      <c r="E3231" s="14" t="str">
        <f aca="false">RAW_DATA!E3227</f>
        <v>2024-06-23</v>
      </c>
      <c r="F3231" s="14" t="str">
        <f aca="false">RAW_DATA!F3227</f>
        <v>2024-07-08</v>
      </c>
      <c r="G3231" s="2" t="str">
        <f aca="false">RAW_DATA!G3227</f>
        <v>Gandaki</v>
      </c>
      <c r="H3231" s="4" t="n">
        <f aca="false">RAW_DATA!H3227</f>
        <v>5130.46</v>
      </c>
      <c r="I3231" s="5" t="n">
        <f aca="false">RAW_DATA!I3227</f>
        <v>25</v>
      </c>
      <c r="J3231" s="2" t="str">
        <f aca="false">RAW_DATA!J3227</f>
        <v>No</v>
      </c>
      <c r="K3231" s="15" t="n">
        <f aca="false">IF(AND(F3231&lt;&gt;"",E3231&lt;&gt;""),DATEVALUE(F3231)-DATEVALUE(E3231),"")</f>
        <v>15</v>
      </c>
      <c r="L3231" s="4" t="n">
        <f aca="false">H3231*(1-I3231/100)</f>
        <v>3847.845</v>
      </c>
      <c r="M3231" s="4" t="n">
        <f aca="false">H3231*CALCULATIONS!$B$2</f>
        <v>3078.276</v>
      </c>
      <c r="N3231" s="4" t="n">
        <f aca="false">IF(J3231="Yes",H3231*CALCULATIONS!$B$3,0)</f>
        <v>0</v>
      </c>
      <c r="O3231" s="4" t="n">
        <f aca="false">L3231-M3231-N3231</f>
        <v>769.569</v>
      </c>
      <c r="P3231" s="16" t="n">
        <f aca="false">IF(L3231&gt;0,O3231/L3231,"")</f>
        <v>0.2</v>
      </c>
    </row>
    <row r="3232" customFormat="false" ht="15" hidden="false" customHeight="false" outlineLevel="0" collapsed="false">
      <c r="A3232" s="2" t="str">
        <f aca="false">RAW_DATA!A3228</f>
        <v>ORD-103227</v>
      </c>
      <c r="B3232" s="2" t="str">
        <f aca="false">RAW_DATA!B3228</f>
        <v>CUST-7361</v>
      </c>
      <c r="C3232" s="2" t="str">
        <f aca="false">RAW_DATA!C3228</f>
        <v>Women</v>
      </c>
      <c r="D3232" s="2" t="str">
        <f aca="false">RAW_DATA!D3228</f>
        <v>WOM-JEANS-001</v>
      </c>
      <c r="E3232" s="14" t="str">
        <f aca="false">RAW_DATA!E3228</f>
        <v>2024-03-03</v>
      </c>
      <c r="F3232" s="14" t="str">
        <f aca="false">RAW_DATA!F3228</f>
        <v>2024-03-08</v>
      </c>
      <c r="G3232" s="2" t="str">
        <f aca="false">RAW_DATA!G3228</f>
        <v>Madhesh</v>
      </c>
      <c r="H3232" s="4" t="n">
        <f aca="false">RAW_DATA!H3228</f>
        <v>6335.12</v>
      </c>
      <c r="I3232" s="5" t="n">
        <f aca="false">RAW_DATA!I3228</f>
        <v>30</v>
      </c>
      <c r="J3232" s="2" t="str">
        <f aca="false">RAW_DATA!J3228</f>
        <v>No</v>
      </c>
      <c r="K3232" s="15" t="n">
        <f aca="false">IF(AND(F3232&lt;&gt;"",E3232&lt;&gt;""),DATEVALUE(F3232)-DATEVALUE(E3232),"")</f>
        <v>5</v>
      </c>
      <c r="L3232" s="4" t="n">
        <f aca="false">H3232*(1-I3232/100)</f>
        <v>4434.584</v>
      </c>
      <c r="M3232" s="4" t="n">
        <f aca="false">H3232*CALCULATIONS!$B$2</f>
        <v>3801.072</v>
      </c>
      <c r="N3232" s="4" t="n">
        <f aca="false">IF(J3232="Yes",H3232*CALCULATIONS!$B$3,0)</f>
        <v>0</v>
      </c>
      <c r="O3232" s="4" t="n">
        <f aca="false">L3232-M3232-N3232</f>
        <v>633.512</v>
      </c>
      <c r="P3232" s="16" t="n">
        <f aca="false">IF(L3232&gt;0,O3232/L3232,"")</f>
        <v>0.142857142857143</v>
      </c>
    </row>
    <row r="3233" customFormat="false" ht="15" hidden="false" customHeight="false" outlineLevel="0" collapsed="false">
      <c r="A3233" s="2" t="str">
        <f aca="false">RAW_DATA!A3229</f>
        <v>ORD-103228</v>
      </c>
      <c r="B3233" s="2" t="str">
        <f aca="false">RAW_DATA!B3229</f>
        <v>CUST-8181</v>
      </c>
      <c r="C3233" s="2" t="str">
        <f aca="false">RAW_DATA!C3229</f>
        <v>Men</v>
      </c>
      <c r="D3233" s="2" t="str">
        <f aca="false">RAW_DATA!D3229</f>
        <v>MEN-SHIRT-002</v>
      </c>
      <c r="E3233" s="14" t="str">
        <f aca="false">RAW_DATA!E3229</f>
        <v>2024-12-03</v>
      </c>
      <c r="F3233" s="14" t="str">
        <f aca="false">RAW_DATA!F3229</f>
        <v>2024-12-12</v>
      </c>
      <c r="G3233" s="2" t="str">
        <f aca="false">RAW_DATA!G3229</f>
        <v>Madhesh</v>
      </c>
      <c r="H3233" s="4" t="n">
        <f aca="false">RAW_DATA!H3229</f>
        <v>10328.17</v>
      </c>
      <c r="I3233" s="5" t="n">
        <f aca="false">RAW_DATA!I3229</f>
        <v>20</v>
      </c>
      <c r="J3233" s="2" t="str">
        <f aca="false">RAW_DATA!J3229</f>
        <v>No</v>
      </c>
      <c r="K3233" s="15" t="n">
        <f aca="false">IF(AND(F3233&lt;&gt;"",E3233&lt;&gt;""),DATEVALUE(F3233)-DATEVALUE(E3233),"")</f>
        <v>9</v>
      </c>
      <c r="L3233" s="4" t="n">
        <f aca="false">H3233*(1-I3233/100)</f>
        <v>8262.536</v>
      </c>
      <c r="M3233" s="4" t="n">
        <f aca="false">H3233*CALCULATIONS!$B$2</f>
        <v>6196.902</v>
      </c>
      <c r="N3233" s="4" t="n">
        <f aca="false">IF(J3233="Yes",H3233*CALCULATIONS!$B$3,0)</f>
        <v>0</v>
      </c>
      <c r="O3233" s="4" t="n">
        <f aca="false">L3233-M3233-N3233</f>
        <v>2065.634</v>
      </c>
      <c r="P3233" s="16" t="n">
        <f aca="false">IF(L3233&gt;0,O3233/L3233,"")</f>
        <v>0.25</v>
      </c>
    </row>
    <row r="3234" customFormat="false" ht="15" hidden="false" customHeight="false" outlineLevel="0" collapsed="false">
      <c r="A3234" s="2" t="str">
        <f aca="false">RAW_DATA!A3230</f>
        <v>ORD-103229</v>
      </c>
      <c r="B3234" s="2" t="str">
        <f aca="false">RAW_DATA!B3230</f>
        <v>CUST-3917</v>
      </c>
      <c r="C3234" s="2" t="str">
        <f aca="false">RAW_DATA!C3230</f>
        <v>Women</v>
      </c>
      <c r="D3234" s="2" t="str">
        <f aca="false">RAW_DATA!D3230</f>
        <v>WOM-LEHENGA-001</v>
      </c>
      <c r="E3234" s="14" t="str">
        <f aca="false">RAW_DATA!E3230</f>
        <v>2024-10-21</v>
      </c>
      <c r="F3234" s="14" t="str">
        <f aca="false">RAW_DATA!F3230</f>
        <v>2024-10-22</v>
      </c>
      <c r="G3234" s="2" t="str">
        <f aca="false">RAW_DATA!G3230</f>
        <v>Madhesh</v>
      </c>
      <c r="H3234" s="4" t="n">
        <f aca="false">RAW_DATA!H3230</f>
        <v>9869.98</v>
      </c>
      <c r="I3234" s="5" t="n">
        <f aca="false">RAW_DATA!I3230</f>
        <v>30</v>
      </c>
      <c r="J3234" s="2" t="str">
        <f aca="false">RAW_DATA!J3230</f>
        <v>No</v>
      </c>
      <c r="K3234" s="15" t="n">
        <f aca="false">IF(AND(F3234&lt;&gt;"",E3234&lt;&gt;""),DATEVALUE(F3234)-DATEVALUE(E3234),"")</f>
        <v>1</v>
      </c>
      <c r="L3234" s="4" t="n">
        <f aca="false">H3234*(1-I3234/100)</f>
        <v>6908.986</v>
      </c>
      <c r="M3234" s="4" t="n">
        <f aca="false">H3234*CALCULATIONS!$B$2</f>
        <v>5921.988</v>
      </c>
      <c r="N3234" s="4" t="n">
        <f aca="false">IF(J3234="Yes",H3234*CALCULATIONS!$B$3,0)</f>
        <v>0</v>
      </c>
      <c r="O3234" s="4" t="n">
        <f aca="false">L3234-M3234-N3234</f>
        <v>986.998</v>
      </c>
      <c r="P3234" s="16" t="n">
        <f aca="false">IF(L3234&gt;0,O3234/L3234,"")</f>
        <v>0.142857142857143</v>
      </c>
    </row>
    <row r="3235" customFormat="false" ht="15" hidden="false" customHeight="false" outlineLevel="0" collapsed="false">
      <c r="A3235" s="2" t="str">
        <f aca="false">RAW_DATA!A3231</f>
        <v>ORD-103230</v>
      </c>
      <c r="B3235" s="2" t="str">
        <f aca="false">RAW_DATA!B3231</f>
        <v>CUST-6982</v>
      </c>
      <c r="C3235" s="2" t="str">
        <f aca="false">RAW_DATA!C3231</f>
        <v>Kids</v>
      </c>
      <c r="D3235" s="2" t="str">
        <f aca="false">RAW_DATA!D3231</f>
        <v>KID-UNIFORM-001</v>
      </c>
      <c r="E3235" s="14" t="str">
        <f aca="false">RAW_DATA!E3231</f>
        <v>2024-12-26</v>
      </c>
      <c r="F3235" s="14" t="str">
        <f aca="false">RAW_DATA!F3231</f>
        <v>2024-12-29</v>
      </c>
      <c r="G3235" s="2" t="str">
        <f aca="false">RAW_DATA!G3231</f>
        <v>Madhesh</v>
      </c>
      <c r="H3235" s="4" t="n">
        <f aca="false">RAW_DATA!H3231</f>
        <v>6269.09</v>
      </c>
      <c r="I3235" s="5" t="n">
        <f aca="false">RAW_DATA!I3231</f>
        <v>0</v>
      </c>
      <c r="J3235" s="2" t="str">
        <f aca="false">RAW_DATA!J3231</f>
        <v>No</v>
      </c>
      <c r="K3235" s="15" t="n">
        <f aca="false">IF(AND(F3235&lt;&gt;"",E3235&lt;&gt;""),DATEVALUE(F3235)-DATEVALUE(E3235),"")</f>
        <v>3</v>
      </c>
      <c r="L3235" s="4" t="n">
        <f aca="false">H3235*(1-I3235/100)</f>
        <v>6269.09</v>
      </c>
      <c r="M3235" s="4" t="n">
        <f aca="false">H3235*CALCULATIONS!$B$2</f>
        <v>3761.454</v>
      </c>
      <c r="N3235" s="4" t="n">
        <f aca="false">IF(J3235="Yes",H3235*CALCULATIONS!$B$3,0)</f>
        <v>0</v>
      </c>
      <c r="O3235" s="4" t="n">
        <f aca="false">L3235-M3235-N3235</f>
        <v>2507.636</v>
      </c>
      <c r="P3235" s="16" t="n">
        <f aca="false">IF(L3235&gt;0,O3235/L3235,"")</f>
        <v>0.4</v>
      </c>
    </row>
    <row r="3236" customFormat="false" ht="15" hidden="false" customHeight="false" outlineLevel="0" collapsed="false">
      <c r="A3236" s="2" t="str">
        <f aca="false">RAW_DATA!A3232</f>
        <v>ORD-103231</v>
      </c>
      <c r="B3236" s="2" t="str">
        <f aca="false">RAW_DATA!B3232</f>
        <v>CUST-5095</v>
      </c>
      <c r="C3236" s="2" t="str">
        <f aca="false">RAW_DATA!C3232</f>
        <v>Women</v>
      </c>
      <c r="D3236" s="2" t="str">
        <f aca="false">RAW_DATA!D3232</f>
        <v>WOM-TOP-001</v>
      </c>
      <c r="E3236" s="14" t="str">
        <f aca="false">RAW_DATA!E3232</f>
        <v>2024-10-26</v>
      </c>
      <c r="F3236" s="14" t="str">
        <f aca="false">RAW_DATA!F3232</f>
        <v>2024-10-31</v>
      </c>
      <c r="G3236" s="2" t="str">
        <f aca="false">RAW_DATA!G3232</f>
        <v>Lumbini</v>
      </c>
      <c r="H3236" s="4" t="n">
        <f aca="false">RAW_DATA!H3232</f>
        <v>11976.19</v>
      </c>
      <c r="I3236" s="5" t="n">
        <f aca="false">RAW_DATA!I3232</f>
        <v>30</v>
      </c>
      <c r="J3236" s="2" t="str">
        <f aca="false">RAW_DATA!J3232</f>
        <v>No</v>
      </c>
      <c r="K3236" s="15" t="n">
        <f aca="false">IF(AND(F3236&lt;&gt;"",E3236&lt;&gt;""),DATEVALUE(F3236)-DATEVALUE(E3236),"")</f>
        <v>5</v>
      </c>
      <c r="L3236" s="4" t="n">
        <f aca="false">H3236*(1-I3236/100)</f>
        <v>8383.333</v>
      </c>
      <c r="M3236" s="4" t="n">
        <f aca="false">H3236*CALCULATIONS!$B$2</f>
        <v>7185.714</v>
      </c>
      <c r="N3236" s="4" t="n">
        <f aca="false">IF(J3236="Yes",H3236*CALCULATIONS!$B$3,0)</f>
        <v>0</v>
      </c>
      <c r="O3236" s="4" t="n">
        <f aca="false">L3236-M3236-N3236</f>
        <v>1197.619</v>
      </c>
      <c r="P3236" s="16" t="n">
        <f aca="false">IF(L3236&gt;0,O3236/L3236,"")</f>
        <v>0.142857142857143</v>
      </c>
    </row>
    <row r="3237" customFormat="false" ht="15" hidden="false" customHeight="false" outlineLevel="0" collapsed="false">
      <c r="A3237" s="2" t="str">
        <f aca="false">RAW_DATA!A3233</f>
        <v>ORD-103232</v>
      </c>
      <c r="B3237" s="2" t="str">
        <f aca="false">RAW_DATA!B3233</f>
        <v>CUST-9637</v>
      </c>
      <c r="C3237" s="2" t="str">
        <f aca="false">RAW_DATA!C3233</f>
        <v>Men</v>
      </c>
      <c r="D3237" s="2" t="str">
        <f aca="false">RAW_DATA!D3233</f>
        <v>MEN-JEANS-002</v>
      </c>
      <c r="E3237" s="14" t="str">
        <f aca="false">RAW_DATA!E3233</f>
        <v>2024-07-07</v>
      </c>
      <c r="F3237" s="14" t="str">
        <f aca="false">RAW_DATA!F3233</f>
        <v>2024-07-17</v>
      </c>
      <c r="G3237" s="2" t="str">
        <f aca="false">RAW_DATA!G3233</f>
        <v>Lumbini</v>
      </c>
      <c r="H3237" s="4" t="n">
        <f aca="false">RAW_DATA!H3233</f>
        <v>14997.93</v>
      </c>
      <c r="I3237" s="5" t="n">
        <f aca="false">RAW_DATA!I3233</f>
        <v>15</v>
      </c>
      <c r="J3237" s="2" t="str">
        <f aca="false">RAW_DATA!J3233</f>
        <v>No</v>
      </c>
      <c r="K3237" s="15" t="n">
        <f aca="false">IF(AND(F3237&lt;&gt;"",E3237&lt;&gt;""),DATEVALUE(F3237)-DATEVALUE(E3237),"")</f>
        <v>10</v>
      </c>
      <c r="L3237" s="4" t="n">
        <f aca="false">H3237*(1-I3237/100)</f>
        <v>12748.2405</v>
      </c>
      <c r="M3237" s="4" t="n">
        <f aca="false">H3237*CALCULATIONS!$B$2</f>
        <v>8998.758</v>
      </c>
      <c r="N3237" s="4" t="n">
        <f aca="false">IF(J3237="Yes",H3237*CALCULATIONS!$B$3,0)</f>
        <v>0</v>
      </c>
      <c r="O3237" s="4" t="n">
        <f aca="false">L3237-M3237-N3237</f>
        <v>3749.4825</v>
      </c>
      <c r="P3237" s="16" t="n">
        <f aca="false">IF(L3237&gt;0,O3237/L3237,"")</f>
        <v>0.294117647058824</v>
      </c>
    </row>
    <row r="3238" customFormat="false" ht="15" hidden="false" customHeight="false" outlineLevel="0" collapsed="false">
      <c r="A3238" s="2" t="str">
        <f aca="false">RAW_DATA!A3234</f>
        <v>ORD-103233</v>
      </c>
      <c r="B3238" s="2" t="str">
        <f aca="false">RAW_DATA!B3234</f>
        <v>CUST-2398</v>
      </c>
      <c r="C3238" s="2" t="str">
        <f aca="false">RAW_DATA!C3234</f>
        <v>Women</v>
      </c>
      <c r="D3238" s="2" t="str">
        <f aca="false">RAW_DATA!D3234</f>
        <v>WOM-KURTA-001</v>
      </c>
      <c r="E3238" s="14" t="str">
        <f aca="false">RAW_DATA!E3234</f>
        <v>2024-09-30</v>
      </c>
      <c r="F3238" s="14" t="str">
        <f aca="false">RAW_DATA!F3234</f>
        <v>2024-10-06</v>
      </c>
      <c r="G3238" s="2" t="str">
        <f aca="false">RAW_DATA!G3234</f>
        <v>Madhesh</v>
      </c>
      <c r="H3238" s="4" t="n">
        <f aca="false">RAW_DATA!H3234</f>
        <v>2357.26</v>
      </c>
      <c r="I3238" s="5" t="n">
        <f aca="false">RAW_DATA!I3234</f>
        <v>15</v>
      </c>
      <c r="J3238" s="2" t="str">
        <f aca="false">RAW_DATA!J3234</f>
        <v>No</v>
      </c>
      <c r="K3238" s="15" t="n">
        <f aca="false">IF(AND(F3238&lt;&gt;"",E3238&lt;&gt;""),DATEVALUE(F3238)-DATEVALUE(E3238),"")</f>
        <v>6</v>
      </c>
      <c r="L3238" s="4" t="n">
        <f aca="false">H3238*(1-I3238/100)</f>
        <v>2003.671</v>
      </c>
      <c r="M3238" s="4" t="n">
        <f aca="false">H3238*CALCULATIONS!$B$2</f>
        <v>1414.356</v>
      </c>
      <c r="N3238" s="4" t="n">
        <f aca="false">IF(J3238="Yes",H3238*CALCULATIONS!$B$3,0)</f>
        <v>0</v>
      </c>
      <c r="O3238" s="4" t="n">
        <f aca="false">L3238-M3238-N3238</f>
        <v>589.315</v>
      </c>
      <c r="P3238" s="16" t="n">
        <f aca="false">IF(L3238&gt;0,O3238/L3238,"")</f>
        <v>0.294117647058824</v>
      </c>
    </row>
    <row r="3239" customFormat="false" ht="15" hidden="false" customHeight="false" outlineLevel="0" collapsed="false">
      <c r="A3239" s="2" t="str">
        <f aca="false">RAW_DATA!A3235</f>
        <v>ORD-103234</v>
      </c>
      <c r="B3239" s="2" t="str">
        <f aca="false">RAW_DATA!B3235</f>
        <v>CUST-4105</v>
      </c>
      <c r="C3239" s="2" t="str">
        <f aca="false">RAW_DATA!C3235</f>
        <v>Kids</v>
      </c>
      <c r="D3239" s="2" t="str">
        <f aca="false">RAW_DATA!D3235</f>
        <v>KID-DRESS-001</v>
      </c>
      <c r="E3239" s="14" t="str">
        <f aca="false">RAW_DATA!E3235</f>
        <v>2024-04-09</v>
      </c>
      <c r="F3239" s="14" t="str">
        <f aca="false">RAW_DATA!F3235</f>
        <v>2024-04-16</v>
      </c>
      <c r="G3239" s="2" t="str">
        <f aca="false">RAW_DATA!G3235</f>
        <v>Karnali</v>
      </c>
      <c r="H3239" s="4" t="n">
        <f aca="false">RAW_DATA!H3235</f>
        <v>2043.82</v>
      </c>
      <c r="I3239" s="5" t="n">
        <f aca="false">RAW_DATA!I3235</f>
        <v>30</v>
      </c>
      <c r="J3239" s="2" t="str">
        <f aca="false">RAW_DATA!J3235</f>
        <v>Yes</v>
      </c>
      <c r="K3239" s="15" t="n">
        <f aca="false">IF(AND(F3239&lt;&gt;"",E3239&lt;&gt;""),DATEVALUE(F3239)-DATEVALUE(E3239),"")</f>
        <v>7</v>
      </c>
      <c r="L3239" s="4" t="n">
        <f aca="false">H3239*(1-I3239/100)</f>
        <v>1430.674</v>
      </c>
      <c r="M3239" s="4" t="n">
        <f aca="false">H3239*CALCULATIONS!$B$2</f>
        <v>1226.292</v>
      </c>
      <c r="N3239" s="4" t="n">
        <f aca="false">IF(J3239="Yes",H3239*CALCULATIONS!$B$3,0)</f>
        <v>408.764</v>
      </c>
      <c r="O3239" s="4" t="n">
        <f aca="false">L3239-M3239-N3239</f>
        <v>-204.382</v>
      </c>
      <c r="P3239" s="16" t="n">
        <f aca="false">IF(L3239&gt;0,O3239/L3239,"")</f>
        <v>-0.142857142857143</v>
      </c>
    </row>
    <row r="3240" customFormat="false" ht="15" hidden="false" customHeight="false" outlineLevel="0" collapsed="false">
      <c r="A3240" s="2" t="str">
        <f aca="false">RAW_DATA!A3236</f>
        <v>ORD-103235</v>
      </c>
      <c r="B3240" s="2" t="str">
        <f aca="false">RAW_DATA!B3236</f>
        <v>CUST-8081</v>
      </c>
      <c r="C3240" s="2" t="str">
        <f aca="false">RAW_DATA!C3236</f>
        <v>Men</v>
      </c>
      <c r="D3240" s="2" t="str">
        <f aca="false">RAW_DATA!D3236</f>
        <v>MEN-TSHIRT-001</v>
      </c>
      <c r="E3240" s="14" t="str">
        <f aca="false">RAW_DATA!E3236</f>
        <v>2024-11-21</v>
      </c>
      <c r="F3240" s="14" t="str">
        <f aca="false">RAW_DATA!F3236</f>
        <v>2024-11-25</v>
      </c>
      <c r="G3240" s="2" t="str">
        <f aca="false">RAW_DATA!G3236</f>
        <v>Sudurpashchim</v>
      </c>
      <c r="H3240" s="4" t="n">
        <f aca="false">RAW_DATA!H3236</f>
        <v>2892.04</v>
      </c>
      <c r="I3240" s="5" t="n">
        <f aca="false">RAW_DATA!I3236</f>
        <v>10</v>
      </c>
      <c r="J3240" s="2" t="str">
        <f aca="false">RAW_DATA!J3236</f>
        <v>No</v>
      </c>
      <c r="K3240" s="15" t="n">
        <f aca="false">IF(AND(F3240&lt;&gt;"",E3240&lt;&gt;""),DATEVALUE(F3240)-DATEVALUE(E3240),"")</f>
        <v>4</v>
      </c>
      <c r="L3240" s="4" t="n">
        <f aca="false">H3240*(1-I3240/100)</f>
        <v>2602.836</v>
      </c>
      <c r="M3240" s="4" t="n">
        <f aca="false">H3240*CALCULATIONS!$B$2</f>
        <v>1735.224</v>
      </c>
      <c r="N3240" s="4" t="n">
        <f aca="false">IF(J3240="Yes",H3240*CALCULATIONS!$B$3,0)</f>
        <v>0</v>
      </c>
      <c r="O3240" s="4" t="n">
        <f aca="false">L3240-M3240-N3240</f>
        <v>867.612</v>
      </c>
      <c r="P3240" s="16" t="n">
        <f aca="false">IF(L3240&gt;0,O3240/L3240,"")</f>
        <v>0.333333333333333</v>
      </c>
    </row>
    <row r="3241" customFormat="false" ht="15" hidden="false" customHeight="false" outlineLevel="0" collapsed="false">
      <c r="A3241" s="2" t="str">
        <f aca="false">RAW_DATA!A3237</f>
        <v>ORD-103236</v>
      </c>
      <c r="B3241" s="2" t="str">
        <f aca="false">RAW_DATA!B3237</f>
        <v>CUST-2024</v>
      </c>
      <c r="C3241" s="2" t="str">
        <f aca="false">RAW_DATA!C3237</f>
        <v>Women</v>
      </c>
      <c r="D3241" s="2" t="str">
        <f aca="false">RAW_DATA!D3237</f>
        <v>WOM-TOP-001</v>
      </c>
      <c r="E3241" s="14" t="str">
        <f aca="false">RAW_DATA!E3237</f>
        <v>2024-10-17</v>
      </c>
      <c r="F3241" s="14" t="str">
        <f aca="false">RAW_DATA!F3237</f>
        <v>2024-10-22</v>
      </c>
      <c r="G3241" s="2" t="str">
        <f aca="false">RAW_DATA!G3237</f>
        <v>Madhesh</v>
      </c>
      <c r="H3241" s="4" t="n">
        <f aca="false">RAW_DATA!H3237</f>
        <v>11692.42</v>
      </c>
      <c r="I3241" s="5" t="n">
        <f aca="false">RAW_DATA!I3237</f>
        <v>25</v>
      </c>
      <c r="J3241" s="2" t="str">
        <f aca="false">RAW_DATA!J3237</f>
        <v>No</v>
      </c>
      <c r="K3241" s="15" t="n">
        <f aca="false">IF(AND(F3241&lt;&gt;"",E3241&lt;&gt;""),DATEVALUE(F3241)-DATEVALUE(E3241),"")</f>
        <v>5</v>
      </c>
      <c r="L3241" s="4" t="n">
        <f aca="false">H3241*(1-I3241/100)</f>
        <v>8769.315</v>
      </c>
      <c r="M3241" s="4" t="n">
        <f aca="false">H3241*CALCULATIONS!$B$2</f>
        <v>7015.452</v>
      </c>
      <c r="N3241" s="4" t="n">
        <f aca="false">IF(J3241="Yes",H3241*CALCULATIONS!$B$3,0)</f>
        <v>0</v>
      </c>
      <c r="O3241" s="4" t="n">
        <f aca="false">L3241-M3241-N3241</f>
        <v>1753.863</v>
      </c>
      <c r="P3241" s="16" t="n">
        <f aca="false">IF(L3241&gt;0,O3241/L3241,"")</f>
        <v>0.2</v>
      </c>
    </row>
    <row r="3242" customFormat="false" ht="15" hidden="false" customHeight="false" outlineLevel="0" collapsed="false">
      <c r="A3242" s="2" t="str">
        <f aca="false">RAW_DATA!A3238</f>
        <v>ORD-103237</v>
      </c>
      <c r="B3242" s="2" t="str">
        <f aca="false">RAW_DATA!B3238</f>
        <v>CUST-8475</v>
      </c>
      <c r="C3242" s="2" t="str">
        <f aca="false">RAW_DATA!C3238</f>
        <v>Kids</v>
      </c>
      <c r="D3242" s="2" t="str">
        <f aca="false">RAW_DATA!D3238</f>
        <v>KID-JACKET-001</v>
      </c>
      <c r="E3242" s="14" t="str">
        <f aca="false">RAW_DATA!E3238</f>
        <v>2024-12-07</v>
      </c>
      <c r="F3242" s="14" t="str">
        <f aca="false">RAW_DATA!F3238</f>
        <v>2024-12-08</v>
      </c>
      <c r="G3242" s="2" t="str">
        <f aca="false">RAW_DATA!G3238</f>
        <v>Gandaki</v>
      </c>
      <c r="H3242" s="4" t="n">
        <f aca="false">RAW_DATA!H3238</f>
        <v>3342.25</v>
      </c>
      <c r="I3242" s="5" t="n">
        <f aca="false">RAW_DATA!I3238</f>
        <v>0</v>
      </c>
      <c r="J3242" s="2" t="str">
        <f aca="false">RAW_DATA!J3238</f>
        <v>Yes</v>
      </c>
      <c r="K3242" s="15" t="n">
        <f aca="false">IF(AND(F3242&lt;&gt;"",E3242&lt;&gt;""),DATEVALUE(F3242)-DATEVALUE(E3242),"")</f>
        <v>1</v>
      </c>
      <c r="L3242" s="4" t="n">
        <f aca="false">H3242*(1-I3242/100)</f>
        <v>3342.25</v>
      </c>
      <c r="M3242" s="4" t="n">
        <f aca="false">H3242*CALCULATIONS!$B$2</f>
        <v>2005.35</v>
      </c>
      <c r="N3242" s="4" t="n">
        <f aca="false">IF(J3242="Yes",H3242*CALCULATIONS!$B$3,0)</f>
        <v>668.45</v>
      </c>
      <c r="O3242" s="4" t="n">
        <f aca="false">L3242-M3242-N3242</f>
        <v>668.45</v>
      </c>
      <c r="P3242" s="16" t="n">
        <f aca="false">IF(L3242&gt;0,O3242/L3242,"")</f>
        <v>0.2</v>
      </c>
    </row>
    <row r="3243" customFormat="false" ht="15" hidden="false" customHeight="false" outlineLevel="0" collapsed="false">
      <c r="A3243" s="2" t="str">
        <f aca="false">RAW_DATA!A3239</f>
        <v>ORD-103238</v>
      </c>
      <c r="B3243" s="2" t="str">
        <f aca="false">RAW_DATA!B3239</f>
        <v>CUST-1412</v>
      </c>
      <c r="C3243" s="2" t="str">
        <f aca="false">RAW_DATA!C3239</f>
        <v>Women</v>
      </c>
      <c r="D3243" s="2" t="str">
        <f aca="false">RAW_DATA!D3239</f>
        <v>WOM-TOP-001</v>
      </c>
      <c r="E3243" s="14" t="str">
        <f aca="false">RAW_DATA!E3239</f>
        <v>2024-07-05</v>
      </c>
      <c r="F3243" s="14" t="str">
        <f aca="false">RAW_DATA!F3239</f>
        <v>2024-07-11</v>
      </c>
      <c r="G3243" s="2" t="str">
        <f aca="false">RAW_DATA!G3239</f>
        <v>Karnali</v>
      </c>
      <c r="H3243" s="4" t="n">
        <f aca="false">RAW_DATA!H3239</f>
        <v>9618.91</v>
      </c>
      <c r="I3243" s="5" t="n">
        <f aca="false">RAW_DATA!I3239</f>
        <v>30</v>
      </c>
      <c r="J3243" s="2" t="str">
        <f aca="false">RAW_DATA!J3239</f>
        <v>Yes</v>
      </c>
      <c r="K3243" s="15" t="n">
        <f aca="false">IF(AND(F3243&lt;&gt;"",E3243&lt;&gt;""),DATEVALUE(F3243)-DATEVALUE(E3243),"")</f>
        <v>6</v>
      </c>
      <c r="L3243" s="4" t="n">
        <f aca="false">H3243*(1-I3243/100)</f>
        <v>6733.237</v>
      </c>
      <c r="M3243" s="4" t="n">
        <f aca="false">H3243*CALCULATIONS!$B$2</f>
        <v>5771.346</v>
      </c>
      <c r="N3243" s="4" t="n">
        <f aca="false">IF(J3243="Yes",H3243*CALCULATIONS!$B$3,0)</f>
        <v>1923.782</v>
      </c>
      <c r="O3243" s="4" t="n">
        <f aca="false">L3243-M3243-N3243</f>
        <v>-961.891000000001</v>
      </c>
      <c r="P3243" s="16" t="n">
        <f aca="false">IF(L3243&gt;0,O3243/L3243,"")</f>
        <v>-0.142857142857143</v>
      </c>
    </row>
    <row r="3244" customFormat="false" ht="15" hidden="false" customHeight="false" outlineLevel="0" collapsed="false">
      <c r="A3244" s="2" t="str">
        <f aca="false">RAW_DATA!A3240</f>
        <v>ORD-103239</v>
      </c>
      <c r="B3244" s="2" t="str">
        <f aca="false">RAW_DATA!B3240</f>
        <v>CUST-2119</v>
      </c>
      <c r="C3244" s="2" t="str">
        <f aca="false">RAW_DATA!C3240</f>
        <v>Women</v>
      </c>
      <c r="D3244" s="2" t="str">
        <f aca="false">RAW_DATA!D3240</f>
        <v>WOM-BLOUSE-001</v>
      </c>
      <c r="E3244" s="14" t="str">
        <f aca="false">RAW_DATA!E3240</f>
        <v>2024-08-29</v>
      </c>
      <c r="F3244" s="14" t="str">
        <f aca="false">RAW_DATA!F3240</f>
        <v>2024-09-07</v>
      </c>
      <c r="G3244" s="2" t="str">
        <f aca="false">RAW_DATA!G3240</f>
        <v>Bagmati</v>
      </c>
      <c r="H3244" s="4" t="n">
        <f aca="false">RAW_DATA!H3240</f>
        <v>6518.67</v>
      </c>
      <c r="I3244" s="5" t="n">
        <f aca="false">RAW_DATA!I3240</f>
        <v>25</v>
      </c>
      <c r="J3244" s="2" t="str">
        <f aca="false">RAW_DATA!J3240</f>
        <v>No</v>
      </c>
      <c r="K3244" s="15" t="n">
        <f aca="false">IF(AND(F3244&lt;&gt;"",E3244&lt;&gt;""),DATEVALUE(F3244)-DATEVALUE(E3244),"")</f>
        <v>9</v>
      </c>
      <c r="L3244" s="4" t="n">
        <f aca="false">H3244*(1-I3244/100)</f>
        <v>4889.0025</v>
      </c>
      <c r="M3244" s="4" t="n">
        <f aca="false">H3244*CALCULATIONS!$B$2</f>
        <v>3911.202</v>
      </c>
      <c r="N3244" s="4" t="n">
        <f aca="false">IF(J3244="Yes",H3244*CALCULATIONS!$B$3,0)</f>
        <v>0</v>
      </c>
      <c r="O3244" s="4" t="n">
        <f aca="false">L3244-M3244-N3244</f>
        <v>977.800500000001</v>
      </c>
      <c r="P3244" s="16" t="n">
        <f aca="false">IF(L3244&gt;0,O3244/L3244,"")</f>
        <v>0.2</v>
      </c>
    </row>
    <row r="3245" customFormat="false" ht="15" hidden="false" customHeight="false" outlineLevel="0" collapsed="false">
      <c r="A3245" s="2" t="str">
        <f aca="false">RAW_DATA!A3241</f>
        <v>ORD-103240</v>
      </c>
      <c r="B3245" s="2" t="str">
        <f aca="false">RAW_DATA!B3241</f>
        <v>CUST-3104</v>
      </c>
      <c r="C3245" s="2" t="str">
        <f aca="false">RAW_DATA!C3241</f>
        <v>Men</v>
      </c>
      <c r="D3245" s="2" t="str">
        <f aca="false">RAW_DATA!D3241</f>
        <v>MEN-CHINO-001</v>
      </c>
      <c r="E3245" s="14" t="str">
        <f aca="false">RAW_DATA!E3241</f>
        <v>2024-10-25</v>
      </c>
      <c r="F3245" s="14" t="str">
        <f aca="false">RAW_DATA!F3241</f>
        <v>2024-10-27</v>
      </c>
      <c r="G3245" s="2" t="str">
        <f aca="false">RAW_DATA!G3241</f>
        <v>Karnali</v>
      </c>
      <c r="H3245" s="4" t="n">
        <f aca="false">RAW_DATA!H3241</f>
        <v>6159.93</v>
      </c>
      <c r="I3245" s="5" t="n">
        <f aca="false">RAW_DATA!I3241</f>
        <v>20</v>
      </c>
      <c r="J3245" s="2" t="str">
        <f aca="false">RAW_DATA!J3241</f>
        <v>No</v>
      </c>
      <c r="K3245" s="15" t="n">
        <f aca="false">IF(AND(F3245&lt;&gt;"",E3245&lt;&gt;""),DATEVALUE(F3245)-DATEVALUE(E3245),"")</f>
        <v>2</v>
      </c>
      <c r="L3245" s="4" t="n">
        <f aca="false">H3245*(1-I3245/100)</f>
        <v>4927.944</v>
      </c>
      <c r="M3245" s="4" t="n">
        <f aca="false">H3245*CALCULATIONS!$B$2</f>
        <v>3695.958</v>
      </c>
      <c r="N3245" s="4" t="n">
        <f aca="false">IF(J3245="Yes",H3245*CALCULATIONS!$B$3,0)</f>
        <v>0</v>
      </c>
      <c r="O3245" s="4" t="n">
        <f aca="false">L3245-M3245-N3245</f>
        <v>1231.986</v>
      </c>
      <c r="P3245" s="16" t="n">
        <f aca="false">IF(L3245&gt;0,O3245/L3245,"")</f>
        <v>0.25</v>
      </c>
    </row>
    <row r="3246" customFormat="false" ht="15" hidden="false" customHeight="false" outlineLevel="0" collapsed="false">
      <c r="A3246" s="2" t="str">
        <f aca="false">RAW_DATA!A3242</f>
        <v>ORD-103241</v>
      </c>
      <c r="B3246" s="2" t="str">
        <f aca="false">RAW_DATA!B3242</f>
        <v>CUST-2353</v>
      </c>
      <c r="C3246" s="2" t="str">
        <f aca="false">RAW_DATA!C3242</f>
        <v>Kids</v>
      </c>
      <c r="D3246" s="2" t="str">
        <f aca="false">RAW_DATA!D3242</f>
        <v>KID-JEANS-001</v>
      </c>
      <c r="E3246" s="14" t="str">
        <f aca="false">RAW_DATA!E3242</f>
        <v>2024-06-14</v>
      </c>
      <c r="F3246" s="14" t="str">
        <f aca="false">RAW_DATA!F3242</f>
        <v>2024-06-24</v>
      </c>
      <c r="G3246" s="2" t="str">
        <f aca="false">RAW_DATA!G3242</f>
        <v>Bagmati</v>
      </c>
      <c r="H3246" s="4" t="n">
        <f aca="false">RAW_DATA!H3242</f>
        <v>10036.28</v>
      </c>
      <c r="I3246" s="5" t="n">
        <f aca="false">RAW_DATA!I3242</f>
        <v>25</v>
      </c>
      <c r="J3246" s="2" t="str">
        <f aca="false">RAW_DATA!J3242</f>
        <v>No</v>
      </c>
      <c r="K3246" s="15" t="n">
        <f aca="false">IF(AND(F3246&lt;&gt;"",E3246&lt;&gt;""),DATEVALUE(F3246)-DATEVALUE(E3246),"")</f>
        <v>10</v>
      </c>
      <c r="L3246" s="4" t="n">
        <f aca="false">H3246*(1-I3246/100)</f>
        <v>7527.21</v>
      </c>
      <c r="M3246" s="4" t="n">
        <f aca="false">H3246*CALCULATIONS!$B$2</f>
        <v>6021.768</v>
      </c>
      <c r="N3246" s="4" t="n">
        <f aca="false">IF(J3246="Yes",H3246*CALCULATIONS!$B$3,0)</f>
        <v>0</v>
      </c>
      <c r="O3246" s="4" t="n">
        <f aca="false">L3246-M3246-N3246</f>
        <v>1505.442</v>
      </c>
      <c r="P3246" s="16" t="n">
        <f aca="false">IF(L3246&gt;0,O3246/L3246,"")</f>
        <v>0.2</v>
      </c>
    </row>
    <row r="3247" customFormat="false" ht="15" hidden="false" customHeight="false" outlineLevel="0" collapsed="false">
      <c r="A3247" s="2" t="str">
        <f aca="false">RAW_DATA!A3243</f>
        <v>ORD-103242</v>
      </c>
      <c r="B3247" s="2" t="str">
        <f aca="false">RAW_DATA!B3243</f>
        <v>CUST-6015</v>
      </c>
      <c r="C3247" s="2" t="str">
        <f aca="false">RAW_DATA!C3243</f>
        <v>Kids</v>
      </c>
      <c r="D3247" s="2" t="str">
        <f aca="false">RAW_DATA!D3243</f>
        <v>KID-KURTA-001</v>
      </c>
      <c r="E3247" s="14" t="str">
        <f aca="false">RAW_DATA!E3243</f>
        <v>2024-03-16</v>
      </c>
      <c r="F3247" s="14" t="str">
        <f aca="false">RAW_DATA!F3243</f>
        <v>2024-03-25</v>
      </c>
      <c r="G3247" s="2" t="str">
        <f aca="false">RAW_DATA!G3243</f>
        <v>Madhesh</v>
      </c>
      <c r="H3247" s="4" t="n">
        <f aca="false">RAW_DATA!H3243</f>
        <v>8425.04</v>
      </c>
      <c r="I3247" s="5" t="n">
        <f aca="false">RAW_DATA!I3243</f>
        <v>25</v>
      </c>
      <c r="J3247" s="2" t="str">
        <f aca="false">RAW_DATA!J3243</f>
        <v>No</v>
      </c>
      <c r="K3247" s="15" t="n">
        <f aca="false">IF(AND(F3247&lt;&gt;"",E3247&lt;&gt;""),DATEVALUE(F3247)-DATEVALUE(E3247),"")</f>
        <v>9</v>
      </c>
      <c r="L3247" s="4" t="n">
        <f aca="false">H3247*(1-I3247/100)</f>
        <v>6318.78</v>
      </c>
      <c r="M3247" s="4" t="n">
        <f aca="false">H3247*CALCULATIONS!$B$2</f>
        <v>5055.024</v>
      </c>
      <c r="N3247" s="4" t="n">
        <f aca="false">IF(J3247="Yes",H3247*CALCULATIONS!$B$3,0)</f>
        <v>0</v>
      </c>
      <c r="O3247" s="4" t="n">
        <f aca="false">L3247-M3247-N3247</f>
        <v>1263.756</v>
      </c>
      <c r="P3247" s="16" t="n">
        <f aca="false">IF(L3247&gt;0,O3247/L3247,"")</f>
        <v>0.2</v>
      </c>
    </row>
    <row r="3248" customFormat="false" ht="15" hidden="false" customHeight="false" outlineLevel="0" collapsed="false">
      <c r="A3248" s="2" t="str">
        <f aca="false">RAW_DATA!A3244</f>
        <v>ORD-103243</v>
      </c>
      <c r="B3248" s="2" t="str">
        <f aca="false">RAW_DATA!B3244</f>
        <v>CUST-4518</v>
      </c>
      <c r="C3248" s="2" t="str">
        <f aca="false">RAW_DATA!C3244</f>
        <v>Men</v>
      </c>
      <c r="D3248" s="2" t="str">
        <f aca="false">RAW_DATA!D3244</f>
        <v>MEN-SUIT-001</v>
      </c>
      <c r="E3248" s="14" t="str">
        <f aca="false">RAW_DATA!E3244</f>
        <v>2024-05-19</v>
      </c>
      <c r="F3248" s="14" t="str">
        <f aca="false">RAW_DATA!F3244</f>
        <v>2024-05-24</v>
      </c>
      <c r="G3248" s="2" t="str">
        <f aca="false">RAW_DATA!G3244</f>
        <v>Madhesh</v>
      </c>
      <c r="H3248" s="4" t="n">
        <f aca="false">RAW_DATA!H3244</f>
        <v>9623.07</v>
      </c>
      <c r="I3248" s="5" t="n">
        <f aca="false">RAW_DATA!I3244</f>
        <v>10</v>
      </c>
      <c r="J3248" s="2" t="str">
        <f aca="false">RAW_DATA!J3244</f>
        <v>No</v>
      </c>
      <c r="K3248" s="15" t="n">
        <f aca="false">IF(AND(F3248&lt;&gt;"",E3248&lt;&gt;""),DATEVALUE(F3248)-DATEVALUE(E3248),"")</f>
        <v>5</v>
      </c>
      <c r="L3248" s="4" t="n">
        <f aca="false">H3248*(1-I3248/100)</f>
        <v>8660.763</v>
      </c>
      <c r="M3248" s="4" t="n">
        <f aca="false">H3248*CALCULATIONS!$B$2</f>
        <v>5773.842</v>
      </c>
      <c r="N3248" s="4" t="n">
        <f aca="false">IF(J3248="Yes",H3248*CALCULATIONS!$B$3,0)</f>
        <v>0</v>
      </c>
      <c r="O3248" s="4" t="n">
        <f aca="false">L3248-M3248-N3248</f>
        <v>2886.921</v>
      </c>
      <c r="P3248" s="16" t="n">
        <f aca="false">IF(L3248&gt;0,O3248/L3248,"")</f>
        <v>0.333333333333333</v>
      </c>
    </row>
    <row r="3249" customFormat="false" ht="15" hidden="false" customHeight="false" outlineLevel="0" collapsed="false">
      <c r="A3249" s="2" t="str">
        <f aca="false">RAW_DATA!A3245</f>
        <v>ORD-103244</v>
      </c>
      <c r="B3249" s="2" t="str">
        <f aca="false">RAW_DATA!B3245</f>
        <v>CUST-6613</v>
      </c>
      <c r="C3249" s="2" t="str">
        <f aca="false">RAW_DATA!C3245</f>
        <v>Men</v>
      </c>
      <c r="D3249" s="2" t="str">
        <f aca="false">RAW_DATA!D3245</f>
        <v>MEN-SUIT-001</v>
      </c>
      <c r="E3249" s="14" t="str">
        <f aca="false">RAW_DATA!E3245</f>
        <v>2024-02-19</v>
      </c>
      <c r="F3249" s="14" t="str">
        <f aca="false">RAW_DATA!F3245</f>
        <v>2024-02-28</v>
      </c>
      <c r="G3249" s="2" t="str">
        <f aca="false">RAW_DATA!G3245</f>
        <v>Bagmati</v>
      </c>
      <c r="H3249" s="4" t="n">
        <f aca="false">RAW_DATA!H3245</f>
        <v>2085.94</v>
      </c>
      <c r="I3249" s="5" t="n">
        <f aca="false">RAW_DATA!I3245</f>
        <v>0</v>
      </c>
      <c r="J3249" s="2" t="str">
        <f aca="false">RAW_DATA!J3245</f>
        <v>No</v>
      </c>
      <c r="K3249" s="15" t="n">
        <f aca="false">IF(AND(F3249&lt;&gt;"",E3249&lt;&gt;""),DATEVALUE(F3249)-DATEVALUE(E3249),"")</f>
        <v>9</v>
      </c>
      <c r="L3249" s="4" t="n">
        <f aca="false">H3249*(1-I3249/100)</f>
        <v>2085.94</v>
      </c>
      <c r="M3249" s="4" t="n">
        <f aca="false">H3249*CALCULATIONS!$B$2</f>
        <v>1251.564</v>
      </c>
      <c r="N3249" s="4" t="n">
        <f aca="false">IF(J3249="Yes",H3249*CALCULATIONS!$B$3,0)</f>
        <v>0</v>
      </c>
      <c r="O3249" s="4" t="n">
        <f aca="false">L3249-M3249-N3249</f>
        <v>834.376</v>
      </c>
      <c r="P3249" s="16" t="n">
        <f aca="false">IF(L3249&gt;0,O3249/L3249,"")</f>
        <v>0.4</v>
      </c>
    </row>
    <row r="3250" customFormat="false" ht="15" hidden="false" customHeight="false" outlineLevel="0" collapsed="false">
      <c r="A3250" s="2" t="str">
        <f aca="false">RAW_DATA!A3246</f>
        <v>ORD-103245</v>
      </c>
      <c r="B3250" s="2" t="str">
        <f aca="false">RAW_DATA!B3246</f>
        <v>CUST-4376</v>
      </c>
      <c r="C3250" s="2" t="str">
        <f aca="false">RAW_DATA!C3246</f>
        <v>Men</v>
      </c>
      <c r="D3250" s="2" t="str">
        <f aca="false">RAW_DATA!D3246</f>
        <v>MEN-POLO-001</v>
      </c>
      <c r="E3250" s="14" t="str">
        <f aca="false">RAW_DATA!E3246</f>
        <v>2024-01-10</v>
      </c>
      <c r="F3250" s="14" t="str">
        <f aca="false">RAW_DATA!F3246</f>
        <v>2024-01-17</v>
      </c>
      <c r="G3250" s="2" t="str">
        <f aca="false">RAW_DATA!G3246</f>
        <v>Sudurpashchim</v>
      </c>
      <c r="H3250" s="4" t="n">
        <f aca="false">RAW_DATA!H3246</f>
        <v>7912.54</v>
      </c>
      <c r="I3250" s="5" t="n">
        <f aca="false">RAW_DATA!I3246</f>
        <v>5</v>
      </c>
      <c r="J3250" s="2" t="str">
        <f aca="false">RAW_DATA!J3246</f>
        <v>Yes</v>
      </c>
      <c r="K3250" s="15" t="n">
        <f aca="false">IF(AND(F3250&lt;&gt;"",E3250&lt;&gt;""),DATEVALUE(F3250)-DATEVALUE(E3250),"")</f>
        <v>7</v>
      </c>
      <c r="L3250" s="4" t="n">
        <f aca="false">H3250*(1-I3250/100)</f>
        <v>7516.913</v>
      </c>
      <c r="M3250" s="4" t="n">
        <f aca="false">H3250*CALCULATIONS!$B$2</f>
        <v>4747.524</v>
      </c>
      <c r="N3250" s="4" t="n">
        <f aca="false">IF(J3250="Yes",H3250*CALCULATIONS!$B$3,0)</f>
        <v>1582.508</v>
      </c>
      <c r="O3250" s="4" t="n">
        <f aca="false">L3250-M3250-N3250</f>
        <v>1186.881</v>
      </c>
      <c r="P3250" s="16" t="n">
        <f aca="false">IF(L3250&gt;0,O3250/L3250,"")</f>
        <v>0.157894736842105</v>
      </c>
    </row>
    <row r="3251" customFormat="false" ht="15" hidden="false" customHeight="false" outlineLevel="0" collapsed="false">
      <c r="A3251" s="2" t="str">
        <f aca="false">RAW_DATA!A3247</f>
        <v>ORD-103246</v>
      </c>
      <c r="B3251" s="2" t="str">
        <f aca="false">RAW_DATA!B3247</f>
        <v>CUST-9799</v>
      </c>
      <c r="C3251" s="2" t="str">
        <f aca="false">RAW_DATA!C3247</f>
        <v>Women</v>
      </c>
      <c r="D3251" s="2" t="str">
        <f aca="false">RAW_DATA!D3247</f>
        <v>WOM-CARDIGAN-001</v>
      </c>
      <c r="E3251" s="14" t="str">
        <f aca="false">RAW_DATA!E3247</f>
        <v>2024-08-07</v>
      </c>
      <c r="F3251" s="14" t="str">
        <f aca="false">RAW_DATA!F3247</f>
        <v>2024-08-13</v>
      </c>
      <c r="G3251" s="2" t="str">
        <f aca="false">RAW_DATA!G3247</f>
        <v>Bagmati</v>
      </c>
      <c r="H3251" s="4" t="n">
        <f aca="false">RAW_DATA!H3247</f>
        <v>3637.62</v>
      </c>
      <c r="I3251" s="5" t="n">
        <f aca="false">RAW_DATA!I3247</f>
        <v>20</v>
      </c>
      <c r="J3251" s="2" t="str">
        <f aca="false">RAW_DATA!J3247</f>
        <v>No</v>
      </c>
      <c r="K3251" s="15" t="n">
        <f aca="false">IF(AND(F3251&lt;&gt;"",E3251&lt;&gt;""),DATEVALUE(F3251)-DATEVALUE(E3251),"")</f>
        <v>6</v>
      </c>
      <c r="L3251" s="4" t="n">
        <f aca="false">H3251*(1-I3251/100)</f>
        <v>2910.096</v>
      </c>
      <c r="M3251" s="4" t="n">
        <f aca="false">H3251*CALCULATIONS!$B$2</f>
        <v>2182.572</v>
      </c>
      <c r="N3251" s="4" t="n">
        <f aca="false">IF(J3251="Yes",H3251*CALCULATIONS!$B$3,0)</f>
        <v>0</v>
      </c>
      <c r="O3251" s="4" t="n">
        <f aca="false">L3251-M3251-N3251</f>
        <v>727.524</v>
      </c>
      <c r="P3251" s="16" t="n">
        <f aca="false">IF(L3251&gt;0,O3251/L3251,"")</f>
        <v>0.25</v>
      </c>
    </row>
    <row r="3252" customFormat="false" ht="15" hidden="false" customHeight="false" outlineLevel="0" collapsed="false">
      <c r="A3252" s="2" t="str">
        <f aca="false">RAW_DATA!A3248</f>
        <v>ORD-103247</v>
      </c>
      <c r="B3252" s="2" t="str">
        <f aca="false">RAW_DATA!B3248</f>
        <v>CUST-2220</v>
      </c>
      <c r="C3252" s="2" t="str">
        <f aca="false">RAW_DATA!C3248</f>
        <v>Women</v>
      </c>
      <c r="D3252" s="2" t="str">
        <f aca="false">RAW_DATA!D3248</f>
        <v>WOM-JEANS-001</v>
      </c>
      <c r="E3252" s="14" t="str">
        <f aca="false">RAW_DATA!E3248</f>
        <v>2024-12-09</v>
      </c>
      <c r="F3252" s="14" t="str">
        <f aca="false">RAW_DATA!F3248</f>
        <v>2024-12-12</v>
      </c>
      <c r="G3252" s="2" t="str">
        <f aca="false">RAW_DATA!G3248</f>
        <v>Karnali</v>
      </c>
      <c r="H3252" s="4" t="n">
        <f aca="false">RAW_DATA!H3248</f>
        <v>4272.48</v>
      </c>
      <c r="I3252" s="5" t="n">
        <f aca="false">RAW_DATA!I3248</f>
        <v>0</v>
      </c>
      <c r="J3252" s="2" t="str">
        <f aca="false">RAW_DATA!J3248</f>
        <v>Yes</v>
      </c>
      <c r="K3252" s="15" t="n">
        <f aca="false">IF(AND(F3252&lt;&gt;"",E3252&lt;&gt;""),DATEVALUE(F3252)-DATEVALUE(E3252),"")</f>
        <v>3</v>
      </c>
      <c r="L3252" s="4" t="n">
        <f aca="false">H3252*(1-I3252/100)</f>
        <v>4272.48</v>
      </c>
      <c r="M3252" s="4" t="n">
        <f aca="false">H3252*CALCULATIONS!$B$2</f>
        <v>2563.488</v>
      </c>
      <c r="N3252" s="4" t="n">
        <f aca="false">IF(J3252="Yes",H3252*CALCULATIONS!$B$3,0)</f>
        <v>854.496</v>
      </c>
      <c r="O3252" s="4" t="n">
        <f aca="false">L3252-M3252-N3252</f>
        <v>854.496</v>
      </c>
      <c r="P3252" s="16" t="n">
        <f aca="false">IF(L3252&gt;0,O3252/L3252,"")</f>
        <v>0.2</v>
      </c>
    </row>
    <row r="3253" customFormat="false" ht="15" hidden="false" customHeight="false" outlineLevel="0" collapsed="false">
      <c r="A3253" s="2" t="str">
        <f aca="false">RAW_DATA!A3249</f>
        <v>ORD-103248</v>
      </c>
      <c r="B3253" s="2" t="str">
        <f aca="false">RAW_DATA!B3249</f>
        <v>CUST-8256</v>
      </c>
      <c r="C3253" s="2" t="str">
        <f aca="false">RAW_DATA!C3249</f>
        <v>Men</v>
      </c>
      <c r="D3253" s="2" t="str">
        <f aca="false">RAW_DATA!D3249</f>
        <v>MEN-CHINO-001</v>
      </c>
      <c r="E3253" s="14" t="str">
        <f aca="false">RAW_DATA!E3249</f>
        <v>2024-01-31</v>
      </c>
      <c r="F3253" s="14" t="str">
        <f aca="false">RAW_DATA!F3249</f>
        <v>2024-02-11</v>
      </c>
      <c r="G3253" s="2" t="str">
        <f aca="false">RAW_DATA!G3249</f>
        <v>Bagmati</v>
      </c>
      <c r="H3253" s="4" t="n">
        <f aca="false">RAW_DATA!H3249</f>
        <v>5192.83</v>
      </c>
      <c r="I3253" s="5" t="n">
        <f aca="false">RAW_DATA!I3249</f>
        <v>5</v>
      </c>
      <c r="J3253" s="2" t="str">
        <f aca="false">RAW_DATA!J3249</f>
        <v>Yes</v>
      </c>
      <c r="K3253" s="15" t="n">
        <f aca="false">IF(AND(F3253&lt;&gt;"",E3253&lt;&gt;""),DATEVALUE(F3253)-DATEVALUE(E3253),"")</f>
        <v>11</v>
      </c>
      <c r="L3253" s="4" t="n">
        <f aca="false">H3253*(1-I3253/100)</f>
        <v>4933.1885</v>
      </c>
      <c r="M3253" s="4" t="n">
        <f aca="false">H3253*CALCULATIONS!$B$2</f>
        <v>3115.698</v>
      </c>
      <c r="N3253" s="4" t="n">
        <f aca="false">IF(J3253="Yes",H3253*CALCULATIONS!$B$3,0)</f>
        <v>1038.566</v>
      </c>
      <c r="O3253" s="4" t="n">
        <f aca="false">L3253-M3253-N3253</f>
        <v>778.924499999999</v>
      </c>
      <c r="P3253" s="16" t="n">
        <f aca="false">IF(L3253&gt;0,O3253/L3253,"")</f>
        <v>0.157894736842105</v>
      </c>
    </row>
    <row r="3254" customFormat="false" ht="15" hidden="false" customHeight="false" outlineLevel="0" collapsed="false">
      <c r="A3254" s="2" t="str">
        <f aca="false">RAW_DATA!A3250</f>
        <v>ORD-103249</v>
      </c>
      <c r="B3254" s="2" t="str">
        <f aca="false">RAW_DATA!B3250</f>
        <v>CUST-5769</v>
      </c>
      <c r="C3254" s="2" t="str">
        <f aca="false">RAW_DATA!C3250</f>
        <v>Men</v>
      </c>
      <c r="D3254" s="2" t="str">
        <f aca="false">RAW_DATA!D3250</f>
        <v>MEN-JEANS-002</v>
      </c>
      <c r="E3254" s="14" t="str">
        <f aca="false">RAW_DATA!E3250</f>
        <v>2024-09-17</v>
      </c>
      <c r="F3254" s="14" t="str">
        <f aca="false">RAW_DATA!F3250</f>
        <v>2024-09-22</v>
      </c>
      <c r="G3254" s="2" t="str">
        <f aca="false">RAW_DATA!G3250</f>
        <v>Sudurpashchim</v>
      </c>
      <c r="H3254" s="4" t="n">
        <f aca="false">RAW_DATA!H3250</f>
        <v>3336.13</v>
      </c>
      <c r="I3254" s="5" t="n">
        <f aca="false">RAW_DATA!I3250</f>
        <v>0</v>
      </c>
      <c r="J3254" s="2" t="str">
        <f aca="false">RAW_DATA!J3250</f>
        <v>No</v>
      </c>
      <c r="K3254" s="15" t="n">
        <f aca="false">IF(AND(F3254&lt;&gt;"",E3254&lt;&gt;""),DATEVALUE(F3254)-DATEVALUE(E3254),"")</f>
        <v>5</v>
      </c>
      <c r="L3254" s="4" t="n">
        <f aca="false">H3254*(1-I3254/100)</f>
        <v>3336.13</v>
      </c>
      <c r="M3254" s="4" t="n">
        <f aca="false">H3254*CALCULATIONS!$B$2</f>
        <v>2001.678</v>
      </c>
      <c r="N3254" s="4" t="n">
        <f aca="false">IF(J3254="Yes",H3254*CALCULATIONS!$B$3,0)</f>
        <v>0</v>
      </c>
      <c r="O3254" s="4" t="n">
        <f aca="false">L3254-M3254-N3254</f>
        <v>1334.452</v>
      </c>
      <c r="P3254" s="16" t="n">
        <f aca="false">IF(L3254&gt;0,O3254/L3254,"")</f>
        <v>0.4</v>
      </c>
    </row>
    <row r="3255" customFormat="false" ht="15" hidden="false" customHeight="false" outlineLevel="0" collapsed="false">
      <c r="A3255" s="2" t="str">
        <f aca="false">RAW_DATA!A3251</f>
        <v>ORD-103250</v>
      </c>
      <c r="B3255" s="2" t="str">
        <f aca="false">RAW_DATA!B3251</f>
        <v>CUST-2776</v>
      </c>
      <c r="C3255" s="2" t="str">
        <f aca="false">RAW_DATA!C3251</f>
        <v>Women</v>
      </c>
      <c r="D3255" s="2" t="str">
        <f aca="false">RAW_DATA!D3251</f>
        <v>WOM-SUIT-001</v>
      </c>
      <c r="E3255" s="14" t="str">
        <f aca="false">RAW_DATA!E3251</f>
        <v>2024-08-03</v>
      </c>
      <c r="F3255" s="14" t="str">
        <f aca="false">RAW_DATA!F3251</f>
        <v>2024-08-10</v>
      </c>
      <c r="G3255" s="2" t="str">
        <f aca="false">RAW_DATA!G3251</f>
        <v>Bagmati</v>
      </c>
      <c r="H3255" s="4" t="n">
        <f aca="false">RAW_DATA!H3251</f>
        <v>653.22</v>
      </c>
      <c r="I3255" s="5" t="n">
        <f aca="false">RAW_DATA!I3251</f>
        <v>20</v>
      </c>
      <c r="J3255" s="2" t="str">
        <f aca="false">RAW_DATA!J3251</f>
        <v>No</v>
      </c>
      <c r="K3255" s="15" t="n">
        <f aca="false">IF(AND(F3255&lt;&gt;"",E3255&lt;&gt;""),DATEVALUE(F3255)-DATEVALUE(E3255),"")</f>
        <v>7</v>
      </c>
      <c r="L3255" s="4" t="n">
        <f aca="false">H3255*(1-I3255/100)</f>
        <v>522.576</v>
      </c>
      <c r="M3255" s="4" t="n">
        <f aca="false">H3255*CALCULATIONS!$B$2</f>
        <v>391.932</v>
      </c>
      <c r="N3255" s="4" t="n">
        <f aca="false">IF(J3255="Yes",H3255*CALCULATIONS!$B$3,0)</f>
        <v>0</v>
      </c>
      <c r="O3255" s="4" t="n">
        <f aca="false">L3255-M3255-N3255</f>
        <v>130.644</v>
      </c>
      <c r="P3255" s="16" t="n">
        <f aca="false">IF(L3255&gt;0,O3255/L3255,"")</f>
        <v>0.25</v>
      </c>
    </row>
    <row r="3256" customFormat="false" ht="15" hidden="false" customHeight="false" outlineLevel="0" collapsed="false">
      <c r="A3256" s="2" t="str">
        <f aca="false">RAW_DATA!A3252</f>
        <v>ORD-103251</v>
      </c>
      <c r="B3256" s="2" t="str">
        <f aca="false">RAW_DATA!B3252</f>
        <v>CUST-8909</v>
      </c>
      <c r="C3256" s="2" t="str">
        <f aca="false">RAW_DATA!C3252</f>
        <v>Kids</v>
      </c>
      <c r="D3256" s="2" t="str">
        <f aca="false">RAW_DATA!D3252</f>
        <v>KID-DRESS-001</v>
      </c>
      <c r="E3256" s="14" t="str">
        <f aca="false">RAW_DATA!E3252</f>
        <v>2024-11-05</v>
      </c>
      <c r="F3256" s="14" t="str">
        <f aca="false">RAW_DATA!F3252</f>
        <v>2024-11-10</v>
      </c>
      <c r="G3256" s="2" t="str">
        <f aca="false">RAW_DATA!G3252</f>
        <v>Lumbini</v>
      </c>
      <c r="H3256" s="4" t="n">
        <f aca="false">RAW_DATA!H3252</f>
        <v>2593.53</v>
      </c>
      <c r="I3256" s="5" t="n">
        <f aca="false">RAW_DATA!I3252</f>
        <v>15</v>
      </c>
      <c r="J3256" s="2" t="str">
        <f aca="false">RAW_DATA!J3252</f>
        <v>No</v>
      </c>
      <c r="K3256" s="15" t="n">
        <f aca="false">IF(AND(F3256&lt;&gt;"",E3256&lt;&gt;""),DATEVALUE(F3256)-DATEVALUE(E3256),"")</f>
        <v>5</v>
      </c>
      <c r="L3256" s="4" t="n">
        <f aca="false">H3256*(1-I3256/100)</f>
        <v>2204.5005</v>
      </c>
      <c r="M3256" s="4" t="n">
        <f aca="false">H3256*CALCULATIONS!$B$2</f>
        <v>1556.118</v>
      </c>
      <c r="N3256" s="4" t="n">
        <f aca="false">IF(J3256="Yes",H3256*CALCULATIONS!$B$3,0)</f>
        <v>0</v>
      </c>
      <c r="O3256" s="4" t="n">
        <f aca="false">L3256-M3256-N3256</f>
        <v>648.3825</v>
      </c>
      <c r="P3256" s="16" t="n">
        <f aca="false">IF(L3256&gt;0,O3256/L3256,"")</f>
        <v>0.294117647058824</v>
      </c>
    </row>
    <row r="3257" customFormat="false" ht="15" hidden="false" customHeight="false" outlineLevel="0" collapsed="false">
      <c r="A3257" s="2" t="str">
        <f aca="false">RAW_DATA!A3253</f>
        <v>ORD-103252</v>
      </c>
      <c r="B3257" s="2" t="str">
        <f aca="false">RAW_DATA!B3253</f>
        <v>CUST-9577</v>
      </c>
      <c r="C3257" s="2" t="str">
        <f aca="false">RAW_DATA!C3253</f>
        <v>Women</v>
      </c>
      <c r="D3257" s="2" t="str">
        <f aca="false">RAW_DATA!D3253</f>
        <v>WOM-SAREE-001</v>
      </c>
      <c r="E3257" s="14" t="str">
        <f aca="false">RAW_DATA!E3253</f>
        <v>2024-09-12</v>
      </c>
      <c r="F3257" s="14" t="str">
        <f aca="false">RAW_DATA!F3253</f>
        <v>2024-09-15</v>
      </c>
      <c r="G3257" s="2" t="str">
        <f aca="false">RAW_DATA!G3253</f>
        <v>Gandaki</v>
      </c>
      <c r="H3257" s="4" t="n">
        <f aca="false">RAW_DATA!H3253</f>
        <v>14397.69</v>
      </c>
      <c r="I3257" s="5" t="n">
        <f aca="false">RAW_DATA!I3253</f>
        <v>5</v>
      </c>
      <c r="J3257" s="2" t="str">
        <f aca="false">RAW_DATA!J3253</f>
        <v>No</v>
      </c>
      <c r="K3257" s="15" t="n">
        <f aca="false">IF(AND(F3257&lt;&gt;"",E3257&lt;&gt;""),DATEVALUE(F3257)-DATEVALUE(E3257),"")</f>
        <v>3</v>
      </c>
      <c r="L3257" s="4" t="n">
        <f aca="false">H3257*(1-I3257/100)</f>
        <v>13677.8055</v>
      </c>
      <c r="M3257" s="4" t="n">
        <f aca="false">H3257*CALCULATIONS!$B$2</f>
        <v>8638.614</v>
      </c>
      <c r="N3257" s="4" t="n">
        <f aca="false">IF(J3257="Yes",H3257*CALCULATIONS!$B$3,0)</f>
        <v>0</v>
      </c>
      <c r="O3257" s="4" t="n">
        <f aca="false">L3257-M3257-N3257</f>
        <v>5039.1915</v>
      </c>
      <c r="P3257" s="16" t="n">
        <f aca="false">IF(L3257&gt;0,O3257/L3257,"")</f>
        <v>0.368421052631579</v>
      </c>
    </row>
    <row r="3258" customFormat="false" ht="15" hidden="false" customHeight="false" outlineLevel="0" collapsed="false">
      <c r="A3258" s="2" t="str">
        <f aca="false">RAW_DATA!A3254</f>
        <v>ORD-103253</v>
      </c>
      <c r="B3258" s="2" t="str">
        <f aca="false">RAW_DATA!B3254</f>
        <v>CUST-1732</v>
      </c>
      <c r="C3258" s="2" t="str">
        <f aca="false">RAW_DATA!C3254</f>
        <v>Kids</v>
      </c>
      <c r="D3258" s="2" t="str">
        <f aca="false">RAW_DATA!D3254</f>
        <v>KID-SHORTS-001</v>
      </c>
      <c r="E3258" s="14" t="str">
        <f aca="false">RAW_DATA!E3254</f>
        <v>2024-09-13</v>
      </c>
      <c r="F3258" s="14" t="str">
        <f aca="false">RAW_DATA!F3254</f>
        <v>2024-09-18</v>
      </c>
      <c r="G3258" s="2" t="str">
        <f aca="false">RAW_DATA!G3254</f>
        <v>Gandaki</v>
      </c>
      <c r="H3258" s="4" t="n">
        <f aca="false">RAW_DATA!H3254</f>
        <v>4847.16</v>
      </c>
      <c r="I3258" s="5" t="n">
        <f aca="false">RAW_DATA!I3254</f>
        <v>25</v>
      </c>
      <c r="J3258" s="2" t="str">
        <f aca="false">RAW_DATA!J3254</f>
        <v>No</v>
      </c>
      <c r="K3258" s="15" t="n">
        <f aca="false">IF(AND(F3258&lt;&gt;"",E3258&lt;&gt;""),DATEVALUE(F3258)-DATEVALUE(E3258),"")</f>
        <v>5</v>
      </c>
      <c r="L3258" s="4" t="n">
        <f aca="false">H3258*(1-I3258/100)</f>
        <v>3635.37</v>
      </c>
      <c r="M3258" s="4" t="n">
        <f aca="false">H3258*CALCULATIONS!$B$2</f>
        <v>2908.296</v>
      </c>
      <c r="N3258" s="4" t="n">
        <f aca="false">IF(J3258="Yes",H3258*CALCULATIONS!$B$3,0)</f>
        <v>0</v>
      </c>
      <c r="O3258" s="4" t="n">
        <f aca="false">L3258-M3258-N3258</f>
        <v>727.074</v>
      </c>
      <c r="P3258" s="16" t="n">
        <f aca="false">IF(L3258&gt;0,O3258/L3258,"")</f>
        <v>0.2</v>
      </c>
    </row>
    <row r="3259" customFormat="false" ht="15" hidden="false" customHeight="false" outlineLevel="0" collapsed="false">
      <c r="A3259" s="2" t="str">
        <f aca="false">RAW_DATA!A3255</f>
        <v>ORD-103254</v>
      </c>
      <c r="B3259" s="2" t="str">
        <f aca="false">RAW_DATA!B3255</f>
        <v>CUST-5890</v>
      </c>
      <c r="C3259" s="2" t="str">
        <f aca="false">RAW_DATA!C3255</f>
        <v>Men</v>
      </c>
      <c r="D3259" s="2" t="str">
        <f aca="false">RAW_DATA!D3255</f>
        <v>MEN-JEANS-001</v>
      </c>
      <c r="E3259" s="14" t="str">
        <f aca="false">RAW_DATA!E3255</f>
        <v>2024-07-24</v>
      </c>
      <c r="F3259" s="14" t="str">
        <f aca="false">RAW_DATA!F3255</f>
        <v>2024-07-28</v>
      </c>
      <c r="G3259" s="2" t="str">
        <f aca="false">RAW_DATA!G3255</f>
        <v>Madhesh</v>
      </c>
      <c r="H3259" s="4" t="n">
        <f aca="false">RAW_DATA!H3255</f>
        <v>9987.95</v>
      </c>
      <c r="I3259" s="5" t="n">
        <f aca="false">RAW_DATA!I3255</f>
        <v>10</v>
      </c>
      <c r="J3259" s="2" t="str">
        <f aca="false">RAW_DATA!J3255</f>
        <v>No</v>
      </c>
      <c r="K3259" s="15" t="n">
        <f aca="false">IF(AND(F3259&lt;&gt;"",E3259&lt;&gt;""),DATEVALUE(F3259)-DATEVALUE(E3259),"")</f>
        <v>4</v>
      </c>
      <c r="L3259" s="4" t="n">
        <f aca="false">H3259*(1-I3259/100)</f>
        <v>8989.155</v>
      </c>
      <c r="M3259" s="4" t="n">
        <f aca="false">H3259*CALCULATIONS!$B$2</f>
        <v>5992.77</v>
      </c>
      <c r="N3259" s="4" t="n">
        <f aca="false">IF(J3259="Yes",H3259*CALCULATIONS!$B$3,0)</f>
        <v>0</v>
      </c>
      <c r="O3259" s="4" t="n">
        <f aca="false">L3259-M3259-N3259</f>
        <v>2996.385</v>
      </c>
      <c r="P3259" s="16" t="n">
        <f aca="false">IF(L3259&gt;0,O3259/L3259,"")</f>
        <v>0.333333333333333</v>
      </c>
    </row>
    <row r="3260" customFormat="false" ht="15" hidden="false" customHeight="false" outlineLevel="0" collapsed="false">
      <c r="A3260" s="2" t="str">
        <f aca="false">RAW_DATA!A3256</f>
        <v>ORD-103255</v>
      </c>
      <c r="B3260" s="2" t="str">
        <f aca="false">RAW_DATA!B3256</f>
        <v>CUST-1334</v>
      </c>
      <c r="C3260" s="2" t="str">
        <f aca="false">RAW_DATA!C3256</f>
        <v>Men</v>
      </c>
      <c r="D3260" s="2" t="str">
        <f aca="false">RAW_DATA!D3256</f>
        <v>MEN-KURTA-001</v>
      </c>
      <c r="E3260" s="14" t="str">
        <f aca="false">RAW_DATA!E3256</f>
        <v>2024-12-16</v>
      </c>
      <c r="F3260" s="14" t="str">
        <f aca="false">RAW_DATA!F3256</f>
        <v>2024-12-24</v>
      </c>
      <c r="G3260" s="2" t="str">
        <f aca="false">RAW_DATA!G3256</f>
        <v>Bagmati</v>
      </c>
      <c r="H3260" s="4" t="n">
        <f aca="false">RAW_DATA!H3256</f>
        <v>5182.07</v>
      </c>
      <c r="I3260" s="5" t="n">
        <f aca="false">RAW_DATA!I3256</f>
        <v>0</v>
      </c>
      <c r="J3260" s="2" t="str">
        <f aca="false">RAW_DATA!J3256</f>
        <v>No</v>
      </c>
      <c r="K3260" s="15" t="n">
        <f aca="false">IF(AND(F3260&lt;&gt;"",E3260&lt;&gt;""),DATEVALUE(F3260)-DATEVALUE(E3260),"")</f>
        <v>8</v>
      </c>
      <c r="L3260" s="4" t="n">
        <f aca="false">H3260*(1-I3260/100)</f>
        <v>5182.07</v>
      </c>
      <c r="M3260" s="4" t="n">
        <f aca="false">H3260*CALCULATIONS!$B$2</f>
        <v>3109.242</v>
      </c>
      <c r="N3260" s="4" t="n">
        <f aca="false">IF(J3260="Yes",H3260*CALCULATIONS!$B$3,0)</f>
        <v>0</v>
      </c>
      <c r="O3260" s="4" t="n">
        <f aca="false">L3260-M3260-N3260</f>
        <v>2072.828</v>
      </c>
      <c r="P3260" s="16" t="n">
        <f aca="false">IF(L3260&gt;0,O3260/L3260,"")</f>
        <v>0.4</v>
      </c>
    </row>
    <row r="3261" customFormat="false" ht="15" hidden="false" customHeight="false" outlineLevel="0" collapsed="false">
      <c r="A3261" s="2" t="str">
        <f aca="false">RAW_DATA!A3257</f>
        <v>ORD-103256</v>
      </c>
      <c r="B3261" s="2" t="str">
        <f aca="false">RAW_DATA!B3257</f>
        <v>CUST-1253</v>
      </c>
      <c r="C3261" s="2" t="str">
        <f aca="false">RAW_DATA!C3257</f>
        <v>Men</v>
      </c>
      <c r="D3261" s="2" t="str">
        <f aca="false">RAW_DATA!D3257</f>
        <v>MEN-JACKET-001</v>
      </c>
      <c r="E3261" s="14" t="str">
        <f aca="false">RAW_DATA!E3257</f>
        <v>2024-10-16</v>
      </c>
      <c r="F3261" s="14" t="str">
        <f aca="false">RAW_DATA!F3257</f>
        <v>2024-10-24</v>
      </c>
      <c r="G3261" s="2" t="str">
        <f aca="false">RAW_DATA!G3257</f>
        <v>Lumbini</v>
      </c>
      <c r="H3261" s="4" t="n">
        <f aca="false">RAW_DATA!H3257</f>
        <v>981.26</v>
      </c>
      <c r="I3261" s="5" t="n">
        <f aca="false">RAW_DATA!I3257</f>
        <v>20</v>
      </c>
      <c r="J3261" s="2" t="str">
        <f aca="false">RAW_DATA!J3257</f>
        <v>No</v>
      </c>
      <c r="K3261" s="15" t="n">
        <f aca="false">IF(AND(F3261&lt;&gt;"",E3261&lt;&gt;""),DATEVALUE(F3261)-DATEVALUE(E3261),"")</f>
        <v>8</v>
      </c>
      <c r="L3261" s="4" t="n">
        <f aca="false">H3261*(1-I3261/100)</f>
        <v>785.008</v>
      </c>
      <c r="M3261" s="4" t="n">
        <f aca="false">H3261*CALCULATIONS!$B$2</f>
        <v>588.756</v>
      </c>
      <c r="N3261" s="4" t="n">
        <f aca="false">IF(J3261="Yes",H3261*CALCULATIONS!$B$3,0)</f>
        <v>0</v>
      </c>
      <c r="O3261" s="4" t="n">
        <f aca="false">L3261-M3261-N3261</f>
        <v>196.252</v>
      </c>
      <c r="P3261" s="16" t="n">
        <f aca="false">IF(L3261&gt;0,O3261/L3261,"")</f>
        <v>0.25</v>
      </c>
    </row>
    <row r="3262" customFormat="false" ht="15" hidden="false" customHeight="false" outlineLevel="0" collapsed="false">
      <c r="A3262" s="2" t="str">
        <f aca="false">RAW_DATA!A3258</f>
        <v>ORD-103257</v>
      </c>
      <c r="B3262" s="2" t="str">
        <f aca="false">RAW_DATA!B3258</f>
        <v>CUST-1869</v>
      </c>
      <c r="C3262" s="2" t="str">
        <f aca="false">RAW_DATA!C3258</f>
        <v>Men</v>
      </c>
      <c r="D3262" s="2" t="str">
        <f aca="false">RAW_DATA!D3258</f>
        <v>MEN-JEANS-001</v>
      </c>
      <c r="E3262" s="14" t="str">
        <f aca="false">RAW_DATA!E3258</f>
        <v>2024-12-27</v>
      </c>
      <c r="F3262" s="14" t="str">
        <f aca="false">RAW_DATA!F3258</f>
        <v>2025-01-10</v>
      </c>
      <c r="G3262" s="2" t="str">
        <f aca="false">RAW_DATA!G3258</f>
        <v>Madhesh</v>
      </c>
      <c r="H3262" s="4" t="n">
        <f aca="false">RAW_DATA!H3258</f>
        <v>14971.71</v>
      </c>
      <c r="I3262" s="5" t="n">
        <f aca="false">RAW_DATA!I3258</f>
        <v>25</v>
      </c>
      <c r="J3262" s="2" t="str">
        <f aca="false">RAW_DATA!J3258</f>
        <v>No</v>
      </c>
      <c r="K3262" s="15" t="n">
        <f aca="false">IF(AND(F3262&lt;&gt;"",E3262&lt;&gt;""),DATEVALUE(F3262)-DATEVALUE(E3262),"")</f>
        <v>14</v>
      </c>
      <c r="L3262" s="4" t="n">
        <f aca="false">H3262*(1-I3262/100)</f>
        <v>11228.7825</v>
      </c>
      <c r="M3262" s="4" t="n">
        <f aca="false">H3262*CALCULATIONS!$B$2</f>
        <v>8983.026</v>
      </c>
      <c r="N3262" s="4" t="n">
        <f aca="false">IF(J3262="Yes",H3262*CALCULATIONS!$B$3,0)</f>
        <v>0</v>
      </c>
      <c r="O3262" s="4" t="n">
        <f aca="false">L3262-M3262-N3262</f>
        <v>2245.7565</v>
      </c>
      <c r="P3262" s="16" t="n">
        <f aca="false">IF(L3262&gt;0,O3262/L3262,"")</f>
        <v>0.2</v>
      </c>
    </row>
    <row r="3263" customFormat="false" ht="15" hidden="false" customHeight="false" outlineLevel="0" collapsed="false">
      <c r="A3263" s="2" t="str">
        <f aca="false">RAW_DATA!A3259</f>
        <v>ORD-103258</v>
      </c>
      <c r="B3263" s="2" t="str">
        <f aca="false">RAW_DATA!B3259</f>
        <v>CUST-3329</v>
      </c>
      <c r="C3263" s="2" t="str">
        <f aca="false">RAW_DATA!C3259</f>
        <v>Men</v>
      </c>
      <c r="D3263" s="2" t="str">
        <f aca="false">RAW_DATA!D3259</f>
        <v>MEN-SHIRT-002</v>
      </c>
      <c r="E3263" s="14" t="str">
        <f aca="false">RAW_DATA!E3259</f>
        <v>2024-02-21</v>
      </c>
      <c r="F3263" s="14" t="str">
        <f aca="false">RAW_DATA!F3259</f>
        <v>2024-02-24</v>
      </c>
      <c r="G3263" s="2" t="str">
        <f aca="false">RAW_DATA!G3259</f>
        <v>Lumbini</v>
      </c>
      <c r="H3263" s="4" t="n">
        <f aca="false">RAW_DATA!H3259</f>
        <v>8600.47</v>
      </c>
      <c r="I3263" s="5" t="n">
        <f aca="false">RAW_DATA!I3259</f>
        <v>10</v>
      </c>
      <c r="J3263" s="2" t="str">
        <f aca="false">RAW_DATA!J3259</f>
        <v>No</v>
      </c>
      <c r="K3263" s="15" t="n">
        <f aca="false">IF(AND(F3263&lt;&gt;"",E3263&lt;&gt;""),DATEVALUE(F3263)-DATEVALUE(E3263),"")</f>
        <v>3</v>
      </c>
      <c r="L3263" s="4" t="n">
        <f aca="false">H3263*(1-I3263/100)</f>
        <v>7740.423</v>
      </c>
      <c r="M3263" s="4" t="n">
        <f aca="false">H3263*CALCULATIONS!$B$2</f>
        <v>5160.282</v>
      </c>
      <c r="N3263" s="4" t="n">
        <f aca="false">IF(J3263="Yes",H3263*CALCULATIONS!$B$3,0)</f>
        <v>0</v>
      </c>
      <c r="O3263" s="4" t="n">
        <f aca="false">L3263-M3263-N3263</f>
        <v>2580.141</v>
      </c>
      <c r="P3263" s="16" t="n">
        <f aca="false">IF(L3263&gt;0,O3263/L3263,"")</f>
        <v>0.333333333333333</v>
      </c>
    </row>
    <row r="3264" customFormat="false" ht="15" hidden="false" customHeight="false" outlineLevel="0" collapsed="false">
      <c r="A3264" s="2" t="str">
        <f aca="false">RAW_DATA!A3260</f>
        <v>ORD-103259</v>
      </c>
      <c r="B3264" s="2" t="str">
        <f aca="false">RAW_DATA!B3260</f>
        <v>CUST-2097</v>
      </c>
      <c r="C3264" s="2" t="str">
        <f aca="false">RAW_DATA!C3260</f>
        <v>Women</v>
      </c>
      <c r="D3264" s="2" t="str">
        <f aca="false">RAW_DATA!D3260</f>
        <v>WOM-SUIT-001</v>
      </c>
      <c r="E3264" s="14" t="str">
        <f aca="false">RAW_DATA!E3260</f>
        <v>2024-03-01</v>
      </c>
      <c r="F3264" s="14" t="str">
        <f aca="false">RAW_DATA!F3260</f>
        <v>2024-03-15</v>
      </c>
      <c r="G3264" s="2" t="str">
        <f aca="false">RAW_DATA!G3260</f>
        <v>Sudurpashchim</v>
      </c>
      <c r="H3264" s="4" t="n">
        <f aca="false">RAW_DATA!H3260</f>
        <v>4520.44</v>
      </c>
      <c r="I3264" s="5" t="n">
        <f aca="false">RAW_DATA!I3260</f>
        <v>15</v>
      </c>
      <c r="J3264" s="2" t="str">
        <f aca="false">RAW_DATA!J3260</f>
        <v>No</v>
      </c>
      <c r="K3264" s="15" t="n">
        <f aca="false">IF(AND(F3264&lt;&gt;"",E3264&lt;&gt;""),DATEVALUE(F3264)-DATEVALUE(E3264),"")</f>
        <v>14</v>
      </c>
      <c r="L3264" s="4" t="n">
        <f aca="false">H3264*(1-I3264/100)</f>
        <v>3842.374</v>
      </c>
      <c r="M3264" s="4" t="n">
        <f aca="false">H3264*CALCULATIONS!$B$2</f>
        <v>2712.264</v>
      </c>
      <c r="N3264" s="4" t="n">
        <f aca="false">IF(J3264="Yes",H3264*CALCULATIONS!$B$3,0)</f>
        <v>0</v>
      </c>
      <c r="O3264" s="4" t="n">
        <f aca="false">L3264-M3264-N3264</f>
        <v>1130.11</v>
      </c>
      <c r="P3264" s="16" t="n">
        <f aca="false">IF(L3264&gt;0,O3264/L3264,"")</f>
        <v>0.294117647058824</v>
      </c>
    </row>
    <row r="3265" customFormat="false" ht="15" hidden="false" customHeight="false" outlineLevel="0" collapsed="false">
      <c r="A3265" s="2" t="str">
        <f aca="false">RAW_DATA!A3261</f>
        <v>ORD-103260</v>
      </c>
      <c r="B3265" s="2" t="str">
        <f aca="false">RAW_DATA!B3261</f>
        <v>CUST-3854</v>
      </c>
      <c r="C3265" s="2" t="str">
        <f aca="false">RAW_DATA!C3261</f>
        <v>Women</v>
      </c>
      <c r="D3265" s="2" t="str">
        <f aca="false">RAW_DATA!D3261</f>
        <v>WOM-LEHENGA-001</v>
      </c>
      <c r="E3265" s="14" t="str">
        <f aca="false">RAW_DATA!E3261</f>
        <v>2024-03-28</v>
      </c>
      <c r="F3265" s="14" t="str">
        <f aca="false">RAW_DATA!F3261</f>
        <v>2024-04-02</v>
      </c>
      <c r="G3265" s="2" t="str">
        <f aca="false">RAW_DATA!G3261</f>
        <v>Lumbini</v>
      </c>
      <c r="H3265" s="4" t="n">
        <f aca="false">RAW_DATA!H3261</f>
        <v>13182.12</v>
      </c>
      <c r="I3265" s="5" t="n">
        <f aca="false">RAW_DATA!I3261</f>
        <v>30</v>
      </c>
      <c r="J3265" s="2" t="str">
        <f aca="false">RAW_DATA!J3261</f>
        <v>Yes</v>
      </c>
      <c r="K3265" s="15" t="n">
        <f aca="false">IF(AND(F3265&lt;&gt;"",E3265&lt;&gt;""),DATEVALUE(F3265)-DATEVALUE(E3265),"")</f>
        <v>5</v>
      </c>
      <c r="L3265" s="4" t="n">
        <f aca="false">H3265*(1-I3265/100)</f>
        <v>9227.484</v>
      </c>
      <c r="M3265" s="4" t="n">
        <f aca="false">H3265*CALCULATIONS!$B$2</f>
        <v>7909.272</v>
      </c>
      <c r="N3265" s="4" t="n">
        <f aca="false">IF(J3265="Yes",H3265*CALCULATIONS!$B$3,0)</f>
        <v>2636.424</v>
      </c>
      <c r="O3265" s="4" t="n">
        <f aca="false">L3265-M3265-N3265</f>
        <v>-1318.212</v>
      </c>
      <c r="P3265" s="16" t="n">
        <f aca="false">IF(L3265&gt;0,O3265/L3265,"")</f>
        <v>-0.142857142857143</v>
      </c>
    </row>
    <row r="3266" customFormat="false" ht="15" hidden="false" customHeight="false" outlineLevel="0" collapsed="false">
      <c r="A3266" s="2" t="str">
        <f aca="false">RAW_DATA!A3262</f>
        <v>ORD-103261</v>
      </c>
      <c r="B3266" s="2" t="str">
        <f aca="false">RAW_DATA!B3262</f>
        <v>CUST-5527</v>
      </c>
      <c r="C3266" s="2" t="str">
        <f aca="false">RAW_DATA!C3262</f>
        <v>Men</v>
      </c>
      <c r="D3266" s="2" t="str">
        <f aca="false">RAW_DATA!D3262</f>
        <v>MEN-KURTA-001</v>
      </c>
      <c r="E3266" s="14" t="str">
        <f aca="false">RAW_DATA!E3262</f>
        <v>2024-12-28</v>
      </c>
      <c r="F3266" s="14" t="str">
        <f aca="false">RAW_DATA!F3262</f>
        <v>2025-01-03</v>
      </c>
      <c r="G3266" s="2" t="str">
        <f aca="false">RAW_DATA!G3262</f>
        <v>Lumbini</v>
      </c>
      <c r="H3266" s="4" t="n">
        <f aca="false">RAW_DATA!H3262</f>
        <v>863.72</v>
      </c>
      <c r="I3266" s="5" t="n">
        <f aca="false">RAW_DATA!I3262</f>
        <v>30</v>
      </c>
      <c r="J3266" s="2" t="str">
        <f aca="false">RAW_DATA!J3262</f>
        <v>No</v>
      </c>
      <c r="K3266" s="15" t="n">
        <f aca="false">IF(AND(F3266&lt;&gt;"",E3266&lt;&gt;""),DATEVALUE(F3266)-DATEVALUE(E3266),"")</f>
        <v>6</v>
      </c>
      <c r="L3266" s="4" t="n">
        <f aca="false">H3266*(1-I3266/100)</f>
        <v>604.604</v>
      </c>
      <c r="M3266" s="4" t="n">
        <f aca="false">H3266*CALCULATIONS!$B$2</f>
        <v>518.232</v>
      </c>
      <c r="N3266" s="4" t="n">
        <f aca="false">IF(J3266="Yes",H3266*CALCULATIONS!$B$3,0)</f>
        <v>0</v>
      </c>
      <c r="O3266" s="4" t="n">
        <f aca="false">L3266-M3266-N3266</f>
        <v>86.372</v>
      </c>
      <c r="P3266" s="16" t="n">
        <f aca="false">IF(L3266&gt;0,O3266/L3266,"")</f>
        <v>0.142857142857143</v>
      </c>
    </row>
    <row r="3267" customFormat="false" ht="15" hidden="false" customHeight="false" outlineLevel="0" collapsed="false">
      <c r="A3267" s="2" t="str">
        <f aca="false">RAW_DATA!A3263</f>
        <v>ORD-103262</v>
      </c>
      <c r="B3267" s="2" t="str">
        <f aca="false">RAW_DATA!B3263</f>
        <v>CUST-5883</v>
      </c>
      <c r="C3267" s="2" t="str">
        <f aca="false">RAW_DATA!C3263</f>
        <v>Women</v>
      </c>
      <c r="D3267" s="2" t="str">
        <f aca="false">RAW_DATA!D3263</f>
        <v>WOM-DRESS-001</v>
      </c>
      <c r="E3267" s="14" t="str">
        <f aca="false">RAW_DATA!E3263</f>
        <v>2024-07-07</v>
      </c>
      <c r="F3267" s="14" t="str">
        <f aca="false">RAW_DATA!F3263</f>
        <v>2024-07-13</v>
      </c>
      <c r="G3267" s="2" t="str">
        <f aca="false">RAW_DATA!G3263</f>
        <v>Karnali</v>
      </c>
      <c r="H3267" s="4" t="n">
        <f aca="false">RAW_DATA!H3263</f>
        <v>3862.62</v>
      </c>
      <c r="I3267" s="5" t="n">
        <f aca="false">RAW_DATA!I3263</f>
        <v>20</v>
      </c>
      <c r="J3267" s="2" t="str">
        <f aca="false">RAW_DATA!J3263</f>
        <v>No</v>
      </c>
      <c r="K3267" s="15" t="n">
        <f aca="false">IF(AND(F3267&lt;&gt;"",E3267&lt;&gt;""),DATEVALUE(F3267)-DATEVALUE(E3267),"")</f>
        <v>6</v>
      </c>
      <c r="L3267" s="4" t="n">
        <f aca="false">H3267*(1-I3267/100)</f>
        <v>3090.096</v>
      </c>
      <c r="M3267" s="4" t="n">
        <f aca="false">H3267*CALCULATIONS!$B$2</f>
        <v>2317.572</v>
      </c>
      <c r="N3267" s="4" t="n">
        <f aca="false">IF(J3267="Yes",H3267*CALCULATIONS!$B$3,0)</f>
        <v>0</v>
      </c>
      <c r="O3267" s="4" t="n">
        <f aca="false">L3267-M3267-N3267</f>
        <v>772.524</v>
      </c>
      <c r="P3267" s="16" t="n">
        <f aca="false">IF(L3267&gt;0,O3267/L3267,"")</f>
        <v>0.25</v>
      </c>
    </row>
    <row r="3268" customFormat="false" ht="15" hidden="false" customHeight="false" outlineLevel="0" collapsed="false">
      <c r="A3268" s="2" t="str">
        <f aca="false">RAW_DATA!A3264</f>
        <v>ORD-103263</v>
      </c>
      <c r="B3268" s="2" t="str">
        <f aca="false">RAW_DATA!B3264</f>
        <v>CUST-2383</v>
      </c>
      <c r="C3268" s="2" t="str">
        <f aca="false">RAW_DATA!C3264</f>
        <v>Men</v>
      </c>
      <c r="D3268" s="2" t="str">
        <f aca="false">RAW_DATA!D3264</f>
        <v>MEN-KURTA-001</v>
      </c>
      <c r="E3268" s="14" t="str">
        <f aca="false">RAW_DATA!E3264</f>
        <v>2024-08-17</v>
      </c>
      <c r="F3268" s="14" t="str">
        <f aca="false">RAW_DATA!F3264</f>
        <v>2024-08-21</v>
      </c>
      <c r="G3268" s="2" t="str">
        <f aca="false">RAW_DATA!G3264</f>
        <v>Gandaki</v>
      </c>
      <c r="H3268" s="4" t="n">
        <f aca="false">RAW_DATA!H3264</f>
        <v>6419.68</v>
      </c>
      <c r="I3268" s="5" t="n">
        <f aca="false">RAW_DATA!I3264</f>
        <v>0</v>
      </c>
      <c r="J3268" s="2" t="str">
        <f aca="false">RAW_DATA!J3264</f>
        <v>No</v>
      </c>
      <c r="K3268" s="15" t="n">
        <f aca="false">IF(AND(F3268&lt;&gt;"",E3268&lt;&gt;""),DATEVALUE(F3268)-DATEVALUE(E3268),"")</f>
        <v>4</v>
      </c>
      <c r="L3268" s="4" t="n">
        <f aca="false">H3268*(1-I3268/100)</f>
        <v>6419.68</v>
      </c>
      <c r="M3268" s="4" t="n">
        <f aca="false">H3268*CALCULATIONS!$B$2</f>
        <v>3851.808</v>
      </c>
      <c r="N3268" s="4" t="n">
        <f aca="false">IF(J3268="Yes",H3268*CALCULATIONS!$B$3,0)</f>
        <v>0</v>
      </c>
      <c r="O3268" s="4" t="n">
        <f aca="false">L3268-M3268-N3268</f>
        <v>2567.872</v>
      </c>
      <c r="P3268" s="16" t="n">
        <f aca="false">IF(L3268&gt;0,O3268/L3268,"")</f>
        <v>0.4</v>
      </c>
    </row>
    <row r="3269" customFormat="false" ht="15" hidden="false" customHeight="false" outlineLevel="0" collapsed="false">
      <c r="A3269" s="2" t="str">
        <f aca="false">RAW_DATA!A3265</f>
        <v>ORD-103264</v>
      </c>
      <c r="B3269" s="2" t="str">
        <f aca="false">RAW_DATA!B3265</f>
        <v>CUST-3669</v>
      </c>
      <c r="C3269" s="2" t="str">
        <f aca="false">RAW_DATA!C3265</f>
        <v>Women</v>
      </c>
      <c r="D3269" s="2" t="str">
        <f aca="false">RAW_DATA!D3265</f>
        <v>WOM-BLOUSE-001</v>
      </c>
      <c r="E3269" s="14" t="str">
        <f aca="false">RAW_DATA!E3265</f>
        <v>2024-12-19</v>
      </c>
      <c r="F3269" s="14" t="str">
        <f aca="false">RAW_DATA!F3265</f>
        <v>2024-12-26</v>
      </c>
      <c r="G3269" s="2" t="str">
        <f aca="false">RAW_DATA!G3265</f>
        <v>Sudurpashchim</v>
      </c>
      <c r="H3269" s="4" t="n">
        <f aca="false">RAW_DATA!H3265</f>
        <v>8821.7</v>
      </c>
      <c r="I3269" s="5" t="n">
        <f aca="false">RAW_DATA!I3265</f>
        <v>15</v>
      </c>
      <c r="J3269" s="2" t="str">
        <f aca="false">RAW_DATA!J3265</f>
        <v>Yes</v>
      </c>
      <c r="K3269" s="15" t="n">
        <f aca="false">IF(AND(F3269&lt;&gt;"",E3269&lt;&gt;""),DATEVALUE(F3269)-DATEVALUE(E3269),"")</f>
        <v>7</v>
      </c>
      <c r="L3269" s="4" t="n">
        <f aca="false">H3269*(1-I3269/100)</f>
        <v>7498.445</v>
      </c>
      <c r="M3269" s="4" t="n">
        <f aca="false">H3269*CALCULATIONS!$B$2</f>
        <v>5293.02</v>
      </c>
      <c r="N3269" s="4" t="n">
        <f aca="false">IF(J3269="Yes",H3269*CALCULATIONS!$B$3,0)</f>
        <v>1764.34</v>
      </c>
      <c r="O3269" s="4" t="n">
        <f aca="false">L3269-M3269-N3269</f>
        <v>441.085</v>
      </c>
      <c r="P3269" s="16" t="n">
        <f aca="false">IF(L3269&gt;0,O3269/L3269,"")</f>
        <v>0.0588235294117647</v>
      </c>
    </row>
    <row r="3270" customFormat="false" ht="15" hidden="false" customHeight="false" outlineLevel="0" collapsed="false">
      <c r="A3270" s="2" t="str">
        <f aca="false">RAW_DATA!A3266</f>
        <v>ORD-103265</v>
      </c>
      <c r="B3270" s="2" t="str">
        <f aca="false">RAW_DATA!B3266</f>
        <v>CUST-2421</v>
      </c>
      <c r="C3270" s="2" t="str">
        <f aca="false">RAW_DATA!C3266</f>
        <v>Women</v>
      </c>
      <c r="D3270" s="2" t="str">
        <f aca="false">RAW_DATA!D3266</f>
        <v>WOM-JEANS-001</v>
      </c>
      <c r="E3270" s="14" t="str">
        <f aca="false">RAW_DATA!E3266</f>
        <v>2024-03-18</v>
      </c>
      <c r="F3270" s="14" t="str">
        <f aca="false">RAW_DATA!F3266</f>
        <v>2024-03-29</v>
      </c>
      <c r="G3270" s="2" t="str">
        <f aca="false">RAW_DATA!G3266</f>
        <v>Bagmati</v>
      </c>
      <c r="H3270" s="4" t="n">
        <f aca="false">RAW_DATA!H3266</f>
        <v>11594.78</v>
      </c>
      <c r="I3270" s="5" t="n">
        <f aca="false">RAW_DATA!I3266</f>
        <v>30</v>
      </c>
      <c r="J3270" s="2" t="str">
        <f aca="false">RAW_DATA!J3266</f>
        <v>No</v>
      </c>
      <c r="K3270" s="15" t="n">
        <f aca="false">IF(AND(F3270&lt;&gt;"",E3270&lt;&gt;""),DATEVALUE(F3270)-DATEVALUE(E3270),"")</f>
        <v>11</v>
      </c>
      <c r="L3270" s="4" t="n">
        <f aca="false">H3270*(1-I3270/100)</f>
        <v>8116.346</v>
      </c>
      <c r="M3270" s="4" t="n">
        <f aca="false">H3270*CALCULATIONS!$B$2</f>
        <v>6956.868</v>
      </c>
      <c r="N3270" s="4" t="n">
        <f aca="false">IF(J3270="Yes",H3270*CALCULATIONS!$B$3,0)</f>
        <v>0</v>
      </c>
      <c r="O3270" s="4" t="n">
        <f aca="false">L3270-M3270-N3270</f>
        <v>1159.478</v>
      </c>
      <c r="P3270" s="16" t="n">
        <f aca="false">IF(L3270&gt;0,O3270/L3270,"")</f>
        <v>0.142857142857143</v>
      </c>
    </row>
    <row r="3271" customFormat="false" ht="15" hidden="false" customHeight="false" outlineLevel="0" collapsed="false">
      <c r="A3271" s="2" t="str">
        <f aca="false">RAW_DATA!A3267</f>
        <v>ORD-103266</v>
      </c>
      <c r="B3271" s="2" t="str">
        <f aca="false">RAW_DATA!B3267</f>
        <v>CUST-4613</v>
      </c>
      <c r="C3271" s="2" t="str">
        <f aca="false">RAW_DATA!C3267</f>
        <v>Women</v>
      </c>
      <c r="D3271" s="2" t="str">
        <f aca="false">RAW_DATA!D3267</f>
        <v>WOM-BLOUSE-001</v>
      </c>
      <c r="E3271" s="14" t="str">
        <f aca="false">RAW_DATA!E3267</f>
        <v>2024-09-03</v>
      </c>
      <c r="F3271" s="14" t="str">
        <f aca="false">RAW_DATA!F3267</f>
        <v>2024-09-09</v>
      </c>
      <c r="G3271" s="2" t="str">
        <f aca="false">RAW_DATA!G3267</f>
        <v>Gandaki</v>
      </c>
      <c r="H3271" s="4" t="n">
        <f aca="false">RAW_DATA!H3267</f>
        <v>8952.15</v>
      </c>
      <c r="I3271" s="5" t="n">
        <f aca="false">RAW_DATA!I3267</f>
        <v>25</v>
      </c>
      <c r="J3271" s="2" t="str">
        <f aca="false">RAW_DATA!J3267</f>
        <v>Yes</v>
      </c>
      <c r="K3271" s="15" t="n">
        <f aca="false">IF(AND(F3271&lt;&gt;"",E3271&lt;&gt;""),DATEVALUE(F3271)-DATEVALUE(E3271),"")</f>
        <v>6</v>
      </c>
      <c r="L3271" s="4" t="n">
        <f aca="false">H3271*(1-I3271/100)</f>
        <v>6714.1125</v>
      </c>
      <c r="M3271" s="4" t="n">
        <f aca="false">H3271*CALCULATIONS!$B$2</f>
        <v>5371.29</v>
      </c>
      <c r="N3271" s="4" t="n">
        <f aca="false">IF(J3271="Yes",H3271*CALCULATIONS!$B$3,0)</f>
        <v>1790.43</v>
      </c>
      <c r="O3271" s="4" t="n">
        <f aca="false">L3271-M3271-N3271</f>
        <v>-447.607500000001</v>
      </c>
      <c r="P3271" s="16" t="n">
        <f aca="false">IF(L3271&gt;0,O3271/L3271,"")</f>
        <v>-0.0666666666666668</v>
      </c>
    </row>
    <row r="3272" customFormat="false" ht="15" hidden="false" customHeight="false" outlineLevel="0" collapsed="false">
      <c r="A3272" s="2" t="str">
        <f aca="false">RAW_DATA!A3268</f>
        <v>ORD-103267</v>
      </c>
      <c r="B3272" s="2" t="str">
        <f aca="false">RAW_DATA!B3268</f>
        <v>CUST-4149</v>
      </c>
      <c r="C3272" s="2" t="str">
        <f aca="false">RAW_DATA!C3268</f>
        <v>Men</v>
      </c>
      <c r="D3272" s="2" t="str">
        <f aca="false">RAW_DATA!D3268</f>
        <v>MEN-KURTA-001</v>
      </c>
      <c r="E3272" s="14" t="str">
        <f aca="false">RAW_DATA!E3268</f>
        <v>2024-02-11</v>
      </c>
      <c r="F3272" s="14" t="str">
        <f aca="false">RAW_DATA!F3268</f>
        <v>2024-02-21</v>
      </c>
      <c r="G3272" s="2" t="str">
        <f aca="false">RAW_DATA!G3268</f>
        <v>Madhesh</v>
      </c>
      <c r="H3272" s="4" t="n">
        <f aca="false">RAW_DATA!H3268</f>
        <v>13969.73</v>
      </c>
      <c r="I3272" s="5" t="n">
        <f aca="false">RAW_DATA!I3268</f>
        <v>15</v>
      </c>
      <c r="J3272" s="2" t="str">
        <f aca="false">RAW_DATA!J3268</f>
        <v>No</v>
      </c>
      <c r="K3272" s="15" t="n">
        <f aca="false">IF(AND(F3272&lt;&gt;"",E3272&lt;&gt;""),DATEVALUE(F3272)-DATEVALUE(E3272),"")</f>
        <v>10</v>
      </c>
      <c r="L3272" s="4" t="n">
        <f aca="false">H3272*(1-I3272/100)</f>
        <v>11874.2705</v>
      </c>
      <c r="M3272" s="4" t="n">
        <f aca="false">H3272*CALCULATIONS!$B$2</f>
        <v>8381.838</v>
      </c>
      <c r="N3272" s="4" t="n">
        <f aca="false">IF(J3272="Yes",H3272*CALCULATIONS!$B$3,0)</f>
        <v>0</v>
      </c>
      <c r="O3272" s="4" t="n">
        <f aca="false">L3272-M3272-N3272</f>
        <v>3492.4325</v>
      </c>
      <c r="P3272" s="16" t="n">
        <f aca="false">IF(L3272&gt;0,O3272/L3272,"")</f>
        <v>0.294117647058824</v>
      </c>
    </row>
    <row r="3273" customFormat="false" ht="15" hidden="false" customHeight="false" outlineLevel="0" collapsed="false">
      <c r="A3273" s="2" t="str">
        <f aca="false">RAW_DATA!A3269</f>
        <v>ORD-103268</v>
      </c>
      <c r="B3273" s="2" t="str">
        <f aca="false">RAW_DATA!B3269</f>
        <v>CUST-7258</v>
      </c>
      <c r="C3273" s="2" t="str">
        <f aca="false">RAW_DATA!C3269</f>
        <v>Men</v>
      </c>
      <c r="D3273" s="2" t="str">
        <f aca="false">RAW_DATA!D3269</f>
        <v>MEN-POLO-001</v>
      </c>
      <c r="E3273" s="14" t="str">
        <f aca="false">RAW_DATA!E3269</f>
        <v>2024-06-04</v>
      </c>
      <c r="F3273" s="14" t="str">
        <f aca="false">RAW_DATA!F3269</f>
        <v>2024-06-06</v>
      </c>
      <c r="G3273" s="2" t="str">
        <f aca="false">RAW_DATA!G3269</f>
        <v>Gandaki</v>
      </c>
      <c r="H3273" s="4" t="n">
        <f aca="false">RAW_DATA!H3269</f>
        <v>13452.15</v>
      </c>
      <c r="I3273" s="5" t="n">
        <f aca="false">RAW_DATA!I3269</f>
        <v>0</v>
      </c>
      <c r="J3273" s="2" t="str">
        <f aca="false">RAW_DATA!J3269</f>
        <v>No</v>
      </c>
      <c r="K3273" s="15" t="n">
        <f aca="false">IF(AND(F3273&lt;&gt;"",E3273&lt;&gt;""),DATEVALUE(F3273)-DATEVALUE(E3273),"")</f>
        <v>2</v>
      </c>
      <c r="L3273" s="4" t="n">
        <f aca="false">H3273*(1-I3273/100)</f>
        <v>13452.15</v>
      </c>
      <c r="M3273" s="4" t="n">
        <f aca="false">H3273*CALCULATIONS!$B$2</f>
        <v>8071.29</v>
      </c>
      <c r="N3273" s="4" t="n">
        <f aca="false">IF(J3273="Yes",H3273*CALCULATIONS!$B$3,0)</f>
        <v>0</v>
      </c>
      <c r="O3273" s="4" t="n">
        <f aca="false">L3273-M3273-N3273</f>
        <v>5380.86</v>
      </c>
      <c r="P3273" s="16" t="n">
        <f aca="false">IF(L3273&gt;0,O3273/L3273,"")</f>
        <v>0.4</v>
      </c>
    </row>
    <row r="3274" customFormat="false" ht="15" hidden="false" customHeight="false" outlineLevel="0" collapsed="false">
      <c r="A3274" s="2" t="str">
        <f aca="false">RAW_DATA!A3270</f>
        <v>ORD-103269</v>
      </c>
      <c r="B3274" s="2" t="str">
        <f aca="false">RAW_DATA!B3270</f>
        <v>CUST-6255</v>
      </c>
      <c r="C3274" s="2" t="str">
        <f aca="false">RAW_DATA!C3270</f>
        <v>Men</v>
      </c>
      <c r="D3274" s="2" t="str">
        <f aca="false">RAW_DATA!D3270</f>
        <v>MEN-SHIRT-002</v>
      </c>
      <c r="E3274" s="14" t="str">
        <f aca="false">RAW_DATA!E3270</f>
        <v>2024-04-28</v>
      </c>
      <c r="F3274" s="14" t="str">
        <f aca="false">RAW_DATA!F3270</f>
        <v>2024-05-06</v>
      </c>
      <c r="G3274" s="2" t="str">
        <f aca="false">RAW_DATA!G3270</f>
        <v>Sudurpashchim</v>
      </c>
      <c r="H3274" s="4" t="n">
        <f aca="false">RAW_DATA!H3270</f>
        <v>8342.62</v>
      </c>
      <c r="I3274" s="5" t="n">
        <f aca="false">RAW_DATA!I3270</f>
        <v>10</v>
      </c>
      <c r="J3274" s="2" t="str">
        <f aca="false">RAW_DATA!J3270</f>
        <v>No</v>
      </c>
      <c r="K3274" s="15" t="n">
        <f aca="false">IF(AND(F3274&lt;&gt;"",E3274&lt;&gt;""),DATEVALUE(F3274)-DATEVALUE(E3274),"")</f>
        <v>8</v>
      </c>
      <c r="L3274" s="4" t="n">
        <f aca="false">H3274*(1-I3274/100)</f>
        <v>7508.358</v>
      </c>
      <c r="M3274" s="4" t="n">
        <f aca="false">H3274*CALCULATIONS!$B$2</f>
        <v>5005.572</v>
      </c>
      <c r="N3274" s="4" t="n">
        <f aca="false">IF(J3274="Yes",H3274*CALCULATIONS!$B$3,0)</f>
        <v>0</v>
      </c>
      <c r="O3274" s="4" t="n">
        <f aca="false">L3274-M3274-N3274</f>
        <v>2502.786</v>
      </c>
      <c r="P3274" s="16" t="n">
        <f aca="false">IF(L3274&gt;0,O3274/L3274,"")</f>
        <v>0.333333333333333</v>
      </c>
    </row>
    <row r="3275" customFormat="false" ht="15" hidden="false" customHeight="false" outlineLevel="0" collapsed="false">
      <c r="A3275" s="2" t="str">
        <f aca="false">RAW_DATA!A3271</f>
        <v>ORD-103270</v>
      </c>
      <c r="B3275" s="2" t="str">
        <f aca="false">RAW_DATA!B3271</f>
        <v>CUST-8495</v>
      </c>
      <c r="C3275" s="2" t="str">
        <f aca="false">RAW_DATA!C3271</f>
        <v>Men</v>
      </c>
      <c r="D3275" s="2" t="str">
        <f aca="false">RAW_DATA!D3271</f>
        <v>MEN-TSHIRT-001</v>
      </c>
      <c r="E3275" s="14" t="str">
        <f aca="false">RAW_DATA!E3271</f>
        <v>2024-10-12</v>
      </c>
      <c r="F3275" s="14" t="str">
        <f aca="false">RAW_DATA!F3271</f>
        <v>2024-10-17</v>
      </c>
      <c r="G3275" s="2" t="str">
        <f aca="false">RAW_DATA!G3271</f>
        <v>Madhesh</v>
      </c>
      <c r="H3275" s="4" t="n">
        <f aca="false">RAW_DATA!H3271</f>
        <v>2171.9</v>
      </c>
      <c r="I3275" s="5" t="n">
        <f aca="false">RAW_DATA!I3271</f>
        <v>10</v>
      </c>
      <c r="J3275" s="2" t="str">
        <f aca="false">RAW_DATA!J3271</f>
        <v>No</v>
      </c>
      <c r="K3275" s="15" t="n">
        <f aca="false">IF(AND(F3275&lt;&gt;"",E3275&lt;&gt;""),DATEVALUE(F3275)-DATEVALUE(E3275),"")</f>
        <v>5</v>
      </c>
      <c r="L3275" s="4" t="n">
        <f aca="false">H3275*(1-I3275/100)</f>
        <v>1954.71</v>
      </c>
      <c r="M3275" s="4" t="n">
        <f aca="false">H3275*CALCULATIONS!$B$2</f>
        <v>1303.14</v>
      </c>
      <c r="N3275" s="4" t="n">
        <f aca="false">IF(J3275="Yes",H3275*CALCULATIONS!$B$3,0)</f>
        <v>0</v>
      </c>
      <c r="O3275" s="4" t="n">
        <f aca="false">L3275-M3275-N3275</f>
        <v>651.57</v>
      </c>
      <c r="P3275" s="16" t="n">
        <f aca="false">IF(L3275&gt;0,O3275/L3275,"")</f>
        <v>0.333333333333333</v>
      </c>
    </row>
    <row r="3276" customFormat="false" ht="15" hidden="false" customHeight="false" outlineLevel="0" collapsed="false">
      <c r="A3276" s="2" t="str">
        <f aca="false">RAW_DATA!A3272</f>
        <v>ORD-103271</v>
      </c>
      <c r="B3276" s="2" t="str">
        <f aca="false">RAW_DATA!B3272</f>
        <v>CUST-8455</v>
      </c>
      <c r="C3276" s="2" t="str">
        <f aca="false">RAW_DATA!C3272</f>
        <v>Women</v>
      </c>
      <c r="D3276" s="2" t="str">
        <f aca="false">RAW_DATA!D3272</f>
        <v>WOM-LEHENGA-001</v>
      </c>
      <c r="E3276" s="14" t="str">
        <f aca="false">RAW_DATA!E3272</f>
        <v>2024-04-24</v>
      </c>
      <c r="F3276" s="14" t="str">
        <f aca="false">RAW_DATA!F3272</f>
        <v>2024-04-28</v>
      </c>
      <c r="G3276" s="2" t="str">
        <f aca="false">RAW_DATA!G3272</f>
        <v>Karnali</v>
      </c>
      <c r="H3276" s="4" t="n">
        <f aca="false">RAW_DATA!H3272</f>
        <v>6122.72</v>
      </c>
      <c r="I3276" s="5" t="n">
        <f aca="false">RAW_DATA!I3272</f>
        <v>0</v>
      </c>
      <c r="J3276" s="2" t="str">
        <f aca="false">RAW_DATA!J3272</f>
        <v>No</v>
      </c>
      <c r="K3276" s="15" t="n">
        <f aca="false">IF(AND(F3276&lt;&gt;"",E3276&lt;&gt;""),DATEVALUE(F3276)-DATEVALUE(E3276),"")</f>
        <v>4</v>
      </c>
      <c r="L3276" s="4" t="n">
        <f aca="false">H3276*(1-I3276/100)</f>
        <v>6122.72</v>
      </c>
      <c r="M3276" s="4" t="n">
        <f aca="false">H3276*CALCULATIONS!$B$2</f>
        <v>3673.632</v>
      </c>
      <c r="N3276" s="4" t="n">
        <f aca="false">IF(J3276="Yes",H3276*CALCULATIONS!$B$3,0)</f>
        <v>0</v>
      </c>
      <c r="O3276" s="4" t="n">
        <f aca="false">L3276-M3276-N3276</f>
        <v>2449.088</v>
      </c>
      <c r="P3276" s="16" t="n">
        <f aca="false">IF(L3276&gt;0,O3276/L3276,"")</f>
        <v>0.4</v>
      </c>
    </row>
    <row r="3277" customFormat="false" ht="15" hidden="false" customHeight="false" outlineLevel="0" collapsed="false">
      <c r="A3277" s="2" t="str">
        <f aca="false">RAW_DATA!A3273</f>
        <v>ORD-103272</v>
      </c>
      <c r="B3277" s="2" t="str">
        <f aca="false">RAW_DATA!B3273</f>
        <v>CUST-5328</v>
      </c>
      <c r="C3277" s="2" t="str">
        <f aca="false">RAW_DATA!C3273</f>
        <v>Women</v>
      </c>
      <c r="D3277" s="2" t="str">
        <f aca="false">RAW_DATA!D3273</f>
        <v>WOM-TOP-001</v>
      </c>
      <c r="E3277" s="14" t="str">
        <f aca="false">RAW_DATA!E3273</f>
        <v>2024-05-01</v>
      </c>
      <c r="F3277" s="14" t="str">
        <f aca="false">RAW_DATA!F3273</f>
        <v>2024-05-02</v>
      </c>
      <c r="G3277" s="2" t="str">
        <f aca="false">RAW_DATA!G3273</f>
        <v>Karnali</v>
      </c>
      <c r="H3277" s="4" t="n">
        <f aca="false">RAW_DATA!H3273</f>
        <v>11557.1</v>
      </c>
      <c r="I3277" s="5" t="n">
        <f aca="false">RAW_DATA!I3273</f>
        <v>25</v>
      </c>
      <c r="J3277" s="2" t="str">
        <f aca="false">RAW_DATA!J3273</f>
        <v>No</v>
      </c>
      <c r="K3277" s="15" t="n">
        <f aca="false">IF(AND(F3277&lt;&gt;"",E3277&lt;&gt;""),DATEVALUE(F3277)-DATEVALUE(E3277),"")</f>
        <v>1</v>
      </c>
      <c r="L3277" s="4" t="n">
        <f aca="false">H3277*(1-I3277/100)</f>
        <v>8667.825</v>
      </c>
      <c r="M3277" s="4" t="n">
        <f aca="false">H3277*CALCULATIONS!$B$2</f>
        <v>6934.26</v>
      </c>
      <c r="N3277" s="4" t="n">
        <f aca="false">IF(J3277="Yes",H3277*CALCULATIONS!$B$3,0)</f>
        <v>0</v>
      </c>
      <c r="O3277" s="4" t="n">
        <f aca="false">L3277-M3277-N3277</f>
        <v>1733.565</v>
      </c>
      <c r="P3277" s="16" t="n">
        <f aca="false">IF(L3277&gt;0,O3277/L3277,"")</f>
        <v>0.2</v>
      </c>
    </row>
    <row r="3278" customFormat="false" ht="15" hidden="false" customHeight="false" outlineLevel="0" collapsed="false">
      <c r="A3278" s="2" t="str">
        <f aca="false">RAW_DATA!A3274</f>
        <v>ORD-103273</v>
      </c>
      <c r="B3278" s="2" t="str">
        <f aca="false">RAW_DATA!B3274</f>
        <v>CUST-5325</v>
      </c>
      <c r="C3278" s="2" t="str">
        <f aca="false">RAW_DATA!C3274</f>
        <v>Women</v>
      </c>
      <c r="D3278" s="2" t="str">
        <f aca="false">RAW_DATA!D3274</f>
        <v>WOM-LEHENGA-001</v>
      </c>
      <c r="E3278" s="14" t="str">
        <f aca="false">RAW_DATA!E3274</f>
        <v>2024-06-19</v>
      </c>
      <c r="F3278" s="14" t="str">
        <f aca="false">RAW_DATA!F3274</f>
        <v>2024-06-30</v>
      </c>
      <c r="G3278" s="2" t="str">
        <f aca="false">RAW_DATA!G3274</f>
        <v>Lumbini</v>
      </c>
      <c r="H3278" s="4" t="n">
        <f aca="false">RAW_DATA!H3274</f>
        <v>11016.77</v>
      </c>
      <c r="I3278" s="5" t="n">
        <f aca="false">RAW_DATA!I3274</f>
        <v>25</v>
      </c>
      <c r="J3278" s="2" t="str">
        <f aca="false">RAW_DATA!J3274</f>
        <v>No</v>
      </c>
      <c r="K3278" s="15" t="n">
        <f aca="false">IF(AND(F3278&lt;&gt;"",E3278&lt;&gt;""),DATEVALUE(F3278)-DATEVALUE(E3278),"")</f>
        <v>11</v>
      </c>
      <c r="L3278" s="4" t="n">
        <f aca="false">H3278*(1-I3278/100)</f>
        <v>8262.5775</v>
      </c>
      <c r="M3278" s="4" t="n">
        <f aca="false">H3278*CALCULATIONS!$B$2</f>
        <v>6610.062</v>
      </c>
      <c r="N3278" s="4" t="n">
        <f aca="false">IF(J3278="Yes",H3278*CALCULATIONS!$B$3,0)</f>
        <v>0</v>
      </c>
      <c r="O3278" s="4" t="n">
        <f aca="false">L3278-M3278-N3278</f>
        <v>1652.5155</v>
      </c>
      <c r="P3278" s="16" t="n">
        <f aca="false">IF(L3278&gt;0,O3278/L3278,"")</f>
        <v>0.2</v>
      </c>
    </row>
    <row r="3279" customFormat="false" ht="15" hidden="false" customHeight="false" outlineLevel="0" collapsed="false">
      <c r="A3279" s="2" t="str">
        <f aca="false">RAW_DATA!A3275</f>
        <v>ORD-103274</v>
      </c>
      <c r="B3279" s="2" t="str">
        <f aca="false">RAW_DATA!B3275</f>
        <v>CUST-5972</v>
      </c>
      <c r="C3279" s="2" t="str">
        <f aca="false">RAW_DATA!C3275</f>
        <v>Kids</v>
      </c>
      <c r="D3279" s="2" t="str">
        <f aca="false">RAW_DATA!D3275</f>
        <v>KID-UNIFORM-001</v>
      </c>
      <c r="E3279" s="14" t="str">
        <f aca="false">RAW_DATA!E3275</f>
        <v>2024-05-23</v>
      </c>
      <c r="F3279" s="14" t="str">
        <f aca="false">RAW_DATA!F3275</f>
        <v>2024-06-03</v>
      </c>
      <c r="G3279" s="2" t="str">
        <f aca="false">RAW_DATA!G3275</f>
        <v>Bagmati</v>
      </c>
      <c r="H3279" s="4" t="n">
        <f aca="false">RAW_DATA!H3275</f>
        <v>4881.82</v>
      </c>
      <c r="I3279" s="5" t="n">
        <f aca="false">RAW_DATA!I3275</f>
        <v>0</v>
      </c>
      <c r="J3279" s="2" t="str">
        <f aca="false">RAW_DATA!J3275</f>
        <v>No</v>
      </c>
      <c r="K3279" s="15" t="n">
        <f aca="false">IF(AND(F3279&lt;&gt;"",E3279&lt;&gt;""),DATEVALUE(F3279)-DATEVALUE(E3279),"")</f>
        <v>11</v>
      </c>
      <c r="L3279" s="4" t="n">
        <f aca="false">H3279*(1-I3279/100)</f>
        <v>4881.82</v>
      </c>
      <c r="M3279" s="4" t="n">
        <f aca="false">H3279*CALCULATIONS!$B$2</f>
        <v>2929.092</v>
      </c>
      <c r="N3279" s="4" t="n">
        <f aca="false">IF(J3279="Yes",H3279*CALCULATIONS!$B$3,0)</f>
        <v>0</v>
      </c>
      <c r="O3279" s="4" t="n">
        <f aca="false">L3279-M3279-N3279</f>
        <v>1952.728</v>
      </c>
      <c r="P3279" s="16" t="n">
        <f aca="false">IF(L3279&gt;0,O3279/L3279,"")</f>
        <v>0.4</v>
      </c>
    </row>
    <row r="3280" customFormat="false" ht="15" hidden="false" customHeight="false" outlineLevel="0" collapsed="false">
      <c r="A3280" s="2" t="str">
        <f aca="false">RAW_DATA!A3276</f>
        <v>ORD-103275</v>
      </c>
      <c r="B3280" s="2" t="str">
        <f aca="false">RAW_DATA!B3276</f>
        <v>CUST-1320</v>
      </c>
      <c r="C3280" s="2" t="str">
        <f aca="false">RAW_DATA!C3276</f>
        <v>Women</v>
      </c>
      <c r="D3280" s="2" t="str">
        <f aca="false">RAW_DATA!D3276</f>
        <v>WOM-SUIT-001</v>
      </c>
      <c r="E3280" s="14" t="str">
        <f aca="false">RAW_DATA!E3276</f>
        <v>2024-10-04</v>
      </c>
      <c r="F3280" s="14" t="str">
        <f aca="false">RAW_DATA!F3276</f>
        <v>2024-10-06</v>
      </c>
      <c r="G3280" s="2" t="str">
        <f aca="false">RAW_DATA!G3276</f>
        <v>Lumbini</v>
      </c>
      <c r="H3280" s="4" t="n">
        <f aca="false">RAW_DATA!H3276</f>
        <v>12733.61</v>
      </c>
      <c r="I3280" s="5" t="n">
        <f aca="false">RAW_DATA!I3276</f>
        <v>5</v>
      </c>
      <c r="J3280" s="2" t="str">
        <f aca="false">RAW_DATA!J3276</f>
        <v>No</v>
      </c>
      <c r="K3280" s="15" t="n">
        <f aca="false">IF(AND(F3280&lt;&gt;"",E3280&lt;&gt;""),DATEVALUE(F3280)-DATEVALUE(E3280),"")</f>
        <v>2</v>
      </c>
      <c r="L3280" s="4" t="n">
        <f aca="false">H3280*(1-I3280/100)</f>
        <v>12096.9295</v>
      </c>
      <c r="M3280" s="4" t="n">
        <f aca="false">H3280*CALCULATIONS!$B$2</f>
        <v>7640.166</v>
      </c>
      <c r="N3280" s="4" t="n">
        <f aca="false">IF(J3280="Yes",H3280*CALCULATIONS!$B$3,0)</f>
        <v>0</v>
      </c>
      <c r="O3280" s="4" t="n">
        <f aca="false">L3280-M3280-N3280</f>
        <v>4456.7635</v>
      </c>
      <c r="P3280" s="16" t="n">
        <f aca="false">IF(L3280&gt;0,O3280/L3280,"")</f>
        <v>0.368421052631579</v>
      </c>
    </row>
    <row r="3281" customFormat="false" ht="15" hidden="false" customHeight="false" outlineLevel="0" collapsed="false">
      <c r="A3281" s="2" t="str">
        <f aca="false">RAW_DATA!A3277</f>
        <v>ORD-103276</v>
      </c>
      <c r="B3281" s="2" t="str">
        <f aca="false">RAW_DATA!B3277</f>
        <v>CUST-5897</v>
      </c>
      <c r="C3281" s="2" t="str">
        <f aca="false">RAW_DATA!C3277</f>
        <v>Kids</v>
      </c>
      <c r="D3281" s="2" t="str">
        <f aca="false">RAW_DATA!D3277</f>
        <v>KID-JACKET-001</v>
      </c>
      <c r="E3281" s="14" t="str">
        <f aca="false">RAW_DATA!E3277</f>
        <v>2024-10-25</v>
      </c>
      <c r="F3281" s="14" t="str">
        <f aca="false">RAW_DATA!F3277</f>
        <v>2024-11-05</v>
      </c>
      <c r="G3281" s="2" t="str">
        <f aca="false">RAW_DATA!G3277</f>
        <v>Bagmati</v>
      </c>
      <c r="H3281" s="4" t="n">
        <f aca="false">RAW_DATA!H3277</f>
        <v>7097.71</v>
      </c>
      <c r="I3281" s="5" t="n">
        <f aca="false">RAW_DATA!I3277</f>
        <v>0</v>
      </c>
      <c r="J3281" s="2" t="str">
        <f aca="false">RAW_DATA!J3277</f>
        <v>No</v>
      </c>
      <c r="K3281" s="15" t="n">
        <f aca="false">IF(AND(F3281&lt;&gt;"",E3281&lt;&gt;""),DATEVALUE(F3281)-DATEVALUE(E3281),"")</f>
        <v>11</v>
      </c>
      <c r="L3281" s="4" t="n">
        <f aca="false">H3281*(1-I3281/100)</f>
        <v>7097.71</v>
      </c>
      <c r="M3281" s="4" t="n">
        <f aca="false">H3281*CALCULATIONS!$B$2</f>
        <v>4258.626</v>
      </c>
      <c r="N3281" s="4" t="n">
        <f aca="false">IF(J3281="Yes",H3281*CALCULATIONS!$B$3,0)</f>
        <v>0</v>
      </c>
      <c r="O3281" s="4" t="n">
        <f aca="false">L3281-M3281-N3281</f>
        <v>2839.084</v>
      </c>
      <c r="P3281" s="16" t="n">
        <f aca="false">IF(L3281&gt;0,O3281/L3281,"")</f>
        <v>0.4</v>
      </c>
    </row>
    <row r="3282" customFormat="false" ht="15" hidden="false" customHeight="false" outlineLevel="0" collapsed="false">
      <c r="A3282" s="2" t="str">
        <f aca="false">RAW_DATA!A3278</f>
        <v>ORD-103277</v>
      </c>
      <c r="B3282" s="2" t="str">
        <f aca="false">RAW_DATA!B3278</f>
        <v>CUST-7425</v>
      </c>
      <c r="C3282" s="2" t="str">
        <f aca="false">RAW_DATA!C3278</f>
        <v>Kids</v>
      </c>
      <c r="D3282" s="2" t="str">
        <f aca="false">RAW_DATA!D3278</f>
        <v>KID-SHORTS-001</v>
      </c>
      <c r="E3282" s="14" t="str">
        <f aca="false">RAW_DATA!E3278</f>
        <v>2024-09-04</v>
      </c>
      <c r="F3282" s="14" t="str">
        <f aca="false">RAW_DATA!F3278</f>
        <v>2024-09-17</v>
      </c>
      <c r="G3282" s="2" t="str">
        <f aca="false">RAW_DATA!G3278</f>
        <v>Karnali</v>
      </c>
      <c r="H3282" s="4" t="n">
        <f aca="false">RAW_DATA!H3278</f>
        <v>2058.79</v>
      </c>
      <c r="I3282" s="5" t="n">
        <f aca="false">RAW_DATA!I3278</f>
        <v>0</v>
      </c>
      <c r="J3282" s="2" t="str">
        <f aca="false">RAW_DATA!J3278</f>
        <v>No</v>
      </c>
      <c r="K3282" s="15" t="n">
        <f aca="false">IF(AND(F3282&lt;&gt;"",E3282&lt;&gt;""),DATEVALUE(F3282)-DATEVALUE(E3282),"")</f>
        <v>13</v>
      </c>
      <c r="L3282" s="4" t="n">
        <f aca="false">H3282*(1-I3282/100)</f>
        <v>2058.79</v>
      </c>
      <c r="M3282" s="4" t="n">
        <f aca="false">H3282*CALCULATIONS!$B$2</f>
        <v>1235.274</v>
      </c>
      <c r="N3282" s="4" t="n">
        <f aca="false">IF(J3282="Yes",H3282*CALCULATIONS!$B$3,0)</f>
        <v>0</v>
      </c>
      <c r="O3282" s="4" t="n">
        <f aca="false">L3282-M3282-N3282</f>
        <v>823.516</v>
      </c>
      <c r="P3282" s="16" t="n">
        <f aca="false">IF(L3282&gt;0,O3282/L3282,"")</f>
        <v>0.4</v>
      </c>
    </row>
    <row r="3283" customFormat="false" ht="15" hidden="false" customHeight="false" outlineLevel="0" collapsed="false">
      <c r="A3283" s="2" t="str">
        <f aca="false">RAW_DATA!A3279</f>
        <v>ORD-103278</v>
      </c>
      <c r="B3283" s="2" t="str">
        <f aca="false">RAW_DATA!B3279</f>
        <v>CUST-8469</v>
      </c>
      <c r="C3283" s="2" t="str">
        <f aca="false">RAW_DATA!C3279</f>
        <v>Men</v>
      </c>
      <c r="D3283" s="2" t="str">
        <f aca="false">RAW_DATA!D3279</f>
        <v>MEN-TSHIRT-001</v>
      </c>
      <c r="E3283" s="14" t="str">
        <f aca="false">RAW_DATA!E3279</f>
        <v>2024-08-02</v>
      </c>
      <c r="F3283" s="14" t="str">
        <f aca="false">RAW_DATA!F3279</f>
        <v>2024-08-06</v>
      </c>
      <c r="G3283" s="2" t="str">
        <f aca="false">RAW_DATA!G3279</f>
        <v>Madhesh</v>
      </c>
      <c r="H3283" s="4" t="n">
        <f aca="false">RAW_DATA!H3279</f>
        <v>11276.11</v>
      </c>
      <c r="I3283" s="5" t="n">
        <f aca="false">RAW_DATA!I3279</f>
        <v>25</v>
      </c>
      <c r="J3283" s="2" t="str">
        <f aca="false">RAW_DATA!J3279</f>
        <v>Yes</v>
      </c>
      <c r="K3283" s="15" t="n">
        <f aca="false">IF(AND(F3283&lt;&gt;"",E3283&lt;&gt;""),DATEVALUE(F3283)-DATEVALUE(E3283),"")</f>
        <v>4</v>
      </c>
      <c r="L3283" s="4" t="n">
        <f aca="false">H3283*(1-I3283/100)</f>
        <v>8457.0825</v>
      </c>
      <c r="M3283" s="4" t="n">
        <f aca="false">H3283*CALCULATIONS!$B$2</f>
        <v>6765.666</v>
      </c>
      <c r="N3283" s="4" t="n">
        <f aca="false">IF(J3283="Yes",H3283*CALCULATIONS!$B$3,0)</f>
        <v>2255.222</v>
      </c>
      <c r="O3283" s="4" t="n">
        <f aca="false">L3283-M3283-N3283</f>
        <v>-563.8055</v>
      </c>
      <c r="P3283" s="16" t="n">
        <f aca="false">IF(L3283&gt;0,O3283/L3283,"")</f>
        <v>-0.0666666666666667</v>
      </c>
    </row>
    <row r="3284" customFormat="false" ht="15" hidden="false" customHeight="false" outlineLevel="0" collapsed="false">
      <c r="A3284" s="2" t="str">
        <f aca="false">RAW_DATA!A3280</f>
        <v>ORD-103279</v>
      </c>
      <c r="B3284" s="2" t="str">
        <f aca="false">RAW_DATA!B3280</f>
        <v>CUST-1405</v>
      </c>
      <c r="C3284" s="2" t="str">
        <f aca="false">RAW_DATA!C3280</f>
        <v>Men</v>
      </c>
      <c r="D3284" s="2" t="str">
        <f aca="false">RAW_DATA!D3280</f>
        <v>MEN-POLO-001</v>
      </c>
      <c r="E3284" s="14" t="str">
        <f aca="false">RAW_DATA!E3280</f>
        <v>2024-06-21</v>
      </c>
      <c r="F3284" s="14" t="str">
        <f aca="false">RAW_DATA!F3280</f>
        <v>2024-06-25</v>
      </c>
      <c r="G3284" s="2" t="str">
        <f aca="false">RAW_DATA!G3280</f>
        <v>Lumbini</v>
      </c>
      <c r="H3284" s="4" t="n">
        <f aca="false">RAW_DATA!H3280</f>
        <v>4792.63</v>
      </c>
      <c r="I3284" s="5" t="n">
        <f aca="false">RAW_DATA!I3280</f>
        <v>5</v>
      </c>
      <c r="J3284" s="2" t="str">
        <f aca="false">RAW_DATA!J3280</f>
        <v>No</v>
      </c>
      <c r="K3284" s="15" t="n">
        <f aca="false">IF(AND(F3284&lt;&gt;"",E3284&lt;&gt;""),DATEVALUE(F3284)-DATEVALUE(E3284),"")</f>
        <v>4</v>
      </c>
      <c r="L3284" s="4" t="n">
        <f aca="false">H3284*(1-I3284/100)</f>
        <v>4552.9985</v>
      </c>
      <c r="M3284" s="4" t="n">
        <f aca="false">H3284*CALCULATIONS!$B$2</f>
        <v>2875.578</v>
      </c>
      <c r="N3284" s="4" t="n">
        <f aca="false">IF(J3284="Yes",H3284*CALCULATIONS!$B$3,0)</f>
        <v>0</v>
      </c>
      <c r="O3284" s="4" t="n">
        <f aca="false">L3284-M3284-N3284</f>
        <v>1677.4205</v>
      </c>
      <c r="P3284" s="16" t="n">
        <f aca="false">IF(L3284&gt;0,O3284/L3284,"")</f>
        <v>0.368421052631579</v>
      </c>
    </row>
    <row r="3285" customFormat="false" ht="15" hidden="false" customHeight="false" outlineLevel="0" collapsed="false">
      <c r="A3285" s="2" t="str">
        <f aca="false">RAW_DATA!A3281</f>
        <v>ORD-103280</v>
      </c>
      <c r="B3285" s="2" t="str">
        <f aca="false">RAW_DATA!B3281</f>
        <v>CUST-7829</v>
      </c>
      <c r="C3285" s="2" t="str">
        <f aca="false">RAW_DATA!C3281</f>
        <v>Women</v>
      </c>
      <c r="D3285" s="2" t="str">
        <f aca="false">RAW_DATA!D3281</f>
        <v>WOM-SCARF-001</v>
      </c>
      <c r="E3285" s="14" t="str">
        <f aca="false">RAW_DATA!E3281</f>
        <v>2024-12-16</v>
      </c>
      <c r="F3285" s="14" t="str">
        <f aca="false">RAW_DATA!F3281</f>
        <v>2024-12-21</v>
      </c>
      <c r="G3285" s="2" t="str">
        <f aca="false">RAW_DATA!G3281</f>
        <v>Bagmati</v>
      </c>
      <c r="H3285" s="4" t="n">
        <f aca="false">RAW_DATA!H3281</f>
        <v>4238.41</v>
      </c>
      <c r="I3285" s="5" t="n">
        <f aca="false">RAW_DATA!I3281</f>
        <v>20</v>
      </c>
      <c r="J3285" s="2" t="str">
        <f aca="false">RAW_DATA!J3281</f>
        <v>No</v>
      </c>
      <c r="K3285" s="15" t="n">
        <f aca="false">IF(AND(F3285&lt;&gt;"",E3285&lt;&gt;""),DATEVALUE(F3285)-DATEVALUE(E3285),"")</f>
        <v>5</v>
      </c>
      <c r="L3285" s="4" t="n">
        <f aca="false">H3285*(1-I3285/100)</f>
        <v>3390.728</v>
      </c>
      <c r="M3285" s="4" t="n">
        <f aca="false">H3285*CALCULATIONS!$B$2</f>
        <v>2543.046</v>
      </c>
      <c r="N3285" s="4" t="n">
        <f aca="false">IF(J3285="Yes",H3285*CALCULATIONS!$B$3,0)</f>
        <v>0</v>
      </c>
      <c r="O3285" s="4" t="n">
        <f aca="false">L3285-M3285-N3285</f>
        <v>847.682</v>
      </c>
      <c r="P3285" s="16" t="n">
        <f aca="false">IF(L3285&gt;0,O3285/L3285,"")</f>
        <v>0.25</v>
      </c>
    </row>
    <row r="3286" customFormat="false" ht="15" hidden="false" customHeight="false" outlineLevel="0" collapsed="false">
      <c r="A3286" s="2" t="str">
        <f aca="false">RAW_DATA!A3282</f>
        <v>ORD-103281</v>
      </c>
      <c r="B3286" s="2" t="str">
        <f aca="false">RAW_DATA!B3282</f>
        <v>CUST-7680</v>
      </c>
      <c r="C3286" s="2" t="str">
        <f aca="false">RAW_DATA!C3282</f>
        <v>Men</v>
      </c>
      <c r="D3286" s="2" t="str">
        <f aca="false">RAW_DATA!D3282</f>
        <v>MEN-POLO-001</v>
      </c>
      <c r="E3286" s="14" t="str">
        <f aca="false">RAW_DATA!E3282</f>
        <v>2024-04-03</v>
      </c>
      <c r="F3286" s="14" t="str">
        <f aca="false">RAW_DATA!F3282</f>
        <v>2024-04-15</v>
      </c>
      <c r="G3286" s="2" t="str">
        <f aca="false">RAW_DATA!G3282</f>
        <v>Madhesh</v>
      </c>
      <c r="H3286" s="4" t="n">
        <f aca="false">RAW_DATA!H3282</f>
        <v>11069.25</v>
      </c>
      <c r="I3286" s="5" t="n">
        <f aca="false">RAW_DATA!I3282</f>
        <v>20</v>
      </c>
      <c r="J3286" s="2" t="str">
        <f aca="false">RAW_DATA!J3282</f>
        <v>No</v>
      </c>
      <c r="K3286" s="15" t="n">
        <f aca="false">IF(AND(F3286&lt;&gt;"",E3286&lt;&gt;""),DATEVALUE(F3286)-DATEVALUE(E3286),"")</f>
        <v>12</v>
      </c>
      <c r="L3286" s="4" t="n">
        <f aca="false">H3286*(1-I3286/100)</f>
        <v>8855.4</v>
      </c>
      <c r="M3286" s="4" t="n">
        <f aca="false">H3286*CALCULATIONS!$B$2</f>
        <v>6641.55</v>
      </c>
      <c r="N3286" s="4" t="n">
        <f aca="false">IF(J3286="Yes",H3286*CALCULATIONS!$B$3,0)</f>
        <v>0</v>
      </c>
      <c r="O3286" s="4" t="n">
        <f aca="false">L3286-M3286-N3286</f>
        <v>2213.85</v>
      </c>
      <c r="P3286" s="16" t="n">
        <f aca="false">IF(L3286&gt;0,O3286/L3286,"")</f>
        <v>0.25</v>
      </c>
    </row>
    <row r="3287" customFormat="false" ht="15" hidden="false" customHeight="false" outlineLevel="0" collapsed="false">
      <c r="A3287" s="2" t="str">
        <f aca="false">RAW_DATA!A3283</f>
        <v>ORD-103282</v>
      </c>
      <c r="B3287" s="2" t="str">
        <f aca="false">RAW_DATA!B3283</f>
        <v>CUST-8255</v>
      </c>
      <c r="C3287" s="2" t="str">
        <f aca="false">RAW_DATA!C3283</f>
        <v>Men</v>
      </c>
      <c r="D3287" s="2" t="str">
        <f aca="false">RAW_DATA!D3283</f>
        <v>MEN-CHINO-001</v>
      </c>
      <c r="E3287" s="14" t="str">
        <f aca="false">RAW_DATA!E3283</f>
        <v>2024-08-31</v>
      </c>
      <c r="F3287" s="14" t="str">
        <f aca="false">RAW_DATA!F3283</f>
        <v>2024-09-01</v>
      </c>
      <c r="G3287" s="2" t="str">
        <f aca="false">RAW_DATA!G3283</f>
        <v>Bagmati</v>
      </c>
      <c r="H3287" s="4" t="n">
        <f aca="false">RAW_DATA!H3283</f>
        <v>11835.92</v>
      </c>
      <c r="I3287" s="5" t="n">
        <f aca="false">RAW_DATA!I3283</f>
        <v>15</v>
      </c>
      <c r="J3287" s="2" t="str">
        <f aca="false">RAW_DATA!J3283</f>
        <v>No</v>
      </c>
      <c r="K3287" s="15" t="n">
        <f aca="false">IF(AND(F3287&lt;&gt;"",E3287&lt;&gt;""),DATEVALUE(F3287)-DATEVALUE(E3287),"")</f>
        <v>1</v>
      </c>
      <c r="L3287" s="4" t="n">
        <f aca="false">H3287*(1-I3287/100)</f>
        <v>10060.532</v>
      </c>
      <c r="M3287" s="4" t="n">
        <f aca="false">H3287*CALCULATIONS!$B$2</f>
        <v>7101.552</v>
      </c>
      <c r="N3287" s="4" t="n">
        <f aca="false">IF(J3287="Yes",H3287*CALCULATIONS!$B$3,0)</f>
        <v>0</v>
      </c>
      <c r="O3287" s="4" t="n">
        <f aca="false">L3287-M3287-N3287</f>
        <v>2958.98</v>
      </c>
      <c r="P3287" s="16" t="n">
        <f aca="false">IF(L3287&gt;0,O3287/L3287,"")</f>
        <v>0.294117647058824</v>
      </c>
    </row>
    <row r="3288" customFormat="false" ht="15" hidden="false" customHeight="false" outlineLevel="0" collapsed="false">
      <c r="A3288" s="2" t="str">
        <f aca="false">RAW_DATA!A3284</f>
        <v>ORD-103283</v>
      </c>
      <c r="B3288" s="2" t="str">
        <f aca="false">RAW_DATA!B3284</f>
        <v>CUST-7656</v>
      </c>
      <c r="C3288" s="2" t="str">
        <f aca="false">RAW_DATA!C3284</f>
        <v>Kids</v>
      </c>
      <c r="D3288" s="2" t="str">
        <f aca="false">RAW_DATA!D3284</f>
        <v>KID-HOODIE-001</v>
      </c>
      <c r="E3288" s="14" t="str">
        <f aca="false">RAW_DATA!E3284</f>
        <v>2024-11-30</v>
      </c>
      <c r="F3288" s="14" t="str">
        <f aca="false">RAW_DATA!F3284</f>
        <v>2024-12-03</v>
      </c>
      <c r="G3288" s="2" t="str">
        <f aca="false">RAW_DATA!G3284</f>
        <v>Madhesh</v>
      </c>
      <c r="H3288" s="4" t="n">
        <f aca="false">RAW_DATA!H3284</f>
        <v>7291.62</v>
      </c>
      <c r="I3288" s="5" t="n">
        <f aca="false">RAW_DATA!I3284</f>
        <v>10</v>
      </c>
      <c r="J3288" s="2" t="str">
        <f aca="false">RAW_DATA!J3284</f>
        <v>No</v>
      </c>
      <c r="K3288" s="15" t="n">
        <f aca="false">IF(AND(F3288&lt;&gt;"",E3288&lt;&gt;""),DATEVALUE(F3288)-DATEVALUE(E3288),"")</f>
        <v>3</v>
      </c>
      <c r="L3288" s="4" t="n">
        <f aca="false">H3288*(1-I3288/100)</f>
        <v>6562.458</v>
      </c>
      <c r="M3288" s="4" t="n">
        <f aca="false">H3288*CALCULATIONS!$B$2</f>
        <v>4374.972</v>
      </c>
      <c r="N3288" s="4" t="n">
        <f aca="false">IF(J3288="Yes",H3288*CALCULATIONS!$B$3,0)</f>
        <v>0</v>
      </c>
      <c r="O3288" s="4" t="n">
        <f aca="false">L3288-M3288-N3288</f>
        <v>2187.486</v>
      </c>
      <c r="P3288" s="16" t="n">
        <f aca="false">IF(L3288&gt;0,O3288/L3288,"")</f>
        <v>0.333333333333333</v>
      </c>
    </row>
    <row r="3289" customFormat="false" ht="15" hidden="false" customHeight="false" outlineLevel="0" collapsed="false">
      <c r="A3289" s="2" t="str">
        <f aca="false">RAW_DATA!A3285</f>
        <v>ORD-103284</v>
      </c>
      <c r="B3289" s="2" t="str">
        <f aca="false">RAW_DATA!B3285</f>
        <v>CUST-1903</v>
      </c>
      <c r="C3289" s="2" t="str">
        <f aca="false">RAW_DATA!C3285</f>
        <v>Men</v>
      </c>
      <c r="D3289" s="2" t="str">
        <f aca="false">RAW_DATA!D3285</f>
        <v>MEN-JEANS-002</v>
      </c>
      <c r="E3289" s="14" t="str">
        <f aca="false">RAW_DATA!E3285</f>
        <v>2024-08-15</v>
      </c>
      <c r="F3289" s="14" t="str">
        <f aca="false">RAW_DATA!F3285</f>
        <v>2024-08-17</v>
      </c>
      <c r="G3289" s="2" t="str">
        <f aca="false">RAW_DATA!G3285</f>
        <v>Madhesh</v>
      </c>
      <c r="H3289" s="4" t="n">
        <f aca="false">RAW_DATA!H3285</f>
        <v>3164.2</v>
      </c>
      <c r="I3289" s="5" t="n">
        <f aca="false">RAW_DATA!I3285</f>
        <v>20</v>
      </c>
      <c r="J3289" s="2" t="str">
        <f aca="false">RAW_DATA!J3285</f>
        <v>No</v>
      </c>
      <c r="K3289" s="15" t="n">
        <f aca="false">IF(AND(F3289&lt;&gt;"",E3289&lt;&gt;""),DATEVALUE(F3289)-DATEVALUE(E3289),"")</f>
        <v>2</v>
      </c>
      <c r="L3289" s="4" t="n">
        <f aca="false">H3289*(1-I3289/100)</f>
        <v>2531.36</v>
      </c>
      <c r="M3289" s="4" t="n">
        <f aca="false">H3289*CALCULATIONS!$B$2</f>
        <v>1898.52</v>
      </c>
      <c r="N3289" s="4" t="n">
        <f aca="false">IF(J3289="Yes",H3289*CALCULATIONS!$B$3,0)</f>
        <v>0</v>
      </c>
      <c r="O3289" s="4" t="n">
        <f aca="false">L3289-M3289-N3289</f>
        <v>632.84</v>
      </c>
      <c r="P3289" s="16" t="n">
        <f aca="false">IF(L3289&gt;0,O3289/L3289,"")</f>
        <v>0.25</v>
      </c>
    </row>
    <row r="3290" customFormat="false" ht="15" hidden="false" customHeight="false" outlineLevel="0" collapsed="false">
      <c r="A3290" s="2" t="str">
        <f aca="false">RAW_DATA!A3286</f>
        <v>ORD-103285</v>
      </c>
      <c r="B3290" s="2" t="str">
        <f aca="false">RAW_DATA!B3286</f>
        <v>CUST-1532</v>
      </c>
      <c r="C3290" s="2" t="str">
        <f aca="false">RAW_DATA!C3286</f>
        <v>Kids</v>
      </c>
      <c r="D3290" s="2" t="str">
        <f aca="false">RAW_DATA!D3286</f>
        <v>KID-DRESS-001</v>
      </c>
      <c r="E3290" s="14" t="str">
        <f aca="false">RAW_DATA!E3286</f>
        <v>2024-11-01</v>
      </c>
      <c r="F3290" s="14" t="str">
        <f aca="false">RAW_DATA!F3286</f>
        <v>2024-11-06</v>
      </c>
      <c r="G3290" s="2" t="str">
        <f aca="false">RAW_DATA!G3286</f>
        <v>Sudurpashchim</v>
      </c>
      <c r="H3290" s="4" t="n">
        <f aca="false">RAW_DATA!H3286</f>
        <v>2385.24</v>
      </c>
      <c r="I3290" s="5" t="n">
        <f aca="false">RAW_DATA!I3286</f>
        <v>0</v>
      </c>
      <c r="J3290" s="2" t="str">
        <f aca="false">RAW_DATA!J3286</f>
        <v>No</v>
      </c>
      <c r="K3290" s="15" t="n">
        <f aca="false">IF(AND(F3290&lt;&gt;"",E3290&lt;&gt;""),DATEVALUE(F3290)-DATEVALUE(E3290),"")</f>
        <v>5</v>
      </c>
      <c r="L3290" s="4" t="n">
        <f aca="false">H3290*(1-I3290/100)</f>
        <v>2385.24</v>
      </c>
      <c r="M3290" s="4" t="n">
        <f aca="false">H3290*CALCULATIONS!$B$2</f>
        <v>1431.144</v>
      </c>
      <c r="N3290" s="4" t="n">
        <f aca="false">IF(J3290="Yes",H3290*CALCULATIONS!$B$3,0)</f>
        <v>0</v>
      </c>
      <c r="O3290" s="4" t="n">
        <f aca="false">L3290-M3290-N3290</f>
        <v>954.096</v>
      </c>
      <c r="P3290" s="16" t="n">
        <f aca="false">IF(L3290&gt;0,O3290/L3290,"")</f>
        <v>0.4</v>
      </c>
    </row>
    <row r="3291" customFormat="false" ht="15" hidden="false" customHeight="false" outlineLevel="0" collapsed="false">
      <c r="A3291" s="2" t="str">
        <f aca="false">RAW_DATA!A3287</f>
        <v>ORD-103286</v>
      </c>
      <c r="B3291" s="2" t="str">
        <f aca="false">RAW_DATA!B3287</f>
        <v>CUST-3344</v>
      </c>
      <c r="C3291" s="2" t="str">
        <f aca="false">RAW_DATA!C3287</f>
        <v>Women</v>
      </c>
      <c r="D3291" s="2" t="str">
        <f aca="false">RAW_DATA!D3287</f>
        <v>WOM-DRESS-001</v>
      </c>
      <c r="E3291" s="14" t="str">
        <f aca="false">RAW_DATA!E3287</f>
        <v>2024-12-16</v>
      </c>
      <c r="F3291" s="14" t="str">
        <f aca="false">RAW_DATA!F3287</f>
        <v>2024-12-29</v>
      </c>
      <c r="G3291" s="2" t="str">
        <f aca="false">RAW_DATA!G3287</f>
        <v>Bagmati</v>
      </c>
      <c r="H3291" s="4" t="n">
        <f aca="false">RAW_DATA!H3287</f>
        <v>3861.51</v>
      </c>
      <c r="I3291" s="5" t="n">
        <f aca="false">RAW_DATA!I3287</f>
        <v>5</v>
      </c>
      <c r="J3291" s="2" t="str">
        <f aca="false">RAW_DATA!J3287</f>
        <v>No</v>
      </c>
      <c r="K3291" s="15" t="n">
        <f aca="false">IF(AND(F3291&lt;&gt;"",E3291&lt;&gt;""),DATEVALUE(F3291)-DATEVALUE(E3291),"")</f>
        <v>13</v>
      </c>
      <c r="L3291" s="4" t="n">
        <f aca="false">H3291*(1-I3291/100)</f>
        <v>3668.4345</v>
      </c>
      <c r="M3291" s="4" t="n">
        <f aca="false">H3291*CALCULATIONS!$B$2</f>
        <v>2316.906</v>
      </c>
      <c r="N3291" s="4" t="n">
        <f aca="false">IF(J3291="Yes",H3291*CALCULATIONS!$B$3,0)</f>
        <v>0</v>
      </c>
      <c r="O3291" s="4" t="n">
        <f aca="false">L3291-M3291-N3291</f>
        <v>1351.5285</v>
      </c>
      <c r="P3291" s="16" t="n">
        <f aca="false">IF(L3291&gt;0,O3291/L3291,"")</f>
        <v>0.368421052631579</v>
      </c>
    </row>
    <row r="3292" customFormat="false" ht="15" hidden="false" customHeight="false" outlineLevel="0" collapsed="false">
      <c r="A3292" s="2" t="str">
        <f aca="false">RAW_DATA!A3288</f>
        <v>ORD-103287</v>
      </c>
      <c r="B3292" s="2" t="str">
        <f aca="false">RAW_DATA!B3288</f>
        <v>CUST-1451</v>
      </c>
      <c r="C3292" s="2" t="str">
        <f aca="false">RAW_DATA!C3288</f>
        <v>Men</v>
      </c>
      <c r="D3292" s="2" t="str">
        <f aca="false">RAW_DATA!D3288</f>
        <v>MEN-KURTA-001</v>
      </c>
      <c r="E3292" s="14" t="str">
        <f aca="false">RAW_DATA!E3288</f>
        <v>2024-01-12</v>
      </c>
      <c r="F3292" s="14" t="str">
        <f aca="false">RAW_DATA!F3288</f>
        <v>2024-01-20</v>
      </c>
      <c r="G3292" s="2" t="str">
        <f aca="false">RAW_DATA!G3288</f>
        <v>Sudurpashchim</v>
      </c>
      <c r="H3292" s="4" t="n">
        <f aca="false">RAW_DATA!H3288</f>
        <v>4558.88</v>
      </c>
      <c r="I3292" s="5" t="n">
        <f aca="false">RAW_DATA!I3288</f>
        <v>10</v>
      </c>
      <c r="J3292" s="2" t="str">
        <f aca="false">RAW_DATA!J3288</f>
        <v>No</v>
      </c>
      <c r="K3292" s="15" t="n">
        <f aca="false">IF(AND(F3292&lt;&gt;"",E3292&lt;&gt;""),DATEVALUE(F3292)-DATEVALUE(E3292),"")</f>
        <v>8</v>
      </c>
      <c r="L3292" s="4" t="n">
        <f aca="false">H3292*(1-I3292/100)</f>
        <v>4102.992</v>
      </c>
      <c r="M3292" s="4" t="n">
        <f aca="false">H3292*CALCULATIONS!$B$2</f>
        <v>2735.328</v>
      </c>
      <c r="N3292" s="4" t="n">
        <f aca="false">IF(J3292="Yes",H3292*CALCULATIONS!$B$3,0)</f>
        <v>0</v>
      </c>
      <c r="O3292" s="4" t="n">
        <f aca="false">L3292-M3292-N3292</f>
        <v>1367.664</v>
      </c>
      <c r="P3292" s="16" t="n">
        <f aca="false">IF(L3292&gt;0,O3292/L3292,"")</f>
        <v>0.333333333333333</v>
      </c>
    </row>
    <row r="3293" customFormat="false" ht="15" hidden="false" customHeight="false" outlineLevel="0" collapsed="false">
      <c r="A3293" s="2" t="str">
        <f aca="false">RAW_DATA!A3289</f>
        <v>ORD-103288</v>
      </c>
      <c r="B3293" s="2" t="str">
        <f aca="false">RAW_DATA!B3289</f>
        <v>CUST-6632</v>
      </c>
      <c r="C3293" s="2" t="str">
        <f aca="false">RAW_DATA!C3289</f>
        <v>Kids</v>
      </c>
      <c r="D3293" s="2" t="str">
        <f aca="false">RAW_DATA!D3289</f>
        <v>KID-SHORTS-001</v>
      </c>
      <c r="E3293" s="14" t="str">
        <f aca="false">RAW_DATA!E3289</f>
        <v>2024-12-14</v>
      </c>
      <c r="F3293" s="14" t="str">
        <f aca="false">RAW_DATA!F3289</f>
        <v>2024-12-25</v>
      </c>
      <c r="G3293" s="2" t="str">
        <f aca="false">RAW_DATA!G3289</f>
        <v>Gandaki</v>
      </c>
      <c r="H3293" s="4" t="n">
        <f aca="false">RAW_DATA!H3289</f>
        <v>10761.91</v>
      </c>
      <c r="I3293" s="5" t="n">
        <f aca="false">RAW_DATA!I3289</f>
        <v>10</v>
      </c>
      <c r="J3293" s="2" t="str">
        <f aca="false">RAW_DATA!J3289</f>
        <v>No</v>
      </c>
      <c r="K3293" s="15" t="n">
        <f aca="false">IF(AND(F3293&lt;&gt;"",E3293&lt;&gt;""),DATEVALUE(F3293)-DATEVALUE(E3293),"")</f>
        <v>11</v>
      </c>
      <c r="L3293" s="4" t="n">
        <f aca="false">H3293*(1-I3293/100)</f>
        <v>9685.719</v>
      </c>
      <c r="M3293" s="4" t="n">
        <f aca="false">H3293*CALCULATIONS!$B$2</f>
        <v>6457.146</v>
      </c>
      <c r="N3293" s="4" t="n">
        <f aca="false">IF(J3293="Yes",H3293*CALCULATIONS!$B$3,0)</f>
        <v>0</v>
      </c>
      <c r="O3293" s="4" t="n">
        <f aca="false">L3293-M3293-N3293</f>
        <v>3228.573</v>
      </c>
      <c r="P3293" s="16" t="n">
        <f aca="false">IF(L3293&gt;0,O3293/L3293,"")</f>
        <v>0.333333333333333</v>
      </c>
    </row>
    <row r="3294" customFormat="false" ht="15" hidden="false" customHeight="false" outlineLevel="0" collapsed="false">
      <c r="A3294" s="2" t="str">
        <f aca="false">RAW_DATA!A3290</f>
        <v>ORD-103289</v>
      </c>
      <c r="B3294" s="2" t="str">
        <f aca="false">RAW_DATA!B3290</f>
        <v>CUST-2480</v>
      </c>
      <c r="C3294" s="2" t="str">
        <f aca="false">RAW_DATA!C3290</f>
        <v>Women</v>
      </c>
      <c r="D3294" s="2" t="str">
        <f aca="false">RAW_DATA!D3290</f>
        <v>WOM-TOP-001</v>
      </c>
      <c r="E3294" s="14" t="str">
        <f aca="false">RAW_DATA!E3290</f>
        <v>2024-06-14</v>
      </c>
      <c r="F3294" s="14" t="str">
        <f aca="false">RAW_DATA!F3290</f>
        <v>2024-06-22</v>
      </c>
      <c r="G3294" s="2" t="str">
        <f aca="false">RAW_DATA!G3290</f>
        <v>Madhesh</v>
      </c>
      <c r="H3294" s="4" t="n">
        <f aca="false">RAW_DATA!H3290</f>
        <v>13259.34</v>
      </c>
      <c r="I3294" s="5" t="n">
        <f aca="false">RAW_DATA!I3290</f>
        <v>20</v>
      </c>
      <c r="J3294" s="2" t="str">
        <f aca="false">RAW_DATA!J3290</f>
        <v>No</v>
      </c>
      <c r="K3294" s="15" t="n">
        <f aca="false">IF(AND(F3294&lt;&gt;"",E3294&lt;&gt;""),DATEVALUE(F3294)-DATEVALUE(E3294),"")</f>
        <v>8</v>
      </c>
      <c r="L3294" s="4" t="n">
        <f aca="false">H3294*(1-I3294/100)</f>
        <v>10607.472</v>
      </c>
      <c r="M3294" s="4" t="n">
        <f aca="false">H3294*CALCULATIONS!$B$2</f>
        <v>7955.604</v>
      </c>
      <c r="N3294" s="4" t="n">
        <f aca="false">IF(J3294="Yes",H3294*CALCULATIONS!$B$3,0)</f>
        <v>0</v>
      </c>
      <c r="O3294" s="4" t="n">
        <f aca="false">L3294-M3294-N3294</f>
        <v>2651.868</v>
      </c>
      <c r="P3294" s="16" t="n">
        <f aca="false">IF(L3294&gt;0,O3294/L3294,"")</f>
        <v>0.25</v>
      </c>
    </row>
    <row r="3295" customFormat="false" ht="15" hidden="false" customHeight="false" outlineLevel="0" collapsed="false">
      <c r="A3295" s="2" t="str">
        <f aca="false">RAW_DATA!A3291</f>
        <v>ORD-103290</v>
      </c>
      <c r="B3295" s="2" t="str">
        <f aca="false">RAW_DATA!B3291</f>
        <v>CUST-5340</v>
      </c>
      <c r="C3295" s="2" t="str">
        <f aca="false">RAW_DATA!C3291</f>
        <v>Men</v>
      </c>
      <c r="D3295" s="2" t="str">
        <f aca="false">RAW_DATA!D3291</f>
        <v>MEN-SUIT-001</v>
      </c>
      <c r="E3295" s="14" t="str">
        <f aca="false">RAW_DATA!E3291</f>
        <v>2024-01-17</v>
      </c>
      <c r="F3295" s="14" t="str">
        <f aca="false">RAW_DATA!F3291</f>
        <v>2024-01-25</v>
      </c>
      <c r="G3295" s="2" t="str">
        <f aca="false">RAW_DATA!G3291</f>
        <v>Bagmati</v>
      </c>
      <c r="H3295" s="4" t="n">
        <f aca="false">RAW_DATA!H3291</f>
        <v>12602.34</v>
      </c>
      <c r="I3295" s="5" t="n">
        <f aca="false">RAW_DATA!I3291</f>
        <v>25</v>
      </c>
      <c r="J3295" s="2" t="str">
        <f aca="false">RAW_DATA!J3291</f>
        <v>No</v>
      </c>
      <c r="K3295" s="15" t="n">
        <f aca="false">IF(AND(F3295&lt;&gt;"",E3295&lt;&gt;""),DATEVALUE(F3295)-DATEVALUE(E3295),"")</f>
        <v>8</v>
      </c>
      <c r="L3295" s="4" t="n">
        <f aca="false">H3295*(1-I3295/100)</f>
        <v>9451.755</v>
      </c>
      <c r="M3295" s="4" t="n">
        <f aca="false">H3295*CALCULATIONS!$B$2</f>
        <v>7561.404</v>
      </c>
      <c r="N3295" s="4" t="n">
        <f aca="false">IF(J3295="Yes",H3295*CALCULATIONS!$B$3,0)</f>
        <v>0</v>
      </c>
      <c r="O3295" s="4" t="n">
        <f aca="false">L3295-M3295-N3295</f>
        <v>1890.351</v>
      </c>
      <c r="P3295" s="16" t="n">
        <f aca="false">IF(L3295&gt;0,O3295/L3295,"")</f>
        <v>0.2</v>
      </c>
    </row>
    <row r="3296" customFormat="false" ht="15" hidden="false" customHeight="false" outlineLevel="0" collapsed="false">
      <c r="A3296" s="2" t="str">
        <f aca="false">RAW_DATA!A3292</f>
        <v>ORD-103291</v>
      </c>
      <c r="B3296" s="2" t="str">
        <f aca="false">RAW_DATA!B3292</f>
        <v>CUST-9524</v>
      </c>
      <c r="C3296" s="2" t="str">
        <f aca="false">RAW_DATA!C3292</f>
        <v>Men</v>
      </c>
      <c r="D3296" s="2" t="str">
        <f aca="false">RAW_DATA!D3292</f>
        <v>MEN-CHINO-001</v>
      </c>
      <c r="E3296" s="14" t="str">
        <f aca="false">RAW_DATA!E3292</f>
        <v>2024-06-23</v>
      </c>
      <c r="F3296" s="14" t="str">
        <f aca="false">RAW_DATA!F3292</f>
        <v>2024-06-27</v>
      </c>
      <c r="G3296" s="2" t="str">
        <f aca="false">RAW_DATA!G3292</f>
        <v>Madhesh</v>
      </c>
      <c r="H3296" s="4" t="n">
        <f aca="false">RAW_DATA!H3292</f>
        <v>7443.71</v>
      </c>
      <c r="I3296" s="5" t="n">
        <f aca="false">RAW_DATA!I3292</f>
        <v>20</v>
      </c>
      <c r="J3296" s="2" t="str">
        <f aca="false">RAW_DATA!J3292</f>
        <v>Yes</v>
      </c>
      <c r="K3296" s="15" t="n">
        <f aca="false">IF(AND(F3296&lt;&gt;"",E3296&lt;&gt;""),DATEVALUE(F3296)-DATEVALUE(E3296),"")</f>
        <v>4</v>
      </c>
      <c r="L3296" s="4" t="n">
        <f aca="false">H3296*(1-I3296/100)</f>
        <v>5954.968</v>
      </c>
      <c r="M3296" s="4" t="n">
        <f aca="false">H3296*CALCULATIONS!$B$2</f>
        <v>4466.226</v>
      </c>
      <c r="N3296" s="4" t="n">
        <f aca="false">IF(J3296="Yes",H3296*CALCULATIONS!$B$3,0)</f>
        <v>1488.742</v>
      </c>
      <c r="O3296" s="4" t="n">
        <f aca="false">L3296-M3296-N3296</f>
        <v>0</v>
      </c>
      <c r="P3296" s="16" t="n">
        <f aca="false">IF(L3296&gt;0,O3296/L3296,"")</f>
        <v>0</v>
      </c>
    </row>
    <row r="3297" customFormat="false" ht="15" hidden="false" customHeight="false" outlineLevel="0" collapsed="false">
      <c r="A3297" s="2" t="str">
        <f aca="false">RAW_DATA!A3293</f>
        <v>ORD-103292</v>
      </c>
      <c r="B3297" s="2" t="str">
        <f aca="false">RAW_DATA!B3293</f>
        <v>CUST-5056</v>
      </c>
      <c r="C3297" s="2" t="str">
        <f aca="false">RAW_DATA!C3293</f>
        <v>Women</v>
      </c>
      <c r="D3297" s="2" t="str">
        <f aca="false">RAW_DATA!D3293</f>
        <v>WOM-JEANS-001</v>
      </c>
      <c r="E3297" s="14" t="str">
        <f aca="false">RAW_DATA!E3293</f>
        <v>2024-03-14</v>
      </c>
      <c r="F3297" s="14" t="str">
        <f aca="false">RAW_DATA!F3293</f>
        <v>2024-03-20</v>
      </c>
      <c r="G3297" s="2" t="str">
        <f aca="false">RAW_DATA!G3293</f>
        <v>Bagmati</v>
      </c>
      <c r="H3297" s="4" t="n">
        <f aca="false">RAW_DATA!H3293</f>
        <v>14464.74</v>
      </c>
      <c r="I3297" s="5" t="n">
        <f aca="false">RAW_DATA!I3293</f>
        <v>10</v>
      </c>
      <c r="J3297" s="2" t="str">
        <f aca="false">RAW_DATA!J3293</f>
        <v>Yes</v>
      </c>
      <c r="K3297" s="15" t="n">
        <f aca="false">IF(AND(F3297&lt;&gt;"",E3297&lt;&gt;""),DATEVALUE(F3297)-DATEVALUE(E3297),"")</f>
        <v>6</v>
      </c>
      <c r="L3297" s="4" t="n">
        <f aca="false">H3297*(1-I3297/100)</f>
        <v>13018.266</v>
      </c>
      <c r="M3297" s="4" t="n">
        <f aca="false">H3297*CALCULATIONS!$B$2</f>
        <v>8678.844</v>
      </c>
      <c r="N3297" s="4" t="n">
        <f aca="false">IF(J3297="Yes",H3297*CALCULATIONS!$B$3,0)</f>
        <v>2892.948</v>
      </c>
      <c r="O3297" s="4" t="n">
        <f aca="false">L3297-M3297-N3297</f>
        <v>1446.474</v>
      </c>
      <c r="P3297" s="16" t="n">
        <f aca="false">IF(L3297&gt;0,O3297/L3297,"")</f>
        <v>0.111111111111111</v>
      </c>
    </row>
    <row r="3298" customFormat="false" ht="15" hidden="false" customHeight="false" outlineLevel="0" collapsed="false">
      <c r="A3298" s="2" t="str">
        <f aca="false">RAW_DATA!A3294</f>
        <v>ORD-103293</v>
      </c>
      <c r="B3298" s="2" t="str">
        <f aca="false">RAW_DATA!B3294</f>
        <v>CUST-7951</v>
      </c>
      <c r="C3298" s="2" t="str">
        <f aca="false">RAW_DATA!C3294</f>
        <v>Kids</v>
      </c>
      <c r="D3298" s="2" t="str">
        <f aca="false">RAW_DATA!D3294</f>
        <v>KID-SHORTS-001</v>
      </c>
      <c r="E3298" s="14" t="str">
        <f aca="false">RAW_DATA!E3294</f>
        <v>2024-07-05</v>
      </c>
      <c r="F3298" s="14" t="str">
        <f aca="false">RAW_DATA!F3294</f>
        <v>2024-07-09</v>
      </c>
      <c r="G3298" s="2" t="str">
        <f aca="false">RAW_DATA!G3294</f>
        <v>Lumbini</v>
      </c>
      <c r="H3298" s="4" t="n">
        <f aca="false">RAW_DATA!H3294</f>
        <v>14574.03</v>
      </c>
      <c r="I3298" s="5" t="n">
        <f aca="false">RAW_DATA!I3294</f>
        <v>10</v>
      </c>
      <c r="J3298" s="2" t="str">
        <f aca="false">RAW_DATA!J3294</f>
        <v>Yes</v>
      </c>
      <c r="K3298" s="15" t="n">
        <f aca="false">IF(AND(F3298&lt;&gt;"",E3298&lt;&gt;""),DATEVALUE(F3298)-DATEVALUE(E3298),"")</f>
        <v>4</v>
      </c>
      <c r="L3298" s="4" t="n">
        <f aca="false">H3298*(1-I3298/100)</f>
        <v>13116.627</v>
      </c>
      <c r="M3298" s="4" t="n">
        <f aca="false">H3298*CALCULATIONS!$B$2</f>
        <v>8744.418</v>
      </c>
      <c r="N3298" s="4" t="n">
        <f aca="false">IF(J3298="Yes",H3298*CALCULATIONS!$B$3,0)</f>
        <v>2914.806</v>
      </c>
      <c r="O3298" s="4" t="n">
        <f aca="false">L3298-M3298-N3298</f>
        <v>1457.403</v>
      </c>
      <c r="P3298" s="16" t="n">
        <f aca="false">IF(L3298&gt;0,O3298/L3298,"")</f>
        <v>0.111111111111111</v>
      </c>
    </row>
    <row r="3299" customFormat="false" ht="15" hidden="false" customHeight="false" outlineLevel="0" collapsed="false">
      <c r="A3299" s="2" t="str">
        <f aca="false">RAW_DATA!A3295</f>
        <v>ORD-103294</v>
      </c>
      <c r="B3299" s="2" t="str">
        <f aca="false">RAW_DATA!B3295</f>
        <v>CUST-3130</v>
      </c>
      <c r="C3299" s="2" t="str">
        <f aca="false">RAW_DATA!C3295</f>
        <v>Women</v>
      </c>
      <c r="D3299" s="2" t="str">
        <f aca="false">RAW_DATA!D3295</f>
        <v>WOM-SUIT-001</v>
      </c>
      <c r="E3299" s="14" t="str">
        <f aca="false">RAW_DATA!E3295</f>
        <v>2024-01-22</v>
      </c>
      <c r="F3299" s="14" t="str">
        <f aca="false">RAW_DATA!F3295</f>
        <v>2024-01-25</v>
      </c>
      <c r="G3299" s="2" t="str">
        <f aca="false">RAW_DATA!G3295</f>
        <v>Gandaki</v>
      </c>
      <c r="H3299" s="4" t="n">
        <f aca="false">RAW_DATA!H3295</f>
        <v>10341.67</v>
      </c>
      <c r="I3299" s="5" t="n">
        <f aca="false">RAW_DATA!I3295</f>
        <v>0</v>
      </c>
      <c r="J3299" s="2" t="str">
        <f aca="false">RAW_DATA!J3295</f>
        <v>No</v>
      </c>
      <c r="K3299" s="15" t="n">
        <f aca="false">IF(AND(F3299&lt;&gt;"",E3299&lt;&gt;""),DATEVALUE(F3299)-DATEVALUE(E3299),"")</f>
        <v>3</v>
      </c>
      <c r="L3299" s="4" t="n">
        <f aca="false">H3299*(1-I3299/100)</f>
        <v>10341.67</v>
      </c>
      <c r="M3299" s="4" t="n">
        <f aca="false">H3299*CALCULATIONS!$B$2</f>
        <v>6205.002</v>
      </c>
      <c r="N3299" s="4" t="n">
        <f aca="false">IF(J3299="Yes",H3299*CALCULATIONS!$B$3,0)</f>
        <v>0</v>
      </c>
      <c r="O3299" s="4" t="n">
        <f aca="false">L3299-M3299-N3299</f>
        <v>4136.668</v>
      </c>
      <c r="P3299" s="16" t="n">
        <f aca="false">IF(L3299&gt;0,O3299/L3299,"")</f>
        <v>0.4</v>
      </c>
    </row>
    <row r="3300" customFormat="false" ht="15" hidden="false" customHeight="false" outlineLevel="0" collapsed="false">
      <c r="A3300" s="2" t="str">
        <f aca="false">RAW_DATA!A3296</f>
        <v>ORD-103295</v>
      </c>
      <c r="B3300" s="2" t="str">
        <f aca="false">RAW_DATA!B3296</f>
        <v>CUST-6341</v>
      </c>
      <c r="C3300" s="2" t="str">
        <f aca="false">RAW_DATA!C3296</f>
        <v>Men</v>
      </c>
      <c r="D3300" s="2" t="str">
        <f aca="false">RAW_DATA!D3296</f>
        <v>MEN-JEANS-002</v>
      </c>
      <c r="E3300" s="14" t="str">
        <f aca="false">RAW_DATA!E3296</f>
        <v>2024-02-17</v>
      </c>
      <c r="F3300" s="14" t="str">
        <f aca="false">RAW_DATA!F3296</f>
        <v>2024-02-24</v>
      </c>
      <c r="G3300" s="2" t="str">
        <f aca="false">RAW_DATA!G3296</f>
        <v>Karnali</v>
      </c>
      <c r="H3300" s="4" t="n">
        <f aca="false">RAW_DATA!H3296</f>
        <v>995.65</v>
      </c>
      <c r="I3300" s="5" t="n">
        <f aca="false">RAW_DATA!I3296</f>
        <v>15</v>
      </c>
      <c r="J3300" s="2" t="str">
        <f aca="false">RAW_DATA!J3296</f>
        <v>No</v>
      </c>
      <c r="K3300" s="15" t="n">
        <f aca="false">IF(AND(F3300&lt;&gt;"",E3300&lt;&gt;""),DATEVALUE(F3300)-DATEVALUE(E3300),"")</f>
        <v>7</v>
      </c>
      <c r="L3300" s="4" t="n">
        <f aca="false">H3300*(1-I3300/100)</f>
        <v>846.3025</v>
      </c>
      <c r="M3300" s="4" t="n">
        <f aca="false">H3300*CALCULATIONS!$B$2</f>
        <v>597.39</v>
      </c>
      <c r="N3300" s="4" t="n">
        <f aca="false">IF(J3300="Yes",H3300*CALCULATIONS!$B$3,0)</f>
        <v>0</v>
      </c>
      <c r="O3300" s="4" t="n">
        <f aca="false">L3300-M3300-N3300</f>
        <v>248.9125</v>
      </c>
      <c r="P3300" s="16" t="n">
        <f aca="false">IF(L3300&gt;0,O3300/L3300,"")</f>
        <v>0.294117647058824</v>
      </c>
    </row>
    <row r="3301" customFormat="false" ht="15" hidden="false" customHeight="false" outlineLevel="0" collapsed="false">
      <c r="A3301" s="2" t="str">
        <f aca="false">RAW_DATA!A3297</f>
        <v>ORD-103296</v>
      </c>
      <c r="B3301" s="2" t="str">
        <f aca="false">RAW_DATA!B3297</f>
        <v>CUST-9593</v>
      </c>
      <c r="C3301" s="2" t="str">
        <f aca="false">RAW_DATA!C3297</f>
        <v>Women</v>
      </c>
      <c r="D3301" s="2" t="str">
        <f aca="false">RAW_DATA!D3297</f>
        <v>WOM-LEHENGA-001</v>
      </c>
      <c r="E3301" s="14" t="str">
        <f aca="false">RAW_DATA!E3297</f>
        <v>2024-12-04</v>
      </c>
      <c r="F3301" s="14" t="str">
        <f aca="false">RAW_DATA!F3297</f>
        <v>2024-12-07</v>
      </c>
      <c r="G3301" s="2" t="str">
        <f aca="false">RAW_DATA!G3297</f>
        <v>Sudurpashchim</v>
      </c>
      <c r="H3301" s="4" t="n">
        <f aca="false">RAW_DATA!H3297</f>
        <v>11747.44</v>
      </c>
      <c r="I3301" s="5" t="n">
        <f aca="false">RAW_DATA!I3297</f>
        <v>20</v>
      </c>
      <c r="J3301" s="2" t="str">
        <f aca="false">RAW_DATA!J3297</f>
        <v>No</v>
      </c>
      <c r="K3301" s="15" t="n">
        <f aca="false">IF(AND(F3301&lt;&gt;"",E3301&lt;&gt;""),DATEVALUE(F3301)-DATEVALUE(E3301),"")</f>
        <v>3</v>
      </c>
      <c r="L3301" s="4" t="n">
        <f aca="false">H3301*(1-I3301/100)</f>
        <v>9397.952</v>
      </c>
      <c r="M3301" s="4" t="n">
        <f aca="false">H3301*CALCULATIONS!$B$2</f>
        <v>7048.464</v>
      </c>
      <c r="N3301" s="4" t="n">
        <f aca="false">IF(J3301="Yes",H3301*CALCULATIONS!$B$3,0)</f>
        <v>0</v>
      </c>
      <c r="O3301" s="4" t="n">
        <f aca="false">L3301-M3301-N3301</f>
        <v>2349.488</v>
      </c>
      <c r="P3301" s="16" t="n">
        <f aca="false">IF(L3301&gt;0,O3301/L3301,"")</f>
        <v>0.25</v>
      </c>
    </row>
    <row r="3302" customFormat="false" ht="15" hidden="false" customHeight="false" outlineLevel="0" collapsed="false">
      <c r="A3302" s="2" t="str">
        <f aca="false">RAW_DATA!A3298</f>
        <v>ORD-103297</v>
      </c>
      <c r="B3302" s="2" t="str">
        <f aca="false">RAW_DATA!B3298</f>
        <v>CUST-6074</v>
      </c>
      <c r="C3302" s="2" t="str">
        <f aca="false">RAW_DATA!C3298</f>
        <v>Women</v>
      </c>
      <c r="D3302" s="2" t="str">
        <f aca="false">RAW_DATA!D3298</f>
        <v>WOM-DRESS-001</v>
      </c>
      <c r="E3302" s="14" t="str">
        <f aca="false">RAW_DATA!E3298</f>
        <v>2024-12-24</v>
      </c>
      <c r="F3302" s="14" t="str">
        <f aca="false">RAW_DATA!F3298</f>
        <v>2024-12-26</v>
      </c>
      <c r="G3302" s="2" t="str">
        <f aca="false">RAW_DATA!G3298</f>
        <v>Sudurpashchim</v>
      </c>
      <c r="H3302" s="4" t="n">
        <f aca="false">RAW_DATA!H3298</f>
        <v>7707.41</v>
      </c>
      <c r="I3302" s="5" t="n">
        <f aca="false">RAW_DATA!I3298</f>
        <v>20</v>
      </c>
      <c r="J3302" s="2" t="str">
        <f aca="false">RAW_DATA!J3298</f>
        <v>No</v>
      </c>
      <c r="K3302" s="15" t="n">
        <f aca="false">IF(AND(F3302&lt;&gt;"",E3302&lt;&gt;""),DATEVALUE(F3302)-DATEVALUE(E3302),"")</f>
        <v>2</v>
      </c>
      <c r="L3302" s="4" t="n">
        <f aca="false">H3302*(1-I3302/100)</f>
        <v>6165.928</v>
      </c>
      <c r="M3302" s="4" t="n">
        <f aca="false">H3302*CALCULATIONS!$B$2</f>
        <v>4624.446</v>
      </c>
      <c r="N3302" s="4" t="n">
        <f aca="false">IF(J3302="Yes",H3302*CALCULATIONS!$B$3,0)</f>
        <v>0</v>
      </c>
      <c r="O3302" s="4" t="n">
        <f aca="false">L3302-M3302-N3302</f>
        <v>1541.482</v>
      </c>
      <c r="P3302" s="16" t="n">
        <f aca="false">IF(L3302&gt;0,O3302/L3302,"")</f>
        <v>0.25</v>
      </c>
    </row>
    <row r="3303" customFormat="false" ht="15" hidden="false" customHeight="false" outlineLevel="0" collapsed="false">
      <c r="A3303" s="2" t="str">
        <f aca="false">RAW_DATA!A3299</f>
        <v>ORD-103298</v>
      </c>
      <c r="B3303" s="2" t="str">
        <f aca="false">RAW_DATA!B3299</f>
        <v>CUST-2881</v>
      </c>
      <c r="C3303" s="2" t="str">
        <f aca="false">RAW_DATA!C3299</f>
        <v>Women</v>
      </c>
      <c r="D3303" s="2" t="str">
        <f aca="false">RAW_DATA!D3299</f>
        <v>WOM-LEHENGA-001</v>
      </c>
      <c r="E3303" s="14" t="str">
        <f aca="false">RAW_DATA!E3299</f>
        <v>2024-12-07</v>
      </c>
      <c r="F3303" s="14" t="str">
        <f aca="false">RAW_DATA!F3299</f>
        <v>2024-12-13</v>
      </c>
      <c r="G3303" s="2" t="str">
        <f aca="false">RAW_DATA!G3299</f>
        <v>Bagmati</v>
      </c>
      <c r="H3303" s="4" t="n">
        <f aca="false">RAW_DATA!H3299</f>
        <v>2139.95</v>
      </c>
      <c r="I3303" s="5" t="n">
        <f aca="false">RAW_DATA!I3299</f>
        <v>30</v>
      </c>
      <c r="J3303" s="2" t="str">
        <f aca="false">RAW_DATA!J3299</f>
        <v>No</v>
      </c>
      <c r="K3303" s="15" t="n">
        <f aca="false">IF(AND(F3303&lt;&gt;"",E3303&lt;&gt;""),DATEVALUE(F3303)-DATEVALUE(E3303),"")</f>
        <v>6</v>
      </c>
      <c r="L3303" s="4" t="n">
        <f aca="false">H3303*(1-I3303/100)</f>
        <v>1497.965</v>
      </c>
      <c r="M3303" s="4" t="n">
        <f aca="false">H3303*CALCULATIONS!$B$2</f>
        <v>1283.97</v>
      </c>
      <c r="N3303" s="4" t="n">
        <f aca="false">IF(J3303="Yes",H3303*CALCULATIONS!$B$3,0)</f>
        <v>0</v>
      </c>
      <c r="O3303" s="4" t="n">
        <f aca="false">L3303-M3303-N3303</f>
        <v>213.995</v>
      </c>
      <c r="P3303" s="16" t="n">
        <f aca="false">IF(L3303&gt;0,O3303/L3303,"")</f>
        <v>0.142857142857143</v>
      </c>
    </row>
    <row r="3304" customFormat="false" ht="15" hidden="false" customHeight="false" outlineLevel="0" collapsed="false">
      <c r="A3304" s="2" t="str">
        <f aca="false">RAW_DATA!A3300</f>
        <v>ORD-103299</v>
      </c>
      <c r="B3304" s="2" t="str">
        <f aca="false">RAW_DATA!B3300</f>
        <v>CUST-6311</v>
      </c>
      <c r="C3304" s="2" t="str">
        <f aca="false">RAW_DATA!C3300</f>
        <v>Women</v>
      </c>
      <c r="D3304" s="2" t="str">
        <f aca="false">RAW_DATA!D3300</f>
        <v>WOM-TOP-001</v>
      </c>
      <c r="E3304" s="14" t="str">
        <f aca="false">RAW_DATA!E3300</f>
        <v>2024-09-16</v>
      </c>
      <c r="F3304" s="14" t="str">
        <f aca="false">RAW_DATA!F3300</f>
        <v>2024-09-17</v>
      </c>
      <c r="G3304" s="2" t="str">
        <f aca="false">RAW_DATA!G3300</f>
        <v>Bagmati</v>
      </c>
      <c r="H3304" s="4" t="n">
        <f aca="false">RAW_DATA!H3300</f>
        <v>8357.58</v>
      </c>
      <c r="I3304" s="5" t="n">
        <f aca="false">RAW_DATA!I3300</f>
        <v>5</v>
      </c>
      <c r="J3304" s="2" t="str">
        <f aca="false">RAW_DATA!J3300</f>
        <v>Yes</v>
      </c>
      <c r="K3304" s="15" t="n">
        <f aca="false">IF(AND(F3304&lt;&gt;"",E3304&lt;&gt;""),DATEVALUE(F3304)-DATEVALUE(E3304),"")</f>
        <v>1</v>
      </c>
      <c r="L3304" s="4" t="n">
        <f aca="false">H3304*(1-I3304/100)</f>
        <v>7939.701</v>
      </c>
      <c r="M3304" s="4" t="n">
        <f aca="false">H3304*CALCULATIONS!$B$2</f>
        <v>5014.548</v>
      </c>
      <c r="N3304" s="4" t="n">
        <f aca="false">IF(J3304="Yes",H3304*CALCULATIONS!$B$3,0)</f>
        <v>1671.516</v>
      </c>
      <c r="O3304" s="4" t="n">
        <f aca="false">L3304-M3304-N3304</f>
        <v>1253.637</v>
      </c>
      <c r="P3304" s="16" t="n">
        <f aca="false">IF(L3304&gt;0,O3304/L3304,"")</f>
        <v>0.157894736842105</v>
      </c>
    </row>
    <row r="3305" customFormat="false" ht="15" hidden="false" customHeight="false" outlineLevel="0" collapsed="false">
      <c r="A3305" s="2" t="str">
        <f aca="false">RAW_DATA!A3301</f>
        <v>ORD-103300</v>
      </c>
      <c r="B3305" s="2" t="str">
        <f aca="false">RAW_DATA!B3301</f>
        <v>CUST-3410</v>
      </c>
      <c r="C3305" s="2" t="str">
        <f aca="false">RAW_DATA!C3301</f>
        <v>Men</v>
      </c>
      <c r="D3305" s="2" t="str">
        <f aca="false">RAW_DATA!D3301</f>
        <v>MEN-SHIRT-001</v>
      </c>
      <c r="E3305" s="14" t="str">
        <f aca="false">RAW_DATA!E3301</f>
        <v>2024-12-16</v>
      </c>
      <c r="F3305" s="14" t="str">
        <f aca="false">RAW_DATA!F3301</f>
        <v>2024-12-18</v>
      </c>
      <c r="G3305" s="2" t="str">
        <f aca="false">RAW_DATA!G3301</f>
        <v>Bagmati</v>
      </c>
      <c r="H3305" s="4" t="n">
        <f aca="false">RAW_DATA!H3301</f>
        <v>5027.18</v>
      </c>
      <c r="I3305" s="5" t="n">
        <f aca="false">RAW_DATA!I3301</f>
        <v>15</v>
      </c>
      <c r="J3305" s="2" t="str">
        <f aca="false">RAW_DATA!J3301</f>
        <v>No</v>
      </c>
      <c r="K3305" s="15" t="n">
        <f aca="false">IF(AND(F3305&lt;&gt;"",E3305&lt;&gt;""),DATEVALUE(F3305)-DATEVALUE(E3305),"")</f>
        <v>2</v>
      </c>
      <c r="L3305" s="4" t="n">
        <f aca="false">H3305*(1-I3305/100)</f>
        <v>4273.103</v>
      </c>
      <c r="M3305" s="4" t="n">
        <f aca="false">H3305*CALCULATIONS!$B$2</f>
        <v>3016.308</v>
      </c>
      <c r="N3305" s="4" t="n">
        <f aca="false">IF(J3305="Yes",H3305*CALCULATIONS!$B$3,0)</f>
        <v>0</v>
      </c>
      <c r="O3305" s="4" t="n">
        <f aca="false">L3305-M3305-N3305</f>
        <v>1256.795</v>
      </c>
      <c r="P3305" s="16" t="n">
        <f aca="false">IF(L3305&gt;0,O3305/L3305,"")</f>
        <v>0.294117647058824</v>
      </c>
    </row>
    <row r="3306" customFormat="false" ht="15" hidden="false" customHeight="false" outlineLevel="0" collapsed="false">
      <c r="A3306" s="2" t="str">
        <f aca="false">RAW_DATA!A3302</f>
        <v>ORD-103301</v>
      </c>
      <c r="B3306" s="2" t="str">
        <f aca="false">RAW_DATA!B3302</f>
        <v>CUST-5512</v>
      </c>
      <c r="C3306" s="2" t="str">
        <f aca="false">RAW_DATA!C3302</f>
        <v>Women</v>
      </c>
      <c r="D3306" s="2" t="str">
        <f aca="false">RAW_DATA!D3302</f>
        <v>WOM-KURTA-001</v>
      </c>
      <c r="E3306" s="14" t="str">
        <f aca="false">RAW_DATA!E3302</f>
        <v>2024-07-06</v>
      </c>
      <c r="F3306" s="14" t="str">
        <f aca="false">RAW_DATA!F3302</f>
        <v>2024-07-19</v>
      </c>
      <c r="G3306" s="2" t="str">
        <f aca="false">RAW_DATA!G3302</f>
        <v>Bagmati</v>
      </c>
      <c r="H3306" s="4" t="n">
        <f aca="false">RAW_DATA!H3302</f>
        <v>5732.36</v>
      </c>
      <c r="I3306" s="5" t="n">
        <f aca="false">RAW_DATA!I3302</f>
        <v>15</v>
      </c>
      <c r="J3306" s="2" t="str">
        <f aca="false">RAW_DATA!J3302</f>
        <v>Yes</v>
      </c>
      <c r="K3306" s="15" t="n">
        <f aca="false">IF(AND(F3306&lt;&gt;"",E3306&lt;&gt;""),DATEVALUE(F3306)-DATEVALUE(E3306),"")</f>
        <v>13</v>
      </c>
      <c r="L3306" s="4" t="n">
        <f aca="false">H3306*(1-I3306/100)</f>
        <v>4872.506</v>
      </c>
      <c r="M3306" s="4" t="n">
        <f aca="false">H3306*CALCULATIONS!$B$2</f>
        <v>3439.416</v>
      </c>
      <c r="N3306" s="4" t="n">
        <f aca="false">IF(J3306="Yes",H3306*CALCULATIONS!$B$3,0)</f>
        <v>1146.472</v>
      </c>
      <c r="O3306" s="4" t="n">
        <f aca="false">L3306-M3306-N3306</f>
        <v>286.618</v>
      </c>
      <c r="P3306" s="16" t="n">
        <f aca="false">IF(L3306&gt;0,O3306/L3306,"")</f>
        <v>0.0588235294117647</v>
      </c>
    </row>
    <row r="3307" customFormat="false" ht="15" hidden="false" customHeight="false" outlineLevel="0" collapsed="false">
      <c r="A3307" s="2" t="str">
        <f aca="false">RAW_DATA!A3303</f>
        <v>ORD-103302</v>
      </c>
      <c r="B3307" s="2" t="str">
        <f aca="false">RAW_DATA!B3303</f>
        <v>CUST-7800</v>
      </c>
      <c r="C3307" s="2" t="str">
        <f aca="false">RAW_DATA!C3303</f>
        <v>Women</v>
      </c>
      <c r="D3307" s="2" t="str">
        <f aca="false">RAW_DATA!D3303</f>
        <v>WOM-SCARF-001</v>
      </c>
      <c r="E3307" s="14" t="str">
        <f aca="false">RAW_DATA!E3303</f>
        <v>2024-01-29</v>
      </c>
      <c r="F3307" s="14" t="str">
        <f aca="false">RAW_DATA!F3303</f>
        <v>2024-02-08</v>
      </c>
      <c r="G3307" s="2" t="str">
        <f aca="false">RAW_DATA!G3303</f>
        <v>Bagmati</v>
      </c>
      <c r="H3307" s="4" t="n">
        <f aca="false">RAW_DATA!H3303</f>
        <v>10594.55</v>
      </c>
      <c r="I3307" s="5" t="n">
        <f aca="false">RAW_DATA!I3303</f>
        <v>30</v>
      </c>
      <c r="J3307" s="2" t="str">
        <f aca="false">RAW_DATA!J3303</f>
        <v>No</v>
      </c>
      <c r="K3307" s="15" t="n">
        <f aca="false">IF(AND(F3307&lt;&gt;"",E3307&lt;&gt;""),DATEVALUE(F3307)-DATEVALUE(E3307),"")</f>
        <v>10</v>
      </c>
      <c r="L3307" s="4" t="n">
        <f aca="false">H3307*(1-I3307/100)</f>
        <v>7416.185</v>
      </c>
      <c r="M3307" s="4" t="n">
        <f aca="false">H3307*CALCULATIONS!$B$2</f>
        <v>6356.73</v>
      </c>
      <c r="N3307" s="4" t="n">
        <f aca="false">IF(J3307="Yes",H3307*CALCULATIONS!$B$3,0)</f>
        <v>0</v>
      </c>
      <c r="O3307" s="4" t="n">
        <f aca="false">L3307-M3307-N3307</f>
        <v>1059.455</v>
      </c>
      <c r="P3307" s="16" t="n">
        <f aca="false">IF(L3307&gt;0,O3307/L3307,"")</f>
        <v>0.142857142857143</v>
      </c>
    </row>
    <row r="3308" customFormat="false" ht="15" hidden="false" customHeight="false" outlineLevel="0" collapsed="false">
      <c r="A3308" s="2" t="str">
        <f aca="false">RAW_DATA!A3304</f>
        <v>ORD-103303</v>
      </c>
      <c r="B3308" s="2" t="str">
        <f aca="false">RAW_DATA!B3304</f>
        <v>CUST-8328</v>
      </c>
      <c r="C3308" s="2" t="str">
        <f aca="false">RAW_DATA!C3304</f>
        <v>Men</v>
      </c>
      <c r="D3308" s="2" t="str">
        <f aca="false">RAW_DATA!D3304</f>
        <v>MEN-TSHIRT-001</v>
      </c>
      <c r="E3308" s="14" t="str">
        <f aca="false">RAW_DATA!E3304</f>
        <v>2024-02-20</v>
      </c>
      <c r="F3308" s="14" t="str">
        <f aca="false">RAW_DATA!F3304</f>
        <v>2024-02-25</v>
      </c>
      <c r="G3308" s="2" t="str">
        <f aca="false">RAW_DATA!G3304</f>
        <v>Madhesh</v>
      </c>
      <c r="H3308" s="4" t="n">
        <f aca="false">RAW_DATA!H3304</f>
        <v>759.64</v>
      </c>
      <c r="I3308" s="5" t="n">
        <f aca="false">RAW_DATA!I3304</f>
        <v>25</v>
      </c>
      <c r="J3308" s="2" t="str">
        <f aca="false">RAW_DATA!J3304</f>
        <v>No</v>
      </c>
      <c r="K3308" s="15" t="n">
        <f aca="false">IF(AND(F3308&lt;&gt;"",E3308&lt;&gt;""),DATEVALUE(F3308)-DATEVALUE(E3308),"")</f>
        <v>5</v>
      </c>
      <c r="L3308" s="4" t="n">
        <f aca="false">H3308*(1-I3308/100)</f>
        <v>569.73</v>
      </c>
      <c r="M3308" s="4" t="n">
        <f aca="false">H3308*CALCULATIONS!$B$2</f>
        <v>455.784</v>
      </c>
      <c r="N3308" s="4" t="n">
        <f aca="false">IF(J3308="Yes",H3308*CALCULATIONS!$B$3,0)</f>
        <v>0</v>
      </c>
      <c r="O3308" s="4" t="n">
        <f aca="false">L3308-M3308-N3308</f>
        <v>113.946</v>
      </c>
      <c r="P3308" s="16" t="n">
        <f aca="false">IF(L3308&gt;0,O3308/L3308,"")</f>
        <v>0.2</v>
      </c>
    </row>
    <row r="3309" customFormat="false" ht="15" hidden="false" customHeight="false" outlineLevel="0" collapsed="false">
      <c r="A3309" s="2" t="str">
        <f aca="false">RAW_DATA!A3305</f>
        <v>ORD-103304</v>
      </c>
      <c r="B3309" s="2" t="str">
        <f aca="false">RAW_DATA!B3305</f>
        <v>CUST-6597</v>
      </c>
      <c r="C3309" s="2" t="str">
        <f aca="false">RAW_DATA!C3305</f>
        <v>Men</v>
      </c>
      <c r="D3309" s="2" t="str">
        <f aca="false">RAW_DATA!D3305</f>
        <v>MEN-JEANS-001</v>
      </c>
      <c r="E3309" s="14" t="str">
        <f aca="false">RAW_DATA!E3305</f>
        <v>2024-07-22</v>
      </c>
      <c r="F3309" s="14" t="str">
        <f aca="false">RAW_DATA!F3305</f>
        <v>2024-07-24</v>
      </c>
      <c r="G3309" s="2" t="str">
        <f aca="false">RAW_DATA!G3305</f>
        <v>Karnali</v>
      </c>
      <c r="H3309" s="4" t="n">
        <f aca="false">RAW_DATA!H3305</f>
        <v>13081.96</v>
      </c>
      <c r="I3309" s="5" t="n">
        <f aca="false">RAW_DATA!I3305</f>
        <v>5</v>
      </c>
      <c r="J3309" s="2" t="str">
        <f aca="false">RAW_DATA!J3305</f>
        <v>No</v>
      </c>
      <c r="K3309" s="15" t="n">
        <f aca="false">IF(AND(F3309&lt;&gt;"",E3309&lt;&gt;""),DATEVALUE(F3309)-DATEVALUE(E3309),"")</f>
        <v>2</v>
      </c>
      <c r="L3309" s="4" t="n">
        <f aca="false">H3309*(1-I3309/100)</f>
        <v>12427.862</v>
      </c>
      <c r="M3309" s="4" t="n">
        <f aca="false">H3309*CALCULATIONS!$B$2</f>
        <v>7849.176</v>
      </c>
      <c r="N3309" s="4" t="n">
        <f aca="false">IF(J3309="Yes",H3309*CALCULATIONS!$B$3,0)</f>
        <v>0</v>
      </c>
      <c r="O3309" s="4" t="n">
        <f aca="false">L3309-M3309-N3309</f>
        <v>4578.686</v>
      </c>
      <c r="P3309" s="16" t="n">
        <f aca="false">IF(L3309&gt;0,O3309/L3309,"")</f>
        <v>0.368421052631579</v>
      </c>
    </row>
    <row r="3310" customFormat="false" ht="15" hidden="false" customHeight="false" outlineLevel="0" collapsed="false">
      <c r="A3310" s="2" t="str">
        <f aca="false">RAW_DATA!A3306</f>
        <v>ORD-103305</v>
      </c>
      <c r="B3310" s="2" t="str">
        <f aca="false">RAW_DATA!B3306</f>
        <v>CUST-9084</v>
      </c>
      <c r="C3310" s="2" t="str">
        <f aca="false">RAW_DATA!C3306</f>
        <v>Men</v>
      </c>
      <c r="D3310" s="2" t="str">
        <f aca="false">RAW_DATA!D3306</f>
        <v>MEN-CHINO-001</v>
      </c>
      <c r="E3310" s="14" t="str">
        <f aca="false">RAW_DATA!E3306</f>
        <v>2024-01-07</v>
      </c>
      <c r="F3310" s="14" t="str">
        <f aca="false">RAW_DATA!F3306</f>
        <v>2024-01-13</v>
      </c>
      <c r="G3310" s="2" t="str">
        <f aca="false">RAW_DATA!G3306</f>
        <v>Sudurpashchim</v>
      </c>
      <c r="H3310" s="4" t="n">
        <f aca="false">RAW_DATA!H3306</f>
        <v>3235.27</v>
      </c>
      <c r="I3310" s="5" t="n">
        <f aca="false">RAW_DATA!I3306</f>
        <v>30</v>
      </c>
      <c r="J3310" s="2" t="str">
        <f aca="false">RAW_DATA!J3306</f>
        <v>No</v>
      </c>
      <c r="K3310" s="15" t="n">
        <f aca="false">IF(AND(F3310&lt;&gt;"",E3310&lt;&gt;""),DATEVALUE(F3310)-DATEVALUE(E3310),"")</f>
        <v>6</v>
      </c>
      <c r="L3310" s="4" t="n">
        <f aca="false">H3310*(1-I3310/100)</f>
        <v>2264.689</v>
      </c>
      <c r="M3310" s="4" t="n">
        <f aca="false">H3310*CALCULATIONS!$B$2</f>
        <v>1941.162</v>
      </c>
      <c r="N3310" s="4" t="n">
        <f aca="false">IF(J3310="Yes",H3310*CALCULATIONS!$B$3,0)</f>
        <v>0</v>
      </c>
      <c r="O3310" s="4" t="n">
        <f aca="false">L3310-M3310-N3310</f>
        <v>323.527</v>
      </c>
      <c r="P3310" s="16" t="n">
        <f aca="false">IF(L3310&gt;0,O3310/L3310,"")</f>
        <v>0.142857142857143</v>
      </c>
    </row>
    <row r="3311" customFormat="false" ht="15" hidden="false" customHeight="false" outlineLevel="0" collapsed="false">
      <c r="A3311" s="2" t="str">
        <f aca="false">RAW_DATA!A3307</f>
        <v>ORD-103306</v>
      </c>
      <c r="B3311" s="2" t="str">
        <f aca="false">RAW_DATA!B3307</f>
        <v>CUST-2440</v>
      </c>
      <c r="C3311" s="2" t="str">
        <f aca="false">RAW_DATA!C3307</f>
        <v>Men</v>
      </c>
      <c r="D3311" s="2" t="str">
        <f aca="false">RAW_DATA!D3307</f>
        <v>MEN-JEANS-002</v>
      </c>
      <c r="E3311" s="14" t="str">
        <f aca="false">RAW_DATA!E3307</f>
        <v>2024-12-28</v>
      </c>
      <c r="F3311" s="14" t="str">
        <f aca="false">RAW_DATA!F3307</f>
        <v>2025-01-04</v>
      </c>
      <c r="G3311" s="2" t="str">
        <f aca="false">RAW_DATA!G3307</f>
        <v>Lumbini</v>
      </c>
      <c r="H3311" s="4" t="n">
        <f aca="false">RAW_DATA!H3307</f>
        <v>6269.5</v>
      </c>
      <c r="I3311" s="5" t="n">
        <f aca="false">RAW_DATA!I3307</f>
        <v>5</v>
      </c>
      <c r="J3311" s="2" t="str">
        <f aca="false">RAW_DATA!J3307</f>
        <v>No</v>
      </c>
      <c r="K3311" s="15" t="n">
        <f aca="false">IF(AND(F3311&lt;&gt;"",E3311&lt;&gt;""),DATEVALUE(F3311)-DATEVALUE(E3311),"")</f>
        <v>7</v>
      </c>
      <c r="L3311" s="4" t="n">
        <f aca="false">H3311*(1-I3311/100)</f>
        <v>5956.025</v>
      </c>
      <c r="M3311" s="4" t="n">
        <f aca="false">H3311*CALCULATIONS!$B$2</f>
        <v>3761.7</v>
      </c>
      <c r="N3311" s="4" t="n">
        <f aca="false">IF(J3311="Yes",H3311*CALCULATIONS!$B$3,0)</f>
        <v>0</v>
      </c>
      <c r="O3311" s="4" t="n">
        <f aca="false">L3311-M3311-N3311</f>
        <v>2194.325</v>
      </c>
      <c r="P3311" s="16" t="n">
        <f aca="false">IF(L3311&gt;0,O3311/L3311,"")</f>
        <v>0.368421052631579</v>
      </c>
    </row>
    <row r="3312" customFormat="false" ht="15" hidden="false" customHeight="false" outlineLevel="0" collapsed="false">
      <c r="A3312" s="2" t="str">
        <f aca="false">RAW_DATA!A3308</f>
        <v>ORD-103307</v>
      </c>
      <c r="B3312" s="2" t="str">
        <f aca="false">RAW_DATA!B3308</f>
        <v>CUST-9708</v>
      </c>
      <c r="C3312" s="2" t="str">
        <f aca="false">RAW_DATA!C3308</f>
        <v>Kids</v>
      </c>
      <c r="D3312" s="2" t="str">
        <f aca="false">RAW_DATA!D3308</f>
        <v>KID-UNIFORM-001</v>
      </c>
      <c r="E3312" s="14" t="str">
        <f aca="false">RAW_DATA!E3308</f>
        <v>2024-03-09</v>
      </c>
      <c r="F3312" s="14" t="str">
        <f aca="false">RAW_DATA!F3308</f>
        <v>2024-03-14</v>
      </c>
      <c r="G3312" s="2" t="str">
        <f aca="false">RAW_DATA!G3308</f>
        <v>Madhesh</v>
      </c>
      <c r="H3312" s="4" t="n">
        <f aca="false">RAW_DATA!H3308</f>
        <v>2726.17</v>
      </c>
      <c r="I3312" s="5" t="n">
        <f aca="false">RAW_DATA!I3308</f>
        <v>20</v>
      </c>
      <c r="J3312" s="2" t="str">
        <f aca="false">RAW_DATA!J3308</f>
        <v>Yes</v>
      </c>
      <c r="K3312" s="15" t="n">
        <f aca="false">IF(AND(F3312&lt;&gt;"",E3312&lt;&gt;""),DATEVALUE(F3312)-DATEVALUE(E3312),"")</f>
        <v>5</v>
      </c>
      <c r="L3312" s="4" t="n">
        <f aca="false">H3312*(1-I3312/100)</f>
        <v>2180.936</v>
      </c>
      <c r="M3312" s="4" t="n">
        <f aca="false">H3312*CALCULATIONS!$B$2</f>
        <v>1635.702</v>
      </c>
      <c r="N3312" s="4" t="n">
        <f aca="false">IF(J3312="Yes",H3312*CALCULATIONS!$B$3,0)</f>
        <v>545.234</v>
      </c>
      <c r="O3312" s="4" t="n">
        <f aca="false">L3312-M3312-N3312</f>
        <v>0</v>
      </c>
      <c r="P3312" s="16" t="n">
        <f aca="false">IF(L3312&gt;0,O3312/L3312,"")</f>
        <v>0</v>
      </c>
    </row>
    <row r="3313" customFormat="false" ht="15" hidden="false" customHeight="false" outlineLevel="0" collapsed="false">
      <c r="A3313" s="2" t="str">
        <f aca="false">RAW_DATA!A3309</f>
        <v>ORD-103308</v>
      </c>
      <c r="B3313" s="2" t="str">
        <f aca="false">RAW_DATA!B3309</f>
        <v>CUST-8082</v>
      </c>
      <c r="C3313" s="2" t="str">
        <f aca="false">RAW_DATA!C3309</f>
        <v>Men</v>
      </c>
      <c r="D3313" s="2" t="str">
        <f aca="false">RAW_DATA!D3309</f>
        <v>MEN-SHIRT-002</v>
      </c>
      <c r="E3313" s="14" t="str">
        <f aca="false">RAW_DATA!E3309</f>
        <v>2024-07-05</v>
      </c>
      <c r="F3313" s="14" t="str">
        <f aca="false">RAW_DATA!F3309</f>
        <v>2024-07-06</v>
      </c>
      <c r="G3313" s="2" t="str">
        <f aca="false">RAW_DATA!G3309</f>
        <v>Gandaki</v>
      </c>
      <c r="H3313" s="4" t="n">
        <f aca="false">RAW_DATA!H3309</f>
        <v>601.03</v>
      </c>
      <c r="I3313" s="5" t="n">
        <f aca="false">RAW_DATA!I3309</f>
        <v>15</v>
      </c>
      <c r="J3313" s="2" t="str">
        <f aca="false">RAW_DATA!J3309</f>
        <v>Yes</v>
      </c>
      <c r="K3313" s="15" t="n">
        <f aca="false">IF(AND(F3313&lt;&gt;"",E3313&lt;&gt;""),DATEVALUE(F3313)-DATEVALUE(E3313),"")</f>
        <v>1</v>
      </c>
      <c r="L3313" s="4" t="n">
        <f aca="false">H3313*(1-I3313/100)</f>
        <v>510.8755</v>
      </c>
      <c r="M3313" s="4" t="n">
        <f aca="false">H3313*CALCULATIONS!$B$2</f>
        <v>360.618</v>
      </c>
      <c r="N3313" s="4" t="n">
        <f aca="false">IF(J3313="Yes",H3313*CALCULATIONS!$B$3,0)</f>
        <v>120.206</v>
      </c>
      <c r="O3313" s="4" t="n">
        <f aca="false">L3313-M3313-N3313</f>
        <v>30.0515</v>
      </c>
      <c r="P3313" s="16" t="n">
        <f aca="false">IF(L3313&gt;0,O3313/L3313,"")</f>
        <v>0.0588235294117647</v>
      </c>
    </row>
    <row r="3314" customFormat="false" ht="15" hidden="false" customHeight="false" outlineLevel="0" collapsed="false">
      <c r="A3314" s="2" t="str">
        <f aca="false">RAW_DATA!A3310</f>
        <v>ORD-103309</v>
      </c>
      <c r="B3314" s="2" t="str">
        <f aca="false">RAW_DATA!B3310</f>
        <v>CUST-2952</v>
      </c>
      <c r="C3314" s="2" t="str">
        <f aca="false">RAW_DATA!C3310</f>
        <v>Women</v>
      </c>
      <c r="D3314" s="2" t="str">
        <f aca="false">RAW_DATA!D3310</f>
        <v>WOM-SUIT-001</v>
      </c>
      <c r="E3314" s="14" t="str">
        <f aca="false">RAW_DATA!E3310</f>
        <v>2024-06-28</v>
      </c>
      <c r="F3314" s="14" t="str">
        <f aca="false">RAW_DATA!F3310</f>
        <v>2024-06-30</v>
      </c>
      <c r="G3314" s="2" t="str">
        <f aca="false">RAW_DATA!G3310</f>
        <v>Lumbini</v>
      </c>
      <c r="H3314" s="4" t="n">
        <f aca="false">RAW_DATA!H3310</f>
        <v>9452.66</v>
      </c>
      <c r="I3314" s="5" t="n">
        <f aca="false">RAW_DATA!I3310</f>
        <v>0</v>
      </c>
      <c r="J3314" s="2" t="str">
        <f aca="false">RAW_DATA!J3310</f>
        <v>Yes</v>
      </c>
      <c r="K3314" s="15" t="n">
        <f aca="false">IF(AND(F3314&lt;&gt;"",E3314&lt;&gt;""),DATEVALUE(F3314)-DATEVALUE(E3314),"")</f>
        <v>2</v>
      </c>
      <c r="L3314" s="4" t="n">
        <f aca="false">H3314*(1-I3314/100)</f>
        <v>9452.66</v>
      </c>
      <c r="M3314" s="4" t="n">
        <f aca="false">H3314*CALCULATIONS!$B$2</f>
        <v>5671.596</v>
      </c>
      <c r="N3314" s="4" t="n">
        <f aca="false">IF(J3314="Yes",H3314*CALCULATIONS!$B$3,0)</f>
        <v>1890.532</v>
      </c>
      <c r="O3314" s="4" t="n">
        <f aca="false">L3314-M3314-N3314</f>
        <v>1890.532</v>
      </c>
      <c r="P3314" s="16" t="n">
        <f aca="false">IF(L3314&gt;0,O3314/L3314,"")</f>
        <v>0.2</v>
      </c>
    </row>
    <row r="3315" customFormat="false" ht="15" hidden="false" customHeight="false" outlineLevel="0" collapsed="false">
      <c r="A3315" s="2" t="str">
        <f aca="false">RAW_DATA!A3311</f>
        <v>ORD-103310</v>
      </c>
      <c r="B3315" s="2" t="str">
        <f aca="false">RAW_DATA!B3311</f>
        <v>CUST-8372</v>
      </c>
      <c r="C3315" s="2" t="str">
        <f aca="false">RAW_DATA!C3311</f>
        <v>Kids</v>
      </c>
      <c r="D3315" s="2" t="str">
        <f aca="false">RAW_DATA!D3311</f>
        <v>KID-JEANS-001</v>
      </c>
      <c r="E3315" s="14" t="str">
        <f aca="false">RAW_DATA!E3311</f>
        <v>2024-05-01</v>
      </c>
      <c r="F3315" s="14" t="str">
        <f aca="false">RAW_DATA!F3311</f>
        <v>2024-05-04</v>
      </c>
      <c r="G3315" s="2" t="str">
        <f aca="false">RAW_DATA!G3311</f>
        <v>Gandaki</v>
      </c>
      <c r="H3315" s="4" t="n">
        <f aca="false">RAW_DATA!H3311</f>
        <v>5616.06</v>
      </c>
      <c r="I3315" s="5" t="n">
        <f aca="false">RAW_DATA!I3311</f>
        <v>25</v>
      </c>
      <c r="J3315" s="2" t="str">
        <f aca="false">RAW_DATA!J3311</f>
        <v>Yes</v>
      </c>
      <c r="K3315" s="15" t="n">
        <f aca="false">IF(AND(F3315&lt;&gt;"",E3315&lt;&gt;""),DATEVALUE(F3315)-DATEVALUE(E3315),"")</f>
        <v>3</v>
      </c>
      <c r="L3315" s="4" t="n">
        <f aca="false">H3315*(1-I3315/100)</f>
        <v>4212.045</v>
      </c>
      <c r="M3315" s="4" t="n">
        <f aca="false">H3315*CALCULATIONS!$B$2</f>
        <v>3369.636</v>
      </c>
      <c r="N3315" s="4" t="n">
        <f aca="false">IF(J3315="Yes",H3315*CALCULATIONS!$B$3,0)</f>
        <v>1123.212</v>
      </c>
      <c r="O3315" s="4" t="n">
        <f aca="false">L3315-M3315-N3315</f>
        <v>-280.803</v>
      </c>
      <c r="P3315" s="16" t="n">
        <f aca="false">IF(L3315&gt;0,O3315/L3315,"")</f>
        <v>-0.0666666666666667</v>
      </c>
    </row>
    <row r="3316" customFormat="false" ht="15" hidden="false" customHeight="false" outlineLevel="0" collapsed="false">
      <c r="A3316" s="2" t="str">
        <f aca="false">RAW_DATA!A3312</f>
        <v>ORD-103311</v>
      </c>
      <c r="B3316" s="2" t="str">
        <f aca="false">RAW_DATA!B3312</f>
        <v>CUST-2689</v>
      </c>
      <c r="C3316" s="2" t="str">
        <f aca="false">RAW_DATA!C3312</f>
        <v>Kids</v>
      </c>
      <c r="D3316" s="2" t="str">
        <f aca="false">RAW_DATA!D3312</f>
        <v>KID-JACKET-001</v>
      </c>
      <c r="E3316" s="14" t="str">
        <f aca="false">RAW_DATA!E3312</f>
        <v>2024-09-01</v>
      </c>
      <c r="F3316" s="14" t="str">
        <f aca="false">RAW_DATA!F3312</f>
        <v>2024-09-07</v>
      </c>
      <c r="G3316" s="2" t="str">
        <f aca="false">RAW_DATA!G3312</f>
        <v>Gandaki</v>
      </c>
      <c r="H3316" s="4" t="n">
        <f aca="false">RAW_DATA!H3312</f>
        <v>3366.71</v>
      </c>
      <c r="I3316" s="5" t="n">
        <f aca="false">RAW_DATA!I3312</f>
        <v>30</v>
      </c>
      <c r="J3316" s="2" t="str">
        <f aca="false">RAW_DATA!J3312</f>
        <v>No</v>
      </c>
      <c r="K3316" s="15" t="n">
        <f aca="false">IF(AND(F3316&lt;&gt;"",E3316&lt;&gt;""),DATEVALUE(F3316)-DATEVALUE(E3316),"")</f>
        <v>6</v>
      </c>
      <c r="L3316" s="4" t="n">
        <f aca="false">H3316*(1-I3316/100)</f>
        <v>2356.697</v>
      </c>
      <c r="M3316" s="4" t="n">
        <f aca="false">H3316*CALCULATIONS!$B$2</f>
        <v>2020.026</v>
      </c>
      <c r="N3316" s="4" t="n">
        <f aca="false">IF(J3316="Yes",H3316*CALCULATIONS!$B$3,0)</f>
        <v>0</v>
      </c>
      <c r="O3316" s="4" t="n">
        <f aca="false">L3316-M3316-N3316</f>
        <v>336.671</v>
      </c>
      <c r="P3316" s="16" t="n">
        <f aca="false">IF(L3316&gt;0,O3316/L3316,"")</f>
        <v>0.142857142857143</v>
      </c>
    </row>
    <row r="3317" customFormat="false" ht="15" hidden="false" customHeight="false" outlineLevel="0" collapsed="false">
      <c r="A3317" s="2" t="str">
        <f aca="false">RAW_DATA!A3313</f>
        <v>ORD-103312</v>
      </c>
      <c r="B3317" s="2" t="str">
        <f aca="false">RAW_DATA!B3313</f>
        <v>CUST-8268</v>
      </c>
      <c r="C3317" s="2" t="str">
        <f aca="false">RAW_DATA!C3313</f>
        <v>Men</v>
      </c>
      <c r="D3317" s="2" t="str">
        <f aca="false">RAW_DATA!D3313</f>
        <v>MEN-SUIT-001</v>
      </c>
      <c r="E3317" s="14" t="str">
        <f aca="false">RAW_DATA!E3313</f>
        <v>2024-08-07</v>
      </c>
      <c r="F3317" s="14" t="str">
        <f aca="false">RAW_DATA!F3313</f>
        <v>2024-08-16</v>
      </c>
      <c r="G3317" s="2" t="str">
        <f aca="false">RAW_DATA!G3313</f>
        <v>Sudurpashchim</v>
      </c>
      <c r="H3317" s="4" t="n">
        <f aca="false">RAW_DATA!H3313</f>
        <v>2310.95</v>
      </c>
      <c r="I3317" s="5" t="n">
        <f aca="false">RAW_DATA!I3313</f>
        <v>30</v>
      </c>
      <c r="J3317" s="2" t="str">
        <f aca="false">RAW_DATA!J3313</f>
        <v>No</v>
      </c>
      <c r="K3317" s="15" t="n">
        <f aca="false">IF(AND(F3317&lt;&gt;"",E3317&lt;&gt;""),DATEVALUE(F3317)-DATEVALUE(E3317),"")</f>
        <v>9</v>
      </c>
      <c r="L3317" s="4" t="n">
        <f aca="false">H3317*(1-I3317/100)</f>
        <v>1617.665</v>
      </c>
      <c r="M3317" s="4" t="n">
        <f aca="false">H3317*CALCULATIONS!$B$2</f>
        <v>1386.57</v>
      </c>
      <c r="N3317" s="4" t="n">
        <f aca="false">IF(J3317="Yes",H3317*CALCULATIONS!$B$3,0)</f>
        <v>0</v>
      </c>
      <c r="O3317" s="4" t="n">
        <f aca="false">L3317-M3317-N3317</f>
        <v>231.095</v>
      </c>
      <c r="P3317" s="16" t="n">
        <f aca="false">IF(L3317&gt;0,O3317/L3317,"")</f>
        <v>0.142857142857143</v>
      </c>
    </row>
    <row r="3318" customFormat="false" ht="15" hidden="false" customHeight="false" outlineLevel="0" collapsed="false">
      <c r="A3318" s="2" t="str">
        <f aca="false">RAW_DATA!A3314</f>
        <v>ORD-103313</v>
      </c>
      <c r="B3318" s="2" t="str">
        <f aca="false">RAW_DATA!B3314</f>
        <v>CUST-5959</v>
      </c>
      <c r="C3318" s="2" t="str">
        <f aca="false">RAW_DATA!C3314</f>
        <v>Men</v>
      </c>
      <c r="D3318" s="2" t="str">
        <f aca="false">RAW_DATA!D3314</f>
        <v>MEN-KURTA-001</v>
      </c>
      <c r="E3318" s="14" t="str">
        <f aca="false">RAW_DATA!E3314</f>
        <v>2024-08-26</v>
      </c>
      <c r="F3318" s="14" t="str">
        <f aca="false">RAW_DATA!F3314</f>
        <v>2024-08-30</v>
      </c>
      <c r="G3318" s="2" t="str">
        <f aca="false">RAW_DATA!G3314</f>
        <v>Bagmati</v>
      </c>
      <c r="H3318" s="4" t="n">
        <f aca="false">RAW_DATA!H3314</f>
        <v>13608.55</v>
      </c>
      <c r="I3318" s="5" t="n">
        <f aca="false">RAW_DATA!I3314</f>
        <v>0</v>
      </c>
      <c r="J3318" s="2" t="str">
        <f aca="false">RAW_DATA!J3314</f>
        <v>No</v>
      </c>
      <c r="K3318" s="15" t="n">
        <f aca="false">IF(AND(F3318&lt;&gt;"",E3318&lt;&gt;""),DATEVALUE(F3318)-DATEVALUE(E3318),"")</f>
        <v>4</v>
      </c>
      <c r="L3318" s="4" t="n">
        <f aca="false">H3318*(1-I3318/100)</f>
        <v>13608.55</v>
      </c>
      <c r="M3318" s="4" t="n">
        <f aca="false">H3318*CALCULATIONS!$B$2</f>
        <v>8165.13</v>
      </c>
      <c r="N3318" s="4" t="n">
        <f aca="false">IF(J3318="Yes",H3318*CALCULATIONS!$B$3,0)</f>
        <v>0</v>
      </c>
      <c r="O3318" s="4" t="n">
        <f aca="false">L3318-M3318-N3318</f>
        <v>5443.42</v>
      </c>
      <c r="P3318" s="16" t="n">
        <f aca="false">IF(L3318&gt;0,O3318/L3318,"")</f>
        <v>0.4</v>
      </c>
    </row>
    <row r="3319" customFormat="false" ht="15" hidden="false" customHeight="false" outlineLevel="0" collapsed="false">
      <c r="A3319" s="2" t="str">
        <f aca="false">RAW_DATA!A3315</f>
        <v>ORD-103314</v>
      </c>
      <c r="B3319" s="2" t="str">
        <f aca="false">RAW_DATA!B3315</f>
        <v>CUST-4903</v>
      </c>
      <c r="C3319" s="2" t="str">
        <f aca="false">RAW_DATA!C3315</f>
        <v>Women</v>
      </c>
      <c r="D3319" s="2" t="str">
        <f aca="false">RAW_DATA!D3315</f>
        <v>WOM-SAREE-001</v>
      </c>
      <c r="E3319" s="14" t="str">
        <f aca="false">RAW_DATA!E3315</f>
        <v>2024-06-02</v>
      </c>
      <c r="F3319" s="14" t="str">
        <f aca="false">RAW_DATA!F3315</f>
        <v>2024-06-08</v>
      </c>
      <c r="G3319" s="2" t="str">
        <f aca="false">RAW_DATA!G3315</f>
        <v>Sudurpashchim</v>
      </c>
      <c r="H3319" s="4" t="n">
        <f aca="false">RAW_DATA!H3315</f>
        <v>13763.73</v>
      </c>
      <c r="I3319" s="5" t="n">
        <f aca="false">RAW_DATA!I3315</f>
        <v>10</v>
      </c>
      <c r="J3319" s="2" t="str">
        <f aca="false">RAW_DATA!J3315</f>
        <v>No</v>
      </c>
      <c r="K3319" s="15" t="n">
        <f aca="false">IF(AND(F3319&lt;&gt;"",E3319&lt;&gt;""),DATEVALUE(F3319)-DATEVALUE(E3319),"")</f>
        <v>6</v>
      </c>
      <c r="L3319" s="4" t="n">
        <f aca="false">H3319*(1-I3319/100)</f>
        <v>12387.357</v>
      </c>
      <c r="M3319" s="4" t="n">
        <f aca="false">H3319*CALCULATIONS!$B$2</f>
        <v>8258.238</v>
      </c>
      <c r="N3319" s="4" t="n">
        <f aca="false">IF(J3319="Yes",H3319*CALCULATIONS!$B$3,0)</f>
        <v>0</v>
      </c>
      <c r="O3319" s="4" t="n">
        <f aca="false">L3319-M3319-N3319</f>
        <v>4129.119</v>
      </c>
      <c r="P3319" s="16" t="n">
        <f aca="false">IF(L3319&gt;0,O3319/L3319,"")</f>
        <v>0.333333333333333</v>
      </c>
    </row>
    <row r="3320" customFormat="false" ht="15" hidden="false" customHeight="false" outlineLevel="0" collapsed="false">
      <c r="A3320" s="2" t="str">
        <f aca="false">RAW_DATA!A3316</f>
        <v>ORD-103315</v>
      </c>
      <c r="B3320" s="2" t="str">
        <f aca="false">RAW_DATA!B3316</f>
        <v>CUST-2148</v>
      </c>
      <c r="C3320" s="2" t="str">
        <f aca="false">RAW_DATA!C3316</f>
        <v>Women</v>
      </c>
      <c r="D3320" s="2" t="str">
        <f aca="false">RAW_DATA!D3316</f>
        <v>WOM-DRESS-001</v>
      </c>
      <c r="E3320" s="14" t="str">
        <f aca="false">RAW_DATA!E3316</f>
        <v>2024-09-21</v>
      </c>
      <c r="F3320" s="14" t="str">
        <f aca="false">RAW_DATA!F3316</f>
        <v>2024-10-03</v>
      </c>
      <c r="G3320" s="2" t="str">
        <f aca="false">RAW_DATA!G3316</f>
        <v>Madhesh</v>
      </c>
      <c r="H3320" s="4" t="n">
        <f aca="false">RAW_DATA!H3316</f>
        <v>9218.71</v>
      </c>
      <c r="I3320" s="5" t="n">
        <f aca="false">RAW_DATA!I3316</f>
        <v>10</v>
      </c>
      <c r="J3320" s="2" t="str">
        <f aca="false">RAW_DATA!J3316</f>
        <v>No</v>
      </c>
      <c r="K3320" s="15" t="n">
        <f aca="false">IF(AND(F3320&lt;&gt;"",E3320&lt;&gt;""),DATEVALUE(F3320)-DATEVALUE(E3320),"")</f>
        <v>12</v>
      </c>
      <c r="L3320" s="4" t="n">
        <f aca="false">H3320*(1-I3320/100)</f>
        <v>8296.839</v>
      </c>
      <c r="M3320" s="4" t="n">
        <f aca="false">H3320*CALCULATIONS!$B$2</f>
        <v>5531.226</v>
      </c>
      <c r="N3320" s="4" t="n">
        <f aca="false">IF(J3320="Yes",H3320*CALCULATIONS!$B$3,0)</f>
        <v>0</v>
      </c>
      <c r="O3320" s="4" t="n">
        <f aca="false">L3320-M3320-N3320</f>
        <v>2765.613</v>
      </c>
      <c r="P3320" s="16" t="n">
        <f aca="false">IF(L3320&gt;0,O3320/L3320,"")</f>
        <v>0.333333333333333</v>
      </c>
    </row>
    <row r="3321" customFormat="false" ht="15" hidden="false" customHeight="false" outlineLevel="0" collapsed="false">
      <c r="A3321" s="2" t="str">
        <f aca="false">RAW_DATA!A3317</f>
        <v>ORD-103316</v>
      </c>
      <c r="B3321" s="2" t="str">
        <f aca="false">RAW_DATA!B3317</f>
        <v>CUST-8114</v>
      </c>
      <c r="C3321" s="2" t="str">
        <f aca="false">RAW_DATA!C3317</f>
        <v>Men</v>
      </c>
      <c r="D3321" s="2" t="str">
        <f aca="false">RAW_DATA!D3317</f>
        <v>MEN-KURTA-001</v>
      </c>
      <c r="E3321" s="14" t="str">
        <f aca="false">RAW_DATA!E3317</f>
        <v>2024-08-18</v>
      </c>
      <c r="F3321" s="14" t="str">
        <f aca="false">RAW_DATA!F3317</f>
        <v>2024-08-22</v>
      </c>
      <c r="G3321" s="2" t="str">
        <f aca="false">RAW_DATA!G3317</f>
        <v>Sudurpashchim</v>
      </c>
      <c r="H3321" s="4" t="n">
        <f aca="false">RAW_DATA!H3317</f>
        <v>13766.54</v>
      </c>
      <c r="I3321" s="5" t="n">
        <f aca="false">RAW_DATA!I3317</f>
        <v>30</v>
      </c>
      <c r="J3321" s="2" t="str">
        <f aca="false">RAW_DATA!J3317</f>
        <v>No</v>
      </c>
      <c r="K3321" s="15" t="n">
        <f aca="false">IF(AND(F3321&lt;&gt;"",E3321&lt;&gt;""),DATEVALUE(F3321)-DATEVALUE(E3321),"")</f>
        <v>4</v>
      </c>
      <c r="L3321" s="4" t="n">
        <f aca="false">H3321*(1-I3321/100)</f>
        <v>9636.578</v>
      </c>
      <c r="M3321" s="4" t="n">
        <f aca="false">H3321*CALCULATIONS!$B$2</f>
        <v>8259.924</v>
      </c>
      <c r="N3321" s="4" t="n">
        <f aca="false">IF(J3321="Yes",H3321*CALCULATIONS!$B$3,0)</f>
        <v>0</v>
      </c>
      <c r="O3321" s="4" t="n">
        <f aca="false">L3321-M3321-N3321</f>
        <v>1376.654</v>
      </c>
      <c r="P3321" s="16" t="n">
        <f aca="false">IF(L3321&gt;0,O3321/L3321,"")</f>
        <v>0.142857142857143</v>
      </c>
    </row>
    <row r="3322" customFormat="false" ht="15" hidden="false" customHeight="false" outlineLevel="0" collapsed="false">
      <c r="A3322" s="2" t="str">
        <f aca="false">RAW_DATA!A3318</f>
        <v>ORD-103317</v>
      </c>
      <c r="B3322" s="2" t="str">
        <f aca="false">RAW_DATA!B3318</f>
        <v>CUST-6613</v>
      </c>
      <c r="C3322" s="2" t="str">
        <f aca="false">RAW_DATA!C3318</f>
        <v>Women</v>
      </c>
      <c r="D3322" s="2" t="str">
        <f aca="false">RAW_DATA!D3318</f>
        <v>WOM-SUIT-001</v>
      </c>
      <c r="E3322" s="14" t="str">
        <f aca="false">RAW_DATA!E3318</f>
        <v>2024-04-07</v>
      </c>
      <c r="F3322" s="14" t="str">
        <f aca="false">RAW_DATA!F3318</f>
        <v>2024-04-14</v>
      </c>
      <c r="G3322" s="2" t="str">
        <f aca="false">RAW_DATA!G3318</f>
        <v>Madhesh</v>
      </c>
      <c r="H3322" s="4" t="n">
        <f aca="false">RAW_DATA!H3318</f>
        <v>4239.3</v>
      </c>
      <c r="I3322" s="5" t="n">
        <f aca="false">RAW_DATA!I3318</f>
        <v>30</v>
      </c>
      <c r="J3322" s="2" t="str">
        <f aca="false">RAW_DATA!J3318</f>
        <v>No</v>
      </c>
      <c r="K3322" s="15" t="n">
        <f aca="false">IF(AND(F3322&lt;&gt;"",E3322&lt;&gt;""),DATEVALUE(F3322)-DATEVALUE(E3322),"")</f>
        <v>7</v>
      </c>
      <c r="L3322" s="4" t="n">
        <f aca="false">H3322*(1-I3322/100)</f>
        <v>2967.51</v>
      </c>
      <c r="M3322" s="4" t="n">
        <f aca="false">H3322*CALCULATIONS!$B$2</f>
        <v>2543.58</v>
      </c>
      <c r="N3322" s="4" t="n">
        <f aca="false">IF(J3322="Yes",H3322*CALCULATIONS!$B$3,0)</f>
        <v>0</v>
      </c>
      <c r="O3322" s="4" t="n">
        <f aca="false">L3322-M3322-N3322</f>
        <v>423.93</v>
      </c>
      <c r="P3322" s="16" t="n">
        <f aca="false">IF(L3322&gt;0,O3322/L3322,"")</f>
        <v>0.142857142857143</v>
      </c>
    </row>
    <row r="3323" customFormat="false" ht="15" hidden="false" customHeight="false" outlineLevel="0" collapsed="false">
      <c r="A3323" s="2" t="str">
        <f aca="false">RAW_DATA!A3319</f>
        <v>ORD-103318</v>
      </c>
      <c r="B3323" s="2" t="str">
        <f aca="false">RAW_DATA!B3319</f>
        <v>CUST-8807</v>
      </c>
      <c r="C3323" s="2" t="str">
        <f aca="false">RAW_DATA!C3319</f>
        <v>Kids</v>
      </c>
      <c r="D3323" s="2" t="str">
        <f aca="false">RAW_DATA!D3319</f>
        <v>KID-KURTA-001</v>
      </c>
      <c r="E3323" s="14" t="str">
        <f aca="false">RAW_DATA!E3319</f>
        <v>2024-11-05</v>
      </c>
      <c r="F3323" s="14" t="str">
        <f aca="false">RAW_DATA!F3319</f>
        <v>2024-11-19</v>
      </c>
      <c r="G3323" s="2" t="str">
        <f aca="false">RAW_DATA!G3319</f>
        <v>Karnali</v>
      </c>
      <c r="H3323" s="4" t="n">
        <f aca="false">RAW_DATA!H3319</f>
        <v>7683.41</v>
      </c>
      <c r="I3323" s="5" t="n">
        <f aca="false">RAW_DATA!I3319</f>
        <v>20</v>
      </c>
      <c r="J3323" s="2" t="str">
        <f aca="false">RAW_DATA!J3319</f>
        <v>No</v>
      </c>
      <c r="K3323" s="15" t="n">
        <f aca="false">IF(AND(F3323&lt;&gt;"",E3323&lt;&gt;""),DATEVALUE(F3323)-DATEVALUE(E3323),"")</f>
        <v>14</v>
      </c>
      <c r="L3323" s="4" t="n">
        <f aca="false">H3323*(1-I3323/100)</f>
        <v>6146.728</v>
      </c>
      <c r="M3323" s="4" t="n">
        <f aca="false">H3323*CALCULATIONS!$B$2</f>
        <v>4610.046</v>
      </c>
      <c r="N3323" s="4" t="n">
        <f aca="false">IF(J3323="Yes",H3323*CALCULATIONS!$B$3,0)</f>
        <v>0</v>
      </c>
      <c r="O3323" s="4" t="n">
        <f aca="false">L3323-M3323-N3323</f>
        <v>1536.682</v>
      </c>
      <c r="P3323" s="16" t="n">
        <f aca="false">IF(L3323&gt;0,O3323/L3323,"")</f>
        <v>0.25</v>
      </c>
    </row>
    <row r="3324" customFormat="false" ht="15" hidden="false" customHeight="false" outlineLevel="0" collapsed="false">
      <c r="A3324" s="2" t="str">
        <f aca="false">RAW_DATA!A3320</f>
        <v>ORD-103319</v>
      </c>
      <c r="B3324" s="2" t="str">
        <f aca="false">RAW_DATA!B3320</f>
        <v>CUST-3567</v>
      </c>
      <c r="C3324" s="2" t="str">
        <f aca="false">RAW_DATA!C3320</f>
        <v>Men</v>
      </c>
      <c r="D3324" s="2" t="str">
        <f aca="false">RAW_DATA!D3320</f>
        <v>MEN-POLO-001</v>
      </c>
      <c r="E3324" s="14" t="str">
        <f aca="false">RAW_DATA!E3320</f>
        <v>2024-09-22</v>
      </c>
      <c r="F3324" s="14" t="str">
        <f aca="false">RAW_DATA!F3320</f>
        <v>2024-10-02</v>
      </c>
      <c r="G3324" s="2" t="str">
        <f aca="false">RAW_DATA!G3320</f>
        <v>Lumbini</v>
      </c>
      <c r="H3324" s="4" t="n">
        <f aca="false">RAW_DATA!H3320</f>
        <v>4957.09</v>
      </c>
      <c r="I3324" s="5" t="n">
        <f aca="false">RAW_DATA!I3320</f>
        <v>30</v>
      </c>
      <c r="J3324" s="2" t="str">
        <f aca="false">RAW_DATA!J3320</f>
        <v>No</v>
      </c>
      <c r="K3324" s="15" t="n">
        <f aca="false">IF(AND(F3324&lt;&gt;"",E3324&lt;&gt;""),DATEVALUE(F3324)-DATEVALUE(E3324),"")</f>
        <v>10</v>
      </c>
      <c r="L3324" s="4" t="n">
        <f aca="false">H3324*(1-I3324/100)</f>
        <v>3469.963</v>
      </c>
      <c r="M3324" s="4" t="n">
        <f aca="false">H3324*CALCULATIONS!$B$2</f>
        <v>2974.254</v>
      </c>
      <c r="N3324" s="4" t="n">
        <f aca="false">IF(J3324="Yes",H3324*CALCULATIONS!$B$3,0)</f>
        <v>0</v>
      </c>
      <c r="O3324" s="4" t="n">
        <f aca="false">L3324-M3324-N3324</f>
        <v>495.709</v>
      </c>
      <c r="P3324" s="16" t="n">
        <f aca="false">IF(L3324&gt;0,O3324/L3324,"")</f>
        <v>0.142857142857143</v>
      </c>
    </row>
    <row r="3325" customFormat="false" ht="15" hidden="false" customHeight="false" outlineLevel="0" collapsed="false">
      <c r="A3325" s="2" t="str">
        <f aca="false">RAW_DATA!A3321</f>
        <v>ORD-103320</v>
      </c>
      <c r="B3325" s="2" t="str">
        <f aca="false">RAW_DATA!B3321</f>
        <v>CUST-3053</v>
      </c>
      <c r="C3325" s="2" t="str">
        <f aca="false">RAW_DATA!C3321</f>
        <v>Women</v>
      </c>
      <c r="D3325" s="2" t="str">
        <f aca="false">RAW_DATA!D3321</f>
        <v>WOM-SCARF-001</v>
      </c>
      <c r="E3325" s="14" t="str">
        <f aca="false">RAW_DATA!E3321</f>
        <v>2024-09-30</v>
      </c>
      <c r="F3325" s="14" t="str">
        <f aca="false">RAW_DATA!F3321</f>
        <v>2024-10-07</v>
      </c>
      <c r="G3325" s="2" t="str">
        <f aca="false">RAW_DATA!G3321</f>
        <v>Bagmati</v>
      </c>
      <c r="H3325" s="4" t="n">
        <f aca="false">RAW_DATA!H3321</f>
        <v>3782.72</v>
      </c>
      <c r="I3325" s="5" t="n">
        <f aca="false">RAW_DATA!I3321</f>
        <v>30</v>
      </c>
      <c r="J3325" s="2" t="str">
        <f aca="false">RAW_DATA!J3321</f>
        <v>No</v>
      </c>
      <c r="K3325" s="15" t="n">
        <f aca="false">IF(AND(F3325&lt;&gt;"",E3325&lt;&gt;""),DATEVALUE(F3325)-DATEVALUE(E3325),"")</f>
        <v>7</v>
      </c>
      <c r="L3325" s="4" t="n">
        <f aca="false">H3325*(1-I3325/100)</f>
        <v>2647.904</v>
      </c>
      <c r="M3325" s="4" t="n">
        <f aca="false">H3325*CALCULATIONS!$B$2</f>
        <v>2269.632</v>
      </c>
      <c r="N3325" s="4" t="n">
        <f aca="false">IF(J3325="Yes",H3325*CALCULATIONS!$B$3,0)</f>
        <v>0</v>
      </c>
      <c r="O3325" s="4" t="n">
        <f aca="false">L3325-M3325-N3325</f>
        <v>378.272</v>
      </c>
      <c r="P3325" s="16" t="n">
        <f aca="false">IF(L3325&gt;0,O3325/L3325,"")</f>
        <v>0.142857142857143</v>
      </c>
    </row>
    <row r="3326" customFormat="false" ht="15" hidden="false" customHeight="false" outlineLevel="0" collapsed="false">
      <c r="A3326" s="2" t="str">
        <f aca="false">RAW_DATA!A3322</f>
        <v>ORD-103321</v>
      </c>
      <c r="B3326" s="2" t="str">
        <f aca="false">RAW_DATA!B3322</f>
        <v>CUST-2078</v>
      </c>
      <c r="C3326" s="2" t="str">
        <f aca="false">RAW_DATA!C3322</f>
        <v>Men</v>
      </c>
      <c r="D3326" s="2" t="str">
        <f aca="false">RAW_DATA!D3322</f>
        <v>MEN-KURTA-001</v>
      </c>
      <c r="E3326" s="14" t="str">
        <f aca="false">RAW_DATA!E3322</f>
        <v>2024-01-26</v>
      </c>
      <c r="F3326" s="14" t="str">
        <f aca="false">RAW_DATA!F3322</f>
        <v>2024-02-01</v>
      </c>
      <c r="G3326" s="2" t="str">
        <f aca="false">RAW_DATA!G3322</f>
        <v>Karnali</v>
      </c>
      <c r="H3326" s="4" t="n">
        <f aca="false">RAW_DATA!H3322</f>
        <v>9584.02</v>
      </c>
      <c r="I3326" s="5" t="n">
        <f aca="false">RAW_DATA!I3322</f>
        <v>0</v>
      </c>
      <c r="J3326" s="2" t="str">
        <f aca="false">RAW_DATA!J3322</f>
        <v>Yes</v>
      </c>
      <c r="K3326" s="15" t="n">
        <f aca="false">IF(AND(F3326&lt;&gt;"",E3326&lt;&gt;""),DATEVALUE(F3326)-DATEVALUE(E3326),"")</f>
        <v>6</v>
      </c>
      <c r="L3326" s="4" t="n">
        <f aca="false">H3326*(1-I3326/100)</f>
        <v>9584.02</v>
      </c>
      <c r="M3326" s="4" t="n">
        <f aca="false">H3326*CALCULATIONS!$B$2</f>
        <v>5750.412</v>
      </c>
      <c r="N3326" s="4" t="n">
        <f aca="false">IF(J3326="Yes",H3326*CALCULATIONS!$B$3,0)</f>
        <v>1916.804</v>
      </c>
      <c r="O3326" s="4" t="n">
        <f aca="false">L3326-M3326-N3326</f>
        <v>1916.804</v>
      </c>
      <c r="P3326" s="16" t="n">
        <f aca="false">IF(L3326&gt;0,O3326/L3326,"")</f>
        <v>0.2</v>
      </c>
    </row>
    <row r="3327" customFormat="false" ht="15" hidden="false" customHeight="false" outlineLevel="0" collapsed="false">
      <c r="A3327" s="2" t="str">
        <f aca="false">RAW_DATA!A3323</f>
        <v>ORD-103322</v>
      </c>
      <c r="B3327" s="2" t="str">
        <f aca="false">RAW_DATA!B3323</f>
        <v>CUST-3267</v>
      </c>
      <c r="C3327" s="2" t="str">
        <f aca="false">RAW_DATA!C3323</f>
        <v>Women</v>
      </c>
      <c r="D3327" s="2" t="str">
        <f aca="false">RAW_DATA!D3323</f>
        <v>WOM-BLOUSE-001</v>
      </c>
      <c r="E3327" s="14" t="str">
        <f aca="false">RAW_DATA!E3323</f>
        <v>2024-05-27</v>
      </c>
      <c r="F3327" s="14" t="str">
        <f aca="false">RAW_DATA!F3323</f>
        <v>2024-06-06</v>
      </c>
      <c r="G3327" s="2" t="str">
        <f aca="false">RAW_DATA!G3323</f>
        <v>Madhesh</v>
      </c>
      <c r="H3327" s="4" t="n">
        <f aca="false">RAW_DATA!H3323</f>
        <v>6520.4</v>
      </c>
      <c r="I3327" s="5" t="n">
        <f aca="false">RAW_DATA!I3323</f>
        <v>15</v>
      </c>
      <c r="J3327" s="2" t="str">
        <f aca="false">RAW_DATA!J3323</f>
        <v>No</v>
      </c>
      <c r="K3327" s="15" t="n">
        <f aca="false">IF(AND(F3327&lt;&gt;"",E3327&lt;&gt;""),DATEVALUE(F3327)-DATEVALUE(E3327),"")</f>
        <v>10</v>
      </c>
      <c r="L3327" s="4" t="n">
        <f aca="false">H3327*(1-I3327/100)</f>
        <v>5542.34</v>
      </c>
      <c r="M3327" s="4" t="n">
        <f aca="false">H3327*CALCULATIONS!$B$2</f>
        <v>3912.24</v>
      </c>
      <c r="N3327" s="4" t="n">
        <f aca="false">IF(J3327="Yes",H3327*CALCULATIONS!$B$3,0)</f>
        <v>0</v>
      </c>
      <c r="O3327" s="4" t="n">
        <f aca="false">L3327-M3327-N3327</f>
        <v>1630.1</v>
      </c>
      <c r="P3327" s="16" t="n">
        <f aca="false">IF(L3327&gt;0,O3327/L3327,"")</f>
        <v>0.294117647058824</v>
      </c>
    </row>
    <row r="3328" customFormat="false" ht="15" hidden="false" customHeight="false" outlineLevel="0" collapsed="false">
      <c r="A3328" s="2" t="str">
        <f aca="false">RAW_DATA!A3324</f>
        <v>ORD-103323</v>
      </c>
      <c r="B3328" s="2" t="str">
        <f aca="false">RAW_DATA!B3324</f>
        <v>CUST-2384</v>
      </c>
      <c r="C3328" s="2" t="str">
        <f aca="false">RAW_DATA!C3324</f>
        <v>Men</v>
      </c>
      <c r="D3328" s="2" t="str">
        <f aca="false">RAW_DATA!D3324</f>
        <v>MEN-JACKET-001</v>
      </c>
      <c r="E3328" s="14" t="str">
        <f aca="false">RAW_DATA!E3324</f>
        <v>2024-11-02</v>
      </c>
      <c r="F3328" s="14" t="str">
        <f aca="false">RAW_DATA!F3324</f>
        <v>2024-11-06</v>
      </c>
      <c r="G3328" s="2" t="str">
        <f aca="false">RAW_DATA!G3324</f>
        <v>Gandaki</v>
      </c>
      <c r="H3328" s="4" t="n">
        <f aca="false">RAW_DATA!H3324</f>
        <v>3701.94</v>
      </c>
      <c r="I3328" s="5" t="n">
        <f aca="false">RAW_DATA!I3324</f>
        <v>0</v>
      </c>
      <c r="J3328" s="2" t="str">
        <f aca="false">RAW_DATA!J3324</f>
        <v>No</v>
      </c>
      <c r="K3328" s="15" t="n">
        <f aca="false">IF(AND(F3328&lt;&gt;"",E3328&lt;&gt;""),DATEVALUE(F3328)-DATEVALUE(E3328),"")</f>
        <v>4</v>
      </c>
      <c r="L3328" s="4" t="n">
        <f aca="false">H3328*(1-I3328/100)</f>
        <v>3701.94</v>
      </c>
      <c r="M3328" s="4" t="n">
        <f aca="false">H3328*CALCULATIONS!$B$2</f>
        <v>2221.164</v>
      </c>
      <c r="N3328" s="4" t="n">
        <f aca="false">IF(J3328="Yes",H3328*CALCULATIONS!$B$3,0)</f>
        <v>0</v>
      </c>
      <c r="O3328" s="4" t="n">
        <f aca="false">L3328-M3328-N3328</f>
        <v>1480.776</v>
      </c>
      <c r="P3328" s="16" t="n">
        <f aca="false">IF(L3328&gt;0,O3328/L3328,"")</f>
        <v>0.4</v>
      </c>
    </row>
    <row r="3329" customFormat="false" ht="15" hidden="false" customHeight="false" outlineLevel="0" collapsed="false">
      <c r="A3329" s="2" t="str">
        <f aca="false">RAW_DATA!A3325</f>
        <v>ORD-103324</v>
      </c>
      <c r="B3329" s="2" t="str">
        <f aca="false">RAW_DATA!B3325</f>
        <v>CUST-4960</v>
      </c>
      <c r="C3329" s="2" t="str">
        <f aca="false">RAW_DATA!C3325</f>
        <v>Women</v>
      </c>
      <c r="D3329" s="2" t="str">
        <f aca="false">RAW_DATA!D3325</f>
        <v>WOM-JEANS-001</v>
      </c>
      <c r="E3329" s="14" t="str">
        <f aca="false">RAW_DATA!E3325</f>
        <v>2024-02-21</v>
      </c>
      <c r="F3329" s="14" t="str">
        <f aca="false">RAW_DATA!F3325</f>
        <v>2024-02-28</v>
      </c>
      <c r="G3329" s="2" t="str">
        <f aca="false">RAW_DATA!G3325</f>
        <v>Sudurpashchim</v>
      </c>
      <c r="H3329" s="4" t="n">
        <f aca="false">RAW_DATA!H3325</f>
        <v>14630.86</v>
      </c>
      <c r="I3329" s="5" t="n">
        <f aca="false">RAW_DATA!I3325</f>
        <v>25</v>
      </c>
      <c r="J3329" s="2" t="str">
        <f aca="false">RAW_DATA!J3325</f>
        <v>Yes</v>
      </c>
      <c r="K3329" s="15" t="n">
        <f aca="false">IF(AND(F3329&lt;&gt;"",E3329&lt;&gt;""),DATEVALUE(F3329)-DATEVALUE(E3329),"")</f>
        <v>7</v>
      </c>
      <c r="L3329" s="4" t="n">
        <f aca="false">H3329*(1-I3329/100)</f>
        <v>10973.145</v>
      </c>
      <c r="M3329" s="4" t="n">
        <f aca="false">H3329*CALCULATIONS!$B$2</f>
        <v>8778.516</v>
      </c>
      <c r="N3329" s="4" t="n">
        <f aca="false">IF(J3329="Yes",H3329*CALCULATIONS!$B$3,0)</f>
        <v>2926.172</v>
      </c>
      <c r="O3329" s="4" t="n">
        <f aca="false">L3329-M3329-N3329</f>
        <v>-731.543</v>
      </c>
      <c r="P3329" s="16" t="n">
        <f aca="false">IF(L3329&gt;0,O3329/L3329,"")</f>
        <v>-0.0666666666666666</v>
      </c>
    </row>
    <row r="3330" customFormat="false" ht="15" hidden="false" customHeight="false" outlineLevel="0" collapsed="false">
      <c r="A3330" s="2" t="str">
        <f aca="false">RAW_DATA!A3326</f>
        <v>ORD-103325</v>
      </c>
      <c r="B3330" s="2" t="str">
        <f aca="false">RAW_DATA!B3326</f>
        <v>CUST-9050</v>
      </c>
      <c r="C3330" s="2" t="str">
        <f aca="false">RAW_DATA!C3326</f>
        <v>Men</v>
      </c>
      <c r="D3330" s="2" t="str">
        <f aca="false">RAW_DATA!D3326</f>
        <v>MEN-SHIRT-002</v>
      </c>
      <c r="E3330" s="14" t="str">
        <f aca="false">RAW_DATA!E3326</f>
        <v>2024-07-21</v>
      </c>
      <c r="F3330" s="14" t="str">
        <f aca="false">RAW_DATA!F3326</f>
        <v>2024-07-25</v>
      </c>
      <c r="G3330" s="2" t="str">
        <f aca="false">RAW_DATA!G3326</f>
        <v>Lumbini</v>
      </c>
      <c r="H3330" s="4" t="n">
        <f aca="false">RAW_DATA!H3326</f>
        <v>12384.09</v>
      </c>
      <c r="I3330" s="5" t="n">
        <f aca="false">RAW_DATA!I3326</f>
        <v>5</v>
      </c>
      <c r="J3330" s="2" t="str">
        <f aca="false">RAW_DATA!J3326</f>
        <v>Yes</v>
      </c>
      <c r="K3330" s="15" t="n">
        <f aca="false">IF(AND(F3330&lt;&gt;"",E3330&lt;&gt;""),DATEVALUE(F3330)-DATEVALUE(E3330),"")</f>
        <v>4</v>
      </c>
      <c r="L3330" s="4" t="n">
        <f aca="false">H3330*(1-I3330/100)</f>
        <v>11764.8855</v>
      </c>
      <c r="M3330" s="4" t="n">
        <f aca="false">H3330*CALCULATIONS!$B$2</f>
        <v>7430.454</v>
      </c>
      <c r="N3330" s="4" t="n">
        <f aca="false">IF(J3330="Yes",H3330*CALCULATIONS!$B$3,0)</f>
        <v>2476.818</v>
      </c>
      <c r="O3330" s="4" t="n">
        <f aca="false">L3330-M3330-N3330</f>
        <v>1857.6135</v>
      </c>
      <c r="P3330" s="16" t="n">
        <f aca="false">IF(L3330&gt;0,O3330/L3330,"")</f>
        <v>0.157894736842105</v>
      </c>
    </row>
    <row r="3331" customFormat="false" ht="15" hidden="false" customHeight="false" outlineLevel="0" collapsed="false">
      <c r="A3331" s="2" t="str">
        <f aca="false">RAW_DATA!A3327</f>
        <v>ORD-103326</v>
      </c>
      <c r="B3331" s="2" t="str">
        <f aca="false">RAW_DATA!B3327</f>
        <v>CUST-3062</v>
      </c>
      <c r="C3331" s="2" t="str">
        <f aca="false">RAW_DATA!C3327</f>
        <v>Kids</v>
      </c>
      <c r="D3331" s="2" t="str">
        <f aca="false">RAW_DATA!D3327</f>
        <v>KID-UNIFORM-001</v>
      </c>
      <c r="E3331" s="14" t="str">
        <f aca="false">RAW_DATA!E3327</f>
        <v>2024-01-06</v>
      </c>
      <c r="F3331" s="14" t="str">
        <f aca="false">RAW_DATA!F3327</f>
        <v>2024-01-13</v>
      </c>
      <c r="G3331" s="2" t="str">
        <f aca="false">RAW_DATA!G3327</f>
        <v>Madhesh</v>
      </c>
      <c r="H3331" s="4" t="n">
        <f aca="false">RAW_DATA!H3327</f>
        <v>684.85</v>
      </c>
      <c r="I3331" s="5" t="n">
        <f aca="false">RAW_DATA!I3327</f>
        <v>30</v>
      </c>
      <c r="J3331" s="2" t="str">
        <f aca="false">RAW_DATA!J3327</f>
        <v>No</v>
      </c>
      <c r="K3331" s="15" t="n">
        <f aca="false">IF(AND(F3331&lt;&gt;"",E3331&lt;&gt;""),DATEVALUE(F3331)-DATEVALUE(E3331),"")</f>
        <v>7</v>
      </c>
      <c r="L3331" s="4" t="n">
        <f aca="false">H3331*(1-I3331/100)</f>
        <v>479.395</v>
      </c>
      <c r="M3331" s="4" t="n">
        <f aca="false">H3331*CALCULATIONS!$B$2</f>
        <v>410.91</v>
      </c>
      <c r="N3331" s="4" t="n">
        <f aca="false">IF(J3331="Yes",H3331*CALCULATIONS!$B$3,0)</f>
        <v>0</v>
      </c>
      <c r="O3331" s="4" t="n">
        <f aca="false">L3331-M3331-N3331</f>
        <v>68.485</v>
      </c>
      <c r="P3331" s="16" t="n">
        <f aca="false">IF(L3331&gt;0,O3331/L3331,"")</f>
        <v>0.142857142857143</v>
      </c>
    </row>
    <row r="3332" customFormat="false" ht="15" hidden="false" customHeight="false" outlineLevel="0" collapsed="false">
      <c r="A3332" s="2" t="str">
        <f aca="false">RAW_DATA!A3328</f>
        <v>ORD-103327</v>
      </c>
      <c r="B3332" s="2" t="str">
        <f aca="false">RAW_DATA!B3328</f>
        <v>CUST-3587</v>
      </c>
      <c r="C3332" s="2" t="str">
        <f aca="false">RAW_DATA!C3328</f>
        <v>Kids</v>
      </c>
      <c r="D3332" s="2" t="str">
        <f aca="false">RAW_DATA!D3328</f>
        <v>KID-DRESS-001</v>
      </c>
      <c r="E3332" s="14" t="str">
        <f aca="false">RAW_DATA!E3328</f>
        <v>2024-05-19</v>
      </c>
      <c r="F3332" s="14" t="str">
        <f aca="false">RAW_DATA!F3328</f>
        <v>2024-05-24</v>
      </c>
      <c r="G3332" s="2" t="str">
        <f aca="false">RAW_DATA!G3328</f>
        <v>Bagmati</v>
      </c>
      <c r="H3332" s="4" t="n">
        <f aca="false">RAW_DATA!H3328</f>
        <v>9356.88</v>
      </c>
      <c r="I3332" s="5" t="n">
        <f aca="false">RAW_DATA!I3328</f>
        <v>10</v>
      </c>
      <c r="J3332" s="2" t="str">
        <f aca="false">RAW_DATA!J3328</f>
        <v>No</v>
      </c>
      <c r="K3332" s="15" t="n">
        <f aca="false">IF(AND(F3332&lt;&gt;"",E3332&lt;&gt;""),DATEVALUE(F3332)-DATEVALUE(E3332),"")</f>
        <v>5</v>
      </c>
      <c r="L3332" s="4" t="n">
        <f aca="false">H3332*(1-I3332/100)</f>
        <v>8421.192</v>
      </c>
      <c r="M3332" s="4" t="n">
        <f aca="false">H3332*CALCULATIONS!$B$2</f>
        <v>5614.128</v>
      </c>
      <c r="N3332" s="4" t="n">
        <f aca="false">IF(J3332="Yes",H3332*CALCULATIONS!$B$3,0)</f>
        <v>0</v>
      </c>
      <c r="O3332" s="4" t="n">
        <f aca="false">L3332-M3332-N3332</f>
        <v>2807.064</v>
      </c>
      <c r="P3332" s="16" t="n">
        <f aca="false">IF(L3332&gt;0,O3332/L3332,"")</f>
        <v>0.333333333333333</v>
      </c>
    </row>
    <row r="3333" customFormat="false" ht="15" hidden="false" customHeight="false" outlineLevel="0" collapsed="false">
      <c r="A3333" s="2" t="str">
        <f aca="false">RAW_DATA!A3329</f>
        <v>ORD-103328</v>
      </c>
      <c r="B3333" s="2" t="str">
        <f aca="false">RAW_DATA!B3329</f>
        <v>CUST-8885</v>
      </c>
      <c r="C3333" s="2" t="str">
        <f aca="false">RAW_DATA!C3329</f>
        <v>Women</v>
      </c>
      <c r="D3333" s="2" t="str">
        <f aca="false">RAW_DATA!D3329</f>
        <v>WOM-TOP-001</v>
      </c>
      <c r="E3333" s="14" t="str">
        <f aca="false">RAW_DATA!E3329</f>
        <v>2024-06-14</v>
      </c>
      <c r="F3333" s="14" t="str">
        <f aca="false">RAW_DATA!F3329</f>
        <v>2024-06-21</v>
      </c>
      <c r="G3333" s="2" t="str">
        <f aca="false">RAW_DATA!G3329</f>
        <v>Karnali</v>
      </c>
      <c r="H3333" s="4" t="n">
        <f aca="false">RAW_DATA!H3329</f>
        <v>9887.02</v>
      </c>
      <c r="I3333" s="5" t="n">
        <f aca="false">RAW_DATA!I3329</f>
        <v>30</v>
      </c>
      <c r="J3333" s="2" t="str">
        <f aca="false">RAW_DATA!J3329</f>
        <v>No</v>
      </c>
      <c r="K3333" s="15" t="n">
        <f aca="false">IF(AND(F3333&lt;&gt;"",E3333&lt;&gt;""),DATEVALUE(F3333)-DATEVALUE(E3333),"")</f>
        <v>7</v>
      </c>
      <c r="L3333" s="4" t="n">
        <f aca="false">H3333*(1-I3333/100)</f>
        <v>6920.914</v>
      </c>
      <c r="M3333" s="4" t="n">
        <f aca="false">H3333*CALCULATIONS!$B$2</f>
        <v>5932.212</v>
      </c>
      <c r="N3333" s="4" t="n">
        <f aca="false">IF(J3333="Yes",H3333*CALCULATIONS!$B$3,0)</f>
        <v>0</v>
      </c>
      <c r="O3333" s="4" t="n">
        <f aca="false">L3333-M3333-N3333</f>
        <v>988.701999999999</v>
      </c>
      <c r="P3333" s="16" t="n">
        <f aca="false">IF(L3333&gt;0,O3333/L3333,"")</f>
        <v>0.142857142857143</v>
      </c>
    </row>
    <row r="3334" customFormat="false" ht="15" hidden="false" customHeight="false" outlineLevel="0" collapsed="false">
      <c r="A3334" s="2" t="str">
        <f aca="false">RAW_DATA!A3330</f>
        <v>ORD-103329</v>
      </c>
      <c r="B3334" s="2" t="str">
        <f aca="false">RAW_DATA!B3330</f>
        <v>CUST-3679</v>
      </c>
      <c r="C3334" s="2" t="str">
        <f aca="false">RAW_DATA!C3330</f>
        <v>Women</v>
      </c>
      <c r="D3334" s="2" t="str">
        <f aca="false">RAW_DATA!D3330</f>
        <v>WOM-SAREE-001</v>
      </c>
      <c r="E3334" s="14" t="str">
        <f aca="false">RAW_DATA!E3330</f>
        <v>2024-01-11</v>
      </c>
      <c r="F3334" s="14" t="str">
        <f aca="false">RAW_DATA!F3330</f>
        <v>2024-01-19</v>
      </c>
      <c r="G3334" s="2" t="str">
        <f aca="false">RAW_DATA!G3330</f>
        <v>Sudurpashchim</v>
      </c>
      <c r="H3334" s="4" t="n">
        <f aca="false">RAW_DATA!H3330</f>
        <v>13014.15</v>
      </c>
      <c r="I3334" s="5" t="n">
        <f aca="false">RAW_DATA!I3330</f>
        <v>5</v>
      </c>
      <c r="J3334" s="2" t="str">
        <f aca="false">RAW_DATA!J3330</f>
        <v>Yes</v>
      </c>
      <c r="K3334" s="15" t="n">
        <f aca="false">IF(AND(F3334&lt;&gt;"",E3334&lt;&gt;""),DATEVALUE(F3334)-DATEVALUE(E3334),"")</f>
        <v>8</v>
      </c>
      <c r="L3334" s="4" t="n">
        <f aca="false">H3334*(1-I3334/100)</f>
        <v>12363.4425</v>
      </c>
      <c r="M3334" s="4" t="n">
        <f aca="false">H3334*CALCULATIONS!$B$2</f>
        <v>7808.49</v>
      </c>
      <c r="N3334" s="4" t="n">
        <f aca="false">IF(J3334="Yes",H3334*CALCULATIONS!$B$3,0)</f>
        <v>2602.83</v>
      </c>
      <c r="O3334" s="4" t="n">
        <f aca="false">L3334-M3334-N3334</f>
        <v>1952.1225</v>
      </c>
      <c r="P3334" s="16" t="n">
        <f aca="false">IF(L3334&gt;0,O3334/L3334,"")</f>
        <v>0.157894736842105</v>
      </c>
    </row>
    <row r="3335" customFormat="false" ht="15" hidden="false" customHeight="false" outlineLevel="0" collapsed="false">
      <c r="A3335" s="2" t="str">
        <f aca="false">RAW_DATA!A3331</f>
        <v>ORD-103330</v>
      </c>
      <c r="B3335" s="2" t="str">
        <f aca="false">RAW_DATA!B3331</f>
        <v>CUST-1260</v>
      </c>
      <c r="C3335" s="2" t="str">
        <f aca="false">RAW_DATA!C3331</f>
        <v>Women</v>
      </c>
      <c r="D3335" s="2" t="str">
        <f aca="false">RAW_DATA!D3331</f>
        <v>WOM-SUIT-001</v>
      </c>
      <c r="E3335" s="14" t="str">
        <f aca="false">RAW_DATA!E3331</f>
        <v>2024-01-06</v>
      </c>
      <c r="F3335" s="14" t="str">
        <f aca="false">RAW_DATA!F3331</f>
        <v>2024-01-07</v>
      </c>
      <c r="G3335" s="2" t="str">
        <f aca="false">RAW_DATA!G3331</f>
        <v>Lumbini</v>
      </c>
      <c r="H3335" s="4" t="n">
        <f aca="false">RAW_DATA!H3331</f>
        <v>6338.92</v>
      </c>
      <c r="I3335" s="5" t="n">
        <f aca="false">RAW_DATA!I3331</f>
        <v>5</v>
      </c>
      <c r="J3335" s="2" t="str">
        <f aca="false">RAW_DATA!J3331</f>
        <v>No</v>
      </c>
      <c r="K3335" s="15" t="n">
        <f aca="false">IF(AND(F3335&lt;&gt;"",E3335&lt;&gt;""),DATEVALUE(F3335)-DATEVALUE(E3335),"")</f>
        <v>1</v>
      </c>
      <c r="L3335" s="4" t="n">
        <f aca="false">H3335*(1-I3335/100)</f>
        <v>6021.974</v>
      </c>
      <c r="M3335" s="4" t="n">
        <f aca="false">H3335*CALCULATIONS!$B$2</f>
        <v>3803.352</v>
      </c>
      <c r="N3335" s="4" t="n">
        <f aca="false">IF(J3335="Yes",H3335*CALCULATIONS!$B$3,0)</f>
        <v>0</v>
      </c>
      <c r="O3335" s="4" t="n">
        <f aca="false">L3335-M3335-N3335</f>
        <v>2218.622</v>
      </c>
      <c r="P3335" s="16" t="n">
        <f aca="false">IF(L3335&gt;0,O3335/L3335,"")</f>
        <v>0.368421052631579</v>
      </c>
    </row>
    <row r="3336" customFormat="false" ht="15" hidden="false" customHeight="false" outlineLevel="0" collapsed="false">
      <c r="A3336" s="2" t="str">
        <f aca="false">RAW_DATA!A3332</f>
        <v>ORD-103331</v>
      </c>
      <c r="B3336" s="2" t="str">
        <f aca="false">RAW_DATA!B3332</f>
        <v>CUST-5933</v>
      </c>
      <c r="C3336" s="2" t="str">
        <f aca="false">RAW_DATA!C3332</f>
        <v>Women</v>
      </c>
      <c r="D3336" s="2" t="str">
        <f aca="false">RAW_DATA!D3332</f>
        <v>WOM-KURTA-001</v>
      </c>
      <c r="E3336" s="14" t="str">
        <f aca="false">RAW_DATA!E3332</f>
        <v>2024-02-04</v>
      </c>
      <c r="F3336" s="14" t="str">
        <f aca="false">RAW_DATA!F3332</f>
        <v>2024-02-14</v>
      </c>
      <c r="G3336" s="2" t="str">
        <f aca="false">RAW_DATA!G3332</f>
        <v>Madhesh</v>
      </c>
      <c r="H3336" s="4" t="n">
        <f aca="false">RAW_DATA!H3332</f>
        <v>7072.6</v>
      </c>
      <c r="I3336" s="5" t="n">
        <f aca="false">RAW_DATA!I3332</f>
        <v>30</v>
      </c>
      <c r="J3336" s="2" t="str">
        <f aca="false">RAW_DATA!J3332</f>
        <v>No</v>
      </c>
      <c r="K3336" s="15" t="n">
        <f aca="false">IF(AND(F3336&lt;&gt;"",E3336&lt;&gt;""),DATEVALUE(F3336)-DATEVALUE(E3336),"")</f>
        <v>10</v>
      </c>
      <c r="L3336" s="4" t="n">
        <f aca="false">H3336*(1-I3336/100)</f>
        <v>4950.82</v>
      </c>
      <c r="M3336" s="4" t="n">
        <f aca="false">H3336*CALCULATIONS!$B$2</f>
        <v>4243.56</v>
      </c>
      <c r="N3336" s="4" t="n">
        <f aca="false">IF(J3336="Yes",H3336*CALCULATIONS!$B$3,0)</f>
        <v>0</v>
      </c>
      <c r="O3336" s="4" t="n">
        <f aca="false">L3336-M3336-N3336</f>
        <v>707.259999999999</v>
      </c>
      <c r="P3336" s="16" t="n">
        <f aca="false">IF(L3336&gt;0,O3336/L3336,"")</f>
        <v>0.142857142857143</v>
      </c>
    </row>
    <row r="3337" customFormat="false" ht="15" hidden="false" customHeight="false" outlineLevel="0" collapsed="false">
      <c r="A3337" s="2" t="str">
        <f aca="false">RAW_DATA!A3333</f>
        <v>ORD-103332</v>
      </c>
      <c r="B3337" s="2" t="str">
        <f aca="false">RAW_DATA!B3333</f>
        <v>CUST-1860</v>
      </c>
      <c r="C3337" s="2" t="str">
        <f aca="false">RAW_DATA!C3333</f>
        <v>Men</v>
      </c>
      <c r="D3337" s="2" t="str">
        <f aca="false">RAW_DATA!D3333</f>
        <v>MEN-CHINO-001</v>
      </c>
      <c r="E3337" s="14" t="str">
        <f aca="false">RAW_DATA!E3333</f>
        <v>2024-06-15</v>
      </c>
      <c r="F3337" s="14" t="str">
        <f aca="false">RAW_DATA!F3333</f>
        <v>2024-06-19</v>
      </c>
      <c r="G3337" s="2" t="str">
        <f aca="false">RAW_DATA!G3333</f>
        <v>Madhesh</v>
      </c>
      <c r="H3337" s="4" t="n">
        <f aca="false">RAW_DATA!H3333</f>
        <v>11194.41</v>
      </c>
      <c r="I3337" s="5" t="n">
        <f aca="false">RAW_DATA!I3333</f>
        <v>30</v>
      </c>
      <c r="J3337" s="2" t="str">
        <f aca="false">RAW_DATA!J3333</f>
        <v>No</v>
      </c>
      <c r="K3337" s="15" t="n">
        <f aca="false">IF(AND(F3337&lt;&gt;"",E3337&lt;&gt;""),DATEVALUE(F3337)-DATEVALUE(E3337),"")</f>
        <v>4</v>
      </c>
      <c r="L3337" s="4" t="n">
        <f aca="false">H3337*(1-I3337/100)</f>
        <v>7836.087</v>
      </c>
      <c r="M3337" s="4" t="n">
        <f aca="false">H3337*CALCULATIONS!$B$2</f>
        <v>6716.646</v>
      </c>
      <c r="N3337" s="4" t="n">
        <f aca="false">IF(J3337="Yes",H3337*CALCULATIONS!$B$3,0)</f>
        <v>0</v>
      </c>
      <c r="O3337" s="4" t="n">
        <f aca="false">L3337-M3337-N3337</f>
        <v>1119.441</v>
      </c>
      <c r="P3337" s="16" t="n">
        <f aca="false">IF(L3337&gt;0,O3337/L3337,"")</f>
        <v>0.142857142857143</v>
      </c>
    </row>
    <row r="3338" customFormat="false" ht="15" hidden="false" customHeight="false" outlineLevel="0" collapsed="false">
      <c r="A3338" s="2" t="str">
        <f aca="false">RAW_DATA!A3334</f>
        <v>ORD-103333</v>
      </c>
      <c r="B3338" s="2" t="str">
        <f aca="false">RAW_DATA!B3334</f>
        <v>CUST-2002</v>
      </c>
      <c r="C3338" s="2" t="str">
        <f aca="false">RAW_DATA!C3334</f>
        <v>Women</v>
      </c>
      <c r="D3338" s="2" t="str">
        <f aca="false">RAW_DATA!D3334</f>
        <v>WOM-JEANS-001</v>
      </c>
      <c r="E3338" s="14" t="str">
        <f aca="false">RAW_DATA!E3334</f>
        <v>2024-11-13</v>
      </c>
      <c r="F3338" s="14" t="str">
        <f aca="false">RAW_DATA!F3334</f>
        <v>2024-11-19</v>
      </c>
      <c r="G3338" s="2" t="str">
        <f aca="false">RAW_DATA!G3334</f>
        <v>Bagmati</v>
      </c>
      <c r="H3338" s="4" t="n">
        <f aca="false">RAW_DATA!H3334</f>
        <v>2311.64</v>
      </c>
      <c r="I3338" s="5" t="n">
        <f aca="false">RAW_DATA!I3334</f>
        <v>5</v>
      </c>
      <c r="J3338" s="2" t="str">
        <f aca="false">RAW_DATA!J3334</f>
        <v>Yes</v>
      </c>
      <c r="K3338" s="15" t="n">
        <f aca="false">IF(AND(F3338&lt;&gt;"",E3338&lt;&gt;""),DATEVALUE(F3338)-DATEVALUE(E3338),"")</f>
        <v>6</v>
      </c>
      <c r="L3338" s="4" t="n">
        <f aca="false">H3338*(1-I3338/100)</f>
        <v>2196.058</v>
      </c>
      <c r="M3338" s="4" t="n">
        <f aca="false">H3338*CALCULATIONS!$B$2</f>
        <v>1386.984</v>
      </c>
      <c r="N3338" s="4" t="n">
        <f aca="false">IF(J3338="Yes",H3338*CALCULATIONS!$B$3,0)</f>
        <v>462.328</v>
      </c>
      <c r="O3338" s="4" t="n">
        <f aca="false">L3338-M3338-N3338</f>
        <v>346.746</v>
      </c>
      <c r="P3338" s="16" t="n">
        <f aca="false">IF(L3338&gt;0,O3338/L3338,"")</f>
        <v>0.157894736842105</v>
      </c>
    </row>
    <row r="3339" customFormat="false" ht="15" hidden="false" customHeight="false" outlineLevel="0" collapsed="false">
      <c r="A3339" s="2" t="str">
        <f aca="false">RAW_DATA!A3335</f>
        <v>ORD-103334</v>
      </c>
      <c r="B3339" s="2" t="str">
        <f aca="false">RAW_DATA!B3335</f>
        <v>CUST-4787</v>
      </c>
      <c r="C3339" s="2" t="str">
        <f aca="false">RAW_DATA!C3335</f>
        <v>Women</v>
      </c>
      <c r="D3339" s="2" t="str">
        <f aca="false">RAW_DATA!D3335</f>
        <v>WOM-SUIT-001</v>
      </c>
      <c r="E3339" s="14" t="str">
        <f aca="false">RAW_DATA!E3335</f>
        <v>2024-10-19</v>
      </c>
      <c r="F3339" s="14" t="str">
        <f aca="false">RAW_DATA!F3335</f>
        <v>2024-10-22</v>
      </c>
      <c r="G3339" s="2" t="str">
        <f aca="false">RAW_DATA!G3335</f>
        <v>Sudurpashchim</v>
      </c>
      <c r="H3339" s="4" t="n">
        <f aca="false">RAW_DATA!H3335</f>
        <v>13014.67</v>
      </c>
      <c r="I3339" s="5" t="n">
        <f aca="false">RAW_DATA!I3335</f>
        <v>30</v>
      </c>
      <c r="J3339" s="2" t="str">
        <f aca="false">RAW_DATA!J3335</f>
        <v>No</v>
      </c>
      <c r="K3339" s="15" t="n">
        <f aca="false">IF(AND(F3339&lt;&gt;"",E3339&lt;&gt;""),DATEVALUE(F3339)-DATEVALUE(E3339),"")</f>
        <v>3</v>
      </c>
      <c r="L3339" s="4" t="n">
        <f aca="false">H3339*(1-I3339/100)</f>
        <v>9110.269</v>
      </c>
      <c r="M3339" s="4" t="n">
        <f aca="false">H3339*CALCULATIONS!$B$2</f>
        <v>7808.802</v>
      </c>
      <c r="N3339" s="4" t="n">
        <f aca="false">IF(J3339="Yes",H3339*CALCULATIONS!$B$3,0)</f>
        <v>0</v>
      </c>
      <c r="O3339" s="4" t="n">
        <f aca="false">L3339-M3339-N3339</f>
        <v>1301.467</v>
      </c>
      <c r="P3339" s="16" t="n">
        <f aca="false">IF(L3339&gt;0,O3339/L3339,"")</f>
        <v>0.142857142857143</v>
      </c>
    </row>
    <row r="3340" customFormat="false" ht="15" hidden="false" customHeight="false" outlineLevel="0" collapsed="false">
      <c r="A3340" s="2" t="str">
        <f aca="false">RAW_DATA!A3336</f>
        <v>ORD-103335</v>
      </c>
      <c r="B3340" s="2" t="str">
        <f aca="false">RAW_DATA!B3336</f>
        <v>CUST-4001</v>
      </c>
      <c r="C3340" s="2" t="str">
        <f aca="false">RAW_DATA!C3336</f>
        <v>Women</v>
      </c>
      <c r="D3340" s="2" t="str">
        <f aca="false">RAW_DATA!D3336</f>
        <v>WOM-LEHENGA-001</v>
      </c>
      <c r="E3340" s="14" t="str">
        <f aca="false">RAW_DATA!E3336</f>
        <v>2024-04-18</v>
      </c>
      <c r="F3340" s="14" t="str">
        <f aca="false">RAW_DATA!F3336</f>
        <v>2024-04-26</v>
      </c>
      <c r="G3340" s="2" t="str">
        <f aca="false">RAW_DATA!G3336</f>
        <v>Gandaki</v>
      </c>
      <c r="H3340" s="4" t="n">
        <f aca="false">RAW_DATA!H3336</f>
        <v>5132.24</v>
      </c>
      <c r="I3340" s="5" t="n">
        <f aca="false">RAW_DATA!I3336</f>
        <v>10</v>
      </c>
      <c r="J3340" s="2" t="str">
        <f aca="false">RAW_DATA!J3336</f>
        <v>No</v>
      </c>
      <c r="K3340" s="15" t="n">
        <f aca="false">IF(AND(F3340&lt;&gt;"",E3340&lt;&gt;""),DATEVALUE(F3340)-DATEVALUE(E3340),"")</f>
        <v>8</v>
      </c>
      <c r="L3340" s="4" t="n">
        <f aca="false">H3340*(1-I3340/100)</f>
        <v>4619.016</v>
      </c>
      <c r="M3340" s="4" t="n">
        <f aca="false">H3340*CALCULATIONS!$B$2</f>
        <v>3079.344</v>
      </c>
      <c r="N3340" s="4" t="n">
        <f aca="false">IF(J3340="Yes",H3340*CALCULATIONS!$B$3,0)</f>
        <v>0</v>
      </c>
      <c r="O3340" s="4" t="n">
        <f aca="false">L3340-M3340-N3340</f>
        <v>1539.672</v>
      </c>
      <c r="P3340" s="16" t="n">
        <f aca="false">IF(L3340&gt;0,O3340/L3340,"")</f>
        <v>0.333333333333333</v>
      </c>
    </row>
    <row r="3341" customFormat="false" ht="15" hidden="false" customHeight="false" outlineLevel="0" collapsed="false">
      <c r="A3341" s="2" t="str">
        <f aca="false">RAW_DATA!A3337</f>
        <v>ORD-103336</v>
      </c>
      <c r="B3341" s="2" t="str">
        <f aca="false">RAW_DATA!B3337</f>
        <v>CUST-9371</v>
      </c>
      <c r="C3341" s="2" t="str">
        <f aca="false">RAW_DATA!C3337</f>
        <v>Women</v>
      </c>
      <c r="D3341" s="2" t="str">
        <f aca="false">RAW_DATA!D3337</f>
        <v>WOM-BLOUSE-001</v>
      </c>
      <c r="E3341" s="14" t="str">
        <f aca="false">RAW_DATA!E3337</f>
        <v>2024-04-23</v>
      </c>
      <c r="F3341" s="14" t="str">
        <f aca="false">RAW_DATA!F3337</f>
        <v>2024-04-27</v>
      </c>
      <c r="G3341" s="2" t="str">
        <f aca="false">RAW_DATA!G3337</f>
        <v>Bagmati</v>
      </c>
      <c r="H3341" s="4" t="n">
        <f aca="false">RAW_DATA!H3337</f>
        <v>8590.07</v>
      </c>
      <c r="I3341" s="5" t="n">
        <f aca="false">RAW_DATA!I3337</f>
        <v>15</v>
      </c>
      <c r="J3341" s="2" t="str">
        <f aca="false">RAW_DATA!J3337</f>
        <v>No</v>
      </c>
      <c r="K3341" s="15" t="n">
        <f aca="false">IF(AND(F3341&lt;&gt;"",E3341&lt;&gt;""),DATEVALUE(F3341)-DATEVALUE(E3341),"")</f>
        <v>4</v>
      </c>
      <c r="L3341" s="4" t="n">
        <f aca="false">H3341*(1-I3341/100)</f>
        <v>7301.5595</v>
      </c>
      <c r="M3341" s="4" t="n">
        <f aca="false">H3341*CALCULATIONS!$B$2</f>
        <v>5154.042</v>
      </c>
      <c r="N3341" s="4" t="n">
        <f aca="false">IF(J3341="Yes",H3341*CALCULATIONS!$B$3,0)</f>
        <v>0</v>
      </c>
      <c r="O3341" s="4" t="n">
        <f aca="false">L3341-M3341-N3341</f>
        <v>2147.5175</v>
      </c>
      <c r="P3341" s="16" t="n">
        <f aca="false">IF(L3341&gt;0,O3341/L3341,"")</f>
        <v>0.294117647058824</v>
      </c>
    </row>
    <row r="3342" customFormat="false" ht="15" hidden="false" customHeight="false" outlineLevel="0" collapsed="false">
      <c r="A3342" s="2" t="str">
        <f aca="false">RAW_DATA!A3338</f>
        <v>ORD-103337</v>
      </c>
      <c r="B3342" s="2" t="str">
        <f aca="false">RAW_DATA!B3338</f>
        <v>CUST-4411</v>
      </c>
      <c r="C3342" s="2" t="str">
        <f aca="false">RAW_DATA!C3338</f>
        <v>Men</v>
      </c>
      <c r="D3342" s="2" t="str">
        <f aca="false">RAW_DATA!D3338</f>
        <v>MEN-JEANS-002</v>
      </c>
      <c r="E3342" s="14" t="str">
        <f aca="false">RAW_DATA!E3338</f>
        <v>2024-06-23</v>
      </c>
      <c r="F3342" s="14" t="str">
        <f aca="false">RAW_DATA!F3338</f>
        <v>2024-06-27</v>
      </c>
      <c r="G3342" s="2" t="str">
        <f aca="false">RAW_DATA!G3338</f>
        <v>Bagmati</v>
      </c>
      <c r="H3342" s="4" t="n">
        <f aca="false">RAW_DATA!H3338</f>
        <v>3870.43</v>
      </c>
      <c r="I3342" s="5" t="n">
        <f aca="false">RAW_DATA!I3338</f>
        <v>15</v>
      </c>
      <c r="J3342" s="2" t="str">
        <f aca="false">RAW_DATA!J3338</f>
        <v>No</v>
      </c>
      <c r="K3342" s="15" t="n">
        <f aca="false">IF(AND(F3342&lt;&gt;"",E3342&lt;&gt;""),DATEVALUE(F3342)-DATEVALUE(E3342),"")</f>
        <v>4</v>
      </c>
      <c r="L3342" s="4" t="n">
        <f aca="false">H3342*(1-I3342/100)</f>
        <v>3289.8655</v>
      </c>
      <c r="M3342" s="4" t="n">
        <f aca="false">H3342*CALCULATIONS!$B$2</f>
        <v>2322.258</v>
      </c>
      <c r="N3342" s="4" t="n">
        <f aca="false">IF(J3342="Yes",H3342*CALCULATIONS!$B$3,0)</f>
        <v>0</v>
      </c>
      <c r="O3342" s="4" t="n">
        <f aca="false">L3342-M3342-N3342</f>
        <v>967.6075</v>
      </c>
      <c r="P3342" s="16" t="n">
        <f aca="false">IF(L3342&gt;0,O3342/L3342,"")</f>
        <v>0.294117647058824</v>
      </c>
    </row>
    <row r="3343" customFormat="false" ht="15" hidden="false" customHeight="false" outlineLevel="0" collapsed="false">
      <c r="A3343" s="2" t="str">
        <f aca="false">RAW_DATA!A3339</f>
        <v>ORD-103338</v>
      </c>
      <c r="B3343" s="2" t="str">
        <f aca="false">RAW_DATA!B3339</f>
        <v>CUST-5153</v>
      </c>
      <c r="C3343" s="2" t="str">
        <f aca="false">RAW_DATA!C3339</f>
        <v>Men</v>
      </c>
      <c r="D3343" s="2" t="str">
        <f aca="false">RAW_DATA!D3339</f>
        <v>MEN-JEANS-002</v>
      </c>
      <c r="E3343" s="14" t="str">
        <f aca="false">RAW_DATA!E3339</f>
        <v>2024-03-19</v>
      </c>
      <c r="F3343" s="14" t="str">
        <f aca="false">RAW_DATA!F3339</f>
        <v>2024-03-23</v>
      </c>
      <c r="G3343" s="2" t="str">
        <f aca="false">RAW_DATA!G3339</f>
        <v>Madhesh</v>
      </c>
      <c r="H3343" s="4" t="n">
        <f aca="false">RAW_DATA!H3339</f>
        <v>12754.44</v>
      </c>
      <c r="I3343" s="5" t="n">
        <f aca="false">RAW_DATA!I3339</f>
        <v>0</v>
      </c>
      <c r="J3343" s="2" t="str">
        <f aca="false">RAW_DATA!J3339</f>
        <v>No</v>
      </c>
      <c r="K3343" s="15" t="n">
        <f aca="false">IF(AND(F3343&lt;&gt;"",E3343&lt;&gt;""),DATEVALUE(F3343)-DATEVALUE(E3343),"")</f>
        <v>4</v>
      </c>
      <c r="L3343" s="4" t="n">
        <f aca="false">H3343*(1-I3343/100)</f>
        <v>12754.44</v>
      </c>
      <c r="M3343" s="4" t="n">
        <f aca="false">H3343*CALCULATIONS!$B$2</f>
        <v>7652.664</v>
      </c>
      <c r="N3343" s="4" t="n">
        <f aca="false">IF(J3343="Yes",H3343*CALCULATIONS!$B$3,0)</f>
        <v>0</v>
      </c>
      <c r="O3343" s="4" t="n">
        <f aca="false">L3343-M3343-N3343</f>
        <v>5101.776</v>
      </c>
      <c r="P3343" s="16" t="n">
        <f aca="false">IF(L3343&gt;0,O3343/L3343,"")</f>
        <v>0.4</v>
      </c>
    </row>
    <row r="3344" customFormat="false" ht="15" hidden="false" customHeight="false" outlineLevel="0" collapsed="false">
      <c r="A3344" s="2" t="str">
        <f aca="false">RAW_DATA!A3340</f>
        <v>ORD-103339</v>
      </c>
      <c r="B3344" s="2" t="str">
        <f aca="false">RAW_DATA!B3340</f>
        <v>CUST-6682</v>
      </c>
      <c r="C3344" s="2" t="str">
        <f aca="false">RAW_DATA!C3340</f>
        <v>Men</v>
      </c>
      <c r="D3344" s="2" t="str">
        <f aca="false">RAW_DATA!D3340</f>
        <v>MEN-KURTA-001</v>
      </c>
      <c r="E3344" s="14" t="str">
        <f aca="false">RAW_DATA!E3340</f>
        <v>2024-08-22</v>
      </c>
      <c r="F3344" s="14" t="str">
        <f aca="false">RAW_DATA!F3340</f>
        <v>2024-08-25</v>
      </c>
      <c r="G3344" s="2" t="str">
        <f aca="false">RAW_DATA!G3340</f>
        <v>Gandaki</v>
      </c>
      <c r="H3344" s="4" t="n">
        <f aca="false">RAW_DATA!H3340</f>
        <v>10861.4</v>
      </c>
      <c r="I3344" s="5" t="n">
        <f aca="false">RAW_DATA!I3340</f>
        <v>5</v>
      </c>
      <c r="J3344" s="2" t="str">
        <f aca="false">RAW_DATA!J3340</f>
        <v>No</v>
      </c>
      <c r="K3344" s="15" t="n">
        <f aca="false">IF(AND(F3344&lt;&gt;"",E3344&lt;&gt;""),DATEVALUE(F3344)-DATEVALUE(E3344),"")</f>
        <v>3</v>
      </c>
      <c r="L3344" s="4" t="n">
        <f aca="false">H3344*(1-I3344/100)</f>
        <v>10318.33</v>
      </c>
      <c r="M3344" s="4" t="n">
        <f aca="false">H3344*CALCULATIONS!$B$2</f>
        <v>6516.84</v>
      </c>
      <c r="N3344" s="4" t="n">
        <f aca="false">IF(J3344="Yes",H3344*CALCULATIONS!$B$3,0)</f>
        <v>0</v>
      </c>
      <c r="O3344" s="4" t="n">
        <f aca="false">L3344-M3344-N3344</f>
        <v>3801.49</v>
      </c>
      <c r="P3344" s="16" t="n">
        <f aca="false">IF(L3344&gt;0,O3344/L3344,"")</f>
        <v>0.368421052631579</v>
      </c>
    </row>
    <row r="3345" customFormat="false" ht="15" hidden="false" customHeight="false" outlineLevel="0" collapsed="false">
      <c r="A3345" s="2" t="str">
        <f aca="false">RAW_DATA!A3341</f>
        <v>ORD-103340</v>
      </c>
      <c r="B3345" s="2" t="str">
        <f aca="false">RAW_DATA!B3341</f>
        <v>CUST-8986</v>
      </c>
      <c r="C3345" s="2" t="str">
        <f aca="false">RAW_DATA!C3341</f>
        <v>Men</v>
      </c>
      <c r="D3345" s="2" t="str">
        <f aca="false">RAW_DATA!D3341</f>
        <v>MEN-SHIRT-002</v>
      </c>
      <c r="E3345" s="14" t="str">
        <f aca="false">RAW_DATA!E3341</f>
        <v>2024-03-08</v>
      </c>
      <c r="F3345" s="14" t="str">
        <f aca="false">RAW_DATA!F3341</f>
        <v>2024-03-12</v>
      </c>
      <c r="G3345" s="2" t="str">
        <f aca="false">RAW_DATA!G3341</f>
        <v>Madhesh</v>
      </c>
      <c r="H3345" s="4" t="n">
        <f aca="false">RAW_DATA!H3341</f>
        <v>4103.8</v>
      </c>
      <c r="I3345" s="5" t="n">
        <f aca="false">RAW_DATA!I3341</f>
        <v>5</v>
      </c>
      <c r="J3345" s="2" t="str">
        <f aca="false">RAW_DATA!J3341</f>
        <v>No</v>
      </c>
      <c r="K3345" s="15" t="n">
        <f aca="false">IF(AND(F3345&lt;&gt;"",E3345&lt;&gt;""),DATEVALUE(F3345)-DATEVALUE(E3345),"")</f>
        <v>4</v>
      </c>
      <c r="L3345" s="4" t="n">
        <f aca="false">H3345*(1-I3345/100)</f>
        <v>3898.61</v>
      </c>
      <c r="M3345" s="4" t="n">
        <f aca="false">H3345*CALCULATIONS!$B$2</f>
        <v>2462.28</v>
      </c>
      <c r="N3345" s="4" t="n">
        <f aca="false">IF(J3345="Yes",H3345*CALCULATIONS!$B$3,0)</f>
        <v>0</v>
      </c>
      <c r="O3345" s="4" t="n">
        <f aca="false">L3345-M3345-N3345</f>
        <v>1436.33</v>
      </c>
      <c r="P3345" s="16" t="n">
        <f aca="false">IF(L3345&gt;0,O3345/L3345,"")</f>
        <v>0.368421052631579</v>
      </c>
    </row>
    <row r="3346" customFormat="false" ht="15" hidden="false" customHeight="false" outlineLevel="0" collapsed="false">
      <c r="A3346" s="2" t="str">
        <f aca="false">RAW_DATA!A3342</f>
        <v>ORD-103341</v>
      </c>
      <c r="B3346" s="2" t="str">
        <f aca="false">RAW_DATA!B3342</f>
        <v>CUST-5370</v>
      </c>
      <c r="C3346" s="2" t="str">
        <f aca="false">RAW_DATA!C3342</f>
        <v>Women</v>
      </c>
      <c r="D3346" s="2" t="str">
        <f aca="false">RAW_DATA!D3342</f>
        <v>WOM-BLOUSE-001</v>
      </c>
      <c r="E3346" s="14" t="str">
        <f aca="false">RAW_DATA!E3342</f>
        <v>2024-09-12</v>
      </c>
      <c r="F3346" s="14" t="str">
        <f aca="false">RAW_DATA!F3342</f>
        <v>2024-09-14</v>
      </c>
      <c r="G3346" s="2" t="str">
        <f aca="false">RAW_DATA!G3342</f>
        <v>Sudurpashchim</v>
      </c>
      <c r="H3346" s="4" t="n">
        <f aca="false">RAW_DATA!H3342</f>
        <v>8247.66</v>
      </c>
      <c r="I3346" s="5" t="n">
        <f aca="false">RAW_DATA!I3342</f>
        <v>10</v>
      </c>
      <c r="J3346" s="2" t="str">
        <f aca="false">RAW_DATA!J3342</f>
        <v>No</v>
      </c>
      <c r="K3346" s="15" t="n">
        <f aca="false">IF(AND(F3346&lt;&gt;"",E3346&lt;&gt;""),DATEVALUE(F3346)-DATEVALUE(E3346),"")</f>
        <v>2</v>
      </c>
      <c r="L3346" s="4" t="n">
        <f aca="false">H3346*(1-I3346/100)</f>
        <v>7422.894</v>
      </c>
      <c r="M3346" s="4" t="n">
        <f aca="false">H3346*CALCULATIONS!$B$2</f>
        <v>4948.596</v>
      </c>
      <c r="N3346" s="4" t="n">
        <f aca="false">IF(J3346="Yes",H3346*CALCULATIONS!$B$3,0)</f>
        <v>0</v>
      </c>
      <c r="O3346" s="4" t="n">
        <f aca="false">L3346-M3346-N3346</f>
        <v>2474.298</v>
      </c>
      <c r="P3346" s="16" t="n">
        <f aca="false">IF(L3346&gt;0,O3346/L3346,"")</f>
        <v>0.333333333333333</v>
      </c>
    </row>
    <row r="3347" customFormat="false" ht="15" hidden="false" customHeight="false" outlineLevel="0" collapsed="false">
      <c r="A3347" s="2" t="str">
        <f aca="false">RAW_DATA!A3343</f>
        <v>ORD-103342</v>
      </c>
      <c r="B3347" s="2" t="str">
        <f aca="false">RAW_DATA!B3343</f>
        <v>CUST-7443</v>
      </c>
      <c r="C3347" s="2" t="str">
        <f aca="false">RAW_DATA!C3343</f>
        <v>Women</v>
      </c>
      <c r="D3347" s="2" t="str">
        <f aca="false">RAW_DATA!D3343</f>
        <v>WOM-KURTA-001</v>
      </c>
      <c r="E3347" s="14" t="str">
        <f aca="false">RAW_DATA!E3343</f>
        <v>2024-12-17</v>
      </c>
      <c r="F3347" s="14" t="str">
        <f aca="false">RAW_DATA!F3343</f>
        <v>2024-12-24</v>
      </c>
      <c r="G3347" s="2" t="str">
        <f aca="false">RAW_DATA!G3343</f>
        <v>Bagmati</v>
      </c>
      <c r="H3347" s="4" t="n">
        <f aca="false">RAW_DATA!H3343</f>
        <v>13482.73</v>
      </c>
      <c r="I3347" s="5" t="n">
        <f aca="false">RAW_DATA!I3343</f>
        <v>5</v>
      </c>
      <c r="J3347" s="2" t="str">
        <f aca="false">RAW_DATA!J3343</f>
        <v>No</v>
      </c>
      <c r="K3347" s="15" t="n">
        <f aca="false">IF(AND(F3347&lt;&gt;"",E3347&lt;&gt;""),DATEVALUE(F3347)-DATEVALUE(E3347),"")</f>
        <v>7</v>
      </c>
      <c r="L3347" s="4" t="n">
        <f aca="false">H3347*(1-I3347/100)</f>
        <v>12808.5935</v>
      </c>
      <c r="M3347" s="4" t="n">
        <f aca="false">H3347*CALCULATIONS!$B$2</f>
        <v>8089.638</v>
      </c>
      <c r="N3347" s="4" t="n">
        <f aca="false">IF(J3347="Yes",H3347*CALCULATIONS!$B$3,0)</f>
        <v>0</v>
      </c>
      <c r="O3347" s="4" t="n">
        <f aca="false">L3347-M3347-N3347</f>
        <v>4718.9555</v>
      </c>
      <c r="P3347" s="16" t="n">
        <f aca="false">IF(L3347&gt;0,O3347/L3347,"")</f>
        <v>0.368421052631579</v>
      </c>
    </row>
    <row r="3348" customFormat="false" ht="15" hidden="false" customHeight="false" outlineLevel="0" collapsed="false">
      <c r="A3348" s="2" t="str">
        <f aca="false">RAW_DATA!A3344</f>
        <v>ORD-103343</v>
      </c>
      <c r="B3348" s="2" t="str">
        <f aca="false">RAW_DATA!B3344</f>
        <v>CUST-4810</v>
      </c>
      <c r="C3348" s="2" t="str">
        <f aca="false">RAW_DATA!C3344</f>
        <v>Men</v>
      </c>
      <c r="D3348" s="2" t="str">
        <f aca="false">RAW_DATA!D3344</f>
        <v>MEN-SHIRT-002</v>
      </c>
      <c r="E3348" s="14" t="str">
        <f aca="false">RAW_DATA!E3344</f>
        <v>2024-07-09</v>
      </c>
      <c r="F3348" s="14" t="str">
        <f aca="false">RAW_DATA!F3344</f>
        <v>2024-07-19</v>
      </c>
      <c r="G3348" s="2" t="str">
        <f aca="false">RAW_DATA!G3344</f>
        <v>Gandaki</v>
      </c>
      <c r="H3348" s="4" t="n">
        <f aca="false">RAW_DATA!H3344</f>
        <v>5884.37</v>
      </c>
      <c r="I3348" s="5" t="n">
        <f aca="false">RAW_DATA!I3344</f>
        <v>5</v>
      </c>
      <c r="J3348" s="2" t="str">
        <f aca="false">RAW_DATA!J3344</f>
        <v>Yes</v>
      </c>
      <c r="K3348" s="15" t="n">
        <f aca="false">IF(AND(F3348&lt;&gt;"",E3348&lt;&gt;""),DATEVALUE(F3348)-DATEVALUE(E3348),"")</f>
        <v>10</v>
      </c>
      <c r="L3348" s="4" t="n">
        <f aca="false">H3348*(1-I3348/100)</f>
        <v>5590.1515</v>
      </c>
      <c r="M3348" s="4" t="n">
        <f aca="false">H3348*CALCULATIONS!$B$2</f>
        <v>3530.622</v>
      </c>
      <c r="N3348" s="4" t="n">
        <f aca="false">IF(J3348="Yes",H3348*CALCULATIONS!$B$3,0)</f>
        <v>1176.874</v>
      </c>
      <c r="O3348" s="4" t="n">
        <f aca="false">L3348-M3348-N3348</f>
        <v>882.6555</v>
      </c>
      <c r="P3348" s="16" t="n">
        <f aca="false">IF(L3348&gt;0,O3348/L3348,"")</f>
        <v>0.157894736842105</v>
      </c>
    </row>
    <row r="3349" customFormat="false" ht="15" hidden="false" customHeight="false" outlineLevel="0" collapsed="false">
      <c r="A3349" s="2" t="str">
        <f aca="false">RAW_DATA!A3345</f>
        <v>ORD-103344</v>
      </c>
      <c r="B3349" s="2" t="str">
        <f aca="false">RAW_DATA!B3345</f>
        <v>CUST-6656</v>
      </c>
      <c r="C3349" s="2" t="str">
        <f aca="false">RAW_DATA!C3345</f>
        <v>Women</v>
      </c>
      <c r="D3349" s="2" t="str">
        <f aca="false">RAW_DATA!D3345</f>
        <v>WOM-KURTA-001</v>
      </c>
      <c r="E3349" s="14" t="str">
        <f aca="false">RAW_DATA!E3345</f>
        <v>2024-10-27</v>
      </c>
      <c r="F3349" s="14" t="str">
        <f aca="false">RAW_DATA!F3345</f>
        <v>2024-10-29</v>
      </c>
      <c r="G3349" s="2" t="str">
        <f aca="false">RAW_DATA!G3345</f>
        <v>Sudurpashchim</v>
      </c>
      <c r="H3349" s="4" t="n">
        <f aca="false">RAW_DATA!H3345</f>
        <v>7994.65</v>
      </c>
      <c r="I3349" s="5" t="n">
        <f aca="false">RAW_DATA!I3345</f>
        <v>30</v>
      </c>
      <c r="J3349" s="2" t="str">
        <f aca="false">RAW_DATA!J3345</f>
        <v>No</v>
      </c>
      <c r="K3349" s="15" t="n">
        <f aca="false">IF(AND(F3349&lt;&gt;"",E3349&lt;&gt;""),DATEVALUE(F3349)-DATEVALUE(E3349),"")</f>
        <v>2</v>
      </c>
      <c r="L3349" s="4" t="n">
        <f aca="false">H3349*(1-I3349/100)</f>
        <v>5596.255</v>
      </c>
      <c r="M3349" s="4" t="n">
        <f aca="false">H3349*CALCULATIONS!$B$2</f>
        <v>4796.79</v>
      </c>
      <c r="N3349" s="4" t="n">
        <f aca="false">IF(J3349="Yes",H3349*CALCULATIONS!$B$3,0)</f>
        <v>0</v>
      </c>
      <c r="O3349" s="4" t="n">
        <f aca="false">L3349-M3349-N3349</f>
        <v>799.464999999999</v>
      </c>
      <c r="P3349" s="16" t="n">
        <f aca="false">IF(L3349&gt;0,O3349/L3349,"")</f>
        <v>0.142857142857143</v>
      </c>
    </row>
    <row r="3350" customFormat="false" ht="15" hidden="false" customHeight="false" outlineLevel="0" collapsed="false">
      <c r="A3350" s="2" t="str">
        <f aca="false">RAW_DATA!A3346</f>
        <v>ORD-103345</v>
      </c>
      <c r="B3350" s="2" t="str">
        <f aca="false">RAW_DATA!B3346</f>
        <v>CUST-2120</v>
      </c>
      <c r="C3350" s="2" t="str">
        <f aca="false">RAW_DATA!C3346</f>
        <v>Kids</v>
      </c>
      <c r="D3350" s="2" t="str">
        <f aca="false">RAW_DATA!D3346</f>
        <v>KID-UNIFORM-001</v>
      </c>
      <c r="E3350" s="14" t="str">
        <f aca="false">RAW_DATA!E3346</f>
        <v>2024-06-07</v>
      </c>
      <c r="F3350" s="14" t="str">
        <f aca="false">RAW_DATA!F3346</f>
        <v>2024-06-14</v>
      </c>
      <c r="G3350" s="2" t="str">
        <f aca="false">RAW_DATA!G3346</f>
        <v>Lumbini</v>
      </c>
      <c r="H3350" s="4" t="n">
        <f aca="false">RAW_DATA!H3346</f>
        <v>11073.78</v>
      </c>
      <c r="I3350" s="5" t="n">
        <f aca="false">RAW_DATA!I3346</f>
        <v>5</v>
      </c>
      <c r="J3350" s="2" t="str">
        <f aca="false">RAW_DATA!J3346</f>
        <v>No</v>
      </c>
      <c r="K3350" s="15" t="n">
        <f aca="false">IF(AND(F3350&lt;&gt;"",E3350&lt;&gt;""),DATEVALUE(F3350)-DATEVALUE(E3350),"")</f>
        <v>7</v>
      </c>
      <c r="L3350" s="4" t="n">
        <f aca="false">H3350*(1-I3350/100)</f>
        <v>10520.091</v>
      </c>
      <c r="M3350" s="4" t="n">
        <f aca="false">H3350*CALCULATIONS!$B$2</f>
        <v>6644.268</v>
      </c>
      <c r="N3350" s="4" t="n">
        <f aca="false">IF(J3350="Yes",H3350*CALCULATIONS!$B$3,0)</f>
        <v>0</v>
      </c>
      <c r="O3350" s="4" t="n">
        <f aca="false">L3350-M3350-N3350</f>
        <v>3875.823</v>
      </c>
      <c r="P3350" s="16" t="n">
        <f aca="false">IF(L3350&gt;0,O3350/L3350,"")</f>
        <v>0.368421052631579</v>
      </c>
    </row>
    <row r="3351" customFormat="false" ht="15" hidden="false" customHeight="false" outlineLevel="0" collapsed="false">
      <c r="A3351" s="2" t="str">
        <f aca="false">RAW_DATA!A3347</f>
        <v>ORD-103346</v>
      </c>
      <c r="B3351" s="2" t="str">
        <f aca="false">RAW_DATA!B3347</f>
        <v>CUST-7427</v>
      </c>
      <c r="C3351" s="2" t="str">
        <f aca="false">RAW_DATA!C3347</f>
        <v>Women</v>
      </c>
      <c r="D3351" s="2" t="str">
        <f aca="false">RAW_DATA!D3347</f>
        <v>WOM-SUIT-001</v>
      </c>
      <c r="E3351" s="14" t="str">
        <f aca="false">RAW_DATA!E3347</f>
        <v>2024-06-09</v>
      </c>
      <c r="F3351" s="14" t="str">
        <f aca="false">RAW_DATA!F3347</f>
        <v>2024-06-14</v>
      </c>
      <c r="G3351" s="2" t="str">
        <f aca="false">RAW_DATA!G3347</f>
        <v>Bagmati</v>
      </c>
      <c r="H3351" s="4" t="n">
        <f aca="false">RAW_DATA!H3347</f>
        <v>7709.58</v>
      </c>
      <c r="I3351" s="5" t="n">
        <f aca="false">RAW_DATA!I3347</f>
        <v>25</v>
      </c>
      <c r="J3351" s="2" t="str">
        <f aca="false">RAW_DATA!J3347</f>
        <v>No</v>
      </c>
      <c r="K3351" s="15" t="n">
        <f aca="false">IF(AND(F3351&lt;&gt;"",E3351&lt;&gt;""),DATEVALUE(F3351)-DATEVALUE(E3351),"")</f>
        <v>5</v>
      </c>
      <c r="L3351" s="4" t="n">
        <f aca="false">H3351*(1-I3351/100)</f>
        <v>5782.185</v>
      </c>
      <c r="M3351" s="4" t="n">
        <f aca="false">H3351*CALCULATIONS!$B$2</f>
        <v>4625.748</v>
      </c>
      <c r="N3351" s="4" t="n">
        <f aca="false">IF(J3351="Yes",H3351*CALCULATIONS!$B$3,0)</f>
        <v>0</v>
      </c>
      <c r="O3351" s="4" t="n">
        <f aca="false">L3351-M3351-N3351</f>
        <v>1156.437</v>
      </c>
      <c r="P3351" s="16" t="n">
        <f aca="false">IF(L3351&gt;0,O3351/L3351,"")</f>
        <v>0.2</v>
      </c>
    </row>
    <row r="3352" customFormat="false" ht="15" hidden="false" customHeight="false" outlineLevel="0" collapsed="false">
      <c r="A3352" s="2" t="str">
        <f aca="false">RAW_DATA!A3348</f>
        <v>ORD-103347</v>
      </c>
      <c r="B3352" s="2" t="str">
        <f aca="false">RAW_DATA!B3348</f>
        <v>CUST-1285</v>
      </c>
      <c r="C3352" s="2" t="str">
        <f aca="false">RAW_DATA!C3348</f>
        <v>Women</v>
      </c>
      <c r="D3352" s="2" t="str">
        <f aca="false">RAW_DATA!D3348</f>
        <v>WOM-TOP-001</v>
      </c>
      <c r="E3352" s="14" t="str">
        <f aca="false">RAW_DATA!E3348</f>
        <v>2024-03-08</v>
      </c>
      <c r="F3352" s="14" t="str">
        <f aca="false">RAW_DATA!F3348</f>
        <v>2024-03-23</v>
      </c>
      <c r="G3352" s="2" t="str">
        <f aca="false">RAW_DATA!G3348</f>
        <v>Bagmati</v>
      </c>
      <c r="H3352" s="4" t="n">
        <f aca="false">RAW_DATA!H3348</f>
        <v>9661.15</v>
      </c>
      <c r="I3352" s="5" t="n">
        <f aca="false">RAW_DATA!I3348</f>
        <v>20</v>
      </c>
      <c r="J3352" s="2" t="str">
        <f aca="false">RAW_DATA!J3348</f>
        <v>No</v>
      </c>
      <c r="K3352" s="15" t="n">
        <f aca="false">IF(AND(F3352&lt;&gt;"",E3352&lt;&gt;""),DATEVALUE(F3352)-DATEVALUE(E3352),"")</f>
        <v>15</v>
      </c>
      <c r="L3352" s="4" t="n">
        <f aca="false">H3352*(1-I3352/100)</f>
        <v>7728.92</v>
      </c>
      <c r="M3352" s="4" t="n">
        <f aca="false">H3352*CALCULATIONS!$B$2</f>
        <v>5796.69</v>
      </c>
      <c r="N3352" s="4" t="n">
        <f aca="false">IF(J3352="Yes",H3352*CALCULATIONS!$B$3,0)</f>
        <v>0</v>
      </c>
      <c r="O3352" s="4" t="n">
        <f aca="false">L3352-M3352-N3352</f>
        <v>1932.23</v>
      </c>
      <c r="P3352" s="16" t="n">
        <f aca="false">IF(L3352&gt;0,O3352/L3352,"")</f>
        <v>0.25</v>
      </c>
    </row>
    <row r="3353" customFormat="false" ht="15" hidden="false" customHeight="false" outlineLevel="0" collapsed="false">
      <c r="A3353" s="2" t="str">
        <f aca="false">RAW_DATA!A3349</f>
        <v>ORD-103348</v>
      </c>
      <c r="B3353" s="2" t="str">
        <f aca="false">RAW_DATA!B3349</f>
        <v>CUST-6974</v>
      </c>
      <c r="C3353" s="2" t="str">
        <f aca="false">RAW_DATA!C3349</f>
        <v>Kids</v>
      </c>
      <c r="D3353" s="2" t="str">
        <f aca="false">RAW_DATA!D3349</f>
        <v>KID-SHORTS-001</v>
      </c>
      <c r="E3353" s="14" t="str">
        <f aca="false">RAW_DATA!E3349</f>
        <v>2024-02-08</v>
      </c>
      <c r="F3353" s="14" t="str">
        <f aca="false">RAW_DATA!F3349</f>
        <v>2024-02-15</v>
      </c>
      <c r="G3353" s="2" t="str">
        <f aca="false">RAW_DATA!G3349</f>
        <v>Bagmati</v>
      </c>
      <c r="H3353" s="4" t="n">
        <f aca="false">RAW_DATA!H3349</f>
        <v>2444.85</v>
      </c>
      <c r="I3353" s="5" t="n">
        <f aca="false">RAW_DATA!I3349</f>
        <v>15</v>
      </c>
      <c r="J3353" s="2" t="str">
        <f aca="false">RAW_DATA!J3349</f>
        <v>No</v>
      </c>
      <c r="K3353" s="15" t="n">
        <f aca="false">IF(AND(F3353&lt;&gt;"",E3353&lt;&gt;""),DATEVALUE(F3353)-DATEVALUE(E3353),"")</f>
        <v>7</v>
      </c>
      <c r="L3353" s="4" t="n">
        <f aca="false">H3353*(1-I3353/100)</f>
        <v>2078.1225</v>
      </c>
      <c r="M3353" s="4" t="n">
        <f aca="false">H3353*CALCULATIONS!$B$2</f>
        <v>1466.91</v>
      </c>
      <c r="N3353" s="4" t="n">
        <f aca="false">IF(J3353="Yes",H3353*CALCULATIONS!$B$3,0)</f>
        <v>0</v>
      </c>
      <c r="O3353" s="4" t="n">
        <f aca="false">L3353-M3353-N3353</f>
        <v>611.2125</v>
      </c>
      <c r="P3353" s="16" t="n">
        <f aca="false">IF(L3353&gt;0,O3353/L3353,"")</f>
        <v>0.294117647058824</v>
      </c>
    </row>
    <row r="3354" customFormat="false" ht="15" hidden="false" customHeight="false" outlineLevel="0" collapsed="false">
      <c r="A3354" s="2" t="str">
        <f aca="false">RAW_DATA!A3350</f>
        <v>ORD-103349</v>
      </c>
      <c r="B3354" s="2" t="str">
        <f aca="false">RAW_DATA!B3350</f>
        <v>CUST-6122</v>
      </c>
      <c r="C3354" s="2" t="str">
        <f aca="false">RAW_DATA!C3350</f>
        <v>Kids</v>
      </c>
      <c r="D3354" s="2" t="str">
        <f aca="false">RAW_DATA!D3350</f>
        <v>KID-SHORTS-001</v>
      </c>
      <c r="E3354" s="14" t="str">
        <f aca="false">RAW_DATA!E3350</f>
        <v>2024-01-01</v>
      </c>
      <c r="F3354" s="14" t="str">
        <f aca="false">RAW_DATA!F3350</f>
        <v>2024-01-06</v>
      </c>
      <c r="G3354" s="2" t="str">
        <f aca="false">RAW_DATA!G3350</f>
        <v>Bagmati</v>
      </c>
      <c r="H3354" s="4" t="n">
        <f aca="false">RAW_DATA!H3350</f>
        <v>634.24</v>
      </c>
      <c r="I3354" s="5" t="n">
        <f aca="false">RAW_DATA!I3350</f>
        <v>5</v>
      </c>
      <c r="J3354" s="2" t="str">
        <f aca="false">RAW_DATA!J3350</f>
        <v>No</v>
      </c>
      <c r="K3354" s="15" t="n">
        <f aca="false">IF(AND(F3354&lt;&gt;"",E3354&lt;&gt;""),DATEVALUE(F3354)-DATEVALUE(E3354),"")</f>
        <v>5</v>
      </c>
      <c r="L3354" s="4" t="n">
        <f aca="false">H3354*(1-I3354/100)</f>
        <v>602.528</v>
      </c>
      <c r="M3354" s="4" t="n">
        <f aca="false">H3354*CALCULATIONS!$B$2</f>
        <v>380.544</v>
      </c>
      <c r="N3354" s="4" t="n">
        <f aca="false">IF(J3354="Yes",H3354*CALCULATIONS!$B$3,0)</f>
        <v>0</v>
      </c>
      <c r="O3354" s="4" t="n">
        <f aca="false">L3354-M3354-N3354</f>
        <v>221.984</v>
      </c>
      <c r="P3354" s="16" t="n">
        <f aca="false">IF(L3354&gt;0,O3354/L3354,"")</f>
        <v>0.368421052631579</v>
      </c>
    </row>
    <row r="3355" customFormat="false" ht="15" hidden="false" customHeight="false" outlineLevel="0" collapsed="false">
      <c r="A3355" s="2" t="str">
        <f aca="false">RAW_DATA!A3351</f>
        <v>ORD-103350</v>
      </c>
      <c r="B3355" s="2" t="str">
        <f aca="false">RAW_DATA!B3351</f>
        <v>CUST-7881</v>
      </c>
      <c r="C3355" s="2" t="str">
        <f aca="false">RAW_DATA!C3351</f>
        <v>Men</v>
      </c>
      <c r="D3355" s="2" t="str">
        <f aca="false">RAW_DATA!D3351</f>
        <v>MEN-JEANS-001</v>
      </c>
      <c r="E3355" s="14" t="str">
        <f aca="false">RAW_DATA!E3351</f>
        <v>2024-07-16</v>
      </c>
      <c r="F3355" s="14" t="str">
        <f aca="false">RAW_DATA!F3351</f>
        <v>2024-07-22</v>
      </c>
      <c r="G3355" s="2" t="str">
        <f aca="false">RAW_DATA!G3351</f>
        <v>Bagmati</v>
      </c>
      <c r="H3355" s="4" t="n">
        <f aca="false">RAW_DATA!H3351</f>
        <v>8654.47</v>
      </c>
      <c r="I3355" s="5" t="n">
        <f aca="false">RAW_DATA!I3351</f>
        <v>20</v>
      </c>
      <c r="J3355" s="2" t="str">
        <f aca="false">RAW_DATA!J3351</f>
        <v>No</v>
      </c>
      <c r="K3355" s="15" t="n">
        <f aca="false">IF(AND(F3355&lt;&gt;"",E3355&lt;&gt;""),DATEVALUE(F3355)-DATEVALUE(E3355),"")</f>
        <v>6</v>
      </c>
      <c r="L3355" s="4" t="n">
        <f aca="false">H3355*(1-I3355/100)</f>
        <v>6923.576</v>
      </c>
      <c r="M3355" s="4" t="n">
        <f aca="false">H3355*CALCULATIONS!$B$2</f>
        <v>5192.682</v>
      </c>
      <c r="N3355" s="4" t="n">
        <f aca="false">IF(J3355="Yes",H3355*CALCULATIONS!$B$3,0)</f>
        <v>0</v>
      </c>
      <c r="O3355" s="4" t="n">
        <f aca="false">L3355-M3355-N3355</f>
        <v>1730.894</v>
      </c>
      <c r="P3355" s="16" t="n">
        <f aca="false">IF(L3355&gt;0,O3355/L3355,"")</f>
        <v>0.25</v>
      </c>
    </row>
    <row r="3356" customFormat="false" ht="15" hidden="false" customHeight="false" outlineLevel="0" collapsed="false">
      <c r="A3356" s="2" t="str">
        <f aca="false">RAW_DATA!A3352</f>
        <v>ORD-103351</v>
      </c>
      <c r="B3356" s="2" t="str">
        <f aca="false">RAW_DATA!B3352</f>
        <v>CUST-9276</v>
      </c>
      <c r="C3356" s="2" t="str">
        <f aca="false">RAW_DATA!C3352</f>
        <v>Women</v>
      </c>
      <c r="D3356" s="2" t="str">
        <f aca="false">RAW_DATA!D3352</f>
        <v>WOM-SUIT-001</v>
      </c>
      <c r="E3356" s="14" t="str">
        <f aca="false">RAW_DATA!E3352</f>
        <v>2024-04-20</v>
      </c>
      <c r="F3356" s="14" t="str">
        <f aca="false">RAW_DATA!F3352</f>
        <v>2024-04-27</v>
      </c>
      <c r="G3356" s="2" t="str">
        <f aca="false">RAW_DATA!G3352</f>
        <v>Karnali</v>
      </c>
      <c r="H3356" s="4" t="n">
        <f aca="false">RAW_DATA!H3352</f>
        <v>3252.79</v>
      </c>
      <c r="I3356" s="5" t="n">
        <f aca="false">RAW_DATA!I3352</f>
        <v>10</v>
      </c>
      <c r="J3356" s="2" t="str">
        <f aca="false">RAW_DATA!J3352</f>
        <v>No</v>
      </c>
      <c r="K3356" s="15" t="n">
        <f aca="false">IF(AND(F3356&lt;&gt;"",E3356&lt;&gt;""),DATEVALUE(F3356)-DATEVALUE(E3356),"")</f>
        <v>7</v>
      </c>
      <c r="L3356" s="4" t="n">
        <f aca="false">H3356*(1-I3356/100)</f>
        <v>2927.511</v>
      </c>
      <c r="M3356" s="4" t="n">
        <f aca="false">H3356*CALCULATIONS!$B$2</f>
        <v>1951.674</v>
      </c>
      <c r="N3356" s="4" t="n">
        <f aca="false">IF(J3356="Yes",H3356*CALCULATIONS!$B$3,0)</f>
        <v>0</v>
      </c>
      <c r="O3356" s="4" t="n">
        <f aca="false">L3356-M3356-N3356</f>
        <v>975.837</v>
      </c>
      <c r="P3356" s="16" t="n">
        <f aca="false">IF(L3356&gt;0,O3356/L3356,"")</f>
        <v>0.333333333333333</v>
      </c>
    </row>
    <row r="3357" customFormat="false" ht="15" hidden="false" customHeight="false" outlineLevel="0" collapsed="false">
      <c r="A3357" s="2" t="str">
        <f aca="false">RAW_DATA!A3353</f>
        <v>ORD-103352</v>
      </c>
      <c r="B3357" s="2" t="str">
        <f aca="false">RAW_DATA!B3353</f>
        <v>CUST-2573</v>
      </c>
      <c r="C3357" s="2" t="str">
        <f aca="false">RAW_DATA!C3353</f>
        <v>Men</v>
      </c>
      <c r="D3357" s="2" t="str">
        <f aca="false">RAW_DATA!D3353</f>
        <v>MEN-KURTA-001</v>
      </c>
      <c r="E3357" s="14" t="str">
        <f aca="false">RAW_DATA!E3353</f>
        <v>2024-05-25</v>
      </c>
      <c r="F3357" s="14" t="str">
        <f aca="false">RAW_DATA!F3353</f>
        <v>2024-06-02</v>
      </c>
      <c r="G3357" s="2" t="str">
        <f aca="false">RAW_DATA!G3353</f>
        <v>Bagmati</v>
      </c>
      <c r="H3357" s="4" t="n">
        <f aca="false">RAW_DATA!H3353</f>
        <v>1640.39</v>
      </c>
      <c r="I3357" s="5" t="n">
        <f aca="false">RAW_DATA!I3353</f>
        <v>0</v>
      </c>
      <c r="J3357" s="2" t="str">
        <f aca="false">RAW_DATA!J3353</f>
        <v>No</v>
      </c>
      <c r="K3357" s="15" t="n">
        <f aca="false">IF(AND(F3357&lt;&gt;"",E3357&lt;&gt;""),DATEVALUE(F3357)-DATEVALUE(E3357),"")</f>
        <v>8</v>
      </c>
      <c r="L3357" s="4" t="n">
        <f aca="false">H3357*(1-I3357/100)</f>
        <v>1640.39</v>
      </c>
      <c r="M3357" s="4" t="n">
        <f aca="false">H3357*CALCULATIONS!$B$2</f>
        <v>984.234</v>
      </c>
      <c r="N3357" s="4" t="n">
        <f aca="false">IF(J3357="Yes",H3357*CALCULATIONS!$B$3,0)</f>
        <v>0</v>
      </c>
      <c r="O3357" s="4" t="n">
        <f aca="false">L3357-M3357-N3357</f>
        <v>656.156</v>
      </c>
      <c r="P3357" s="16" t="n">
        <f aca="false">IF(L3357&gt;0,O3357/L3357,"")</f>
        <v>0.4</v>
      </c>
    </row>
    <row r="3358" customFormat="false" ht="15" hidden="false" customHeight="false" outlineLevel="0" collapsed="false">
      <c r="A3358" s="2" t="str">
        <f aca="false">RAW_DATA!A3354</f>
        <v>ORD-103353</v>
      </c>
      <c r="B3358" s="2" t="str">
        <f aca="false">RAW_DATA!B3354</f>
        <v>CUST-4393</v>
      </c>
      <c r="C3358" s="2" t="str">
        <f aca="false">RAW_DATA!C3354</f>
        <v>Kids</v>
      </c>
      <c r="D3358" s="2" t="str">
        <f aca="false">RAW_DATA!D3354</f>
        <v>KID-DRESS-001</v>
      </c>
      <c r="E3358" s="14" t="str">
        <f aca="false">RAW_DATA!E3354</f>
        <v>2024-09-25</v>
      </c>
      <c r="F3358" s="14" t="str">
        <f aca="false">RAW_DATA!F3354</f>
        <v>2024-10-01</v>
      </c>
      <c r="G3358" s="2" t="str">
        <f aca="false">RAW_DATA!G3354</f>
        <v>Gandaki</v>
      </c>
      <c r="H3358" s="4" t="n">
        <f aca="false">RAW_DATA!H3354</f>
        <v>12550.34</v>
      </c>
      <c r="I3358" s="5" t="n">
        <f aca="false">RAW_DATA!I3354</f>
        <v>15</v>
      </c>
      <c r="J3358" s="2" t="str">
        <f aca="false">RAW_DATA!J3354</f>
        <v>Yes</v>
      </c>
      <c r="K3358" s="15" t="n">
        <f aca="false">IF(AND(F3358&lt;&gt;"",E3358&lt;&gt;""),DATEVALUE(F3358)-DATEVALUE(E3358),"")</f>
        <v>6</v>
      </c>
      <c r="L3358" s="4" t="n">
        <f aca="false">H3358*(1-I3358/100)</f>
        <v>10667.789</v>
      </c>
      <c r="M3358" s="4" t="n">
        <f aca="false">H3358*CALCULATIONS!$B$2</f>
        <v>7530.204</v>
      </c>
      <c r="N3358" s="4" t="n">
        <f aca="false">IF(J3358="Yes",H3358*CALCULATIONS!$B$3,0)</f>
        <v>2510.068</v>
      </c>
      <c r="O3358" s="4" t="n">
        <f aca="false">L3358-M3358-N3358</f>
        <v>627.517000000001</v>
      </c>
      <c r="P3358" s="16" t="n">
        <f aca="false">IF(L3358&gt;0,O3358/L3358,"")</f>
        <v>0.0588235294117648</v>
      </c>
    </row>
    <row r="3359" customFormat="false" ht="15" hidden="false" customHeight="false" outlineLevel="0" collapsed="false">
      <c r="A3359" s="2" t="str">
        <f aca="false">RAW_DATA!A3355</f>
        <v>ORD-103354</v>
      </c>
      <c r="B3359" s="2" t="str">
        <f aca="false">RAW_DATA!B3355</f>
        <v>CUST-9327</v>
      </c>
      <c r="C3359" s="2" t="str">
        <f aca="false">RAW_DATA!C3355</f>
        <v>Men</v>
      </c>
      <c r="D3359" s="2" t="str">
        <f aca="false">RAW_DATA!D3355</f>
        <v>MEN-POLO-001</v>
      </c>
      <c r="E3359" s="14" t="str">
        <f aca="false">RAW_DATA!E3355</f>
        <v>2024-10-11</v>
      </c>
      <c r="F3359" s="14" t="str">
        <f aca="false">RAW_DATA!F3355</f>
        <v>2024-10-17</v>
      </c>
      <c r="G3359" s="2" t="str">
        <f aca="false">RAW_DATA!G3355</f>
        <v>Lumbini</v>
      </c>
      <c r="H3359" s="4" t="n">
        <f aca="false">RAW_DATA!H3355</f>
        <v>14104.93</v>
      </c>
      <c r="I3359" s="5" t="n">
        <f aca="false">RAW_DATA!I3355</f>
        <v>15</v>
      </c>
      <c r="J3359" s="2" t="str">
        <f aca="false">RAW_DATA!J3355</f>
        <v>No</v>
      </c>
      <c r="K3359" s="15" t="n">
        <f aca="false">IF(AND(F3359&lt;&gt;"",E3359&lt;&gt;""),DATEVALUE(F3359)-DATEVALUE(E3359),"")</f>
        <v>6</v>
      </c>
      <c r="L3359" s="4" t="n">
        <f aca="false">H3359*(1-I3359/100)</f>
        <v>11989.1905</v>
      </c>
      <c r="M3359" s="4" t="n">
        <f aca="false">H3359*CALCULATIONS!$B$2</f>
        <v>8462.958</v>
      </c>
      <c r="N3359" s="4" t="n">
        <f aca="false">IF(J3359="Yes",H3359*CALCULATIONS!$B$3,0)</f>
        <v>0</v>
      </c>
      <c r="O3359" s="4" t="n">
        <f aca="false">L3359-M3359-N3359</f>
        <v>3526.2325</v>
      </c>
      <c r="P3359" s="16" t="n">
        <f aca="false">IF(L3359&gt;0,O3359/L3359,"")</f>
        <v>0.294117647058824</v>
      </c>
    </row>
    <row r="3360" customFormat="false" ht="15" hidden="false" customHeight="false" outlineLevel="0" collapsed="false">
      <c r="A3360" s="2" t="str">
        <f aca="false">RAW_DATA!A3356</f>
        <v>ORD-103355</v>
      </c>
      <c r="B3360" s="2" t="str">
        <f aca="false">RAW_DATA!B3356</f>
        <v>CUST-1749</v>
      </c>
      <c r="C3360" s="2" t="str">
        <f aca="false">RAW_DATA!C3356</f>
        <v>Women</v>
      </c>
      <c r="D3360" s="2" t="str">
        <f aca="false">RAW_DATA!D3356</f>
        <v>WOM-CARDIGAN-001</v>
      </c>
      <c r="E3360" s="14" t="str">
        <f aca="false">RAW_DATA!E3356</f>
        <v>2024-12-16</v>
      </c>
      <c r="F3360" s="14" t="str">
        <f aca="false">RAW_DATA!F3356</f>
        <v>2024-12-21</v>
      </c>
      <c r="G3360" s="2" t="str">
        <f aca="false">RAW_DATA!G3356</f>
        <v>Lumbini</v>
      </c>
      <c r="H3360" s="4" t="n">
        <f aca="false">RAW_DATA!H3356</f>
        <v>8147.91</v>
      </c>
      <c r="I3360" s="5" t="n">
        <f aca="false">RAW_DATA!I3356</f>
        <v>0</v>
      </c>
      <c r="J3360" s="2" t="str">
        <f aca="false">RAW_DATA!J3356</f>
        <v>No</v>
      </c>
      <c r="K3360" s="15" t="n">
        <f aca="false">IF(AND(F3360&lt;&gt;"",E3360&lt;&gt;""),DATEVALUE(F3360)-DATEVALUE(E3360),"")</f>
        <v>5</v>
      </c>
      <c r="L3360" s="4" t="n">
        <f aca="false">H3360*(1-I3360/100)</f>
        <v>8147.91</v>
      </c>
      <c r="M3360" s="4" t="n">
        <f aca="false">H3360*CALCULATIONS!$B$2</f>
        <v>4888.746</v>
      </c>
      <c r="N3360" s="4" t="n">
        <f aca="false">IF(J3360="Yes",H3360*CALCULATIONS!$B$3,0)</f>
        <v>0</v>
      </c>
      <c r="O3360" s="4" t="n">
        <f aca="false">L3360-M3360-N3360</f>
        <v>3259.164</v>
      </c>
      <c r="P3360" s="16" t="n">
        <f aca="false">IF(L3360&gt;0,O3360/L3360,"")</f>
        <v>0.4</v>
      </c>
    </row>
    <row r="3361" customFormat="false" ht="15" hidden="false" customHeight="false" outlineLevel="0" collapsed="false">
      <c r="A3361" s="2" t="str">
        <f aca="false">RAW_DATA!A3357</f>
        <v>ORD-103356</v>
      </c>
      <c r="B3361" s="2" t="str">
        <f aca="false">RAW_DATA!B3357</f>
        <v>CUST-3626</v>
      </c>
      <c r="C3361" s="2" t="str">
        <f aca="false">RAW_DATA!C3357</f>
        <v>Kids</v>
      </c>
      <c r="D3361" s="2" t="str">
        <f aca="false">RAW_DATA!D3357</f>
        <v>KID-TSHIRT-001</v>
      </c>
      <c r="E3361" s="14" t="str">
        <f aca="false">RAW_DATA!E3357</f>
        <v>2024-07-23</v>
      </c>
      <c r="F3361" s="14" t="str">
        <f aca="false">RAW_DATA!F3357</f>
        <v>2024-07-31</v>
      </c>
      <c r="G3361" s="2" t="str">
        <f aca="false">RAW_DATA!G3357</f>
        <v>Lumbini</v>
      </c>
      <c r="H3361" s="4" t="n">
        <f aca="false">RAW_DATA!H3357</f>
        <v>5344.04</v>
      </c>
      <c r="I3361" s="5" t="n">
        <f aca="false">RAW_DATA!I3357</f>
        <v>15</v>
      </c>
      <c r="J3361" s="2" t="str">
        <f aca="false">RAW_DATA!J3357</f>
        <v>No</v>
      </c>
      <c r="K3361" s="15" t="n">
        <f aca="false">IF(AND(F3361&lt;&gt;"",E3361&lt;&gt;""),DATEVALUE(F3361)-DATEVALUE(E3361),"")</f>
        <v>8</v>
      </c>
      <c r="L3361" s="4" t="n">
        <f aca="false">H3361*(1-I3361/100)</f>
        <v>4542.434</v>
      </c>
      <c r="M3361" s="4" t="n">
        <f aca="false">H3361*CALCULATIONS!$B$2</f>
        <v>3206.424</v>
      </c>
      <c r="N3361" s="4" t="n">
        <f aca="false">IF(J3361="Yes",H3361*CALCULATIONS!$B$3,0)</f>
        <v>0</v>
      </c>
      <c r="O3361" s="4" t="n">
        <f aca="false">L3361-M3361-N3361</f>
        <v>1336.01</v>
      </c>
      <c r="P3361" s="16" t="n">
        <f aca="false">IF(L3361&gt;0,O3361/L3361,"")</f>
        <v>0.294117647058824</v>
      </c>
    </row>
    <row r="3362" customFormat="false" ht="15" hidden="false" customHeight="false" outlineLevel="0" collapsed="false">
      <c r="A3362" s="2" t="str">
        <f aca="false">RAW_DATA!A3358</f>
        <v>ORD-103357</v>
      </c>
      <c r="B3362" s="2" t="str">
        <f aca="false">RAW_DATA!B3358</f>
        <v>CUST-1029</v>
      </c>
      <c r="C3362" s="2" t="str">
        <f aca="false">RAW_DATA!C3358</f>
        <v>Men</v>
      </c>
      <c r="D3362" s="2" t="str">
        <f aca="false">RAW_DATA!D3358</f>
        <v>MEN-JEANS-001</v>
      </c>
      <c r="E3362" s="14" t="str">
        <f aca="false">RAW_DATA!E3358</f>
        <v>2024-03-20</v>
      </c>
      <c r="F3362" s="14" t="str">
        <f aca="false">RAW_DATA!F3358</f>
        <v>2024-03-28</v>
      </c>
      <c r="G3362" s="2" t="str">
        <f aca="false">RAW_DATA!G3358</f>
        <v>Gandaki</v>
      </c>
      <c r="H3362" s="4" t="n">
        <f aca="false">RAW_DATA!H3358</f>
        <v>7447.93</v>
      </c>
      <c r="I3362" s="5" t="n">
        <f aca="false">RAW_DATA!I3358</f>
        <v>0</v>
      </c>
      <c r="J3362" s="2" t="str">
        <f aca="false">RAW_DATA!J3358</f>
        <v>Yes</v>
      </c>
      <c r="K3362" s="15" t="n">
        <f aca="false">IF(AND(F3362&lt;&gt;"",E3362&lt;&gt;""),DATEVALUE(F3362)-DATEVALUE(E3362),"")</f>
        <v>8</v>
      </c>
      <c r="L3362" s="4" t="n">
        <f aca="false">H3362*(1-I3362/100)</f>
        <v>7447.93</v>
      </c>
      <c r="M3362" s="4" t="n">
        <f aca="false">H3362*CALCULATIONS!$B$2</f>
        <v>4468.758</v>
      </c>
      <c r="N3362" s="4" t="n">
        <f aca="false">IF(J3362="Yes",H3362*CALCULATIONS!$B$3,0)</f>
        <v>1489.586</v>
      </c>
      <c r="O3362" s="4" t="n">
        <f aca="false">L3362-M3362-N3362</f>
        <v>1489.586</v>
      </c>
      <c r="P3362" s="16" t="n">
        <f aca="false">IF(L3362&gt;0,O3362/L3362,"")</f>
        <v>0.2</v>
      </c>
    </row>
    <row r="3363" customFormat="false" ht="15" hidden="false" customHeight="false" outlineLevel="0" collapsed="false">
      <c r="A3363" s="2" t="str">
        <f aca="false">RAW_DATA!A3359</f>
        <v>ORD-103358</v>
      </c>
      <c r="B3363" s="2" t="str">
        <f aca="false">RAW_DATA!B3359</f>
        <v>CUST-8505</v>
      </c>
      <c r="C3363" s="2" t="str">
        <f aca="false">RAW_DATA!C3359</f>
        <v>Women</v>
      </c>
      <c r="D3363" s="2" t="str">
        <f aca="false">RAW_DATA!D3359</f>
        <v>WOM-CARDIGAN-001</v>
      </c>
      <c r="E3363" s="14" t="str">
        <f aca="false">RAW_DATA!E3359</f>
        <v>2024-05-28</v>
      </c>
      <c r="F3363" s="14" t="str">
        <f aca="false">RAW_DATA!F3359</f>
        <v>2024-06-02</v>
      </c>
      <c r="G3363" s="2" t="str">
        <f aca="false">RAW_DATA!G3359</f>
        <v>Bagmati</v>
      </c>
      <c r="H3363" s="4" t="n">
        <f aca="false">RAW_DATA!H3359</f>
        <v>14182.77</v>
      </c>
      <c r="I3363" s="5" t="n">
        <f aca="false">RAW_DATA!I3359</f>
        <v>25</v>
      </c>
      <c r="J3363" s="2" t="str">
        <f aca="false">RAW_DATA!J3359</f>
        <v>No</v>
      </c>
      <c r="K3363" s="15" t="n">
        <f aca="false">IF(AND(F3363&lt;&gt;"",E3363&lt;&gt;""),DATEVALUE(F3363)-DATEVALUE(E3363),"")</f>
        <v>5</v>
      </c>
      <c r="L3363" s="4" t="n">
        <f aca="false">H3363*(1-I3363/100)</f>
        <v>10637.0775</v>
      </c>
      <c r="M3363" s="4" t="n">
        <f aca="false">H3363*CALCULATIONS!$B$2</f>
        <v>8509.662</v>
      </c>
      <c r="N3363" s="4" t="n">
        <f aca="false">IF(J3363="Yes",H3363*CALCULATIONS!$B$3,0)</f>
        <v>0</v>
      </c>
      <c r="O3363" s="4" t="n">
        <f aca="false">L3363-M3363-N3363</f>
        <v>2127.4155</v>
      </c>
      <c r="P3363" s="16" t="n">
        <f aca="false">IF(L3363&gt;0,O3363/L3363,"")</f>
        <v>0.2</v>
      </c>
    </row>
    <row r="3364" customFormat="false" ht="15" hidden="false" customHeight="false" outlineLevel="0" collapsed="false">
      <c r="A3364" s="2" t="str">
        <f aca="false">RAW_DATA!A3360</f>
        <v>ORD-103359</v>
      </c>
      <c r="B3364" s="2" t="str">
        <f aca="false">RAW_DATA!B3360</f>
        <v>CUST-4636</v>
      </c>
      <c r="C3364" s="2" t="str">
        <f aca="false">RAW_DATA!C3360</f>
        <v>Men</v>
      </c>
      <c r="D3364" s="2" t="str">
        <f aca="false">RAW_DATA!D3360</f>
        <v>MEN-POLO-001</v>
      </c>
      <c r="E3364" s="14" t="str">
        <f aca="false">RAW_DATA!E3360</f>
        <v>2024-12-30</v>
      </c>
      <c r="F3364" s="14" t="str">
        <f aca="false">RAW_DATA!F3360</f>
        <v>2025-01-07</v>
      </c>
      <c r="G3364" s="2" t="str">
        <f aca="false">RAW_DATA!G3360</f>
        <v>Bagmati</v>
      </c>
      <c r="H3364" s="4" t="n">
        <f aca="false">RAW_DATA!H3360</f>
        <v>7978.59</v>
      </c>
      <c r="I3364" s="5" t="n">
        <f aca="false">RAW_DATA!I3360</f>
        <v>15</v>
      </c>
      <c r="J3364" s="2" t="str">
        <f aca="false">RAW_DATA!J3360</f>
        <v>No</v>
      </c>
      <c r="K3364" s="15" t="n">
        <f aca="false">IF(AND(F3364&lt;&gt;"",E3364&lt;&gt;""),DATEVALUE(F3364)-DATEVALUE(E3364),"")</f>
        <v>8</v>
      </c>
      <c r="L3364" s="4" t="n">
        <f aca="false">H3364*(1-I3364/100)</f>
        <v>6781.8015</v>
      </c>
      <c r="M3364" s="4" t="n">
        <f aca="false">H3364*CALCULATIONS!$B$2</f>
        <v>4787.154</v>
      </c>
      <c r="N3364" s="4" t="n">
        <f aca="false">IF(J3364="Yes",H3364*CALCULATIONS!$B$3,0)</f>
        <v>0</v>
      </c>
      <c r="O3364" s="4" t="n">
        <f aca="false">L3364-M3364-N3364</f>
        <v>1994.6475</v>
      </c>
      <c r="P3364" s="16" t="n">
        <f aca="false">IF(L3364&gt;0,O3364/L3364,"")</f>
        <v>0.294117647058824</v>
      </c>
    </row>
    <row r="3365" customFormat="false" ht="15" hidden="false" customHeight="false" outlineLevel="0" collapsed="false">
      <c r="A3365" s="2" t="str">
        <f aca="false">RAW_DATA!A3361</f>
        <v>ORD-103360</v>
      </c>
      <c r="B3365" s="2" t="str">
        <f aca="false">RAW_DATA!B3361</f>
        <v>CUST-2691</v>
      </c>
      <c r="C3365" s="2" t="str">
        <f aca="false">RAW_DATA!C3361</f>
        <v>Men</v>
      </c>
      <c r="D3365" s="2" t="str">
        <f aca="false">RAW_DATA!D3361</f>
        <v>MEN-POLO-001</v>
      </c>
      <c r="E3365" s="14" t="str">
        <f aca="false">RAW_DATA!E3361</f>
        <v>2024-10-26</v>
      </c>
      <c r="F3365" s="14" t="str">
        <f aca="false">RAW_DATA!F3361</f>
        <v>2024-11-02</v>
      </c>
      <c r="G3365" s="2" t="str">
        <f aca="false">RAW_DATA!G3361</f>
        <v>Gandaki</v>
      </c>
      <c r="H3365" s="4" t="n">
        <f aca="false">RAW_DATA!H3361</f>
        <v>11523.41</v>
      </c>
      <c r="I3365" s="5" t="n">
        <f aca="false">RAW_DATA!I3361</f>
        <v>20</v>
      </c>
      <c r="J3365" s="2" t="str">
        <f aca="false">RAW_DATA!J3361</f>
        <v>No</v>
      </c>
      <c r="K3365" s="15" t="n">
        <f aca="false">IF(AND(F3365&lt;&gt;"",E3365&lt;&gt;""),DATEVALUE(F3365)-DATEVALUE(E3365),"")</f>
        <v>7</v>
      </c>
      <c r="L3365" s="4" t="n">
        <f aca="false">H3365*(1-I3365/100)</f>
        <v>9218.728</v>
      </c>
      <c r="M3365" s="4" t="n">
        <f aca="false">H3365*CALCULATIONS!$B$2</f>
        <v>6914.046</v>
      </c>
      <c r="N3365" s="4" t="n">
        <f aca="false">IF(J3365="Yes",H3365*CALCULATIONS!$B$3,0)</f>
        <v>0</v>
      </c>
      <c r="O3365" s="4" t="n">
        <f aca="false">L3365-M3365-N3365</f>
        <v>2304.682</v>
      </c>
      <c r="P3365" s="16" t="n">
        <f aca="false">IF(L3365&gt;0,O3365/L3365,"")</f>
        <v>0.25</v>
      </c>
    </row>
    <row r="3366" customFormat="false" ht="15" hidden="false" customHeight="false" outlineLevel="0" collapsed="false">
      <c r="A3366" s="2" t="str">
        <f aca="false">RAW_DATA!A3362</f>
        <v>ORD-103361</v>
      </c>
      <c r="B3366" s="2" t="str">
        <f aca="false">RAW_DATA!B3362</f>
        <v>CUST-7349</v>
      </c>
      <c r="C3366" s="2" t="str">
        <f aca="false">RAW_DATA!C3362</f>
        <v>Women</v>
      </c>
      <c r="D3366" s="2" t="str">
        <f aca="false">RAW_DATA!D3362</f>
        <v>WOM-BLOUSE-001</v>
      </c>
      <c r="E3366" s="14" t="str">
        <f aca="false">RAW_DATA!E3362</f>
        <v>2024-07-29</v>
      </c>
      <c r="F3366" s="14" t="str">
        <f aca="false">RAW_DATA!F3362</f>
        <v>2024-08-03</v>
      </c>
      <c r="G3366" s="2" t="str">
        <f aca="false">RAW_DATA!G3362</f>
        <v>Sudurpashchim</v>
      </c>
      <c r="H3366" s="4" t="n">
        <f aca="false">RAW_DATA!H3362</f>
        <v>8455.06</v>
      </c>
      <c r="I3366" s="5" t="n">
        <f aca="false">RAW_DATA!I3362</f>
        <v>20</v>
      </c>
      <c r="J3366" s="2" t="str">
        <f aca="false">RAW_DATA!J3362</f>
        <v>Yes</v>
      </c>
      <c r="K3366" s="15" t="n">
        <f aca="false">IF(AND(F3366&lt;&gt;"",E3366&lt;&gt;""),DATEVALUE(F3366)-DATEVALUE(E3366),"")</f>
        <v>5</v>
      </c>
      <c r="L3366" s="4" t="n">
        <f aca="false">H3366*(1-I3366/100)</f>
        <v>6764.048</v>
      </c>
      <c r="M3366" s="4" t="n">
        <f aca="false">H3366*CALCULATIONS!$B$2</f>
        <v>5073.036</v>
      </c>
      <c r="N3366" s="4" t="n">
        <f aca="false">IF(J3366="Yes",H3366*CALCULATIONS!$B$3,0)</f>
        <v>1691.012</v>
      </c>
      <c r="O3366" s="4" t="n">
        <f aca="false">L3366-M3366-N3366</f>
        <v>0</v>
      </c>
      <c r="P3366" s="16" t="n">
        <f aca="false">IF(L3366&gt;0,O3366/L3366,"")</f>
        <v>0</v>
      </c>
    </row>
    <row r="3367" customFormat="false" ht="15" hidden="false" customHeight="false" outlineLevel="0" collapsed="false">
      <c r="A3367" s="2" t="str">
        <f aca="false">RAW_DATA!A3363</f>
        <v>ORD-103362</v>
      </c>
      <c r="B3367" s="2" t="str">
        <f aca="false">RAW_DATA!B3363</f>
        <v>CUST-2120</v>
      </c>
      <c r="C3367" s="2" t="str">
        <f aca="false">RAW_DATA!C3363</f>
        <v>Women</v>
      </c>
      <c r="D3367" s="2" t="str">
        <f aca="false">RAW_DATA!D3363</f>
        <v>WOM-SCARF-001</v>
      </c>
      <c r="E3367" s="14" t="str">
        <f aca="false">RAW_DATA!E3363</f>
        <v>2024-09-20</v>
      </c>
      <c r="F3367" s="14" t="str">
        <f aca="false">RAW_DATA!F3363</f>
        <v>2024-09-28</v>
      </c>
      <c r="G3367" s="2" t="str">
        <f aca="false">RAW_DATA!G3363</f>
        <v>Bagmati</v>
      </c>
      <c r="H3367" s="4" t="n">
        <f aca="false">RAW_DATA!H3363</f>
        <v>5994.31</v>
      </c>
      <c r="I3367" s="5" t="n">
        <f aca="false">RAW_DATA!I3363</f>
        <v>15</v>
      </c>
      <c r="J3367" s="2" t="str">
        <f aca="false">RAW_DATA!J3363</f>
        <v>No</v>
      </c>
      <c r="K3367" s="15" t="n">
        <f aca="false">IF(AND(F3367&lt;&gt;"",E3367&lt;&gt;""),DATEVALUE(F3367)-DATEVALUE(E3367),"")</f>
        <v>8</v>
      </c>
      <c r="L3367" s="4" t="n">
        <f aca="false">H3367*(1-I3367/100)</f>
        <v>5095.1635</v>
      </c>
      <c r="M3367" s="4" t="n">
        <f aca="false">H3367*CALCULATIONS!$B$2</f>
        <v>3596.586</v>
      </c>
      <c r="N3367" s="4" t="n">
        <f aca="false">IF(J3367="Yes",H3367*CALCULATIONS!$B$3,0)</f>
        <v>0</v>
      </c>
      <c r="O3367" s="4" t="n">
        <f aca="false">L3367-M3367-N3367</f>
        <v>1498.5775</v>
      </c>
      <c r="P3367" s="16" t="n">
        <f aca="false">IF(L3367&gt;0,O3367/L3367,"")</f>
        <v>0.294117647058824</v>
      </c>
    </row>
    <row r="3368" customFormat="false" ht="15" hidden="false" customHeight="false" outlineLevel="0" collapsed="false">
      <c r="A3368" s="2" t="str">
        <f aca="false">RAW_DATA!A3364</f>
        <v>ORD-103363</v>
      </c>
      <c r="B3368" s="2" t="str">
        <f aca="false">RAW_DATA!B3364</f>
        <v>CUST-6987</v>
      </c>
      <c r="C3368" s="2" t="str">
        <f aca="false">RAW_DATA!C3364</f>
        <v>Kids</v>
      </c>
      <c r="D3368" s="2" t="str">
        <f aca="false">RAW_DATA!D3364</f>
        <v>KID-UNIFORM-001</v>
      </c>
      <c r="E3368" s="14" t="str">
        <f aca="false">RAW_DATA!E3364</f>
        <v>2024-06-04</v>
      </c>
      <c r="F3368" s="14" t="str">
        <f aca="false">RAW_DATA!F3364</f>
        <v>2024-06-09</v>
      </c>
      <c r="G3368" s="2" t="str">
        <f aca="false">RAW_DATA!G3364</f>
        <v>Lumbini</v>
      </c>
      <c r="H3368" s="4" t="n">
        <f aca="false">RAW_DATA!H3364</f>
        <v>1718.02</v>
      </c>
      <c r="I3368" s="5" t="n">
        <f aca="false">RAW_DATA!I3364</f>
        <v>0</v>
      </c>
      <c r="J3368" s="2" t="str">
        <f aca="false">RAW_DATA!J3364</f>
        <v>Yes</v>
      </c>
      <c r="K3368" s="15" t="n">
        <f aca="false">IF(AND(F3368&lt;&gt;"",E3368&lt;&gt;""),DATEVALUE(F3368)-DATEVALUE(E3368),"")</f>
        <v>5</v>
      </c>
      <c r="L3368" s="4" t="n">
        <f aca="false">H3368*(1-I3368/100)</f>
        <v>1718.02</v>
      </c>
      <c r="M3368" s="4" t="n">
        <f aca="false">H3368*CALCULATIONS!$B$2</f>
        <v>1030.812</v>
      </c>
      <c r="N3368" s="4" t="n">
        <f aca="false">IF(J3368="Yes",H3368*CALCULATIONS!$B$3,0)</f>
        <v>343.604</v>
      </c>
      <c r="O3368" s="4" t="n">
        <f aca="false">L3368-M3368-N3368</f>
        <v>343.604</v>
      </c>
      <c r="P3368" s="16" t="n">
        <f aca="false">IF(L3368&gt;0,O3368/L3368,"")</f>
        <v>0.2</v>
      </c>
    </row>
    <row r="3369" customFormat="false" ht="15" hidden="false" customHeight="false" outlineLevel="0" collapsed="false">
      <c r="A3369" s="2" t="str">
        <f aca="false">RAW_DATA!A3365</f>
        <v>ORD-103364</v>
      </c>
      <c r="B3369" s="2" t="str">
        <f aca="false">RAW_DATA!B3365</f>
        <v>CUST-8190</v>
      </c>
      <c r="C3369" s="2" t="str">
        <f aca="false">RAW_DATA!C3365</f>
        <v>Kids</v>
      </c>
      <c r="D3369" s="2" t="str">
        <f aca="false">RAW_DATA!D3365</f>
        <v>KID-DRESS-001</v>
      </c>
      <c r="E3369" s="14" t="str">
        <f aca="false">RAW_DATA!E3365</f>
        <v>2024-02-15</v>
      </c>
      <c r="F3369" s="14" t="str">
        <f aca="false">RAW_DATA!F3365</f>
        <v>2024-02-21</v>
      </c>
      <c r="G3369" s="2" t="str">
        <f aca="false">RAW_DATA!G3365</f>
        <v>Sudurpashchim</v>
      </c>
      <c r="H3369" s="4" t="n">
        <f aca="false">RAW_DATA!H3365</f>
        <v>13928.86</v>
      </c>
      <c r="I3369" s="5" t="n">
        <f aca="false">RAW_DATA!I3365</f>
        <v>5</v>
      </c>
      <c r="J3369" s="2" t="str">
        <f aca="false">RAW_DATA!J3365</f>
        <v>No</v>
      </c>
      <c r="K3369" s="15" t="n">
        <f aca="false">IF(AND(F3369&lt;&gt;"",E3369&lt;&gt;""),DATEVALUE(F3369)-DATEVALUE(E3369),"")</f>
        <v>6</v>
      </c>
      <c r="L3369" s="4" t="n">
        <f aca="false">H3369*(1-I3369/100)</f>
        <v>13232.417</v>
      </c>
      <c r="M3369" s="4" t="n">
        <f aca="false">H3369*CALCULATIONS!$B$2</f>
        <v>8357.316</v>
      </c>
      <c r="N3369" s="4" t="n">
        <f aca="false">IF(J3369="Yes",H3369*CALCULATIONS!$B$3,0)</f>
        <v>0</v>
      </c>
      <c r="O3369" s="4" t="n">
        <f aca="false">L3369-M3369-N3369</f>
        <v>4875.101</v>
      </c>
      <c r="P3369" s="16" t="n">
        <f aca="false">IF(L3369&gt;0,O3369/L3369,"")</f>
        <v>0.368421052631579</v>
      </c>
    </row>
    <row r="3370" customFormat="false" ht="15" hidden="false" customHeight="false" outlineLevel="0" collapsed="false">
      <c r="A3370" s="2" t="str">
        <f aca="false">RAW_DATA!A3366</f>
        <v>ORD-103365</v>
      </c>
      <c r="B3370" s="2" t="str">
        <f aca="false">RAW_DATA!B3366</f>
        <v>CUST-6427</v>
      </c>
      <c r="C3370" s="2" t="str">
        <f aca="false">RAW_DATA!C3366</f>
        <v>Men</v>
      </c>
      <c r="D3370" s="2" t="str">
        <f aca="false">RAW_DATA!D3366</f>
        <v>MEN-JEANS-001</v>
      </c>
      <c r="E3370" s="14" t="str">
        <f aca="false">RAW_DATA!E3366</f>
        <v>2024-09-27</v>
      </c>
      <c r="F3370" s="14" t="str">
        <f aca="false">RAW_DATA!F3366</f>
        <v>2024-10-06</v>
      </c>
      <c r="G3370" s="2" t="str">
        <f aca="false">RAW_DATA!G3366</f>
        <v>Bagmati</v>
      </c>
      <c r="H3370" s="4" t="n">
        <f aca="false">RAW_DATA!H3366</f>
        <v>2453.19</v>
      </c>
      <c r="I3370" s="5" t="n">
        <f aca="false">RAW_DATA!I3366</f>
        <v>0</v>
      </c>
      <c r="J3370" s="2" t="str">
        <f aca="false">RAW_DATA!J3366</f>
        <v>No</v>
      </c>
      <c r="K3370" s="15" t="n">
        <f aca="false">IF(AND(F3370&lt;&gt;"",E3370&lt;&gt;""),DATEVALUE(F3370)-DATEVALUE(E3370),"")</f>
        <v>9</v>
      </c>
      <c r="L3370" s="4" t="n">
        <f aca="false">H3370*(1-I3370/100)</f>
        <v>2453.19</v>
      </c>
      <c r="M3370" s="4" t="n">
        <f aca="false">H3370*CALCULATIONS!$B$2</f>
        <v>1471.914</v>
      </c>
      <c r="N3370" s="4" t="n">
        <f aca="false">IF(J3370="Yes",H3370*CALCULATIONS!$B$3,0)</f>
        <v>0</v>
      </c>
      <c r="O3370" s="4" t="n">
        <f aca="false">L3370-M3370-N3370</f>
        <v>981.276</v>
      </c>
      <c r="P3370" s="16" t="n">
        <f aca="false">IF(L3370&gt;0,O3370/L3370,"")</f>
        <v>0.4</v>
      </c>
    </row>
    <row r="3371" customFormat="false" ht="15" hidden="false" customHeight="false" outlineLevel="0" collapsed="false">
      <c r="A3371" s="2" t="str">
        <f aca="false">RAW_DATA!A3367</f>
        <v>ORD-103366</v>
      </c>
      <c r="B3371" s="2" t="str">
        <f aca="false">RAW_DATA!B3367</f>
        <v>CUST-4277</v>
      </c>
      <c r="C3371" s="2" t="str">
        <f aca="false">RAW_DATA!C3367</f>
        <v>Women</v>
      </c>
      <c r="D3371" s="2" t="str">
        <f aca="false">RAW_DATA!D3367</f>
        <v>WOM-TOP-001</v>
      </c>
      <c r="E3371" s="14" t="str">
        <f aca="false">RAW_DATA!E3367</f>
        <v>2024-09-03</v>
      </c>
      <c r="F3371" s="14" t="str">
        <f aca="false">RAW_DATA!F3367</f>
        <v>2024-09-12</v>
      </c>
      <c r="G3371" s="2" t="str">
        <f aca="false">RAW_DATA!G3367</f>
        <v>Bagmati</v>
      </c>
      <c r="H3371" s="4" t="n">
        <f aca="false">RAW_DATA!H3367</f>
        <v>10700.83</v>
      </c>
      <c r="I3371" s="5" t="n">
        <f aca="false">RAW_DATA!I3367</f>
        <v>15</v>
      </c>
      <c r="J3371" s="2" t="str">
        <f aca="false">RAW_DATA!J3367</f>
        <v>Yes</v>
      </c>
      <c r="K3371" s="15" t="n">
        <f aca="false">IF(AND(F3371&lt;&gt;"",E3371&lt;&gt;""),DATEVALUE(F3371)-DATEVALUE(E3371),"")</f>
        <v>9</v>
      </c>
      <c r="L3371" s="4" t="n">
        <f aca="false">H3371*(1-I3371/100)</f>
        <v>9095.7055</v>
      </c>
      <c r="M3371" s="4" t="n">
        <f aca="false">H3371*CALCULATIONS!$B$2</f>
        <v>6420.498</v>
      </c>
      <c r="N3371" s="4" t="n">
        <f aca="false">IF(J3371="Yes",H3371*CALCULATIONS!$B$3,0)</f>
        <v>2140.166</v>
      </c>
      <c r="O3371" s="4" t="n">
        <f aca="false">L3371-M3371-N3371</f>
        <v>535.0415</v>
      </c>
      <c r="P3371" s="16" t="n">
        <f aca="false">IF(L3371&gt;0,O3371/L3371,"")</f>
        <v>0.0588235294117647</v>
      </c>
    </row>
    <row r="3372" customFormat="false" ht="15" hidden="false" customHeight="false" outlineLevel="0" collapsed="false">
      <c r="A3372" s="2" t="str">
        <f aca="false">RAW_DATA!A3368</f>
        <v>ORD-103367</v>
      </c>
      <c r="B3372" s="2" t="str">
        <f aca="false">RAW_DATA!B3368</f>
        <v>CUST-5639</v>
      </c>
      <c r="C3372" s="2" t="str">
        <f aca="false">RAW_DATA!C3368</f>
        <v>Men</v>
      </c>
      <c r="D3372" s="2" t="str">
        <f aca="false">RAW_DATA!D3368</f>
        <v>MEN-TSHIRT-001</v>
      </c>
      <c r="E3372" s="14" t="str">
        <f aca="false">RAW_DATA!E3368</f>
        <v>2024-03-23</v>
      </c>
      <c r="F3372" s="14" t="str">
        <f aca="false">RAW_DATA!F3368</f>
        <v>2024-04-01</v>
      </c>
      <c r="G3372" s="2" t="str">
        <f aca="false">RAW_DATA!G3368</f>
        <v>Lumbini</v>
      </c>
      <c r="H3372" s="4" t="n">
        <f aca="false">RAW_DATA!H3368</f>
        <v>2069.85</v>
      </c>
      <c r="I3372" s="5" t="n">
        <f aca="false">RAW_DATA!I3368</f>
        <v>15</v>
      </c>
      <c r="J3372" s="2" t="str">
        <f aca="false">RAW_DATA!J3368</f>
        <v>Yes</v>
      </c>
      <c r="K3372" s="15" t="n">
        <f aca="false">IF(AND(F3372&lt;&gt;"",E3372&lt;&gt;""),DATEVALUE(F3372)-DATEVALUE(E3372),"")</f>
        <v>9</v>
      </c>
      <c r="L3372" s="4" t="n">
        <f aca="false">H3372*(1-I3372/100)</f>
        <v>1759.3725</v>
      </c>
      <c r="M3372" s="4" t="n">
        <f aca="false">H3372*CALCULATIONS!$B$2</f>
        <v>1241.91</v>
      </c>
      <c r="N3372" s="4" t="n">
        <f aca="false">IF(J3372="Yes",H3372*CALCULATIONS!$B$3,0)</f>
        <v>413.97</v>
      </c>
      <c r="O3372" s="4" t="n">
        <f aca="false">L3372-M3372-N3372</f>
        <v>103.4925</v>
      </c>
      <c r="P3372" s="16" t="n">
        <f aca="false">IF(L3372&gt;0,O3372/L3372,"")</f>
        <v>0.0588235294117648</v>
      </c>
    </row>
    <row r="3373" customFormat="false" ht="15" hidden="false" customHeight="false" outlineLevel="0" collapsed="false">
      <c r="A3373" s="2" t="str">
        <f aca="false">RAW_DATA!A3369</f>
        <v>ORD-103368</v>
      </c>
      <c r="B3373" s="2" t="str">
        <f aca="false">RAW_DATA!B3369</f>
        <v>CUST-5752</v>
      </c>
      <c r="C3373" s="2" t="str">
        <f aca="false">RAW_DATA!C3369</f>
        <v>Women</v>
      </c>
      <c r="D3373" s="2" t="str">
        <f aca="false">RAW_DATA!D3369</f>
        <v>WOM-DRESS-001</v>
      </c>
      <c r="E3373" s="14" t="str">
        <f aca="false">RAW_DATA!E3369</f>
        <v>2024-12-06</v>
      </c>
      <c r="F3373" s="14" t="str">
        <f aca="false">RAW_DATA!F3369</f>
        <v>2024-12-08</v>
      </c>
      <c r="G3373" s="2" t="str">
        <f aca="false">RAW_DATA!G3369</f>
        <v>Bagmati</v>
      </c>
      <c r="H3373" s="4" t="n">
        <f aca="false">RAW_DATA!H3369</f>
        <v>2581.87</v>
      </c>
      <c r="I3373" s="5" t="n">
        <f aca="false">RAW_DATA!I3369</f>
        <v>0</v>
      </c>
      <c r="J3373" s="2" t="str">
        <f aca="false">RAW_DATA!J3369</f>
        <v>No</v>
      </c>
      <c r="K3373" s="15" t="n">
        <f aca="false">IF(AND(F3373&lt;&gt;"",E3373&lt;&gt;""),DATEVALUE(F3373)-DATEVALUE(E3373),"")</f>
        <v>2</v>
      </c>
      <c r="L3373" s="4" t="n">
        <f aca="false">H3373*(1-I3373/100)</f>
        <v>2581.87</v>
      </c>
      <c r="M3373" s="4" t="n">
        <f aca="false">H3373*CALCULATIONS!$B$2</f>
        <v>1549.122</v>
      </c>
      <c r="N3373" s="4" t="n">
        <f aca="false">IF(J3373="Yes",H3373*CALCULATIONS!$B$3,0)</f>
        <v>0</v>
      </c>
      <c r="O3373" s="4" t="n">
        <f aca="false">L3373-M3373-N3373</f>
        <v>1032.748</v>
      </c>
      <c r="P3373" s="16" t="n">
        <f aca="false">IF(L3373&gt;0,O3373/L3373,"")</f>
        <v>0.4</v>
      </c>
    </row>
    <row r="3374" customFormat="false" ht="15" hidden="false" customHeight="false" outlineLevel="0" collapsed="false">
      <c r="A3374" s="2" t="str">
        <f aca="false">RAW_DATA!A3370</f>
        <v>ORD-103369</v>
      </c>
      <c r="B3374" s="2" t="str">
        <f aca="false">RAW_DATA!B3370</f>
        <v>CUST-1597</v>
      </c>
      <c r="C3374" s="2" t="str">
        <f aca="false">RAW_DATA!C3370</f>
        <v>Men</v>
      </c>
      <c r="D3374" s="2" t="str">
        <f aca="false">RAW_DATA!D3370</f>
        <v>MEN-SHIRT-001</v>
      </c>
      <c r="E3374" s="14" t="str">
        <f aca="false">RAW_DATA!E3370</f>
        <v>2024-01-17</v>
      </c>
      <c r="F3374" s="14" t="str">
        <f aca="false">RAW_DATA!F3370</f>
        <v>2024-01-23</v>
      </c>
      <c r="G3374" s="2" t="str">
        <f aca="false">RAW_DATA!G3370</f>
        <v>Lumbini</v>
      </c>
      <c r="H3374" s="4" t="n">
        <f aca="false">RAW_DATA!H3370</f>
        <v>4788.92</v>
      </c>
      <c r="I3374" s="5" t="n">
        <f aca="false">RAW_DATA!I3370</f>
        <v>10</v>
      </c>
      <c r="J3374" s="2" t="str">
        <f aca="false">RAW_DATA!J3370</f>
        <v>No</v>
      </c>
      <c r="K3374" s="15" t="n">
        <f aca="false">IF(AND(F3374&lt;&gt;"",E3374&lt;&gt;""),DATEVALUE(F3374)-DATEVALUE(E3374),"")</f>
        <v>6</v>
      </c>
      <c r="L3374" s="4" t="n">
        <f aca="false">H3374*(1-I3374/100)</f>
        <v>4310.028</v>
      </c>
      <c r="M3374" s="4" t="n">
        <f aca="false">H3374*CALCULATIONS!$B$2</f>
        <v>2873.352</v>
      </c>
      <c r="N3374" s="4" t="n">
        <f aca="false">IF(J3374="Yes",H3374*CALCULATIONS!$B$3,0)</f>
        <v>0</v>
      </c>
      <c r="O3374" s="4" t="n">
        <f aca="false">L3374-M3374-N3374</f>
        <v>1436.676</v>
      </c>
      <c r="P3374" s="16" t="n">
        <f aca="false">IF(L3374&gt;0,O3374/L3374,"")</f>
        <v>0.333333333333333</v>
      </c>
    </row>
    <row r="3375" customFormat="false" ht="15" hidden="false" customHeight="false" outlineLevel="0" collapsed="false">
      <c r="A3375" s="2" t="str">
        <f aca="false">RAW_DATA!A3371</f>
        <v>ORD-103370</v>
      </c>
      <c r="B3375" s="2" t="str">
        <f aca="false">RAW_DATA!B3371</f>
        <v>CUST-9526</v>
      </c>
      <c r="C3375" s="2" t="str">
        <f aca="false">RAW_DATA!C3371</f>
        <v>Women</v>
      </c>
      <c r="D3375" s="2" t="str">
        <f aca="false">RAW_DATA!D3371</f>
        <v>WOM-SCARF-001</v>
      </c>
      <c r="E3375" s="14" t="str">
        <f aca="false">RAW_DATA!E3371</f>
        <v>2024-09-10</v>
      </c>
      <c r="F3375" s="14" t="str">
        <f aca="false">RAW_DATA!F3371</f>
        <v>2024-09-15</v>
      </c>
      <c r="G3375" s="2" t="str">
        <f aca="false">RAW_DATA!G3371</f>
        <v>Sudurpashchim</v>
      </c>
      <c r="H3375" s="4" t="n">
        <f aca="false">RAW_DATA!H3371</f>
        <v>3527.32</v>
      </c>
      <c r="I3375" s="5" t="n">
        <f aca="false">RAW_DATA!I3371</f>
        <v>30</v>
      </c>
      <c r="J3375" s="2" t="str">
        <f aca="false">RAW_DATA!J3371</f>
        <v>No</v>
      </c>
      <c r="K3375" s="15" t="n">
        <f aca="false">IF(AND(F3375&lt;&gt;"",E3375&lt;&gt;""),DATEVALUE(F3375)-DATEVALUE(E3375),"")</f>
        <v>5</v>
      </c>
      <c r="L3375" s="4" t="n">
        <f aca="false">H3375*(1-I3375/100)</f>
        <v>2469.124</v>
      </c>
      <c r="M3375" s="4" t="n">
        <f aca="false">H3375*CALCULATIONS!$B$2</f>
        <v>2116.392</v>
      </c>
      <c r="N3375" s="4" t="n">
        <f aca="false">IF(J3375="Yes",H3375*CALCULATIONS!$B$3,0)</f>
        <v>0</v>
      </c>
      <c r="O3375" s="4" t="n">
        <f aca="false">L3375-M3375-N3375</f>
        <v>352.732</v>
      </c>
      <c r="P3375" s="16" t="n">
        <f aca="false">IF(L3375&gt;0,O3375/L3375,"")</f>
        <v>0.142857142857143</v>
      </c>
    </row>
    <row r="3376" customFormat="false" ht="15" hidden="false" customHeight="false" outlineLevel="0" collapsed="false">
      <c r="A3376" s="2" t="str">
        <f aca="false">RAW_DATA!A3372</f>
        <v>ORD-103371</v>
      </c>
      <c r="B3376" s="2" t="str">
        <f aca="false">RAW_DATA!B3372</f>
        <v>CUST-5621</v>
      </c>
      <c r="C3376" s="2" t="str">
        <f aca="false">RAW_DATA!C3372</f>
        <v>Women</v>
      </c>
      <c r="D3376" s="2" t="str">
        <f aca="false">RAW_DATA!D3372</f>
        <v>WOM-DRESS-001</v>
      </c>
      <c r="E3376" s="14" t="str">
        <f aca="false">RAW_DATA!E3372</f>
        <v>2024-01-07</v>
      </c>
      <c r="F3376" s="14" t="str">
        <f aca="false">RAW_DATA!F3372</f>
        <v>2024-01-10</v>
      </c>
      <c r="G3376" s="2" t="str">
        <f aca="false">RAW_DATA!G3372</f>
        <v>Madhesh</v>
      </c>
      <c r="H3376" s="4" t="n">
        <f aca="false">RAW_DATA!H3372</f>
        <v>6180.05</v>
      </c>
      <c r="I3376" s="5" t="n">
        <f aca="false">RAW_DATA!I3372</f>
        <v>0</v>
      </c>
      <c r="J3376" s="2" t="str">
        <f aca="false">RAW_DATA!J3372</f>
        <v>No</v>
      </c>
      <c r="K3376" s="15" t="n">
        <f aca="false">IF(AND(F3376&lt;&gt;"",E3376&lt;&gt;""),DATEVALUE(F3376)-DATEVALUE(E3376),"")</f>
        <v>3</v>
      </c>
      <c r="L3376" s="4" t="n">
        <f aca="false">H3376*(1-I3376/100)</f>
        <v>6180.05</v>
      </c>
      <c r="M3376" s="4" t="n">
        <f aca="false">H3376*CALCULATIONS!$B$2</f>
        <v>3708.03</v>
      </c>
      <c r="N3376" s="4" t="n">
        <f aca="false">IF(J3376="Yes",H3376*CALCULATIONS!$B$3,0)</f>
        <v>0</v>
      </c>
      <c r="O3376" s="4" t="n">
        <f aca="false">L3376-M3376-N3376</f>
        <v>2472.02</v>
      </c>
      <c r="P3376" s="16" t="n">
        <f aca="false">IF(L3376&gt;0,O3376/L3376,"")</f>
        <v>0.4</v>
      </c>
    </row>
    <row r="3377" customFormat="false" ht="15" hidden="false" customHeight="false" outlineLevel="0" collapsed="false">
      <c r="A3377" s="2" t="str">
        <f aca="false">RAW_DATA!A3373</f>
        <v>ORD-103372</v>
      </c>
      <c r="B3377" s="2" t="str">
        <f aca="false">RAW_DATA!B3373</f>
        <v>CUST-3578</v>
      </c>
      <c r="C3377" s="2" t="str">
        <f aca="false">RAW_DATA!C3373</f>
        <v>Men</v>
      </c>
      <c r="D3377" s="2" t="str">
        <f aca="false">RAW_DATA!D3373</f>
        <v>MEN-JEANS-002</v>
      </c>
      <c r="E3377" s="14" t="str">
        <f aca="false">RAW_DATA!E3373</f>
        <v>2024-10-24</v>
      </c>
      <c r="F3377" s="14" t="str">
        <f aca="false">RAW_DATA!F3373</f>
        <v>2024-10-26</v>
      </c>
      <c r="G3377" s="2" t="str">
        <f aca="false">RAW_DATA!G3373</f>
        <v>Lumbini</v>
      </c>
      <c r="H3377" s="4" t="n">
        <f aca="false">RAW_DATA!H3373</f>
        <v>898.71</v>
      </c>
      <c r="I3377" s="5" t="n">
        <f aca="false">RAW_DATA!I3373</f>
        <v>0</v>
      </c>
      <c r="J3377" s="2" t="str">
        <f aca="false">RAW_DATA!J3373</f>
        <v>No</v>
      </c>
      <c r="K3377" s="15" t="n">
        <f aca="false">IF(AND(F3377&lt;&gt;"",E3377&lt;&gt;""),DATEVALUE(F3377)-DATEVALUE(E3377),"")</f>
        <v>2</v>
      </c>
      <c r="L3377" s="4" t="n">
        <f aca="false">H3377*(1-I3377/100)</f>
        <v>898.71</v>
      </c>
      <c r="M3377" s="4" t="n">
        <f aca="false">H3377*CALCULATIONS!$B$2</f>
        <v>539.226</v>
      </c>
      <c r="N3377" s="4" t="n">
        <f aca="false">IF(J3377="Yes",H3377*CALCULATIONS!$B$3,0)</f>
        <v>0</v>
      </c>
      <c r="O3377" s="4" t="n">
        <f aca="false">L3377-M3377-N3377</f>
        <v>359.484</v>
      </c>
      <c r="P3377" s="16" t="n">
        <f aca="false">IF(L3377&gt;0,O3377/L3377,"")</f>
        <v>0.4</v>
      </c>
    </row>
    <row r="3378" customFormat="false" ht="15" hidden="false" customHeight="false" outlineLevel="0" collapsed="false">
      <c r="A3378" s="2" t="str">
        <f aca="false">RAW_DATA!A3374</f>
        <v>ORD-103373</v>
      </c>
      <c r="B3378" s="2" t="str">
        <f aca="false">RAW_DATA!B3374</f>
        <v>CUST-7762</v>
      </c>
      <c r="C3378" s="2" t="str">
        <f aca="false">RAW_DATA!C3374</f>
        <v>Women</v>
      </c>
      <c r="D3378" s="2" t="str">
        <f aca="false">RAW_DATA!D3374</f>
        <v>WOM-SCARF-001</v>
      </c>
      <c r="E3378" s="14" t="str">
        <f aca="false">RAW_DATA!E3374</f>
        <v>2024-12-31</v>
      </c>
      <c r="F3378" s="14" t="str">
        <f aca="false">RAW_DATA!F3374</f>
        <v>2025-01-04</v>
      </c>
      <c r="G3378" s="2" t="str">
        <f aca="false">RAW_DATA!G3374</f>
        <v>Sudurpashchim</v>
      </c>
      <c r="H3378" s="4" t="n">
        <f aca="false">RAW_DATA!H3374</f>
        <v>7629.92</v>
      </c>
      <c r="I3378" s="5" t="n">
        <f aca="false">RAW_DATA!I3374</f>
        <v>0</v>
      </c>
      <c r="J3378" s="2" t="str">
        <f aca="false">RAW_DATA!J3374</f>
        <v>No</v>
      </c>
      <c r="K3378" s="15" t="n">
        <f aca="false">IF(AND(F3378&lt;&gt;"",E3378&lt;&gt;""),DATEVALUE(F3378)-DATEVALUE(E3378),"")</f>
        <v>4</v>
      </c>
      <c r="L3378" s="4" t="n">
        <f aca="false">H3378*(1-I3378/100)</f>
        <v>7629.92</v>
      </c>
      <c r="M3378" s="4" t="n">
        <f aca="false">H3378*CALCULATIONS!$B$2</f>
        <v>4577.952</v>
      </c>
      <c r="N3378" s="4" t="n">
        <f aca="false">IF(J3378="Yes",H3378*CALCULATIONS!$B$3,0)</f>
        <v>0</v>
      </c>
      <c r="O3378" s="4" t="n">
        <f aca="false">L3378-M3378-N3378</f>
        <v>3051.968</v>
      </c>
      <c r="P3378" s="16" t="n">
        <f aca="false">IF(L3378&gt;0,O3378/L3378,"")</f>
        <v>0.4</v>
      </c>
    </row>
    <row r="3379" customFormat="false" ht="15" hidden="false" customHeight="false" outlineLevel="0" collapsed="false">
      <c r="A3379" s="2" t="str">
        <f aca="false">RAW_DATA!A3375</f>
        <v>ORD-103374</v>
      </c>
      <c r="B3379" s="2" t="str">
        <f aca="false">RAW_DATA!B3375</f>
        <v>CUST-2634</v>
      </c>
      <c r="C3379" s="2" t="str">
        <f aca="false">RAW_DATA!C3375</f>
        <v>Men</v>
      </c>
      <c r="D3379" s="2" t="str">
        <f aca="false">RAW_DATA!D3375</f>
        <v>MEN-JACKET-001</v>
      </c>
      <c r="E3379" s="14" t="str">
        <f aca="false">RAW_DATA!E3375</f>
        <v>2024-11-13</v>
      </c>
      <c r="F3379" s="14" t="str">
        <f aca="false">RAW_DATA!F3375</f>
        <v>2024-11-19</v>
      </c>
      <c r="G3379" s="2" t="str">
        <f aca="false">RAW_DATA!G3375</f>
        <v>Madhesh</v>
      </c>
      <c r="H3379" s="4" t="n">
        <f aca="false">RAW_DATA!H3375</f>
        <v>2712.76</v>
      </c>
      <c r="I3379" s="5" t="n">
        <f aca="false">RAW_DATA!I3375</f>
        <v>15</v>
      </c>
      <c r="J3379" s="2" t="str">
        <f aca="false">RAW_DATA!J3375</f>
        <v>No</v>
      </c>
      <c r="K3379" s="15" t="n">
        <f aca="false">IF(AND(F3379&lt;&gt;"",E3379&lt;&gt;""),DATEVALUE(F3379)-DATEVALUE(E3379),"")</f>
        <v>6</v>
      </c>
      <c r="L3379" s="4" t="n">
        <f aca="false">H3379*(1-I3379/100)</f>
        <v>2305.846</v>
      </c>
      <c r="M3379" s="4" t="n">
        <f aca="false">H3379*CALCULATIONS!$B$2</f>
        <v>1627.656</v>
      </c>
      <c r="N3379" s="4" t="n">
        <f aca="false">IF(J3379="Yes",H3379*CALCULATIONS!$B$3,0)</f>
        <v>0</v>
      </c>
      <c r="O3379" s="4" t="n">
        <f aca="false">L3379-M3379-N3379</f>
        <v>678.19</v>
      </c>
      <c r="P3379" s="16" t="n">
        <f aca="false">IF(L3379&gt;0,O3379/L3379,"")</f>
        <v>0.294117647058823</v>
      </c>
    </row>
    <row r="3380" customFormat="false" ht="15" hidden="false" customHeight="false" outlineLevel="0" collapsed="false">
      <c r="A3380" s="2" t="str">
        <f aca="false">RAW_DATA!A3376</f>
        <v>ORD-103375</v>
      </c>
      <c r="B3380" s="2" t="str">
        <f aca="false">RAW_DATA!B3376</f>
        <v>CUST-3718</v>
      </c>
      <c r="C3380" s="2" t="str">
        <f aca="false">RAW_DATA!C3376</f>
        <v>Women</v>
      </c>
      <c r="D3380" s="2" t="str">
        <f aca="false">RAW_DATA!D3376</f>
        <v>WOM-LEHENGA-001</v>
      </c>
      <c r="E3380" s="14" t="str">
        <f aca="false">RAW_DATA!E3376</f>
        <v>2024-06-16</v>
      </c>
      <c r="F3380" s="14" t="str">
        <f aca="false">RAW_DATA!F3376</f>
        <v>2024-06-23</v>
      </c>
      <c r="G3380" s="2" t="str">
        <f aca="false">RAW_DATA!G3376</f>
        <v>Bagmati</v>
      </c>
      <c r="H3380" s="4" t="n">
        <f aca="false">RAW_DATA!H3376</f>
        <v>2750.44</v>
      </c>
      <c r="I3380" s="5" t="n">
        <f aca="false">RAW_DATA!I3376</f>
        <v>10</v>
      </c>
      <c r="J3380" s="2" t="str">
        <f aca="false">RAW_DATA!J3376</f>
        <v>Yes</v>
      </c>
      <c r="K3380" s="15" t="n">
        <f aca="false">IF(AND(F3380&lt;&gt;"",E3380&lt;&gt;""),DATEVALUE(F3380)-DATEVALUE(E3380),"")</f>
        <v>7</v>
      </c>
      <c r="L3380" s="4" t="n">
        <f aca="false">H3380*(1-I3380/100)</f>
        <v>2475.396</v>
      </c>
      <c r="M3380" s="4" t="n">
        <f aca="false">H3380*CALCULATIONS!$B$2</f>
        <v>1650.264</v>
      </c>
      <c r="N3380" s="4" t="n">
        <f aca="false">IF(J3380="Yes",H3380*CALCULATIONS!$B$3,0)</f>
        <v>550.088</v>
      </c>
      <c r="O3380" s="4" t="n">
        <f aca="false">L3380-M3380-N3380</f>
        <v>275.044</v>
      </c>
      <c r="P3380" s="16" t="n">
        <f aca="false">IF(L3380&gt;0,O3380/L3380,"")</f>
        <v>0.111111111111111</v>
      </c>
    </row>
    <row r="3381" customFormat="false" ht="15" hidden="false" customHeight="false" outlineLevel="0" collapsed="false">
      <c r="A3381" s="2" t="str">
        <f aca="false">RAW_DATA!A3377</f>
        <v>ORD-103376</v>
      </c>
      <c r="B3381" s="2" t="str">
        <f aca="false">RAW_DATA!B3377</f>
        <v>CUST-2672</v>
      </c>
      <c r="C3381" s="2" t="str">
        <f aca="false">RAW_DATA!C3377</f>
        <v>Men</v>
      </c>
      <c r="D3381" s="2" t="str">
        <f aca="false">RAW_DATA!D3377</f>
        <v>MEN-SHIRT-001</v>
      </c>
      <c r="E3381" s="14" t="str">
        <f aca="false">RAW_DATA!E3377</f>
        <v>2024-07-14</v>
      </c>
      <c r="F3381" s="14" t="str">
        <f aca="false">RAW_DATA!F3377</f>
        <v>2024-07-22</v>
      </c>
      <c r="G3381" s="2" t="str">
        <f aca="false">RAW_DATA!G3377</f>
        <v>Bagmati</v>
      </c>
      <c r="H3381" s="4" t="n">
        <f aca="false">RAW_DATA!H3377</f>
        <v>1064.82</v>
      </c>
      <c r="I3381" s="5" t="n">
        <f aca="false">RAW_DATA!I3377</f>
        <v>10</v>
      </c>
      <c r="J3381" s="2" t="str">
        <f aca="false">RAW_DATA!J3377</f>
        <v>No</v>
      </c>
      <c r="K3381" s="15" t="n">
        <f aca="false">IF(AND(F3381&lt;&gt;"",E3381&lt;&gt;""),DATEVALUE(F3381)-DATEVALUE(E3381),"")</f>
        <v>8</v>
      </c>
      <c r="L3381" s="4" t="n">
        <f aca="false">H3381*(1-I3381/100)</f>
        <v>958.338</v>
      </c>
      <c r="M3381" s="4" t="n">
        <f aca="false">H3381*CALCULATIONS!$B$2</f>
        <v>638.892</v>
      </c>
      <c r="N3381" s="4" t="n">
        <f aca="false">IF(J3381="Yes",H3381*CALCULATIONS!$B$3,0)</f>
        <v>0</v>
      </c>
      <c r="O3381" s="4" t="n">
        <f aca="false">L3381-M3381-N3381</f>
        <v>319.446</v>
      </c>
      <c r="P3381" s="16" t="n">
        <f aca="false">IF(L3381&gt;0,O3381/L3381,"")</f>
        <v>0.333333333333333</v>
      </c>
    </row>
    <row r="3382" customFormat="false" ht="15" hidden="false" customHeight="false" outlineLevel="0" collapsed="false">
      <c r="A3382" s="2" t="str">
        <f aca="false">RAW_DATA!A3378</f>
        <v>ORD-103377</v>
      </c>
      <c r="B3382" s="2" t="str">
        <f aca="false">RAW_DATA!B3378</f>
        <v>CUST-9463</v>
      </c>
      <c r="C3382" s="2" t="str">
        <f aca="false">RAW_DATA!C3378</f>
        <v>Men</v>
      </c>
      <c r="D3382" s="2" t="str">
        <f aca="false">RAW_DATA!D3378</f>
        <v>MEN-SHIRT-002</v>
      </c>
      <c r="E3382" s="14" t="str">
        <f aca="false">RAW_DATA!E3378</f>
        <v>2024-01-23</v>
      </c>
      <c r="F3382" s="14" t="str">
        <f aca="false">RAW_DATA!F3378</f>
        <v>2024-02-01</v>
      </c>
      <c r="G3382" s="2" t="str">
        <f aca="false">RAW_DATA!G3378</f>
        <v>Lumbini</v>
      </c>
      <c r="H3382" s="4" t="n">
        <f aca="false">RAW_DATA!H3378</f>
        <v>8676</v>
      </c>
      <c r="I3382" s="5" t="n">
        <f aca="false">RAW_DATA!I3378</f>
        <v>20</v>
      </c>
      <c r="J3382" s="2" t="str">
        <f aca="false">RAW_DATA!J3378</f>
        <v>Yes</v>
      </c>
      <c r="K3382" s="15" t="n">
        <f aca="false">IF(AND(F3382&lt;&gt;"",E3382&lt;&gt;""),DATEVALUE(F3382)-DATEVALUE(E3382),"")</f>
        <v>9</v>
      </c>
      <c r="L3382" s="4" t="n">
        <f aca="false">H3382*(1-I3382/100)</f>
        <v>6940.8</v>
      </c>
      <c r="M3382" s="4" t="n">
        <f aca="false">H3382*CALCULATIONS!$B$2</f>
        <v>5205.6</v>
      </c>
      <c r="N3382" s="4" t="n">
        <f aca="false">IF(J3382="Yes",H3382*CALCULATIONS!$B$3,0)</f>
        <v>1735.2</v>
      </c>
      <c r="O3382" s="4" t="n">
        <f aca="false">L3382-M3382-N3382</f>
        <v>0</v>
      </c>
      <c r="P3382" s="16" t="n">
        <f aca="false">IF(L3382&gt;0,O3382/L3382,"")</f>
        <v>0</v>
      </c>
    </row>
    <row r="3383" customFormat="false" ht="15" hidden="false" customHeight="false" outlineLevel="0" collapsed="false">
      <c r="A3383" s="2" t="str">
        <f aca="false">RAW_DATA!A3379</f>
        <v>ORD-103378</v>
      </c>
      <c r="B3383" s="2" t="str">
        <f aca="false">RAW_DATA!B3379</f>
        <v>CUST-8067</v>
      </c>
      <c r="C3383" s="2" t="str">
        <f aca="false">RAW_DATA!C3379</f>
        <v>Kids</v>
      </c>
      <c r="D3383" s="2" t="str">
        <f aca="false">RAW_DATA!D3379</f>
        <v>KID-JEANS-001</v>
      </c>
      <c r="E3383" s="14" t="str">
        <f aca="false">RAW_DATA!E3379</f>
        <v>2024-01-07</v>
      </c>
      <c r="F3383" s="14" t="str">
        <f aca="false">RAW_DATA!F3379</f>
        <v>2024-01-11</v>
      </c>
      <c r="G3383" s="2" t="str">
        <f aca="false">RAW_DATA!G3379</f>
        <v>Lumbini</v>
      </c>
      <c r="H3383" s="4" t="n">
        <f aca="false">RAW_DATA!H3379</f>
        <v>13297.14</v>
      </c>
      <c r="I3383" s="5" t="n">
        <f aca="false">RAW_DATA!I3379</f>
        <v>20</v>
      </c>
      <c r="J3383" s="2" t="str">
        <f aca="false">RAW_DATA!J3379</f>
        <v>No</v>
      </c>
      <c r="K3383" s="15" t="n">
        <f aca="false">IF(AND(F3383&lt;&gt;"",E3383&lt;&gt;""),DATEVALUE(F3383)-DATEVALUE(E3383),"")</f>
        <v>4</v>
      </c>
      <c r="L3383" s="4" t="n">
        <f aca="false">H3383*(1-I3383/100)</f>
        <v>10637.712</v>
      </c>
      <c r="M3383" s="4" t="n">
        <f aca="false">H3383*CALCULATIONS!$B$2</f>
        <v>7978.284</v>
      </c>
      <c r="N3383" s="4" t="n">
        <f aca="false">IF(J3383="Yes",H3383*CALCULATIONS!$B$3,0)</f>
        <v>0</v>
      </c>
      <c r="O3383" s="4" t="n">
        <f aca="false">L3383-M3383-N3383</f>
        <v>2659.428</v>
      </c>
      <c r="P3383" s="16" t="n">
        <f aca="false">IF(L3383&gt;0,O3383/L3383,"")</f>
        <v>0.25</v>
      </c>
    </row>
    <row r="3384" customFormat="false" ht="15" hidden="false" customHeight="false" outlineLevel="0" collapsed="false">
      <c r="A3384" s="2" t="str">
        <f aca="false">RAW_DATA!A3380</f>
        <v>ORD-103379</v>
      </c>
      <c r="B3384" s="2" t="str">
        <f aca="false">RAW_DATA!B3380</f>
        <v>CUST-5815</v>
      </c>
      <c r="C3384" s="2" t="str">
        <f aca="false">RAW_DATA!C3380</f>
        <v>Men</v>
      </c>
      <c r="D3384" s="2" t="str">
        <f aca="false">RAW_DATA!D3380</f>
        <v>MEN-CHINO-001</v>
      </c>
      <c r="E3384" s="14" t="str">
        <f aca="false">RAW_DATA!E3380</f>
        <v>2024-10-23</v>
      </c>
      <c r="F3384" s="14" t="str">
        <f aca="false">RAW_DATA!F3380</f>
        <v>2024-10-25</v>
      </c>
      <c r="G3384" s="2" t="str">
        <f aca="false">RAW_DATA!G3380</f>
        <v>Karnali</v>
      </c>
      <c r="H3384" s="4" t="n">
        <f aca="false">RAW_DATA!H3380</f>
        <v>3105.55</v>
      </c>
      <c r="I3384" s="5" t="n">
        <f aca="false">RAW_DATA!I3380</f>
        <v>30</v>
      </c>
      <c r="J3384" s="2" t="str">
        <f aca="false">RAW_DATA!J3380</f>
        <v>No</v>
      </c>
      <c r="K3384" s="15" t="n">
        <f aca="false">IF(AND(F3384&lt;&gt;"",E3384&lt;&gt;""),DATEVALUE(F3384)-DATEVALUE(E3384),"")</f>
        <v>2</v>
      </c>
      <c r="L3384" s="4" t="n">
        <f aca="false">H3384*(1-I3384/100)</f>
        <v>2173.885</v>
      </c>
      <c r="M3384" s="4" t="n">
        <f aca="false">H3384*CALCULATIONS!$B$2</f>
        <v>1863.33</v>
      </c>
      <c r="N3384" s="4" t="n">
        <f aca="false">IF(J3384="Yes",H3384*CALCULATIONS!$B$3,0)</f>
        <v>0</v>
      </c>
      <c r="O3384" s="4" t="n">
        <f aca="false">L3384-M3384-N3384</f>
        <v>310.555</v>
      </c>
      <c r="P3384" s="16" t="n">
        <f aca="false">IF(L3384&gt;0,O3384/L3384,"")</f>
        <v>0.142857142857143</v>
      </c>
    </row>
    <row r="3385" customFormat="false" ht="15" hidden="false" customHeight="false" outlineLevel="0" collapsed="false">
      <c r="A3385" s="2" t="str">
        <f aca="false">RAW_DATA!A3381</f>
        <v>ORD-103380</v>
      </c>
      <c r="B3385" s="2" t="str">
        <f aca="false">RAW_DATA!B3381</f>
        <v>CUST-6347</v>
      </c>
      <c r="C3385" s="2" t="str">
        <f aca="false">RAW_DATA!C3381</f>
        <v>Women</v>
      </c>
      <c r="D3385" s="2" t="str">
        <f aca="false">RAW_DATA!D3381</f>
        <v>WOM-SUIT-001</v>
      </c>
      <c r="E3385" s="14" t="str">
        <f aca="false">RAW_DATA!E3381</f>
        <v>2024-07-14</v>
      </c>
      <c r="F3385" s="14" t="str">
        <f aca="false">RAW_DATA!F3381</f>
        <v>2024-07-23</v>
      </c>
      <c r="G3385" s="2" t="str">
        <f aca="false">RAW_DATA!G3381</f>
        <v>Gandaki</v>
      </c>
      <c r="H3385" s="4" t="n">
        <f aca="false">RAW_DATA!H3381</f>
        <v>8963.7</v>
      </c>
      <c r="I3385" s="5" t="n">
        <f aca="false">RAW_DATA!I3381</f>
        <v>0</v>
      </c>
      <c r="J3385" s="2" t="str">
        <f aca="false">RAW_DATA!J3381</f>
        <v>No</v>
      </c>
      <c r="K3385" s="15" t="n">
        <f aca="false">IF(AND(F3385&lt;&gt;"",E3385&lt;&gt;""),DATEVALUE(F3385)-DATEVALUE(E3385),"")</f>
        <v>9</v>
      </c>
      <c r="L3385" s="4" t="n">
        <f aca="false">H3385*(1-I3385/100)</f>
        <v>8963.7</v>
      </c>
      <c r="M3385" s="4" t="n">
        <f aca="false">H3385*CALCULATIONS!$B$2</f>
        <v>5378.22</v>
      </c>
      <c r="N3385" s="4" t="n">
        <f aca="false">IF(J3385="Yes",H3385*CALCULATIONS!$B$3,0)</f>
        <v>0</v>
      </c>
      <c r="O3385" s="4" t="n">
        <f aca="false">L3385-M3385-N3385</f>
        <v>3585.48</v>
      </c>
      <c r="P3385" s="16" t="n">
        <f aca="false">IF(L3385&gt;0,O3385/L3385,"")</f>
        <v>0.4</v>
      </c>
    </row>
    <row r="3386" customFormat="false" ht="15" hidden="false" customHeight="false" outlineLevel="0" collapsed="false">
      <c r="A3386" s="2" t="str">
        <f aca="false">RAW_DATA!A3382</f>
        <v>ORD-103381</v>
      </c>
      <c r="B3386" s="2" t="str">
        <f aca="false">RAW_DATA!B3382</f>
        <v>CUST-3371</v>
      </c>
      <c r="C3386" s="2" t="str">
        <f aca="false">RAW_DATA!C3382</f>
        <v>Men</v>
      </c>
      <c r="D3386" s="2" t="str">
        <f aca="false">RAW_DATA!D3382</f>
        <v>MEN-POLO-001</v>
      </c>
      <c r="E3386" s="14" t="str">
        <f aca="false">RAW_DATA!E3382</f>
        <v>2024-05-24</v>
      </c>
      <c r="F3386" s="14" t="str">
        <f aca="false">RAW_DATA!F3382</f>
        <v>2024-05-28</v>
      </c>
      <c r="G3386" s="2" t="str">
        <f aca="false">RAW_DATA!G3382</f>
        <v>Gandaki</v>
      </c>
      <c r="H3386" s="4" t="n">
        <f aca="false">RAW_DATA!H3382</f>
        <v>8499</v>
      </c>
      <c r="I3386" s="5" t="n">
        <f aca="false">RAW_DATA!I3382</f>
        <v>30</v>
      </c>
      <c r="J3386" s="2" t="str">
        <f aca="false">RAW_DATA!J3382</f>
        <v>Yes</v>
      </c>
      <c r="K3386" s="15" t="n">
        <f aca="false">IF(AND(F3386&lt;&gt;"",E3386&lt;&gt;""),DATEVALUE(F3386)-DATEVALUE(E3386),"")</f>
        <v>4</v>
      </c>
      <c r="L3386" s="4" t="n">
        <f aca="false">H3386*(1-I3386/100)</f>
        <v>5949.3</v>
      </c>
      <c r="M3386" s="4" t="n">
        <f aca="false">H3386*CALCULATIONS!$B$2</f>
        <v>5099.4</v>
      </c>
      <c r="N3386" s="4" t="n">
        <f aca="false">IF(J3386="Yes",H3386*CALCULATIONS!$B$3,0)</f>
        <v>1699.8</v>
      </c>
      <c r="O3386" s="4" t="n">
        <f aca="false">L3386-M3386-N3386</f>
        <v>-849.900000000001</v>
      </c>
      <c r="P3386" s="16" t="n">
        <f aca="false">IF(L3386&gt;0,O3386/L3386,"")</f>
        <v>-0.142857142857143</v>
      </c>
    </row>
    <row r="3387" customFormat="false" ht="15" hidden="false" customHeight="false" outlineLevel="0" collapsed="false">
      <c r="A3387" s="2" t="str">
        <f aca="false">RAW_DATA!A3383</f>
        <v>ORD-103382</v>
      </c>
      <c r="B3387" s="2" t="str">
        <f aca="false">RAW_DATA!B3383</f>
        <v>CUST-2155</v>
      </c>
      <c r="C3387" s="2" t="str">
        <f aca="false">RAW_DATA!C3383</f>
        <v>Men</v>
      </c>
      <c r="D3387" s="2" t="str">
        <f aca="false">RAW_DATA!D3383</f>
        <v>MEN-JACKET-001</v>
      </c>
      <c r="E3387" s="14" t="str">
        <f aca="false">RAW_DATA!E3383</f>
        <v>2024-10-05</v>
      </c>
      <c r="F3387" s="14" t="str">
        <f aca="false">RAW_DATA!F3383</f>
        <v>2024-10-14</v>
      </c>
      <c r="G3387" s="2" t="str">
        <f aca="false">RAW_DATA!G3383</f>
        <v>Lumbini</v>
      </c>
      <c r="H3387" s="4" t="n">
        <f aca="false">RAW_DATA!H3383</f>
        <v>4140.4</v>
      </c>
      <c r="I3387" s="5" t="n">
        <f aca="false">RAW_DATA!I3383</f>
        <v>5</v>
      </c>
      <c r="J3387" s="2" t="str">
        <f aca="false">RAW_DATA!J3383</f>
        <v>No</v>
      </c>
      <c r="K3387" s="15" t="n">
        <f aca="false">IF(AND(F3387&lt;&gt;"",E3387&lt;&gt;""),DATEVALUE(F3387)-DATEVALUE(E3387),"")</f>
        <v>9</v>
      </c>
      <c r="L3387" s="4" t="n">
        <f aca="false">H3387*(1-I3387/100)</f>
        <v>3933.38</v>
      </c>
      <c r="M3387" s="4" t="n">
        <f aca="false">H3387*CALCULATIONS!$B$2</f>
        <v>2484.24</v>
      </c>
      <c r="N3387" s="4" t="n">
        <f aca="false">IF(J3387="Yes",H3387*CALCULATIONS!$B$3,0)</f>
        <v>0</v>
      </c>
      <c r="O3387" s="4" t="n">
        <f aca="false">L3387-M3387-N3387</f>
        <v>1449.14</v>
      </c>
      <c r="P3387" s="16" t="n">
        <f aca="false">IF(L3387&gt;0,O3387/L3387,"")</f>
        <v>0.368421052631579</v>
      </c>
    </row>
    <row r="3388" customFormat="false" ht="15" hidden="false" customHeight="false" outlineLevel="0" collapsed="false">
      <c r="A3388" s="2" t="str">
        <f aca="false">RAW_DATA!A3384</f>
        <v>ORD-103383</v>
      </c>
      <c r="B3388" s="2" t="str">
        <f aca="false">RAW_DATA!B3384</f>
        <v>CUST-2800</v>
      </c>
      <c r="C3388" s="2" t="str">
        <f aca="false">RAW_DATA!C3384</f>
        <v>Men</v>
      </c>
      <c r="D3388" s="2" t="str">
        <f aca="false">RAW_DATA!D3384</f>
        <v>MEN-TSHIRT-001</v>
      </c>
      <c r="E3388" s="14" t="str">
        <f aca="false">RAW_DATA!E3384</f>
        <v>2024-01-22</v>
      </c>
      <c r="F3388" s="14" t="str">
        <f aca="false">RAW_DATA!F3384</f>
        <v>2024-01-25</v>
      </c>
      <c r="G3388" s="2" t="str">
        <f aca="false">RAW_DATA!G3384</f>
        <v>Bagmati</v>
      </c>
      <c r="H3388" s="4" t="n">
        <f aca="false">RAW_DATA!H3384</f>
        <v>4852.95</v>
      </c>
      <c r="I3388" s="5" t="n">
        <f aca="false">RAW_DATA!I3384</f>
        <v>0</v>
      </c>
      <c r="J3388" s="2" t="str">
        <f aca="false">RAW_DATA!J3384</f>
        <v>Yes</v>
      </c>
      <c r="K3388" s="15" t="n">
        <f aca="false">IF(AND(F3388&lt;&gt;"",E3388&lt;&gt;""),DATEVALUE(F3388)-DATEVALUE(E3388),"")</f>
        <v>3</v>
      </c>
      <c r="L3388" s="4" t="n">
        <f aca="false">H3388*(1-I3388/100)</f>
        <v>4852.95</v>
      </c>
      <c r="M3388" s="4" t="n">
        <f aca="false">H3388*CALCULATIONS!$B$2</f>
        <v>2911.77</v>
      </c>
      <c r="N3388" s="4" t="n">
        <f aca="false">IF(J3388="Yes",H3388*CALCULATIONS!$B$3,0)</f>
        <v>970.59</v>
      </c>
      <c r="O3388" s="4" t="n">
        <f aca="false">L3388-M3388-N3388</f>
        <v>970.59</v>
      </c>
      <c r="P3388" s="16" t="n">
        <f aca="false">IF(L3388&gt;0,O3388/L3388,"")</f>
        <v>0.2</v>
      </c>
    </row>
    <row r="3389" customFormat="false" ht="15" hidden="false" customHeight="false" outlineLevel="0" collapsed="false">
      <c r="A3389" s="2" t="str">
        <f aca="false">RAW_DATA!A3385</f>
        <v>ORD-103384</v>
      </c>
      <c r="B3389" s="2" t="str">
        <f aca="false">RAW_DATA!B3385</f>
        <v>CUST-5318</v>
      </c>
      <c r="C3389" s="2" t="str">
        <f aca="false">RAW_DATA!C3385</f>
        <v>Kids</v>
      </c>
      <c r="D3389" s="2" t="str">
        <f aca="false">RAW_DATA!D3385</f>
        <v>KID-TSHIRT-001</v>
      </c>
      <c r="E3389" s="14" t="str">
        <f aca="false">RAW_DATA!E3385</f>
        <v>2024-11-19</v>
      </c>
      <c r="F3389" s="14" t="str">
        <f aca="false">RAW_DATA!F3385</f>
        <v>2024-11-25</v>
      </c>
      <c r="G3389" s="2" t="str">
        <f aca="false">RAW_DATA!G3385</f>
        <v>Lumbini</v>
      </c>
      <c r="H3389" s="4" t="n">
        <f aca="false">RAW_DATA!H3385</f>
        <v>10346.08</v>
      </c>
      <c r="I3389" s="5" t="n">
        <f aca="false">RAW_DATA!I3385</f>
        <v>15</v>
      </c>
      <c r="J3389" s="2" t="str">
        <f aca="false">RAW_DATA!J3385</f>
        <v>Yes</v>
      </c>
      <c r="K3389" s="15" t="n">
        <f aca="false">IF(AND(F3389&lt;&gt;"",E3389&lt;&gt;""),DATEVALUE(F3389)-DATEVALUE(E3389),"")</f>
        <v>6</v>
      </c>
      <c r="L3389" s="4" t="n">
        <f aca="false">H3389*(1-I3389/100)</f>
        <v>8794.168</v>
      </c>
      <c r="M3389" s="4" t="n">
        <f aca="false">H3389*CALCULATIONS!$B$2</f>
        <v>6207.648</v>
      </c>
      <c r="N3389" s="4" t="n">
        <f aca="false">IF(J3389="Yes",H3389*CALCULATIONS!$B$3,0)</f>
        <v>2069.216</v>
      </c>
      <c r="O3389" s="4" t="n">
        <f aca="false">L3389-M3389-N3389</f>
        <v>517.304</v>
      </c>
      <c r="P3389" s="16" t="n">
        <f aca="false">IF(L3389&gt;0,O3389/L3389,"")</f>
        <v>0.0588235294117647</v>
      </c>
    </row>
    <row r="3390" customFormat="false" ht="15" hidden="false" customHeight="false" outlineLevel="0" collapsed="false">
      <c r="A3390" s="2" t="str">
        <f aca="false">RAW_DATA!A3386</f>
        <v>ORD-103385</v>
      </c>
      <c r="B3390" s="2" t="str">
        <f aca="false">RAW_DATA!B3386</f>
        <v>CUST-8441</v>
      </c>
      <c r="C3390" s="2" t="str">
        <f aca="false">RAW_DATA!C3386</f>
        <v>Women</v>
      </c>
      <c r="D3390" s="2" t="str">
        <f aca="false">RAW_DATA!D3386</f>
        <v>WOM-SCARF-001</v>
      </c>
      <c r="E3390" s="14" t="str">
        <f aca="false">RAW_DATA!E3386</f>
        <v>2024-01-04</v>
      </c>
      <c r="F3390" s="14" t="str">
        <f aca="false">RAW_DATA!F3386</f>
        <v>2024-01-09</v>
      </c>
      <c r="G3390" s="2" t="str">
        <f aca="false">RAW_DATA!G3386</f>
        <v>Lumbini</v>
      </c>
      <c r="H3390" s="4" t="n">
        <f aca="false">RAW_DATA!H3386</f>
        <v>8819.42</v>
      </c>
      <c r="I3390" s="5" t="n">
        <f aca="false">RAW_DATA!I3386</f>
        <v>25</v>
      </c>
      <c r="J3390" s="2" t="str">
        <f aca="false">RAW_DATA!J3386</f>
        <v>Yes</v>
      </c>
      <c r="K3390" s="15" t="n">
        <f aca="false">IF(AND(F3390&lt;&gt;"",E3390&lt;&gt;""),DATEVALUE(F3390)-DATEVALUE(E3390),"")</f>
        <v>5</v>
      </c>
      <c r="L3390" s="4" t="n">
        <f aca="false">H3390*(1-I3390/100)</f>
        <v>6614.565</v>
      </c>
      <c r="M3390" s="4" t="n">
        <f aca="false">H3390*CALCULATIONS!$B$2</f>
        <v>5291.652</v>
      </c>
      <c r="N3390" s="4" t="n">
        <f aca="false">IF(J3390="Yes",H3390*CALCULATIONS!$B$3,0)</f>
        <v>1763.884</v>
      </c>
      <c r="O3390" s="4" t="n">
        <f aca="false">L3390-M3390-N3390</f>
        <v>-440.971</v>
      </c>
      <c r="P3390" s="16" t="n">
        <f aca="false">IF(L3390&gt;0,O3390/L3390,"")</f>
        <v>-0.0666666666666666</v>
      </c>
    </row>
    <row r="3391" customFormat="false" ht="15" hidden="false" customHeight="false" outlineLevel="0" collapsed="false">
      <c r="A3391" s="2" t="str">
        <f aca="false">RAW_DATA!A3387</f>
        <v>ORD-103386</v>
      </c>
      <c r="B3391" s="2" t="str">
        <f aca="false">RAW_DATA!B3387</f>
        <v>CUST-3051</v>
      </c>
      <c r="C3391" s="2" t="str">
        <f aca="false">RAW_DATA!C3387</f>
        <v>Kids</v>
      </c>
      <c r="D3391" s="2" t="str">
        <f aca="false">RAW_DATA!D3387</f>
        <v>KID-FROCK-001</v>
      </c>
      <c r="E3391" s="14" t="str">
        <f aca="false">RAW_DATA!E3387</f>
        <v>2024-03-04</v>
      </c>
      <c r="F3391" s="14" t="str">
        <f aca="false">RAW_DATA!F3387</f>
        <v>2024-03-13</v>
      </c>
      <c r="G3391" s="2" t="str">
        <f aca="false">RAW_DATA!G3387</f>
        <v>Karnali</v>
      </c>
      <c r="H3391" s="4" t="n">
        <f aca="false">RAW_DATA!H3387</f>
        <v>12583.03</v>
      </c>
      <c r="I3391" s="5" t="n">
        <f aca="false">RAW_DATA!I3387</f>
        <v>20</v>
      </c>
      <c r="J3391" s="2" t="str">
        <f aca="false">RAW_DATA!J3387</f>
        <v>No</v>
      </c>
      <c r="K3391" s="15" t="n">
        <f aca="false">IF(AND(F3391&lt;&gt;"",E3391&lt;&gt;""),DATEVALUE(F3391)-DATEVALUE(E3391),"")</f>
        <v>9</v>
      </c>
      <c r="L3391" s="4" t="n">
        <f aca="false">H3391*(1-I3391/100)</f>
        <v>10066.424</v>
      </c>
      <c r="M3391" s="4" t="n">
        <f aca="false">H3391*CALCULATIONS!$B$2</f>
        <v>7549.818</v>
      </c>
      <c r="N3391" s="4" t="n">
        <f aca="false">IF(J3391="Yes",H3391*CALCULATIONS!$B$3,0)</f>
        <v>0</v>
      </c>
      <c r="O3391" s="4" t="n">
        <f aca="false">L3391-M3391-N3391</f>
        <v>2516.606</v>
      </c>
      <c r="P3391" s="16" t="n">
        <f aca="false">IF(L3391&gt;0,O3391/L3391,"")</f>
        <v>0.25</v>
      </c>
    </row>
    <row r="3392" customFormat="false" ht="15" hidden="false" customHeight="false" outlineLevel="0" collapsed="false">
      <c r="A3392" s="2" t="str">
        <f aca="false">RAW_DATA!A3388</f>
        <v>ORD-103387</v>
      </c>
      <c r="B3392" s="2" t="str">
        <f aca="false">RAW_DATA!B3388</f>
        <v>CUST-4463</v>
      </c>
      <c r="C3392" s="2" t="str">
        <f aca="false">RAW_DATA!C3388</f>
        <v>Women</v>
      </c>
      <c r="D3392" s="2" t="str">
        <f aca="false">RAW_DATA!D3388</f>
        <v>WOM-LEHENGA-001</v>
      </c>
      <c r="E3392" s="14" t="str">
        <f aca="false">RAW_DATA!E3388</f>
        <v>2024-06-04</v>
      </c>
      <c r="F3392" s="14" t="str">
        <f aca="false">RAW_DATA!F3388</f>
        <v>2024-06-12</v>
      </c>
      <c r="G3392" s="2" t="str">
        <f aca="false">RAW_DATA!G3388</f>
        <v>Sudurpashchim</v>
      </c>
      <c r="H3392" s="4" t="n">
        <f aca="false">RAW_DATA!H3388</f>
        <v>9189.09</v>
      </c>
      <c r="I3392" s="5" t="n">
        <f aca="false">RAW_DATA!I3388</f>
        <v>25</v>
      </c>
      <c r="J3392" s="2" t="str">
        <f aca="false">RAW_DATA!J3388</f>
        <v>No</v>
      </c>
      <c r="K3392" s="15" t="n">
        <f aca="false">IF(AND(F3392&lt;&gt;"",E3392&lt;&gt;""),DATEVALUE(F3392)-DATEVALUE(E3392),"")</f>
        <v>8</v>
      </c>
      <c r="L3392" s="4" t="n">
        <f aca="false">H3392*(1-I3392/100)</f>
        <v>6891.8175</v>
      </c>
      <c r="M3392" s="4" t="n">
        <f aca="false">H3392*CALCULATIONS!$B$2</f>
        <v>5513.454</v>
      </c>
      <c r="N3392" s="4" t="n">
        <f aca="false">IF(J3392="Yes",H3392*CALCULATIONS!$B$3,0)</f>
        <v>0</v>
      </c>
      <c r="O3392" s="4" t="n">
        <f aca="false">L3392-M3392-N3392</f>
        <v>1378.3635</v>
      </c>
      <c r="P3392" s="16" t="n">
        <f aca="false">IF(L3392&gt;0,O3392/L3392,"")</f>
        <v>0.2</v>
      </c>
    </row>
    <row r="3393" customFormat="false" ht="15" hidden="false" customHeight="false" outlineLevel="0" collapsed="false">
      <c r="A3393" s="2" t="str">
        <f aca="false">RAW_DATA!A3389</f>
        <v>ORD-103388</v>
      </c>
      <c r="B3393" s="2" t="str">
        <f aca="false">RAW_DATA!B3389</f>
        <v>CUST-2816</v>
      </c>
      <c r="C3393" s="2" t="str">
        <f aca="false">RAW_DATA!C3389</f>
        <v>Men</v>
      </c>
      <c r="D3393" s="2" t="str">
        <f aca="false">RAW_DATA!D3389</f>
        <v>MEN-SHIRT-001</v>
      </c>
      <c r="E3393" s="14" t="str">
        <f aca="false">RAW_DATA!E3389</f>
        <v>2024-04-11</v>
      </c>
      <c r="F3393" s="14" t="str">
        <f aca="false">RAW_DATA!F3389</f>
        <v>2024-04-19</v>
      </c>
      <c r="G3393" s="2" t="str">
        <f aca="false">RAW_DATA!G3389</f>
        <v>Bagmati</v>
      </c>
      <c r="H3393" s="4" t="n">
        <f aca="false">RAW_DATA!H3389</f>
        <v>4573.1</v>
      </c>
      <c r="I3393" s="5" t="n">
        <f aca="false">RAW_DATA!I3389</f>
        <v>0</v>
      </c>
      <c r="J3393" s="2" t="str">
        <f aca="false">RAW_DATA!J3389</f>
        <v>No</v>
      </c>
      <c r="K3393" s="15" t="n">
        <f aca="false">IF(AND(F3393&lt;&gt;"",E3393&lt;&gt;""),DATEVALUE(F3393)-DATEVALUE(E3393),"")</f>
        <v>8</v>
      </c>
      <c r="L3393" s="4" t="n">
        <f aca="false">H3393*(1-I3393/100)</f>
        <v>4573.1</v>
      </c>
      <c r="M3393" s="4" t="n">
        <f aca="false">H3393*CALCULATIONS!$B$2</f>
        <v>2743.86</v>
      </c>
      <c r="N3393" s="4" t="n">
        <f aca="false">IF(J3393="Yes",H3393*CALCULATIONS!$B$3,0)</f>
        <v>0</v>
      </c>
      <c r="O3393" s="4" t="n">
        <f aca="false">L3393-M3393-N3393</f>
        <v>1829.24</v>
      </c>
      <c r="P3393" s="16" t="n">
        <f aca="false">IF(L3393&gt;0,O3393/L3393,"")</f>
        <v>0.4</v>
      </c>
    </row>
    <row r="3394" customFormat="false" ht="15" hidden="false" customHeight="false" outlineLevel="0" collapsed="false">
      <c r="A3394" s="2" t="str">
        <f aca="false">RAW_DATA!A3390</f>
        <v>ORD-103389</v>
      </c>
      <c r="B3394" s="2" t="str">
        <f aca="false">RAW_DATA!B3390</f>
        <v>CUST-4792</v>
      </c>
      <c r="C3394" s="2" t="str">
        <f aca="false">RAW_DATA!C3390</f>
        <v>Kids</v>
      </c>
      <c r="D3394" s="2" t="str">
        <f aca="false">RAW_DATA!D3390</f>
        <v>KID-ONESIE-001</v>
      </c>
      <c r="E3394" s="14" t="str">
        <f aca="false">RAW_DATA!E3390</f>
        <v>2024-06-24</v>
      </c>
      <c r="F3394" s="14" t="str">
        <f aca="false">RAW_DATA!F3390</f>
        <v>2024-07-06</v>
      </c>
      <c r="G3394" s="2" t="str">
        <f aca="false">RAW_DATA!G3390</f>
        <v>Gandaki</v>
      </c>
      <c r="H3394" s="4" t="n">
        <f aca="false">RAW_DATA!H3390</f>
        <v>640.76</v>
      </c>
      <c r="I3394" s="5" t="n">
        <f aca="false">RAW_DATA!I3390</f>
        <v>10</v>
      </c>
      <c r="J3394" s="2" t="str">
        <f aca="false">RAW_DATA!J3390</f>
        <v>No</v>
      </c>
      <c r="K3394" s="15" t="n">
        <f aca="false">IF(AND(F3394&lt;&gt;"",E3394&lt;&gt;""),DATEVALUE(F3394)-DATEVALUE(E3394),"")</f>
        <v>12</v>
      </c>
      <c r="L3394" s="4" t="n">
        <f aca="false">H3394*(1-I3394/100)</f>
        <v>576.684</v>
      </c>
      <c r="M3394" s="4" t="n">
        <f aca="false">H3394*CALCULATIONS!$B$2</f>
        <v>384.456</v>
      </c>
      <c r="N3394" s="4" t="n">
        <f aca="false">IF(J3394="Yes",H3394*CALCULATIONS!$B$3,0)</f>
        <v>0</v>
      </c>
      <c r="O3394" s="4" t="n">
        <f aca="false">L3394-M3394-N3394</f>
        <v>192.228</v>
      </c>
      <c r="P3394" s="16" t="n">
        <f aca="false">IF(L3394&gt;0,O3394/L3394,"")</f>
        <v>0.333333333333333</v>
      </c>
    </row>
    <row r="3395" customFormat="false" ht="15" hidden="false" customHeight="false" outlineLevel="0" collapsed="false">
      <c r="A3395" s="2" t="str">
        <f aca="false">RAW_DATA!A3391</f>
        <v>ORD-103390</v>
      </c>
      <c r="B3395" s="2" t="str">
        <f aca="false">RAW_DATA!B3391</f>
        <v>CUST-6917</v>
      </c>
      <c r="C3395" s="2" t="str">
        <f aca="false">RAW_DATA!C3391</f>
        <v>Men</v>
      </c>
      <c r="D3395" s="2" t="str">
        <f aca="false">RAW_DATA!D3391</f>
        <v>MEN-SHIRT-002</v>
      </c>
      <c r="E3395" s="14" t="str">
        <f aca="false">RAW_DATA!E3391</f>
        <v>2024-06-07</v>
      </c>
      <c r="F3395" s="14" t="str">
        <f aca="false">RAW_DATA!F3391</f>
        <v>2024-06-11</v>
      </c>
      <c r="G3395" s="2" t="str">
        <f aca="false">RAW_DATA!G3391</f>
        <v>Madhesh</v>
      </c>
      <c r="H3395" s="4" t="n">
        <f aca="false">RAW_DATA!H3391</f>
        <v>10193.49</v>
      </c>
      <c r="I3395" s="5" t="n">
        <f aca="false">RAW_DATA!I3391</f>
        <v>20</v>
      </c>
      <c r="J3395" s="2" t="str">
        <f aca="false">RAW_DATA!J3391</f>
        <v>Yes</v>
      </c>
      <c r="K3395" s="15" t="n">
        <f aca="false">IF(AND(F3395&lt;&gt;"",E3395&lt;&gt;""),DATEVALUE(F3395)-DATEVALUE(E3395),"")</f>
        <v>4</v>
      </c>
      <c r="L3395" s="4" t="n">
        <f aca="false">H3395*(1-I3395/100)</f>
        <v>8154.792</v>
      </c>
      <c r="M3395" s="4" t="n">
        <f aca="false">H3395*CALCULATIONS!$B$2</f>
        <v>6116.094</v>
      </c>
      <c r="N3395" s="4" t="n">
        <f aca="false">IF(J3395="Yes",H3395*CALCULATIONS!$B$3,0)</f>
        <v>2038.698</v>
      </c>
      <c r="O3395" s="4" t="n">
        <f aca="false">L3395-M3395-N3395</f>
        <v>0</v>
      </c>
      <c r="P3395" s="16" t="n">
        <f aca="false">IF(L3395&gt;0,O3395/L3395,"")</f>
        <v>0</v>
      </c>
    </row>
    <row r="3396" customFormat="false" ht="15" hidden="false" customHeight="false" outlineLevel="0" collapsed="false">
      <c r="A3396" s="2" t="str">
        <f aca="false">RAW_DATA!A3392</f>
        <v>ORD-103391</v>
      </c>
      <c r="B3396" s="2" t="str">
        <f aca="false">RAW_DATA!B3392</f>
        <v>CUST-9246</v>
      </c>
      <c r="C3396" s="2" t="str">
        <f aca="false">RAW_DATA!C3392</f>
        <v>Women</v>
      </c>
      <c r="D3396" s="2" t="str">
        <f aca="false">RAW_DATA!D3392</f>
        <v>WOM-SCARF-001</v>
      </c>
      <c r="E3396" s="14" t="str">
        <f aca="false">RAW_DATA!E3392</f>
        <v>2024-07-16</v>
      </c>
      <c r="F3396" s="14" t="str">
        <f aca="false">RAW_DATA!F3392</f>
        <v>2024-07-21</v>
      </c>
      <c r="G3396" s="2" t="str">
        <f aca="false">RAW_DATA!G3392</f>
        <v>Lumbini</v>
      </c>
      <c r="H3396" s="4" t="n">
        <f aca="false">RAW_DATA!H3392</f>
        <v>1192.61</v>
      </c>
      <c r="I3396" s="5" t="n">
        <f aca="false">RAW_DATA!I3392</f>
        <v>30</v>
      </c>
      <c r="J3396" s="2" t="str">
        <f aca="false">RAW_DATA!J3392</f>
        <v>No</v>
      </c>
      <c r="K3396" s="15" t="n">
        <f aca="false">IF(AND(F3396&lt;&gt;"",E3396&lt;&gt;""),DATEVALUE(F3396)-DATEVALUE(E3396),"")</f>
        <v>5</v>
      </c>
      <c r="L3396" s="4" t="n">
        <f aca="false">H3396*(1-I3396/100)</f>
        <v>834.827</v>
      </c>
      <c r="M3396" s="4" t="n">
        <f aca="false">H3396*CALCULATIONS!$B$2</f>
        <v>715.566</v>
      </c>
      <c r="N3396" s="4" t="n">
        <f aca="false">IF(J3396="Yes",H3396*CALCULATIONS!$B$3,0)</f>
        <v>0</v>
      </c>
      <c r="O3396" s="4" t="n">
        <f aca="false">L3396-M3396-N3396</f>
        <v>119.261</v>
      </c>
      <c r="P3396" s="16" t="n">
        <f aca="false">IF(L3396&gt;0,O3396/L3396,"")</f>
        <v>0.142857142857143</v>
      </c>
    </row>
    <row r="3397" customFormat="false" ht="15" hidden="false" customHeight="false" outlineLevel="0" collapsed="false">
      <c r="A3397" s="2" t="str">
        <f aca="false">RAW_DATA!A3393</f>
        <v>ORD-103392</v>
      </c>
      <c r="B3397" s="2" t="str">
        <f aca="false">RAW_DATA!B3393</f>
        <v>CUST-6156</v>
      </c>
      <c r="C3397" s="2" t="str">
        <f aca="false">RAW_DATA!C3393</f>
        <v>Women</v>
      </c>
      <c r="D3397" s="2" t="str">
        <f aca="false">RAW_DATA!D3393</f>
        <v>WOM-TOP-001</v>
      </c>
      <c r="E3397" s="14" t="str">
        <f aca="false">RAW_DATA!E3393</f>
        <v>2024-06-30</v>
      </c>
      <c r="F3397" s="14" t="str">
        <f aca="false">RAW_DATA!F3393</f>
        <v>2024-07-08</v>
      </c>
      <c r="G3397" s="2" t="str">
        <f aca="false">RAW_DATA!G3393</f>
        <v>Bagmati</v>
      </c>
      <c r="H3397" s="4" t="n">
        <f aca="false">RAW_DATA!H3393</f>
        <v>2016.21</v>
      </c>
      <c r="I3397" s="5" t="n">
        <f aca="false">RAW_DATA!I3393</f>
        <v>5</v>
      </c>
      <c r="J3397" s="2" t="str">
        <f aca="false">RAW_DATA!J3393</f>
        <v>No</v>
      </c>
      <c r="K3397" s="15" t="n">
        <f aca="false">IF(AND(F3397&lt;&gt;"",E3397&lt;&gt;""),DATEVALUE(F3397)-DATEVALUE(E3397),"")</f>
        <v>8</v>
      </c>
      <c r="L3397" s="4" t="n">
        <f aca="false">H3397*(1-I3397/100)</f>
        <v>1915.3995</v>
      </c>
      <c r="M3397" s="4" t="n">
        <f aca="false">H3397*CALCULATIONS!$B$2</f>
        <v>1209.726</v>
      </c>
      <c r="N3397" s="4" t="n">
        <f aca="false">IF(J3397="Yes",H3397*CALCULATIONS!$B$3,0)</f>
        <v>0</v>
      </c>
      <c r="O3397" s="4" t="n">
        <f aca="false">L3397-M3397-N3397</f>
        <v>705.6735</v>
      </c>
      <c r="P3397" s="16" t="n">
        <f aca="false">IF(L3397&gt;0,O3397/L3397,"")</f>
        <v>0.368421052631579</v>
      </c>
    </row>
    <row r="3398" customFormat="false" ht="15" hidden="false" customHeight="false" outlineLevel="0" collapsed="false">
      <c r="A3398" s="2" t="str">
        <f aca="false">RAW_DATA!A3394</f>
        <v>ORD-103393</v>
      </c>
      <c r="B3398" s="2" t="str">
        <f aca="false">RAW_DATA!B3394</f>
        <v>CUST-5386</v>
      </c>
      <c r="C3398" s="2" t="str">
        <f aca="false">RAW_DATA!C3394</f>
        <v>Women</v>
      </c>
      <c r="D3398" s="2" t="str">
        <f aca="false">RAW_DATA!D3394</f>
        <v>WOM-DRESS-001</v>
      </c>
      <c r="E3398" s="14" t="str">
        <f aca="false">RAW_DATA!E3394</f>
        <v>2024-11-03</v>
      </c>
      <c r="F3398" s="14" t="str">
        <f aca="false">RAW_DATA!F3394</f>
        <v>2024-11-07</v>
      </c>
      <c r="G3398" s="2" t="str">
        <f aca="false">RAW_DATA!G3394</f>
        <v>Madhesh</v>
      </c>
      <c r="H3398" s="4" t="n">
        <f aca="false">RAW_DATA!H3394</f>
        <v>14662.39</v>
      </c>
      <c r="I3398" s="5" t="n">
        <f aca="false">RAW_DATA!I3394</f>
        <v>25</v>
      </c>
      <c r="J3398" s="2" t="str">
        <f aca="false">RAW_DATA!J3394</f>
        <v>Yes</v>
      </c>
      <c r="K3398" s="15" t="n">
        <f aca="false">IF(AND(F3398&lt;&gt;"",E3398&lt;&gt;""),DATEVALUE(F3398)-DATEVALUE(E3398),"")</f>
        <v>4</v>
      </c>
      <c r="L3398" s="4" t="n">
        <f aca="false">H3398*(1-I3398/100)</f>
        <v>10996.7925</v>
      </c>
      <c r="M3398" s="4" t="n">
        <f aca="false">H3398*CALCULATIONS!$B$2</f>
        <v>8797.434</v>
      </c>
      <c r="N3398" s="4" t="n">
        <f aca="false">IF(J3398="Yes",H3398*CALCULATIONS!$B$3,0)</f>
        <v>2932.478</v>
      </c>
      <c r="O3398" s="4" t="n">
        <f aca="false">L3398-M3398-N3398</f>
        <v>-733.1195</v>
      </c>
      <c r="P3398" s="16" t="n">
        <f aca="false">IF(L3398&gt;0,O3398/L3398,"")</f>
        <v>-0.0666666666666667</v>
      </c>
    </row>
    <row r="3399" customFormat="false" ht="15" hidden="false" customHeight="false" outlineLevel="0" collapsed="false">
      <c r="A3399" s="2" t="str">
        <f aca="false">RAW_DATA!A3395</f>
        <v>ORD-103394</v>
      </c>
      <c r="B3399" s="2" t="str">
        <f aca="false">RAW_DATA!B3395</f>
        <v>CUST-9605</v>
      </c>
      <c r="C3399" s="2" t="str">
        <f aca="false">RAW_DATA!C3395</f>
        <v>Men</v>
      </c>
      <c r="D3399" s="2" t="str">
        <f aca="false">RAW_DATA!D3395</f>
        <v>MEN-JEANS-002</v>
      </c>
      <c r="E3399" s="14" t="str">
        <f aca="false">RAW_DATA!E3395</f>
        <v>2024-11-12</v>
      </c>
      <c r="F3399" s="14" t="str">
        <f aca="false">RAW_DATA!F3395</f>
        <v>2024-11-19</v>
      </c>
      <c r="G3399" s="2" t="str">
        <f aca="false">RAW_DATA!G3395</f>
        <v>Karnali</v>
      </c>
      <c r="H3399" s="4" t="n">
        <f aca="false">RAW_DATA!H3395</f>
        <v>4350.11</v>
      </c>
      <c r="I3399" s="5" t="n">
        <f aca="false">RAW_DATA!I3395</f>
        <v>15</v>
      </c>
      <c r="J3399" s="2" t="str">
        <f aca="false">RAW_DATA!J3395</f>
        <v>No</v>
      </c>
      <c r="K3399" s="15" t="n">
        <f aca="false">IF(AND(F3399&lt;&gt;"",E3399&lt;&gt;""),DATEVALUE(F3399)-DATEVALUE(E3399),"")</f>
        <v>7</v>
      </c>
      <c r="L3399" s="4" t="n">
        <f aca="false">H3399*(1-I3399/100)</f>
        <v>3697.5935</v>
      </c>
      <c r="M3399" s="4" t="n">
        <f aca="false">H3399*CALCULATIONS!$B$2</f>
        <v>2610.066</v>
      </c>
      <c r="N3399" s="4" t="n">
        <f aca="false">IF(J3399="Yes",H3399*CALCULATIONS!$B$3,0)</f>
        <v>0</v>
      </c>
      <c r="O3399" s="4" t="n">
        <f aca="false">L3399-M3399-N3399</f>
        <v>1087.5275</v>
      </c>
      <c r="P3399" s="16" t="n">
        <f aca="false">IF(L3399&gt;0,O3399/L3399,"")</f>
        <v>0.294117647058824</v>
      </c>
    </row>
    <row r="3400" customFormat="false" ht="15" hidden="false" customHeight="false" outlineLevel="0" collapsed="false">
      <c r="A3400" s="2" t="str">
        <f aca="false">RAW_DATA!A3396</f>
        <v>ORD-103395</v>
      </c>
      <c r="B3400" s="2" t="str">
        <f aca="false">RAW_DATA!B3396</f>
        <v>CUST-5733</v>
      </c>
      <c r="C3400" s="2" t="str">
        <f aca="false">RAW_DATA!C3396</f>
        <v>Women</v>
      </c>
      <c r="D3400" s="2" t="str">
        <f aca="false">RAW_DATA!D3396</f>
        <v>WOM-SCARF-001</v>
      </c>
      <c r="E3400" s="14" t="str">
        <f aca="false">RAW_DATA!E3396</f>
        <v>2024-12-28</v>
      </c>
      <c r="F3400" s="14" t="str">
        <f aca="false">RAW_DATA!F3396</f>
        <v>2024-12-31</v>
      </c>
      <c r="G3400" s="2" t="str">
        <f aca="false">RAW_DATA!G3396</f>
        <v>Sudurpashchim</v>
      </c>
      <c r="H3400" s="4" t="n">
        <f aca="false">RAW_DATA!H3396</f>
        <v>9322.65</v>
      </c>
      <c r="I3400" s="5" t="n">
        <f aca="false">RAW_DATA!I3396</f>
        <v>5</v>
      </c>
      <c r="J3400" s="2" t="str">
        <f aca="false">RAW_DATA!J3396</f>
        <v>No</v>
      </c>
      <c r="K3400" s="15" t="n">
        <f aca="false">IF(AND(F3400&lt;&gt;"",E3400&lt;&gt;""),DATEVALUE(F3400)-DATEVALUE(E3400),"")</f>
        <v>3</v>
      </c>
      <c r="L3400" s="4" t="n">
        <f aca="false">H3400*(1-I3400/100)</f>
        <v>8856.5175</v>
      </c>
      <c r="M3400" s="4" t="n">
        <f aca="false">H3400*CALCULATIONS!$B$2</f>
        <v>5593.59</v>
      </c>
      <c r="N3400" s="4" t="n">
        <f aca="false">IF(J3400="Yes",H3400*CALCULATIONS!$B$3,0)</f>
        <v>0</v>
      </c>
      <c r="O3400" s="4" t="n">
        <f aca="false">L3400-M3400-N3400</f>
        <v>3262.9275</v>
      </c>
      <c r="P3400" s="16" t="n">
        <f aca="false">IF(L3400&gt;0,O3400/L3400,"")</f>
        <v>0.368421052631579</v>
      </c>
    </row>
    <row r="3401" customFormat="false" ht="15" hidden="false" customHeight="false" outlineLevel="0" collapsed="false">
      <c r="A3401" s="2" t="str">
        <f aca="false">RAW_DATA!A3397</f>
        <v>ORD-103396</v>
      </c>
      <c r="B3401" s="2" t="str">
        <f aca="false">RAW_DATA!B3397</f>
        <v>CUST-8387</v>
      </c>
      <c r="C3401" s="2" t="str">
        <f aca="false">RAW_DATA!C3397</f>
        <v>Men</v>
      </c>
      <c r="D3401" s="2" t="str">
        <f aca="false">RAW_DATA!D3397</f>
        <v>MEN-POLO-001</v>
      </c>
      <c r="E3401" s="14" t="str">
        <f aca="false">RAW_DATA!E3397</f>
        <v>2024-07-16</v>
      </c>
      <c r="F3401" s="14" t="str">
        <f aca="false">RAW_DATA!F3397</f>
        <v>2024-07-17</v>
      </c>
      <c r="G3401" s="2" t="str">
        <f aca="false">RAW_DATA!G3397</f>
        <v>Sudurpashchim</v>
      </c>
      <c r="H3401" s="4" t="n">
        <f aca="false">RAW_DATA!H3397</f>
        <v>562.45</v>
      </c>
      <c r="I3401" s="5" t="n">
        <f aca="false">RAW_DATA!I3397</f>
        <v>0</v>
      </c>
      <c r="J3401" s="2" t="str">
        <f aca="false">RAW_DATA!J3397</f>
        <v>Yes</v>
      </c>
      <c r="K3401" s="15" t="n">
        <f aca="false">IF(AND(F3401&lt;&gt;"",E3401&lt;&gt;""),DATEVALUE(F3401)-DATEVALUE(E3401),"")</f>
        <v>1</v>
      </c>
      <c r="L3401" s="4" t="n">
        <f aca="false">H3401*(1-I3401/100)</f>
        <v>562.45</v>
      </c>
      <c r="M3401" s="4" t="n">
        <f aca="false">H3401*CALCULATIONS!$B$2</f>
        <v>337.47</v>
      </c>
      <c r="N3401" s="4" t="n">
        <f aca="false">IF(J3401="Yes",H3401*CALCULATIONS!$B$3,0)</f>
        <v>112.49</v>
      </c>
      <c r="O3401" s="4" t="n">
        <f aca="false">L3401-M3401-N3401</f>
        <v>112.49</v>
      </c>
      <c r="P3401" s="16" t="n">
        <f aca="false">IF(L3401&gt;0,O3401/L3401,"")</f>
        <v>0.2</v>
      </c>
    </row>
    <row r="3402" customFormat="false" ht="15" hidden="false" customHeight="false" outlineLevel="0" collapsed="false">
      <c r="A3402" s="2" t="str">
        <f aca="false">RAW_DATA!A3398</f>
        <v>ORD-103397</v>
      </c>
      <c r="B3402" s="2" t="str">
        <f aca="false">RAW_DATA!B3398</f>
        <v>CUST-2435</v>
      </c>
      <c r="C3402" s="2" t="str">
        <f aca="false">RAW_DATA!C3398</f>
        <v>Men</v>
      </c>
      <c r="D3402" s="2" t="str">
        <f aca="false">RAW_DATA!D3398</f>
        <v>MEN-SHIRT-002</v>
      </c>
      <c r="E3402" s="14" t="str">
        <f aca="false">RAW_DATA!E3398</f>
        <v>2024-09-07</v>
      </c>
      <c r="F3402" s="14" t="str">
        <f aca="false">RAW_DATA!F3398</f>
        <v>2024-09-19</v>
      </c>
      <c r="G3402" s="2" t="str">
        <f aca="false">RAW_DATA!G3398</f>
        <v>Lumbini</v>
      </c>
      <c r="H3402" s="4" t="n">
        <f aca="false">RAW_DATA!H3398</f>
        <v>1159.36</v>
      </c>
      <c r="I3402" s="5" t="n">
        <f aca="false">RAW_DATA!I3398</f>
        <v>20</v>
      </c>
      <c r="J3402" s="2" t="str">
        <f aca="false">RAW_DATA!J3398</f>
        <v>No</v>
      </c>
      <c r="K3402" s="15" t="n">
        <f aca="false">IF(AND(F3402&lt;&gt;"",E3402&lt;&gt;""),DATEVALUE(F3402)-DATEVALUE(E3402),"")</f>
        <v>12</v>
      </c>
      <c r="L3402" s="4" t="n">
        <f aca="false">H3402*(1-I3402/100)</f>
        <v>927.488</v>
      </c>
      <c r="M3402" s="4" t="n">
        <f aca="false">H3402*CALCULATIONS!$B$2</f>
        <v>695.616</v>
      </c>
      <c r="N3402" s="4" t="n">
        <f aca="false">IF(J3402="Yes",H3402*CALCULATIONS!$B$3,0)</f>
        <v>0</v>
      </c>
      <c r="O3402" s="4" t="n">
        <f aca="false">L3402-M3402-N3402</f>
        <v>231.872</v>
      </c>
      <c r="P3402" s="16" t="n">
        <f aca="false">IF(L3402&gt;0,O3402/L3402,"")</f>
        <v>0.25</v>
      </c>
    </row>
    <row r="3403" customFormat="false" ht="15" hidden="false" customHeight="false" outlineLevel="0" collapsed="false">
      <c r="A3403" s="2" t="str">
        <f aca="false">RAW_DATA!A3399</f>
        <v>ORD-103398</v>
      </c>
      <c r="B3403" s="2" t="str">
        <f aca="false">RAW_DATA!B3399</f>
        <v>CUST-2550</v>
      </c>
      <c r="C3403" s="2" t="str">
        <f aca="false">RAW_DATA!C3399</f>
        <v>Women</v>
      </c>
      <c r="D3403" s="2" t="str">
        <f aca="false">RAW_DATA!D3399</f>
        <v>WOM-KURTA-001</v>
      </c>
      <c r="E3403" s="14" t="str">
        <f aca="false">RAW_DATA!E3399</f>
        <v>2024-11-25</v>
      </c>
      <c r="F3403" s="14" t="str">
        <f aca="false">RAW_DATA!F3399</f>
        <v>2024-11-29</v>
      </c>
      <c r="G3403" s="2" t="str">
        <f aca="false">RAW_DATA!G3399</f>
        <v>Bagmati</v>
      </c>
      <c r="H3403" s="4" t="n">
        <f aca="false">RAW_DATA!H3399</f>
        <v>9237.13</v>
      </c>
      <c r="I3403" s="5" t="n">
        <f aca="false">RAW_DATA!I3399</f>
        <v>20</v>
      </c>
      <c r="J3403" s="2" t="str">
        <f aca="false">RAW_DATA!J3399</f>
        <v>No</v>
      </c>
      <c r="K3403" s="15" t="n">
        <f aca="false">IF(AND(F3403&lt;&gt;"",E3403&lt;&gt;""),DATEVALUE(F3403)-DATEVALUE(E3403),"")</f>
        <v>4</v>
      </c>
      <c r="L3403" s="4" t="n">
        <f aca="false">H3403*(1-I3403/100)</f>
        <v>7389.704</v>
      </c>
      <c r="M3403" s="4" t="n">
        <f aca="false">H3403*CALCULATIONS!$B$2</f>
        <v>5542.278</v>
      </c>
      <c r="N3403" s="4" t="n">
        <f aca="false">IF(J3403="Yes",H3403*CALCULATIONS!$B$3,0)</f>
        <v>0</v>
      </c>
      <c r="O3403" s="4" t="n">
        <f aca="false">L3403-M3403-N3403</f>
        <v>1847.426</v>
      </c>
      <c r="P3403" s="16" t="n">
        <f aca="false">IF(L3403&gt;0,O3403/L3403,"")</f>
        <v>0.25</v>
      </c>
    </row>
    <row r="3404" customFormat="false" ht="15" hidden="false" customHeight="false" outlineLevel="0" collapsed="false">
      <c r="A3404" s="2" t="str">
        <f aca="false">RAW_DATA!A3400</f>
        <v>ORD-103399</v>
      </c>
      <c r="B3404" s="2" t="str">
        <f aca="false">RAW_DATA!B3400</f>
        <v>CUST-9536</v>
      </c>
      <c r="C3404" s="2" t="str">
        <f aca="false">RAW_DATA!C3400</f>
        <v>Men</v>
      </c>
      <c r="D3404" s="2" t="str">
        <f aca="false">RAW_DATA!D3400</f>
        <v>MEN-JEANS-002</v>
      </c>
      <c r="E3404" s="14" t="str">
        <f aca="false">RAW_DATA!E3400</f>
        <v>2024-01-11</v>
      </c>
      <c r="F3404" s="14" t="str">
        <f aca="false">RAW_DATA!F3400</f>
        <v>2024-01-13</v>
      </c>
      <c r="G3404" s="2" t="str">
        <f aca="false">RAW_DATA!G3400</f>
        <v>Madhesh</v>
      </c>
      <c r="H3404" s="4" t="n">
        <f aca="false">RAW_DATA!H3400</f>
        <v>13999.8</v>
      </c>
      <c r="I3404" s="5" t="n">
        <f aca="false">RAW_DATA!I3400</f>
        <v>15</v>
      </c>
      <c r="J3404" s="2" t="str">
        <f aca="false">RAW_DATA!J3400</f>
        <v>No</v>
      </c>
      <c r="K3404" s="15" t="n">
        <f aca="false">IF(AND(F3404&lt;&gt;"",E3404&lt;&gt;""),DATEVALUE(F3404)-DATEVALUE(E3404),"")</f>
        <v>2</v>
      </c>
      <c r="L3404" s="4" t="n">
        <f aca="false">H3404*(1-I3404/100)</f>
        <v>11899.83</v>
      </c>
      <c r="M3404" s="4" t="n">
        <f aca="false">H3404*CALCULATIONS!$B$2</f>
        <v>8399.88</v>
      </c>
      <c r="N3404" s="4" t="n">
        <f aca="false">IF(J3404="Yes",H3404*CALCULATIONS!$B$3,0)</f>
        <v>0</v>
      </c>
      <c r="O3404" s="4" t="n">
        <f aca="false">L3404-M3404-N3404</f>
        <v>3499.95</v>
      </c>
      <c r="P3404" s="16" t="n">
        <f aca="false">IF(L3404&gt;0,O3404/L3404,"")</f>
        <v>0.294117647058824</v>
      </c>
    </row>
    <row r="3405" customFormat="false" ht="15" hidden="false" customHeight="false" outlineLevel="0" collapsed="false">
      <c r="A3405" s="2" t="str">
        <f aca="false">RAW_DATA!A3401</f>
        <v>ORD-103400</v>
      </c>
      <c r="B3405" s="2" t="str">
        <f aca="false">RAW_DATA!B3401</f>
        <v>CUST-5450</v>
      </c>
      <c r="C3405" s="2" t="str">
        <f aca="false">RAW_DATA!C3401</f>
        <v>Women</v>
      </c>
      <c r="D3405" s="2" t="str">
        <f aca="false">RAW_DATA!D3401</f>
        <v>WOM-SCARF-001</v>
      </c>
      <c r="E3405" s="14" t="str">
        <f aca="false">RAW_DATA!E3401</f>
        <v>2024-11-21</v>
      </c>
      <c r="F3405" s="14" t="str">
        <f aca="false">RAW_DATA!F3401</f>
        <v>2024-11-28</v>
      </c>
      <c r="G3405" s="2" t="str">
        <f aca="false">RAW_DATA!G3401</f>
        <v>Madhesh</v>
      </c>
      <c r="H3405" s="4" t="n">
        <f aca="false">RAW_DATA!H3401</f>
        <v>5989.28</v>
      </c>
      <c r="I3405" s="5" t="n">
        <f aca="false">RAW_DATA!I3401</f>
        <v>20</v>
      </c>
      <c r="J3405" s="2" t="str">
        <f aca="false">RAW_DATA!J3401</f>
        <v>No</v>
      </c>
      <c r="K3405" s="15" t="n">
        <f aca="false">IF(AND(F3405&lt;&gt;"",E3405&lt;&gt;""),DATEVALUE(F3405)-DATEVALUE(E3405),"")</f>
        <v>7</v>
      </c>
      <c r="L3405" s="4" t="n">
        <f aca="false">H3405*(1-I3405/100)</f>
        <v>4791.424</v>
      </c>
      <c r="M3405" s="4" t="n">
        <f aca="false">H3405*CALCULATIONS!$B$2</f>
        <v>3593.568</v>
      </c>
      <c r="N3405" s="4" t="n">
        <f aca="false">IF(J3405="Yes",H3405*CALCULATIONS!$B$3,0)</f>
        <v>0</v>
      </c>
      <c r="O3405" s="4" t="n">
        <f aca="false">L3405-M3405-N3405</f>
        <v>1197.856</v>
      </c>
      <c r="P3405" s="16" t="n">
        <f aca="false">IF(L3405&gt;0,O3405/L3405,"")</f>
        <v>0.25</v>
      </c>
    </row>
    <row r="3406" customFormat="false" ht="15" hidden="false" customHeight="false" outlineLevel="0" collapsed="false">
      <c r="A3406" s="2" t="str">
        <f aca="false">RAW_DATA!A3402</f>
        <v>ORD-103401</v>
      </c>
      <c r="B3406" s="2" t="str">
        <f aca="false">RAW_DATA!B3402</f>
        <v>CUST-1877</v>
      </c>
      <c r="C3406" s="2" t="str">
        <f aca="false">RAW_DATA!C3402</f>
        <v>Women</v>
      </c>
      <c r="D3406" s="2" t="str">
        <f aca="false">RAW_DATA!D3402</f>
        <v>WOM-CARDIGAN-001</v>
      </c>
      <c r="E3406" s="14" t="str">
        <f aca="false">RAW_DATA!E3402</f>
        <v>2024-05-06</v>
      </c>
      <c r="F3406" s="14" t="str">
        <f aca="false">RAW_DATA!F3402</f>
        <v>2024-05-11</v>
      </c>
      <c r="G3406" s="2" t="str">
        <f aca="false">RAW_DATA!G3402</f>
        <v>Bagmati</v>
      </c>
      <c r="H3406" s="4" t="n">
        <f aca="false">RAW_DATA!H3402</f>
        <v>13523.65</v>
      </c>
      <c r="I3406" s="5" t="n">
        <f aca="false">RAW_DATA!I3402</f>
        <v>0</v>
      </c>
      <c r="J3406" s="2" t="str">
        <f aca="false">RAW_DATA!J3402</f>
        <v>Yes</v>
      </c>
      <c r="K3406" s="15" t="n">
        <f aca="false">IF(AND(F3406&lt;&gt;"",E3406&lt;&gt;""),DATEVALUE(F3406)-DATEVALUE(E3406),"")</f>
        <v>5</v>
      </c>
      <c r="L3406" s="4" t="n">
        <f aca="false">H3406*(1-I3406/100)</f>
        <v>13523.65</v>
      </c>
      <c r="M3406" s="4" t="n">
        <f aca="false">H3406*CALCULATIONS!$B$2</f>
        <v>8114.19</v>
      </c>
      <c r="N3406" s="4" t="n">
        <f aca="false">IF(J3406="Yes",H3406*CALCULATIONS!$B$3,0)</f>
        <v>2704.73</v>
      </c>
      <c r="O3406" s="4" t="n">
        <f aca="false">L3406-M3406-N3406</f>
        <v>2704.73</v>
      </c>
      <c r="P3406" s="16" t="n">
        <f aca="false">IF(L3406&gt;0,O3406/L3406,"")</f>
        <v>0.2</v>
      </c>
    </row>
    <row r="3407" customFormat="false" ht="15" hidden="false" customHeight="false" outlineLevel="0" collapsed="false">
      <c r="A3407" s="2" t="str">
        <f aca="false">RAW_DATA!A3403</f>
        <v>ORD-103402</v>
      </c>
      <c r="B3407" s="2" t="str">
        <f aca="false">RAW_DATA!B3403</f>
        <v>CUST-4635</v>
      </c>
      <c r="C3407" s="2" t="str">
        <f aca="false">RAW_DATA!C3403</f>
        <v>Kids</v>
      </c>
      <c r="D3407" s="2" t="str">
        <f aca="false">RAW_DATA!D3403</f>
        <v>KID-HOODIE-001</v>
      </c>
      <c r="E3407" s="14" t="str">
        <f aca="false">RAW_DATA!E3403</f>
        <v>2024-08-15</v>
      </c>
      <c r="F3407" s="14" t="str">
        <f aca="false">RAW_DATA!F3403</f>
        <v>2024-08-20</v>
      </c>
      <c r="G3407" s="2" t="str">
        <f aca="false">RAW_DATA!G3403</f>
        <v>Lumbini</v>
      </c>
      <c r="H3407" s="4" t="n">
        <f aca="false">RAW_DATA!H3403</f>
        <v>11425.66</v>
      </c>
      <c r="I3407" s="5" t="n">
        <f aca="false">RAW_DATA!I3403</f>
        <v>0</v>
      </c>
      <c r="J3407" s="2" t="str">
        <f aca="false">RAW_DATA!J3403</f>
        <v>No</v>
      </c>
      <c r="K3407" s="15" t="n">
        <f aca="false">IF(AND(F3407&lt;&gt;"",E3407&lt;&gt;""),DATEVALUE(F3407)-DATEVALUE(E3407),"")</f>
        <v>5</v>
      </c>
      <c r="L3407" s="4" t="n">
        <f aca="false">H3407*(1-I3407/100)</f>
        <v>11425.66</v>
      </c>
      <c r="M3407" s="4" t="n">
        <f aca="false">H3407*CALCULATIONS!$B$2</f>
        <v>6855.396</v>
      </c>
      <c r="N3407" s="4" t="n">
        <f aca="false">IF(J3407="Yes",H3407*CALCULATIONS!$B$3,0)</f>
        <v>0</v>
      </c>
      <c r="O3407" s="4" t="n">
        <f aca="false">L3407-M3407-N3407</f>
        <v>4570.264</v>
      </c>
      <c r="P3407" s="16" t="n">
        <f aca="false">IF(L3407&gt;0,O3407/L3407,"")</f>
        <v>0.4</v>
      </c>
    </row>
    <row r="3408" customFormat="false" ht="15" hidden="false" customHeight="false" outlineLevel="0" collapsed="false">
      <c r="A3408" s="2" t="str">
        <f aca="false">RAW_DATA!A3404</f>
        <v>ORD-103403</v>
      </c>
      <c r="B3408" s="2" t="str">
        <f aca="false">RAW_DATA!B3404</f>
        <v>CUST-8276</v>
      </c>
      <c r="C3408" s="2" t="str">
        <f aca="false">RAW_DATA!C3404</f>
        <v>Women</v>
      </c>
      <c r="D3408" s="2" t="str">
        <f aca="false">RAW_DATA!D3404</f>
        <v>WOM-BLOUSE-001</v>
      </c>
      <c r="E3408" s="14" t="str">
        <f aca="false">RAW_DATA!E3404</f>
        <v>2024-04-13</v>
      </c>
      <c r="F3408" s="14" t="str">
        <f aca="false">RAW_DATA!F3404</f>
        <v>2024-04-22</v>
      </c>
      <c r="G3408" s="2" t="str">
        <f aca="false">RAW_DATA!G3404</f>
        <v>Gandaki</v>
      </c>
      <c r="H3408" s="4" t="n">
        <f aca="false">RAW_DATA!H3404</f>
        <v>9135.02</v>
      </c>
      <c r="I3408" s="5" t="n">
        <f aca="false">RAW_DATA!I3404</f>
        <v>10</v>
      </c>
      <c r="J3408" s="2" t="str">
        <f aca="false">RAW_DATA!J3404</f>
        <v>No</v>
      </c>
      <c r="K3408" s="15" t="n">
        <f aca="false">IF(AND(F3408&lt;&gt;"",E3408&lt;&gt;""),DATEVALUE(F3408)-DATEVALUE(E3408),"")</f>
        <v>9</v>
      </c>
      <c r="L3408" s="4" t="n">
        <f aca="false">H3408*(1-I3408/100)</f>
        <v>8221.518</v>
      </c>
      <c r="M3408" s="4" t="n">
        <f aca="false">H3408*CALCULATIONS!$B$2</f>
        <v>5481.012</v>
      </c>
      <c r="N3408" s="4" t="n">
        <f aca="false">IF(J3408="Yes",H3408*CALCULATIONS!$B$3,0)</f>
        <v>0</v>
      </c>
      <c r="O3408" s="4" t="n">
        <f aca="false">L3408-M3408-N3408</f>
        <v>2740.506</v>
      </c>
      <c r="P3408" s="16" t="n">
        <f aca="false">IF(L3408&gt;0,O3408/L3408,"")</f>
        <v>0.333333333333333</v>
      </c>
    </row>
    <row r="3409" customFormat="false" ht="15" hidden="false" customHeight="false" outlineLevel="0" collapsed="false">
      <c r="A3409" s="2" t="str">
        <f aca="false">RAW_DATA!A3405</f>
        <v>ORD-103404</v>
      </c>
      <c r="B3409" s="2" t="str">
        <f aca="false">RAW_DATA!B3405</f>
        <v>CUST-1853</v>
      </c>
      <c r="C3409" s="2" t="str">
        <f aca="false">RAW_DATA!C3405</f>
        <v>Women</v>
      </c>
      <c r="D3409" s="2" t="str">
        <f aca="false">RAW_DATA!D3405</f>
        <v>WOM-SAREE-001</v>
      </c>
      <c r="E3409" s="14" t="str">
        <f aca="false">RAW_DATA!E3405</f>
        <v>2024-10-20</v>
      </c>
      <c r="F3409" s="14" t="str">
        <f aca="false">RAW_DATA!F3405</f>
        <v>2024-10-27</v>
      </c>
      <c r="G3409" s="2" t="str">
        <f aca="false">RAW_DATA!G3405</f>
        <v>Sudurpashchim</v>
      </c>
      <c r="H3409" s="4" t="n">
        <f aca="false">RAW_DATA!H3405</f>
        <v>6914.07</v>
      </c>
      <c r="I3409" s="5" t="n">
        <f aca="false">RAW_DATA!I3405</f>
        <v>0</v>
      </c>
      <c r="J3409" s="2" t="str">
        <f aca="false">RAW_DATA!J3405</f>
        <v>No</v>
      </c>
      <c r="K3409" s="15" t="n">
        <f aca="false">IF(AND(F3409&lt;&gt;"",E3409&lt;&gt;""),DATEVALUE(F3409)-DATEVALUE(E3409),"")</f>
        <v>7</v>
      </c>
      <c r="L3409" s="4" t="n">
        <f aca="false">H3409*(1-I3409/100)</f>
        <v>6914.07</v>
      </c>
      <c r="M3409" s="4" t="n">
        <f aca="false">H3409*CALCULATIONS!$B$2</f>
        <v>4148.442</v>
      </c>
      <c r="N3409" s="4" t="n">
        <f aca="false">IF(J3409="Yes",H3409*CALCULATIONS!$B$3,0)</f>
        <v>0</v>
      </c>
      <c r="O3409" s="4" t="n">
        <f aca="false">L3409-M3409-N3409</f>
        <v>2765.628</v>
      </c>
      <c r="P3409" s="16" t="n">
        <f aca="false">IF(L3409&gt;0,O3409/L3409,"")</f>
        <v>0.4</v>
      </c>
    </row>
    <row r="3410" customFormat="false" ht="15" hidden="false" customHeight="false" outlineLevel="0" collapsed="false">
      <c r="A3410" s="2" t="str">
        <f aca="false">RAW_DATA!A3406</f>
        <v>ORD-103405</v>
      </c>
      <c r="B3410" s="2" t="str">
        <f aca="false">RAW_DATA!B3406</f>
        <v>CUST-6843</v>
      </c>
      <c r="C3410" s="2" t="str">
        <f aca="false">RAW_DATA!C3406</f>
        <v>Kids</v>
      </c>
      <c r="D3410" s="2" t="str">
        <f aca="false">RAW_DATA!D3406</f>
        <v>KID-JACKET-001</v>
      </c>
      <c r="E3410" s="14" t="str">
        <f aca="false">RAW_DATA!E3406</f>
        <v>2024-05-17</v>
      </c>
      <c r="F3410" s="14" t="str">
        <f aca="false">RAW_DATA!F3406</f>
        <v>2024-05-21</v>
      </c>
      <c r="G3410" s="2" t="str">
        <f aca="false">RAW_DATA!G3406</f>
        <v>Gandaki</v>
      </c>
      <c r="H3410" s="4" t="n">
        <f aca="false">RAW_DATA!H3406</f>
        <v>13867.75</v>
      </c>
      <c r="I3410" s="5" t="n">
        <f aca="false">RAW_DATA!I3406</f>
        <v>5</v>
      </c>
      <c r="J3410" s="2" t="str">
        <f aca="false">RAW_DATA!J3406</f>
        <v>Yes</v>
      </c>
      <c r="K3410" s="15" t="n">
        <f aca="false">IF(AND(F3410&lt;&gt;"",E3410&lt;&gt;""),DATEVALUE(F3410)-DATEVALUE(E3410),"")</f>
        <v>4</v>
      </c>
      <c r="L3410" s="4" t="n">
        <f aca="false">H3410*(1-I3410/100)</f>
        <v>13174.3625</v>
      </c>
      <c r="M3410" s="4" t="n">
        <f aca="false">H3410*CALCULATIONS!$B$2</f>
        <v>8320.65</v>
      </c>
      <c r="N3410" s="4" t="n">
        <f aca="false">IF(J3410="Yes",H3410*CALCULATIONS!$B$3,0)</f>
        <v>2773.55</v>
      </c>
      <c r="O3410" s="4" t="n">
        <f aca="false">L3410-M3410-N3410</f>
        <v>2080.1625</v>
      </c>
      <c r="P3410" s="16" t="n">
        <f aca="false">IF(L3410&gt;0,O3410/L3410,"")</f>
        <v>0.157894736842105</v>
      </c>
    </row>
    <row r="3411" customFormat="false" ht="15" hidden="false" customHeight="false" outlineLevel="0" collapsed="false">
      <c r="A3411" s="2" t="str">
        <f aca="false">RAW_DATA!A3407</f>
        <v>ORD-103406</v>
      </c>
      <c r="B3411" s="2" t="str">
        <f aca="false">RAW_DATA!B3407</f>
        <v>CUST-7670</v>
      </c>
      <c r="C3411" s="2" t="str">
        <f aca="false">RAW_DATA!C3407</f>
        <v>Men</v>
      </c>
      <c r="D3411" s="2" t="str">
        <f aca="false">RAW_DATA!D3407</f>
        <v>MEN-KURTA-001</v>
      </c>
      <c r="E3411" s="14" t="str">
        <f aca="false">RAW_DATA!E3407</f>
        <v>2024-04-29</v>
      </c>
      <c r="F3411" s="14" t="str">
        <f aca="false">RAW_DATA!F3407</f>
        <v>2024-05-06</v>
      </c>
      <c r="G3411" s="2" t="str">
        <f aca="false">RAW_DATA!G3407</f>
        <v>Madhesh</v>
      </c>
      <c r="H3411" s="4" t="n">
        <f aca="false">RAW_DATA!H3407</f>
        <v>3798.02</v>
      </c>
      <c r="I3411" s="5" t="n">
        <f aca="false">RAW_DATA!I3407</f>
        <v>10</v>
      </c>
      <c r="J3411" s="2" t="str">
        <f aca="false">RAW_DATA!J3407</f>
        <v>No</v>
      </c>
      <c r="K3411" s="15" t="n">
        <f aca="false">IF(AND(F3411&lt;&gt;"",E3411&lt;&gt;""),DATEVALUE(F3411)-DATEVALUE(E3411),"")</f>
        <v>7</v>
      </c>
      <c r="L3411" s="4" t="n">
        <f aca="false">H3411*(1-I3411/100)</f>
        <v>3418.218</v>
      </c>
      <c r="M3411" s="4" t="n">
        <f aca="false">H3411*CALCULATIONS!$B$2</f>
        <v>2278.812</v>
      </c>
      <c r="N3411" s="4" t="n">
        <f aca="false">IF(J3411="Yes",H3411*CALCULATIONS!$B$3,0)</f>
        <v>0</v>
      </c>
      <c r="O3411" s="4" t="n">
        <f aca="false">L3411-M3411-N3411</f>
        <v>1139.406</v>
      </c>
      <c r="P3411" s="16" t="n">
        <f aca="false">IF(L3411&gt;0,O3411/L3411,"")</f>
        <v>0.333333333333333</v>
      </c>
    </row>
    <row r="3412" customFormat="false" ht="15" hidden="false" customHeight="false" outlineLevel="0" collapsed="false">
      <c r="A3412" s="2" t="str">
        <f aca="false">RAW_DATA!A3408</f>
        <v>ORD-103407</v>
      </c>
      <c r="B3412" s="2" t="str">
        <f aca="false">RAW_DATA!B3408</f>
        <v>CUST-4458</v>
      </c>
      <c r="C3412" s="2" t="str">
        <f aca="false">RAW_DATA!C3408</f>
        <v>Kids</v>
      </c>
      <c r="D3412" s="2" t="str">
        <f aca="false">RAW_DATA!D3408</f>
        <v>KID-UNIFORM-001</v>
      </c>
      <c r="E3412" s="14" t="str">
        <f aca="false">RAW_DATA!E3408</f>
        <v>2024-02-25</v>
      </c>
      <c r="F3412" s="14" t="str">
        <f aca="false">RAW_DATA!F3408</f>
        <v>2024-03-01</v>
      </c>
      <c r="G3412" s="2" t="str">
        <f aca="false">RAW_DATA!G3408</f>
        <v>Madhesh</v>
      </c>
      <c r="H3412" s="4" t="n">
        <f aca="false">RAW_DATA!H3408</f>
        <v>3817.77</v>
      </c>
      <c r="I3412" s="5" t="n">
        <f aca="false">RAW_DATA!I3408</f>
        <v>5</v>
      </c>
      <c r="J3412" s="2" t="str">
        <f aca="false">RAW_DATA!J3408</f>
        <v>No</v>
      </c>
      <c r="K3412" s="15" t="n">
        <f aca="false">IF(AND(F3412&lt;&gt;"",E3412&lt;&gt;""),DATEVALUE(F3412)-DATEVALUE(E3412),"")</f>
        <v>5</v>
      </c>
      <c r="L3412" s="4" t="n">
        <f aca="false">H3412*(1-I3412/100)</f>
        <v>3626.8815</v>
      </c>
      <c r="M3412" s="4" t="n">
        <f aca="false">H3412*CALCULATIONS!$B$2</f>
        <v>2290.662</v>
      </c>
      <c r="N3412" s="4" t="n">
        <f aca="false">IF(J3412="Yes",H3412*CALCULATIONS!$B$3,0)</f>
        <v>0</v>
      </c>
      <c r="O3412" s="4" t="n">
        <f aca="false">L3412-M3412-N3412</f>
        <v>1336.2195</v>
      </c>
      <c r="P3412" s="16" t="n">
        <f aca="false">IF(L3412&gt;0,O3412/L3412,"")</f>
        <v>0.368421052631579</v>
      </c>
    </row>
    <row r="3413" customFormat="false" ht="15" hidden="false" customHeight="false" outlineLevel="0" collapsed="false">
      <c r="A3413" s="2" t="str">
        <f aca="false">RAW_DATA!A3409</f>
        <v>ORD-103408</v>
      </c>
      <c r="B3413" s="2" t="str">
        <f aca="false">RAW_DATA!B3409</f>
        <v>CUST-3950</v>
      </c>
      <c r="C3413" s="2" t="str">
        <f aca="false">RAW_DATA!C3409</f>
        <v>Women</v>
      </c>
      <c r="D3413" s="2" t="str">
        <f aca="false">RAW_DATA!D3409</f>
        <v>WOM-BLOUSE-001</v>
      </c>
      <c r="E3413" s="14" t="str">
        <f aca="false">RAW_DATA!E3409</f>
        <v>2024-01-29</v>
      </c>
      <c r="F3413" s="14" t="str">
        <f aca="false">RAW_DATA!F3409</f>
        <v>2024-02-02</v>
      </c>
      <c r="G3413" s="2" t="str">
        <f aca="false">RAW_DATA!G3409</f>
        <v>Bagmati</v>
      </c>
      <c r="H3413" s="4" t="n">
        <f aca="false">RAW_DATA!H3409</f>
        <v>13208.29</v>
      </c>
      <c r="I3413" s="5" t="n">
        <f aca="false">RAW_DATA!I3409</f>
        <v>0</v>
      </c>
      <c r="J3413" s="2" t="str">
        <f aca="false">RAW_DATA!J3409</f>
        <v>No</v>
      </c>
      <c r="K3413" s="15" t="n">
        <f aca="false">IF(AND(F3413&lt;&gt;"",E3413&lt;&gt;""),DATEVALUE(F3413)-DATEVALUE(E3413),"")</f>
        <v>4</v>
      </c>
      <c r="L3413" s="4" t="n">
        <f aca="false">H3413*(1-I3413/100)</f>
        <v>13208.29</v>
      </c>
      <c r="M3413" s="4" t="n">
        <f aca="false">H3413*CALCULATIONS!$B$2</f>
        <v>7924.974</v>
      </c>
      <c r="N3413" s="4" t="n">
        <f aca="false">IF(J3413="Yes",H3413*CALCULATIONS!$B$3,0)</f>
        <v>0</v>
      </c>
      <c r="O3413" s="4" t="n">
        <f aca="false">L3413-M3413-N3413</f>
        <v>5283.316</v>
      </c>
      <c r="P3413" s="16" t="n">
        <f aca="false">IF(L3413&gt;0,O3413/L3413,"")</f>
        <v>0.4</v>
      </c>
    </row>
    <row r="3414" customFormat="false" ht="15" hidden="false" customHeight="false" outlineLevel="0" collapsed="false">
      <c r="A3414" s="2" t="str">
        <f aca="false">RAW_DATA!A3410</f>
        <v>ORD-103409</v>
      </c>
      <c r="B3414" s="2" t="str">
        <f aca="false">RAW_DATA!B3410</f>
        <v>CUST-8477</v>
      </c>
      <c r="C3414" s="2" t="str">
        <f aca="false">RAW_DATA!C3410</f>
        <v>Men</v>
      </c>
      <c r="D3414" s="2" t="str">
        <f aca="false">RAW_DATA!D3410</f>
        <v>MEN-POLO-001</v>
      </c>
      <c r="E3414" s="14" t="str">
        <f aca="false">RAW_DATA!E3410</f>
        <v>2024-02-27</v>
      </c>
      <c r="F3414" s="14" t="str">
        <f aca="false">RAW_DATA!F3410</f>
        <v>2024-03-11</v>
      </c>
      <c r="G3414" s="2" t="str">
        <f aca="false">RAW_DATA!G3410</f>
        <v>Sudurpashchim</v>
      </c>
      <c r="H3414" s="4" t="n">
        <f aca="false">RAW_DATA!H3410</f>
        <v>10930.44</v>
      </c>
      <c r="I3414" s="5" t="n">
        <f aca="false">RAW_DATA!I3410</f>
        <v>5</v>
      </c>
      <c r="J3414" s="2" t="str">
        <f aca="false">RAW_DATA!J3410</f>
        <v>No</v>
      </c>
      <c r="K3414" s="15" t="n">
        <f aca="false">IF(AND(F3414&lt;&gt;"",E3414&lt;&gt;""),DATEVALUE(F3414)-DATEVALUE(E3414),"")</f>
        <v>13</v>
      </c>
      <c r="L3414" s="4" t="n">
        <f aca="false">H3414*(1-I3414/100)</f>
        <v>10383.918</v>
      </c>
      <c r="M3414" s="4" t="n">
        <f aca="false">H3414*CALCULATIONS!$B$2</f>
        <v>6558.264</v>
      </c>
      <c r="N3414" s="4" t="n">
        <f aca="false">IF(J3414="Yes",H3414*CALCULATIONS!$B$3,0)</f>
        <v>0</v>
      </c>
      <c r="O3414" s="4" t="n">
        <f aca="false">L3414-M3414-N3414</f>
        <v>3825.654</v>
      </c>
      <c r="P3414" s="16" t="n">
        <f aca="false">IF(L3414&gt;0,O3414/L3414,"")</f>
        <v>0.368421052631579</v>
      </c>
    </row>
    <row r="3415" customFormat="false" ht="15" hidden="false" customHeight="false" outlineLevel="0" collapsed="false">
      <c r="A3415" s="2" t="str">
        <f aca="false">RAW_DATA!A3411</f>
        <v>ORD-103410</v>
      </c>
      <c r="B3415" s="2" t="str">
        <f aca="false">RAW_DATA!B3411</f>
        <v>CUST-9299</v>
      </c>
      <c r="C3415" s="2" t="str">
        <f aca="false">RAW_DATA!C3411</f>
        <v>Men</v>
      </c>
      <c r="D3415" s="2" t="str">
        <f aca="false">RAW_DATA!D3411</f>
        <v>MEN-TSHIRT-001</v>
      </c>
      <c r="E3415" s="14" t="str">
        <f aca="false">RAW_DATA!E3411</f>
        <v>2024-08-06</v>
      </c>
      <c r="F3415" s="14" t="str">
        <f aca="false">RAW_DATA!F3411</f>
        <v>2024-08-13</v>
      </c>
      <c r="G3415" s="2" t="str">
        <f aca="false">RAW_DATA!G3411</f>
        <v>Bagmati</v>
      </c>
      <c r="H3415" s="4" t="n">
        <f aca="false">RAW_DATA!H3411</f>
        <v>13101.27</v>
      </c>
      <c r="I3415" s="5" t="n">
        <f aca="false">RAW_DATA!I3411</f>
        <v>20</v>
      </c>
      <c r="J3415" s="2" t="str">
        <f aca="false">RAW_DATA!J3411</f>
        <v>Yes</v>
      </c>
      <c r="K3415" s="15" t="n">
        <f aca="false">IF(AND(F3415&lt;&gt;"",E3415&lt;&gt;""),DATEVALUE(F3415)-DATEVALUE(E3415),"")</f>
        <v>7</v>
      </c>
      <c r="L3415" s="4" t="n">
        <f aca="false">H3415*(1-I3415/100)</f>
        <v>10481.016</v>
      </c>
      <c r="M3415" s="4" t="n">
        <f aca="false">H3415*CALCULATIONS!$B$2</f>
        <v>7860.762</v>
      </c>
      <c r="N3415" s="4" t="n">
        <f aca="false">IF(J3415="Yes",H3415*CALCULATIONS!$B$3,0)</f>
        <v>2620.254</v>
      </c>
      <c r="O3415" s="4" t="n">
        <f aca="false">L3415-M3415-N3415</f>
        <v>0</v>
      </c>
      <c r="P3415" s="16" t="n">
        <f aca="false">IF(L3415&gt;0,O3415/L3415,"")</f>
        <v>0</v>
      </c>
    </row>
    <row r="3416" customFormat="false" ht="15" hidden="false" customHeight="false" outlineLevel="0" collapsed="false">
      <c r="A3416" s="2" t="str">
        <f aca="false">RAW_DATA!A3412</f>
        <v>ORD-103411</v>
      </c>
      <c r="B3416" s="2" t="str">
        <f aca="false">RAW_DATA!B3412</f>
        <v>CUST-7162</v>
      </c>
      <c r="C3416" s="2" t="str">
        <f aca="false">RAW_DATA!C3412</f>
        <v>Women</v>
      </c>
      <c r="D3416" s="2" t="str">
        <f aca="false">RAW_DATA!D3412</f>
        <v>WOM-DRESS-001</v>
      </c>
      <c r="E3416" s="14" t="str">
        <f aca="false">RAW_DATA!E3412</f>
        <v>2024-10-13</v>
      </c>
      <c r="F3416" s="14" t="str">
        <f aca="false">RAW_DATA!F3412</f>
        <v>2024-10-22</v>
      </c>
      <c r="G3416" s="2" t="str">
        <f aca="false">RAW_DATA!G3412</f>
        <v>Sudurpashchim</v>
      </c>
      <c r="H3416" s="4" t="n">
        <f aca="false">RAW_DATA!H3412</f>
        <v>11995.31</v>
      </c>
      <c r="I3416" s="5" t="n">
        <f aca="false">RAW_DATA!I3412</f>
        <v>5</v>
      </c>
      <c r="J3416" s="2" t="str">
        <f aca="false">RAW_DATA!J3412</f>
        <v>No</v>
      </c>
      <c r="K3416" s="15" t="n">
        <f aca="false">IF(AND(F3416&lt;&gt;"",E3416&lt;&gt;""),DATEVALUE(F3416)-DATEVALUE(E3416),"")</f>
        <v>9</v>
      </c>
      <c r="L3416" s="4" t="n">
        <f aca="false">H3416*(1-I3416/100)</f>
        <v>11395.5445</v>
      </c>
      <c r="M3416" s="4" t="n">
        <f aca="false">H3416*CALCULATIONS!$B$2</f>
        <v>7197.186</v>
      </c>
      <c r="N3416" s="4" t="n">
        <f aca="false">IF(J3416="Yes",H3416*CALCULATIONS!$B$3,0)</f>
        <v>0</v>
      </c>
      <c r="O3416" s="4" t="n">
        <f aca="false">L3416-M3416-N3416</f>
        <v>4198.3585</v>
      </c>
      <c r="P3416" s="16" t="n">
        <f aca="false">IF(L3416&gt;0,O3416/L3416,"")</f>
        <v>0.368421052631579</v>
      </c>
    </row>
    <row r="3417" customFormat="false" ht="15" hidden="false" customHeight="false" outlineLevel="0" collapsed="false">
      <c r="A3417" s="2" t="str">
        <f aca="false">RAW_DATA!A3413</f>
        <v>ORD-103412</v>
      </c>
      <c r="B3417" s="2" t="str">
        <f aca="false">RAW_DATA!B3413</f>
        <v>CUST-2515</v>
      </c>
      <c r="C3417" s="2" t="str">
        <f aca="false">RAW_DATA!C3413</f>
        <v>Kids</v>
      </c>
      <c r="D3417" s="2" t="str">
        <f aca="false">RAW_DATA!D3413</f>
        <v>KID-DRESS-001</v>
      </c>
      <c r="E3417" s="14" t="str">
        <f aca="false">RAW_DATA!E3413</f>
        <v>2024-12-03</v>
      </c>
      <c r="F3417" s="14" t="str">
        <f aca="false">RAW_DATA!F3413</f>
        <v>2024-12-12</v>
      </c>
      <c r="G3417" s="2" t="str">
        <f aca="false">RAW_DATA!G3413</f>
        <v>Karnali</v>
      </c>
      <c r="H3417" s="4" t="n">
        <f aca="false">RAW_DATA!H3413</f>
        <v>13053.47</v>
      </c>
      <c r="I3417" s="5" t="n">
        <f aca="false">RAW_DATA!I3413</f>
        <v>5</v>
      </c>
      <c r="J3417" s="2" t="str">
        <f aca="false">RAW_DATA!J3413</f>
        <v>No</v>
      </c>
      <c r="K3417" s="15" t="n">
        <f aca="false">IF(AND(F3417&lt;&gt;"",E3417&lt;&gt;""),DATEVALUE(F3417)-DATEVALUE(E3417),"")</f>
        <v>9</v>
      </c>
      <c r="L3417" s="4" t="n">
        <f aca="false">H3417*(1-I3417/100)</f>
        <v>12400.7965</v>
      </c>
      <c r="M3417" s="4" t="n">
        <f aca="false">H3417*CALCULATIONS!$B$2</f>
        <v>7832.082</v>
      </c>
      <c r="N3417" s="4" t="n">
        <f aca="false">IF(J3417="Yes",H3417*CALCULATIONS!$B$3,0)</f>
        <v>0</v>
      </c>
      <c r="O3417" s="4" t="n">
        <f aca="false">L3417-M3417-N3417</f>
        <v>4568.7145</v>
      </c>
      <c r="P3417" s="16" t="n">
        <f aca="false">IF(L3417&gt;0,O3417/L3417,"")</f>
        <v>0.368421052631579</v>
      </c>
    </row>
    <row r="3418" customFormat="false" ht="15" hidden="false" customHeight="false" outlineLevel="0" collapsed="false">
      <c r="A3418" s="2" t="str">
        <f aca="false">RAW_DATA!A3414</f>
        <v>ORD-103413</v>
      </c>
      <c r="B3418" s="2" t="str">
        <f aca="false">RAW_DATA!B3414</f>
        <v>CUST-8890</v>
      </c>
      <c r="C3418" s="2" t="str">
        <f aca="false">RAW_DATA!C3414</f>
        <v>Men</v>
      </c>
      <c r="D3418" s="2" t="str">
        <f aca="false">RAW_DATA!D3414</f>
        <v>MEN-SHIRT-002</v>
      </c>
      <c r="E3418" s="14" t="str">
        <f aca="false">RAW_DATA!E3414</f>
        <v>2024-04-12</v>
      </c>
      <c r="F3418" s="14" t="str">
        <f aca="false">RAW_DATA!F3414</f>
        <v>2024-04-21</v>
      </c>
      <c r="G3418" s="2" t="str">
        <f aca="false">RAW_DATA!G3414</f>
        <v>Sudurpashchim</v>
      </c>
      <c r="H3418" s="4" t="n">
        <f aca="false">RAW_DATA!H3414</f>
        <v>4465.45</v>
      </c>
      <c r="I3418" s="5" t="n">
        <f aca="false">RAW_DATA!I3414</f>
        <v>5</v>
      </c>
      <c r="J3418" s="2" t="str">
        <f aca="false">RAW_DATA!J3414</f>
        <v>No</v>
      </c>
      <c r="K3418" s="15" t="n">
        <f aca="false">IF(AND(F3418&lt;&gt;"",E3418&lt;&gt;""),DATEVALUE(F3418)-DATEVALUE(E3418),"")</f>
        <v>9</v>
      </c>
      <c r="L3418" s="4" t="n">
        <f aca="false">H3418*(1-I3418/100)</f>
        <v>4242.1775</v>
      </c>
      <c r="M3418" s="4" t="n">
        <f aca="false">H3418*CALCULATIONS!$B$2</f>
        <v>2679.27</v>
      </c>
      <c r="N3418" s="4" t="n">
        <f aca="false">IF(J3418="Yes",H3418*CALCULATIONS!$B$3,0)</f>
        <v>0</v>
      </c>
      <c r="O3418" s="4" t="n">
        <f aca="false">L3418-M3418-N3418</f>
        <v>1562.9075</v>
      </c>
      <c r="P3418" s="16" t="n">
        <f aca="false">IF(L3418&gt;0,O3418/L3418,"")</f>
        <v>0.368421052631579</v>
      </c>
    </row>
    <row r="3419" customFormat="false" ht="15" hidden="false" customHeight="false" outlineLevel="0" collapsed="false">
      <c r="A3419" s="2" t="str">
        <f aca="false">RAW_DATA!A3415</f>
        <v>ORD-103414</v>
      </c>
      <c r="B3419" s="2" t="str">
        <f aca="false">RAW_DATA!B3415</f>
        <v>CUST-8826</v>
      </c>
      <c r="C3419" s="2" t="str">
        <f aca="false">RAW_DATA!C3415</f>
        <v>Kids</v>
      </c>
      <c r="D3419" s="2" t="str">
        <f aca="false">RAW_DATA!D3415</f>
        <v>KID-SHORTS-001</v>
      </c>
      <c r="E3419" s="14" t="str">
        <f aca="false">RAW_DATA!E3415</f>
        <v>2024-07-06</v>
      </c>
      <c r="F3419" s="14" t="str">
        <f aca="false">RAW_DATA!F3415</f>
        <v>2024-07-11</v>
      </c>
      <c r="G3419" s="2" t="str">
        <f aca="false">RAW_DATA!G3415</f>
        <v>Madhesh</v>
      </c>
      <c r="H3419" s="4" t="n">
        <f aca="false">RAW_DATA!H3415</f>
        <v>6741.11</v>
      </c>
      <c r="I3419" s="5" t="n">
        <f aca="false">RAW_DATA!I3415</f>
        <v>0</v>
      </c>
      <c r="J3419" s="2" t="str">
        <f aca="false">RAW_DATA!J3415</f>
        <v>No</v>
      </c>
      <c r="K3419" s="15" t="n">
        <f aca="false">IF(AND(F3419&lt;&gt;"",E3419&lt;&gt;""),DATEVALUE(F3419)-DATEVALUE(E3419),"")</f>
        <v>5</v>
      </c>
      <c r="L3419" s="4" t="n">
        <f aca="false">H3419*(1-I3419/100)</f>
        <v>6741.11</v>
      </c>
      <c r="M3419" s="4" t="n">
        <f aca="false">H3419*CALCULATIONS!$B$2</f>
        <v>4044.666</v>
      </c>
      <c r="N3419" s="4" t="n">
        <f aca="false">IF(J3419="Yes",H3419*CALCULATIONS!$B$3,0)</f>
        <v>0</v>
      </c>
      <c r="O3419" s="4" t="n">
        <f aca="false">L3419-M3419-N3419</f>
        <v>2696.444</v>
      </c>
      <c r="P3419" s="16" t="n">
        <f aca="false">IF(L3419&gt;0,O3419/L3419,"")</f>
        <v>0.4</v>
      </c>
    </row>
    <row r="3420" customFormat="false" ht="15" hidden="false" customHeight="false" outlineLevel="0" collapsed="false">
      <c r="A3420" s="2" t="str">
        <f aca="false">RAW_DATA!A3416</f>
        <v>ORD-103415</v>
      </c>
      <c r="B3420" s="2" t="str">
        <f aca="false">RAW_DATA!B3416</f>
        <v>CUST-7442</v>
      </c>
      <c r="C3420" s="2" t="str">
        <f aca="false">RAW_DATA!C3416</f>
        <v>Kids</v>
      </c>
      <c r="D3420" s="2" t="str">
        <f aca="false">RAW_DATA!D3416</f>
        <v>KID-UNIFORM-001</v>
      </c>
      <c r="E3420" s="14" t="str">
        <f aca="false">RAW_DATA!E3416</f>
        <v>2024-03-03</v>
      </c>
      <c r="F3420" s="14" t="str">
        <f aca="false">RAW_DATA!F3416</f>
        <v>2024-03-08</v>
      </c>
      <c r="G3420" s="2" t="str">
        <f aca="false">RAW_DATA!G3416</f>
        <v>Madhesh</v>
      </c>
      <c r="H3420" s="4" t="n">
        <f aca="false">RAW_DATA!H3416</f>
        <v>2217.41</v>
      </c>
      <c r="I3420" s="5" t="n">
        <f aca="false">RAW_DATA!I3416</f>
        <v>5</v>
      </c>
      <c r="J3420" s="2" t="str">
        <f aca="false">RAW_DATA!J3416</f>
        <v>No</v>
      </c>
      <c r="K3420" s="15" t="n">
        <f aca="false">IF(AND(F3420&lt;&gt;"",E3420&lt;&gt;""),DATEVALUE(F3420)-DATEVALUE(E3420),"")</f>
        <v>5</v>
      </c>
      <c r="L3420" s="4" t="n">
        <f aca="false">H3420*(1-I3420/100)</f>
        <v>2106.5395</v>
      </c>
      <c r="M3420" s="4" t="n">
        <f aca="false">H3420*CALCULATIONS!$B$2</f>
        <v>1330.446</v>
      </c>
      <c r="N3420" s="4" t="n">
        <f aca="false">IF(J3420="Yes",H3420*CALCULATIONS!$B$3,0)</f>
        <v>0</v>
      </c>
      <c r="O3420" s="4" t="n">
        <f aca="false">L3420-M3420-N3420</f>
        <v>776.0935</v>
      </c>
      <c r="P3420" s="16" t="n">
        <f aca="false">IF(L3420&gt;0,O3420/L3420,"")</f>
        <v>0.368421052631579</v>
      </c>
    </row>
    <row r="3421" customFormat="false" ht="15" hidden="false" customHeight="false" outlineLevel="0" collapsed="false">
      <c r="A3421" s="2" t="str">
        <f aca="false">RAW_DATA!A3417</f>
        <v>ORD-103416</v>
      </c>
      <c r="B3421" s="2" t="str">
        <f aca="false">RAW_DATA!B3417</f>
        <v>CUST-7564</v>
      </c>
      <c r="C3421" s="2" t="str">
        <f aca="false">RAW_DATA!C3417</f>
        <v>Women</v>
      </c>
      <c r="D3421" s="2" t="str">
        <f aca="false">RAW_DATA!D3417</f>
        <v>WOM-SCARF-001</v>
      </c>
      <c r="E3421" s="14" t="str">
        <f aca="false">RAW_DATA!E3417</f>
        <v>2024-07-08</v>
      </c>
      <c r="F3421" s="14" t="str">
        <f aca="false">RAW_DATA!F3417</f>
        <v>2024-07-16</v>
      </c>
      <c r="G3421" s="2" t="str">
        <f aca="false">RAW_DATA!G3417</f>
        <v>Gandaki</v>
      </c>
      <c r="H3421" s="4" t="n">
        <f aca="false">RAW_DATA!H3417</f>
        <v>14049.71</v>
      </c>
      <c r="I3421" s="5" t="n">
        <f aca="false">RAW_DATA!I3417</f>
        <v>5</v>
      </c>
      <c r="J3421" s="2" t="str">
        <f aca="false">RAW_DATA!J3417</f>
        <v>No</v>
      </c>
      <c r="K3421" s="15" t="n">
        <f aca="false">IF(AND(F3421&lt;&gt;"",E3421&lt;&gt;""),DATEVALUE(F3421)-DATEVALUE(E3421),"")</f>
        <v>8</v>
      </c>
      <c r="L3421" s="4" t="n">
        <f aca="false">H3421*(1-I3421/100)</f>
        <v>13347.2245</v>
      </c>
      <c r="M3421" s="4" t="n">
        <f aca="false">H3421*CALCULATIONS!$B$2</f>
        <v>8429.826</v>
      </c>
      <c r="N3421" s="4" t="n">
        <f aca="false">IF(J3421="Yes",H3421*CALCULATIONS!$B$3,0)</f>
        <v>0</v>
      </c>
      <c r="O3421" s="4" t="n">
        <f aca="false">L3421-M3421-N3421</f>
        <v>4917.3985</v>
      </c>
      <c r="P3421" s="16" t="n">
        <f aca="false">IF(L3421&gt;0,O3421/L3421,"")</f>
        <v>0.368421052631579</v>
      </c>
    </row>
    <row r="3422" customFormat="false" ht="15" hidden="false" customHeight="false" outlineLevel="0" collapsed="false">
      <c r="A3422" s="2" t="str">
        <f aca="false">RAW_DATA!A3418</f>
        <v>ORD-103417</v>
      </c>
      <c r="B3422" s="2" t="str">
        <f aca="false">RAW_DATA!B3418</f>
        <v>CUST-6368</v>
      </c>
      <c r="C3422" s="2" t="str">
        <f aca="false">RAW_DATA!C3418</f>
        <v>Men</v>
      </c>
      <c r="D3422" s="2" t="str">
        <f aca="false">RAW_DATA!D3418</f>
        <v>MEN-KURTA-001</v>
      </c>
      <c r="E3422" s="14" t="str">
        <f aca="false">RAW_DATA!E3418</f>
        <v>2024-02-22</v>
      </c>
      <c r="F3422" s="14" t="str">
        <f aca="false">RAW_DATA!F3418</f>
        <v>2024-03-05</v>
      </c>
      <c r="G3422" s="2" t="str">
        <f aca="false">RAW_DATA!G3418</f>
        <v>Gandaki</v>
      </c>
      <c r="H3422" s="4" t="n">
        <f aca="false">RAW_DATA!H3418</f>
        <v>6993.98</v>
      </c>
      <c r="I3422" s="5" t="n">
        <f aca="false">RAW_DATA!I3418</f>
        <v>20</v>
      </c>
      <c r="J3422" s="2" t="str">
        <f aca="false">RAW_DATA!J3418</f>
        <v>No</v>
      </c>
      <c r="K3422" s="15" t="n">
        <f aca="false">IF(AND(F3422&lt;&gt;"",E3422&lt;&gt;""),DATEVALUE(F3422)-DATEVALUE(E3422),"")</f>
        <v>12</v>
      </c>
      <c r="L3422" s="4" t="n">
        <f aca="false">H3422*(1-I3422/100)</f>
        <v>5595.184</v>
      </c>
      <c r="M3422" s="4" t="n">
        <f aca="false">H3422*CALCULATIONS!$B$2</f>
        <v>4196.388</v>
      </c>
      <c r="N3422" s="4" t="n">
        <f aca="false">IF(J3422="Yes",H3422*CALCULATIONS!$B$3,0)</f>
        <v>0</v>
      </c>
      <c r="O3422" s="4" t="n">
        <f aca="false">L3422-M3422-N3422</f>
        <v>1398.796</v>
      </c>
      <c r="P3422" s="16" t="n">
        <f aca="false">IF(L3422&gt;0,O3422/L3422,"")</f>
        <v>0.25</v>
      </c>
    </row>
    <row r="3423" customFormat="false" ht="15" hidden="false" customHeight="false" outlineLevel="0" collapsed="false">
      <c r="A3423" s="2" t="str">
        <f aca="false">RAW_DATA!A3419</f>
        <v>ORD-103418</v>
      </c>
      <c r="B3423" s="2" t="str">
        <f aca="false">RAW_DATA!B3419</f>
        <v>CUST-2622</v>
      </c>
      <c r="C3423" s="2" t="str">
        <f aca="false">RAW_DATA!C3419</f>
        <v>Men</v>
      </c>
      <c r="D3423" s="2" t="str">
        <f aca="false">RAW_DATA!D3419</f>
        <v>MEN-SHIRT-001</v>
      </c>
      <c r="E3423" s="14" t="str">
        <f aca="false">RAW_DATA!E3419</f>
        <v>2024-05-01</v>
      </c>
      <c r="F3423" s="14" t="str">
        <f aca="false">RAW_DATA!F3419</f>
        <v>2024-05-05</v>
      </c>
      <c r="G3423" s="2" t="str">
        <f aca="false">RAW_DATA!G3419</f>
        <v>Karnali</v>
      </c>
      <c r="H3423" s="4" t="n">
        <f aca="false">RAW_DATA!H3419</f>
        <v>9189.85</v>
      </c>
      <c r="I3423" s="5" t="n">
        <f aca="false">RAW_DATA!I3419</f>
        <v>5</v>
      </c>
      <c r="J3423" s="2" t="str">
        <f aca="false">RAW_DATA!J3419</f>
        <v>Yes</v>
      </c>
      <c r="K3423" s="15" t="n">
        <f aca="false">IF(AND(F3423&lt;&gt;"",E3423&lt;&gt;""),DATEVALUE(F3423)-DATEVALUE(E3423),"")</f>
        <v>4</v>
      </c>
      <c r="L3423" s="4" t="n">
        <f aca="false">H3423*(1-I3423/100)</f>
        <v>8730.3575</v>
      </c>
      <c r="M3423" s="4" t="n">
        <f aca="false">H3423*CALCULATIONS!$B$2</f>
        <v>5513.91</v>
      </c>
      <c r="N3423" s="4" t="n">
        <f aca="false">IF(J3423="Yes",H3423*CALCULATIONS!$B$3,0)</f>
        <v>1837.97</v>
      </c>
      <c r="O3423" s="4" t="n">
        <f aca="false">L3423-M3423-N3423</f>
        <v>1378.4775</v>
      </c>
      <c r="P3423" s="16" t="n">
        <f aca="false">IF(L3423&gt;0,O3423/L3423,"")</f>
        <v>0.157894736842105</v>
      </c>
    </row>
    <row r="3424" customFormat="false" ht="15" hidden="false" customHeight="false" outlineLevel="0" collapsed="false">
      <c r="A3424" s="2" t="str">
        <f aca="false">RAW_DATA!A3420</f>
        <v>ORD-103419</v>
      </c>
      <c r="B3424" s="2" t="str">
        <f aca="false">RAW_DATA!B3420</f>
        <v>CUST-1897</v>
      </c>
      <c r="C3424" s="2" t="str">
        <f aca="false">RAW_DATA!C3420</f>
        <v>Women</v>
      </c>
      <c r="D3424" s="2" t="str">
        <f aca="false">RAW_DATA!D3420</f>
        <v>WOM-LEHENGA-001</v>
      </c>
      <c r="E3424" s="14" t="str">
        <f aca="false">RAW_DATA!E3420</f>
        <v>2024-03-18</v>
      </c>
      <c r="F3424" s="14" t="str">
        <f aca="false">RAW_DATA!F3420</f>
        <v>2024-03-23</v>
      </c>
      <c r="G3424" s="2" t="str">
        <f aca="false">RAW_DATA!G3420</f>
        <v>Madhesh</v>
      </c>
      <c r="H3424" s="4" t="n">
        <f aca="false">RAW_DATA!H3420</f>
        <v>8956.27</v>
      </c>
      <c r="I3424" s="5" t="n">
        <f aca="false">RAW_DATA!I3420</f>
        <v>25</v>
      </c>
      <c r="J3424" s="2" t="str">
        <f aca="false">RAW_DATA!J3420</f>
        <v>Yes</v>
      </c>
      <c r="K3424" s="15" t="n">
        <f aca="false">IF(AND(F3424&lt;&gt;"",E3424&lt;&gt;""),DATEVALUE(F3424)-DATEVALUE(E3424),"")</f>
        <v>5</v>
      </c>
      <c r="L3424" s="4" t="n">
        <f aca="false">H3424*(1-I3424/100)</f>
        <v>6717.2025</v>
      </c>
      <c r="M3424" s="4" t="n">
        <f aca="false">H3424*CALCULATIONS!$B$2</f>
        <v>5373.762</v>
      </c>
      <c r="N3424" s="4" t="n">
        <f aca="false">IF(J3424="Yes",H3424*CALCULATIONS!$B$3,0)</f>
        <v>1791.254</v>
      </c>
      <c r="O3424" s="4" t="n">
        <f aca="false">L3424-M3424-N3424</f>
        <v>-447.8135</v>
      </c>
      <c r="P3424" s="16" t="n">
        <f aca="false">IF(L3424&gt;0,O3424/L3424,"")</f>
        <v>-0.0666666666666666</v>
      </c>
    </row>
    <row r="3425" customFormat="false" ht="15" hidden="false" customHeight="false" outlineLevel="0" collapsed="false">
      <c r="A3425" s="2" t="str">
        <f aca="false">RAW_DATA!A3421</f>
        <v>ORD-103420</v>
      </c>
      <c r="B3425" s="2" t="str">
        <f aca="false">RAW_DATA!B3421</f>
        <v>CUST-2820</v>
      </c>
      <c r="C3425" s="2" t="str">
        <f aca="false">RAW_DATA!C3421</f>
        <v>Men</v>
      </c>
      <c r="D3425" s="2" t="str">
        <f aca="false">RAW_DATA!D3421</f>
        <v>MEN-KURTA-001</v>
      </c>
      <c r="E3425" s="14" t="str">
        <f aca="false">RAW_DATA!E3421</f>
        <v>2024-01-04</v>
      </c>
      <c r="F3425" s="14" t="str">
        <f aca="false">RAW_DATA!F3421</f>
        <v>2024-01-05</v>
      </c>
      <c r="G3425" s="2" t="str">
        <f aca="false">RAW_DATA!G3421</f>
        <v>Sudurpashchim</v>
      </c>
      <c r="H3425" s="4" t="n">
        <f aca="false">RAW_DATA!H3421</f>
        <v>14781.22</v>
      </c>
      <c r="I3425" s="5" t="n">
        <f aca="false">RAW_DATA!I3421</f>
        <v>15</v>
      </c>
      <c r="J3425" s="2" t="str">
        <f aca="false">RAW_DATA!J3421</f>
        <v>Yes</v>
      </c>
      <c r="K3425" s="15" t="n">
        <f aca="false">IF(AND(F3425&lt;&gt;"",E3425&lt;&gt;""),DATEVALUE(F3425)-DATEVALUE(E3425),"")</f>
        <v>1</v>
      </c>
      <c r="L3425" s="4" t="n">
        <f aca="false">H3425*(1-I3425/100)</f>
        <v>12564.037</v>
      </c>
      <c r="M3425" s="4" t="n">
        <f aca="false">H3425*CALCULATIONS!$B$2</f>
        <v>8868.732</v>
      </c>
      <c r="N3425" s="4" t="n">
        <f aca="false">IF(J3425="Yes",H3425*CALCULATIONS!$B$3,0)</f>
        <v>2956.244</v>
      </c>
      <c r="O3425" s="4" t="n">
        <f aca="false">L3425-M3425-N3425</f>
        <v>739.060999999998</v>
      </c>
      <c r="P3425" s="16" t="n">
        <f aca="false">IF(L3425&gt;0,O3425/L3425,"")</f>
        <v>0.0588235294117646</v>
      </c>
    </row>
    <row r="3426" customFormat="false" ht="15" hidden="false" customHeight="false" outlineLevel="0" collapsed="false">
      <c r="A3426" s="2" t="str">
        <f aca="false">RAW_DATA!A3422</f>
        <v>ORD-103421</v>
      </c>
      <c r="B3426" s="2" t="str">
        <f aca="false">RAW_DATA!B3422</f>
        <v>CUST-4154</v>
      </c>
      <c r="C3426" s="2" t="str">
        <f aca="false">RAW_DATA!C3422</f>
        <v>Women</v>
      </c>
      <c r="D3426" s="2" t="str">
        <f aca="false">RAW_DATA!D3422</f>
        <v>WOM-KURTA-001</v>
      </c>
      <c r="E3426" s="14" t="str">
        <f aca="false">RAW_DATA!E3422</f>
        <v>2024-07-31</v>
      </c>
      <c r="F3426" s="14" t="str">
        <f aca="false">RAW_DATA!F3422</f>
        <v>2024-08-02</v>
      </c>
      <c r="G3426" s="2" t="str">
        <f aca="false">RAW_DATA!G3422</f>
        <v>Bagmati</v>
      </c>
      <c r="H3426" s="4" t="n">
        <f aca="false">RAW_DATA!H3422</f>
        <v>6649.92</v>
      </c>
      <c r="I3426" s="5" t="n">
        <f aca="false">RAW_DATA!I3422</f>
        <v>10</v>
      </c>
      <c r="J3426" s="2" t="str">
        <f aca="false">RAW_DATA!J3422</f>
        <v>No</v>
      </c>
      <c r="K3426" s="15" t="n">
        <f aca="false">IF(AND(F3426&lt;&gt;"",E3426&lt;&gt;""),DATEVALUE(F3426)-DATEVALUE(E3426),"")</f>
        <v>2</v>
      </c>
      <c r="L3426" s="4" t="n">
        <f aca="false">H3426*(1-I3426/100)</f>
        <v>5984.928</v>
      </c>
      <c r="M3426" s="4" t="n">
        <f aca="false">H3426*CALCULATIONS!$B$2</f>
        <v>3989.952</v>
      </c>
      <c r="N3426" s="4" t="n">
        <f aca="false">IF(J3426="Yes",H3426*CALCULATIONS!$B$3,0)</f>
        <v>0</v>
      </c>
      <c r="O3426" s="4" t="n">
        <f aca="false">L3426-M3426-N3426</f>
        <v>1994.976</v>
      </c>
      <c r="P3426" s="16" t="n">
        <f aca="false">IF(L3426&gt;0,O3426/L3426,"")</f>
        <v>0.333333333333333</v>
      </c>
    </row>
    <row r="3427" customFormat="false" ht="15" hidden="false" customHeight="false" outlineLevel="0" collapsed="false">
      <c r="A3427" s="2" t="str">
        <f aca="false">RAW_DATA!A3423</f>
        <v>ORD-103422</v>
      </c>
      <c r="B3427" s="2" t="str">
        <f aca="false">RAW_DATA!B3423</f>
        <v>CUST-4784</v>
      </c>
      <c r="C3427" s="2" t="str">
        <f aca="false">RAW_DATA!C3423</f>
        <v>Women</v>
      </c>
      <c r="D3427" s="2" t="str">
        <f aca="false">RAW_DATA!D3423</f>
        <v>WOM-JEANS-001</v>
      </c>
      <c r="E3427" s="14" t="str">
        <f aca="false">RAW_DATA!E3423</f>
        <v>2024-09-20</v>
      </c>
      <c r="F3427" s="14" t="str">
        <f aca="false">RAW_DATA!F3423</f>
        <v>2024-09-22</v>
      </c>
      <c r="G3427" s="2" t="str">
        <f aca="false">RAW_DATA!G3423</f>
        <v>Sudurpashchim</v>
      </c>
      <c r="H3427" s="4" t="n">
        <f aca="false">RAW_DATA!H3423</f>
        <v>9540.56</v>
      </c>
      <c r="I3427" s="5" t="n">
        <f aca="false">RAW_DATA!I3423</f>
        <v>25</v>
      </c>
      <c r="J3427" s="2" t="str">
        <f aca="false">RAW_DATA!J3423</f>
        <v>No</v>
      </c>
      <c r="K3427" s="15" t="n">
        <f aca="false">IF(AND(F3427&lt;&gt;"",E3427&lt;&gt;""),DATEVALUE(F3427)-DATEVALUE(E3427),"")</f>
        <v>2</v>
      </c>
      <c r="L3427" s="4" t="n">
        <f aca="false">H3427*(1-I3427/100)</f>
        <v>7155.42</v>
      </c>
      <c r="M3427" s="4" t="n">
        <f aca="false">H3427*CALCULATIONS!$B$2</f>
        <v>5724.336</v>
      </c>
      <c r="N3427" s="4" t="n">
        <f aca="false">IF(J3427="Yes",H3427*CALCULATIONS!$B$3,0)</f>
        <v>0</v>
      </c>
      <c r="O3427" s="4" t="n">
        <f aca="false">L3427-M3427-N3427</f>
        <v>1431.084</v>
      </c>
      <c r="P3427" s="16" t="n">
        <f aca="false">IF(L3427&gt;0,O3427/L3427,"")</f>
        <v>0.2</v>
      </c>
    </row>
    <row r="3428" customFormat="false" ht="15" hidden="false" customHeight="false" outlineLevel="0" collapsed="false">
      <c r="A3428" s="2" t="str">
        <f aca="false">RAW_DATA!A3424</f>
        <v>ORD-103423</v>
      </c>
      <c r="B3428" s="2" t="str">
        <f aca="false">RAW_DATA!B3424</f>
        <v>CUST-7151</v>
      </c>
      <c r="C3428" s="2" t="str">
        <f aca="false">RAW_DATA!C3424</f>
        <v>Men</v>
      </c>
      <c r="D3428" s="2" t="str">
        <f aca="false">RAW_DATA!D3424</f>
        <v>MEN-CHINO-001</v>
      </c>
      <c r="E3428" s="14" t="str">
        <f aca="false">RAW_DATA!E3424</f>
        <v>2024-09-28</v>
      </c>
      <c r="F3428" s="14" t="str">
        <f aca="false">RAW_DATA!F3424</f>
        <v>2024-10-08</v>
      </c>
      <c r="G3428" s="2" t="str">
        <f aca="false">RAW_DATA!G3424</f>
        <v>Gandaki</v>
      </c>
      <c r="H3428" s="4" t="n">
        <f aca="false">RAW_DATA!H3424</f>
        <v>11574.83</v>
      </c>
      <c r="I3428" s="5" t="n">
        <f aca="false">RAW_DATA!I3424</f>
        <v>25</v>
      </c>
      <c r="J3428" s="2" t="str">
        <f aca="false">RAW_DATA!J3424</f>
        <v>No</v>
      </c>
      <c r="K3428" s="15" t="n">
        <f aca="false">IF(AND(F3428&lt;&gt;"",E3428&lt;&gt;""),DATEVALUE(F3428)-DATEVALUE(E3428),"")</f>
        <v>10</v>
      </c>
      <c r="L3428" s="4" t="n">
        <f aca="false">H3428*(1-I3428/100)</f>
        <v>8681.1225</v>
      </c>
      <c r="M3428" s="4" t="n">
        <f aca="false">H3428*CALCULATIONS!$B$2</f>
        <v>6944.898</v>
      </c>
      <c r="N3428" s="4" t="n">
        <f aca="false">IF(J3428="Yes",H3428*CALCULATIONS!$B$3,0)</f>
        <v>0</v>
      </c>
      <c r="O3428" s="4" t="n">
        <f aca="false">L3428-M3428-N3428</f>
        <v>1736.2245</v>
      </c>
      <c r="P3428" s="16" t="n">
        <f aca="false">IF(L3428&gt;0,O3428/L3428,"")</f>
        <v>0.2</v>
      </c>
    </row>
    <row r="3429" customFormat="false" ht="15" hidden="false" customHeight="false" outlineLevel="0" collapsed="false">
      <c r="A3429" s="2" t="str">
        <f aca="false">RAW_DATA!A3425</f>
        <v>ORD-103424</v>
      </c>
      <c r="B3429" s="2" t="str">
        <f aca="false">RAW_DATA!B3425</f>
        <v>CUST-8832</v>
      </c>
      <c r="C3429" s="2" t="str">
        <f aca="false">RAW_DATA!C3425</f>
        <v>Kids</v>
      </c>
      <c r="D3429" s="2" t="str">
        <f aca="false">RAW_DATA!D3425</f>
        <v>KID-KURTA-001</v>
      </c>
      <c r="E3429" s="14" t="str">
        <f aca="false">RAW_DATA!E3425</f>
        <v>2024-12-28</v>
      </c>
      <c r="F3429" s="14" t="str">
        <f aca="false">RAW_DATA!F3425</f>
        <v>2025-01-06</v>
      </c>
      <c r="G3429" s="2" t="str">
        <f aca="false">RAW_DATA!G3425</f>
        <v>Bagmati</v>
      </c>
      <c r="H3429" s="4" t="n">
        <f aca="false">RAW_DATA!H3425</f>
        <v>10455.68</v>
      </c>
      <c r="I3429" s="5" t="n">
        <f aca="false">RAW_DATA!I3425</f>
        <v>25</v>
      </c>
      <c r="J3429" s="2" t="str">
        <f aca="false">RAW_DATA!J3425</f>
        <v>No</v>
      </c>
      <c r="K3429" s="15" t="n">
        <f aca="false">IF(AND(F3429&lt;&gt;"",E3429&lt;&gt;""),DATEVALUE(F3429)-DATEVALUE(E3429),"")</f>
        <v>9</v>
      </c>
      <c r="L3429" s="4" t="n">
        <f aca="false">H3429*(1-I3429/100)</f>
        <v>7841.76</v>
      </c>
      <c r="M3429" s="4" t="n">
        <f aca="false">H3429*CALCULATIONS!$B$2</f>
        <v>6273.408</v>
      </c>
      <c r="N3429" s="4" t="n">
        <f aca="false">IF(J3429="Yes",H3429*CALCULATIONS!$B$3,0)</f>
        <v>0</v>
      </c>
      <c r="O3429" s="4" t="n">
        <f aca="false">L3429-M3429-N3429</f>
        <v>1568.352</v>
      </c>
      <c r="P3429" s="16" t="n">
        <f aca="false">IF(L3429&gt;0,O3429/L3429,"")</f>
        <v>0.2</v>
      </c>
    </row>
    <row r="3430" customFormat="false" ht="15" hidden="false" customHeight="false" outlineLevel="0" collapsed="false">
      <c r="A3430" s="2" t="str">
        <f aca="false">RAW_DATA!A3426</f>
        <v>ORD-103425</v>
      </c>
      <c r="B3430" s="2" t="str">
        <f aca="false">RAW_DATA!B3426</f>
        <v>CUST-8638</v>
      </c>
      <c r="C3430" s="2" t="str">
        <f aca="false">RAW_DATA!C3426</f>
        <v>Men</v>
      </c>
      <c r="D3430" s="2" t="str">
        <f aca="false">RAW_DATA!D3426</f>
        <v>MEN-JEANS-002</v>
      </c>
      <c r="E3430" s="14" t="str">
        <f aca="false">RAW_DATA!E3426</f>
        <v>2024-09-27</v>
      </c>
      <c r="F3430" s="14" t="str">
        <f aca="false">RAW_DATA!F3426</f>
        <v>2024-09-29</v>
      </c>
      <c r="G3430" s="2" t="str">
        <f aca="false">RAW_DATA!G3426</f>
        <v>Bagmati</v>
      </c>
      <c r="H3430" s="4" t="n">
        <f aca="false">RAW_DATA!H3426</f>
        <v>10147</v>
      </c>
      <c r="I3430" s="5" t="n">
        <f aca="false">RAW_DATA!I3426</f>
        <v>10</v>
      </c>
      <c r="J3430" s="2" t="str">
        <f aca="false">RAW_DATA!J3426</f>
        <v>No</v>
      </c>
      <c r="K3430" s="15" t="n">
        <f aca="false">IF(AND(F3430&lt;&gt;"",E3430&lt;&gt;""),DATEVALUE(F3430)-DATEVALUE(E3430),"")</f>
        <v>2</v>
      </c>
      <c r="L3430" s="4" t="n">
        <f aca="false">H3430*(1-I3430/100)</f>
        <v>9132.3</v>
      </c>
      <c r="M3430" s="4" t="n">
        <f aca="false">H3430*CALCULATIONS!$B$2</f>
        <v>6088.2</v>
      </c>
      <c r="N3430" s="4" t="n">
        <f aca="false">IF(J3430="Yes",H3430*CALCULATIONS!$B$3,0)</f>
        <v>0</v>
      </c>
      <c r="O3430" s="4" t="n">
        <f aca="false">L3430-M3430-N3430</f>
        <v>3044.1</v>
      </c>
      <c r="P3430" s="16" t="n">
        <f aca="false">IF(L3430&gt;0,O3430/L3430,"")</f>
        <v>0.333333333333333</v>
      </c>
    </row>
    <row r="3431" customFormat="false" ht="15" hidden="false" customHeight="false" outlineLevel="0" collapsed="false">
      <c r="A3431" s="2" t="str">
        <f aca="false">RAW_DATA!A3427</f>
        <v>ORD-103426</v>
      </c>
      <c r="B3431" s="2" t="str">
        <f aca="false">RAW_DATA!B3427</f>
        <v>CUST-2150</v>
      </c>
      <c r="C3431" s="2" t="str">
        <f aca="false">RAW_DATA!C3427</f>
        <v>Kids</v>
      </c>
      <c r="D3431" s="2" t="str">
        <f aca="false">RAW_DATA!D3427</f>
        <v>KID-DRESS-001</v>
      </c>
      <c r="E3431" s="14" t="str">
        <f aca="false">RAW_DATA!E3427</f>
        <v>2024-07-04</v>
      </c>
      <c r="F3431" s="14" t="str">
        <f aca="false">RAW_DATA!F3427</f>
        <v>2024-07-18</v>
      </c>
      <c r="G3431" s="2" t="str">
        <f aca="false">RAW_DATA!G3427</f>
        <v>Gandaki</v>
      </c>
      <c r="H3431" s="4" t="n">
        <f aca="false">RAW_DATA!H3427</f>
        <v>12913.14</v>
      </c>
      <c r="I3431" s="5" t="n">
        <f aca="false">RAW_DATA!I3427</f>
        <v>15</v>
      </c>
      <c r="J3431" s="2" t="str">
        <f aca="false">RAW_DATA!J3427</f>
        <v>No</v>
      </c>
      <c r="K3431" s="15" t="n">
        <f aca="false">IF(AND(F3431&lt;&gt;"",E3431&lt;&gt;""),DATEVALUE(F3431)-DATEVALUE(E3431),"")</f>
        <v>14</v>
      </c>
      <c r="L3431" s="4" t="n">
        <f aca="false">H3431*(1-I3431/100)</f>
        <v>10976.169</v>
      </c>
      <c r="M3431" s="4" t="n">
        <f aca="false">H3431*CALCULATIONS!$B$2</f>
        <v>7747.884</v>
      </c>
      <c r="N3431" s="4" t="n">
        <f aca="false">IF(J3431="Yes",H3431*CALCULATIONS!$B$3,0)</f>
        <v>0</v>
      </c>
      <c r="O3431" s="4" t="n">
        <f aca="false">L3431-M3431-N3431</f>
        <v>3228.285</v>
      </c>
      <c r="P3431" s="16" t="n">
        <f aca="false">IF(L3431&gt;0,O3431/L3431,"")</f>
        <v>0.294117647058824</v>
      </c>
    </row>
    <row r="3432" customFormat="false" ht="15" hidden="false" customHeight="false" outlineLevel="0" collapsed="false">
      <c r="A3432" s="2" t="str">
        <f aca="false">RAW_DATA!A3428</f>
        <v>ORD-103427</v>
      </c>
      <c r="B3432" s="2" t="str">
        <f aca="false">RAW_DATA!B3428</f>
        <v>CUST-7728</v>
      </c>
      <c r="C3432" s="2" t="str">
        <f aca="false">RAW_DATA!C3428</f>
        <v>Women</v>
      </c>
      <c r="D3432" s="2" t="str">
        <f aca="false">RAW_DATA!D3428</f>
        <v>WOM-DRESS-001</v>
      </c>
      <c r="E3432" s="14" t="str">
        <f aca="false">RAW_DATA!E3428</f>
        <v>2024-10-07</v>
      </c>
      <c r="F3432" s="14" t="str">
        <f aca="false">RAW_DATA!F3428</f>
        <v>2024-10-10</v>
      </c>
      <c r="G3432" s="2" t="str">
        <f aca="false">RAW_DATA!G3428</f>
        <v>Sudurpashchim</v>
      </c>
      <c r="H3432" s="4" t="n">
        <f aca="false">RAW_DATA!H3428</f>
        <v>14874.07</v>
      </c>
      <c r="I3432" s="5" t="n">
        <f aca="false">RAW_DATA!I3428</f>
        <v>30</v>
      </c>
      <c r="J3432" s="2" t="str">
        <f aca="false">RAW_DATA!J3428</f>
        <v>Yes</v>
      </c>
      <c r="K3432" s="15" t="n">
        <f aca="false">IF(AND(F3432&lt;&gt;"",E3432&lt;&gt;""),DATEVALUE(F3432)-DATEVALUE(E3432),"")</f>
        <v>3</v>
      </c>
      <c r="L3432" s="4" t="n">
        <f aca="false">H3432*(1-I3432/100)</f>
        <v>10411.849</v>
      </c>
      <c r="M3432" s="4" t="n">
        <f aca="false">H3432*CALCULATIONS!$B$2</f>
        <v>8924.442</v>
      </c>
      <c r="N3432" s="4" t="n">
        <f aca="false">IF(J3432="Yes",H3432*CALCULATIONS!$B$3,0)</f>
        <v>2974.814</v>
      </c>
      <c r="O3432" s="4" t="n">
        <f aca="false">L3432-M3432-N3432</f>
        <v>-1487.407</v>
      </c>
      <c r="P3432" s="16" t="n">
        <f aca="false">IF(L3432&gt;0,O3432/L3432,"")</f>
        <v>-0.142857142857143</v>
      </c>
    </row>
    <row r="3433" customFormat="false" ht="15" hidden="false" customHeight="false" outlineLevel="0" collapsed="false">
      <c r="A3433" s="2" t="str">
        <f aca="false">RAW_DATA!A3429</f>
        <v>ORD-103428</v>
      </c>
      <c r="B3433" s="2" t="str">
        <f aca="false">RAW_DATA!B3429</f>
        <v>CUST-4659</v>
      </c>
      <c r="C3433" s="2" t="str">
        <f aca="false">RAW_DATA!C3429</f>
        <v>Men</v>
      </c>
      <c r="D3433" s="2" t="str">
        <f aca="false">RAW_DATA!D3429</f>
        <v>MEN-SHIRT-002</v>
      </c>
      <c r="E3433" s="14" t="str">
        <f aca="false">RAW_DATA!E3429</f>
        <v>2024-03-03</v>
      </c>
      <c r="F3433" s="14" t="str">
        <f aca="false">RAW_DATA!F3429</f>
        <v>2024-03-08</v>
      </c>
      <c r="G3433" s="2" t="str">
        <f aca="false">RAW_DATA!G3429</f>
        <v>Gandaki</v>
      </c>
      <c r="H3433" s="4" t="n">
        <f aca="false">RAW_DATA!H3429</f>
        <v>12418.24</v>
      </c>
      <c r="I3433" s="5" t="n">
        <f aca="false">RAW_DATA!I3429</f>
        <v>15</v>
      </c>
      <c r="J3433" s="2" t="str">
        <f aca="false">RAW_DATA!J3429</f>
        <v>Yes</v>
      </c>
      <c r="K3433" s="15" t="n">
        <f aca="false">IF(AND(F3433&lt;&gt;"",E3433&lt;&gt;""),DATEVALUE(F3433)-DATEVALUE(E3433),"")</f>
        <v>5</v>
      </c>
      <c r="L3433" s="4" t="n">
        <f aca="false">H3433*(1-I3433/100)</f>
        <v>10555.504</v>
      </c>
      <c r="M3433" s="4" t="n">
        <f aca="false">H3433*CALCULATIONS!$B$2</f>
        <v>7450.944</v>
      </c>
      <c r="N3433" s="4" t="n">
        <f aca="false">IF(J3433="Yes",H3433*CALCULATIONS!$B$3,0)</f>
        <v>2483.648</v>
      </c>
      <c r="O3433" s="4" t="n">
        <f aca="false">L3433-M3433-N3433</f>
        <v>620.911999999999</v>
      </c>
      <c r="P3433" s="16" t="n">
        <f aca="false">IF(L3433&gt;0,O3433/L3433,"")</f>
        <v>0.0588235294117647</v>
      </c>
    </row>
    <row r="3434" customFormat="false" ht="15" hidden="false" customHeight="false" outlineLevel="0" collapsed="false">
      <c r="A3434" s="2" t="str">
        <f aca="false">RAW_DATA!A3430</f>
        <v>ORD-103429</v>
      </c>
      <c r="B3434" s="2" t="str">
        <f aca="false">RAW_DATA!B3430</f>
        <v>CUST-7939</v>
      </c>
      <c r="C3434" s="2" t="str">
        <f aca="false">RAW_DATA!C3430</f>
        <v>Kids</v>
      </c>
      <c r="D3434" s="2" t="str">
        <f aca="false">RAW_DATA!D3430</f>
        <v>KID-JEANS-001</v>
      </c>
      <c r="E3434" s="14" t="str">
        <f aca="false">RAW_DATA!E3430</f>
        <v>2024-12-19</v>
      </c>
      <c r="F3434" s="14" t="str">
        <f aca="false">RAW_DATA!F3430</f>
        <v>2024-12-26</v>
      </c>
      <c r="G3434" s="2" t="str">
        <f aca="false">RAW_DATA!G3430</f>
        <v>Bagmati</v>
      </c>
      <c r="H3434" s="4" t="n">
        <f aca="false">RAW_DATA!H3430</f>
        <v>11586.37</v>
      </c>
      <c r="I3434" s="5" t="n">
        <f aca="false">RAW_DATA!I3430</f>
        <v>10</v>
      </c>
      <c r="J3434" s="2" t="str">
        <f aca="false">RAW_DATA!J3430</f>
        <v>No</v>
      </c>
      <c r="K3434" s="15" t="n">
        <f aca="false">IF(AND(F3434&lt;&gt;"",E3434&lt;&gt;""),DATEVALUE(F3434)-DATEVALUE(E3434),"")</f>
        <v>7</v>
      </c>
      <c r="L3434" s="4" t="n">
        <f aca="false">H3434*(1-I3434/100)</f>
        <v>10427.733</v>
      </c>
      <c r="M3434" s="4" t="n">
        <f aca="false">H3434*CALCULATIONS!$B$2</f>
        <v>6951.822</v>
      </c>
      <c r="N3434" s="4" t="n">
        <f aca="false">IF(J3434="Yes",H3434*CALCULATIONS!$B$3,0)</f>
        <v>0</v>
      </c>
      <c r="O3434" s="4" t="n">
        <f aca="false">L3434-M3434-N3434</f>
        <v>3475.911</v>
      </c>
      <c r="P3434" s="16" t="n">
        <f aca="false">IF(L3434&gt;0,O3434/L3434,"")</f>
        <v>0.333333333333333</v>
      </c>
    </row>
    <row r="3435" customFormat="false" ht="15" hidden="false" customHeight="false" outlineLevel="0" collapsed="false">
      <c r="A3435" s="2" t="str">
        <f aca="false">RAW_DATA!A3431</f>
        <v>ORD-103430</v>
      </c>
      <c r="B3435" s="2" t="str">
        <f aca="false">RAW_DATA!B3431</f>
        <v>CUST-1244</v>
      </c>
      <c r="C3435" s="2" t="str">
        <f aca="false">RAW_DATA!C3431</f>
        <v>Women</v>
      </c>
      <c r="D3435" s="2" t="str">
        <f aca="false">RAW_DATA!D3431</f>
        <v>WOM-BLOUSE-001</v>
      </c>
      <c r="E3435" s="14" t="str">
        <f aca="false">RAW_DATA!E3431</f>
        <v>2024-07-30</v>
      </c>
      <c r="F3435" s="14" t="str">
        <f aca="false">RAW_DATA!F3431</f>
        <v>2024-08-08</v>
      </c>
      <c r="G3435" s="2" t="str">
        <f aca="false">RAW_DATA!G3431</f>
        <v>Sudurpashchim</v>
      </c>
      <c r="H3435" s="4" t="n">
        <f aca="false">RAW_DATA!H3431</f>
        <v>9070.3</v>
      </c>
      <c r="I3435" s="5" t="n">
        <f aca="false">RAW_DATA!I3431</f>
        <v>20</v>
      </c>
      <c r="J3435" s="2" t="str">
        <f aca="false">RAW_DATA!J3431</f>
        <v>No</v>
      </c>
      <c r="K3435" s="15" t="n">
        <f aca="false">IF(AND(F3435&lt;&gt;"",E3435&lt;&gt;""),DATEVALUE(F3435)-DATEVALUE(E3435),"")</f>
        <v>9</v>
      </c>
      <c r="L3435" s="4" t="n">
        <f aca="false">H3435*(1-I3435/100)</f>
        <v>7256.24</v>
      </c>
      <c r="M3435" s="4" t="n">
        <f aca="false">H3435*CALCULATIONS!$B$2</f>
        <v>5442.18</v>
      </c>
      <c r="N3435" s="4" t="n">
        <f aca="false">IF(J3435="Yes",H3435*CALCULATIONS!$B$3,0)</f>
        <v>0</v>
      </c>
      <c r="O3435" s="4" t="n">
        <f aca="false">L3435-M3435-N3435</f>
        <v>1814.06</v>
      </c>
      <c r="P3435" s="16" t="n">
        <f aca="false">IF(L3435&gt;0,O3435/L3435,"")</f>
        <v>0.25</v>
      </c>
    </row>
    <row r="3436" customFormat="false" ht="15" hidden="false" customHeight="false" outlineLevel="0" collapsed="false">
      <c r="A3436" s="2" t="str">
        <f aca="false">RAW_DATA!A3432</f>
        <v>ORD-103431</v>
      </c>
      <c r="B3436" s="2" t="str">
        <f aca="false">RAW_DATA!B3432</f>
        <v>CUST-3943</v>
      </c>
      <c r="C3436" s="2" t="str">
        <f aca="false">RAW_DATA!C3432</f>
        <v>Kids</v>
      </c>
      <c r="D3436" s="2" t="str">
        <f aca="false">RAW_DATA!D3432</f>
        <v>KID-JEANS-001</v>
      </c>
      <c r="E3436" s="14" t="str">
        <f aca="false">RAW_DATA!E3432</f>
        <v>2024-12-31</v>
      </c>
      <c r="F3436" s="14" t="str">
        <f aca="false">RAW_DATA!F3432</f>
        <v>2025-01-06</v>
      </c>
      <c r="G3436" s="2" t="str">
        <f aca="false">RAW_DATA!G3432</f>
        <v>Bagmati</v>
      </c>
      <c r="H3436" s="4" t="n">
        <f aca="false">RAW_DATA!H3432</f>
        <v>10163.16</v>
      </c>
      <c r="I3436" s="5" t="n">
        <f aca="false">RAW_DATA!I3432</f>
        <v>20</v>
      </c>
      <c r="J3436" s="2" t="str">
        <f aca="false">RAW_DATA!J3432</f>
        <v>No</v>
      </c>
      <c r="K3436" s="15" t="n">
        <f aca="false">IF(AND(F3436&lt;&gt;"",E3436&lt;&gt;""),DATEVALUE(F3436)-DATEVALUE(E3436),"")</f>
        <v>6</v>
      </c>
      <c r="L3436" s="4" t="n">
        <f aca="false">H3436*(1-I3436/100)</f>
        <v>8130.528</v>
      </c>
      <c r="M3436" s="4" t="n">
        <f aca="false">H3436*CALCULATIONS!$B$2</f>
        <v>6097.896</v>
      </c>
      <c r="N3436" s="4" t="n">
        <f aca="false">IF(J3436="Yes",H3436*CALCULATIONS!$B$3,0)</f>
        <v>0</v>
      </c>
      <c r="O3436" s="4" t="n">
        <f aca="false">L3436-M3436-N3436</f>
        <v>2032.632</v>
      </c>
      <c r="P3436" s="16" t="n">
        <f aca="false">IF(L3436&gt;0,O3436/L3436,"")</f>
        <v>0.25</v>
      </c>
    </row>
    <row r="3437" customFormat="false" ht="15" hidden="false" customHeight="false" outlineLevel="0" collapsed="false">
      <c r="A3437" s="2" t="str">
        <f aca="false">RAW_DATA!A3433</f>
        <v>ORD-103432</v>
      </c>
      <c r="B3437" s="2" t="str">
        <f aca="false">RAW_DATA!B3433</f>
        <v>CUST-2666</v>
      </c>
      <c r="C3437" s="2" t="str">
        <f aca="false">RAW_DATA!C3433</f>
        <v>Kids</v>
      </c>
      <c r="D3437" s="2" t="str">
        <f aca="false">RAW_DATA!D3433</f>
        <v>KID-JEANS-001</v>
      </c>
      <c r="E3437" s="14" t="str">
        <f aca="false">RAW_DATA!E3433</f>
        <v>2024-11-21</v>
      </c>
      <c r="F3437" s="14" t="str">
        <f aca="false">RAW_DATA!F3433</f>
        <v>2024-11-30</v>
      </c>
      <c r="G3437" s="2" t="str">
        <f aca="false">RAW_DATA!G3433</f>
        <v>Lumbini</v>
      </c>
      <c r="H3437" s="4" t="n">
        <f aca="false">RAW_DATA!H3433</f>
        <v>2663.18</v>
      </c>
      <c r="I3437" s="5" t="n">
        <f aca="false">RAW_DATA!I3433</f>
        <v>20</v>
      </c>
      <c r="J3437" s="2" t="str">
        <f aca="false">RAW_DATA!J3433</f>
        <v>No</v>
      </c>
      <c r="K3437" s="15" t="n">
        <f aca="false">IF(AND(F3437&lt;&gt;"",E3437&lt;&gt;""),DATEVALUE(F3437)-DATEVALUE(E3437),"")</f>
        <v>9</v>
      </c>
      <c r="L3437" s="4" t="n">
        <f aca="false">H3437*(1-I3437/100)</f>
        <v>2130.544</v>
      </c>
      <c r="M3437" s="4" t="n">
        <f aca="false">H3437*CALCULATIONS!$B$2</f>
        <v>1597.908</v>
      </c>
      <c r="N3437" s="4" t="n">
        <f aca="false">IF(J3437="Yes",H3437*CALCULATIONS!$B$3,0)</f>
        <v>0</v>
      </c>
      <c r="O3437" s="4" t="n">
        <f aca="false">L3437-M3437-N3437</f>
        <v>532.636</v>
      </c>
      <c r="P3437" s="16" t="n">
        <f aca="false">IF(L3437&gt;0,O3437/L3437,"")</f>
        <v>0.25</v>
      </c>
    </row>
    <row r="3438" customFormat="false" ht="15" hidden="false" customHeight="false" outlineLevel="0" collapsed="false">
      <c r="A3438" s="2" t="str">
        <f aca="false">RAW_DATA!A3434</f>
        <v>ORD-103433</v>
      </c>
      <c r="B3438" s="2" t="str">
        <f aca="false">RAW_DATA!B3434</f>
        <v>CUST-3710</v>
      </c>
      <c r="C3438" s="2" t="str">
        <f aca="false">RAW_DATA!C3434</f>
        <v>Men</v>
      </c>
      <c r="D3438" s="2" t="str">
        <f aca="false">RAW_DATA!D3434</f>
        <v>MEN-KURTA-001</v>
      </c>
      <c r="E3438" s="14" t="str">
        <f aca="false">RAW_DATA!E3434</f>
        <v>2024-11-15</v>
      </c>
      <c r="F3438" s="14" t="str">
        <f aca="false">RAW_DATA!F3434</f>
        <v>2024-11-21</v>
      </c>
      <c r="G3438" s="2" t="str">
        <f aca="false">RAW_DATA!G3434</f>
        <v>Bagmati</v>
      </c>
      <c r="H3438" s="4" t="n">
        <f aca="false">RAW_DATA!H3434</f>
        <v>4270.53</v>
      </c>
      <c r="I3438" s="5" t="n">
        <f aca="false">RAW_DATA!I3434</f>
        <v>20</v>
      </c>
      <c r="J3438" s="2" t="str">
        <f aca="false">RAW_DATA!J3434</f>
        <v>No</v>
      </c>
      <c r="K3438" s="15" t="n">
        <f aca="false">IF(AND(F3438&lt;&gt;"",E3438&lt;&gt;""),DATEVALUE(F3438)-DATEVALUE(E3438),"")</f>
        <v>6</v>
      </c>
      <c r="L3438" s="4" t="n">
        <f aca="false">H3438*(1-I3438/100)</f>
        <v>3416.424</v>
      </c>
      <c r="M3438" s="4" t="n">
        <f aca="false">H3438*CALCULATIONS!$B$2</f>
        <v>2562.318</v>
      </c>
      <c r="N3438" s="4" t="n">
        <f aca="false">IF(J3438="Yes",H3438*CALCULATIONS!$B$3,0)</f>
        <v>0</v>
      </c>
      <c r="O3438" s="4" t="n">
        <f aca="false">L3438-M3438-N3438</f>
        <v>854.106</v>
      </c>
      <c r="P3438" s="16" t="n">
        <f aca="false">IF(L3438&gt;0,O3438/L3438,"")</f>
        <v>0.25</v>
      </c>
    </row>
    <row r="3439" customFormat="false" ht="15" hidden="false" customHeight="false" outlineLevel="0" collapsed="false">
      <c r="A3439" s="2" t="str">
        <f aca="false">RAW_DATA!A3435</f>
        <v>ORD-103434</v>
      </c>
      <c r="B3439" s="2" t="str">
        <f aca="false">RAW_DATA!B3435</f>
        <v>CUST-5561</v>
      </c>
      <c r="C3439" s="2" t="str">
        <f aca="false">RAW_DATA!C3435</f>
        <v>Kids</v>
      </c>
      <c r="D3439" s="2" t="str">
        <f aca="false">RAW_DATA!D3435</f>
        <v>KID-UNIFORM-001</v>
      </c>
      <c r="E3439" s="14" t="str">
        <f aca="false">RAW_DATA!E3435</f>
        <v>2024-05-11</v>
      </c>
      <c r="F3439" s="14" t="str">
        <f aca="false">RAW_DATA!F3435</f>
        <v>2024-05-15</v>
      </c>
      <c r="G3439" s="2" t="str">
        <f aca="false">RAW_DATA!G3435</f>
        <v>Bagmati</v>
      </c>
      <c r="H3439" s="4" t="n">
        <f aca="false">RAW_DATA!H3435</f>
        <v>6509.88</v>
      </c>
      <c r="I3439" s="5" t="n">
        <f aca="false">RAW_DATA!I3435</f>
        <v>20</v>
      </c>
      <c r="J3439" s="2" t="str">
        <f aca="false">RAW_DATA!J3435</f>
        <v>No</v>
      </c>
      <c r="K3439" s="15" t="n">
        <f aca="false">IF(AND(F3439&lt;&gt;"",E3439&lt;&gt;""),DATEVALUE(F3439)-DATEVALUE(E3439),"")</f>
        <v>4</v>
      </c>
      <c r="L3439" s="4" t="n">
        <f aca="false">H3439*(1-I3439/100)</f>
        <v>5207.904</v>
      </c>
      <c r="M3439" s="4" t="n">
        <f aca="false">H3439*CALCULATIONS!$B$2</f>
        <v>3905.928</v>
      </c>
      <c r="N3439" s="4" t="n">
        <f aca="false">IF(J3439="Yes",H3439*CALCULATIONS!$B$3,0)</f>
        <v>0</v>
      </c>
      <c r="O3439" s="4" t="n">
        <f aca="false">L3439-M3439-N3439</f>
        <v>1301.976</v>
      </c>
      <c r="P3439" s="16" t="n">
        <f aca="false">IF(L3439&gt;0,O3439/L3439,"")</f>
        <v>0.25</v>
      </c>
    </row>
    <row r="3440" customFormat="false" ht="15" hidden="false" customHeight="false" outlineLevel="0" collapsed="false">
      <c r="A3440" s="2" t="str">
        <f aca="false">RAW_DATA!A3436</f>
        <v>ORD-103435</v>
      </c>
      <c r="B3440" s="2" t="str">
        <f aca="false">RAW_DATA!B3436</f>
        <v>CUST-2850</v>
      </c>
      <c r="C3440" s="2" t="str">
        <f aca="false">RAW_DATA!C3436</f>
        <v>Women</v>
      </c>
      <c r="D3440" s="2" t="str">
        <f aca="false">RAW_DATA!D3436</f>
        <v>WOM-TOP-001</v>
      </c>
      <c r="E3440" s="14" t="str">
        <f aca="false">RAW_DATA!E3436</f>
        <v>2024-12-26</v>
      </c>
      <c r="F3440" s="14" t="str">
        <f aca="false">RAW_DATA!F3436</f>
        <v>2025-01-03</v>
      </c>
      <c r="G3440" s="2" t="str">
        <f aca="false">RAW_DATA!G3436</f>
        <v>Karnali</v>
      </c>
      <c r="H3440" s="4" t="n">
        <f aca="false">RAW_DATA!H3436</f>
        <v>9632.01</v>
      </c>
      <c r="I3440" s="5" t="n">
        <f aca="false">RAW_DATA!I3436</f>
        <v>25</v>
      </c>
      <c r="J3440" s="2" t="str">
        <f aca="false">RAW_DATA!J3436</f>
        <v>No</v>
      </c>
      <c r="K3440" s="15" t="n">
        <f aca="false">IF(AND(F3440&lt;&gt;"",E3440&lt;&gt;""),DATEVALUE(F3440)-DATEVALUE(E3440),"")</f>
        <v>8</v>
      </c>
      <c r="L3440" s="4" t="n">
        <f aca="false">H3440*(1-I3440/100)</f>
        <v>7224.0075</v>
      </c>
      <c r="M3440" s="4" t="n">
        <f aca="false">H3440*CALCULATIONS!$B$2</f>
        <v>5779.206</v>
      </c>
      <c r="N3440" s="4" t="n">
        <f aca="false">IF(J3440="Yes",H3440*CALCULATIONS!$B$3,0)</f>
        <v>0</v>
      </c>
      <c r="O3440" s="4" t="n">
        <f aca="false">L3440-M3440-N3440</f>
        <v>1444.8015</v>
      </c>
      <c r="P3440" s="16" t="n">
        <f aca="false">IF(L3440&gt;0,O3440/L3440,"")</f>
        <v>0.2</v>
      </c>
    </row>
    <row r="3441" customFormat="false" ht="15" hidden="false" customHeight="false" outlineLevel="0" collapsed="false">
      <c r="A3441" s="2" t="str">
        <f aca="false">RAW_DATA!A3437</f>
        <v>ORD-103436</v>
      </c>
      <c r="B3441" s="2" t="str">
        <f aca="false">RAW_DATA!B3437</f>
        <v>CUST-9515</v>
      </c>
      <c r="C3441" s="2" t="str">
        <f aca="false">RAW_DATA!C3437</f>
        <v>Kids</v>
      </c>
      <c r="D3441" s="2" t="str">
        <f aca="false">RAW_DATA!D3437</f>
        <v>KID-FROCK-001</v>
      </c>
      <c r="E3441" s="14" t="str">
        <f aca="false">RAW_DATA!E3437</f>
        <v>2024-04-23</v>
      </c>
      <c r="F3441" s="14" t="str">
        <f aca="false">RAW_DATA!F3437</f>
        <v>2024-04-24</v>
      </c>
      <c r="G3441" s="2" t="str">
        <f aca="false">RAW_DATA!G3437</f>
        <v>Bagmati</v>
      </c>
      <c r="H3441" s="4" t="n">
        <f aca="false">RAW_DATA!H3437</f>
        <v>14580.85</v>
      </c>
      <c r="I3441" s="5" t="n">
        <f aca="false">RAW_DATA!I3437</f>
        <v>30</v>
      </c>
      <c r="J3441" s="2" t="str">
        <f aca="false">RAW_DATA!J3437</f>
        <v>No</v>
      </c>
      <c r="K3441" s="15" t="n">
        <f aca="false">IF(AND(F3441&lt;&gt;"",E3441&lt;&gt;""),DATEVALUE(F3441)-DATEVALUE(E3441),"")</f>
        <v>1</v>
      </c>
      <c r="L3441" s="4" t="n">
        <f aca="false">H3441*(1-I3441/100)</f>
        <v>10206.595</v>
      </c>
      <c r="M3441" s="4" t="n">
        <f aca="false">H3441*CALCULATIONS!$B$2</f>
        <v>8748.51</v>
      </c>
      <c r="N3441" s="4" t="n">
        <f aca="false">IF(J3441="Yes",H3441*CALCULATIONS!$B$3,0)</f>
        <v>0</v>
      </c>
      <c r="O3441" s="4" t="n">
        <f aca="false">L3441-M3441-N3441</f>
        <v>1458.085</v>
      </c>
      <c r="P3441" s="16" t="n">
        <f aca="false">IF(L3441&gt;0,O3441/L3441,"")</f>
        <v>0.142857142857143</v>
      </c>
    </row>
    <row r="3442" customFormat="false" ht="15" hidden="false" customHeight="false" outlineLevel="0" collapsed="false">
      <c r="A3442" s="2" t="str">
        <f aca="false">RAW_DATA!A3438</f>
        <v>ORD-103437</v>
      </c>
      <c r="B3442" s="2" t="str">
        <f aca="false">RAW_DATA!B3438</f>
        <v>CUST-1914</v>
      </c>
      <c r="C3442" s="2" t="str">
        <f aca="false">RAW_DATA!C3438</f>
        <v>Men</v>
      </c>
      <c r="D3442" s="2" t="str">
        <f aca="false">RAW_DATA!D3438</f>
        <v>MEN-CHINO-001</v>
      </c>
      <c r="E3442" s="14" t="str">
        <f aca="false">RAW_DATA!E3438</f>
        <v>2024-06-11</v>
      </c>
      <c r="F3442" s="14" t="str">
        <f aca="false">RAW_DATA!F3438</f>
        <v>2024-06-18</v>
      </c>
      <c r="G3442" s="2" t="str">
        <f aca="false">RAW_DATA!G3438</f>
        <v>Madhesh</v>
      </c>
      <c r="H3442" s="4" t="n">
        <f aca="false">RAW_DATA!H3438</f>
        <v>12693.21</v>
      </c>
      <c r="I3442" s="5" t="n">
        <f aca="false">RAW_DATA!I3438</f>
        <v>0</v>
      </c>
      <c r="J3442" s="2" t="str">
        <f aca="false">RAW_DATA!J3438</f>
        <v>No</v>
      </c>
      <c r="K3442" s="15" t="n">
        <f aca="false">IF(AND(F3442&lt;&gt;"",E3442&lt;&gt;""),DATEVALUE(F3442)-DATEVALUE(E3442),"")</f>
        <v>7</v>
      </c>
      <c r="L3442" s="4" t="n">
        <f aca="false">H3442*(1-I3442/100)</f>
        <v>12693.21</v>
      </c>
      <c r="M3442" s="4" t="n">
        <f aca="false">H3442*CALCULATIONS!$B$2</f>
        <v>7615.926</v>
      </c>
      <c r="N3442" s="4" t="n">
        <f aca="false">IF(J3442="Yes",H3442*CALCULATIONS!$B$3,0)</f>
        <v>0</v>
      </c>
      <c r="O3442" s="4" t="n">
        <f aca="false">L3442-M3442-N3442</f>
        <v>5077.284</v>
      </c>
      <c r="P3442" s="16" t="n">
        <f aca="false">IF(L3442&gt;0,O3442/L3442,"")</f>
        <v>0.4</v>
      </c>
    </row>
    <row r="3443" customFormat="false" ht="15" hidden="false" customHeight="false" outlineLevel="0" collapsed="false">
      <c r="A3443" s="2" t="str">
        <f aca="false">RAW_DATA!A3439</f>
        <v>ORD-103438</v>
      </c>
      <c r="B3443" s="2" t="str">
        <f aca="false">RAW_DATA!B3439</f>
        <v>CUST-3813</v>
      </c>
      <c r="C3443" s="2" t="str">
        <f aca="false">RAW_DATA!C3439</f>
        <v>Women</v>
      </c>
      <c r="D3443" s="2" t="str">
        <f aca="false">RAW_DATA!D3439</f>
        <v>WOM-LEHENGA-001</v>
      </c>
      <c r="E3443" s="14" t="str">
        <f aca="false">RAW_DATA!E3439</f>
        <v>2024-09-28</v>
      </c>
      <c r="F3443" s="14" t="str">
        <f aca="false">RAW_DATA!F3439</f>
        <v>2024-10-03</v>
      </c>
      <c r="G3443" s="2" t="str">
        <f aca="false">RAW_DATA!G3439</f>
        <v>Lumbini</v>
      </c>
      <c r="H3443" s="4" t="n">
        <f aca="false">RAW_DATA!H3439</f>
        <v>11809.98</v>
      </c>
      <c r="I3443" s="5" t="n">
        <f aca="false">RAW_DATA!I3439</f>
        <v>5</v>
      </c>
      <c r="J3443" s="2" t="str">
        <f aca="false">RAW_DATA!J3439</f>
        <v>No</v>
      </c>
      <c r="K3443" s="15" t="n">
        <f aca="false">IF(AND(F3443&lt;&gt;"",E3443&lt;&gt;""),DATEVALUE(F3443)-DATEVALUE(E3443),"")</f>
        <v>5</v>
      </c>
      <c r="L3443" s="4" t="n">
        <f aca="false">H3443*(1-I3443/100)</f>
        <v>11219.481</v>
      </c>
      <c r="M3443" s="4" t="n">
        <f aca="false">H3443*CALCULATIONS!$B$2</f>
        <v>7085.988</v>
      </c>
      <c r="N3443" s="4" t="n">
        <f aca="false">IF(J3443="Yes",H3443*CALCULATIONS!$B$3,0)</f>
        <v>0</v>
      </c>
      <c r="O3443" s="4" t="n">
        <f aca="false">L3443-M3443-N3443</f>
        <v>4133.493</v>
      </c>
      <c r="P3443" s="16" t="n">
        <f aca="false">IF(L3443&gt;0,O3443/L3443,"")</f>
        <v>0.368421052631579</v>
      </c>
    </row>
    <row r="3444" customFormat="false" ht="15" hidden="false" customHeight="false" outlineLevel="0" collapsed="false">
      <c r="A3444" s="2" t="str">
        <f aca="false">RAW_DATA!A3440</f>
        <v>ORD-103439</v>
      </c>
      <c r="B3444" s="2" t="str">
        <f aca="false">RAW_DATA!B3440</f>
        <v>CUST-8667</v>
      </c>
      <c r="C3444" s="2" t="str">
        <f aca="false">RAW_DATA!C3440</f>
        <v>Kids</v>
      </c>
      <c r="D3444" s="2" t="str">
        <f aca="false">RAW_DATA!D3440</f>
        <v>KID-KURTA-001</v>
      </c>
      <c r="E3444" s="14" t="str">
        <f aca="false">RAW_DATA!E3440</f>
        <v>2024-05-16</v>
      </c>
      <c r="F3444" s="14" t="str">
        <f aca="false">RAW_DATA!F3440</f>
        <v>2024-05-29</v>
      </c>
      <c r="G3444" s="2" t="str">
        <f aca="false">RAW_DATA!G3440</f>
        <v>Bagmati</v>
      </c>
      <c r="H3444" s="4" t="n">
        <f aca="false">RAW_DATA!H3440</f>
        <v>729.27</v>
      </c>
      <c r="I3444" s="5" t="n">
        <f aca="false">RAW_DATA!I3440</f>
        <v>5</v>
      </c>
      <c r="J3444" s="2" t="str">
        <f aca="false">RAW_DATA!J3440</f>
        <v>No</v>
      </c>
      <c r="K3444" s="15" t="n">
        <f aca="false">IF(AND(F3444&lt;&gt;"",E3444&lt;&gt;""),DATEVALUE(F3444)-DATEVALUE(E3444),"")</f>
        <v>13</v>
      </c>
      <c r="L3444" s="4" t="n">
        <f aca="false">H3444*(1-I3444/100)</f>
        <v>692.8065</v>
      </c>
      <c r="M3444" s="4" t="n">
        <f aca="false">H3444*CALCULATIONS!$B$2</f>
        <v>437.562</v>
      </c>
      <c r="N3444" s="4" t="n">
        <f aca="false">IF(J3444="Yes",H3444*CALCULATIONS!$B$3,0)</f>
        <v>0</v>
      </c>
      <c r="O3444" s="4" t="n">
        <f aca="false">L3444-M3444-N3444</f>
        <v>255.2445</v>
      </c>
      <c r="P3444" s="16" t="n">
        <f aca="false">IF(L3444&gt;0,O3444/L3444,"")</f>
        <v>0.368421052631579</v>
      </c>
    </row>
    <row r="3445" customFormat="false" ht="15" hidden="false" customHeight="false" outlineLevel="0" collapsed="false">
      <c r="A3445" s="2" t="str">
        <f aca="false">RAW_DATA!A3441</f>
        <v>ORD-103440</v>
      </c>
      <c r="B3445" s="2" t="str">
        <f aca="false">RAW_DATA!B3441</f>
        <v>CUST-4117</v>
      </c>
      <c r="C3445" s="2" t="str">
        <f aca="false">RAW_DATA!C3441</f>
        <v>Men</v>
      </c>
      <c r="D3445" s="2" t="str">
        <f aca="false">RAW_DATA!D3441</f>
        <v>MEN-POLO-001</v>
      </c>
      <c r="E3445" s="14" t="str">
        <f aca="false">RAW_DATA!E3441</f>
        <v>2024-07-21</v>
      </c>
      <c r="F3445" s="14" t="str">
        <f aca="false">RAW_DATA!F3441</f>
        <v>2024-07-29</v>
      </c>
      <c r="G3445" s="2" t="str">
        <f aca="false">RAW_DATA!G3441</f>
        <v>Bagmati</v>
      </c>
      <c r="H3445" s="4" t="n">
        <f aca="false">RAW_DATA!H3441</f>
        <v>14516.07</v>
      </c>
      <c r="I3445" s="5" t="n">
        <f aca="false">RAW_DATA!I3441</f>
        <v>25</v>
      </c>
      <c r="J3445" s="2" t="str">
        <f aca="false">RAW_DATA!J3441</f>
        <v>No</v>
      </c>
      <c r="K3445" s="15" t="n">
        <f aca="false">IF(AND(F3445&lt;&gt;"",E3445&lt;&gt;""),DATEVALUE(F3445)-DATEVALUE(E3445),"")</f>
        <v>8</v>
      </c>
      <c r="L3445" s="4" t="n">
        <f aca="false">H3445*(1-I3445/100)</f>
        <v>10887.0525</v>
      </c>
      <c r="M3445" s="4" t="n">
        <f aca="false">H3445*CALCULATIONS!$B$2</f>
        <v>8709.642</v>
      </c>
      <c r="N3445" s="4" t="n">
        <f aca="false">IF(J3445="Yes",H3445*CALCULATIONS!$B$3,0)</f>
        <v>0</v>
      </c>
      <c r="O3445" s="4" t="n">
        <f aca="false">L3445-M3445-N3445</f>
        <v>2177.4105</v>
      </c>
      <c r="P3445" s="16" t="n">
        <f aca="false">IF(L3445&gt;0,O3445/L3445,"")</f>
        <v>0.2</v>
      </c>
    </row>
    <row r="3446" customFormat="false" ht="15" hidden="false" customHeight="false" outlineLevel="0" collapsed="false">
      <c r="A3446" s="2" t="str">
        <f aca="false">RAW_DATA!A3442</f>
        <v>ORD-103441</v>
      </c>
      <c r="B3446" s="2" t="str">
        <f aca="false">RAW_DATA!B3442</f>
        <v>CUST-9023</v>
      </c>
      <c r="C3446" s="2" t="str">
        <f aca="false">RAW_DATA!C3442</f>
        <v>Men</v>
      </c>
      <c r="D3446" s="2" t="str">
        <f aca="false">RAW_DATA!D3442</f>
        <v>MEN-JACKET-001</v>
      </c>
      <c r="E3446" s="14" t="str">
        <f aca="false">RAW_DATA!E3442</f>
        <v>2024-11-14</v>
      </c>
      <c r="F3446" s="14" t="str">
        <f aca="false">RAW_DATA!F3442</f>
        <v>2024-11-18</v>
      </c>
      <c r="G3446" s="2" t="str">
        <f aca="false">RAW_DATA!G3442</f>
        <v>Bagmati</v>
      </c>
      <c r="H3446" s="4" t="n">
        <f aca="false">RAW_DATA!H3442</f>
        <v>597.35</v>
      </c>
      <c r="I3446" s="5" t="n">
        <f aca="false">RAW_DATA!I3442</f>
        <v>30</v>
      </c>
      <c r="J3446" s="2" t="str">
        <f aca="false">RAW_DATA!J3442</f>
        <v>No</v>
      </c>
      <c r="K3446" s="15" t="n">
        <f aca="false">IF(AND(F3446&lt;&gt;"",E3446&lt;&gt;""),DATEVALUE(F3446)-DATEVALUE(E3446),"")</f>
        <v>4</v>
      </c>
      <c r="L3446" s="4" t="n">
        <f aca="false">H3446*(1-I3446/100)</f>
        <v>418.145</v>
      </c>
      <c r="M3446" s="4" t="n">
        <f aca="false">H3446*CALCULATIONS!$B$2</f>
        <v>358.41</v>
      </c>
      <c r="N3446" s="4" t="n">
        <f aca="false">IF(J3446="Yes",H3446*CALCULATIONS!$B$3,0)</f>
        <v>0</v>
      </c>
      <c r="O3446" s="4" t="n">
        <f aca="false">L3446-M3446-N3446</f>
        <v>59.735</v>
      </c>
      <c r="P3446" s="16" t="n">
        <f aca="false">IF(L3446&gt;0,O3446/L3446,"")</f>
        <v>0.142857142857143</v>
      </c>
    </row>
    <row r="3447" customFormat="false" ht="15" hidden="false" customHeight="false" outlineLevel="0" collapsed="false">
      <c r="A3447" s="2" t="str">
        <f aca="false">RAW_DATA!A3443</f>
        <v>ORD-103442</v>
      </c>
      <c r="B3447" s="2" t="str">
        <f aca="false">RAW_DATA!B3443</f>
        <v>CUST-6174</v>
      </c>
      <c r="C3447" s="2" t="str">
        <f aca="false">RAW_DATA!C3443</f>
        <v>Women</v>
      </c>
      <c r="D3447" s="2" t="str">
        <f aca="false">RAW_DATA!D3443</f>
        <v>WOM-TOP-001</v>
      </c>
      <c r="E3447" s="14" t="str">
        <f aca="false">RAW_DATA!E3443</f>
        <v>2024-11-04</v>
      </c>
      <c r="F3447" s="14" t="str">
        <f aca="false">RAW_DATA!F3443</f>
        <v>2024-11-13</v>
      </c>
      <c r="G3447" s="2" t="str">
        <f aca="false">RAW_DATA!G3443</f>
        <v>Lumbini</v>
      </c>
      <c r="H3447" s="4" t="n">
        <f aca="false">RAW_DATA!H3443</f>
        <v>8783.13</v>
      </c>
      <c r="I3447" s="5" t="n">
        <f aca="false">RAW_DATA!I3443</f>
        <v>30</v>
      </c>
      <c r="J3447" s="2" t="str">
        <f aca="false">RAW_DATA!J3443</f>
        <v>No</v>
      </c>
      <c r="K3447" s="15" t="n">
        <f aca="false">IF(AND(F3447&lt;&gt;"",E3447&lt;&gt;""),DATEVALUE(F3447)-DATEVALUE(E3447),"")</f>
        <v>9</v>
      </c>
      <c r="L3447" s="4" t="n">
        <f aca="false">H3447*(1-I3447/100)</f>
        <v>6148.191</v>
      </c>
      <c r="M3447" s="4" t="n">
        <f aca="false">H3447*CALCULATIONS!$B$2</f>
        <v>5269.878</v>
      </c>
      <c r="N3447" s="4" t="n">
        <f aca="false">IF(J3447="Yes",H3447*CALCULATIONS!$B$3,0)</f>
        <v>0</v>
      </c>
      <c r="O3447" s="4" t="n">
        <f aca="false">L3447-M3447-N3447</f>
        <v>878.312999999999</v>
      </c>
      <c r="P3447" s="16" t="n">
        <f aca="false">IF(L3447&gt;0,O3447/L3447,"")</f>
        <v>0.142857142857143</v>
      </c>
    </row>
    <row r="3448" customFormat="false" ht="15" hidden="false" customHeight="false" outlineLevel="0" collapsed="false">
      <c r="A3448" s="2" t="str">
        <f aca="false">RAW_DATA!A3444</f>
        <v>ORD-103443</v>
      </c>
      <c r="B3448" s="2" t="str">
        <f aca="false">RAW_DATA!B3444</f>
        <v>CUST-2398</v>
      </c>
      <c r="C3448" s="2" t="str">
        <f aca="false">RAW_DATA!C3444</f>
        <v>Women</v>
      </c>
      <c r="D3448" s="2" t="str">
        <f aca="false">RAW_DATA!D3444</f>
        <v>WOM-SAREE-001</v>
      </c>
      <c r="E3448" s="14" t="str">
        <f aca="false">RAW_DATA!E3444</f>
        <v>2024-05-10</v>
      </c>
      <c r="F3448" s="14" t="str">
        <f aca="false">RAW_DATA!F3444</f>
        <v>2024-05-18</v>
      </c>
      <c r="G3448" s="2" t="str">
        <f aca="false">RAW_DATA!G3444</f>
        <v>Gandaki</v>
      </c>
      <c r="H3448" s="4" t="n">
        <f aca="false">RAW_DATA!H3444</f>
        <v>12333.79</v>
      </c>
      <c r="I3448" s="5" t="n">
        <f aca="false">RAW_DATA!I3444</f>
        <v>25</v>
      </c>
      <c r="J3448" s="2" t="str">
        <f aca="false">RAW_DATA!J3444</f>
        <v>No</v>
      </c>
      <c r="K3448" s="15" t="n">
        <f aca="false">IF(AND(F3448&lt;&gt;"",E3448&lt;&gt;""),DATEVALUE(F3448)-DATEVALUE(E3448),"")</f>
        <v>8</v>
      </c>
      <c r="L3448" s="4" t="n">
        <f aca="false">H3448*(1-I3448/100)</f>
        <v>9250.3425</v>
      </c>
      <c r="M3448" s="4" t="n">
        <f aca="false">H3448*CALCULATIONS!$B$2</f>
        <v>7400.274</v>
      </c>
      <c r="N3448" s="4" t="n">
        <f aca="false">IF(J3448="Yes",H3448*CALCULATIONS!$B$3,0)</f>
        <v>0</v>
      </c>
      <c r="O3448" s="4" t="n">
        <f aca="false">L3448-M3448-N3448</f>
        <v>1850.0685</v>
      </c>
      <c r="P3448" s="16" t="n">
        <f aca="false">IF(L3448&gt;0,O3448/L3448,"")</f>
        <v>0.2</v>
      </c>
    </row>
    <row r="3449" customFormat="false" ht="15" hidden="false" customHeight="false" outlineLevel="0" collapsed="false">
      <c r="A3449" s="2" t="str">
        <f aca="false">RAW_DATA!A3445</f>
        <v>ORD-103444</v>
      </c>
      <c r="B3449" s="2" t="str">
        <f aca="false">RAW_DATA!B3445</f>
        <v>CUST-7974</v>
      </c>
      <c r="C3449" s="2" t="str">
        <f aca="false">RAW_DATA!C3445</f>
        <v>Men</v>
      </c>
      <c r="D3449" s="2" t="str">
        <f aca="false">RAW_DATA!D3445</f>
        <v>MEN-TSHIRT-001</v>
      </c>
      <c r="E3449" s="14" t="str">
        <f aca="false">RAW_DATA!E3445</f>
        <v>2024-08-21</v>
      </c>
      <c r="F3449" s="14" t="str">
        <f aca="false">RAW_DATA!F3445</f>
        <v>2024-08-22</v>
      </c>
      <c r="G3449" s="2" t="str">
        <f aca="false">RAW_DATA!G3445</f>
        <v>Lumbini</v>
      </c>
      <c r="H3449" s="4" t="n">
        <f aca="false">RAW_DATA!H3445</f>
        <v>14466.04</v>
      </c>
      <c r="I3449" s="5" t="n">
        <f aca="false">RAW_DATA!I3445</f>
        <v>15</v>
      </c>
      <c r="J3449" s="2" t="str">
        <f aca="false">RAW_DATA!J3445</f>
        <v>No</v>
      </c>
      <c r="K3449" s="15" t="n">
        <f aca="false">IF(AND(F3449&lt;&gt;"",E3449&lt;&gt;""),DATEVALUE(F3449)-DATEVALUE(E3449),"")</f>
        <v>1</v>
      </c>
      <c r="L3449" s="4" t="n">
        <f aca="false">H3449*(1-I3449/100)</f>
        <v>12296.134</v>
      </c>
      <c r="M3449" s="4" t="n">
        <f aca="false">H3449*CALCULATIONS!$B$2</f>
        <v>8679.624</v>
      </c>
      <c r="N3449" s="4" t="n">
        <f aca="false">IF(J3449="Yes",H3449*CALCULATIONS!$B$3,0)</f>
        <v>0</v>
      </c>
      <c r="O3449" s="4" t="n">
        <f aca="false">L3449-M3449-N3449</f>
        <v>3616.51</v>
      </c>
      <c r="P3449" s="16" t="n">
        <f aca="false">IF(L3449&gt;0,O3449/L3449,"")</f>
        <v>0.294117647058824</v>
      </c>
    </row>
    <row r="3450" customFormat="false" ht="15" hidden="false" customHeight="false" outlineLevel="0" collapsed="false">
      <c r="A3450" s="2" t="str">
        <f aca="false">RAW_DATA!A3446</f>
        <v>ORD-103445</v>
      </c>
      <c r="B3450" s="2" t="str">
        <f aca="false">RAW_DATA!B3446</f>
        <v>CUST-5778</v>
      </c>
      <c r="C3450" s="2" t="str">
        <f aca="false">RAW_DATA!C3446</f>
        <v>Men</v>
      </c>
      <c r="D3450" s="2" t="str">
        <f aca="false">RAW_DATA!D3446</f>
        <v>MEN-SUIT-001</v>
      </c>
      <c r="E3450" s="14" t="str">
        <f aca="false">RAW_DATA!E3446</f>
        <v>2024-08-08</v>
      </c>
      <c r="F3450" s="14" t="str">
        <f aca="false">RAW_DATA!F3446</f>
        <v>2024-08-10</v>
      </c>
      <c r="G3450" s="2" t="str">
        <f aca="false">RAW_DATA!G3446</f>
        <v>Madhesh</v>
      </c>
      <c r="H3450" s="4" t="n">
        <f aca="false">RAW_DATA!H3446</f>
        <v>7213.74</v>
      </c>
      <c r="I3450" s="5" t="n">
        <f aca="false">RAW_DATA!I3446</f>
        <v>25</v>
      </c>
      <c r="J3450" s="2" t="str">
        <f aca="false">RAW_DATA!J3446</f>
        <v>Yes</v>
      </c>
      <c r="K3450" s="15" t="n">
        <f aca="false">IF(AND(F3450&lt;&gt;"",E3450&lt;&gt;""),DATEVALUE(F3450)-DATEVALUE(E3450),"")</f>
        <v>2</v>
      </c>
      <c r="L3450" s="4" t="n">
        <f aca="false">H3450*(1-I3450/100)</f>
        <v>5410.305</v>
      </c>
      <c r="M3450" s="4" t="n">
        <f aca="false">H3450*CALCULATIONS!$B$2</f>
        <v>4328.244</v>
      </c>
      <c r="N3450" s="4" t="n">
        <f aca="false">IF(J3450="Yes",H3450*CALCULATIONS!$B$3,0)</f>
        <v>1442.748</v>
      </c>
      <c r="O3450" s="4" t="n">
        <f aca="false">L3450-M3450-N3450</f>
        <v>-360.686999999999</v>
      </c>
      <c r="P3450" s="16" t="n">
        <f aca="false">IF(L3450&gt;0,O3450/L3450,"")</f>
        <v>-0.0666666666666666</v>
      </c>
    </row>
    <row r="3451" customFormat="false" ht="15" hidden="false" customHeight="false" outlineLevel="0" collapsed="false">
      <c r="A3451" s="2" t="str">
        <f aca="false">RAW_DATA!A3447</f>
        <v>ORD-103446</v>
      </c>
      <c r="B3451" s="2" t="str">
        <f aca="false">RAW_DATA!B3447</f>
        <v>CUST-5083</v>
      </c>
      <c r="C3451" s="2" t="str">
        <f aca="false">RAW_DATA!C3447</f>
        <v>Women</v>
      </c>
      <c r="D3451" s="2" t="str">
        <f aca="false">RAW_DATA!D3447</f>
        <v>WOM-DRESS-001</v>
      </c>
      <c r="E3451" s="14" t="str">
        <f aca="false">RAW_DATA!E3447</f>
        <v>2024-10-05</v>
      </c>
      <c r="F3451" s="14" t="str">
        <f aca="false">RAW_DATA!F3447</f>
        <v>2024-10-06</v>
      </c>
      <c r="G3451" s="2" t="str">
        <f aca="false">RAW_DATA!G3447</f>
        <v>Bagmati</v>
      </c>
      <c r="H3451" s="4" t="n">
        <f aca="false">RAW_DATA!H3447</f>
        <v>12049</v>
      </c>
      <c r="I3451" s="5" t="n">
        <f aca="false">RAW_DATA!I3447</f>
        <v>0</v>
      </c>
      <c r="J3451" s="2" t="str">
        <f aca="false">RAW_DATA!J3447</f>
        <v>No</v>
      </c>
      <c r="K3451" s="15" t="n">
        <f aca="false">IF(AND(F3451&lt;&gt;"",E3451&lt;&gt;""),DATEVALUE(F3451)-DATEVALUE(E3451),"")</f>
        <v>1</v>
      </c>
      <c r="L3451" s="4" t="n">
        <f aca="false">H3451*(1-I3451/100)</f>
        <v>12049</v>
      </c>
      <c r="M3451" s="4" t="n">
        <f aca="false">H3451*CALCULATIONS!$B$2</f>
        <v>7229.4</v>
      </c>
      <c r="N3451" s="4" t="n">
        <f aca="false">IF(J3451="Yes",H3451*CALCULATIONS!$B$3,0)</f>
        <v>0</v>
      </c>
      <c r="O3451" s="4" t="n">
        <f aca="false">L3451-M3451-N3451</f>
        <v>4819.6</v>
      </c>
      <c r="P3451" s="16" t="n">
        <f aca="false">IF(L3451&gt;0,O3451/L3451,"")</f>
        <v>0.4</v>
      </c>
    </row>
    <row r="3452" customFormat="false" ht="15" hidden="false" customHeight="false" outlineLevel="0" collapsed="false">
      <c r="A3452" s="2" t="str">
        <f aca="false">RAW_DATA!A3448</f>
        <v>ORD-103447</v>
      </c>
      <c r="B3452" s="2" t="str">
        <f aca="false">RAW_DATA!B3448</f>
        <v>CUST-3282</v>
      </c>
      <c r="C3452" s="2" t="str">
        <f aca="false">RAW_DATA!C3448</f>
        <v>Men</v>
      </c>
      <c r="D3452" s="2" t="str">
        <f aca="false">RAW_DATA!D3448</f>
        <v>MEN-CHINO-001</v>
      </c>
      <c r="E3452" s="14" t="str">
        <f aca="false">RAW_DATA!E3448</f>
        <v>2024-11-17</v>
      </c>
      <c r="F3452" s="14" t="str">
        <f aca="false">RAW_DATA!F3448</f>
        <v>2024-11-21</v>
      </c>
      <c r="G3452" s="2" t="str">
        <f aca="false">RAW_DATA!G3448</f>
        <v>Lumbini</v>
      </c>
      <c r="H3452" s="4" t="n">
        <f aca="false">RAW_DATA!H3448</f>
        <v>14478.11</v>
      </c>
      <c r="I3452" s="5" t="n">
        <f aca="false">RAW_DATA!I3448</f>
        <v>20</v>
      </c>
      <c r="J3452" s="2" t="str">
        <f aca="false">RAW_DATA!J3448</f>
        <v>No</v>
      </c>
      <c r="K3452" s="15" t="n">
        <f aca="false">IF(AND(F3452&lt;&gt;"",E3452&lt;&gt;""),DATEVALUE(F3452)-DATEVALUE(E3452),"")</f>
        <v>4</v>
      </c>
      <c r="L3452" s="4" t="n">
        <f aca="false">H3452*(1-I3452/100)</f>
        <v>11582.488</v>
      </c>
      <c r="M3452" s="4" t="n">
        <f aca="false">H3452*CALCULATIONS!$B$2</f>
        <v>8686.866</v>
      </c>
      <c r="N3452" s="4" t="n">
        <f aca="false">IF(J3452="Yes",H3452*CALCULATIONS!$B$3,0)</f>
        <v>0</v>
      </c>
      <c r="O3452" s="4" t="n">
        <f aca="false">L3452-M3452-N3452</f>
        <v>2895.622</v>
      </c>
      <c r="P3452" s="16" t="n">
        <f aca="false">IF(L3452&gt;0,O3452/L3452,"")</f>
        <v>0.25</v>
      </c>
    </row>
    <row r="3453" customFormat="false" ht="15" hidden="false" customHeight="false" outlineLevel="0" collapsed="false">
      <c r="A3453" s="2" t="str">
        <f aca="false">RAW_DATA!A3449</f>
        <v>ORD-103448</v>
      </c>
      <c r="B3453" s="2" t="str">
        <f aca="false">RAW_DATA!B3449</f>
        <v>CUST-9547</v>
      </c>
      <c r="C3453" s="2" t="str">
        <f aca="false">RAW_DATA!C3449</f>
        <v>Women</v>
      </c>
      <c r="D3453" s="2" t="str">
        <f aca="false">RAW_DATA!D3449</f>
        <v>WOM-TOP-001</v>
      </c>
      <c r="E3453" s="14" t="str">
        <f aca="false">RAW_DATA!E3449</f>
        <v>2024-02-26</v>
      </c>
      <c r="F3453" s="14" t="str">
        <f aca="false">RAW_DATA!F3449</f>
        <v>2024-02-27</v>
      </c>
      <c r="G3453" s="2" t="str">
        <f aca="false">RAW_DATA!G3449</f>
        <v>Sudurpashchim</v>
      </c>
      <c r="H3453" s="4" t="n">
        <f aca="false">RAW_DATA!H3449</f>
        <v>13035.17</v>
      </c>
      <c r="I3453" s="5" t="n">
        <f aca="false">RAW_DATA!I3449</f>
        <v>30</v>
      </c>
      <c r="J3453" s="2" t="str">
        <f aca="false">RAW_DATA!J3449</f>
        <v>No</v>
      </c>
      <c r="K3453" s="15" t="n">
        <f aca="false">IF(AND(F3453&lt;&gt;"",E3453&lt;&gt;""),DATEVALUE(F3453)-DATEVALUE(E3453),"")</f>
        <v>1</v>
      </c>
      <c r="L3453" s="4" t="n">
        <f aca="false">H3453*(1-I3453/100)</f>
        <v>9124.619</v>
      </c>
      <c r="M3453" s="4" t="n">
        <f aca="false">H3453*CALCULATIONS!$B$2</f>
        <v>7821.102</v>
      </c>
      <c r="N3453" s="4" t="n">
        <f aca="false">IF(J3453="Yes",H3453*CALCULATIONS!$B$3,0)</f>
        <v>0</v>
      </c>
      <c r="O3453" s="4" t="n">
        <f aca="false">L3453-M3453-N3453</f>
        <v>1303.517</v>
      </c>
      <c r="P3453" s="16" t="n">
        <f aca="false">IF(L3453&gt;0,O3453/L3453,"")</f>
        <v>0.142857142857143</v>
      </c>
    </row>
    <row r="3454" customFormat="false" ht="15" hidden="false" customHeight="false" outlineLevel="0" collapsed="false">
      <c r="A3454" s="2" t="str">
        <f aca="false">RAW_DATA!A3450</f>
        <v>ORD-103449</v>
      </c>
      <c r="B3454" s="2" t="str">
        <f aca="false">RAW_DATA!B3450</f>
        <v>CUST-5761</v>
      </c>
      <c r="C3454" s="2" t="str">
        <f aca="false">RAW_DATA!C3450</f>
        <v>Women</v>
      </c>
      <c r="D3454" s="2" t="str">
        <f aca="false">RAW_DATA!D3450</f>
        <v>WOM-SAREE-001</v>
      </c>
      <c r="E3454" s="14" t="str">
        <f aca="false">RAW_DATA!E3450</f>
        <v>2024-08-06</v>
      </c>
      <c r="F3454" s="14" t="str">
        <f aca="false">RAW_DATA!F3450</f>
        <v>2024-08-21</v>
      </c>
      <c r="G3454" s="2" t="str">
        <f aca="false">RAW_DATA!G3450</f>
        <v>Bagmati</v>
      </c>
      <c r="H3454" s="4" t="n">
        <f aca="false">RAW_DATA!H3450</f>
        <v>3828.15</v>
      </c>
      <c r="I3454" s="5" t="n">
        <f aca="false">RAW_DATA!I3450</f>
        <v>15</v>
      </c>
      <c r="J3454" s="2" t="str">
        <f aca="false">RAW_DATA!J3450</f>
        <v>No</v>
      </c>
      <c r="K3454" s="15" t="n">
        <f aca="false">IF(AND(F3454&lt;&gt;"",E3454&lt;&gt;""),DATEVALUE(F3454)-DATEVALUE(E3454),"")</f>
        <v>15</v>
      </c>
      <c r="L3454" s="4" t="n">
        <f aca="false">H3454*(1-I3454/100)</f>
        <v>3253.9275</v>
      </c>
      <c r="M3454" s="4" t="n">
        <f aca="false">H3454*CALCULATIONS!$B$2</f>
        <v>2296.89</v>
      </c>
      <c r="N3454" s="4" t="n">
        <f aca="false">IF(J3454="Yes",H3454*CALCULATIONS!$B$3,0)</f>
        <v>0</v>
      </c>
      <c r="O3454" s="4" t="n">
        <f aca="false">L3454-M3454-N3454</f>
        <v>957.0375</v>
      </c>
      <c r="P3454" s="16" t="n">
        <f aca="false">IF(L3454&gt;0,O3454/L3454,"")</f>
        <v>0.294117647058824</v>
      </c>
    </row>
    <row r="3455" customFormat="false" ht="15" hidden="false" customHeight="false" outlineLevel="0" collapsed="false">
      <c r="A3455" s="2" t="str">
        <f aca="false">RAW_DATA!A3451</f>
        <v>ORD-103450</v>
      </c>
      <c r="B3455" s="2" t="str">
        <f aca="false">RAW_DATA!B3451</f>
        <v>CUST-5832</v>
      </c>
      <c r="C3455" s="2" t="str">
        <f aca="false">RAW_DATA!C3451</f>
        <v>Women</v>
      </c>
      <c r="D3455" s="2" t="str">
        <f aca="false">RAW_DATA!D3451</f>
        <v>WOM-DRESS-001</v>
      </c>
      <c r="E3455" s="14" t="str">
        <f aca="false">RAW_DATA!E3451</f>
        <v>2024-02-02</v>
      </c>
      <c r="F3455" s="14" t="str">
        <f aca="false">RAW_DATA!F3451</f>
        <v>2024-02-09</v>
      </c>
      <c r="G3455" s="2" t="str">
        <f aca="false">RAW_DATA!G3451</f>
        <v>Bagmati</v>
      </c>
      <c r="H3455" s="4" t="n">
        <f aca="false">RAW_DATA!H3451</f>
        <v>2439.15</v>
      </c>
      <c r="I3455" s="5" t="n">
        <f aca="false">RAW_DATA!I3451</f>
        <v>15</v>
      </c>
      <c r="J3455" s="2" t="str">
        <f aca="false">RAW_DATA!J3451</f>
        <v>No</v>
      </c>
      <c r="K3455" s="15" t="n">
        <f aca="false">IF(AND(F3455&lt;&gt;"",E3455&lt;&gt;""),DATEVALUE(F3455)-DATEVALUE(E3455),"")</f>
        <v>7</v>
      </c>
      <c r="L3455" s="4" t="n">
        <f aca="false">H3455*(1-I3455/100)</f>
        <v>2073.2775</v>
      </c>
      <c r="M3455" s="4" t="n">
        <f aca="false">H3455*CALCULATIONS!$B$2</f>
        <v>1463.49</v>
      </c>
      <c r="N3455" s="4" t="n">
        <f aca="false">IF(J3455="Yes",H3455*CALCULATIONS!$B$3,0)</f>
        <v>0</v>
      </c>
      <c r="O3455" s="4" t="n">
        <f aca="false">L3455-M3455-N3455</f>
        <v>609.7875</v>
      </c>
      <c r="P3455" s="16" t="n">
        <f aca="false">IF(L3455&gt;0,O3455/L3455,"")</f>
        <v>0.294117647058824</v>
      </c>
    </row>
    <row r="3456" customFormat="false" ht="15" hidden="false" customHeight="false" outlineLevel="0" collapsed="false">
      <c r="A3456" s="2" t="str">
        <f aca="false">RAW_DATA!A3452</f>
        <v>ORD-103451</v>
      </c>
      <c r="B3456" s="2" t="str">
        <f aca="false">RAW_DATA!B3452</f>
        <v>CUST-8043</v>
      </c>
      <c r="C3456" s="2" t="str">
        <f aca="false">RAW_DATA!C3452</f>
        <v>Men</v>
      </c>
      <c r="D3456" s="2" t="str">
        <f aca="false">RAW_DATA!D3452</f>
        <v>MEN-TSHIRT-001</v>
      </c>
      <c r="E3456" s="14" t="str">
        <f aca="false">RAW_DATA!E3452</f>
        <v>2024-12-15</v>
      </c>
      <c r="F3456" s="14" t="str">
        <f aca="false">RAW_DATA!F3452</f>
        <v>2024-12-23</v>
      </c>
      <c r="G3456" s="2" t="str">
        <f aca="false">RAW_DATA!G3452</f>
        <v>Bagmati</v>
      </c>
      <c r="H3456" s="4" t="n">
        <f aca="false">RAW_DATA!H3452</f>
        <v>1505.64</v>
      </c>
      <c r="I3456" s="5" t="n">
        <f aca="false">RAW_DATA!I3452</f>
        <v>25</v>
      </c>
      <c r="J3456" s="2" t="str">
        <f aca="false">RAW_DATA!J3452</f>
        <v>No</v>
      </c>
      <c r="K3456" s="15" t="n">
        <f aca="false">IF(AND(F3456&lt;&gt;"",E3456&lt;&gt;""),DATEVALUE(F3456)-DATEVALUE(E3456),"")</f>
        <v>8</v>
      </c>
      <c r="L3456" s="4" t="n">
        <f aca="false">H3456*(1-I3456/100)</f>
        <v>1129.23</v>
      </c>
      <c r="M3456" s="4" t="n">
        <f aca="false">H3456*CALCULATIONS!$B$2</f>
        <v>903.384</v>
      </c>
      <c r="N3456" s="4" t="n">
        <f aca="false">IF(J3456="Yes",H3456*CALCULATIONS!$B$3,0)</f>
        <v>0</v>
      </c>
      <c r="O3456" s="4" t="n">
        <f aca="false">L3456-M3456-N3456</f>
        <v>225.846</v>
      </c>
      <c r="P3456" s="16" t="n">
        <f aca="false">IF(L3456&gt;0,O3456/L3456,"")</f>
        <v>0.2</v>
      </c>
    </row>
    <row r="3457" customFormat="false" ht="15" hidden="false" customHeight="false" outlineLevel="0" collapsed="false">
      <c r="A3457" s="2" t="str">
        <f aca="false">RAW_DATA!A3453</f>
        <v>ORD-103452</v>
      </c>
      <c r="B3457" s="2" t="str">
        <f aca="false">RAW_DATA!B3453</f>
        <v>CUST-6439</v>
      </c>
      <c r="C3457" s="2" t="str">
        <f aca="false">RAW_DATA!C3453</f>
        <v>Women</v>
      </c>
      <c r="D3457" s="2" t="str">
        <f aca="false">RAW_DATA!D3453</f>
        <v>WOM-TOP-001</v>
      </c>
      <c r="E3457" s="14" t="str">
        <f aca="false">RAW_DATA!E3453</f>
        <v>2024-11-15</v>
      </c>
      <c r="F3457" s="14" t="str">
        <f aca="false">RAW_DATA!F3453</f>
        <v>2024-11-23</v>
      </c>
      <c r="G3457" s="2" t="str">
        <f aca="false">RAW_DATA!G3453</f>
        <v>Gandaki</v>
      </c>
      <c r="H3457" s="4" t="n">
        <f aca="false">RAW_DATA!H3453</f>
        <v>1460.22</v>
      </c>
      <c r="I3457" s="5" t="n">
        <f aca="false">RAW_DATA!I3453</f>
        <v>10</v>
      </c>
      <c r="J3457" s="2" t="str">
        <f aca="false">RAW_DATA!J3453</f>
        <v>No</v>
      </c>
      <c r="K3457" s="15" t="n">
        <f aca="false">IF(AND(F3457&lt;&gt;"",E3457&lt;&gt;""),DATEVALUE(F3457)-DATEVALUE(E3457),"")</f>
        <v>8</v>
      </c>
      <c r="L3457" s="4" t="n">
        <f aca="false">H3457*(1-I3457/100)</f>
        <v>1314.198</v>
      </c>
      <c r="M3457" s="4" t="n">
        <f aca="false">H3457*CALCULATIONS!$B$2</f>
        <v>876.132</v>
      </c>
      <c r="N3457" s="4" t="n">
        <f aca="false">IF(J3457="Yes",H3457*CALCULATIONS!$B$3,0)</f>
        <v>0</v>
      </c>
      <c r="O3457" s="4" t="n">
        <f aca="false">L3457-M3457-N3457</f>
        <v>438.066</v>
      </c>
      <c r="P3457" s="16" t="n">
        <f aca="false">IF(L3457&gt;0,O3457/L3457,"")</f>
        <v>0.333333333333333</v>
      </c>
    </row>
    <row r="3458" customFormat="false" ht="15" hidden="false" customHeight="false" outlineLevel="0" collapsed="false">
      <c r="A3458" s="2" t="str">
        <f aca="false">RAW_DATA!A3454</f>
        <v>ORD-103453</v>
      </c>
      <c r="B3458" s="2" t="str">
        <f aca="false">RAW_DATA!B3454</f>
        <v>CUST-9810</v>
      </c>
      <c r="C3458" s="2" t="str">
        <f aca="false">RAW_DATA!C3454</f>
        <v>Men</v>
      </c>
      <c r="D3458" s="2" t="str">
        <f aca="false">RAW_DATA!D3454</f>
        <v>MEN-SHIRT-001</v>
      </c>
      <c r="E3458" s="14" t="str">
        <f aca="false">RAW_DATA!E3454</f>
        <v>2024-01-17</v>
      </c>
      <c r="F3458" s="14" t="str">
        <f aca="false">RAW_DATA!F3454</f>
        <v>2024-01-23</v>
      </c>
      <c r="G3458" s="2" t="str">
        <f aca="false">RAW_DATA!G3454</f>
        <v>Bagmati</v>
      </c>
      <c r="H3458" s="4" t="n">
        <f aca="false">RAW_DATA!H3454</f>
        <v>13332.53</v>
      </c>
      <c r="I3458" s="5" t="n">
        <f aca="false">RAW_DATA!I3454</f>
        <v>10</v>
      </c>
      <c r="J3458" s="2" t="str">
        <f aca="false">RAW_DATA!J3454</f>
        <v>No</v>
      </c>
      <c r="K3458" s="15" t="n">
        <f aca="false">IF(AND(F3458&lt;&gt;"",E3458&lt;&gt;""),DATEVALUE(F3458)-DATEVALUE(E3458),"")</f>
        <v>6</v>
      </c>
      <c r="L3458" s="4" t="n">
        <f aca="false">H3458*(1-I3458/100)</f>
        <v>11999.277</v>
      </c>
      <c r="M3458" s="4" t="n">
        <f aca="false">H3458*CALCULATIONS!$B$2</f>
        <v>7999.518</v>
      </c>
      <c r="N3458" s="4" t="n">
        <f aca="false">IF(J3458="Yes",H3458*CALCULATIONS!$B$3,0)</f>
        <v>0</v>
      </c>
      <c r="O3458" s="4" t="n">
        <f aca="false">L3458-M3458-N3458</f>
        <v>3999.759</v>
      </c>
      <c r="P3458" s="16" t="n">
        <f aca="false">IF(L3458&gt;0,O3458/L3458,"")</f>
        <v>0.333333333333333</v>
      </c>
    </row>
    <row r="3459" customFormat="false" ht="15" hidden="false" customHeight="false" outlineLevel="0" collapsed="false">
      <c r="A3459" s="2" t="str">
        <f aca="false">RAW_DATA!A3455</f>
        <v>ORD-103454</v>
      </c>
      <c r="B3459" s="2" t="str">
        <f aca="false">RAW_DATA!B3455</f>
        <v>CUST-8402</v>
      </c>
      <c r="C3459" s="2" t="str">
        <f aca="false">RAW_DATA!C3455</f>
        <v>Women</v>
      </c>
      <c r="D3459" s="2" t="str">
        <f aca="false">RAW_DATA!D3455</f>
        <v>WOM-DRESS-001</v>
      </c>
      <c r="E3459" s="14" t="str">
        <f aca="false">RAW_DATA!E3455</f>
        <v>2024-01-25</v>
      </c>
      <c r="F3459" s="14" t="str">
        <f aca="false">RAW_DATA!F3455</f>
        <v>2024-01-26</v>
      </c>
      <c r="G3459" s="2" t="str">
        <f aca="false">RAW_DATA!G3455</f>
        <v>Bagmati</v>
      </c>
      <c r="H3459" s="4" t="n">
        <f aca="false">RAW_DATA!H3455</f>
        <v>3515.87</v>
      </c>
      <c r="I3459" s="5" t="n">
        <f aca="false">RAW_DATA!I3455</f>
        <v>5</v>
      </c>
      <c r="J3459" s="2" t="str">
        <f aca="false">RAW_DATA!J3455</f>
        <v>No</v>
      </c>
      <c r="K3459" s="15" t="n">
        <f aca="false">IF(AND(F3459&lt;&gt;"",E3459&lt;&gt;""),DATEVALUE(F3459)-DATEVALUE(E3459),"")</f>
        <v>1</v>
      </c>
      <c r="L3459" s="4" t="n">
        <f aca="false">H3459*(1-I3459/100)</f>
        <v>3340.0765</v>
      </c>
      <c r="M3459" s="4" t="n">
        <f aca="false">H3459*CALCULATIONS!$B$2</f>
        <v>2109.522</v>
      </c>
      <c r="N3459" s="4" t="n">
        <f aca="false">IF(J3459="Yes",H3459*CALCULATIONS!$B$3,0)</f>
        <v>0</v>
      </c>
      <c r="O3459" s="4" t="n">
        <f aca="false">L3459-M3459-N3459</f>
        <v>1230.5545</v>
      </c>
      <c r="P3459" s="16" t="n">
        <f aca="false">IF(L3459&gt;0,O3459/L3459,"")</f>
        <v>0.368421052631579</v>
      </c>
    </row>
    <row r="3460" customFormat="false" ht="15" hidden="false" customHeight="false" outlineLevel="0" collapsed="false">
      <c r="A3460" s="2" t="str">
        <f aca="false">RAW_DATA!A3456</f>
        <v>ORD-103455</v>
      </c>
      <c r="B3460" s="2" t="str">
        <f aca="false">RAW_DATA!B3456</f>
        <v>CUST-4119</v>
      </c>
      <c r="C3460" s="2" t="str">
        <f aca="false">RAW_DATA!C3456</f>
        <v>Men</v>
      </c>
      <c r="D3460" s="2" t="str">
        <f aca="false">RAW_DATA!D3456</f>
        <v>MEN-JEANS-002</v>
      </c>
      <c r="E3460" s="14" t="str">
        <f aca="false">RAW_DATA!E3456</f>
        <v>2024-09-27</v>
      </c>
      <c r="F3460" s="14" t="str">
        <f aca="false">RAW_DATA!F3456</f>
        <v>2024-10-01</v>
      </c>
      <c r="G3460" s="2" t="str">
        <f aca="false">RAW_DATA!G3456</f>
        <v>Madhesh</v>
      </c>
      <c r="H3460" s="4" t="n">
        <f aca="false">RAW_DATA!H3456</f>
        <v>11314.42</v>
      </c>
      <c r="I3460" s="5" t="n">
        <f aca="false">RAW_DATA!I3456</f>
        <v>5</v>
      </c>
      <c r="J3460" s="2" t="str">
        <f aca="false">RAW_DATA!J3456</f>
        <v>No</v>
      </c>
      <c r="K3460" s="15" t="n">
        <f aca="false">IF(AND(F3460&lt;&gt;"",E3460&lt;&gt;""),DATEVALUE(F3460)-DATEVALUE(E3460),"")</f>
        <v>4</v>
      </c>
      <c r="L3460" s="4" t="n">
        <f aca="false">H3460*(1-I3460/100)</f>
        <v>10748.699</v>
      </c>
      <c r="M3460" s="4" t="n">
        <f aca="false">H3460*CALCULATIONS!$B$2</f>
        <v>6788.652</v>
      </c>
      <c r="N3460" s="4" t="n">
        <f aca="false">IF(J3460="Yes",H3460*CALCULATIONS!$B$3,0)</f>
        <v>0</v>
      </c>
      <c r="O3460" s="4" t="n">
        <f aca="false">L3460-M3460-N3460</f>
        <v>3960.047</v>
      </c>
      <c r="P3460" s="16" t="n">
        <f aca="false">IF(L3460&gt;0,O3460/L3460,"")</f>
        <v>0.368421052631579</v>
      </c>
    </row>
    <row r="3461" customFormat="false" ht="15" hidden="false" customHeight="false" outlineLevel="0" collapsed="false">
      <c r="A3461" s="2" t="str">
        <f aca="false">RAW_DATA!A3457</f>
        <v>ORD-103456</v>
      </c>
      <c r="B3461" s="2" t="str">
        <f aca="false">RAW_DATA!B3457</f>
        <v>CUST-2879</v>
      </c>
      <c r="C3461" s="2" t="str">
        <f aca="false">RAW_DATA!C3457</f>
        <v>Women</v>
      </c>
      <c r="D3461" s="2" t="str">
        <f aca="false">RAW_DATA!D3457</f>
        <v>WOM-DRESS-001</v>
      </c>
      <c r="E3461" s="14" t="str">
        <f aca="false">RAW_DATA!E3457</f>
        <v>2024-08-21</v>
      </c>
      <c r="F3461" s="14" t="str">
        <f aca="false">RAW_DATA!F3457</f>
        <v>2024-08-25</v>
      </c>
      <c r="G3461" s="2" t="str">
        <f aca="false">RAW_DATA!G3457</f>
        <v>Karnali</v>
      </c>
      <c r="H3461" s="4" t="n">
        <f aca="false">RAW_DATA!H3457</f>
        <v>4482.54</v>
      </c>
      <c r="I3461" s="5" t="n">
        <f aca="false">RAW_DATA!I3457</f>
        <v>25</v>
      </c>
      <c r="J3461" s="2" t="str">
        <f aca="false">RAW_DATA!J3457</f>
        <v>No</v>
      </c>
      <c r="K3461" s="15" t="n">
        <f aca="false">IF(AND(F3461&lt;&gt;"",E3461&lt;&gt;""),DATEVALUE(F3461)-DATEVALUE(E3461),"")</f>
        <v>4</v>
      </c>
      <c r="L3461" s="4" t="n">
        <f aca="false">H3461*(1-I3461/100)</f>
        <v>3361.905</v>
      </c>
      <c r="M3461" s="4" t="n">
        <f aca="false">H3461*CALCULATIONS!$B$2</f>
        <v>2689.524</v>
      </c>
      <c r="N3461" s="4" t="n">
        <f aca="false">IF(J3461="Yes",H3461*CALCULATIONS!$B$3,0)</f>
        <v>0</v>
      </c>
      <c r="O3461" s="4" t="n">
        <f aca="false">L3461-M3461-N3461</f>
        <v>672.381</v>
      </c>
      <c r="P3461" s="16" t="n">
        <f aca="false">IF(L3461&gt;0,O3461/L3461,"")</f>
        <v>0.2</v>
      </c>
    </row>
    <row r="3462" customFormat="false" ht="15" hidden="false" customHeight="false" outlineLevel="0" collapsed="false">
      <c r="A3462" s="2" t="str">
        <f aca="false">RAW_DATA!A3458</f>
        <v>ORD-103457</v>
      </c>
      <c r="B3462" s="2" t="str">
        <f aca="false">RAW_DATA!B3458</f>
        <v>CUST-7494</v>
      </c>
      <c r="C3462" s="2" t="str">
        <f aca="false">RAW_DATA!C3458</f>
        <v>Kids</v>
      </c>
      <c r="D3462" s="2" t="str">
        <f aca="false">RAW_DATA!D3458</f>
        <v>KID-KURTA-001</v>
      </c>
      <c r="E3462" s="14" t="str">
        <f aca="false">RAW_DATA!E3458</f>
        <v>2024-11-06</v>
      </c>
      <c r="F3462" s="14" t="str">
        <f aca="false">RAW_DATA!F3458</f>
        <v>2024-11-08</v>
      </c>
      <c r="G3462" s="2" t="str">
        <f aca="false">RAW_DATA!G3458</f>
        <v>Bagmati</v>
      </c>
      <c r="H3462" s="4" t="n">
        <f aca="false">RAW_DATA!H3458</f>
        <v>936.97</v>
      </c>
      <c r="I3462" s="5" t="n">
        <f aca="false">RAW_DATA!I3458</f>
        <v>20</v>
      </c>
      <c r="J3462" s="2" t="str">
        <f aca="false">RAW_DATA!J3458</f>
        <v>No</v>
      </c>
      <c r="K3462" s="15" t="n">
        <f aca="false">IF(AND(F3462&lt;&gt;"",E3462&lt;&gt;""),DATEVALUE(F3462)-DATEVALUE(E3462),"")</f>
        <v>2</v>
      </c>
      <c r="L3462" s="4" t="n">
        <f aca="false">H3462*(1-I3462/100)</f>
        <v>749.576</v>
      </c>
      <c r="M3462" s="4" t="n">
        <f aca="false">H3462*CALCULATIONS!$B$2</f>
        <v>562.182</v>
      </c>
      <c r="N3462" s="4" t="n">
        <f aca="false">IF(J3462="Yes",H3462*CALCULATIONS!$B$3,0)</f>
        <v>0</v>
      </c>
      <c r="O3462" s="4" t="n">
        <f aca="false">L3462-M3462-N3462</f>
        <v>187.394</v>
      </c>
      <c r="P3462" s="16" t="n">
        <f aca="false">IF(L3462&gt;0,O3462/L3462,"")</f>
        <v>0.25</v>
      </c>
    </row>
    <row r="3463" customFormat="false" ht="15" hidden="false" customHeight="false" outlineLevel="0" collapsed="false">
      <c r="A3463" s="2" t="str">
        <f aca="false">RAW_DATA!A3459</f>
        <v>ORD-103458</v>
      </c>
      <c r="B3463" s="2" t="str">
        <f aca="false">RAW_DATA!B3459</f>
        <v>CUST-6006</v>
      </c>
      <c r="C3463" s="2" t="str">
        <f aca="false">RAW_DATA!C3459</f>
        <v>Men</v>
      </c>
      <c r="D3463" s="2" t="str">
        <f aca="false">RAW_DATA!D3459</f>
        <v>MEN-POLO-001</v>
      </c>
      <c r="E3463" s="14" t="str">
        <f aca="false">RAW_DATA!E3459</f>
        <v>2024-07-16</v>
      </c>
      <c r="F3463" s="14" t="str">
        <f aca="false">RAW_DATA!F3459</f>
        <v>2024-07-25</v>
      </c>
      <c r="G3463" s="2" t="str">
        <f aca="false">RAW_DATA!G3459</f>
        <v>Karnali</v>
      </c>
      <c r="H3463" s="4" t="n">
        <f aca="false">RAW_DATA!H3459</f>
        <v>6680.95</v>
      </c>
      <c r="I3463" s="5" t="n">
        <f aca="false">RAW_DATA!I3459</f>
        <v>30</v>
      </c>
      <c r="J3463" s="2" t="str">
        <f aca="false">RAW_DATA!J3459</f>
        <v>No</v>
      </c>
      <c r="K3463" s="15" t="n">
        <f aca="false">IF(AND(F3463&lt;&gt;"",E3463&lt;&gt;""),DATEVALUE(F3463)-DATEVALUE(E3463),"")</f>
        <v>9</v>
      </c>
      <c r="L3463" s="4" t="n">
        <f aca="false">H3463*(1-I3463/100)</f>
        <v>4676.665</v>
      </c>
      <c r="M3463" s="4" t="n">
        <f aca="false">H3463*CALCULATIONS!$B$2</f>
        <v>4008.57</v>
      </c>
      <c r="N3463" s="4" t="n">
        <f aca="false">IF(J3463="Yes",H3463*CALCULATIONS!$B$3,0)</f>
        <v>0</v>
      </c>
      <c r="O3463" s="4" t="n">
        <f aca="false">L3463-M3463-N3463</f>
        <v>668.095</v>
      </c>
      <c r="P3463" s="16" t="n">
        <f aca="false">IF(L3463&gt;0,O3463/L3463,"")</f>
        <v>0.142857142857143</v>
      </c>
    </row>
    <row r="3464" customFormat="false" ht="15" hidden="false" customHeight="false" outlineLevel="0" collapsed="false">
      <c r="A3464" s="2" t="str">
        <f aca="false">RAW_DATA!A3460</f>
        <v>ORD-103459</v>
      </c>
      <c r="B3464" s="2" t="str">
        <f aca="false">RAW_DATA!B3460</f>
        <v>CUST-2631</v>
      </c>
      <c r="C3464" s="2" t="str">
        <f aca="false">RAW_DATA!C3460</f>
        <v>Men</v>
      </c>
      <c r="D3464" s="2" t="str">
        <f aca="false">RAW_DATA!D3460</f>
        <v>MEN-JEANS-002</v>
      </c>
      <c r="E3464" s="14" t="str">
        <f aca="false">RAW_DATA!E3460</f>
        <v>2024-05-09</v>
      </c>
      <c r="F3464" s="14" t="str">
        <f aca="false">RAW_DATA!F3460</f>
        <v>2024-05-11</v>
      </c>
      <c r="G3464" s="2" t="str">
        <f aca="false">RAW_DATA!G3460</f>
        <v>Karnali</v>
      </c>
      <c r="H3464" s="4" t="n">
        <f aca="false">RAW_DATA!H3460</f>
        <v>5920.34</v>
      </c>
      <c r="I3464" s="5" t="n">
        <f aca="false">RAW_DATA!I3460</f>
        <v>10</v>
      </c>
      <c r="J3464" s="2" t="str">
        <f aca="false">RAW_DATA!J3460</f>
        <v>Yes</v>
      </c>
      <c r="K3464" s="15" t="n">
        <f aca="false">IF(AND(F3464&lt;&gt;"",E3464&lt;&gt;""),DATEVALUE(F3464)-DATEVALUE(E3464),"")</f>
        <v>2</v>
      </c>
      <c r="L3464" s="4" t="n">
        <f aca="false">H3464*(1-I3464/100)</f>
        <v>5328.306</v>
      </c>
      <c r="M3464" s="4" t="n">
        <f aca="false">H3464*CALCULATIONS!$B$2</f>
        <v>3552.204</v>
      </c>
      <c r="N3464" s="4" t="n">
        <f aca="false">IF(J3464="Yes",H3464*CALCULATIONS!$B$3,0)</f>
        <v>1184.068</v>
      </c>
      <c r="O3464" s="4" t="n">
        <f aca="false">L3464-M3464-N3464</f>
        <v>592.034</v>
      </c>
      <c r="P3464" s="16" t="n">
        <f aca="false">IF(L3464&gt;0,O3464/L3464,"")</f>
        <v>0.111111111111111</v>
      </c>
    </row>
    <row r="3465" customFormat="false" ht="15" hidden="false" customHeight="false" outlineLevel="0" collapsed="false">
      <c r="A3465" s="2" t="str">
        <f aca="false">RAW_DATA!A3461</f>
        <v>ORD-103460</v>
      </c>
      <c r="B3465" s="2" t="str">
        <f aca="false">RAW_DATA!B3461</f>
        <v>CUST-6427</v>
      </c>
      <c r="C3465" s="2" t="str">
        <f aca="false">RAW_DATA!C3461</f>
        <v>Women</v>
      </c>
      <c r="D3465" s="2" t="str">
        <f aca="false">RAW_DATA!D3461</f>
        <v>WOM-JEANS-001</v>
      </c>
      <c r="E3465" s="14" t="str">
        <f aca="false">RAW_DATA!E3461</f>
        <v>2024-10-06</v>
      </c>
      <c r="F3465" s="14" t="str">
        <f aca="false">RAW_DATA!F3461</f>
        <v>2024-10-10</v>
      </c>
      <c r="G3465" s="2" t="str">
        <f aca="false">RAW_DATA!G3461</f>
        <v>Gandaki</v>
      </c>
      <c r="H3465" s="4" t="n">
        <f aca="false">RAW_DATA!H3461</f>
        <v>944.1</v>
      </c>
      <c r="I3465" s="5" t="n">
        <f aca="false">RAW_DATA!I3461</f>
        <v>0</v>
      </c>
      <c r="J3465" s="2" t="str">
        <f aca="false">RAW_DATA!J3461</f>
        <v>No</v>
      </c>
      <c r="K3465" s="15" t="n">
        <f aca="false">IF(AND(F3465&lt;&gt;"",E3465&lt;&gt;""),DATEVALUE(F3465)-DATEVALUE(E3465),"")</f>
        <v>4</v>
      </c>
      <c r="L3465" s="4" t="n">
        <f aca="false">H3465*(1-I3465/100)</f>
        <v>944.1</v>
      </c>
      <c r="M3465" s="4" t="n">
        <f aca="false">H3465*CALCULATIONS!$B$2</f>
        <v>566.46</v>
      </c>
      <c r="N3465" s="4" t="n">
        <f aca="false">IF(J3465="Yes",H3465*CALCULATIONS!$B$3,0)</f>
        <v>0</v>
      </c>
      <c r="O3465" s="4" t="n">
        <f aca="false">L3465-M3465-N3465</f>
        <v>377.64</v>
      </c>
      <c r="P3465" s="16" t="n">
        <f aca="false">IF(L3465&gt;0,O3465/L3465,"")</f>
        <v>0.4</v>
      </c>
    </row>
    <row r="3466" customFormat="false" ht="15" hidden="false" customHeight="false" outlineLevel="0" collapsed="false">
      <c r="A3466" s="2" t="str">
        <f aca="false">RAW_DATA!A3462</f>
        <v>ORD-103461</v>
      </c>
      <c r="B3466" s="2" t="str">
        <f aca="false">RAW_DATA!B3462</f>
        <v>CUST-7764</v>
      </c>
      <c r="C3466" s="2" t="str">
        <f aca="false">RAW_DATA!C3462</f>
        <v>Women</v>
      </c>
      <c r="D3466" s="2" t="str">
        <f aca="false">RAW_DATA!D3462</f>
        <v>WOM-SAREE-001</v>
      </c>
      <c r="E3466" s="14" t="str">
        <f aca="false">RAW_DATA!E3462</f>
        <v>2024-07-27</v>
      </c>
      <c r="F3466" s="14" t="str">
        <f aca="false">RAW_DATA!F3462</f>
        <v>2024-07-31</v>
      </c>
      <c r="G3466" s="2" t="str">
        <f aca="false">RAW_DATA!G3462</f>
        <v>Madhesh</v>
      </c>
      <c r="H3466" s="4" t="n">
        <f aca="false">RAW_DATA!H3462</f>
        <v>1877.26</v>
      </c>
      <c r="I3466" s="5" t="n">
        <f aca="false">RAW_DATA!I3462</f>
        <v>25</v>
      </c>
      <c r="J3466" s="2" t="str">
        <f aca="false">RAW_DATA!J3462</f>
        <v>No</v>
      </c>
      <c r="K3466" s="15" t="n">
        <f aca="false">IF(AND(F3466&lt;&gt;"",E3466&lt;&gt;""),DATEVALUE(F3466)-DATEVALUE(E3466),"")</f>
        <v>4</v>
      </c>
      <c r="L3466" s="4" t="n">
        <f aca="false">H3466*(1-I3466/100)</f>
        <v>1407.945</v>
      </c>
      <c r="M3466" s="4" t="n">
        <f aca="false">H3466*CALCULATIONS!$B$2</f>
        <v>1126.356</v>
      </c>
      <c r="N3466" s="4" t="n">
        <f aca="false">IF(J3466="Yes",H3466*CALCULATIONS!$B$3,0)</f>
        <v>0</v>
      </c>
      <c r="O3466" s="4" t="n">
        <f aca="false">L3466-M3466-N3466</f>
        <v>281.589</v>
      </c>
      <c r="P3466" s="16" t="n">
        <f aca="false">IF(L3466&gt;0,O3466/L3466,"")</f>
        <v>0.2</v>
      </c>
    </row>
    <row r="3467" customFormat="false" ht="15" hidden="false" customHeight="false" outlineLevel="0" collapsed="false">
      <c r="A3467" s="2" t="str">
        <f aca="false">RAW_DATA!A3463</f>
        <v>ORD-103462</v>
      </c>
      <c r="B3467" s="2" t="str">
        <f aca="false">RAW_DATA!B3463</f>
        <v>CUST-1297</v>
      </c>
      <c r="C3467" s="2" t="str">
        <f aca="false">RAW_DATA!C3463</f>
        <v>Kids</v>
      </c>
      <c r="D3467" s="2" t="str">
        <f aca="false">RAW_DATA!D3463</f>
        <v>KID-JEANS-001</v>
      </c>
      <c r="E3467" s="14" t="str">
        <f aca="false">RAW_DATA!E3463</f>
        <v>2024-02-19</v>
      </c>
      <c r="F3467" s="14" t="str">
        <f aca="false">RAW_DATA!F3463</f>
        <v>2024-02-21</v>
      </c>
      <c r="G3467" s="2" t="str">
        <f aca="false">RAW_DATA!G3463</f>
        <v>Gandaki</v>
      </c>
      <c r="H3467" s="4" t="n">
        <f aca="false">RAW_DATA!H3463</f>
        <v>2379.11</v>
      </c>
      <c r="I3467" s="5" t="n">
        <f aca="false">RAW_DATA!I3463</f>
        <v>20</v>
      </c>
      <c r="J3467" s="2" t="str">
        <f aca="false">RAW_DATA!J3463</f>
        <v>Yes</v>
      </c>
      <c r="K3467" s="15" t="n">
        <f aca="false">IF(AND(F3467&lt;&gt;"",E3467&lt;&gt;""),DATEVALUE(F3467)-DATEVALUE(E3467),"")</f>
        <v>2</v>
      </c>
      <c r="L3467" s="4" t="n">
        <f aca="false">H3467*(1-I3467/100)</f>
        <v>1903.288</v>
      </c>
      <c r="M3467" s="4" t="n">
        <f aca="false">H3467*CALCULATIONS!$B$2</f>
        <v>1427.466</v>
      </c>
      <c r="N3467" s="4" t="n">
        <f aca="false">IF(J3467="Yes",H3467*CALCULATIONS!$B$3,0)</f>
        <v>475.822</v>
      </c>
      <c r="O3467" s="4" t="n">
        <f aca="false">L3467-M3467-N3467</f>
        <v>0</v>
      </c>
      <c r="P3467" s="16" t="n">
        <f aca="false">IF(L3467&gt;0,O3467/L3467,"")</f>
        <v>0</v>
      </c>
    </row>
    <row r="3468" customFormat="false" ht="15" hidden="false" customHeight="false" outlineLevel="0" collapsed="false">
      <c r="A3468" s="2" t="str">
        <f aca="false">RAW_DATA!A3464</f>
        <v>ORD-103463</v>
      </c>
      <c r="B3468" s="2" t="str">
        <f aca="false">RAW_DATA!B3464</f>
        <v>CUST-6429</v>
      </c>
      <c r="C3468" s="2" t="str">
        <f aca="false">RAW_DATA!C3464</f>
        <v>Women</v>
      </c>
      <c r="D3468" s="2" t="str">
        <f aca="false">RAW_DATA!D3464</f>
        <v>WOM-LEHENGA-001</v>
      </c>
      <c r="E3468" s="14" t="str">
        <f aca="false">RAW_DATA!E3464</f>
        <v>2024-04-09</v>
      </c>
      <c r="F3468" s="14" t="str">
        <f aca="false">RAW_DATA!F3464</f>
        <v>2024-04-11</v>
      </c>
      <c r="G3468" s="2" t="str">
        <f aca="false">RAW_DATA!G3464</f>
        <v>Gandaki</v>
      </c>
      <c r="H3468" s="4" t="n">
        <f aca="false">RAW_DATA!H3464</f>
        <v>6527.68</v>
      </c>
      <c r="I3468" s="5" t="n">
        <f aca="false">RAW_DATA!I3464</f>
        <v>25</v>
      </c>
      <c r="J3468" s="2" t="str">
        <f aca="false">RAW_DATA!J3464</f>
        <v>No</v>
      </c>
      <c r="K3468" s="15" t="n">
        <f aca="false">IF(AND(F3468&lt;&gt;"",E3468&lt;&gt;""),DATEVALUE(F3468)-DATEVALUE(E3468),"")</f>
        <v>2</v>
      </c>
      <c r="L3468" s="4" t="n">
        <f aca="false">H3468*(1-I3468/100)</f>
        <v>4895.76</v>
      </c>
      <c r="M3468" s="4" t="n">
        <f aca="false">H3468*CALCULATIONS!$B$2</f>
        <v>3916.608</v>
      </c>
      <c r="N3468" s="4" t="n">
        <f aca="false">IF(J3468="Yes",H3468*CALCULATIONS!$B$3,0)</f>
        <v>0</v>
      </c>
      <c r="O3468" s="4" t="n">
        <f aca="false">L3468-M3468-N3468</f>
        <v>979.152</v>
      </c>
      <c r="P3468" s="16" t="n">
        <f aca="false">IF(L3468&gt;0,O3468/L3468,"")</f>
        <v>0.2</v>
      </c>
    </row>
    <row r="3469" customFormat="false" ht="15" hidden="false" customHeight="false" outlineLevel="0" collapsed="false">
      <c r="A3469" s="2" t="str">
        <f aca="false">RAW_DATA!A3465</f>
        <v>ORD-103464</v>
      </c>
      <c r="B3469" s="2" t="str">
        <f aca="false">RAW_DATA!B3465</f>
        <v>CUST-9982</v>
      </c>
      <c r="C3469" s="2" t="str">
        <f aca="false">RAW_DATA!C3465</f>
        <v>Men</v>
      </c>
      <c r="D3469" s="2" t="str">
        <f aca="false">RAW_DATA!D3465</f>
        <v>MEN-JEANS-002</v>
      </c>
      <c r="E3469" s="14" t="str">
        <f aca="false">RAW_DATA!E3465</f>
        <v>2024-10-09</v>
      </c>
      <c r="F3469" s="14" t="str">
        <f aca="false">RAW_DATA!F3465</f>
        <v>2024-10-21</v>
      </c>
      <c r="G3469" s="2" t="str">
        <f aca="false">RAW_DATA!G3465</f>
        <v>Lumbini</v>
      </c>
      <c r="H3469" s="4" t="n">
        <f aca="false">RAW_DATA!H3465</f>
        <v>10079.55</v>
      </c>
      <c r="I3469" s="5" t="n">
        <f aca="false">RAW_DATA!I3465</f>
        <v>5</v>
      </c>
      <c r="J3469" s="2" t="str">
        <f aca="false">RAW_DATA!J3465</f>
        <v>No</v>
      </c>
      <c r="K3469" s="15" t="n">
        <f aca="false">IF(AND(F3469&lt;&gt;"",E3469&lt;&gt;""),DATEVALUE(F3469)-DATEVALUE(E3469),"")</f>
        <v>12</v>
      </c>
      <c r="L3469" s="4" t="n">
        <f aca="false">H3469*(1-I3469/100)</f>
        <v>9575.5725</v>
      </c>
      <c r="M3469" s="4" t="n">
        <f aca="false">H3469*CALCULATIONS!$B$2</f>
        <v>6047.73</v>
      </c>
      <c r="N3469" s="4" t="n">
        <f aca="false">IF(J3469="Yes",H3469*CALCULATIONS!$B$3,0)</f>
        <v>0</v>
      </c>
      <c r="O3469" s="4" t="n">
        <f aca="false">L3469-M3469-N3469</f>
        <v>3527.8425</v>
      </c>
      <c r="P3469" s="16" t="n">
        <f aca="false">IF(L3469&gt;0,O3469/L3469,"")</f>
        <v>0.368421052631579</v>
      </c>
    </row>
    <row r="3470" customFormat="false" ht="15" hidden="false" customHeight="false" outlineLevel="0" collapsed="false">
      <c r="A3470" s="2" t="str">
        <f aca="false">RAW_DATA!A3466</f>
        <v>ORD-103465</v>
      </c>
      <c r="B3470" s="2" t="str">
        <f aca="false">RAW_DATA!B3466</f>
        <v>CUST-6014</v>
      </c>
      <c r="C3470" s="2" t="str">
        <f aca="false">RAW_DATA!C3466</f>
        <v>Men</v>
      </c>
      <c r="D3470" s="2" t="str">
        <f aca="false">RAW_DATA!D3466</f>
        <v>MEN-TSHIRT-001</v>
      </c>
      <c r="E3470" s="14" t="str">
        <f aca="false">RAW_DATA!E3466</f>
        <v>2024-06-28</v>
      </c>
      <c r="F3470" s="14" t="str">
        <f aca="false">RAW_DATA!F3466</f>
        <v>2024-07-10</v>
      </c>
      <c r="G3470" s="2" t="str">
        <f aca="false">RAW_DATA!G3466</f>
        <v>Gandaki</v>
      </c>
      <c r="H3470" s="4" t="n">
        <f aca="false">RAW_DATA!H3466</f>
        <v>4910.33</v>
      </c>
      <c r="I3470" s="5" t="n">
        <f aca="false">RAW_DATA!I3466</f>
        <v>25</v>
      </c>
      <c r="J3470" s="2" t="str">
        <f aca="false">RAW_DATA!J3466</f>
        <v>No</v>
      </c>
      <c r="K3470" s="15" t="n">
        <f aca="false">IF(AND(F3470&lt;&gt;"",E3470&lt;&gt;""),DATEVALUE(F3470)-DATEVALUE(E3470),"")</f>
        <v>12</v>
      </c>
      <c r="L3470" s="4" t="n">
        <f aca="false">H3470*(1-I3470/100)</f>
        <v>3682.7475</v>
      </c>
      <c r="M3470" s="4" t="n">
        <f aca="false">H3470*CALCULATIONS!$B$2</f>
        <v>2946.198</v>
      </c>
      <c r="N3470" s="4" t="n">
        <f aca="false">IF(J3470="Yes",H3470*CALCULATIONS!$B$3,0)</f>
        <v>0</v>
      </c>
      <c r="O3470" s="4" t="n">
        <f aca="false">L3470-M3470-N3470</f>
        <v>736.5495</v>
      </c>
      <c r="P3470" s="16" t="n">
        <f aca="false">IF(L3470&gt;0,O3470/L3470,"")</f>
        <v>0.2</v>
      </c>
    </row>
    <row r="3471" customFormat="false" ht="15" hidden="false" customHeight="false" outlineLevel="0" collapsed="false">
      <c r="A3471" s="2" t="str">
        <f aca="false">RAW_DATA!A3467</f>
        <v>ORD-103466</v>
      </c>
      <c r="B3471" s="2" t="str">
        <f aca="false">RAW_DATA!B3467</f>
        <v>CUST-2745</v>
      </c>
      <c r="C3471" s="2" t="str">
        <f aca="false">RAW_DATA!C3467</f>
        <v>Women</v>
      </c>
      <c r="D3471" s="2" t="str">
        <f aca="false">RAW_DATA!D3467</f>
        <v>WOM-LEHENGA-001</v>
      </c>
      <c r="E3471" s="14" t="str">
        <f aca="false">RAW_DATA!E3467</f>
        <v>2024-12-12</v>
      </c>
      <c r="F3471" s="14" t="str">
        <f aca="false">RAW_DATA!F3467</f>
        <v>2024-12-15</v>
      </c>
      <c r="G3471" s="2" t="str">
        <f aca="false">RAW_DATA!G3467</f>
        <v>Bagmati</v>
      </c>
      <c r="H3471" s="4" t="n">
        <f aca="false">RAW_DATA!H3467</f>
        <v>11319.2</v>
      </c>
      <c r="I3471" s="5" t="n">
        <f aca="false">RAW_DATA!I3467</f>
        <v>10</v>
      </c>
      <c r="J3471" s="2" t="str">
        <f aca="false">RAW_DATA!J3467</f>
        <v>No</v>
      </c>
      <c r="K3471" s="15" t="n">
        <f aca="false">IF(AND(F3471&lt;&gt;"",E3471&lt;&gt;""),DATEVALUE(F3471)-DATEVALUE(E3471),"")</f>
        <v>3</v>
      </c>
      <c r="L3471" s="4" t="n">
        <f aca="false">H3471*(1-I3471/100)</f>
        <v>10187.28</v>
      </c>
      <c r="M3471" s="4" t="n">
        <f aca="false">H3471*CALCULATIONS!$B$2</f>
        <v>6791.52</v>
      </c>
      <c r="N3471" s="4" t="n">
        <f aca="false">IF(J3471="Yes",H3471*CALCULATIONS!$B$3,0)</f>
        <v>0</v>
      </c>
      <c r="O3471" s="4" t="n">
        <f aca="false">L3471-M3471-N3471</f>
        <v>3395.76</v>
      </c>
      <c r="P3471" s="16" t="n">
        <f aca="false">IF(L3471&gt;0,O3471/L3471,"")</f>
        <v>0.333333333333333</v>
      </c>
    </row>
    <row r="3472" customFormat="false" ht="15" hidden="false" customHeight="false" outlineLevel="0" collapsed="false">
      <c r="A3472" s="2" t="str">
        <f aca="false">RAW_DATA!A3468</f>
        <v>ORD-103467</v>
      </c>
      <c r="B3472" s="2" t="str">
        <f aca="false">RAW_DATA!B3468</f>
        <v>CUST-8585</v>
      </c>
      <c r="C3472" s="2" t="str">
        <f aca="false">RAW_DATA!C3468</f>
        <v>Men</v>
      </c>
      <c r="D3472" s="2" t="str">
        <f aca="false">RAW_DATA!D3468</f>
        <v>MEN-SUIT-001</v>
      </c>
      <c r="E3472" s="14" t="str">
        <f aca="false">RAW_DATA!E3468</f>
        <v>2024-09-16</v>
      </c>
      <c r="F3472" s="14" t="str">
        <f aca="false">RAW_DATA!F3468</f>
        <v>2024-09-23</v>
      </c>
      <c r="G3472" s="2" t="str">
        <f aca="false">RAW_DATA!G3468</f>
        <v>Lumbini</v>
      </c>
      <c r="H3472" s="4" t="n">
        <f aca="false">RAW_DATA!H3468</f>
        <v>5207.05</v>
      </c>
      <c r="I3472" s="5" t="n">
        <f aca="false">RAW_DATA!I3468</f>
        <v>30</v>
      </c>
      <c r="J3472" s="2" t="str">
        <f aca="false">RAW_DATA!J3468</f>
        <v>No</v>
      </c>
      <c r="K3472" s="15" t="n">
        <f aca="false">IF(AND(F3472&lt;&gt;"",E3472&lt;&gt;""),DATEVALUE(F3472)-DATEVALUE(E3472),"")</f>
        <v>7</v>
      </c>
      <c r="L3472" s="4" t="n">
        <f aca="false">H3472*(1-I3472/100)</f>
        <v>3644.935</v>
      </c>
      <c r="M3472" s="4" t="n">
        <f aca="false">H3472*CALCULATIONS!$B$2</f>
        <v>3124.23</v>
      </c>
      <c r="N3472" s="4" t="n">
        <f aca="false">IF(J3472="Yes",H3472*CALCULATIONS!$B$3,0)</f>
        <v>0</v>
      </c>
      <c r="O3472" s="4" t="n">
        <f aca="false">L3472-M3472-N3472</f>
        <v>520.705</v>
      </c>
      <c r="P3472" s="16" t="n">
        <f aca="false">IF(L3472&gt;0,O3472/L3472,"")</f>
        <v>0.142857142857143</v>
      </c>
    </row>
    <row r="3473" customFormat="false" ht="15" hidden="false" customHeight="false" outlineLevel="0" collapsed="false">
      <c r="A3473" s="2" t="str">
        <f aca="false">RAW_DATA!A3469</f>
        <v>ORD-103468</v>
      </c>
      <c r="B3473" s="2" t="str">
        <f aca="false">RAW_DATA!B3469</f>
        <v>CUST-9708</v>
      </c>
      <c r="C3473" s="2" t="str">
        <f aca="false">RAW_DATA!C3469</f>
        <v>Women</v>
      </c>
      <c r="D3473" s="2" t="str">
        <f aca="false">RAW_DATA!D3469</f>
        <v>WOM-CARDIGAN-001</v>
      </c>
      <c r="E3473" s="14" t="str">
        <f aca="false">RAW_DATA!E3469</f>
        <v>2024-04-23</v>
      </c>
      <c r="F3473" s="14" t="str">
        <f aca="false">RAW_DATA!F3469</f>
        <v>2024-04-25</v>
      </c>
      <c r="G3473" s="2" t="str">
        <f aca="false">RAW_DATA!G3469</f>
        <v>Gandaki</v>
      </c>
      <c r="H3473" s="4" t="n">
        <f aca="false">RAW_DATA!H3469</f>
        <v>6327.06</v>
      </c>
      <c r="I3473" s="5" t="n">
        <f aca="false">RAW_DATA!I3469</f>
        <v>5</v>
      </c>
      <c r="J3473" s="2" t="str">
        <f aca="false">RAW_DATA!J3469</f>
        <v>No</v>
      </c>
      <c r="K3473" s="15" t="n">
        <f aca="false">IF(AND(F3473&lt;&gt;"",E3473&lt;&gt;""),DATEVALUE(F3473)-DATEVALUE(E3473),"")</f>
        <v>2</v>
      </c>
      <c r="L3473" s="4" t="n">
        <f aca="false">H3473*(1-I3473/100)</f>
        <v>6010.707</v>
      </c>
      <c r="M3473" s="4" t="n">
        <f aca="false">H3473*CALCULATIONS!$B$2</f>
        <v>3796.236</v>
      </c>
      <c r="N3473" s="4" t="n">
        <f aca="false">IF(J3473="Yes",H3473*CALCULATIONS!$B$3,0)</f>
        <v>0</v>
      </c>
      <c r="O3473" s="4" t="n">
        <f aca="false">L3473-M3473-N3473</f>
        <v>2214.471</v>
      </c>
      <c r="P3473" s="16" t="n">
        <f aca="false">IF(L3473&gt;0,O3473/L3473,"")</f>
        <v>0.368421052631579</v>
      </c>
    </row>
    <row r="3474" customFormat="false" ht="15" hidden="false" customHeight="false" outlineLevel="0" collapsed="false">
      <c r="A3474" s="2" t="str">
        <f aca="false">RAW_DATA!A3470</f>
        <v>ORD-103469</v>
      </c>
      <c r="B3474" s="2" t="str">
        <f aca="false">RAW_DATA!B3470</f>
        <v>CUST-8715</v>
      </c>
      <c r="C3474" s="2" t="str">
        <f aca="false">RAW_DATA!C3470</f>
        <v>Women</v>
      </c>
      <c r="D3474" s="2" t="str">
        <f aca="false">RAW_DATA!D3470</f>
        <v>WOM-TOP-001</v>
      </c>
      <c r="E3474" s="14" t="str">
        <f aca="false">RAW_DATA!E3470</f>
        <v>2024-09-30</v>
      </c>
      <c r="F3474" s="14" t="str">
        <f aca="false">RAW_DATA!F3470</f>
        <v>2024-10-11</v>
      </c>
      <c r="G3474" s="2" t="str">
        <f aca="false">RAW_DATA!G3470</f>
        <v>Bagmati</v>
      </c>
      <c r="H3474" s="4" t="n">
        <f aca="false">RAW_DATA!H3470</f>
        <v>12133.95</v>
      </c>
      <c r="I3474" s="5" t="n">
        <f aca="false">RAW_DATA!I3470</f>
        <v>10</v>
      </c>
      <c r="J3474" s="2" t="str">
        <f aca="false">RAW_DATA!J3470</f>
        <v>No</v>
      </c>
      <c r="K3474" s="15" t="n">
        <f aca="false">IF(AND(F3474&lt;&gt;"",E3474&lt;&gt;""),DATEVALUE(F3474)-DATEVALUE(E3474),"")</f>
        <v>11</v>
      </c>
      <c r="L3474" s="4" t="n">
        <f aca="false">H3474*(1-I3474/100)</f>
        <v>10920.555</v>
      </c>
      <c r="M3474" s="4" t="n">
        <f aca="false">H3474*CALCULATIONS!$B$2</f>
        <v>7280.37</v>
      </c>
      <c r="N3474" s="4" t="n">
        <f aca="false">IF(J3474="Yes",H3474*CALCULATIONS!$B$3,0)</f>
        <v>0</v>
      </c>
      <c r="O3474" s="4" t="n">
        <f aca="false">L3474-M3474-N3474</f>
        <v>3640.185</v>
      </c>
      <c r="P3474" s="16" t="n">
        <f aca="false">IF(L3474&gt;0,O3474/L3474,"")</f>
        <v>0.333333333333333</v>
      </c>
    </row>
    <row r="3475" customFormat="false" ht="15" hidden="false" customHeight="false" outlineLevel="0" collapsed="false">
      <c r="A3475" s="2" t="str">
        <f aca="false">RAW_DATA!A3471</f>
        <v>ORD-103470</v>
      </c>
      <c r="B3475" s="2" t="str">
        <f aca="false">RAW_DATA!B3471</f>
        <v>CUST-4607</v>
      </c>
      <c r="C3475" s="2" t="str">
        <f aca="false">RAW_DATA!C3471</f>
        <v>Men</v>
      </c>
      <c r="D3475" s="2" t="str">
        <f aca="false">RAW_DATA!D3471</f>
        <v>MEN-CHINO-001</v>
      </c>
      <c r="E3475" s="14" t="str">
        <f aca="false">RAW_DATA!E3471</f>
        <v>2024-06-07</v>
      </c>
      <c r="F3475" s="14" t="str">
        <f aca="false">RAW_DATA!F3471</f>
        <v>2024-06-16</v>
      </c>
      <c r="G3475" s="2" t="str">
        <f aca="false">RAW_DATA!G3471</f>
        <v>Madhesh</v>
      </c>
      <c r="H3475" s="4" t="n">
        <f aca="false">RAW_DATA!H3471</f>
        <v>13388.28</v>
      </c>
      <c r="I3475" s="5" t="n">
        <f aca="false">RAW_DATA!I3471</f>
        <v>30</v>
      </c>
      <c r="J3475" s="2" t="str">
        <f aca="false">RAW_DATA!J3471</f>
        <v>Yes</v>
      </c>
      <c r="K3475" s="15" t="n">
        <f aca="false">IF(AND(F3475&lt;&gt;"",E3475&lt;&gt;""),DATEVALUE(F3475)-DATEVALUE(E3475),"")</f>
        <v>9</v>
      </c>
      <c r="L3475" s="4" t="n">
        <f aca="false">H3475*(1-I3475/100)</f>
        <v>9371.796</v>
      </c>
      <c r="M3475" s="4" t="n">
        <f aca="false">H3475*CALCULATIONS!$B$2</f>
        <v>8032.968</v>
      </c>
      <c r="N3475" s="4" t="n">
        <f aca="false">IF(J3475="Yes",H3475*CALCULATIONS!$B$3,0)</f>
        <v>2677.656</v>
      </c>
      <c r="O3475" s="4" t="n">
        <f aca="false">L3475-M3475-N3475</f>
        <v>-1338.828</v>
      </c>
      <c r="P3475" s="16" t="n">
        <f aca="false">IF(L3475&gt;0,O3475/L3475,"")</f>
        <v>-0.142857142857143</v>
      </c>
    </row>
    <row r="3476" customFormat="false" ht="15" hidden="false" customHeight="false" outlineLevel="0" collapsed="false">
      <c r="A3476" s="2" t="str">
        <f aca="false">RAW_DATA!A3472</f>
        <v>ORD-103471</v>
      </c>
      <c r="B3476" s="2" t="str">
        <f aca="false">RAW_DATA!B3472</f>
        <v>CUST-6340</v>
      </c>
      <c r="C3476" s="2" t="str">
        <f aca="false">RAW_DATA!C3472</f>
        <v>Men</v>
      </c>
      <c r="D3476" s="2" t="str">
        <f aca="false">RAW_DATA!D3472</f>
        <v>MEN-SUIT-001</v>
      </c>
      <c r="E3476" s="14" t="str">
        <f aca="false">RAW_DATA!E3472</f>
        <v>2024-07-05</v>
      </c>
      <c r="F3476" s="14" t="str">
        <f aca="false">RAW_DATA!F3472</f>
        <v>2024-07-11</v>
      </c>
      <c r="G3476" s="2" t="str">
        <f aca="false">RAW_DATA!G3472</f>
        <v>Sudurpashchim</v>
      </c>
      <c r="H3476" s="4" t="n">
        <f aca="false">RAW_DATA!H3472</f>
        <v>4777.74</v>
      </c>
      <c r="I3476" s="5" t="n">
        <f aca="false">RAW_DATA!I3472</f>
        <v>30</v>
      </c>
      <c r="J3476" s="2" t="str">
        <f aca="false">RAW_DATA!J3472</f>
        <v>No</v>
      </c>
      <c r="K3476" s="15" t="n">
        <f aca="false">IF(AND(F3476&lt;&gt;"",E3476&lt;&gt;""),DATEVALUE(F3476)-DATEVALUE(E3476),"")</f>
        <v>6</v>
      </c>
      <c r="L3476" s="4" t="n">
        <f aca="false">H3476*(1-I3476/100)</f>
        <v>3344.418</v>
      </c>
      <c r="M3476" s="4" t="n">
        <f aca="false">H3476*CALCULATIONS!$B$2</f>
        <v>2866.644</v>
      </c>
      <c r="N3476" s="4" t="n">
        <f aca="false">IF(J3476="Yes",H3476*CALCULATIONS!$B$3,0)</f>
        <v>0</v>
      </c>
      <c r="O3476" s="4" t="n">
        <f aca="false">L3476-M3476-N3476</f>
        <v>477.774</v>
      </c>
      <c r="P3476" s="16" t="n">
        <f aca="false">IF(L3476&gt;0,O3476/L3476,"")</f>
        <v>0.142857142857143</v>
      </c>
    </row>
    <row r="3477" customFormat="false" ht="15" hidden="false" customHeight="false" outlineLevel="0" collapsed="false">
      <c r="A3477" s="2" t="str">
        <f aca="false">RAW_DATA!A3473</f>
        <v>ORD-103472</v>
      </c>
      <c r="B3477" s="2" t="str">
        <f aca="false">RAW_DATA!B3473</f>
        <v>CUST-2446</v>
      </c>
      <c r="C3477" s="2" t="str">
        <f aca="false">RAW_DATA!C3473</f>
        <v>Women</v>
      </c>
      <c r="D3477" s="2" t="str">
        <f aca="false">RAW_DATA!D3473</f>
        <v>WOM-BLOUSE-001</v>
      </c>
      <c r="E3477" s="14" t="str">
        <f aca="false">RAW_DATA!E3473</f>
        <v>2024-09-10</v>
      </c>
      <c r="F3477" s="14" t="str">
        <f aca="false">RAW_DATA!F3473</f>
        <v>2024-09-16</v>
      </c>
      <c r="G3477" s="2" t="str">
        <f aca="false">RAW_DATA!G3473</f>
        <v>Gandaki</v>
      </c>
      <c r="H3477" s="4" t="n">
        <f aca="false">RAW_DATA!H3473</f>
        <v>5157.04</v>
      </c>
      <c r="I3477" s="5" t="n">
        <f aca="false">RAW_DATA!I3473</f>
        <v>15</v>
      </c>
      <c r="J3477" s="2" t="str">
        <f aca="false">RAW_DATA!J3473</f>
        <v>No</v>
      </c>
      <c r="K3477" s="15" t="n">
        <f aca="false">IF(AND(F3477&lt;&gt;"",E3477&lt;&gt;""),DATEVALUE(F3477)-DATEVALUE(E3477),"")</f>
        <v>6</v>
      </c>
      <c r="L3477" s="4" t="n">
        <f aca="false">H3477*(1-I3477/100)</f>
        <v>4383.484</v>
      </c>
      <c r="M3477" s="4" t="n">
        <f aca="false">H3477*CALCULATIONS!$B$2</f>
        <v>3094.224</v>
      </c>
      <c r="N3477" s="4" t="n">
        <f aca="false">IF(J3477="Yes",H3477*CALCULATIONS!$B$3,0)</f>
        <v>0</v>
      </c>
      <c r="O3477" s="4" t="n">
        <f aca="false">L3477-M3477-N3477</f>
        <v>1289.26</v>
      </c>
      <c r="P3477" s="16" t="n">
        <f aca="false">IF(L3477&gt;0,O3477/L3477,"")</f>
        <v>0.294117647058824</v>
      </c>
    </row>
    <row r="3478" customFormat="false" ht="15" hidden="false" customHeight="false" outlineLevel="0" collapsed="false">
      <c r="A3478" s="2" t="str">
        <f aca="false">RAW_DATA!A3474</f>
        <v>ORD-103473</v>
      </c>
      <c r="B3478" s="2" t="str">
        <f aca="false">RAW_DATA!B3474</f>
        <v>CUST-6428</v>
      </c>
      <c r="C3478" s="2" t="str">
        <f aca="false">RAW_DATA!C3474</f>
        <v>Men</v>
      </c>
      <c r="D3478" s="2" t="str">
        <f aca="false">RAW_DATA!D3474</f>
        <v>MEN-JEANS-002</v>
      </c>
      <c r="E3478" s="14" t="str">
        <f aca="false">RAW_DATA!E3474</f>
        <v>2024-04-24</v>
      </c>
      <c r="F3478" s="14" t="str">
        <f aca="false">RAW_DATA!F3474</f>
        <v>2024-04-25</v>
      </c>
      <c r="G3478" s="2" t="str">
        <f aca="false">RAW_DATA!G3474</f>
        <v>Lumbini</v>
      </c>
      <c r="H3478" s="4" t="n">
        <f aca="false">RAW_DATA!H3474</f>
        <v>12063.47</v>
      </c>
      <c r="I3478" s="5" t="n">
        <f aca="false">RAW_DATA!I3474</f>
        <v>20</v>
      </c>
      <c r="J3478" s="2" t="str">
        <f aca="false">RAW_DATA!J3474</f>
        <v>No</v>
      </c>
      <c r="K3478" s="15" t="n">
        <f aca="false">IF(AND(F3478&lt;&gt;"",E3478&lt;&gt;""),DATEVALUE(F3478)-DATEVALUE(E3478),"")</f>
        <v>1</v>
      </c>
      <c r="L3478" s="4" t="n">
        <f aca="false">H3478*(1-I3478/100)</f>
        <v>9650.776</v>
      </c>
      <c r="M3478" s="4" t="n">
        <f aca="false">H3478*CALCULATIONS!$B$2</f>
        <v>7238.082</v>
      </c>
      <c r="N3478" s="4" t="n">
        <f aca="false">IF(J3478="Yes",H3478*CALCULATIONS!$B$3,0)</f>
        <v>0</v>
      </c>
      <c r="O3478" s="4" t="n">
        <f aca="false">L3478-M3478-N3478</f>
        <v>2412.694</v>
      </c>
      <c r="P3478" s="16" t="n">
        <f aca="false">IF(L3478&gt;0,O3478/L3478,"")</f>
        <v>0.25</v>
      </c>
    </row>
    <row r="3479" customFormat="false" ht="15" hidden="false" customHeight="false" outlineLevel="0" collapsed="false">
      <c r="A3479" s="2" t="str">
        <f aca="false">RAW_DATA!A3475</f>
        <v>ORD-103474</v>
      </c>
      <c r="B3479" s="2" t="str">
        <f aca="false">RAW_DATA!B3475</f>
        <v>CUST-1009</v>
      </c>
      <c r="C3479" s="2" t="str">
        <f aca="false">RAW_DATA!C3475</f>
        <v>Women</v>
      </c>
      <c r="D3479" s="2" t="str">
        <f aca="false">RAW_DATA!D3475</f>
        <v>WOM-DRESS-001</v>
      </c>
      <c r="E3479" s="14" t="str">
        <f aca="false">RAW_DATA!E3475</f>
        <v>2024-12-15</v>
      </c>
      <c r="F3479" s="14" t="str">
        <f aca="false">RAW_DATA!F3475</f>
        <v>2024-12-17</v>
      </c>
      <c r="G3479" s="2" t="str">
        <f aca="false">RAW_DATA!G3475</f>
        <v>Madhesh</v>
      </c>
      <c r="H3479" s="4" t="n">
        <f aca="false">RAW_DATA!H3475</f>
        <v>5214.51</v>
      </c>
      <c r="I3479" s="5" t="n">
        <f aca="false">RAW_DATA!I3475</f>
        <v>10</v>
      </c>
      <c r="J3479" s="2" t="str">
        <f aca="false">RAW_DATA!J3475</f>
        <v>No</v>
      </c>
      <c r="K3479" s="15" t="n">
        <f aca="false">IF(AND(F3479&lt;&gt;"",E3479&lt;&gt;""),DATEVALUE(F3479)-DATEVALUE(E3479),"")</f>
        <v>2</v>
      </c>
      <c r="L3479" s="4" t="n">
        <f aca="false">H3479*(1-I3479/100)</f>
        <v>4693.059</v>
      </c>
      <c r="M3479" s="4" t="n">
        <f aca="false">H3479*CALCULATIONS!$B$2</f>
        <v>3128.706</v>
      </c>
      <c r="N3479" s="4" t="n">
        <f aca="false">IF(J3479="Yes",H3479*CALCULATIONS!$B$3,0)</f>
        <v>0</v>
      </c>
      <c r="O3479" s="4" t="n">
        <f aca="false">L3479-M3479-N3479</f>
        <v>1564.353</v>
      </c>
      <c r="P3479" s="16" t="n">
        <f aca="false">IF(L3479&gt;0,O3479/L3479,"")</f>
        <v>0.333333333333333</v>
      </c>
    </row>
    <row r="3480" customFormat="false" ht="15" hidden="false" customHeight="false" outlineLevel="0" collapsed="false">
      <c r="A3480" s="2" t="str">
        <f aca="false">RAW_DATA!A3476</f>
        <v>ORD-103475</v>
      </c>
      <c r="B3480" s="2" t="str">
        <f aca="false">RAW_DATA!B3476</f>
        <v>CUST-6711</v>
      </c>
      <c r="C3480" s="2" t="str">
        <f aca="false">RAW_DATA!C3476</f>
        <v>Women</v>
      </c>
      <c r="D3480" s="2" t="str">
        <f aca="false">RAW_DATA!D3476</f>
        <v>WOM-BLOUSE-001</v>
      </c>
      <c r="E3480" s="14" t="str">
        <f aca="false">RAW_DATA!E3476</f>
        <v>2024-01-20</v>
      </c>
      <c r="F3480" s="14" t="str">
        <f aca="false">RAW_DATA!F3476</f>
        <v>2024-01-29</v>
      </c>
      <c r="G3480" s="2" t="str">
        <f aca="false">RAW_DATA!G3476</f>
        <v>Sudurpashchim</v>
      </c>
      <c r="H3480" s="4" t="n">
        <f aca="false">RAW_DATA!H3476</f>
        <v>7238.94</v>
      </c>
      <c r="I3480" s="5" t="n">
        <f aca="false">RAW_DATA!I3476</f>
        <v>20</v>
      </c>
      <c r="J3480" s="2" t="str">
        <f aca="false">RAW_DATA!J3476</f>
        <v>Yes</v>
      </c>
      <c r="K3480" s="15" t="n">
        <f aca="false">IF(AND(F3480&lt;&gt;"",E3480&lt;&gt;""),DATEVALUE(F3480)-DATEVALUE(E3480),"")</f>
        <v>9</v>
      </c>
      <c r="L3480" s="4" t="n">
        <f aca="false">H3480*(1-I3480/100)</f>
        <v>5791.152</v>
      </c>
      <c r="M3480" s="4" t="n">
        <f aca="false">H3480*CALCULATIONS!$B$2</f>
        <v>4343.364</v>
      </c>
      <c r="N3480" s="4" t="n">
        <f aca="false">IF(J3480="Yes",H3480*CALCULATIONS!$B$3,0)</f>
        <v>1447.788</v>
      </c>
      <c r="O3480" s="4" t="n">
        <f aca="false">L3480-M3480-N3480</f>
        <v>0</v>
      </c>
      <c r="P3480" s="16" t="n">
        <f aca="false">IF(L3480&gt;0,O3480/L3480,"")</f>
        <v>0</v>
      </c>
    </row>
    <row r="3481" customFormat="false" ht="15" hidden="false" customHeight="false" outlineLevel="0" collapsed="false">
      <c r="A3481" s="2" t="str">
        <f aca="false">RAW_DATA!A3477</f>
        <v>ORD-103476</v>
      </c>
      <c r="B3481" s="2" t="str">
        <f aca="false">RAW_DATA!B3477</f>
        <v>CUST-7159</v>
      </c>
      <c r="C3481" s="2" t="str">
        <f aca="false">RAW_DATA!C3477</f>
        <v>Women</v>
      </c>
      <c r="D3481" s="2" t="str">
        <f aca="false">RAW_DATA!D3477</f>
        <v>WOM-DRESS-001</v>
      </c>
      <c r="E3481" s="14" t="str">
        <f aca="false">RAW_DATA!E3477</f>
        <v>2024-07-13</v>
      </c>
      <c r="F3481" s="14" t="str">
        <f aca="false">RAW_DATA!F3477</f>
        <v>2024-07-20</v>
      </c>
      <c r="G3481" s="2" t="str">
        <f aca="false">RAW_DATA!G3477</f>
        <v>Bagmati</v>
      </c>
      <c r="H3481" s="4" t="n">
        <f aca="false">RAW_DATA!H3477</f>
        <v>3474.04</v>
      </c>
      <c r="I3481" s="5" t="n">
        <f aca="false">RAW_DATA!I3477</f>
        <v>30</v>
      </c>
      <c r="J3481" s="2" t="str">
        <f aca="false">RAW_DATA!J3477</f>
        <v>No</v>
      </c>
      <c r="K3481" s="15" t="n">
        <f aca="false">IF(AND(F3481&lt;&gt;"",E3481&lt;&gt;""),DATEVALUE(F3481)-DATEVALUE(E3481),"")</f>
        <v>7</v>
      </c>
      <c r="L3481" s="4" t="n">
        <f aca="false">H3481*(1-I3481/100)</f>
        <v>2431.828</v>
      </c>
      <c r="M3481" s="4" t="n">
        <f aca="false">H3481*CALCULATIONS!$B$2</f>
        <v>2084.424</v>
      </c>
      <c r="N3481" s="4" t="n">
        <f aca="false">IF(J3481="Yes",H3481*CALCULATIONS!$B$3,0)</f>
        <v>0</v>
      </c>
      <c r="O3481" s="4" t="n">
        <f aca="false">L3481-M3481-N3481</f>
        <v>347.404</v>
      </c>
      <c r="P3481" s="16" t="n">
        <f aca="false">IF(L3481&gt;0,O3481/L3481,"")</f>
        <v>0.142857142857143</v>
      </c>
    </row>
    <row r="3482" customFormat="false" ht="15" hidden="false" customHeight="false" outlineLevel="0" collapsed="false">
      <c r="A3482" s="2" t="str">
        <f aca="false">RAW_DATA!A3478</f>
        <v>ORD-103477</v>
      </c>
      <c r="B3482" s="2" t="str">
        <f aca="false">RAW_DATA!B3478</f>
        <v>CUST-9457</v>
      </c>
      <c r="C3482" s="2" t="str">
        <f aca="false">RAW_DATA!C3478</f>
        <v>Men</v>
      </c>
      <c r="D3482" s="2" t="str">
        <f aca="false">RAW_DATA!D3478</f>
        <v>MEN-CHINO-001</v>
      </c>
      <c r="E3482" s="14" t="str">
        <f aca="false">RAW_DATA!E3478</f>
        <v>2024-02-06</v>
      </c>
      <c r="F3482" s="14" t="str">
        <f aca="false">RAW_DATA!F3478</f>
        <v>2024-02-08</v>
      </c>
      <c r="G3482" s="2" t="str">
        <f aca="false">RAW_DATA!G3478</f>
        <v>Bagmati</v>
      </c>
      <c r="H3482" s="4" t="n">
        <f aca="false">RAW_DATA!H3478</f>
        <v>6773.03</v>
      </c>
      <c r="I3482" s="5" t="n">
        <f aca="false">RAW_DATA!I3478</f>
        <v>15</v>
      </c>
      <c r="J3482" s="2" t="str">
        <f aca="false">RAW_DATA!J3478</f>
        <v>No</v>
      </c>
      <c r="K3482" s="15" t="n">
        <f aca="false">IF(AND(F3482&lt;&gt;"",E3482&lt;&gt;""),DATEVALUE(F3482)-DATEVALUE(E3482),"")</f>
        <v>2</v>
      </c>
      <c r="L3482" s="4" t="n">
        <f aca="false">H3482*(1-I3482/100)</f>
        <v>5757.0755</v>
      </c>
      <c r="M3482" s="4" t="n">
        <f aca="false">H3482*CALCULATIONS!$B$2</f>
        <v>4063.818</v>
      </c>
      <c r="N3482" s="4" t="n">
        <f aca="false">IF(J3482="Yes",H3482*CALCULATIONS!$B$3,0)</f>
        <v>0</v>
      </c>
      <c r="O3482" s="4" t="n">
        <f aca="false">L3482-M3482-N3482</f>
        <v>1693.2575</v>
      </c>
      <c r="P3482" s="16" t="n">
        <f aca="false">IF(L3482&gt;0,O3482/L3482,"")</f>
        <v>0.294117647058824</v>
      </c>
    </row>
    <row r="3483" customFormat="false" ht="15" hidden="false" customHeight="false" outlineLevel="0" collapsed="false">
      <c r="A3483" s="2" t="str">
        <f aca="false">RAW_DATA!A3479</f>
        <v>ORD-103478</v>
      </c>
      <c r="B3483" s="2" t="str">
        <f aca="false">RAW_DATA!B3479</f>
        <v>CUST-8850</v>
      </c>
      <c r="C3483" s="2" t="str">
        <f aca="false">RAW_DATA!C3479</f>
        <v>Women</v>
      </c>
      <c r="D3483" s="2" t="str">
        <f aca="false">RAW_DATA!D3479</f>
        <v>WOM-TOP-001</v>
      </c>
      <c r="E3483" s="14" t="str">
        <f aca="false">RAW_DATA!E3479</f>
        <v>2024-02-24</v>
      </c>
      <c r="F3483" s="14" t="str">
        <f aca="false">RAW_DATA!F3479</f>
        <v>2024-03-03</v>
      </c>
      <c r="G3483" s="2" t="str">
        <f aca="false">RAW_DATA!G3479</f>
        <v>Bagmati</v>
      </c>
      <c r="H3483" s="4" t="n">
        <f aca="false">RAW_DATA!H3479</f>
        <v>4571.07</v>
      </c>
      <c r="I3483" s="5" t="n">
        <f aca="false">RAW_DATA!I3479</f>
        <v>15</v>
      </c>
      <c r="J3483" s="2" t="str">
        <f aca="false">RAW_DATA!J3479</f>
        <v>No</v>
      </c>
      <c r="K3483" s="15" t="n">
        <f aca="false">IF(AND(F3483&lt;&gt;"",E3483&lt;&gt;""),DATEVALUE(F3483)-DATEVALUE(E3483),"")</f>
        <v>8</v>
      </c>
      <c r="L3483" s="4" t="n">
        <f aca="false">H3483*(1-I3483/100)</f>
        <v>3885.4095</v>
      </c>
      <c r="M3483" s="4" t="n">
        <f aca="false">H3483*CALCULATIONS!$B$2</f>
        <v>2742.642</v>
      </c>
      <c r="N3483" s="4" t="n">
        <f aca="false">IF(J3483="Yes",H3483*CALCULATIONS!$B$3,0)</f>
        <v>0</v>
      </c>
      <c r="O3483" s="4" t="n">
        <f aca="false">L3483-M3483-N3483</f>
        <v>1142.7675</v>
      </c>
      <c r="P3483" s="16" t="n">
        <f aca="false">IF(L3483&gt;0,O3483/L3483,"")</f>
        <v>0.294117647058824</v>
      </c>
    </row>
    <row r="3484" customFormat="false" ht="15" hidden="false" customHeight="false" outlineLevel="0" collapsed="false">
      <c r="A3484" s="2" t="str">
        <f aca="false">RAW_DATA!A3480</f>
        <v>ORD-103479</v>
      </c>
      <c r="B3484" s="2" t="str">
        <f aca="false">RAW_DATA!B3480</f>
        <v>CUST-4609</v>
      </c>
      <c r="C3484" s="2" t="str">
        <f aca="false">RAW_DATA!C3480</f>
        <v>Women</v>
      </c>
      <c r="D3484" s="2" t="str">
        <f aca="false">RAW_DATA!D3480</f>
        <v>WOM-SCARF-001</v>
      </c>
      <c r="E3484" s="14" t="str">
        <f aca="false">RAW_DATA!E3480</f>
        <v>2024-06-17</v>
      </c>
      <c r="F3484" s="14" t="str">
        <f aca="false">RAW_DATA!F3480</f>
        <v>2024-06-24</v>
      </c>
      <c r="G3484" s="2" t="str">
        <f aca="false">RAW_DATA!G3480</f>
        <v>Bagmati</v>
      </c>
      <c r="H3484" s="4" t="n">
        <f aca="false">RAW_DATA!H3480</f>
        <v>9684.32</v>
      </c>
      <c r="I3484" s="5" t="n">
        <f aca="false">RAW_DATA!I3480</f>
        <v>0</v>
      </c>
      <c r="J3484" s="2" t="str">
        <f aca="false">RAW_DATA!J3480</f>
        <v>No</v>
      </c>
      <c r="K3484" s="15" t="n">
        <f aca="false">IF(AND(F3484&lt;&gt;"",E3484&lt;&gt;""),DATEVALUE(F3484)-DATEVALUE(E3484),"")</f>
        <v>7</v>
      </c>
      <c r="L3484" s="4" t="n">
        <f aca="false">H3484*(1-I3484/100)</f>
        <v>9684.32</v>
      </c>
      <c r="M3484" s="4" t="n">
        <f aca="false">H3484*CALCULATIONS!$B$2</f>
        <v>5810.592</v>
      </c>
      <c r="N3484" s="4" t="n">
        <f aca="false">IF(J3484="Yes",H3484*CALCULATIONS!$B$3,0)</f>
        <v>0</v>
      </c>
      <c r="O3484" s="4" t="n">
        <f aca="false">L3484-M3484-N3484</f>
        <v>3873.728</v>
      </c>
      <c r="P3484" s="16" t="n">
        <f aca="false">IF(L3484&gt;0,O3484/L3484,"")</f>
        <v>0.4</v>
      </c>
    </row>
    <row r="3485" customFormat="false" ht="15" hidden="false" customHeight="false" outlineLevel="0" collapsed="false">
      <c r="A3485" s="2" t="str">
        <f aca="false">RAW_DATA!A3481</f>
        <v>ORD-103480</v>
      </c>
      <c r="B3485" s="2" t="str">
        <f aca="false">RAW_DATA!B3481</f>
        <v>CUST-9390</v>
      </c>
      <c r="C3485" s="2" t="str">
        <f aca="false">RAW_DATA!C3481</f>
        <v>Men</v>
      </c>
      <c r="D3485" s="2" t="str">
        <f aca="false">RAW_DATA!D3481</f>
        <v>MEN-TSHIRT-001</v>
      </c>
      <c r="E3485" s="14" t="str">
        <f aca="false">RAW_DATA!E3481</f>
        <v>2024-03-15</v>
      </c>
      <c r="F3485" s="14" t="str">
        <f aca="false">RAW_DATA!F3481</f>
        <v>2024-03-21</v>
      </c>
      <c r="G3485" s="2" t="str">
        <f aca="false">RAW_DATA!G3481</f>
        <v>Lumbini</v>
      </c>
      <c r="H3485" s="4" t="n">
        <f aca="false">RAW_DATA!H3481</f>
        <v>10311.08</v>
      </c>
      <c r="I3485" s="5" t="n">
        <f aca="false">RAW_DATA!I3481</f>
        <v>20</v>
      </c>
      <c r="J3485" s="2" t="str">
        <f aca="false">RAW_DATA!J3481</f>
        <v>No</v>
      </c>
      <c r="K3485" s="15" t="n">
        <f aca="false">IF(AND(F3485&lt;&gt;"",E3485&lt;&gt;""),DATEVALUE(F3485)-DATEVALUE(E3485),"")</f>
        <v>6</v>
      </c>
      <c r="L3485" s="4" t="n">
        <f aca="false">H3485*(1-I3485/100)</f>
        <v>8248.864</v>
      </c>
      <c r="M3485" s="4" t="n">
        <f aca="false">H3485*CALCULATIONS!$B$2</f>
        <v>6186.648</v>
      </c>
      <c r="N3485" s="4" t="n">
        <f aca="false">IF(J3485="Yes",H3485*CALCULATIONS!$B$3,0)</f>
        <v>0</v>
      </c>
      <c r="O3485" s="4" t="n">
        <f aca="false">L3485-M3485-N3485</f>
        <v>2062.216</v>
      </c>
      <c r="P3485" s="16" t="n">
        <f aca="false">IF(L3485&gt;0,O3485/L3485,"")</f>
        <v>0.25</v>
      </c>
    </row>
    <row r="3486" customFormat="false" ht="15" hidden="false" customHeight="false" outlineLevel="0" collapsed="false">
      <c r="A3486" s="2" t="str">
        <f aca="false">RAW_DATA!A3482</f>
        <v>ORD-103481</v>
      </c>
      <c r="B3486" s="2" t="str">
        <f aca="false">RAW_DATA!B3482</f>
        <v>CUST-4976</v>
      </c>
      <c r="C3486" s="2" t="str">
        <f aca="false">RAW_DATA!C3482</f>
        <v>Men</v>
      </c>
      <c r="D3486" s="2" t="str">
        <f aca="false">RAW_DATA!D3482</f>
        <v>MEN-SHIRT-002</v>
      </c>
      <c r="E3486" s="14" t="str">
        <f aca="false">RAW_DATA!E3482</f>
        <v>2024-04-30</v>
      </c>
      <c r="F3486" s="14" t="str">
        <f aca="false">RAW_DATA!F3482</f>
        <v>2024-05-14</v>
      </c>
      <c r="G3486" s="2" t="str">
        <f aca="false">RAW_DATA!G3482</f>
        <v>Gandaki</v>
      </c>
      <c r="H3486" s="4" t="n">
        <f aca="false">RAW_DATA!H3482</f>
        <v>4243.94</v>
      </c>
      <c r="I3486" s="5" t="n">
        <f aca="false">RAW_DATA!I3482</f>
        <v>30</v>
      </c>
      <c r="J3486" s="2" t="str">
        <f aca="false">RAW_DATA!J3482</f>
        <v>No</v>
      </c>
      <c r="K3486" s="15" t="n">
        <f aca="false">IF(AND(F3486&lt;&gt;"",E3486&lt;&gt;""),DATEVALUE(F3486)-DATEVALUE(E3486),"")</f>
        <v>14</v>
      </c>
      <c r="L3486" s="4" t="n">
        <f aca="false">H3486*(1-I3486/100)</f>
        <v>2970.758</v>
      </c>
      <c r="M3486" s="4" t="n">
        <f aca="false">H3486*CALCULATIONS!$B$2</f>
        <v>2546.364</v>
      </c>
      <c r="N3486" s="4" t="n">
        <f aca="false">IF(J3486="Yes",H3486*CALCULATIONS!$B$3,0)</f>
        <v>0</v>
      </c>
      <c r="O3486" s="4" t="n">
        <f aca="false">L3486-M3486-N3486</f>
        <v>424.394</v>
      </c>
      <c r="P3486" s="16" t="n">
        <f aca="false">IF(L3486&gt;0,O3486/L3486,"")</f>
        <v>0.142857142857143</v>
      </c>
    </row>
    <row r="3487" customFormat="false" ht="15" hidden="false" customHeight="false" outlineLevel="0" collapsed="false">
      <c r="A3487" s="2" t="str">
        <f aca="false">RAW_DATA!A3483</f>
        <v>ORD-103482</v>
      </c>
      <c r="B3487" s="2" t="str">
        <f aca="false">RAW_DATA!B3483</f>
        <v>CUST-5869</v>
      </c>
      <c r="C3487" s="2" t="str">
        <f aca="false">RAW_DATA!C3483</f>
        <v>Men</v>
      </c>
      <c r="D3487" s="2" t="str">
        <f aca="false">RAW_DATA!D3483</f>
        <v>MEN-KURTA-001</v>
      </c>
      <c r="E3487" s="14" t="str">
        <f aca="false">RAW_DATA!E3483</f>
        <v>2024-09-11</v>
      </c>
      <c r="F3487" s="14" t="str">
        <f aca="false">RAW_DATA!F3483</f>
        <v>2024-09-17</v>
      </c>
      <c r="G3487" s="2" t="str">
        <f aca="false">RAW_DATA!G3483</f>
        <v>Bagmati</v>
      </c>
      <c r="H3487" s="4" t="n">
        <f aca="false">RAW_DATA!H3483</f>
        <v>7318.83</v>
      </c>
      <c r="I3487" s="5" t="n">
        <f aca="false">RAW_DATA!I3483</f>
        <v>0</v>
      </c>
      <c r="J3487" s="2" t="str">
        <f aca="false">RAW_DATA!J3483</f>
        <v>No</v>
      </c>
      <c r="K3487" s="15" t="n">
        <f aca="false">IF(AND(F3487&lt;&gt;"",E3487&lt;&gt;""),DATEVALUE(F3487)-DATEVALUE(E3487),"")</f>
        <v>6</v>
      </c>
      <c r="L3487" s="4" t="n">
        <f aca="false">H3487*(1-I3487/100)</f>
        <v>7318.83</v>
      </c>
      <c r="M3487" s="4" t="n">
        <f aca="false">H3487*CALCULATIONS!$B$2</f>
        <v>4391.298</v>
      </c>
      <c r="N3487" s="4" t="n">
        <f aca="false">IF(J3487="Yes",H3487*CALCULATIONS!$B$3,0)</f>
        <v>0</v>
      </c>
      <c r="O3487" s="4" t="n">
        <f aca="false">L3487-M3487-N3487</f>
        <v>2927.532</v>
      </c>
      <c r="P3487" s="16" t="n">
        <f aca="false">IF(L3487&gt;0,O3487/L3487,"")</f>
        <v>0.4</v>
      </c>
    </row>
    <row r="3488" customFormat="false" ht="15" hidden="false" customHeight="false" outlineLevel="0" collapsed="false">
      <c r="A3488" s="2" t="str">
        <f aca="false">RAW_DATA!A3484</f>
        <v>ORD-103483</v>
      </c>
      <c r="B3488" s="2" t="str">
        <f aca="false">RAW_DATA!B3484</f>
        <v>CUST-1708</v>
      </c>
      <c r="C3488" s="2" t="str">
        <f aca="false">RAW_DATA!C3484</f>
        <v>Women</v>
      </c>
      <c r="D3488" s="2" t="str">
        <f aca="false">RAW_DATA!D3484</f>
        <v>WOM-BLOUSE-001</v>
      </c>
      <c r="E3488" s="14" t="str">
        <f aca="false">RAW_DATA!E3484</f>
        <v>2024-06-07</v>
      </c>
      <c r="F3488" s="14" t="str">
        <f aca="false">RAW_DATA!F3484</f>
        <v>2024-06-11</v>
      </c>
      <c r="G3488" s="2" t="str">
        <f aca="false">RAW_DATA!G3484</f>
        <v>Madhesh</v>
      </c>
      <c r="H3488" s="4" t="n">
        <f aca="false">RAW_DATA!H3484</f>
        <v>10061.99</v>
      </c>
      <c r="I3488" s="5" t="n">
        <f aca="false">RAW_DATA!I3484</f>
        <v>25</v>
      </c>
      <c r="J3488" s="2" t="str">
        <f aca="false">RAW_DATA!J3484</f>
        <v>No</v>
      </c>
      <c r="K3488" s="15" t="n">
        <f aca="false">IF(AND(F3488&lt;&gt;"",E3488&lt;&gt;""),DATEVALUE(F3488)-DATEVALUE(E3488),"")</f>
        <v>4</v>
      </c>
      <c r="L3488" s="4" t="n">
        <f aca="false">H3488*(1-I3488/100)</f>
        <v>7546.4925</v>
      </c>
      <c r="M3488" s="4" t="n">
        <f aca="false">H3488*CALCULATIONS!$B$2</f>
        <v>6037.194</v>
      </c>
      <c r="N3488" s="4" t="n">
        <f aca="false">IF(J3488="Yes",H3488*CALCULATIONS!$B$3,0)</f>
        <v>0</v>
      </c>
      <c r="O3488" s="4" t="n">
        <f aca="false">L3488-M3488-N3488</f>
        <v>1509.2985</v>
      </c>
      <c r="P3488" s="16" t="n">
        <f aca="false">IF(L3488&gt;0,O3488/L3488,"")</f>
        <v>0.2</v>
      </c>
    </row>
    <row r="3489" customFormat="false" ht="15" hidden="false" customHeight="false" outlineLevel="0" collapsed="false">
      <c r="A3489" s="2" t="str">
        <f aca="false">RAW_DATA!A3485</f>
        <v>ORD-103484</v>
      </c>
      <c r="B3489" s="2" t="str">
        <f aca="false">RAW_DATA!B3485</f>
        <v>CUST-6625</v>
      </c>
      <c r="C3489" s="2" t="str">
        <f aca="false">RAW_DATA!C3485</f>
        <v>Women</v>
      </c>
      <c r="D3489" s="2" t="str">
        <f aca="false">RAW_DATA!D3485</f>
        <v>WOM-SCARF-001</v>
      </c>
      <c r="E3489" s="14" t="str">
        <f aca="false">RAW_DATA!E3485</f>
        <v>2024-03-10</v>
      </c>
      <c r="F3489" s="14" t="str">
        <f aca="false">RAW_DATA!F3485</f>
        <v>2024-03-15</v>
      </c>
      <c r="G3489" s="2" t="str">
        <f aca="false">RAW_DATA!G3485</f>
        <v>Sudurpashchim</v>
      </c>
      <c r="H3489" s="4" t="n">
        <f aca="false">RAW_DATA!H3485</f>
        <v>11285.35</v>
      </c>
      <c r="I3489" s="5" t="n">
        <f aca="false">RAW_DATA!I3485</f>
        <v>5</v>
      </c>
      <c r="J3489" s="2" t="str">
        <f aca="false">RAW_DATA!J3485</f>
        <v>No</v>
      </c>
      <c r="K3489" s="15" t="n">
        <f aca="false">IF(AND(F3489&lt;&gt;"",E3489&lt;&gt;""),DATEVALUE(F3489)-DATEVALUE(E3489),"")</f>
        <v>5</v>
      </c>
      <c r="L3489" s="4" t="n">
        <f aca="false">H3489*(1-I3489/100)</f>
        <v>10721.0825</v>
      </c>
      <c r="M3489" s="4" t="n">
        <f aca="false">H3489*CALCULATIONS!$B$2</f>
        <v>6771.21</v>
      </c>
      <c r="N3489" s="4" t="n">
        <f aca="false">IF(J3489="Yes",H3489*CALCULATIONS!$B$3,0)</f>
        <v>0</v>
      </c>
      <c r="O3489" s="4" t="n">
        <f aca="false">L3489-M3489-N3489</f>
        <v>3949.8725</v>
      </c>
      <c r="P3489" s="16" t="n">
        <f aca="false">IF(L3489&gt;0,O3489/L3489,"")</f>
        <v>0.368421052631579</v>
      </c>
    </row>
    <row r="3490" customFormat="false" ht="15" hidden="false" customHeight="false" outlineLevel="0" collapsed="false">
      <c r="A3490" s="2" t="str">
        <f aca="false">RAW_DATA!A3486</f>
        <v>ORD-103485</v>
      </c>
      <c r="B3490" s="2" t="str">
        <f aca="false">RAW_DATA!B3486</f>
        <v>CUST-5245</v>
      </c>
      <c r="C3490" s="2" t="str">
        <f aca="false">RAW_DATA!C3486</f>
        <v>Men</v>
      </c>
      <c r="D3490" s="2" t="str">
        <f aca="false">RAW_DATA!D3486</f>
        <v>MEN-JEANS-002</v>
      </c>
      <c r="E3490" s="14" t="str">
        <f aca="false">RAW_DATA!E3486</f>
        <v>2024-10-17</v>
      </c>
      <c r="F3490" s="14" t="str">
        <f aca="false">RAW_DATA!F3486</f>
        <v>2024-10-19</v>
      </c>
      <c r="G3490" s="2" t="str">
        <f aca="false">RAW_DATA!G3486</f>
        <v>Bagmati</v>
      </c>
      <c r="H3490" s="4" t="n">
        <f aca="false">RAW_DATA!H3486</f>
        <v>12540</v>
      </c>
      <c r="I3490" s="5" t="n">
        <f aca="false">RAW_DATA!I3486</f>
        <v>15</v>
      </c>
      <c r="J3490" s="2" t="str">
        <f aca="false">RAW_DATA!J3486</f>
        <v>No</v>
      </c>
      <c r="K3490" s="15" t="n">
        <f aca="false">IF(AND(F3490&lt;&gt;"",E3490&lt;&gt;""),DATEVALUE(F3490)-DATEVALUE(E3490),"")</f>
        <v>2</v>
      </c>
      <c r="L3490" s="4" t="n">
        <f aca="false">H3490*(1-I3490/100)</f>
        <v>10659</v>
      </c>
      <c r="M3490" s="4" t="n">
        <f aca="false">H3490*CALCULATIONS!$B$2</f>
        <v>7524</v>
      </c>
      <c r="N3490" s="4" t="n">
        <f aca="false">IF(J3490="Yes",H3490*CALCULATIONS!$B$3,0)</f>
        <v>0</v>
      </c>
      <c r="O3490" s="4" t="n">
        <f aca="false">L3490-M3490-N3490</f>
        <v>3135</v>
      </c>
      <c r="P3490" s="16" t="n">
        <f aca="false">IF(L3490&gt;0,O3490/L3490,"")</f>
        <v>0.294117647058824</v>
      </c>
    </row>
    <row r="3491" customFormat="false" ht="15" hidden="false" customHeight="false" outlineLevel="0" collapsed="false">
      <c r="A3491" s="2" t="str">
        <f aca="false">RAW_DATA!A3487</f>
        <v>ORD-103486</v>
      </c>
      <c r="B3491" s="2" t="str">
        <f aca="false">RAW_DATA!B3487</f>
        <v>CUST-1887</v>
      </c>
      <c r="C3491" s="2" t="str">
        <f aca="false">RAW_DATA!C3487</f>
        <v>Men</v>
      </c>
      <c r="D3491" s="2" t="str">
        <f aca="false">RAW_DATA!D3487</f>
        <v>MEN-KURTA-001</v>
      </c>
      <c r="E3491" s="14" t="str">
        <f aca="false">RAW_DATA!E3487</f>
        <v>2024-11-08</v>
      </c>
      <c r="F3491" s="14" t="str">
        <f aca="false">RAW_DATA!F3487</f>
        <v>2024-11-14</v>
      </c>
      <c r="G3491" s="2" t="str">
        <f aca="false">RAW_DATA!G3487</f>
        <v>Lumbini</v>
      </c>
      <c r="H3491" s="4" t="n">
        <f aca="false">RAW_DATA!H3487</f>
        <v>3534.82</v>
      </c>
      <c r="I3491" s="5" t="n">
        <f aca="false">RAW_DATA!I3487</f>
        <v>20</v>
      </c>
      <c r="J3491" s="2" t="str">
        <f aca="false">RAW_DATA!J3487</f>
        <v>No</v>
      </c>
      <c r="K3491" s="15" t="n">
        <f aca="false">IF(AND(F3491&lt;&gt;"",E3491&lt;&gt;""),DATEVALUE(F3491)-DATEVALUE(E3491),"")</f>
        <v>6</v>
      </c>
      <c r="L3491" s="4" t="n">
        <f aca="false">H3491*(1-I3491/100)</f>
        <v>2827.856</v>
      </c>
      <c r="M3491" s="4" t="n">
        <f aca="false">H3491*CALCULATIONS!$B$2</f>
        <v>2120.892</v>
      </c>
      <c r="N3491" s="4" t="n">
        <f aca="false">IF(J3491="Yes",H3491*CALCULATIONS!$B$3,0)</f>
        <v>0</v>
      </c>
      <c r="O3491" s="4" t="n">
        <f aca="false">L3491-M3491-N3491</f>
        <v>706.964</v>
      </c>
      <c r="P3491" s="16" t="n">
        <f aca="false">IF(L3491&gt;0,O3491/L3491,"")</f>
        <v>0.25</v>
      </c>
    </row>
    <row r="3492" customFormat="false" ht="15" hidden="false" customHeight="false" outlineLevel="0" collapsed="false">
      <c r="A3492" s="2" t="str">
        <f aca="false">RAW_DATA!A3488</f>
        <v>ORD-103487</v>
      </c>
      <c r="B3492" s="2" t="str">
        <f aca="false">RAW_DATA!B3488</f>
        <v>CUST-9312</v>
      </c>
      <c r="C3492" s="2" t="str">
        <f aca="false">RAW_DATA!C3488</f>
        <v>Women</v>
      </c>
      <c r="D3492" s="2" t="str">
        <f aca="false">RAW_DATA!D3488</f>
        <v>WOM-SCARF-001</v>
      </c>
      <c r="E3492" s="14" t="str">
        <f aca="false">RAW_DATA!E3488</f>
        <v>2024-07-05</v>
      </c>
      <c r="F3492" s="14" t="str">
        <f aca="false">RAW_DATA!F3488</f>
        <v>2024-07-11</v>
      </c>
      <c r="G3492" s="2" t="str">
        <f aca="false">RAW_DATA!G3488</f>
        <v>Lumbini</v>
      </c>
      <c r="H3492" s="4" t="n">
        <f aca="false">RAW_DATA!H3488</f>
        <v>14508.83</v>
      </c>
      <c r="I3492" s="5" t="n">
        <f aca="false">RAW_DATA!I3488</f>
        <v>20</v>
      </c>
      <c r="J3492" s="2" t="str">
        <f aca="false">RAW_DATA!J3488</f>
        <v>No</v>
      </c>
      <c r="K3492" s="15" t="n">
        <f aca="false">IF(AND(F3492&lt;&gt;"",E3492&lt;&gt;""),DATEVALUE(F3492)-DATEVALUE(E3492),"")</f>
        <v>6</v>
      </c>
      <c r="L3492" s="4" t="n">
        <f aca="false">H3492*(1-I3492/100)</f>
        <v>11607.064</v>
      </c>
      <c r="M3492" s="4" t="n">
        <f aca="false">H3492*CALCULATIONS!$B$2</f>
        <v>8705.298</v>
      </c>
      <c r="N3492" s="4" t="n">
        <f aca="false">IF(J3492="Yes",H3492*CALCULATIONS!$B$3,0)</f>
        <v>0</v>
      </c>
      <c r="O3492" s="4" t="n">
        <f aca="false">L3492-M3492-N3492</f>
        <v>2901.766</v>
      </c>
      <c r="P3492" s="16" t="n">
        <f aca="false">IF(L3492&gt;0,O3492/L3492,"")</f>
        <v>0.25</v>
      </c>
    </row>
    <row r="3493" customFormat="false" ht="15" hidden="false" customHeight="false" outlineLevel="0" collapsed="false">
      <c r="A3493" s="2" t="str">
        <f aca="false">RAW_DATA!A3489</f>
        <v>ORD-103488</v>
      </c>
      <c r="B3493" s="2" t="str">
        <f aca="false">RAW_DATA!B3489</f>
        <v>CUST-6069</v>
      </c>
      <c r="C3493" s="2" t="str">
        <f aca="false">RAW_DATA!C3489</f>
        <v>Women</v>
      </c>
      <c r="D3493" s="2" t="str">
        <f aca="false">RAW_DATA!D3489</f>
        <v>WOM-SUIT-001</v>
      </c>
      <c r="E3493" s="14" t="str">
        <f aca="false">RAW_DATA!E3489</f>
        <v>2024-10-09</v>
      </c>
      <c r="F3493" s="14" t="str">
        <f aca="false">RAW_DATA!F3489</f>
        <v>2024-10-11</v>
      </c>
      <c r="G3493" s="2" t="str">
        <f aca="false">RAW_DATA!G3489</f>
        <v>Madhesh</v>
      </c>
      <c r="H3493" s="4" t="n">
        <f aca="false">RAW_DATA!H3489</f>
        <v>14800.22</v>
      </c>
      <c r="I3493" s="5" t="n">
        <f aca="false">RAW_DATA!I3489</f>
        <v>25</v>
      </c>
      <c r="J3493" s="2" t="str">
        <f aca="false">RAW_DATA!J3489</f>
        <v>No</v>
      </c>
      <c r="K3493" s="15" t="n">
        <f aca="false">IF(AND(F3493&lt;&gt;"",E3493&lt;&gt;""),DATEVALUE(F3493)-DATEVALUE(E3493),"")</f>
        <v>2</v>
      </c>
      <c r="L3493" s="4" t="n">
        <f aca="false">H3493*(1-I3493/100)</f>
        <v>11100.165</v>
      </c>
      <c r="M3493" s="4" t="n">
        <f aca="false">H3493*CALCULATIONS!$B$2</f>
        <v>8880.132</v>
      </c>
      <c r="N3493" s="4" t="n">
        <f aca="false">IF(J3493="Yes",H3493*CALCULATIONS!$B$3,0)</f>
        <v>0</v>
      </c>
      <c r="O3493" s="4" t="n">
        <f aca="false">L3493-M3493-N3493</f>
        <v>2220.033</v>
      </c>
      <c r="P3493" s="16" t="n">
        <f aca="false">IF(L3493&gt;0,O3493/L3493,"")</f>
        <v>0.2</v>
      </c>
    </row>
    <row r="3494" customFormat="false" ht="15" hidden="false" customHeight="false" outlineLevel="0" collapsed="false">
      <c r="A3494" s="2" t="str">
        <f aca="false">RAW_DATA!A3490</f>
        <v>ORD-103489</v>
      </c>
      <c r="B3494" s="2" t="str">
        <f aca="false">RAW_DATA!B3490</f>
        <v>CUST-2603</v>
      </c>
      <c r="C3494" s="2" t="str">
        <f aca="false">RAW_DATA!C3490</f>
        <v>Kids</v>
      </c>
      <c r="D3494" s="2" t="str">
        <f aca="false">RAW_DATA!D3490</f>
        <v>KID-DRESS-001</v>
      </c>
      <c r="E3494" s="14" t="str">
        <f aca="false">RAW_DATA!E3490</f>
        <v>2024-12-21</v>
      </c>
      <c r="F3494" s="14" t="str">
        <f aca="false">RAW_DATA!F3490</f>
        <v>2024-12-24</v>
      </c>
      <c r="G3494" s="2" t="str">
        <f aca="false">RAW_DATA!G3490</f>
        <v>Sudurpashchim</v>
      </c>
      <c r="H3494" s="4" t="n">
        <f aca="false">RAW_DATA!H3490</f>
        <v>1064.68</v>
      </c>
      <c r="I3494" s="5" t="n">
        <f aca="false">RAW_DATA!I3490</f>
        <v>25</v>
      </c>
      <c r="J3494" s="2" t="str">
        <f aca="false">RAW_DATA!J3490</f>
        <v>No</v>
      </c>
      <c r="K3494" s="15" t="n">
        <f aca="false">IF(AND(F3494&lt;&gt;"",E3494&lt;&gt;""),DATEVALUE(F3494)-DATEVALUE(E3494),"")</f>
        <v>3</v>
      </c>
      <c r="L3494" s="4" t="n">
        <f aca="false">H3494*(1-I3494/100)</f>
        <v>798.51</v>
      </c>
      <c r="M3494" s="4" t="n">
        <f aca="false">H3494*CALCULATIONS!$B$2</f>
        <v>638.808</v>
      </c>
      <c r="N3494" s="4" t="n">
        <f aca="false">IF(J3494="Yes",H3494*CALCULATIONS!$B$3,0)</f>
        <v>0</v>
      </c>
      <c r="O3494" s="4" t="n">
        <f aca="false">L3494-M3494-N3494</f>
        <v>159.702</v>
      </c>
      <c r="P3494" s="16" t="n">
        <f aca="false">IF(L3494&gt;0,O3494/L3494,"")</f>
        <v>0.2</v>
      </c>
    </row>
    <row r="3495" customFormat="false" ht="15" hidden="false" customHeight="false" outlineLevel="0" collapsed="false">
      <c r="A3495" s="2" t="str">
        <f aca="false">RAW_DATA!A3491</f>
        <v>ORD-103490</v>
      </c>
      <c r="B3495" s="2" t="str">
        <f aca="false">RAW_DATA!B3491</f>
        <v>CUST-1418</v>
      </c>
      <c r="C3495" s="2" t="str">
        <f aca="false">RAW_DATA!C3491</f>
        <v>Kids</v>
      </c>
      <c r="D3495" s="2" t="str">
        <f aca="false">RAW_DATA!D3491</f>
        <v>KID-HOODIE-001</v>
      </c>
      <c r="E3495" s="14" t="str">
        <f aca="false">RAW_DATA!E3491</f>
        <v>2024-12-17</v>
      </c>
      <c r="F3495" s="14" t="str">
        <f aca="false">RAW_DATA!F3491</f>
        <v>2024-12-24</v>
      </c>
      <c r="G3495" s="2" t="str">
        <f aca="false">RAW_DATA!G3491</f>
        <v>Madhesh</v>
      </c>
      <c r="H3495" s="4" t="n">
        <f aca="false">RAW_DATA!H3491</f>
        <v>1861.83</v>
      </c>
      <c r="I3495" s="5" t="n">
        <f aca="false">RAW_DATA!I3491</f>
        <v>15</v>
      </c>
      <c r="J3495" s="2" t="str">
        <f aca="false">RAW_DATA!J3491</f>
        <v>No</v>
      </c>
      <c r="K3495" s="15" t="n">
        <f aca="false">IF(AND(F3495&lt;&gt;"",E3495&lt;&gt;""),DATEVALUE(F3495)-DATEVALUE(E3495),"")</f>
        <v>7</v>
      </c>
      <c r="L3495" s="4" t="n">
        <f aca="false">H3495*(1-I3495/100)</f>
        <v>1582.5555</v>
      </c>
      <c r="M3495" s="4" t="n">
        <f aca="false">H3495*CALCULATIONS!$B$2</f>
        <v>1117.098</v>
      </c>
      <c r="N3495" s="4" t="n">
        <f aca="false">IF(J3495="Yes",H3495*CALCULATIONS!$B$3,0)</f>
        <v>0</v>
      </c>
      <c r="O3495" s="4" t="n">
        <f aca="false">L3495-M3495-N3495</f>
        <v>465.4575</v>
      </c>
      <c r="P3495" s="16" t="n">
        <f aca="false">IF(L3495&gt;0,O3495/L3495,"")</f>
        <v>0.294117647058824</v>
      </c>
    </row>
    <row r="3496" customFormat="false" ht="15" hidden="false" customHeight="false" outlineLevel="0" collapsed="false">
      <c r="A3496" s="2" t="str">
        <f aca="false">RAW_DATA!A3492</f>
        <v>ORD-103491</v>
      </c>
      <c r="B3496" s="2" t="str">
        <f aca="false">RAW_DATA!B3492</f>
        <v>CUST-9209</v>
      </c>
      <c r="C3496" s="2" t="str">
        <f aca="false">RAW_DATA!C3492</f>
        <v>Women</v>
      </c>
      <c r="D3496" s="2" t="str">
        <f aca="false">RAW_DATA!D3492</f>
        <v>WOM-KURTA-001</v>
      </c>
      <c r="E3496" s="14" t="str">
        <f aca="false">RAW_DATA!E3492</f>
        <v>2024-10-25</v>
      </c>
      <c r="F3496" s="14" t="str">
        <f aca="false">RAW_DATA!F3492</f>
        <v>2024-10-28</v>
      </c>
      <c r="G3496" s="2" t="str">
        <f aca="false">RAW_DATA!G3492</f>
        <v>Madhesh</v>
      </c>
      <c r="H3496" s="4" t="n">
        <f aca="false">RAW_DATA!H3492</f>
        <v>3659.72</v>
      </c>
      <c r="I3496" s="5" t="n">
        <f aca="false">RAW_DATA!I3492</f>
        <v>20</v>
      </c>
      <c r="J3496" s="2" t="str">
        <f aca="false">RAW_DATA!J3492</f>
        <v>No</v>
      </c>
      <c r="K3496" s="15" t="n">
        <f aca="false">IF(AND(F3496&lt;&gt;"",E3496&lt;&gt;""),DATEVALUE(F3496)-DATEVALUE(E3496),"")</f>
        <v>3</v>
      </c>
      <c r="L3496" s="4" t="n">
        <f aca="false">H3496*(1-I3496/100)</f>
        <v>2927.776</v>
      </c>
      <c r="M3496" s="4" t="n">
        <f aca="false">H3496*CALCULATIONS!$B$2</f>
        <v>2195.832</v>
      </c>
      <c r="N3496" s="4" t="n">
        <f aca="false">IF(J3496="Yes",H3496*CALCULATIONS!$B$3,0)</f>
        <v>0</v>
      </c>
      <c r="O3496" s="4" t="n">
        <f aca="false">L3496-M3496-N3496</f>
        <v>731.944</v>
      </c>
      <c r="P3496" s="16" t="n">
        <f aca="false">IF(L3496&gt;0,O3496/L3496,"")</f>
        <v>0.25</v>
      </c>
    </row>
    <row r="3497" customFormat="false" ht="15" hidden="false" customHeight="false" outlineLevel="0" collapsed="false">
      <c r="A3497" s="2" t="str">
        <f aca="false">RAW_DATA!A3493</f>
        <v>ORD-103492</v>
      </c>
      <c r="B3497" s="2" t="str">
        <f aca="false">RAW_DATA!B3493</f>
        <v>CUST-6456</v>
      </c>
      <c r="C3497" s="2" t="str">
        <f aca="false">RAW_DATA!C3493</f>
        <v>Men</v>
      </c>
      <c r="D3497" s="2" t="str">
        <f aca="false">RAW_DATA!D3493</f>
        <v>MEN-SHIRT-001</v>
      </c>
      <c r="E3497" s="14" t="str">
        <f aca="false">RAW_DATA!E3493</f>
        <v>2024-10-27</v>
      </c>
      <c r="F3497" s="14" t="str">
        <f aca="false">RAW_DATA!F3493</f>
        <v>2024-11-02</v>
      </c>
      <c r="G3497" s="2" t="str">
        <f aca="false">RAW_DATA!G3493</f>
        <v>Bagmati</v>
      </c>
      <c r="H3497" s="4" t="n">
        <f aca="false">RAW_DATA!H3493</f>
        <v>6427.6</v>
      </c>
      <c r="I3497" s="5" t="n">
        <f aca="false">RAW_DATA!I3493</f>
        <v>5</v>
      </c>
      <c r="J3497" s="2" t="str">
        <f aca="false">RAW_DATA!J3493</f>
        <v>Yes</v>
      </c>
      <c r="K3497" s="15" t="n">
        <f aca="false">IF(AND(F3497&lt;&gt;"",E3497&lt;&gt;""),DATEVALUE(F3497)-DATEVALUE(E3497),"")</f>
        <v>6</v>
      </c>
      <c r="L3497" s="4" t="n">
        <f aca="false">H3497*(1-I3497/100)</f>
        <v>6106.22</v>
      </c>
      <c r="M3497" s="4" t="n">
        <f aca="false">H3497*CALCULATIONS!$B$2</f>
        <v>3856.56</v>
      </c>
      <c r="N3497" s="4" t="n">
        <f aca="false">IF(J3497="Yes",H3497*CALCULATIONS!$B$3,0)</f>
        <v>1285.52</v>
      </c>
      <c r="O3497" s="4" t="n">
        <f aca="false">L3497-M3497-N3497</f>
        <v>964.14</v>
      </c>
      <c r="P3497" s="16" t="n">
        <f aca="false">IF(L3497&gt;0,O3497/L3497,"")</f>
        <v>0.157894736842105</v>
      </c>
    </row>
    <row r="3498" customFormat="false" ht="15" hidden="false" customHeight="false" outlineLevel="0" collapsed="false">
      <c r="A3498" s="2" t="str">
        <f aca="false">RAW_DATA!A3494</f>
        <v>ORD-103493</v>
      </c>
      <c r="B3498" s="2" t="str">
        <f aca="false">RAW_DATA!B3494</f>
        <v>CUST-7432</v>
      </c>
      <c r="C3498" s="2" t="str">
        <f aca="false">RAW_DATA!C3494</f>
        <v>Women</v>
      </c>
      <c r="D3498" s="2" t="str">
        <f aca="false">RAW_DATA!D3494</f>
        <v>WOM-KURTA-001</v>
      </c>
      <c r="E3498" s="14" t="str">
        <f aca="false">RAW_DATA!E3494</f>
        <v>2024-03-11</v>
      </c>
      <c r="F3498" s="14" t="str">
        <f aca="false">RAW_DATA!F3494</f>
        <v>2024-03-23</v>
      </c>
      <c r="G3498" s="2" t="str">
        <f aca="false">RAW_DATA!G3494</f>
        <v>Lumbini</v>
      </c>
      <c r="H3498" s="4" t="n">
        <f aca="false">RAW_DATA!H3494</f>
        <v>1761.48</v>
      </c>
      <c r="I3498" s="5" t="n">
        <f aca="false">RAW_DATA!I3494</f>
        <v>5</v>
      </c>
      <c r="J3498" s="2" t="str">
        <f aca="false">RAW_DATA!J3494</f>
        <v>No</v>
      </c>
      <c r="K3498" s="15" t="n">
        <f aca="false">IF(AND(F3498&lt;&gt;"",E3498&lt;&gt;""),DATEVALUE(F3498)-DATEVALUE(E3498),"")</f>
        <v>12</v>
      </c>
      <c r="L3498" s="4" t="n">
        <f aca="false">H3498*(1-I3498/100)</f>
        <v>1673.406</v>
      </c>
      <c r="M3498" s="4" t="n">
        <f aca="false">H3498*CALCULATIONS!$B$2</f>
        <v>1056.888</v>
      </c>
      <c r="N3498" s="4" t="n">
        <f aca="false">IF(J3498="Yes",H3498*CALCULATIONS!$B$3,0)</f>
        <v>0</v>
      </c>
      <c r="O3498" s="4" t="n">
        <f aca="false">L3498-M3498-N3498</f>
        <v>616.518</v>
      </c>
      <c r="P3498" s="16" t="n">
        <f aca="false">IF(L3498&gt;0,O3498/L3498,"")</f>
        <v>0.368421052631579</v>
      </c>
    </row>
    <row r="3499" customFormat="false" ht="15" hidden="false" customHeight="false" outlineLevel="0" collapsed="false">
      <c r="A3499" s="2" t="str">
        <f aca="false">RAW_DATA!A3495</f>
        <v>ORD-103494</v>
      </c>
      <c r="B3499" s="2" t="str">
        <f aca="false">RAW_DATA!B3495</f>
        <v>CUST-8380</v>
      </c>
      <c r="C3499" s="2" t="str">
        <f aca="false">RAW_DATA!C3495</f>
        <v>Men</v>
      </c>
      <c r="D3499" s="2" t="str">
        <f aca="false">RAW_DATA!D3495</f>
        <v>MEN-JEANS-001</v>
      </c>
      <c r="E3499" s="14" t="str">
        <f aca="false">RAW_DATA!E3495</f>
        <v>2024-12-29</v>
      </c>
      <c r="F3499" s="14" t="str">
        <f aca="false">RAW_DATA!F3495</f>
        <v>2025-01-02</v>
      </c>
      <c r="G3499" s="2" t="str">
        <f aca="false">RAW_DATA!G3495</f>
        <v>Madhesh</v>
      </c>
      <c r="H3499" s="4" t="n">
        <f aca="false">RAW_DATA!H3495</f>
        <v>10568.16</v>
      </c>
      <c r="I3499" s="5" t="n">
        <f aca="false">RAW_DATA!I3495</f>
        <v>10</v>
      </c>
      <c r="J3499" s="2" t="str">
        <f aca="false">RAW_DATA!J3495</f>
        <v>Yes</v>
      </c>
      <c r="K3499" s="15" t="n">
        <f aca="false">IF(AND(F3499&lt;&gt;"",E3499&lt;&gt;""),DATEVALUE(F3499)-DATEVALUE(E3499),"")</f>
        <v>4</v>
      </c>
      <c r="L3499" s="4" t="n">
        <f aca="false">H3499*(1-I3499/100)</f>
        <v>9511.344</v>
      </c>
      <c r="M3499" s="4" t="n">
        <f aca="false">H3499*CALCULATIONS!$B$2</f>
        <v>6340.896</v>
      </c>
      <c r="N3499" s="4" t="n">
        <f aca="false">IF(J3499="Yes",H3499*CALCULATIONS!$B$3,0)</f>
        <v>2113.632</v>
      </c>
      <c r="O3499" s="4" t="n">
        <f aca="false">L3499-M3499-N3499</f>
        <v>1056.816</v>
      </c>
      <c r="P3499" s="16" t="n">
        <f aca="false">IF(L3499&gt;0,O3499/L3499,"")</f>
        <v>0.111111111111111</v>
      </c>
    </row>
    <row r="3500" customFormat="false" ht="15" hidden="false" customHeight="false" outlineLevel="0" collapsed="false">
      <c r="A3500" s="2" t="str">
        <f aca="false">RAW_DATA!A3496</f>
        <v>ORD-103495</v>
      </c>
      <c r="B3500" s="2" t="str">
        <f aca="false">RAW_DATA!B3496</f>
        <v>CUST-2226</v>
      </c>
      <c r="C3500" s="2" t="str">
        <f aca="false">RAW_DATA!C3496</f>
        <v>Men</v>
      </c>
      <c r="D3500" s="2" t="str">
        <f aca="false">RAW_DATA!D3496</f>
        <v>MEN-KURTA-001</v>
      </c>
      <c r="E3500" s="14" t="str">
        <f aca="false">RAW_DATA!E3496</f>
        <v>2024-03-06</v>
      </c>
      <c r="F3500" s="14" t="str">
        <f aca="false">RAW_DATA!F3496</f>
        <v>2024-03-10</v>
      </c>
      <c r="G3500" s="2" t="str">
        <f aca="false">RAW_DATA!G3496</f>
        <v>Lumbini</v>
      </c>
      <c r="H3500" s="4" t="n">
        <f aca="false">RAW_DATA!H3496</f>
        <v>2524.98</v>
      </c>
      <c r="I3500" s="5" t="n">
        <f aca="false">RAW_DATA!I3496</f>
        <v>5</v>
      </c>
      <c r="J3500" s="2" t="str">
        <f aca="false">RAW_DATA!J3496</f>
        <v>No</v>
      </c>
      <c r="K3500" s="15" t="n">
        <f aca="false">IF(AND(F3500&lt;&gt;"",E3500&lt;&gt;""),DATEVALUE(F3500)-DATEVALUE(E3500),"")</f>
        <v>4</v>
      </c>
      <c r="L3500" s="4" t="n">
        <f aca="false">H3500*(1-I3500/100)</f>
        <v>2398.731</v>
      </c>
      <c r="M3500" s="4" t="n">
        <f aca="false">H3500*CALCULATIONS!$B$2</f>
        <v>1514.988</v>
      </c>
      <c r="N3500" s="4" t="n">
        <f aca="false">IF(J3500="Yes",H3500*CALCULATIONS!$B$3,0)</f>
        <v>0</v>
      </c>
      <c r="O3500" s="4" t="n">
        <f aca="false">L3500-M3500-N3500</f>
        <v>883.743</v>
      </c>
      <c r="P3500" s="16" t="n">
        <f aca="false">IF(L3500&gt;0,O3500/L3500,"")</f>
        <v>0.368421052631579</v>
      </c>
    </row>
    <row r="3501" customFormat="false" ht="15" hidden="false" customHeight="false" outlineLevel="0" collapsed="false">
      <c r="A3501" s="2" t="str">
        <f aca="false">RAW_DATA!A3497</f>
        <v>ORD-103496</v>
      </c>
      <c r="B3501" s="2" t="str">
        <f aca="false">RAW_DATA!B3497</f>
        <v>CUST-8397</v>
      </c>
      <c r="C3501" s="2" t="str">
        <f aca="false">RAW_DATA!C3497</f>
        <v>Men</v>
      </c>
      <c r="D3501" s="2" t="str">
        <f aca="false">RAW_DATA!D3497</f>
        <v>MEN-KURTA-001</v>
      </c>
      <c r="E3501" s="14" t="str">
        <f aca="false">RAW_DATA!E3497</f>
        <v>2024-12-29</v>
      </c>
      <c r="F3501" s="14" t="str">
        <f aca="false">RAW_DATA!F3497</f>
        <v>2025-01-03</v>
      </c>
      <c r="G3501" s="2" t="str">
        <f aca="false">RAW_DATA!G3497</f>
        <v>Madhesh</v>
      </c>
      <c r="H3501" s="4" t="n">
        <f aca="false">RAW_DATA!H3497</f>
        <v>8984.82</v>
      </c>
      <c r="I3501" s="5" t="n">
        <f aca="false">RAW_DATA!I3497</f>
        <v>0</v>
      </c>
      <c r="J3501" s="2" t="str">
        <f aca="false">RAW_DATA!J3497</f>
        <v>No</v>
      </c>
      <c r="K3501" s="15" t="n">
        <f aca="false">IF(AND(F3501&lt;&gt;"",E3501&lt;&gt;""),DATEVALUE(F3501)-DATEVALUE(E3501),"")</f>
        <v>5</v>
      </c>
      <c r="L3501" s="4" t="n">
        <f aca="false">H3501*(1-I3501/100)</f>
        <v>8984.82</v>
      </c>
      <c r="M3501" s="4" t="n">
        <f aca="false">H3501*CALCULATIONS!$B$2</f>
        <v>5390.892</v>
      </c>
      <c r="N3501" s="4" t="n">
        <f aca="false">IF(J3501="Yes",H3501*CALCULATIONS!$B$3,0)</f>
        <v>0</v>
      </c>
      <c r="O3501" s="4" t="n">
        <f aca="false">L3501-M3501-N3501</f>
        <v>3593.928</v>
      </c>
      <c r="P3501" s="16" t="n">
        <f aca="false">IF(L3501&gt;0,O3501/L3501,"")</f>
        <v>0.4</v>
      </c>
    </row>
    <row r="3502" customFormat="false" ht="15" hidden="false" customHeight="false" outlineLevel="0" collapsed="false">
      <c r="A3502" s="2" t="str">
        <f aca="false">RAW_DATA!A3498</f>
        <v>ORD-103497</v>
      </c>
      <c r="B3502" s="2" t="str">
        <f aca="false">RAW_DATA!B3498</f>
        <v>CUST-4187</v>
      </c>
      <c r="C3502" s="2" t="str">
        <f aca="false">RAW_DATA!C3498</f>
        <v>Kids</v>
      </c>
      <c r="D3502" s="2" t="str">
        <f aca="false">RAW_DATA!D3498</f>
        <v>KID-TSHIRT-001</v>
      </c>
      <c r="E3502" s="14" t="str">
        <f aca="false">RAW_DATA!E3498</f>
        <v>2024-07-29</v>
      </c>
      <c r="F3502" s="14" t="str">
        <f aca="false">RAW_DATA!F3498</f>
        <v>2024-07-31</v>
      </c>
      <c r="G3502" s="2" t="str">
        <f aca="false">RAW_DATA!G3498</f>
        <v>Sudurpashchim</v>
      </c>
      <c r="H3502" s="4" t="n">
        <f aca="false">RAW_DATA!H3498</f>
        <v>1032.84</v>
      </c>
      <c r="I3502" s="5" t="n">
        <f aca="false">RAW_DATA!I3498</f>
        <v>5</v>
      </c>
      <c r="J3502" s="2" t="str">
        <f aca="false">RAW_DATA!J3498</f>
        <v>No</v>
      </c>
      <c r="K3502" s="15" t="n">
        <f aca="false">IF(AND(F3502&lt;&gt;"",E3502&lt;&gt;""),DATEVALUE(F3502)-DATEVALUE(E3502),"")</f>
        <v>2</v>
      </c>
      <c r="L3502" s="4" t="n">
        <f aca="false">H3502*(1-I3502/100)</f>
        <v>981.198</v>
      </c>
      <c r="M3502" s="4" t="n">
        <f aca="false">H3502*CALCULATIONS!$B$2</f>
        <v>619.704</v>
      </c>
      <c r="N3502" s="4" t="n">
        <f aca="false">IF(J3502="Yes",H3502*CALCULATIONS!$B$3,0)</f>
        <v>0</v>
      </c>
      <c r="O3502" s="4" t="n">
        <f aca="false">L3502-M3502-N3502</f>
        <v>361.494</v>
      </c>
      <c r="P3502" s="16" t="n">
        <f aca="false">IF(L3502&gt;0,O3502/L3502,"")</f>
        <v>0.368421052631579</v>
      </c>
    </row>
    <row r="3503" customFormat="false" ht="15" hidden="false" customHeight="false" outlineLevel="0" collapsed="false">
      <c r="A3503" s="2" t="str">
        <f aca="false">RAW_DATA!A3499</f>
        <v>ORD-103498</v>
      </c>
      <c r="B3503" s="2" t="str">
        <f aca="false">RAW_DATA!B3499</f>
        <v>CUST-2821</v>
      </c>
      <c r="C3503" s="2" t="str">
        <f aca="false">RAW_DATA!C3499</f>
        <v>Women</v>
      </c>
      <c r="D3503" s="2" t="str">
        <f aca="false">RAW_DATA!D3499</f>
        <v>WOM-JEANS-001</v>
      </c>
      <c r="E3503" s="14" t="str">
        <f aca="false">RAW_DATA!E3499</f>
        <v>2024-05-20</v>
      </c>
      <c r="F3503" s="14" t="str">
        <f aca="false">RAW_DATA!F3499</f>
        <v>2024-05-29</v>
      </c>
      <c r="G3503" s="2" t="str">
        <f aca="false">RAW_DATA!G3499</f>
        <v>Bagmati</v>
      </c>
      <c r="H3503" s="4" t="n">
        <f aca="false">RAW_DATA!H3499</f>
        <v>5726.54</v>
      </c>
      <c r="I3503" s="5" t="n">
        <f aca="false">RAW_DATA!I3499</f>
        <v>30</v>
      </c>
      <c r="J3503" s="2" t="str">
        <f aca="false">RAW_DATA!J3499</f>
        <v>No</v>
      </c>
      <c r="K3503" s="15" t="n">
        <f aca="false">IF(AND(F3503&lt;&gt;"",E3503&lt;&gt;""),DATEVALUE(F3503)-DATEVALUE(E3503),"")</f>
        <v>9</v>
      </c>
      <c r="L3503" s="4" t="n">
        <f aca="false">H3503*(1-I3503/100)</f>
        <v>4008.578</v>
      </c>
      <c r="M3503" s="4" t="n">
        <f aca="false">H3503*CALCULATIONS!$B$2</f>
        <v>3435.924</v>
      </c>
      <c r="N3503" s="4" t="n">
        <f aca="false">IF(J3503="Yes",H3503*CALCULATIONS!$B$3,0)</f>
        <v>0</v>
      </c>
      <c r="O3503" s="4" t="n">
        <f aca="false">L3503-M3503-N3503</f>
        <v>572.654</v>
      </c>
      <c r="P3503" s="16" t="n">
        <f aca="false">IF(L3503&gt;0,O3503/L3503,"")</f>
        <v>0.142857142857143</v>
      </c>
    </row>
    <row r="3504" customFormat="false" ht="15" hidden="false" customHeight="false" outlineLevel="0" collapsed="false">
      <c r="A3504" s="2" t="str">
        <f aca="false">RAW_DATA!A3500</f>
        <v>ORD-103499</v>
      </c>
      <c r="B3504" s="2" t="str">
        <f aca="false">RAW_DATA!B3500</f>
        <v>CUST-8825</v>
      </c>
      <c r="C3504" s="2" t="str">
        <f aca="false">RAW_DATA!C3500</f>
        <v>Women</v>
      </c>
      <c r="D3504" s="2" t="str">
        <f aca="false">RAW_DATA!D3500</f>
        <v>WOM-SAREE-001</v>
      </c>
      <c r="E3504" s="14" t="str">
        <f aca="false">RAW_DATA!E3500</f>
        <v>2024-11-01</v>
      </c>
      <c r="F3504" s="14" t="str">
        <f aca="false">RAW_DATA!F3500</f>
        <v>2024-11-03</v>
      </c>
      <c r="G3504" s="2" t="str">
        <f aca="false">RAW_DATA!G3500</f>
        <v>Gandaki</v>
      </c>
      <c r="H3504" s="4" t="n">
        <f aca="false">RAW_DATA!H3500</f>
        <v>13943.99</v>
      </c>
      <c r="I3504" s="5" t="n">
        <f aca="false">RAW_DATA!I3500</f>
        <v>5</v>
      </c>
      <c r="J3504" s="2" t="str">
        <f aca="false">RAW_DATA!J3500</f>
        <v>No</v>
      </c>
      <c r="K3504" s="15" t="n">
        <f aca="false">IF(AND(F3504&lt;&gt;"",E3504&lt;&gt;""),DATEVALUE(F3504)-DATEVALUE(E3504),"")</f>
        <v>2</v>
      </c>
      <c r="L3504" s="4" t="n">
        <f aca="false">H3504*(1-I3504/100)</f>
        <v>13246.7905</v>
      </c>
      <c r="M3504" s="4" t="n">
        <f aca="false">H3504*CALCULATIONS!$B$2</f>
        <v>8366.394</v>
      </c>
      <c r="N3504" s="4" t="n">
        <f aca="false">IF(J3504="Yes",H3504*CALCULATIONS!$B$3,0)</f>
        <v>0</v>
      </c>
      <c r="O3504" s="4" t="n">
        <f aca="false">L3504-M3504-N3504</f>
        <v>4880.3965</v>
      </c>
      <c r="P3504" s="16" t="n">
        <f aca="false">IF(L3504&gt;0,O3504/L3504,"")</f>
        <v>0.368421052631579</v>
      </c>
    </row>
    <row r="3505" customFormat="false" ht="15" hidden="false" customHeight="false" outlineLevel="0" collapsed="false">
      <c r="A3505" s="2" t="str">
        <f aca="false">RAW_DATA!A3501</f>
        <v>ORD-103500</v>
      </c>
      <c r="B3505" s="2" t="str">
        <f aca="false">RAW_DATA!B3501</f>
        <v>CUST-3448</v>
      </c>
      <c r="C3505" s="2" t="str">
        <f aca="false">RAW_DATA!C3501</f>
        <v>Women</v>
      </c>
      <c r="D3505" s="2" t="str">
        <f aca="false">RAW_DATA!D3501</f>
        <v>WOM-KURTA-001</v>
      </c>
      <c r="E3505" s="14" t="str">
        <f aca="false">RAW_DATA!E3501</f>
        <v>2024-07-26</v>
      </c>
      <c r="F3505" s="14" t="str">
        <f aca="false">RAW_DATA!F3501</f>
        <v>2024-07-28</v>
      </c>
      <c r="G3505" s="2" t="str">
        <f aca="false">RAW_DATA!G3501</f>
        <v>Karnali</v>
      </c>
      <c r="H3505" s="4" t="n">
        <f aca="false">RAW_DATA!H3501</f>
        <v>930.12</v>
      </c>
      <c r="I3505" s="5" t="n">
        <f aca="false">RAW_DATA!I3501</f>
        <v>10</v>
      </c>
      <c r="J3505" s="2" t="str">
        <f aca="false">RAW_DATA!J3501</f>
        <v>Yes</v>
      </c>
      <c r="K3505" s="15" t="n">
        <f aca="false">IF(AND(F3505&lt;&gt;"",E3505&lt;&gt;""),DATEVALUE(F3505)-DATEVALUE(E3505),"")</f>
        <v>2</v>
      </c>
      <c r="L3505" s="4" t="n">
        <f aca="false">H3505*(1-I3505/100)</f>
        <v>837.108</v>
      </c>
      <c r="M3505" s="4" t="n">
        <f aca="false">H3505*CALCULATIONS!$B$2</f>
        <v>558.072</v>
      </c>
      <c r="N3505" s="4" t="n">
        <f aca="false">IF(J3505="Yes",H3505*CALCULATIONS!$B$3,0)</f>
        <v>186.024</v>
      </c>
      <c r="O3505" s="4" t="n">
        <f aca="false">L3505-M3505-N3505</f>
        <v>93.0120000000001</v>
      </c>
      <c r="P3505" s="16" t="n">
        <f aca="false">IF(L3505&gt;0,O3505/L3505,"")</f>
        <v>0.111111111111111</v>
      </c>
    </row>
    <row r="3506" customFormat="false" ht="15" hidden="false" customHeight="false" outlineLevel="0" collapsed="false">
      <c r="A3506" s="2" t="str">
        <f aca="false">RAW_DATA!A3502</f>
        <v>ORD-103501</v>
      </c>
      <c r="B3506" s="2" t="str">
        <f aca="false">RAW_DATA!B3502</f>
        <v>CUST-7868</v>
      </c>
      <c r="C3506" s="2" t="str">
        <f aca="false">RAW_DATA!C3502</f>
        <v>Kids</v>
      </c>
      <c r="D3506" s="2" t="str">
        <f aca="false">RAW_DATA!D3502</f>
        <v>KID-ONESIE-001</v>
      </c>
      <c r="E3506" s="14" t="str">
        <f aca="false">RAW_DATA!E3502</f>
        <v>2024-01-14</v>
      </c>
      <c r="F3506" s="14" t="str">
        <f aca="false">RAW_DATA!F3502</f>
        <v>2024-01-19</v>
      </c>
      <c r="G3506" s="2" t="str">
        <f aca="false">RAW_DATA!G3502</f>
        <v>Gandaki</v>
      </c>
      <c r="H3506" s="4" t="n">
        <f aca="false">RAW_DATA!H3502</f>
        <v>10796.23</v>
      </c>
      <c r="I3506" s="5" t="n">
        <f aca="false">RAW_DATA!I3502</f>
        <v>25</v>
      </c>
      <c r="J3506" s="2" t="str">
        <f aca="false">RAW_DATA!J3502</f>
        <v>No</v>
      </c>
      <c r="K3506" s="15" t="n">
        <f aca="false">IF(AND(F3506&lt;&gt;"",E3506&lt;&gt;""),DATEVALUE(F3506)-DATEVALUE(E3506),"")</f>
        <v>5</v>
      </c>
      <c r="L3506" s="4" t="n">
        <f aca="false">H3506*(1-I3506/100)</f>
        <v>8097.1725</v>
      </c>
      <c r="M3506" s="4" t="n">
        <f aca="false">H3506*CALCULATIONS!$B$2</f>
        <v>6477.738</v>
      </c>
      <c r="N3506" s="4" t="n">
        <f aca="false">IF(J3506="Yes",H3506*CALCULATIONS!$B$3,0)</f>
        <v>0</v>
      </c>
      <c r="O3506" s="4" t="n">
        <f aca="false">L3506-M3506-N3506</f>
        <v>1619.4345</v>
      </c>
      <c r="P3506" s="16" t="n">
        <f aca="false">IF(L3506&gt;0,O3506/L3506,"")</f>
        <v>0.2</v>
      </c>
    </row>
    <row r="3507" customFormat="false" ht="15" hidden="false" customHeight="false" outlineLevel="0" collapsed="false">
      <c r="A3507" s="2" t="str">
        <f aca="false">RAW_DATA!A3503</f>
        <v>ORD-103502</v>
      </c>
      <c r="B3507" s="2" t="str">
        <f aca="false">RAW_DATA!B3503</f>
        <v>CUST-6572</v>
      </c>
      <c r="C3507" s="2" t="str">
        <f aca="false">RAW_DATA!C3503</f>
        <v>Women</v>
      </c>
      <c r="D3507" s="2" t="str">
        <f aca="false">RAW_DATA!D3503</f>
        <v>WOM-BLOUSE-001</v>
      </c>
      <c r="E3507" s="14" t="str">
        <f aca="false">RAW_DATA!E3503</f>
        <v>2024-07-08</v>
      </c>
      <c r="F3507" s="14" t="str">
        <f aca="false">RAW_DATA!F3503</f>
        <v>2024-07-13</v>
      </c>
      <c r="G3507" s="2" t="str">
        <f aca="false">RAW_DATA!G3503</f>
        <v>Bagmati</v>
      </c>
      <c r="H3507" s="4" t="n">
        <f aca="false">RAW_DATA!H3503</f>
        <v>14083.74</v>
      </c>
      <c r="I3507" s="5" t="n">
        <f aca="false">RAW_DATA!I3503</f>
        <v>0</v>
      </c>
      <c r="J3507" s="2" t="str">
        <f aca="false">RAW_DATA!J3503</f>
        <v>No</v>
      </c>
      <c r="K3507" s="15" t="n">
        <f aca="false">IF(AND(F3507&lt;&gt;"",E3507&lt;&gt;""),DATEVALUE(F3507)-DATEVALUE(E3507),"")</f>
        <v>5</v>
      </c>
      <c r="L3507" s="4" t="n">
        <f aca="false">H3507*(1-I3507/100)</f>
        <v>14083.74</v>
      </c>
      <c r="M3507" s="4" t="n">
        <f aca="false">H3507*CALCULATIONS!$B$2</f>
        <v>8450.244</v>
      </c>
      <c r="N3507" s="4" t="n">
        <f aca="false">IF(J3507="Yes",H3507*CALCULATIONS!$B$3,0)</f>
        <v>0</v>
      </c>
      <c r="O3507" s="4" t="n">
        <f aca="false">L3507-M3507-N3507</f>
        <v>5633.496</v>
      </c>
      <c r="P3507" s="16" t="n">
        <f aca="false">IF(L3507&gt;0,O3507/L3507,"")</f>
        <v>0.4</v>
      </c>
    </row>
    <row r="3508" customFormat="false" ht="15" hidden="false" customHeight="false" outlineLevel="0" collapsed="false">
      <c r="A3508" s="2" t="str">
        <f aca="false">RAW_DATA!A3504</f>
        <v>ORD-103503</v>
      </c>
      <c r="B3508" s="2" t="str">
        <f aca="false">RAW_DATA!B3504</f>
        <v>CUST-8983</v>
      </c>
      <c r="C3508" s="2" t="str">
        <f aca="false">RAW_DATA!C3504</f>
        <v>Women</v>
      </c>
      <c r="D3508" s="2" t="str">
        <f aca="false">RAW_DATA!D3504</f>
        <v>WOM-KURTA-001</v>
      </c>
      <c r="E3508" s="14" t="str">
        <f aca="false">RAW_DATA!E3504</f>
        <v>2024-06-19</v>
      </c>
      <c r="F3508" s="14" t="str">
        <f aca="false">RAW_DATA!F3504</f>
        <v>2024-06-24</v>
      </c>
      <c r="G3508" s="2" t="str">
        <f aca="false">RAW_DATA!G3504</f>
        <v>Bagmati</v>
      </c>
      <c r="H3508" s="4" t="n">
        <f aca="false">RAW_DATA!H3504</f>
        <v>3577.57</v>
      </c>
      <c r="I3508" s="5" t="n">
        <f aca="false">RAW_DATA!I3504</f>
        <v>15</v>
      </c>
      <c r="J3508" s="2" t="str">
        <f aca="false">RAW_DATA!J3504</f>
        <v>No</v>
      </c>
      <c r="K3508" s="15" t="n">
        <f aca="false">IF(AND(F3508&lt;&gt;"",E3508&lt;&gt;""),DATEVALUE(F3508)-DATEVALUE(E3508),"")</f>
        <v>5</v>
      </c>
      <c r="L3508" s="4" t="n">
        <f aca="false">H3508*(1-I3508/100)</f>
        <v>3040.9345</v>
      </c>
      <c r="M3508" s="4" t="n">
        <f aca="false">H3508*CALCULATIONS!$B$2</f>
        <v>2146.542</v>
      </c>
      <c r="N3508" s="4" t="n">
        <f aca="false">IF(J3508="Yes",H3508*CALCULATIONS!$B$3,0)</f>
        <v>0</v>
      </c>
      <c r="O3508" s="4" t="n">
        <f aca="false">L3508-M3508-N3508</f>
        <v>894.3925</v>
      </c>
      <c r="P3508" s="16" t="n">
        <f aca="false">IF(L3508&gt;0,O3508/L3508,"")</f>
        <v>0.294117647058824</v>
      </c>
    </row>
    <row r="3509" customFormat="false" ht="15" hidden="false" customHeight="false" outlineLevel="0" collapsed="false">
      <c r="A3509" s="2" t="str">
        <f aca="false">RAW_DATA!A3505</f>
        <v>ORD-103504</v>
      </c>
      <c r="B3509" s="2" t="str">
        <f aca="false">RAW_DATA!B3505</f>
        <v>CUST-7716</v>
      </c>
      <c r="C3509" s="2" t="str">
        <f aca="false">RAW_DATA!C3505</f>
        <v>Women</v>
      </c>
      <c r="D3509" s="2" t="str">
        <f aca="false">RAW_DATA!D3505</f>
        <v>WOM-SCARF-001</v>
      </c>
      <c r="E3509" s="14" t="str">
        <f aca="false">RAW_DATA!E3505</f>
        <v>2024-04-20</v>
      </c>
      <c r="F3509" s="14" t="str">
        <f aca="false">RAW_DATA!F3505</f>
        <v>2024-04-24</v>
      </c>
      <c r="G3509" s="2" t="str">
        <f aca="false">RAW_DATA!G3505</f>
        <v>Karnali</v>
      </c>
      <c r="H3509" s="4" t="n">
        <f aca="false">RAW_DATA!H3505</f>
        <v>13882.51</v>
      </c>
      <c r="I3509" s="5" t="n">
        <f aca="false">RAW_DATA!I3505</f>
        <v>10</v>
      </c>
      <c r="J3509" s="2" t="str">
        <f aca="false">RAW_DATA!J3505</f>
        <v>Yes</v>
      </c>
      <c r="K3509" s="15" t="n">
        <f aca="false">IF(AND(F3509&lt;&gt;"",E3509&lt;&gt;""),DATEVALUE(F3509)-DATEVALUE(E3509),"")</f>
        <v>4</v>
      </c>
      <c r="L3509" s="4" t="n">
        <f aca="false">H3509*(1-I3509/100)</f>
        <v>12494.259</v>
      </c>
      <c r="M3509" s="4" t="n">
        <f aca="false">H3509*CALCULATIONS!$B$2</f>
        <v>8329.506</v>
      </c>
      <c r="N3509" s="4" t="n">
        <f aca="false">IF(J3509="Yes",H3509*CALCULATIONS!$B$3,0)</f>
        <v>2776.502</v>
      </c>
      <c r="O3509" s="4" t="n">
        <f aca="false">L3509-M3509-N3509</f>
        <v>1388.251</v>
      </c>
      <c r="P3509" s="16" t="n">
        <f aca="false">IF(L3509&gt;0,O3509/L3509,"")</f>
        <v>0.111111111111111</v>
      </c>
    </row>
    <row r="3510" customFormat="false" ht="15" hidden="false" customHeight="false" outlineLevel="0" collapsed="false">
      <c r="A3510" s="2" t="str">
        <f aca="false">RAW_DATA!A3506</f>
        <v>ORD-103505</v>
      </c>
      <c r="B3510" s="2" t="str">
        <f aca="false">RAW_DATA!B3506</f>
        <v>CUST-9512</v>
      </c>
      <c r="C3510" s="2" t="str">
        <f aca="false">RAW_DATA!C3506</f>
        <v>Kids</v>
      </c>
      <c r="D3510" s="2" t="str">
        <f aca="false">RAW_DATA!D3506</f>
        <v>KID-DRESS-001</v>
      </c>
      <c r="E3510" s="14" t="str">
        <f aca="false">RAW_DATA!E3506</f>
        <v>2024-12-13</v>
      </c>
      <c r="F3510" s="14" t="str">
        <f aca="false">RAW_DATA!F3506</f>
        <v>2024-12-22</v>
      </c>
      <c r="G3510" s="2" t="str">
        <f aca="false">RAW_DATA!G3506</f>
        <v>Gandaki</v>
      </c>
      <c r="H3510" s="4" t="n">
        <f aca="false">RAW_DATA!H3506</f>
        <v>1394.89</v>
      </c>
      <c r="I3510" s="5" t="n">
        <f aca="false">RAW_DATA!I3506</f>
        <v>20</v>
      </c>
      <c r="J3510" s="2" t="str">
        <f aca="false">RAW_DATA!J3506</f>
        <v>Yes</v>
      </c>
      <c r="K3510" s="15" t="n">
        <f aca="false">IF(AND(F3510&lt;&gt;"",E3510&lt;&gt;""),DATEVALUE(F3510)-DATEVALUE(E3510),"")</f>
        <v>9</v>
      </c>
      <c r="L3510" s="4" t="n">
        <f aca="false">H3510*(1-I3510/100)</f>
        <v>1115.912</v>
      </c>
      <c r="M3510" s="4" t="n">
        <f aca="false">H3510*CALCULATIONS!$B$2</f>
        <v>836.934</v>
      </c>
      <c r="N3510" s="4" t="n">
        <f aca="false">IF(J3510="Yes",H3510*CALCULATIONS!$B$3,0)</f>
        <v>278.978</v>
      </c>
      <c r="O3510" s="4" t="n">
        <f aca="false">L3510-M3510-N3510</f>
        <v>0</v>
      </c>
      <c r="P3510" s="16" t="n">
        <f aca="false">IF(L3510&gt;0,O3510/L3510,"")</f>
        <v>0</v>
      </c>
    </row>
    <row r="3511" customFormat="false" ht="15" hidden="false" customHeight="false" outlineLevel="0" collapsed="false">
      <c r="A3511" s="2" t="str">
        <f aca="false">RAW_DATA!A3507</f>
        <v>ORD-103506</v>
      </c>
      <c r="B3511" s="2" t="str">
        <f aca="false">RAW_DATA!B3507</f>
        <v>CUST-1284</v>
      </c>
      <c r="C3511" s="2" t="str">
        <f aca="false">RAW_DATA!C3507</f>
        <v>Men</v>
      </c>
      <c r="D3511" s="2" t="str">
        <f aca="false">RAW_DATA!D3507</f>
        <v>MEN-JEANS-002</v>
      </c>
      <c r="E3511" s="14" t="str">
        <f aca="false">RAW_DATA!E3507</f>
        <v>2024-03-13</v>
      </c>
      <c r="F3511" s="14" t="str">
        <f aca="false">RAW_DATA!F3507</f>
        <v>2024-03-26</v>
      </c>
      <c r="G3511" s="2" t="str">
        <f aca="false">RAW_DATA!G3507</f>
        <v>Madhesh</v>
      </c>
      <c r="H3511" s="4" t="n">
        <f aca="false">RAW_DATA!H3507</f>
        <v>10952.65</v>
      </c>
      <c r="I3511" s="5" t="n">
        <f aca="false">RAW_DATA!I3507</f>
        <v>15</v>
      </c>
      <c r="J3511" s="2" t="str">
        <f aca="false">RAW_DATA!J3507</f>
        <v>No</v>
      </c>
      <c r="K3511" s="15" t="n">
        <f aca="false">IF(AND(F3511&lt;&gt;"",E3511&lt;&gt;""),DATEVALUE(F3511)-DATEVALUE(E3511),"")</f>
        <v>13</v>
      </c>
      <c r="L3511" s="4" t="n">
        <f aca="false">H3511*(1-I3511/100)</f>
        <v>9309.7525</v>
      </c>
      <c r="M3511" s="4" t="n">
        <f aca="false">H3511*CALCULATIONS!$B$2</f>
        <v>6571.59</v>
      </c>
      <c r="N3511" s="4" t="n">
        <f aca="false">IF(J3511="Yes",H3511*CALCULATIONS!$B$3,0)</f>
        <v>0</v>
      </c>
      <c r="O3511" s="4" t="n">
        <f aca="false">L3511-M3511-N3511</f>
        <v>2738.1625</v>
      </c>
      <c r="P3511" s="16" t="n">
        <f aca="false">IF(L3511&gt;0,O3511/L3511,"")</f>
        <v>0.294117647058824</v>
      </c>
    </row>
    <row r="3512" customFormat="false" ht="15" hidden="false" customHeight="false" outlineLevel="0" collapsed="false">
      <c r="A3512" s="2" t="str">
        <f aca="false">RAW_DATA!A3508</f>
        <v>ORD-103507</v>
      </c>
      <c r="B3512" s="2" t="str">
        <f aca="false">RAW_DATA!B3508</f>
        <v>CUST-8502</v>
      </c>
      <c r="C3512" s="2" t="str">
        <f aca="false">RAW_DATA!C3508</f>
        <v>Men</v>
      </c>
      <c r="D3512" s="2" t="str">
        <f aca="false">RAW_DATA!D3508</f>
        <v>MEN-JEANS-001</v>
      </c>
      <c r="E3512" s="14" t="str">
        <f aca="false">RAW_DATA!E3508</f>
        <v>2024-06-21</v>
      </c>
      <c r="F3512" s="14" t="str">
        <f aca="false">RAW_DATA!F3508</f>
        <v>2024-06-28</v>
      </c>
      <c r="G3512" s="2" t="str">
        <f aca="false">RAW_DATA!G3508</f>
        <v>Bagmati</v>
      </c>
      <c r="H3512" s="4" t="n">
        <f aca="false">RAW_DATA!H3508</f>
        <v>6939.78</v>
      </c>
      <c r="I3512" s="5" t="n">
        <f aca="false">RAW_DATA!I3508</f>
        <v>20</v>
      </c>
      <c r="J3512" s="2" t="str">
        <f aca="false">RAW_DATA!J3508</f>
        <v>No</v>
      </c>
      <c r="K3512" s="15" t="n">
        <f aca="false">IF(AND(F3512&lt;&gt;"",E3512&lt;&gt;""),DATEVALUE(F3512)-DATEVALUE(E3512),"")</f>
        <v>7</v>
      </c>
      <c r="L3512" s="4" t="n">
        <f aca="false">H3512*(1-I3512/100)</f>
        <v>5551.824</v>
      </c>
      <c r="M3512" s="4" t="n">
        <f aca="false">H3512*CALCULATIONS!$B$2</f>
        <v>4163.868</v>
      </c>
      <c r="N3512" s="4" t="n">
        <f aca="false">IF(J3512="Yes",H3512*CALCULATIONS!$B$3,0)</f>
        <v>0</v>
      </c>
      <c r="O3512" s="4" t="n">
        <f aca="false">L3512-M3512-N3512</f>
        <v>1387.956</v>
      </c>
      <c r="P3512" s="16" t="n">
        <f aca="false">IF(L3512&gt;0,O3512/L3512,"")</f>
        <v>0.25</v>
      </c>
    </row>
    <row r="3513" customFormat="false" ht="15" hidden="false" customHeight="false" outlineLevel="0" collapsed="false">
      <c r="A3513" s="2" t="str">
        <f aca="false">RAW_DATA!A3509</f>
        <v>ORD-103508</v>
      </c>
      <c r="B3513" s="2" t="str">
        <f aca="false">RAW_DATA!B3509</f>
        <v>CUST-3828</v>
      </c>
      <c r="C3513" s="2" t="str">
        <f aca="false">RAW_DATA!C3509</f>
        <v>Women</v>
      </c>
      <c r="D3513" s="2" t="str">
        <f aca="false">RAW_DATA!D3509</f>
        <v>WOM-KURTA-001</v>
      </c>
      <c r="E3513" s="14" t="str">
        <f aca="false">RAW_DATA!E3509</f>
        <v>2024-02-04</v>
      </c>
      <c r="F3513" s="14" t="str">
        <f aca="false">RAW_DATA!F3509</f>
        <v>2024-02-17</v>
      </c>
      <c r="G3513" s="2" t="str">
        <f aca="false">RAW_DATA!G3509</f>
        <v>Madhesh</v>
      </c>
      <c r="H3513" s="4" t="n">
        <f aca="false">RAW_DATA!H3509</f>
        <v>844.48</v>
      </c>
      <c r="I3513" s="5" t="n">
        <f aca="false">RAW_DATA!I3509</f>
        <v>15</v>
      </c>
      <c r="J3513" s="2" t="str">
        <f aca="false">RAW_DATA!J3509</f>
        <v>No</v>
      </c>
      <c r="K3513" s="15" t="n">
        <f aca="false">IF(AND(F3513&lt;&gt;"",E3513&lt;&gt;""),DATEVALUE(F3513)-DATEVALUE(E3513),"")</f>
        <v>13</v>
      </c>
      <c r="L3513" s="4" t="n">
        <f aca="false">H3513*(1-I3513/100)</f>
        <v>717.808</v>
      </c>
      <c r="M3513" s="4" t="n">
        <f aca="false">H3513*CALCULATIONS!$B$2</f>
        <v>506.688</v>
      </c>
      <c r="N3513" s="4" t="n">
        <f aca="false">IF(J3513="Yes",H3513*CALCULATIONS!$B$3,0)</f>
        <v>0</v>
      </c>
      <c r="O3513" s="4" t="n">
        <f aca="false">L3513-M3513-N3513</f>
        <v>211.12</v>
      </c>
      <c r="P3513" s="16" t="n">
        <f aca="false">IF(L3513&gt;0,O3513/L3513,"")</f>
        <v>0.294117647058824</v>
      </c>
    </row>
    <row r="3514" customFormat="false" ht="15" hidden="false" customHeight="false" outlineLevel="0" collapsed="false">
      <c r="A3514" s="2" t="str">
        <f aca="false">RAW_DATA!A3510</f>
        <v>ORD-103509</v>
      </c>
      <c r="B3514" s="2" t="str">
        <f aca="false">RAW_DATA!B3510</f>
        <v>CUST-8792</v>
      </c>
      <c r="C3514" s="2" t="str">
        <f aca="false">RAW_DATA!C3510</f>
        <v>Men</v>
      </c>
      <c r="D3514" s="2" t="str">
        <f aca="false">RAW_DATA!D3510</f>
        <v>MEN-JEANS-002</v>
      </c>
      <c r="E3514" s="14" t="str">
        <f aca="false">RAW_DATA!E3510</f>
        <v>2024-11-09</v>
      </c>
      <c r="F3514" s="14" t="str">
        <f aca="false">RAW_DATA!F3510</f>
        <v>2024-11-10</v>
      </c>
      <c r="G3514" s="2" t="str">
        <f aca="false">RAW_DATA!G3510</f>
        <v>Gandaki</v>
      </c>
      <c r="H3514" s="4" t="n">
        <f aca="false">RAW_DATA!H3510</f>
        <v>4166.35</v>
      </c>
      <c r="I3514" s="5" t="n">
        <f aca="false">RAW_DATA!I3510</f>
        <v>5</v>
      </c>
      <c r="J3514" s="2" t="str">
        <f aca="false">RAW_DATA!J3510</f>
        <v>No</v>
      </c>
      <c r="K3514" s="15" t="n">
        <f aca="false">IF(AND(F3514&lt;&gt;"",E3514&lt;&gt;""),DATEVALUE(F3514)-DATEVALUE(E3514),"")</f>
        <v>1</v>
      </c>
      <c r="L3514" s="4" t="n">
        <f aca="false">H3514*(1-I3514/100)</f>
        <v>3958.0325</v>
      </c>
      <c r="M3514" s="4" t="n">
        <f aca="false">H3514*CALCULATIONS!$B$2</f>
        <v>2499.81</v>
      </c>
      <c r="N3514" s="4" t="n">
        <f aca="false">IF(J3514="Yes",H3514*CALCULATIONS!$B$3,0)</f>
        <v>0</v>
      </c>
      <c r="O3514" s="4" t="n">
        <f aca="false">L3514-M3514-N3514</f>
        <v>1458.2225</v>
      </c>
      <c r="P3514" s="16" t="n">
        <f aca="false">IF(L3514&gt;0,O3514/L3514,"")</f>
        <v>0.368421052631579</v>
      </c>
    </row>
    <row r="3515" customFormat="false" ht="15" hidden="false" customHeight="false" outlineLevel="0" collapsed="false">
      <c r="A3515" s="2" t="str">
        <f aca="false">RAW_DATA!A3511</f>
        <v>ORD-103510</v>
      </c>
      <c r="B3515" s="2" t="str">
        <f aca="false">RAW_DATA!B3511</f>
        <v>CUST-4788</v>
      </c>
      <c r="C3515" s="2" t="str">
        <f aca="false">RAW_DATA!C3511</f>
        <v>Kids</v>
      </c>
      <c r="D3515" s="2" t="str">
        <f aca="false">RAW_DATA!D3511</f>
        <v>KID-FROCK-001</v>
      </c>
      <c r="E3515" s="14" t="str">
        <f aca="false">RAW_DATA!E3511</f>
        <v>2024-11-28</v>
      </c>
      <c r="F3515" s="14" t="str">
        <f aca="false">RAW_DATA!F3511</f>
        <v>2024-12-01</v>
      </c>
      <c r="G3515" s="2" t="str">
        <f aca="false">RAW_DATA!G3511</f>
        <v>Madhesh</v>
      </c>
      <c r="H3515" s="4" t="n">
        <f aca="false">RAW_DATA!H3511</f>
        <v>1571.34</v>
      </c>
      <c r="I3515" s="5" t="n">
        <f aca="false">RAW_DATA!I3511</f>
        <v>25</v>
      </c>
      <c r="J3515" s="2" t="str">
        <f aca="false">RAW_DATA!J3511</f>
        <v>No</v>
      </c>
      <c r="K3515" s="15" t="n">
        <f aca="false">IF(AND(F3515&lt;&gt;"",E3515&lt;&gt;""),DATEVALUE(F3515)-DATEVALUE(E3515),"")</f>
        <v>3</v>
      </c>
      <c r="L3515" s="4" t="n">
        <f aca="false">H3515*(1-I3515/100)</f>
        <v>1178.505</v>
      </c>
      <c r="M3515" s="4" t="n">
        <f aca="false">H3515*CALCULATIONS!$B$2</f>
        <v>942.804</v>
      </c>
      <c r="N3515" s="4" t="n">
        <f aca="false">IF(J3515="Yes",H3515*CALCULATIONS!$B$3,0)</f>
        <v>0</v>
      </c>
      <c r="O3515" s="4" t="n">
        <f aca="false">L3515-M3515-N3515</f>
        <v>235.701</v>
      </c>
      <c r="P3515" s="16" t="n">
        <f aca="false">IF(L3515&gt;0,O3515/L3515,"")</f>
        <v>0.2</v>
      </c>
    </row>
    <row r="3516" customFormat="false" ht="15" hidden="false" customHeight="false" outlineLevel="0" collapsed="false">
      <c r="A3516" s="2" t="str">
        <f aca="false">RAW_DATA!A3512</f>
        <v>ORD-103511</v>
      </c>
      <c r="B3516" s="2" t="str">
        <f aca="false">RAW_DATA!B3512</f>
        <v>CUST-2842</v>
      </c>
      <c r="C3516" s="2" t="str">
        <f aca="false">RAW_DATA!C3512</f>
        <v>Women</v>
      </c>
      <c r="D3516" s="2" t="str">
        <f aca="false">RAW_DATA!D3512</f>
        <v>WOM-SAREE-001</v>
      </c>
      <c r="E3516" s="14" t="str">
        <f aca="false">RAW_DATA!E3512</f>
        <v>2024-07-12</v>
      </c>
      <c r="F3516" s="14" t="str">
        <f aca="false">RAW_DATA!F3512</f>
        <v>2024-07-20</v>
      </c>
      <c r="G3516" s="2" t="str">
        <f aca="false">RAW_DATA!G3512</f>
        <v>Lumbini</v>
      </c>
      <c r="H3516" s="4" t="n">
        <f aca="false">RAW_DATA!H3512</f>
        <v>8880.88</v>
      </c>
      <c r="I3516" s="5" t="n">
        <f aca="false">RAW_DATA!I3512</f>
        <v>5</v>
      </c>
      <c r="J3516" s="2" t="str">
        <f aca="false">RAW_DATA!J3512</f>
        <v>No</v>
      </c>
      <c r="K3516" s="15" t="n">
        <f aca="false">IF(AND(F3516&lt;&gt;"",E3516&lt;&gt;""),DATEVALUE(F3516)-DATEVALUE(E3516),"")</f>
        <v>8</v>
      </c>
      <c r="L3516" s="4" t="n">
        <f aca="false">H3516*(1-I3516/100)</f>
        <v>8436.836</v>
      </c>
      <c r="M3516" s="4" t="n">
        <f aca="false">H3516*CALCULATIONS!$B$2</f>
        <v>5328.528</v>
      </c>
      <c r="N3516" s="4" t="n">
        <f aca="false">IF(J3516="Yes",H3516*CALCULATIONS!$B$3,0)</f>
        <v>0</v>
      </c>
      <c r="O3516" s="4" t="n">
        <f aca="false">L3516-M3516-N3516</f>
        <v>3108.308</v>
      </c>
      <c r="P3516" s="16" t="n">
        <f aca="false">IF(L3516&gt;0,O3516/L3516,"")</f>
        <v>0.368421052631579</v>
      </c>
    </row>
    <row r="3517" customFormat="false" ht="15" hidden="false" customHeight="false" outlineLevel="0" collapsed="false">
      <c r="A3517" s="2" t="str">
        <f aca="false">RAW_DATA!A3513</f>
        <v>ORD-103512</v>
      </c>
      <c r="B3517" s="2" t="str">
        <f aca="false">RAW_DATA!B3513</f>
        <v>CUST-1911</v>
      </c>
      <c r="C3517" s="2" t="str">
        <f aca="false">RAW_DATA!C3513</f>
        <v>Men</v>
      </c>
      <c r="D3517" s="2" t="str">
        <f aca="false">RAW_DATA!D3513</f>
        <v>MEN-SUIT-001</v>
      </c>
      <c r="E3517" s="14" t="str">
        <f aca="false">RAW_DATA!E3513</f>
        <v>2024-03-29</v>
      </c>
      <c r="F3517" s="14" t="str">
        <f aca="false">RAW_DATA!F3513</f>
        <v>2024-04-09</v>
      </c>
      <c r="G3517" s="2" t="str">
        <f aca="false">RAW_DATA!G3513</f>
        <v>Bagmati</v>
      </c>
      <c r="H3517" s="4" t="n">
        <f aca="false">RAW_DATA!H3513</f>
        <v>1733.08</v>
      </c>
      <c r="I3517" s="5" t="n">
        <f aca="false">RAW_DATA!I3513</f>
        <v>15</v>
      </c>
      <c r="J3517" s="2" t="str">
        <f aca="false">RAW_DATA!J3513</f>
        <v>Yes</v>
      </c>
      <c r="K3517" s="15" t="n">
        <f aca="false">IF(AND(F3517&lt;&gt;"",E3517&lt;&gt;""),DATEVALUE(F3517)-DATEVALUE(E3517),"")</f>
        <v>11</v>
      </c>
      <c r="L3517" s="4" t="n">
        <f aca="false">H3517*(1-I3517/100)</f>
        <v>1473.118</v>
      </c>
      <c r="M3517" s="4" t="n">
        <f aca="false">H3517*CALCULATIONS!$B$2</f>
        <v>1039.848</v>
      </c>
      <c r="N3517" s="4" t="n">
        <f aca="false">IF(J3517="Yes",H3517*CALCULATIONS!$B$3,0)</f>
        <v>346.616</v>
      </c>
      <c r="O3517" s="4" t="n">
        <f aca="false">L3517-M3517-N3517</f>
        <v>86.654</v>
      </c>
      <c r="P3517" s="16" t="n">
        <f aca="false">IF(L3517&gt;0,O3517/L3517,"")</f>
        <v>0.0588235294117647</v>
      </c>
    </row>
    <row r="3518" customFormat="false" ht="15" hidden="false" customHeight="false" outlineLevel="0" collapsed="false">
      <c r="A3518" s="2" t="str">
        <f aca="false">RAW_DATA!A3514</f>
        <v>ORD-103513</v>
      </c>
      <c r="B3518" s="2" t="str">
        <f aca="false">RAW_DATA!B3514</f>
        <v>CUST-8438</v>
      </c>
      <c r="C3518" s="2" t="str">
        <f aca="false">RAW_DATA!C3514</f>
        <v>Kids</v>
      </c>
      <c r="D3518" s="2" t="str">
        <f aca="false">RAW_DATA!D3514</f>
        <v>KID-JEANS-001</v>
      </c>
      <c r="E3518" s="14" t="str">
        <f aca="false">RAW_DATA!E3514</f>
        <v>2024-08-25</v>
      </c>
      <c r="F3518" s="14" t="str">
        <f aca="false">RAW_DATA!F3514</f>
        <v>2024-08-30</v>
      </c>
      <c r="G3518" s="2" t="str">
        <f aca="false">RAW_DATA!G3514</f>
        <v>Karnali</v>
      </c>
      <c r="H3518" s="4" t="n">
        <f aca="false">RAW_DATA!H3514</f>
        <v>3881.02</v>
      </c>
      <c r="I3518" s="5" t="n">
        <f aca="false">RAW_DATA!I3514</f>
        <v>20</v>
      </c>
      <c r="J3518" s="2" t="str">
        <f aca="false">RAW_DATA!J3514</f>
        <v>No</v>
      </c>
      <c r="K3518" s="15" t="n">
        <f aca="false">IF(AND(F3518&lt;&gt;"",E3518&lt;&gt;""),DATEVALUE(F3518)-DATEVALUE(E3518),"")</f>
        <v>5</v>
      </c>
      <c r="L3518" s="4" t="n">
        <f aca="false">H3518*(1-I3518/100)</f>
        <v>3104.816</v>
      </c>
      <c r="M3518" s="4" t="n">
        <f aca="false">H3518*CALCULATIONS!$B$2</f>
        <v>2328.612</v>
      </c>
      <c r="N3518" s="4" t="n">
        <f aca="false">IF(J3518="Yes",H3518*CALCULATIONS!$B$3,0)</f>
        <v>0</v>
      </c>
      <c r="O3518" s="4" t="n">
        <f aca="false">L3518-M3518-N3518</f>
        <v>776.204</v>
      </c>
      <c r="P3518" s="16" t="n">
        <f aca="false">IF(L3518&gt;0,O3518/L3518,"")</f>
        <v>0.25</v>
      </c>
    </row>
    <row r="3519" customFormat="false" ht="15" hidden="false" customHeight="false" outlineLevel="0" collapsed="false">
      <c r="A3519" s="2" t="str">
        <f aca="false">RAW_DATA!A3515</f>
        <v>ORD-103514</v>
      </c>
      <c r="B3519" s="2" t="str">
        <f aca="false">RAW_DATA!B3515</f>
        <v>CUST-3728</v>
      </c>
      <c r="C3519" s="2" t="str">
        <f aca="false">RAW_DATA!C3515</f>
        <v>Women</v>
      </c>
      <c r="D3519" s="2" t="str">
        <f aca="false">RAW_DATA!D3515</f>
        <v>WOM-BLOUSE-001</v>
      </c>
      <c r="E3519" s="14" t="str">
        <f aca="false">RAW_DATA!E3515</f>
        <v>2024-10-04</v>
      </c>
      <c r="F3519" s="14" t="str">
        <f aca="false">RAW_DATA!F3515</f>
        <v>2024-10-10</v>
      </c>
      <c r="G3519" s="2" t="str">
        <f aca="false">RAW_DATA!G3515</f>
        <v>Bagmati</v>
      </c>
      <c r="H3519" s="4" t="n">
        <f aca="false">RAW_DATA!H3515</f>
        <v>5200.18</v>
      </c>
      <c r="I3519" s="5" t="n">
        <f aca="false">RAW_DATA!I3515</f>
        <v>20</v>
      </c>
      <c r="J3519" s="2" t="str">
        <f aca="false">RAW_DATA!J3515</f>
        <v>No</v>
      </c>
      <c r="K3519" s="15" t="n">
        <f aca="false">IF(AND(F3519&lt;&gt;"",E3519&lt;&gt;""),DATEVALUE(F3519)-DATEVALUE(E3519),"")</f>
        <v>6</v>
      </c>
      <c r="L3519" s="4" t="n">
        <f aca="false">H3519*(1-I3519/100)</f>
        <v>4160.144</v>
      </c>
      <c r="M3519" s="4" t="n">
        <f aca="false">H3519*CALCULATIONS!$B$2</f>
        <v>3120.108</v>
      </c>
      <c r="N3519" s="4" t="n">
        <f aca="false">IF(J3519="Yes",H3519*CALCULATIONS!$B$3,0)</f>
        <v>0</v>
      </c>
      <c r="O3519" s="4" t="n">
        <f aca="false">L3519-M3519-N3519</f>
        <v>1040.036</v>
      </c>
      <c r="P3519" s="16" t="n">
        <f aca="false">IF(L3519&gt;0,O3519/L3519,"")</f>
        <v>0.25</v>
      </c>
    </row>
    <row r="3520" customFormat="false" ht="15" hidden="false" customHeight="false" outlineLevel="0" collapsed="false">
      <c r="A3520" s="2" t="str">
        <f aca="false">RAW_DATA!A3516</f>
        <v>ORD-103515</v>
      </c>
      <c r="B3520" s="2" t="str">
        <f aca="false">RAW_DATA!B3516</f>
        <v>CUST-1422</v>
      </c>
      <c r="C3520" s="2" t="str">
        <f aca="false">RAW_DATA!C3516</f>
        <v>Kids</v>
      </c>
      <c r="D3520" s="2" t="str">
        <f aca="false">RAW_DATA!D3516</f>
        <v>KID-JEANS-001</v>
      </c>
      <c r="E3520" s="14" t="str">
        <f aca="false">RAW_DATA!E3516</f>
        <v>2024-12-20</v>
      </c>
      <c r="F3520" s="14" t="str">
        <f aca="false">RAW_DATA!F3516</f>
        <v>2024-12-27</v>
      </c>
      <c r="G3520" s="2" t="str">
        <f aca="false">RAW_DATA!G3516</f>
        <v>Bagmati</v>
      </c>
      <c r="H3520" s="4" t="n">
        <f aca="false">RAW_DATA!H3516</f>
        <v>2685.53</v>
      </c>
      <c r="I3520" s="5" t="n">
        <f aca="false">RAW_DATA!I3516</f>
        <v>5</v>
      </c>
      <c r="J3520" s="2" t="str">
        <f aca="false">RAW_DATA!J3516</f>
        <v>No</v>
      </c>
      <c r="K3520" s="15" t="n">
        <f aca="false">IF(AND(F3520&lt;&gt;"",E3520&lt;&gt;""),DATEVALUE(F3520)-DATEVALUE(E3520),"")</f>
        <v>7</v>
      </c>
      <c r="L3520" s="4" t="n">
        <f aca="false">H3520*(1-I3520/100)</f>
        <v>2551.2535</v>
      </c>
      <c r="M3520" s="4" t="n">
        <f aca="false">H3520*CALCULATIONS!$B$2</f>
        <v>1611.318</v>
      </c>
      <c r="N3520" s="4" t="n">
        <f aca="false">IF(J3520="Yes",H3520*CALCULATIONS!$B$3,0)</f>
        <v>0</v>
      </c>
      <c r="O3520" s="4" t="n">
        <f aca="false">L3520-M3520-N3520</f>
        <v>939.9355</v>
      </c>
      <c r="P3520" s="16" t="n">
        <f aca="false">IF(L3520&gt;0,O3520/L3520,"")</f>
        <v>0.368421052631579</v>
      </c>
    </row>
    <row r="3521" customFormat="false" ht="15" hidden="false" customHeight="false" outlineLevel="0" collapsed="false">
      <c r="A3521" s="2" t="str">
        <f aca="false">RAW_DATA!A3517</f>
        <v>ORD-103516</v>
      </c>
      <c r="B3521" s="2" t="str">
        <f aca="false">RAW_DATA!B3517</f>
        <v>CUST-6991</v>
      </c>
      <c r="C3521" s="2" t="str">
        <f aca="false">RAW_DATA!C3517</f>
        <v>Kids</v>
      </c>
      <c r="D3521" s="2" t="str">
        <f aca="false">RAW_DATA!D3517</f>
        <v>KID-JEANS-001</v>
      </c>
      <c r="E3521" s="14" t="str">
        <f aca="false">RAW_DATA!E3517</f>
        <v>2024-05-29</v>
      </c>
      <c r="F3521" s="14" t="str">
        <f aca="false">RAW_DATA!F3517</f>
        <v>2024-06-02</v>
      </c>
      <c r="G3521" s="2" t="str">
        <f aca="false">RAW_DATA!G3517</f>
        <v>Madhesh</v>
      </c>
      <c r="H3521" s="4" t="n">
        <f aca="false">RAW_DATA!H3517</f>
        <v>8524.39</v>
      </c>
      <c r="I3521" s="5" t="n">
        <f aca="false">RAW_DATA!I3517</f>
        <v>20</v>
      </c>
      <c r="J3521" s="2" t="str">
        <f aca="false">RAW_DATA!J3517</f>
        <v>No</v>
      </c>
      <c r="K3521" s="15" t="n">
        <f aca="false">IF(AND(F3521&lt;&gt;"",E3521&lt;&gt;""),DATEVALUE(F3521)-DATEVALUE(E3521),"")</f>
        <v>4</v>
      </c>
      <c r="L3521" s="4" t="n">
        <f aca="false">H3521*(1-I3521/100)</f>
        <v>6819.512</v>
      </c>
      <c r="M3521" s="4" t="n">
        <f aca="false">H3521*CALCULATIONS!$B$2</f>
        <v>5114.634</v>
      </c>
      <c r="N3521" s="4" t="n">
        <f aca="false">IF(J3521="Yes",H3521*CALCULATIONS!$B$3,0)</f>
        <v>0</v>
      </c>
      <c r="O3521" s="4" t="n">
        <f aca="false">L3521-M3521-N3521</f>
        <v>1704.878</v>
      </c>
      <c r="P3521" s="16" t="n">
        <f aca="false">IF(L3521&gt;0,O3521/L3521,"")</f>
        <v>0.25</v>
      </c>
    </row>
    <row r="3522" customFormat="false" ht="15" hidden="false" customHeight="false" outlineLevel="0" collapsed="false">
      <c r="A3522" s="2" t="str">
        <f aca="false">RAW_DATA!A3518</f>
        <v>ORD-103517</v>
      </c>
      <c r="B3522" s="2" t="str">
        <f aca="false">RAW_DATA!B3518</f>
        <v>CUST-1318</v>
      </c>
      <c r="C3522" s="2" t="str">
        <f aca="false">RAW_DATA!C3518</f>
        <v>Women</v>
      </c>
      <c r="D3522" s="2" t="str">
        <f aca="false">RAW_DATA!D3518</f>
        <v>WOM-BLOUSE-001</v>
      </c>
      <c r="E3522" s="14" t="str">
        <f aca="false">RAW_DATA!E3518</f>
        <v>2024-01-07</v>
      </c>
      <c r="F3522" s="14" t="str">
        <f aca="false">RAW_DATA!F3518</f>
        <v>2024-01-16</v>
      </c>
      <c r="G3522" s="2" t="str">
        <f aca="false">RAW_DATA!G3518</f>
        <v>Bagmati</v>
      </c>
      <c r="H3522" s="4" t="n">
        <f aca="false">RAW_DATA!H3518</f>
        <v>7620.51</v>
      </c>
      <c r="I3522" s="5" t="n">
        <f aca="false">RAW_DATA!I3518</f>
        <v>10</v>
      </c>
      <c r="J3522" s="2" t="str">
        <f aca="false">RAW_DATA!J3518</f>
        <v>No</v>
      </c>
      <c r="K3522" s="15" t="n">
        <f aca="false">IF(AND(F3522&lt;&gt;"",E3522&lt;&gt;""),DATEVALUE(F3522)-DATEVALUE(E3522),"")</f>
        <v>9</v>
      </c>
      <c r="L3522" s="4" t="n">
        <f aca="false">H3522*(1-I3522/100)</f>
        <v>6858.459</v>
      </c>
      <c r="M3522" s="4" t="n">
        <f aca="false">H3522*CALCULATIONS!$B$2</f>
        <v>4572.306</v>
      </c>
      <c r="N3522" s="4" t="n">
        <f aca="false">IF(J3522="Yes",H3522*CALCULATIONS!$B$3,0)</f>
        <v>0</v>
      </c>
      <c r="O3522" s="4" t="n">
        <f aca="false">L3522-M3522-N3522</f>
        <v>2286.153</v>
      </c>
      <c r="P3522" s="16" t="n">
        <f aca="false">IF(L3522&gt;0,O3522/L3522,"")</f>
        <v>0.333333333333334</v>
      </c>
    </row>
    <row r="3523" customFormat="false" ht="15" hidden="false" customHeight="false" outlineLevel="0" collapsed="false">
      <c r="A3523" s="2" t="str">
        <f aca="false">RAW_DATA!A3519</f>
        <v>ORD-103518</v>
      </c>
      <c r="B3523" s="2" t="str">
        <f aca="false">RAW_DATA!B3519</f>
        <v>CUST-8422</v>
      </c>
      <c r="C3523" s="2" t="str">
        <f aca="false">RAW_DATA!C3519</f>
        <v>Women</v>
      </c>
      <c r="D3523" s="2" t="str">
        <f aca="false">RAW_DATA!D3519</f>
        <v>WOM-JEANS-001</v>
      </c>
      <c r="E3523" s="14" t="str">
        <f aca="false">RAW_DATA!E3519</f>
        <v>2024-06-24</v>
      </c>
      <c r="F3523" s="14" t="str">
        <f aca="false">RAW_DATA!F3519</f>
        <v>2024-06-27</v>
      </c>
      <c r="G3523" s="2" t="str">
        <f aca="false">RAW_DATA!G3519</f>
        <v>Madhesh</v>
      </c>
      <c r="H3523" s="4" t="n">
        <f aca="false">RAW_DATA!H3519</f>
        <v>9600.59</v>
      </c>
      <c r="I3523" s="5" t="n">
        <f aca="false">RAW_DATA!I3519</f>
        <v>25</v>
      </c>
      <c r="J3523" s="2" t="str">
        <f aca="false">RAW_DATA!J3519</f>
        <v>No</v>
      </c>
      <c r="K3523" s="15" t="n">
        <f aca="false">IF(AND(F3523&lt;&gt;"",E3523&lt;&gt;""),DATEVALUE(F3523)-DATEVALUE(E3523),"")</f>
        <v>3</v>
      </c>
      <c r="L3523" s="4" t="n">
        <f aca="false">H3523*(1-I3523/100)</f>
        <v>7200.4425</v>
      </c>
      <c r="M3523" s="4" t="n">
        <f aca="false">H3523*CALCULATIONS!$B$2</f>
        <v>5760.354</v>
      </c>
      <c r="N3523" s="4" t="n">
        <f aca="false">IF(J3523="Yes",H3523*CALCULATIONS!$B$3,0)</f>
        <v>0</v>
      </c>
      <c r="O3523" s="4" t="n">
        <f aca="false">L3523-M3523-N3523</f>
        <v>1440.0885</v>
      </c>
      <c r="P3523" s="16" t="n">
        <f aca="false">IF(L3523&gt;0,O3523/L3523,"")</f>
        <v>0.2</v>
      </c>
    </row>
    <row r="3524" customFormat="false" ht="15" hidden="false" customHeight="false" outlineLevel="0" collapsed="false">
      <c r="A3524" s="2" t="str">
        <f aca="false">RAW_DATA!A3520</f>
        <v>ORD-103519</v>
      </c>
      <c r="B3524" s="2" t="str">
        <f aca="false">RAW_DATA!B3520</f>
        <v>CUST-5466</v>
      </c>
      <c r="C3524" s="2" t="str">
        <f aca="false">RAW_DATA!C3520</f>
        <v>Women</v>
      </c>
      <c r="D3524" s="2" t="str">
        <f aca="false">RAW_DATA!D3520</f>
        <v>WOM-JEANS-001</v>
      </c>
      <c r="E3524" s="14" t="str">
        <f aca="false">RAW_DATA!E3520</f>
        <v>2024-05-13</v>
      </c>
      <c r="F3524" s="14" t="str">
        <f aca="false">RAW_DATA!F3520</f>
        <v>2024-05-14</v>
      </c>
      <c r="G3524" s="2" t="str">
        <f aca="false">RAW_DATA!G3520</f>
        <v>Madhesh</v>
      </c>
      <c r="H3524" s="4" t="n">
        <f aca="false">RAW_DATA!H3520</f>
        <v>13639.03</v>
      </c>
      <c r="I3524" s="5" t="n">
        <f aca="false">RAW_DATA!I3520</f>
        <v>20</v>
      </c>
      <c r="J3524" s="2" t="str">
        <f aca="false">RAW_DATA!J3520</f>
        <v>Yes</v>
      </c>
      <c r="K3524" s="15" t="n">
        <f aca="false">IF(AND(F3524&lt;&gt;"",E3524&lt;&gt;""),DATEVALUE(F3524)-DATEVALUE(E3524),"")</f>
        <v>1</v>
      </c>
      <c r="L3524" s="4" t="n">
        <f aca="false">H3524*(1-I3524/100)</f>
        <v>10911.224</v>
      </c>
      <c r="M3524" s="4" t="n">
        <f aca="false">H3524*CALCULATIONS!$B$2</f>
        <v>8183.418</v>
      </c>
      <c r="N3524" s="4" t="n">
        <f aca="false">IF(J3524="Yes",H3524*CALCULATIONS!$B$3,0)</f>
        <v>2727.806</v>
      </c>
      <c r="O3524" s="4" t="n">
        <f aca="false">L3524-M3524-N3524</f>
        <v>0</v>
      </c>
      <c r="P3524" s="16" t="n">
        <f aca="false">IF(L3524&gt;0,O3524/L3524,"")</f>
        <v>0</v>
      </c>
    </row>
    <row r="3525" customFormat="false" ht="15" hidden="false" customHeight="false" outlineLevel="0" collapsed="false">
      <c r="A3525" s="2" t="str">
        <f aca="false">RAW_DATA!A3521</f>
        <v>ORD-103520</v>
      </c>
      <c r="B3525" s="2" t="str">
        <f aca="false">RAW_DATA!B3521</f>
        <v>CUST-9420</v>
      </c>
      <c r="C3525" s="2" t="str">
        <f aca="false">RAW_DATA!C3521</f>
        <v>Women</v>
      </c>
      <c r="D3525" s="2" t="str">
        <f aca="false">RAW_DATA!D3521</f>
        <v>WOM-SUIT-001</v>
      </c>
      <c r="E3525" s="14" t="str">
        <f aca="false">RAW_DATA!E3521</f>
        <v>2024-08-10</v>
      </c>
      <c r="F3525" s="14" t="str">
        <f aca="false">RAW_DATA!F3521</f>
        <v>2024-08-12</v>
      </c>
      <c r="G3525" s="2" t="str">
        <f aca="false">RAW_DATA!G3521</f>
        <v>Madhesh</v>
      </c>
      <c r="H3525" s="4" t="n">
        <f aca="false">RAW_DATA!H3521</f>
        <v>13079.15</v>
      </c>
      <c r="I3525" s="5" t="n">
        <f aca="false">RAW_DATA!I3521</f>
        <v>30</v>
      </c>
      <c r="J3525" s="2" t="str">
        <f aca="false">RAW_DATA!J3521</f>
        <v>No</v>
      </c>
      <c r="K3525" s="15" t="n">
        <f aca="false">IF(AND(F3525&lt;&gt;"",E3525&lt;&gt;""),DATEVALUE(F3525)-DATEVALUE(E3525),"")</f>
        <v>2</v>
      </c>
      <c r="L3525" s="4" t="n">
        <f aca="false">H3525*(1-I3525/100)</f>
        <v>9155.405</v>
      </c>
      <c r="M3525" s="4" t="n">
        <f aca="false">H3525*CALCULATIONS!$B$2</f>
        <v>7847.49</v>
      </c>
      <c r="N3525" s="4" t="n">
        <f aca="false">IF(J3525="Yes",H3525*CALCULATIONS!$B$3,0)</f>
        <v>0</v>
      </c>
      <c r="O3525" s="4" t="n">
        <f aca="false">L3525-M3525-N3525</f>
        <v>1307.915</v>
      </c>
      <c r="P3525" s="16" t="n">
        <f aca="false">IF(L3525&gt;0,O3525/L3525,"")</f>
        <v>0.142857142857143</v>
      </c>
    </row>
    <row r="3526" customFormat="false" ht="15" hidden="false" customHeight="false" outlineLevel="0" collapsed="false">
      <c r="A3526" s="2" t="str">
        <f aca="false">RAW_DATA!A3522</f>
        <v>ORD-103521</v>
      </c>
      <c r="B3526" s="2" t="str">
        <f aca="false">RAW_DATA!B3522</f>
        <v>CUST-3233</v>
      </c>
      <c r="C3526" s="2" t="str">
        <f aca="false">RAW_DATA!C3522</f>
        <v>Women</v>
      </c>
      <c r="D3526" s="2" t="str">
        <f aca="false">RAW_DATA!D3522</f>
        <v>WOM-SUIT-001</v>
      </c>
      <c r="E3526" s="14" t="str">
        <f aca="false">RAW_DATA!E3522</f>
        <v>2024-03-20</v>
      </c>
      <c r="F3526" s="14" t="str">
        <f aca="false">RAW_DATA!F3522</f>
        <v>2024-03-25</v>
      </c>
      <c r="G3526" s="2" t="str">
        <f aca="false">RAW_DATA!G3522</f>
        <v>Sudurpashchim</v>
      </c>
      <c r="H3526" s="4" t="n">
        <f aca="false">RAW_DATA!H3522</f>
        <v>8413.46</v>
      </c>
      <c r="I3526" s="5" t="n">
        <f aca="false">RAW_DATA!I3522</f>
        <v>5</v>
      </c>
      <c r="J3526" s="2" t="str">
        <f aca="false">RAW_DATA!J3522</f>
        <v>Yes</v>
      </c>
      <c r="K3526" s="15" t="n">
        <f aca="false">IF(AND(F3526&lt;&gt;"",E3526&lt;&gt;""),DATEVALUE(F3526)-DATEVALUE(E3526),"")</f>
        <v>5</v>
      </c>
      <c r="L3526" s="4" t="n">
        <f aca="false">H3526*(1-I3526/100)</f>
        <v>7992.787</v>
      </c>
      <c r="M3526" s="4" t="n">
        <f aca="false">H3526*CALCULATIONS!$B$2</f>
        <v>5048.076</v>
      </c>
      <c r="N3526" s="4" t="n">
        <f aca="false">IF(J3526="Yes",H3526*CALCULATIONS!$B$3,0)</f>
        <v>1682.692</v>
      </c>
      <c r="O3526" s="4" t="n">
        <f aca="false">L3526-M3526-N3526</f>
        <v>1262.019</v>
      </c>
      <c r="P3526" s="16" t="n">
        <f aca="false">IF(L3526&gt;0,O3526/L3526,"")</f>
        <v>0.157894736842105</v>
      </c>
    </row>
    <row r="3527" customFormat="false" ht="15" hidden="false" customHeight="false" outlineLevel="0" collapsed="false">
      <c r="A3527" s="2" t="str">
        <f aca="false">RAW_DATA!A3523</f>
        <v>ORD-103522</v>
      </c>
      <c r="B3527" s="2" t="str">
        <f aca="false">RAW_DATA!B3523</f>
        <v>CUST-2958</v>
      </c>
      <c r="C3527" s="2" t="str">
        <f aca="false">RAW_DATA!C3523</f>
        <v>Women</v>
      </c>
      <c r="D3527" s="2" t="str">
        <f aca="false">RAW_DATA!D3523</f>
        <v>WOM-DRESS-001</v>
      </c>
      <c r="E3527" s="14" t="str">
        <f aca="false">RAW_DATA!E3523</f>
        <v>2024-12-28</v>
      </c>
      <c r="F3527" s="14" t="str">
        <f aca="false">RAW_DATA!F3523</f>
        <v>2025-01-04</v>
      </c>
      <c r="G3527" s="2" t="str">
        <f aca="false">RAW_DATA!G3523</f>
        <v>Karnali</v>
      </c>
      <c r="H3527" s="4" t="n">
        <f aca="false">RAW_DATA!H3523</f>
        <v>10933.52</v>
      </c>
      <c r="I3527" s="5" t="n">
        <f aca="false">RAW_DATA!I3523</f>
        <v>25</v>
      </c>
      <c r="J3527" s="2" t="str">
        <f aca="false">RAW_DATA!J3523</f>
        <v>No</v>
      </c>
      <c r="K3527" s="15" t="n">
        <f aca="false">IF(AND(F3527&lt;&gt;"",E3527&lt;&gt;""),DATEVALUE(F3527)-DATEVALUE(E3527),"")</f>
        <v>7</v>
      </c>
      <c r="L3527" s="4" t="n">
        <f aca="false">H3527*(1-I3527/100)</f>
        <v>8200.14</v>
      </c>
      <c r="M3527" s="4" t="n">
        <f aca="false">H3527*CALCULATIONS!$B$2</f>
        <v>6560.112</v>
      </c>
      <c r="N3527" s="4" t="n">
        <f aca="false">IF(J3527="Yes",H3527*CALCULATIONS!$B$3,0)</f>
        <v>0</v>
      </c>
      <c r="O3527" s="4" t="n">
        <f aca="false">L3527-M3527-N3527</f>
        <v>1640.028</v>
      </c>
      <c r="P3527" s="16" t="n">
        <f aca="false">IF(L3527&gt;0,O3527/L3527,"")</f>
        <v>0.2</v>
      </c>
    </row>
    <row r="3528" customFormat="false" ht="15" hidden="false" customHeight="false" outlineLevel="0" collapsed="false">
      <c r="A3528" s="2" t="str">
        <f aca="false">RAW_DATA!A3524</f>
        <v>ORD-103523</v>
      </c>
      <c r="B3528" s="2" t="str">
        <f aca="false">RAW_DATA!B3524</f>
        <v>CUST-6483</v>
      </c>
      <c r="C3528" s="2" t="str">
        <f aca="false">RAW_DATA!C3524</f>
        <v>Women</v>
      </c>
      <c r="D3528" s="2" t="str">
        <f aca="false">RAW_DATA!D3524</f>
        <v>WOM-KURTA-001</v>
      </c>
      <c r="E3528" s="14" t="str">
        <f aca="false">RAW_DATA!E3524</f>
        <v>2024-11-26</v>
      </c>
      <c r="F3528" s="14" t="str">
        <f aca="false">RAW_DATA!F3524</f>
        <v>2024-12-02</v>
      </c>
      <c r="G3528" s="2" t="str">
        <f aca="false">RAW_DATA!G3524</f>
        <v>Madhesh</v>
      </c>
      <c r="H3528" s="4" t="n">
        <f aca="false">RAW_DATA!H3524</f>
        <v>7644.03</v>
      </c>
      <c r="I3528" s="5" t="n">
        <f aca="false">RAW_DATA!I3524</f>
        <v>30</v>
      </c>
      <c r="J3528" s="2" t="str">
        <f aca="false">RAW_DATA!J3524</f>
        <v>No</v>
      </c>
      <c r="K3528" s="15" t="n">
        <f aca="false">IF(AND(F3528&lt;&gt;"",E3528&lt;&gt;""),DATEVALUE(F3528)-DATEVALUE(E3528),"")</f>
        <v>6</v>
      </c>
      <c r="L3528" s="4" t="n">
        <f aca="false">H3528*(1-I3528/100)</f>
        <v>5350.821</v>
      </c>
      <c r="M3528" s="4" t="n">
        <f aca="false">H3528*CALCULATIONS!$B$2</f>
        <v>4586.418</v>
      </c>
      <c r="N3528" s="4" t="n">
        <f aca="false">IF(J3528="Yes",H3528*CALCULATIONS!$B$3,0)</f>
        <v>0</v>
      </c>
      <c r="O3528" s="4" t="n">
        <f aca="false">L3528-M3528-N3528</f>
        <v>764.403</v>
      </c>
      <c r="P3528" s="16" t="n">
        <f aca="false">IF(L3528&gt;0,O3528/L3528,"")</f>
        <v>0.142857142857143</v>
      </c>
    </row>
    <row r="3529" customFormat="false" ht="15" hidden="false" customHeight="false" outlineLevel="0" collapsed="false">
      <c r="A3529" s="2" t="str">
        <f aca="false">RAW_DATA!A3525</f>
        <v>ORD-103524</v>
      </c>
      <c r="B3529" s="2" t="str">
        <f aca="false">RAW_DATA!B3525</f>
        <v>CUST-7576</v>
      </c>
      <c r="C3529" s="2" t="str">
        <f aca="false">RAW_DATA!C3525</f>
        <v>Men</v>
      </c>
      <c r="D3529" s="2" t="str">
        <f aca="false">RAW_DATA!D3525</f>
        <v>MEN-POLO-001</v>
      </c>
      <c r="E3529" s="14" t="str">
        <f aca="false">RAW_DATA!E3525</f>
        <v>2024-02-08</v>
      </c>
      <c r="F3529" s="14" t="str">
        <f aca="false">RAW_DATA!F3525</f>
        <v>2024-02-15</v>
      </c>
      <c r="G3529" s="2" t="str">
        <f aca="false">RAW_DATA!G3525</f>
        <v>Gandaki</v>
      </c>
      <c r="H3529" s="4" t="n">
        <f aca="false">RAW_DATA!H3525</f>
        <v>12026.03</v>
      </c>
      <c r="I3529" s="5" t="n">
        <f aca="false">RAW_DATA!I3525</f>
        <v>0</v>
      </c>
      <c r="J3529" s="2" t="str">
        <f aca="false">RAW_DATA!J3525</f>
        <v>No</v>
      </c>
      <c r="K3529" s="15" t="n">
        <f aca="false">IF(AND(F3529&lt;&gt;"",E3529&lt;&gt;""),DATEVALUE(F3529)-DATEVALUE(E3529),"")</f>
        <v>7</v>
      </c>
      <c r="L3529" s="4" t="n">
        <f aca="false">H3529*(1-I3529/100)</f>
        <v>12026.03</v>
      </c>
      <c r="M3529" s="4" t="n">
        <f aca="false">H3529*CALCULATIONS!$B$2</f>
        <v>7215.618</v>
      </c>
      <c r="N3529" s="4" t="n">
        <f aca="false">IF(J3529="Yes",H3529*CALCULATIONS!$B$3,0)</f>
        <v>0</v>
      </c>
      <c r="O3529" s="4" t="n">
        <f aca="false">L3529-M3529-N3529</f>
        <v>4810.412</v>
      </c>
      <c r="P3529" s="16" t="n">
        <f aca="false">IF(L3529&gt;0,O3529/L3529,"")</f>
        <v>0.4</v>
      </c>
    </row>
    <row r="3530" customFormat="false" ht="15" hidden="false" customHeight="false" outlineLevel="0" collapsed="false">
      <c r="A3530" s="2" t="str">
        <f aca="false">RAW_DATA!A3526</f>
        <v>ORD-103525</v>
      </c>
      <c r="B3530" s="2" t="str">
        <f aca="false">RAW_DATA!B3526</f>
        <v>CUST-9580</v>
      </c>
      <c r="C3530" s="2" t="str">
        <f aca="false">RAW_DATA!C3526</f>
        <v>Men</v>
      </c>
      <c r="D3530" s="2" t="str">
        <f aca="false">RAW_DATA!D3526</f>
        <v>MEN-TSHIRT-001</v>
      </c>
      <c r="E3530" s="14" t="str">
        <f aca="false">RAW_DATA!E3526</f>
        <v>2024-11-21</v>
      </c>
      <c r="F3530" s="14" t="str">
        <f aca="false">RAW_DATA!F3526</f>
        <v>2024-11-23</v>
      </c>
      <c r="G3530" s="2" t="str">
        <f aca="false">RAW_DATA!G3526</f>
        <v>Sudurpashchim</v>
      </c>
      <c r="H3530" s="4" t="n">
        <f aca="false">RAW_DATA!H3526</f>
        <v>12652.65</v>
      </c>
      <c r="I3530" s="5" t="n">
        <f aca="false">RAW_DATA!I3526</f>
        <v>20</v>
      </c>
      <c r="J3530" s="2" t="str">
        <f aca="false">RAW_DATA!J3526</f>
        <v>No</v>
      </c>
      <c r="K3530" s="15" t="n">
        <f aca="false">IF(AND(F3530&lt;&gt;"",E3530&lt;&gt;""),DATEVALUE(F3530)-DATEVALUE(E3530),"")</f>
        <v>2</v>
      </c>
      <c r="L3530" s="4" t="n">
        <f aca="false">H3530*(1-I3530/100)</f>
        <v>10122.12</v>
      </c>
      <c r="M3530" s="4" t="n">
        <f aca="false">H3530*CALCULATIONS!$B$2</f>
        <v>7591.59</v>
      </c>
      <c r="N3530" s="4" t="n">
        <f aca="false">IF(J3530="Yes",H3530*CALCULATIONS!$B$3,0)</f>
        <v>0</v>
      </c>
      <c r="O3530" s="4" t="n">
        <f aca="false">L3530-M3530-N3530</f>
        <v>2530.53</v>
      </c>
      <c r="P3530" s="16" t="n">
        <f aca="false">IF(L3530&gt;0,O3530/L3530,"")</f>
        <v>0.25</v>
      </c>
    </row>
    <row r="3531" customFormat="false" ht="15" hidden="false" customHeight="false" outlineLevel="0" collapsed="false">
      <c r="A3531" s="2" t="str">
        <f aca="false">RAW_DATA!A3527</f>
        <v>ORD-103526</v>
      </c>
      <c r="B3531" s="2" t="str">
        <f aca="false">RAW_DATA!B3527</f>
        <v>CUST-4903</v>
      </c>
      <c r="C3531" s="2" t="str">
        <f aca="false">RAW_DATA!C3527</f>
        <v>Men</v>
      </c>
      <c r="D3531" s="2" t="str">
        <f aca="false">RAW_DATA!D3527</f>
        <v>MEN-SHIRT-002</v>
      </c>
      <c r="E3531" s="14" t="str">
        <f aca="false">RAW_DATA!E3527</f>
        <v>2024-05-14</v>
      </c>
      <c r="F3531" s="14" t="str">
        <f aca="false">RAW_DATA!F3527</f>
        <v>2024-05-17</v>
      </c>
      <c r="G3531" s="2" t="str">
        <f aca="false">RAW_DATA!G3527</f>
        <v>Karnali</v>
      </c>
      <c r="H3531" s="4" t="n">
        <f aca="false">RAW_DATA!H3527</f>
        <v>11545.4</v>
      </c>
      <c r="I3531" s="5" t="n">
        <f aca="false">RAW_DATA!I3527</f>
        <v>30</v>
      </c>
      <c r="J3531" s="2" t="str">
        <f aca="false">RAW_DATA!J3527</f>
        <v>No</v>
      </c>
      <c r="K3531" s="15" t="n">
        <f aca="false">IF(AND(F3531&lt;&gt;"",E3531&lt;&gt;""),DATEVALUE(F3531)-DATEVALUE(E3531),"")</f>
        <v>3</v>
      </c>
      <c r="L3531" s="4" t="n">
        <f aca="false">H3531*(1-I3531/100)</f>
        <v>8081.78</v>
      </c>
      <c r="M3531" s="4" t="n">
        <f aca="false">H3531*CALCULATIONS!$B$2</f>
        <v>6927.24</v>
      </c>
      <c r="N3531" s="4" t="n">
        <f aca="false">IF(J3531="Yes",H3531*CALCULATIONS!$B$3,0)</f>
        <v>0</v>
      </c>
      <c r="O3531" s="4" t="n">
        <f aca="false">L3531-M3531-N3531</f>
        <v>1154.54</v>
      </c>
      <c r="P3531" s="16" t="n">
        <f aca="false">IF(L3531&gt;0,O3531/L3531,"")</f>
        <v>0.142857142857143</v>
      </c>
    </row>
    <row r="3532" customFormat="false" ht="15" hidden="false" customHeight="false" outlineLevel="0" collapsed="false">
      <c r="A3532" s="2" t="str">
        <f aca="false">RAW_DATA!A3528</f>
        <v>ORD-103527</v>
      </c>
      <c r="B3532" s="2" t="str">
        <f aca="false">RAW_DATA!B3528</f>
        <v>CUST-5287</v>
      </c>
      <c r="C3532" s="2" t="str">
        <f aca="false">RAW_DATA!C3528</f>
        <v>Kids</v>
      </c>
      <c r="D3532" s="2" t="str">
        <f aca="false">RAW_DATA!D3528</f>
        <v>KID-JACKET-001</v>
      </c>
      <c r="E3532" s="14" t="str">
        <f aca="false">RAW_DATA!E3528</f>
        <v>2024-02-13</v>
      </c>
      <c r="F3532" s="14" t="str">
        <f aca="false">RAW_DATA!F3528</f>
        <v>2024-02-19</v>
      </c>
      <c r="G3532" s="2" t="str">
        <f aca="false">RAW_DATA!G3528</f>
        <v>Bagmati</v>
      </c>
      <c r="H3532" s="4" t="n">
        <f aca="false">RAW_DATA!H3528</f>
        <v>11981.15</v>
      </c>
      <c r="I3532" s="5" t="n">
        <f aca="false">RAW_DATA!I3528</f>
        <v>15</v>
      </c>
      <c r="J3532" s="2" t="str">
        <f aca="false">RAW_DATA!J3528</f>
        <v>Yes</v>
      </c>
      <c r="K3532" s="15" t="n">
        <f aca="false">IF(AND(F3532&lt;&gt;"",E3532&lt;&gt;""),DATEVALUE(F3532)-DATEVALUE(E3532),"")</f>
        <v>6</v>
      </c>
      <c r="L3532" s="4" t="n">
        <f aca="false">H3532*(1-I3532/100)</f>
        <v>10183.9775</v>
      </c>
      <c r="M3532" s="4" t="n">
        <f aca="false">H3532*CALCULATIONS!$B$2</f>
        <v>7188.69</v>
      </c>
      <c r="N3532" s="4" t="n">
        <f aca="false">IF(J3532="Yes",H3532*CALCULATIONS!$B$3,0)</f>
        <v>2396.23</v>
      </c>
      <c r="O3532" s="4" t="n">
        <f aca="false">L3532-M3532-N3532</f>
        <v>599.057499999999</v>
      </c>
      <c r="P3532" s="16" t="n">
        <f aca="false">IF(L3532&gt;0,O3532/L3532,"")</f>
        <v>0.0588235294117647</v>
      </c>
    </row>
    <row r="3533" customFormat="false" ht="15" hidden="false" customHeight="false" outlineLevel="0" collapsed="false">
      <c r="A3533" s="2" t="str">
        <f aca="false">RAW_DATA!A3529</f>
        <v>ORD-103528</v>
      </c>
      <c r="B3533" s="2" t="str">
        <f aca="false">RAW_DATA!B3529</f>
        <v>CUST-7559</v>
      </c>
      <c r="C3533" s="2" t="str">
        <f aca="false">RAW_DATA!C3529</f>
        <v>Women</v>
      </c>
      <c r="D3533" s="2" t="str">
        <f aca="false">RAW_DATA!D3529</f>
        <v>WOM-CARDIGAN-001</v>
      </c>
      <c r="E3533" s="14" t="str">
        <f aca="false">RAW_DATA!E3529</f>
        <v>2024-01-01</v>
      </c>
      <c r="F3533" s="14" t="str">
        <f aca="false">RAW_DATA!F3529</f>
        <v>2024-01-08</v>
      </c>
      <c r="G3533" s="2" t="str">
        <f aca="false">RAW_DATA!G3529</f>
        <v>Madhesh</v>
      </c>
      <c r="H3533" s="4" t="n">
        <f aca="false">RAW_DATA!H3529</f>
        <v>2218.25</v>
      </c>
      <c r="I3533" s="5" t="n">
        <f aca="false">RAW_DATA!I3529</f>
        <v>25</v>
      </c>
      <c r="J3533" s="2" t="str">
        <f aca="false">RAW_DATA!J3529</f>
        <v>No</v>
      </c>
      <c r="K3533" s="15" t="n">
        <f aca="false">IF(AND(F3533&lt;&gt;"",E3533&lt;&gt;""),DATEVALUE(F3533)-DATEVALUE(E3533),"")</f>
        <v>7</v>
      </c>
      <c r="L3533" s="4" t="n">
        <f aca="false">H3533*(1-I3533/100)</f>
        <v>1663.6875</v>
      </c>
      <c r="M3533" s="4" t="n">
        <f aca="false">H3533*CALCULATIONS!$B$2</f>
        <v>1330.95</v>
      </c>
      <c r="N3533" s="4" t="n">
        <f aca="false">IF(J3533="Yes",H3533*CALCULATIONS!$B$3,0)</f>
        <v>0</v>
      </c>
      <c r="O3533" s="4" t="n">
        <f aca="false">L3533-M3533-N3533</f>
        <v>332.7375</v>
      </c>
      <c r="P3533" s="16" t="n">
        <f aca="false">IF(L3533&gt;0,O3533/L3533,"")</f>
        <v>0.2</v>
      </c>
    </row>
    <row r="3534" customFormat="false" ht="15" hidden="false" customHeight="false" outlineLevel="0" collapsed="false">
      <c r="A3534" s="2" t="str">
        <f aca="false">RAW_DATA!A3530</f>
        <v>ORD-103529</v>
      </c>
      <c r="B3534" s="2" t="str">
        <f aca="false">RAW_DATA!B3530</f>
        <v>CUST-8721</v>
      </c>
      <c r="C3534" s="2" t="str">
        <f aca="false">RAW_DATA!C3530</f>
        <v>Women</v>
      </c>
      <c r="D3534" s="2" t="str">
        <f aca="false">RAW_DATA!D3530</f>
        <v>WOM-SAREE-001</v>
      </c>
      <c r="E3534" s="14" t="str">
        <f aca="false">RAW_DATA!E3530</f>
        <v>2024-11-28</v>
      </c>
      <c r="F3534" s="14" t="str">
        <f aca="false">RAW_DATA!F3530</f>
        <v>2024-11-30</v>
      </c>
      <c r="G3534" s="2" t="str">
        <f aca="false">RAW_DATA!G3530</f>
        <v>Madhesh</v>
      </c>
      <c r="H3534" s="4" t="n">
        <f aca="false">RAW_DATA!H3530</f>
        <v>7453.31</v>
      </c>
      <c r="I3534" s="5" t="n">
        <f aca="false">RAW_DATA!I3530</f>
        <v>0</v>
      </c>
      <c r="J3534" s="2" t="str">
        <f aca="false">RAW_DATA!J3530</f>
        <v>No</v>
      </c>
      <c r="K3534" s="15" t="n">
        <f aca="false">IF(AND(F3534&lt;&gt;"",E3534&lt;&gt;""),DATEVALUE(F3534)-DATEVALUE(E3534),"")</f>
        <v>2</v>
      </c>
      <c r="L3534" s="4" t="n">
        <f aca="false">H3534*(1-I3534/100)</f>
        <v>7453.31</v>
      </c>
      <c r="M3534" s="4" t="n">
        <f aca="false">H3534*CALCULATIONS!$B$2</f>
        <v>4471.986</v>
      </c>
      <c r="N3534" s="4" t="n">
        <f aca="false">IF(J3534="Yes",H3534*CALCULATIONS!$B$3,0)</f>
        <v>0</v>
      </c>
      <c r="O3534" s="4" t="n">
        <f aca="false">L3534-M3534-N3534</f>
        <v>2981.324</v>
      </c>
      <c r="P3534" s="16" t="n">
        <f aca="false">IF(L3534&gt;0,O3534/L3534,"")</f>
        <v>0.4</v>
      </c>
    </row>
    <row r="3535" customFormat="false" ht="15" hidden="false" customHeight="false" outlineLevel="0" collapsed="false">
      <c r="A3535" s="2" t="str">
        <f aca="false">RAW_DATA!A3531</f>
        <v>ORD-103530</v>
      </c>
      <c r="B3535" s="2" t="str">
        <f aca="false">RAW_DATA!B3531</f>
        <v>CUST-7214</v>
      </c>
      <c r="C3535" s="2" t="str">
        <f aca="false">RAW_DATA!C3531</f>
        <v>Kids</v>
      </c>
      <c r="D3535" s="2" t="str">
        <f aca="false">RAW_DATA!D3531</f>
        <v>KID-TSHIRT-001</v>
      </c>
      <c r="E3535" s="14" t="str">
        <f aca="false">RAW_DATA!E3531</f>
        <v>2024-10-07</v>
      </c>
      <c r="F3535" s="14" t="str">
        <f aca="false">RAW_DATA!F3531</f>
        <v>2024-10-13</v>
      </c>
      <c r="G3535" s="2" t="str">
        <f aca="false">RAW_DATA!G3531</f>
        <v>Bagmati</v>
      </c>
      <c r="H3535" s="4" t="n">
        <f aca="false">RAW_DATA!H3531</f>
        <v>6657.41</v>
      </c>
      <c r="I3535" s="5" t="n">
        <f aca="false">RAW_DATA!I3531</f>
        <v>5</v>
      </c>
      <c r="J3535" s="2" t="str">
        <f aca="false">RAW_DATA!J3531</f>
        <v>No</v>
      </c>
      <c r="K3535" s="15" t="n">
        <f aca="false">IF(AND(F3535&lt;&gt;"",E3535&lt;&gt;""),DATEVALUE(F3535)-DATEVALUE(E3535),"")</f>
        <v>6</v>
      </c>
      <c r="L3535" s="4" t="n">
        <f aca="false">H3535*(1-I3535/100)</f>
        <v>6324.5395</v>
      </c>
      <c r="M3535" s="4" t="n">
        <f aca="false">H3535*CALCULATIONS!$B$2</f>
        <v>3994.446</v>
      </c>
      <c r="N3535" s="4" t="n">
        <f aca="false">IF(J3535="Yes",H3535*CALCULATIONS!$B$3,0)</f>
        <v>0</v>
      </c>
      <c r="O3535" s="4" t="n">
        <f aca="false">L3535-M3535-N3535</f>
        <v>2330.0935</v>
      </c>
      <c r="P3535" s="16" t="n">
        <f aca="false">IF(L3535&gt;0,O3535/L3535,"")</f>
        <v>0.368421052631579</v>
      </c>
    </row>
    <row r="3536" customFormat="false" ht="15" hidden="false" customHeight="false" outlineLevel="0" collapsed="false">
      <c r="A3536" s="2" t="str">
        <f aca="false">RAW_DATA!A3532</f>
        <v>ORD-103531</v>
      </c>
      <c r="B3536" s="2" t="str">
        <f aca="false">RAW_DATA!B3532</f>
        <v>CUST-2500</v>
      </c>
      <c r="C3536" s="2" t="str">
        <f aca="false">RAW_DATA!C3532</f>
        <v>Women</v>
      </c>
      <c r="D3536" s="2" t="str">
        <f aca="false">RAW_DATA!D3532</f>
        <v>WOM-DRESS-001</v>
      </c>
      <c r="E3536" s="14" t="str">
        <f aca="false">RAW_DATA!E3532</f>
        <v>2024-12-08</v>
      </c>
      <c r="F3536" s="14" t="str">
        <f aca="false">RAW_DATA!F3532</f>
        <v>2024-12-10</v>
      </c>
      <c r="G3536" s="2" t="str">
        <f aca="false">RAW_DATA!G3532</f>
        <v>Gandaki</v>
      </c>
      <c r="H3536" s="4" t="n">
        <f aca="false">RAW_DATA!H3532</f>
        <v>6478.12</v>
      </c>
      <c r="I3536" s="5" t="n">
        <f aca="false">RAW_DATA!I3532</f>
        <v>10</v>
      </c>
      <c r="J3536" s="2" t="str">
        <f aca="false">RAW_DATA!J3532</f>
        <v>No</v>
      </c>
      <c r="K3536" s="15" t="n">
        <f aca="false">IF(AND(F3536&lt;&gt;"",E3536&lt;&gt;""),DATEVALUE(F3536)-DATEVALUE(E3536),"")</f>
        <v>2</v>
      </c>
      <c r="L3536" s="4" t="n">
        <f aca="false">H3536*(1-I3536/100)</f>
        <v>5830.308</v>
      </c>
      <c r="M3536" s="4" t="n">
        <f aca="false">H3536*CALCULATIONS!$B$2</f>
        <v>3886.872</v>
      </c>
      <c r="N3536" s="4" t="n">
        <f aca="false">IF(J3536="Yes",H3536*CALCULATIONS!$B$3,0)</f>
        <v>0</v>
      </c>
      <c r="O3536" s="4" t="n">
        <f aca="false">L3536-M3536-N3536</f>
        <v>1943.436</v>
      </c>
      <c r="P3536" s="16" t="n">
        <f aca="false">IF(L3536&gt;0,O3536/L3536,"")</f>
        <v>0.333333333333333</v>
      </c>
    </row>
    <row r="3537" customFormat="false" ht="15" hidden="false" customHeight="false" outlineLevel="0" collapsed="false">
      <c r="A3537" s="2" t="str">
        <f aca="false">RAW_DATA!A3533</f>
        <v>ORD-103532</v>
      </c>
      <c r="B3537" s="2" t="str">
        <f aca="false">RAW_DATA!B3533</f>
        <v>CUST-6932</v>
      </c>
      <c r="C3537" s="2" t="str">
        <f aca="false">RAW_DATA!C3533</f>
        <v>Men</v>
      </c>
      <c r="D3537" s="2" t="str">
        <f aca="false">RAW_DATA!D3533</f>
        <v>MEN-KURTA-001</v>
      </c>
      <c r="E3537" s="14" t="str">
        <f aca="false">RAW_DATA!E3533</f>
        <v>2024-01-27</v>
      </c>
      <c r="F3537" s="14" t="str">
        <f aca="false">RAW_DATA!F3533</f>
        <v>2024-02-05</v>
      </c>
      <c r="G3537" s="2" t="str">
        <f aca="false">RAW_DATA!G3533</f>
        <v>Sudurpashchim</v>
      </c>
      <c r="H3537" s="4" t="n">
        <f aca="false">RAW_DATA!H3533</f>
        <v>10306.14</v>
      </c>
      <c r="I3537" s="5" t="n">
        <f aca="false">RAW_DATA!I3533</f>
        <v>0</v>
      </c>
      <c r="J3537" s="2" t="str">
        <f aca="false">RAW_DATA!J3533</f>
        <v>No</v>
      </c>
      <c r="K3537" s="15" t="n">
        <f aca="false">IF(AND(F3537&lt;&gt;"",E3537&lt;&gt;""),DATEVALUE(F3537)-DATEVALUE(E3537),"")</f>
        <v>9</v>
      </c>
      <c r="L3537" s="4" t="n">
        <f aca="false">H3537*(1-I3537/100)</f>
        <v>10306.14</v>
      </c>
      <c r="M3537" s="4" t="n">
        <f aca="false">H3537*CALCULATIONS!$B$2</f>
        <v>6183.684</v>
      </c>
      <c r="N3537" s="4" t="n">
        <f aca="false">IF(J3537="Yes",H3537*CALCULATIONS!$B$3,0)</f>
        <v>0</v>
      </c>
      <c r="O3537" s="4" t="n">
        <f aca="false">L3537-M3537-N3537</f>
        <v>4122.456</v>
      </c>
      <c r="P3537" s="16" t="n">
        <f aca="false">IF(L3537&gt;0,O3537/L3537,"")</f>
        <v>0.4</v>
      </c>
    </row>
    <row r="3538" customFormat="false" ht="15" hidden="false" customHeight="false" outlineLevel="0" collapsed="false">
      <c r="A3538" s="2" t="str">
        <f aca="false">RAW_DATA!A3534</f>
        <v>ORD-103533</v>
      </c>
      <c r="B3538" s="2" t="str">
        <f aca="false">RAW_DATA!B3534</f>
        <v>CUST-4762</v>
      </c>
      <c r="C3538" s="2" t="str">
        <f aca="false">RAW_DATA!C3534</f>
        <v>Men</v>
      </c>
      <c r="D3538" s="2" t="str">
        <f aca="false">RAW_DATA!D3534</f>
        <v>MEN-JEANS-001</v>
      </c>
      <c r="E3538" s="14" t="str">
        <f aca="false">RAW_DATA!E3534</f>
        <v>2024-12-06</v>
      </c>
      <c r="F3538" s="14" t="str">
        <f aca="false">RAW_DATA!F3534</f>
        <v>2024-12-10</v>
      </c>
      <c r="G3538" s="2" t="str">
        <f aca="false">RAW_DATA!G3534</f>
        <v>Bagmati</v>
      </c>
      <c r="H3538" s="4" t="n">
        <f aca="false">RAW_DATA!H3534</f>
        <v>2654.66</v>
      </c>
      <c r="I3538" s="5" t="n">
        <f aca="false">RAW_DATA!I3534</f>
        <v>0</v>
      </c>
      <c r="J3538" s="2" t="str">
        <f aca="false">RAW_DATA!J3534</f>
        <v>No</v>
      </c>
      <c r="K3538" s="15" t="n">
        <f aca="false">IF(AND(F3538&lt;&gt;"",E3538&lt;&gt;""),DATEVALUE(F3538)-DATEVALUE(E3538),"")</f>
        <v>4</v>
      </c>
      <c r="L3538" s="4" t="n">
        <f aca="false">H3538*(1-I3538/100)</f>
        <v>2654.66</v>
      </c>
      <c r="M3538" s="4" t="n">
        <f aca="false">H3538*CALCULATIONS!$B$2</f>
        <v>1592.796</v>
      </c>
      <c r="N3538" s="4" t="n">
        <f aca="false">IF(J3538="Yes",H3538*CALCULATIONS!$B$3,0)</f>
        <v>0</v>
      </c>
      <c r="O3538" s="4" t="n">
        <f aca="false">L3538-M3538-N3538</f>
        <v>1061.864</v>
      </c>
      <c r="P3538" s="16" t="n">
        <f aca="false">IF(L3538&gt;0,O3538/L3538,"")</f>
        <v>0.4</v>
      </c>
    </row>
    <row r="3539" customFormat="false" ht="15" hidden="false" customHeight="false" outlineLevel="0" collapsed="false">
      <c r="A3539" s="2" t="str">
        <f aca="false">RAW_DATA!A3535</f>
        <v>ORD-103534</v>
      </c>
      <c r="B3539" s="2" t="str">
        <f aca="false">RAW_DATA!B3535</f>
        <v>CUST-8711</v>
      </c>
      <c r="C3539" s="2" t="str">
        <f aca="false">RAW_DATA!C3535</f>
        <v>Women</v>
      </c>
      <c r="D3539" s="2" t="str">
        <f aca="false">RAW_DATA!D3535</f>
        <v>WOM-SCARF-001</v>
      </c>
      <c r="E3539" s="14" t="str">
        <f aca="false">RAW_DATA!E3535</f>
        <v>2024-12-11</v>
      </c>
      <c r="F3539" s="14" t="str">
        <f aca="false">RAW_DATA!F3535</f>
        <v>2024-12-14</v>
      </c>
      <c r="G3539" s="2" t="str">
        <f aca="false">RAW_DATA!G3535</f>
        <v>Bagmati</v>
      </c>
      <c r="H3539" s="4" t="n">
        <f aca="false">RAW_DATA!H3535</f>
        <v>673.35</v>
      </c>
      <c r="I3539" s="5" t="n">
        <f aca="false">RAW_DATA!I3535</f>
        <v>0</v>
      </c>
      <c r="J3539" s="2" t="str">
        <f aca="false">RAW_DATA!J3535</f>
        <v>No</v>
      </c>
      <c r="K3539" s="15" t="n">
        <f aca="false">IF(AND(F3539&lt;&gt;"",E3539&lt;&gt;""),DATEVALUE(F3539)-DATEVALUE(E3539),"")</f>
        <v>3</v>
      </c>
      <c r="L3539" s="4" t="n">
        <f aca="false">H3539*(1-I3539/100)</f>
        <v>673.35</v>
      </c>
      <c r="M3539" s="4" t="n">
        <f aca="false">H3539*CALCULATIONS!$B$2</f>
        <v>404.01</v>
      </c>
      <c r="N3539" s="4" t="n">
        <f aca="false">IF(J3539="Yes",H3539*CALCULATIONS!$B$3,0)</f>
        <v>0</v>
      </c>
      <c r="O3539" s="4" t="n">
        <f aca="false">L3539-M3539-N3539</f>
        <v>269.34</v>
      </c>
      <c r="P3539" s="16" t="n">
        <f aca="false">IF(L3539&gt;0,O3539/L3539,"")</f>
        <v>0.4</v>
      </c>
    </row>
    <row r="3540" customFormat="false" ht="15" hidden="false" customHeight="false" outlineLevel="0" collapsed="false">
      <c r="A3540" s="2" t="str">
        <f aca="false">RAW_DATA!A3536</f>
        <v>ORD-103535</v>
      </c>
      <c r="B3540" s="2" t="str">
        <f aca="false">RAW_DATA!B3536</f>
        <v>CUST-6468</v>
      </c>
      <c r="C3540" s="2" t="str">
        <f aca="false">RAW_DATA!C3536</f>
        <v>Men</v>
      </c>
      <c r="D3540" s="2" t="str">
        <f aca="false">RAW_DATA!D3536</f>
        <v>MEN-KURTA-001</v>
      </c>
      <c r="E3540" s="14" t="str">
        <f aca="false">RAW_DATA!E3536</f>
        <v>2024-08-23</v>
      </c>
      <c r="F3540" s="14" t="str">
        <f aca="false">RAW_DATA!F3536</f>
        <v>2024-08-30</v>
      </c>
      <c r="G3540" s="2" t="str">
        <f aca="false">RAW_DATA!G3536</f>
        <v>Lumbini</v>
      </c>
      <c r="H3540" s="4" t="n">
        <f aca="false">RAW_DATA!H3536</f>
        <v>4400.94</v>
      </c>
      <c r="I3540" s="5" t="n">
        <f aca="false">RAW_DATA!I3536</f>
        <v>15</v>
      </c>
      <c r="J3540" s="2" t="str">
        <f aca="false">RAW_DATA!J3536</f>
        <v>No</v>
      </c>
      <c r="K3540" s="15" t="n">
        <f aca="false">IF(AND(F3540&lt;&gt;"",E3540&lt;&gt;""),DATEVALUE(F3540)-DATEVALUE(E3540),"")</f>
        <v>7</v>
      </c>
      <c r="L3540" s="4" t="n">
        <f aca="false">H3540*(1-I3540/100)</f>
        <v>3740.799</v>
      </c>
      <c r="M3540" s="4" t="n">
        <f aca="false">H3540*CALCULATIONS!$B$2</f>
        <v>2640.564</v>
      </c>
      <c r="N3540" s="4" t="n">
        <f aca="false">IF(J3540="Yes",H3540*CALCULATIONS!$B$3,0)</f>
        <v>0</v>
      </c>
      <c r="O3540" s="4" t="n">
        <f aca="false">L3540-M3540-N3540</f>
        <v>1100.235</v>
      </c>
      <c r="P3540" s="16" t="n">
        <f aca="false">IF(L3540&gt;0,O3540/L3540,"")</f>
        <v>0.294117647058824</v>
      </c>
    </row>
    <row r="3541" customFormat="false" ht="15" hidden="false" customHeight="false" outlineLevel="0" collapsed="false">
      <c r="A3541" s="2" t="str">
        <f aca="false">RAW_DATA!A3537</f>
        <v>ORD-103536</v>
      </c>
      <c r="B3541" s="2" t="str">
        <f aca="false">RAW_DATA!B3537</f>
        <v>CUST-3736</v>
      </c>
      <c r="C3541" s="2" t="str">
        <f aca="false">RAW_DATA!C3537</f>
        <v>Women</v>
      </c>
      <c r="D3541" s="2" t="str">
        <f aca="false">RAW_DATA!D3537</f>
        <v>WOM-SCARF-001</v>
      </c>
      <c r="E3541" s="14" t="str">
        <f aca="false">RAW_DATA!E3537</f>
        <v>2024-08-19</v>
      </c>
      <c r="F3541" s="14" t="str">
        <f aca="false">RAW_DATA!F3537</f>
        <v>2024-08-27</v>
      </c>
      <c r="G3541" s="2" t="str">
        <f aca="false">RAW_DATA!G3537</f>
        <v>Madhesh</v>
      </c>
      <c r="H3541" s="4" t="n">
        <f aca="false">RAW_DATA!H3537</f>
        <v>13072.49</v>
      </c>
      <c r="I3541" s="5" t="n">
        <f aca="false">RAW_DATA!I3537</f>
        <v>20</v>
      </c>
      <c r="J3541" s="2" t="str">
        <f aca="false">RAW_DATA!J3537</f>
        <v>No</v>
      </c>
      <c r="K3541" s="15" t="n">
        <f aca="false">IF(AND(F3541&lt;&gt;"",E3541&lt;&gt;""),DATEVALUE(F3541)-DATEVALUE(E3541),"")</f>
        <v>8</v>
      </c>
      <c r="L3541" s="4" t="n">
        <f aca="false">H3541*(1-I3541/100)</f>
        <v>10457.992</v>
      </c>
      <c r="M3541" s="4" t="n">
        <f aca="false">H3541*CALCULATIONS!$B$2</f>
        <v>7843.494</v>
      </c>
      <c r="N3541" s="4" t="n">
        <f aca="false">IF(J3541="Yes",H3541*CALCULATIONS!$B$3,0)</f>
        <v>0</v>
      </c>
      <c r="O3541" s="4" t="n">
        <f aca="false">L3541-M3541-N3541</f>
        <v>2614.498</v>
      </c>
      <c r="P3541" s="16" t="n">
        <f aca="false">IF(L3541&gt;0,O3541/L3541,"")</f>
        <v>0.25</v>
      </c>
    </row>
    <row r="3542" customFormat="false" ht="15" hidden="false" customHeight="false" outlineLevel="0" collapsed="false">
      <c r="A3542" s="2" t="str">
        <f aca="false">RAW_DATA!A3538</f>
        <v>ORD-103537</v>
      </c>
      <c r="B3542" s="2" t="str">
        <f aca="false">RAW_DATA!B3538</f>
        <v>CUST-5608</v>
      </c>
      <c r="C3542" s="2" t="str">
        <f aca="false">RAW_DATA!C3538</f>
        <v>Men</v>
      </c>
      <c r="D3542" s="2" t="str">
        <f aca="false">RAW_DATA!D3538</f>
        <v>MEN-POLO-001</v>
      </c>
      <c r="E3542" s="14" t="str">
        <f aca="false">RAW_DATA!E3538</f>
        <v>2024-05-12</v>
      </c>
      <c r="F3542" s="14" t="str">
        <f aca="false">RAW_DATA!F3538</f>
        <v>2024-05-19</v>
      </c>
      <c r="G3542" s="2" t="str">
        <f aca="false">RAW_DATA!G3538</f>
        <v>Lumbini</v>
      </c>
      <c r="H3542" s="4" t="n">
        <f aca="false">RAW_DATA!H3538</f>
        <v>9425.19</v>
      </c>
      <c r="I3542" s="5" t="n">
        <f aca="false">RAW_DATA!I3538</f>
        <v>25</v>
      </c>
      <c r="J3542" s="2" t="str">
        <f aca="false">RAW_DATA!J3538</f>
        <v>Yes</v>
      </c>
      <c r="K3542" s="15" t="n">
        <f aca="false">IF(AND(F3542&lt;&gt;"",E3542&lt;&gt;""),DATEVALUE(F3542)-DATEVALUE(E3542),"")</f>
        <v>7</v>
      </c>
      <c r="L3542" s="4" t="n">
        <f aca="false">H3542*(1-I3542/100)</f>
        <v>7068.8925</v>
      </c>
      <c r="M3542" s="4" t="n">
        <f aca="false">H3542*CALCULATIONS!$B$2</f>
        <v>5655.114</v>
      </c>
      <c r="N3542" s="4" t="n">
        <f aca="false">IF(J3542="Yes",H3542*CALCULATIONS!$B$3,0)</f>
        <v>1885.038</v>
      </c>
      <c r="O3542" s="4" t="n">
        <f aca="false">L3542-M3542-N3542</f>
        <v>-471.259500000001</v>
      </c>
      <c r="P3542" s="16" t="n">
        <f aca="false">IF(L3542&gt;0,O3542/L3542,"")</f>
        <v>-0.0666666666666668</v>
      </c>
    </row>
    <row r="3543" customFormat="false" ht="15" hidden="false" customHeight="false" outlineLevel="0" collapsed="false">
      <c r="A3543" s="2" t="str">
        <f aca="false">RAW_DATA!A3539</f>
        <v>ORD-103538</v>
      </c>
      <c r="B3543" s="2" t="str">
        <f aca="false">RAW_DATA!B3539</f>
        <v>CUST-7002</v>
      </c>
      <c r="C3543" s="2" t="str">
        <f aca="false">RAW_DATA!C3539</f>
        <v>Men</v>
      </c>
      <c r="D3543" s="2" t="str">
        <f aca="false">RAW_DATA!D3539</f>
        <v>MEN-JACKET-001</v>
      </c>
      <c r="E3543" s="14" t="str">
        <f aca="false">RAW_DATA!E3539</f>
        <v>2024-08-13</v>
      </c>
      <c r="F3543" s="14" t="str">
        <f aca="false">RAW_DATA!F3539</f>
        <v>2024-08-17</v>
      </c>
      <c r="G3543" s="2" t="str">
        <f aca="false">RAW_DATA!G3539</f>
        <v>Bagmati</v>
      </c>
      <c r="H3543" s="4" t="n">
        <f aca="false">RAW_DATA!H3539</f>
        <v>10922.58</v>
      </c>
      <c r="I3543" s="5" t="n">
        <f aca="false">RAW_DATA!I3539</f>
        <v>30</v>
      </c>
      <c r="J3543" s="2" t="str">
        <f aca="false">RAW_DATA!J3539</f>
        <v>No</v>
      </c>
      <c r="K3543" s="15" t="n">
        <f aca="false">IF(AND(F3543&lt;&gt;"",E3543&lt;&gt;""),DATEVALUE(F3543)-DATEVALUE(E3543),"")</f>
        <v>4</v>
      </c>
      <c r="L3543" s="4" t="n">
        <f aca="false">H3543*(1-I3543/100)</f>
        <v>7645.806</v>
      </c>
      <c r="M3543" s="4" t="n">
        <f aca="false">H3543*CALCULATIONS!$B$2</f>
        <v>6553.548</v>
      </c>
      <c r="N3543" s="4" t="n">
        <f aca="false">IF(J3543="Yes",H3543*CALCULATIONS!$B$3,0)</f>
        <v>0</v>
      </c>
      <c r="O3543" s="4" t="n">
        <f aca="false">L3543-M3543-N3543</f>
        <v>1092.258</v>
      </c>
      <c r="P3543" s="16" t="n">
        <f aca="false">IF(L3543&gt;0,O3543/L3543,"")</f>
        <v>0.142857142857143</v>
      </c>
    </row>
    <row r="3544" customFormat="false" ht="15" hidden="false" customHeight="false" outlineLevel="0" collapsed="false">
      <c r="A3544" s="2" t="str">
        <f aca="false">RAW_DATA!A3540</f>
        <v>ORD-103539</v>
      </c>
      <c r="B3544" s="2" t="str">
        <f aca="false">RAW_DATA!B3540</f>
        <v>CUST-7479</v>
      </c>
      <c r="C3544" s="2" t="str">
        <f aca="false">RAW_DATA!C3540</f>
        <v>Men</v>
      </c>
      <c r="D3544" s="2" t="str">
        <f aca="false">RAW_DATA!D3540</f>
        <v>MEN-JEANS-002</v>
      </c>
      <c r="E3544" s="14" t="str">
        <f aca="false">RAW_DATA!E3540</f>
        <v>2024-04-27</v>
      </c>
      <c r="F3544" s="14" t="str">
        <f aca="false">RAW_DATA!F3540</f>
        <v>2024-05-07</v>
      </c>
      <c r="G3544" s="2" t="str">
        <f aca="false">RAW_DATA!G3540</f>
        <v>Bagmati</v>
      </c>
      <c r="H3544" s="4" t="n">
        <f aca="false">RAW_DATA!H3540</f>
        <v>14757.84</v>
      </c>
      <c r="I3544" s="5" t="n">
        <f aca="false">RAW_DATA!I3540</f>
        <v>30</v>
      </c>
      <c r="J3544" s="2" t="str">
        <f aca="false">RAW_DATA!J3540</f>
        <v>No</v>
      </c>
      <c r="K3544" s="15" t="n">
        <f aca="false">IF(AND(F3544&lt;&gt;"",E3544&lt;&gt;""),DATEVALUE(F3544)-DATEVALUE(E3544),"")</f>
        <v>10</v>
      </c>
      <c r="L3544" s="4" t="n">
        <f aca="false">H3544*(1-I3544/100)</f>
        <v>10330.488</v>
      </c>
      <c r="M3544" s="4" t="n">
        <f aca="false">H3544*CALCULATIONS!$B$2</f>
        <v>8854.704</v>
      </c>
      <c r="N3544" s="4" t="n">
        <f aca="false">IF(J3544="Yes",H3544*CALCULATIONS!$B$3,0)</f>
        <v>0</v>
      </c>
      <c r="O3544" s="4" t="n">
        <f aca="false">L3544-M3544-N3544</f>
        <v>1475.784</v>
      </c>
      <c r="P3544" s="16" t="n">
        <f aca="false">IF(L3544&gt;0,O3544/L3544,"")</f>
        <v>0.142857142857143</v>
      </c>
    </row>
    <row r="3545" customFormat="false" ht="15" hidden="false" customHeight="false" outlineLevel="0" collapsed="false">
      <c r="A3545" s="2" t="str">
        <f aca="false">RAW_DATA!A3541</f>
        <v>ORD-103540</v>
      </c>
      <c r="B3545" s="2" t="str">
        <f aca="false">RAW_DATA!B3541</f>
        <v>CUST-1078</v>
      </c>
      <c r="C3545" s="2" t="str">
        <f aca="false">RAW_DATA!C3541</f>
        <v>Women</v>
      </c>
      <c r="D3545" s="2" t="str">
        <f aca="false">RAW_DATA!D3541</f>
        <v>WOM-SCARF-001</v>
      </c>
      <c r="E3545" s="14" t="str">
        <f aca="false">RAW_DATA!E3541</f>
        <v>2024-12-12</v>
      </c>
      <c r="F3545" s="14" t="str">
        <f aca="false">RAW_DATA!F3541</f>
        <v>2024-12-23</v>
      </c>
      <c r="G3545" s="2" t="str">
        <f aca="false">RAW_DATA!G3541</f>
        <v>Madhesh</v>
      </c>
      <c r="H3545" s="4" t="n">
        <f aca="false">RAW_DATA!H3541</f>
        <v>2170.58</v>
      </c>
      <c r="I3545" s="5" t="n">
        <f aca="false">RAW_DATA!I3541</f>
        <v>20</v>
      </c>
      <c r="J3545" s="2" t="str">
        <f aca="false">RAW_DATA!J3541</f>
        <v>No</v>
      </c>
      <c r="K3545" s="15" t="n">
        <f aca="false">IF(AND(F3545&lt;&gt;"",E3545&lt;&gt;""),DATEVALUE(F3545)-DATEVALUE(E3545),"")</f>
        <v>11</v>
      </c>
      <c r="L3545" s="4" t="n">
        <f aca="false">H3545*(1-I3545/100)</f>
        <v>1736.464</v>
      </c>
      <c r="M3545" s="4" t="n">
        <f aca="false">H3545*CALCULATIONS!$B$2</f>
        <v>1302.348</v>
      </c>
      <c r="N3545" s="4" t="n">
        <f aca="false">IF(J3545="Yes",H3545*CALCULATIONS!$B$3,0)</f>
        <v>0</v>
      </c>
      <c r="O3545" s="4" t="n">
        <f aca="false">L3545-M3545-N3545</f>
        <v>434.116</v>
      </c>
      <c r="P3545" s="16" t="n">
        <f aca="false">IF(L3545&gt;0,O3545/L3545,"")</f>
        <v>0.25</v>
      </c>
    </row>
    <row r="3546" customFormat="false" ht="15" hidden="false" customHeight="false" outlineLevel="0" collapsed="false">
      <c r="A3546" s="2" t="str">
        <f aca="false">RAW_DATA!A3542</f>
        <v>ORD-103541</v>
      </c>
      <c r="B3546" s="2" t="str">
        <f aca="false">RAW_DATA!B3542</f>
        <v>CUST-6950</v>
      </c>
      <c r="C3546" s="2" t="str">
        <f aca="false">RAW_DATA!C3542</f>
        <v>Kids</v>
      </c>
      <c r="D3546" s="2" t="str">
        <f aca="false">RAW_DATA!D3542</f>
        <v>KID-UNIFORM-001</v>
      </c>
      <c r="E3546" s="14" t="str">
        <f aca="false">RAW_DATA!E3542</f>
        <v>2024-08-22</v>
      </c>
      <c r="F3546" s="14" t="str">
        <f aca="false">RAW_DATA!F3542</f>
        <v>2024-08-26</v>
      </c>
      <c r="G3546" s="2" t="str">
        <f aca="false">RAW_DATA!G3542</f>
        <v>Madhesh</v>
      </c>
      <c r="H3546" s="4" t="n">
        <f aca="false">RAW_DATA!H3542</f>
        <v>1781.85</v>
      </c>
      <c r="I3546" s="5" t="n">
        <f aca="false">RAW_DATA!I3542</f>
        <v>30</v>
      </c>
      <c r="J3546" s="2" t="str">
        <f aca="false">RAW_DATA!J3542</f>
        <v>No</v>
      </c>
      <c r="K3546" s="15" t="n">
        <f aca="false">IF(AND(F3546&lt;&gt;"",E3546&lt;&gt;""),DATEVALUE(F3546)-DATEVALUE(E3546),"")</f>
        <v>4</v>
      </c>
      <c r="L3546" s="4" t="n">
        <f aca="false">H3546*(1-I3546/100)</f>
        <v>1247.295</v>
      </c>
      <c r="M3546" s="4" t="n">
        <f aca="false">H3546*CALCULATIONS!$B$2</f>
        <v>1069.11</v>
      </c>
      <c r="N3546" s="4" t="n">
        <f aca="false">IF(J3546="Yes",H3546*CALCULATIONS!$B$3,0)</f>
        <v>0</v>
      </c>
      <c r="O3546" s="4" t="n">
        <f aca="false">L3546-M3546-N3546</f>
        <v>178.185</v>
      </c>
      <c r="P3546" s="16" t="n">
        <f aca="false">IF(L3546&gt;0,O3546/L3546,"")</f>
        <v>0.142857142857143</v>
      </c>
    </row>
    <row r="3547" customFormat="false" ht="15" hidden="false" customHeight="false" outlineLevel="0" collapsed="false">
      <c r="A3547" s="2" t="str">
        <f aca="false">RAW_DATA!A3543</f>
        <v>ORD-103542</v>
      </c>
      <c r="B3547" s="2" t="str">
        <f aca="false">RAW_DATA!B3543</f>
        <v>CUST-9446</v>
      </c>
      <c r="C3547" s="2" t="str">
        <f aca="false">RAW_DATA!C3543</f>
        <v>Women</v>
      </c>
      <c r="D3547" s="2" t="str">
        <f aca="false">RAW_DATA!D3543</f>
        <v>WOM-SCARF-001</v>
      </c>
      <c r="E3547" s="14" t="str">
        <f aca="false">RAW_DATA!E3543</f>
        <v>2024-05-20</v>
      </c>
      <c r="F3547" s="14" t="str">
        <f aca="false">RAW_DATA!F3543</f>
        <v>2024-05-24</v>
      </c>
      <c r="G3547" s="2" t="str">
        <f aca="false">RAW_DATA!G3543</f>
        <v>Lumbini</v>
      </c>
      <c r="H3547" s="4" t="n">
        <f aca="false">RAW_DATA!H3543</f>
        <v>7882.53</v>
      </c>
      <c r="I3547" s="5" t="n">
        <f aca="false">RAW_DATA!I3543</f>
        <v>20</v>
      </c>
      <c r="J3547" s="2" t="str">
        <f aca="false">RAW_DATA!J3543</f>
        <v>No</v>
      </c>
      <c r="K3547" s="15" t="n">
        <f aca="false">IF(AND(F3547&lt;&gt;"",E3547&lt;&gt;""),DATEVALUE(F3547)-DATEVALUE(E3547),"")</f>
        <v>4</v>
      </c>
      <c r="L3547" s="4" t="n">
        <f aca="false">H3547*(1-I3547/100)</f>
        <v>6306.024</v>
      </c>
      <c r="M3547" s="4" t="n">
        <f aca="false">H3547*CALCULATIONS!$B$2</f>
        <v>4729.518</v>
      </c>
      <c r="N3547" s="4" t="n">
        <f aca="false">IF(J3547="Yes",H3547*CALCULATIONS!$B$3,0)</f>
        <v>0</v>
      </c>
      <c r="O3547" s="4" t="n">
        <f aca="false">L3547-M3547-N3547</f>
        <v>1576.506</v>
      </c>
      <c r="P3547" s="16" t="n">
        <f aca="false">IF(L3547&gt;0,O3547/L3547,"")</f>
        <v>0.25</v>
      </c>
    </row>
    <row r="3548" customFormat="false" ht="15" hidden="false" customHeight="false" outlineLevel="0" collapsed="false">
      <c r="A3548" s="2" t="str">
        <f aca="false">RAW_DATA!A3544</f>
        <v>ORD-103543</v>
      </c>
      <c r="B3548" s="2" t="str">
        <f aca="false">RAW_DATA!B3544</f>
        <v>CUST-5350</v>
      </c>
      <c r="C3548" s="2" t="str">
        <f aca="false">RAW_DATA!C3544</f>
        <v>Men</v>
      </c>
      <c r="D3548" s="2" t="str">
        <f aca="false">RAW_DATA!D3544</f>
        <v>MEN-SUIT-001</v>
      </c>
      <c r="E3548" s="14" t="str">
        <f aca="false">RAW_DATA!E3544</f>
        <v>2024-01-24</v>
      </c>
      <c r="F3548" s="14" t="str">
        <f aca="false">RAW_DATA!F3544</f>
        <v>2024-01-31</v>
      </c>
      <c r="G3548" s="2" t="str">
        <f aca="false">RAW_DATA!G3544</f>
        <v>Gandaki</v>
      </c>
      <c r="H3548" s="4" t="n">
        <f aca="false">RAW_DATA!H3544</f>
        <v>4607</v>
      </c>
      <c r="I3548" s="5" t="n">
        <f aca="false">RAW_DATA!I3544</f>
        <v>5</v>
      </c>
      <c r="J3548" s="2" t="str">
        <f aca="false">RAW_DATA!J3544</f>
        <v>No</v>
      </c>
      <c r="K3548" s="15" t="n">
        <f aca="false">IF(AND(F3548&lt;&gt;"",E3548&lt;&gt;""),DATEVALUE(F3548)-DATEVALUE(E3548),"")</f>
        <v>7</v>
      </c>
      <c r="L3548" s="4" t="n">
        <f aca="false">H3548*(1-I3548/100)</f>
        <v>4376.65</v>
      </c>
      <c r="M3548" s="4" t="n">
        <f aca="false">H3548*CALCULATIONS!$B$2</f>
        <v>2764.2</v>
      </c>
      <c r="N3548" s="4" t="n">
        <f aca="false">IF(J3548="Yes",H3548*CALCULATIONS!$B$3,0)</f>
        <v>0</v>
      </c>
      <c r="O3548" s="4" t="n">
        <f aca="false">L3548-M3548-N3548</f>
        <v>1612.45</v>
      </c>
      <c r="P3548" s="16" t="n">
        <f aca="false">IF(L3548&gt;0,O3548/L3548,"")</f>
        <v>0.368421052631579</v>
      </c>
    </row>
    <row r="3549" customFormat="false" ht="15" hidden="false" customHeight="false" outlineLevel="0" collapsed="false">
      <c r="A3549" s="2" t="str">
        <f aca="false">RAW_DATA!A3545</f>
        <v>ORD-103544</v>
      </c>
      <c r="B3549" s="2" t="str">
        <f aca="false">RAW_DATA!B3545</f>
        <v>CUST-6199</v>
      </c>
      <c r="C3549" s="2" t="str">
        <f aca="false">RAW_DATA!C3545</f>
        <v>Men</v>
      </c>
      <c r="D3549" s="2" t="str">
        <f aca="false">RAW_DATA!D3545</f>
        <v>MEN-KURTA-001</v>
      </c>
      <c r="E3549" s="14" t="str">
        <f aca="false">RAW_DATA!E3545</f>
        <v>2024-04-03</v>
      </c>
      <c r="F3549" s="14" t="str">
        <f aca="false">RAW_DATA!F3545</f>
        <v>2024-04-07</v>
      </c>
      <c r="G3549" s="2" t="str">
        <f aca="false">RAW_DATA!G3545</f>
        <v>Gandaki</v>
      </c>
      <c r="H3549" s="4" t="n">
        <f aca="false">RAW_DATA!H3545</f>
        <v>6832.58</v>
      </c>
      <c r="I3549" s="5" t="n">
        <f aca="false">RAW_DATA!I3545</f>
        <v>20</v>
      </c>
      <c r="J3549" s="2" t="str">
        <f aca="false">RAW_DATA!J3545</f>
        <v>No</v>
      </c>
      <c r="K3549" s="15" t="n">
        <f aca="false">IF(AND(F3549&lt;&gt;"",E3549&lt;&gt;""),DATEVALUE(F3549)-DATEVALUE(E3549),"")</f>
        <v>4</v>
      </c>
      <c r="L3549" s="4" t="n">
        <f aca="false">H3549*(1-I3549/100)</f>
        <v>5466.064</v>
      </c>
      <c r="M3549" s="4" t="n">
        <f aca="false">H3549*CALCULATIONS!$B$2</f>
        <v>4099.548</v>
      </c>
      <c r="N3549" s="4" t="n">
        <f aca="false">IF(J3549="Yes",H3549*CALCULATIONS!$B$3,0)</f>
        <v>0</v>
      </c>
      <c r="O3549" s="4" t="n">
        <f aca="false">L3549-M3549-N3549</f>
        <v>1366.516</v>
      </c>
      <c r="P3549" s="16" t="n">
        <f aca="false">IF(L3549&gt;0,O3549/L3549,"")</f>
        <v>0.25</v>
      </c>
    </row>
    <row r="3550" customFormat="false" ht="15" hidden="false" customHeight="false" outlineLevel="0" collapsed="false">
      <c r="A3550" s="2" t="str">
        <f aca="false">RAW_DATA!A3546</f>
        <v>ORD-103545</v>
      </c>
      <c r="B3550" s="2" t="str">
        <f aca="false">RAW_DATA!B3546</f>
        <v>CUST-9488</v>
      </c>
      <c r="C3550" s="2" t="str">
        <f aca="false">RAW_DATA!C3546</f>
        <v>Men</v>
      </c>
      <c r="D3550" s="2" t="str">
        <f aca="false">RAW_DATA!D3546</f>
        <v>MEN-TSHIRT-001</v>
      </c>
      <c r="E3550" s="14" t="str">
        <f aca="false">RAW_DATA!E3546</f>
        <v>2024-02-29</v>
      </c>
      <c r="F3550" s="14" t="str">
        <f aca="false">RAW_DATA!F3546</f>
        <v>2024-03-02</v>
      </c>
      <c r="G3550" s="2" t="str">
        <f aca="false">RAW_DATA!G3546</f>
        <v>Lumbini</v>
      </c>
      <c r="H3550" s="4" t="n">
        <f aca="false">RAW_DATA!H3546</f>
        <v>1908.98</v>
      </c>
      <c r="I3550" s="5" t="n">
        <f aca="false">RAW_DATA!I3546</f>
        <v>0</v>
      </c>
      <c r="J3550" s="2" t="str">
        <f aca="false">RAW_DATA!J3546</f>
        <v>No</v>
      </c>
      <c r="K3550" s="15" t="n">
        <f aca="false">IF(AND(F3550&lt;&gt;"",E3550&lt;&gt;""),DATEVALUE(F3550)-DATEVALUE(E3550),"")</f>
        <v>2</v>
      </c>
      <c r="L3550" s="4" t="n">
        <f aca="false">H3550*(1-I3550/100)</f>
        <v>1908.98</v>
      </c>
      <c r="M3550" s="4" t="n">
        <f aca="false">H3550*CALCULATIONS!$B$2</f>
        <v>1145.388</v>
      </c>
      <c r="N3550" s="4" t="n">
        <f aca="false">IF(J3550="Yes",H3550*CALCULATIONS!$B$3,0)</f>
        <v>0</v>
      </c>
      <c r="O3550" s="4" t="n">
        <f aca="false">L3550-M3550-N3550</f>
        <v>763.592</v>
      </c>
      <c r="P3550" s="16" t="n">
        <f aca="false">IF(L3550&gt;0,O3550/L3550,"")</f>
        <v>0.4</v>
      </c>
    </row>
    <row r="3551" customFormat="false" ht="15" hidden="false" customHeight="false" outlineLevel="0" collapsed="false">
      <c r="A3551" s="2" t="str">
        <f aca="false">RAW_DATA!A3547</f>
        <v>ORD-103546</v>
      </c>
      <c r="B3551" s="2" t="str">
        <f aca="false">RAW_DATA!B3547</f>
        <v>CUST-6267</v>
      </c>
      <c r="C3551" s="2" t="str">
        <f aca="false">RAW_DATA!C3547</f>
        <v>Men</v>
      </c>
      <c r="D3551" s="2" t="str">
        <f aca="false">RAW_DATA!D3547</f>
        <v>MEN-SHIRT-002</v>
      </c>
      <c r="E3551" s="14" t="str">
        <f aca="false">RAW_DATA!E3547</f>
        <v>2024-08-05</v>
      </c>
      <c r="F3551" s="14" t="str">
        <f aca="false">RAW_DATA!F3547</f>
        <v>2024-08-16</v>
      </c>
      <c r="G3551" s="2" t="str">
        <f aca="false">RAW_DATA!G3547</f>
        <v>Sudurpashchim</v>
      </c>
      <c r="H3551" s="4" t="n">
        <f aca="false">RAW_DATA!H3547</f>
        <v>6450.2</v>
      </c>
      <c r="I3551" s="5" t="n">
        <f aca="false">RAW_DATA!I3547</f>
        <v>10</v>
      </c>
      <c r="J3551" s="2" t="str">
        <f aca="false">RAW_DATA!J3547</f>
        <v>No</v>
      </c>
      <c r="K3551" s="15" t="n">
        <f aca="false">IF(AND(F3551&lt;&gt;"",E3551&lt;&gt;""),DATEVALUE(F3551)-DATEVALUE(E3551),"")</f>
        <v>11</v>
      </c>
      <c r="L3551" s="4" t="n">
        <f aca="false">H3551*(1-I3551/100)</f>
        <v>5805.18</v>
      </c>
      <c r="M3551" s="4" t="n">
        <f aca="false">H3551*CALCULATIONS!$B$2</f>
        <v>3870.12</v>
      </c>
      <c r="N3551" s="4" t="n">
        <f aca="false">IF(J3551="Yes",H3551*CALCULATIONS!$B$3,0)</f>
        <v>0</v>
      </c>
      <c r="O3551" s="4" t="n">
        <f aca="false">L3551-M3551-N3551</f>
        <v>1935.06</v>
      </c>
      <c r="P3551" s="16" t="n">
        <f aca="false">IF(L3551&gt;0,O3551/L3551,"")</f>
        <v>0.333333333333333</v>
      </c>
    </row>
    <row r="3552" customFormat="false" ht="15" hidden="false" customHeight="false" outlineLevel="0" collapsed="false">
      <c r="A3552" s="2" t="str">
        <f aca="false">RAW_DATA!A3548</f>
        <v>ORD-103547</v>
      </c>
      <c r="B3552" s="2" t="str">
        <f aca="false">RAW_DATA!B3548</f>
        <v>CUST-1857</v>
      </c>
      <c r="C3552" s="2" t="str">
        <f aca="false">RAW_DATA!C3548</f>
        <v>Women</v>
      </c>
      <c r="D3552" s="2" t="str">
        <f aca="false">RAW_DATA!D3548</f>
        <v>WOM-DRESS-001</v>
      </c>
      <c r="E3552" s="14" t="str">
        <f aca="false">RAW_DATA!E3548</f>
        <v>2024-07-29</v>
      </c>
      <c r="F3552" s="14" t="str">
        <f aca="false">RAW_DATA!F3548</f>
        <v>2024-07-31</v>
      </c>
      <c r="G3552" s="2" t="str">
        <f aca="false">RAW_DATA!G3548</f>
        <v>Bagmati</v>
      </c>
      <c r="H3552" s="4" t="n">
        <f aca="false">RAW_DATA!H3548</f>
        <v>12487.92</v>
      </c>
      <c r="I3552" s="5" t="n">
        <f aca="false">RAW_DATA!I3548</f>
        <v>10</v>
      </c>
      <c r="J3552" s="2" t="str">
        <f aca="false">RAW_DATA!J3548</f>
        <v>No</v>
      </c>
      <c r="K3552" s="15" t="n">
        <f aca="false">IF(AND(F3552&lt;&gt;"",E3552&lt;&gt;""),DATEVALUE(F3552)-DATEVALUE(E3552),"")</f>
        <v>2</v>
      </c>
      <c r="L3552" s="4" t="n">
        <f aca="false">H3552*(1-I3552/100)</f>
        <v>11239.128</v>
      </c>
      <c r="M3552" s="4" t="n">
        <f aca="false">H3552*CALCULATIONS!$B$2</f>
        <v>7492.752</v>
      </c>
      <c r="N3552" s="4" t="n">
        <f aca="false">IF(J3552="Yes",H3552*CALCULATIONS!$B$3,0)</f>
        <v>0</v>
      </c>
      <c r="O3552" s="4" t="n">
        <f aca="false">L3552-M3552-N3552</f>
        <v>3746.376</v>
      </c>
      <c r="P3552" s="16" t="n">
        <f aca="false">IF(L3552&gt;0,O3552/L3552,"")</f>
        <v>0.333333333333333</v>
      </c>
    </row>
    <row r="3553" customFormat="false" ht="15" hidden="false" customHeight="false" outlineLevel="0" collapsed="false">
      <c r="A3553" s="2" t="str">
        <f aca="false">RAW_DATA!A3549</f>
        <v>ORD-103548</v>
      </c>
      <c r="B3553" s="2" t="str">
        <f aca="false">RAW_DATA!B3549</f>
        <v>CUST-1653</v>
      </c>
      <c r="C3553" s="2" t="str">
        <f aca="false">RAW_DATA!C3549</f>
        <v>Kids</v>
      </c>
      <c r="D3553" s="2" t="str">
        <f aca="false">RAW_DATA!D3549</f>
        <v>KID-HOODIE-001</v>
      </c>
      <c r="E3553" s="14" t="str">
        <f aca="false">RAW_DATA!E3549</f>
        <v>2024-12-20</v>
      </c>
      <c r="F3553" s="14" t="str">
        <f aca="false">RAW_DATA!F3549</f>
        <v>2025-01-01</v>
      </c>
      <c r="G3553" s="2" t="str">
        <f aca="false">RAW_DATA!G3549</f>
        <v>Lumbini</v>
      </c>
      <c r="H3553" s="4" t="n">
        <f aca="false">RAW_DATA!H3549</f>
        <v>9937.1</v>
      </c>
      <c r="I3553" s="5" t="n">
        <f aca="false">RAW_DATA!I3549</f>
        <v>5</v>
      </c>
      <c r="J3553" s="2" t="str">
        <f aca="false">RAW_DATA!J3549</f>
        <v>No</v>
      </c>
      <c r="K3553" s="15" t="n">
        <f aca="false">IF(AND(F3553&lt;&gt;"",E3553&lt;&gt;""),DATEVALUE(F3553)-DATEVALUE(E3553),"")</f>
        <v>12</v>
      </c>
      <c r="L3553" s="4" t="n">
        <f aca="false">H3553*(1-I3553/100)</f>
        <v>9440.245</v>
      </c>
      <c r="M3553" s="4" t="n">
        <f aca="false">H3553*CALCULATIONS!$B$2</f>
        <v>5962.26</v>
      </c>
      <c r="N3553" s="4" t="n">
        <f aca="false">IF(J3553="Yes",H3553*CALCULATIONS!$B$3,0)</f>
        <v>0</v>
      </c>
      <c r="O3553" s="4" t="n">
        <f aca="false">L3553-M3553-N3553</f>
        <v>3477.985</v>
      </c>
      <c r="P3553" s="16" t="n">
        <f aca="false">IF(L3553&gt;0,O3553/L3553,"")</f>
        <v>0.368421052631579</v>
      </c>
    </row>
    <row r="3554" customFormat="false" ht="15" hidden="false" customHeight="false" outlineLevel="0" collapsed="false">
      <c r="A3554" s="2" t="str">
        <f aca="false">RAW_DATA!A3550</f>
        <v>ORD-103549</v>
      </c>
      <c r="B3554" s="2" t="str">
        <f aca="false">RAW_DATA!B3550</f>
        <v>CUST-3199</v>
      </c>
      <c r="C3554" s="2" t="str">
        <f aca="false">RAW_DATA!C3550</f>
        <v>Kids</v>
      </c>
      <c r="D3554" s="2" t="str">
        <f aca="false">RAW_DATA!D3550</f>
        <v>KID-JEANS-001</v>
      </c>
      <c r="E3554" s="14" t="str">
        <f aca="false">RAW_DATA!E3550</f>
        <v>2024-06-26</v>
      </c>
      <c r="F3554" s="14" t="str">
        <f aca="false">RAW_DATA!F3550</f>
        <v>2024-07-03</v>
      </c>
      <c r="G3554" s="2" t="str">
        <f aca="false">RAW_DATA!G3550</f>
        <v>Lumbini</v>
      </c>
      <c r="H3554" s="4" t="n">
        <f aca="false">RAW_DATA!H3550</f>
        <v>4338.11</v>
      </c>
      <c r="I3554" s="5" t="n">
        <f aca="false">RAW_DATA!I3550</f>
        <v>15</v>
      </c>
      <c r="J3554" s="2" t="str">
        <f aca="false">RAW_DATA!J3550</f>
        <v>No</v>
      </c>
      <c r="K3554" s="15" t="n">
        <f aca="false">IF(AND(F3554&lt;&gt;"",E3554&lt;&gt;""),DATEVALUE(F3554)-DATEVALUE(E3554),"")</f>
        <v>7</v>
      </c>
      <c r="L3554" s="4" t="n">
        <f aca="false">H3554*(1-I3554/100)</f>
        <v>3687.3935</v>
      </c>
      <c r="M3554" s="4" t="n">
        <f aca="false">H3554*CALCULATIONS!$B$2</f>
        <v>2602.866</v>
      </c>
      <c r="N3554" s="4" t="n">
        <f aca="false">IF(J3554="Yes",H3554*CALCULATIONS!$B$3,0)</f>
        <v>0</v>
      </c>
      <c r="O3554" s="4" t="n">
        <f aca="false">L3554-M3554-N3554</f>
        <v>1084.5275</v>
      </c>
      <c r="P3554" s="16" t="n">
        <f aca="false">IF(L3554&gt;0,O3554/L3554,"")</f>
        <v>0.294117647058824</v>
      </c>
    </row>
    <row r="3555" customFormat="false" ht="15" hidden="false" customHeight="false" outlineLevel="0" collapsed="false">
      <c r="A3555" s="2" t="str">
        <f aca="false">RAW_DATA!A3551</f>
        <v>ORD-103550</v>
      </c>
      <c r="B3555" s="2" t="str">
        <f aca="false">RAW_DATA!B3551</f>
        <v>CUST-8934</v>
      </c>
      <c r="C3555" s="2" t="str">
        <f aca="false">RAW_DATA!C3551</f>
        <v>Men</v>
      </c>
      <c r="D3555" s="2" t="str">
        <f aca="false">RAW_DATA!D3551</f>
        <v>MEN-SUIT-001</v>
      </c>
      <c r="E3555" s="14" t="str">
        <f aca="false">RAW_DATA!E3551</f>
        <v>2024-10-21</v>
      </c>
      <c r="F3555" s="14" t="str">
        <f aca="false">RAW_DATA!F3551</f>
        <v>2024-10-27</v>
      </c>
      <c r="G3555" s="2" t="str">
        <f aca="false">RAW_DATA!G3551</f>
        <v>Bagmati</v>
      </c>
      <c r="H3555" s="4" t="n">
        <f aca="false">RAW_DATA!H3551</f>
        <v>2877.5</v>
      </c>
      <c r="I3555" s="5" t="n">
        <f aca="false">RAW_DATA!I3551</f>
        <v>30</v>
      </c>
      <c r="J3555" s="2" t="str">
        <f aca="false">RAW_DATA!J3551</f>
        <v>No</v>
      </c>
      <c r="K3555" s="15" t="n">
        <f aca="false">IF(AND(F3555&lt;&gt;"",E3555&lt;&gt;""),DATEVALUE(F3555)-DATEVALUE(E3555),"")</f>
        <v>6</v>
      </c>
      <c r="L3555" s="4" t="n">
        <f aca="false">H3555*(1-I3555/100)</f>
        <v>2014.25</v>
      </c>
      <c r="M3555" s="4" t="n">
        <f aca="false">H3555*CALCULATIONS!$B$2</f>
        <v>1726.5</v>
      </c>
      <c r="N3555" s="4" t="n">
        <f aca="false">IF(J3555="Yes",H3555*CALCULATIONS!$B$3,0)</f>
        <v>0</v>
      </c>
      <c r="O3555" s="4" t="n">
        <f aca="false">L3555-M3555-N3555</f>
        <v>287.75</v>
      </c>
      <c r="P3555" s="16" t="n">
        <f aca="false">IF(L3555&gt;0,O3555/L3555,"")</f>
        <v>0.142857142857143</v>
      </c>
    </row>
    <row r="3556" customFormat="false" ht="15" hidden="false" customHeight="false" outlineLevel="0" collapsed="false">
      <c r="A3556" s="2" t="str">
        <f aca="false">RAW_DATA!A3552</f>
        <v>ORD-103551</v>
      </c>
      <c r="B3556" s="2" t="str">
        <f aca="false">RAW_DATA!B3552</f>
        <v>CUST-8708</v>
      </c>
      <c r="C3556" s="2" t="str">
        <f aca="false">RAW_DATA!C3552</f>
        <v>Kids</v>
      </c>
      <c r="D3556" s="2" t="str">
        <f aca="false">RAW_DATA!D3552</f>
        <v>KID-ONESIE-001</v>
      </c>
      <c r="E3556" s="14" t="str">
        <f aca="false">RAW_DATA!E3552</f>
        <v>2024-02-02</v>
      </c>
      <c r="F3556" s="14" t="str">
        <f aca="false">RAW_DATA!F3552</f>
        <v>2024-02-12</v>
      </c>
      <c r="G3556" s="2" t="str">
        <f aca="false">RAW_DATA!G3552</f>
        <v>Karnali</v>
      </c>
      <c r="H3556" s="4" t="n">
        <f aca="false">RAW_DATA!H3552</f>
        <v>9341.49</v>
      </c>
      <c r="I3556" s="5" t="n">
        <f aca="false">RAW_DATA!I3552</f>
        <v>25</v>
      </c>
      <c r="J3556" s="2" t="str">
        <f aca="false">RAW_DATA!J3552</f>
        <v>No</v>
      </c>
      <c r="K3556" s="15" t="n">
        <f aca="false">IF(AND(F3556&lt;&gt;"",E3556&lt;&gt;""),DATEVALUE(F3556)-DATEVALUE(E3556),"")</f>
        <v>10</v>
      </c>
      <c r="L3556" s="4" t="n">
        <f aca="false">H3556*(1-I3556/100)</f>
        <v>7006.1175</v>
      </c>
      <c r="M3556" s="4" t="n">
        <f aca="false">H3556*CALCULATIONS!$B$2</f>
        <v>5604.894</v>
      </c>
      <c r="N3556" s="4" t="n">
        <f aca="false">IF(J3556="Yes",H3556*CALCULATIONS!$B$3,0)</f>
        <v>0</v>
      </c>
      <c r="O3556" s="4" t="n">
        <f aca="false">L3556-M3556-N3556</f>
        <v>1401.2235</v>
      </c>
      <c r="P3556" s="16" t="n">
        <f aca="false">IF(L3556&gt;0,O3556/L3556,"")</f>
        <v>0.2</v>
      </c>
    </row>
    <row r="3557" customFormat="false" ht="15" hidden="false" customHeight="false" outlineLevel="0" collapsed="false">
      <c r="A3557" s="2" t="str">
        <f aca="false">RAW_DATA!A3553</f>
        <v>ORD-103552</v>
      </c>
      <c r="B3557" s="2" t="str">
        <f aca="false">RAW_DATA!B3553</f>
        <v>CUST-5061</v>
      </c>
      <c r="C3557" s="2" t="str">
        <f aca="false">RAW_DATA!C3553</f>
        <v>Kids</v>
      </c>
      <c r="D3557" s="2" t="str">
        <f aca="false">RAW_DATA!D3553</f>
        <v>KID-JACKET-001</v>
      </c>
      <c r="E3557" s="14" t="str">
        <f aca="false">RAW_DATA!E3553</f>
        <v>2024-06-05</v>
      </c>
      <c r="F3557" s="14" t="str">
        <f aca="false">RAW_DATA!F3553</f>
        <v>2024-06-10</v>
      </c>
      <c r="G3557" s="2" t="str">
        <f aca="false">RAW_DATA!G3553</f>
        <v>Gandaki</v>
      </c>
      <c r="H3557" s="4" t="n">
        <f aca="false">RAW_DATA!H3553</f>
        <v>4560.59</v>
      </c>
      <c r="I3557" s="5" t="n">
        <f aca="false">RAW_DATA!I3553</f>
        <v>20</v>
      </c>
      <c r="J3557" s="2" t="str">
        <f aca="false">RAW_DATA!J3553</f>
        <v>No</v>
      </c>
      <c r="K3557" s="15" t="n">
        <f aca="false">IF(AND(F3557&lt;&gt;"",E3557&lt;&gt;""),DATEVALUE(F3557)-DATEVALUE(E3557),"")</f>
        <v>5</v>
      </c>
      <c r="L3557" s="4" t="n">
        <f aca="false">H3557*(1-I3557/100)</f>
        <v>3648.472</v>
      </c>
      <c r="M3557" s="4" t="n">
        <f aca="false">H3557*CALCULATIONS!$B$2</f>
        <v>2736.354</v>
      </c>
      <c r="N3557" s="4" t="n">
        <f aca="false">IF(J3557="Yes",H3557*CALCULATIONS!$B$3,0)</f>
        <v>0</v>
      </c>
      <c r="O3557" s="4" t="n">
        <f aca="false">L3557-M3557-N3557</f>
        <v>912.118</v>
      </c>
      <c r="P3557" s="16" t="n">
        <f aca="false">IF(L3557&gt;0,O3557/L3557,"")</f>
        <v>0.25</v>
      </c>
    </row>
    <row r="3558" customFormat="false" ht="15" hidden="false" customHeight="false" outlineLevel="0" collapsed="false">
      <c r="A3558" s="2" t="str">
        <f aca="false">RAW_DATA!A3554</f>
        <v>ORD-103553</v>
      </c>
      <c r="B3558" s="2" t="str">
        <f aca="false">RAW_DATA!B3554</f>
        <v>CUST-3953</v>
      </c>
      <c r="C3558" s="2" t="str">
        <f aca="false">RAW_DATA!C3554</f>
        <v>Kids</v>
      </c>
      <c r="D3558" s="2" t="str">
        <f aca="false">RAW_DATA!D3554</f>
        <v>KID-FROCK-001</v>
      </c>
      <c r="E3558" s="14" t="str">
        <f aca="false">RAW_DATA!E3554</f>
        <v>2024-12-15</v>
      </c>
      <c r="F3558" s="14" t="str">
        <f aca="false">RAW_DATA!F3554</f>
        <v>2024-12-20</v>
      </c>
      <c r="G3558" s="2" t="str">
        <f aca="false">RAW_DATA!G3554</f>
        <v>Madhesh</v>
      </c>
      <c r="H3558" s="4" t="n">
        <f aca="false">RAW_DATA!H3554</f>
        <v>13823.34</v>
      </c>
      <c r="I3558" s="5" t="n">
        <f aca="false">RAW_DATA!I3554</f>
        <v>20</v>
      </c>
      <c r="J3558" s="2" t="str">
        <f aca="false">RAW_DATA!J3554</f>
        <v>No</v>
      </c>
      <c r="K3558" s="15" t="n">
        <f aca="false">IF(AND(F3558&lt;&gt;"",E3558&lt;&gt;""),DATEVALUE(F3558)-DATEVALUE(E3558),"")</f>
        <v>5</v>
      </c>
      <c r="L3558" s="4" t="n">
        <f aca="false">H3558*(1-I3558/100)</f>
        <v>11058.672</v>
      </c>
      <c r="M3558" s="4" t="n">
        <f aca="false">H3558*CALCULATIONS!$B$2</f>
        <v>8294.004</v>
      </c>
      <c r="N3558" s="4" t="n">
        <f aca="false">IF(J3558="Yes",H3558*CALCULATIONS!$B$3,0)</f>
        <v>0</v>
      </c>
      <c r="O3558" s="4" t="n">
        <f aca="false">L3558-M3558-N3558</f>
        <v>2764.668</v>
      </c>
      <c r="P3558" s="16" t="n">
        <f aca="false">IF(L3558&gt;0,O3558/L3558,"")</f>
        <v>0.25</v>
      </c>
    </row>
    <row r="3559" customFormat="false" ht="15" hidden="false" customHeight="false" outlineLevel="0" collapsed="false">
      <c r="A3559" s="2" t="str">
        <f aca="false">RAW_DATA!A3555</f>
        <v>ORD-103554</v>
      </c>
      <c r="B3559" s="2" t="str">
        <f aca="false">RAW_DATA!B3555</f>
        <v>CUST-3360</v>
      </c>
      <c r="C3559" s="2" t="str">
        <f aca="false">RAW_DATA!C3555</f>
        <v>Men</v>
      </c>
      <c r="D3559" s="2" t="str">
        <f aca="false">RAW_DATA!D3555</f>
        <v>MEN-POLO-001</v>
      </c>
      <c r="E3559" s="14" t="str">
        <f aca="false">RAW_DATA!E3555</f>
        <v>2024-10-01</v>
      </c>
      <c r="F3559" s="14" t="str">
        <f aca="false">RAW_DATA!F3555</f>
        <v>2024-10-02</v>
      </c>
      <c r="G3559" s="2" t="str">
        <f aca="false">RAW_DATA!G3555</f>
        <v>Bagmati</v>
      </c>
      <c r="H3559" s="4" t="n">
        <f aca="false">RAW_DATA!H3555</f>
        <v>7736.03</v>
      </c>
      <c r="I3559" s="5" t="n">
        <f aca="false">RAW_DATA!I3555</f>
        <v>5</v>
      </c>
      <c r="J3559" s="2" t="str">
        <f aca="false">RAW_DATA!J3555</f>
        <v>No</v>
      </c>
      <c r="K3559" s="15" t="n">
        <f aca="false">IF(AND(F3559&lt;&gt;"",E3559&lt;&gt;""),DATEVALUE(F3559)-DATEVALUE(E3559),"")</f>
        <v>1</v>
      </c>
      <c r="L3559" s="4" t="n">
        <f aca="false">H3559*(1-I3559/100)</f>
        <v>7349.2285</v>
      </c>
      <c r="M3559" s="4" t="n">
        <f aca="false">H3559*CALCULATIONS!$B$2</f>
        <v>4641.618</v>
      </c>
      <c r="N3559" s="4" t="n">
        <f aca="false">IF(J3559="Yes",H3559*CALCULATIONS!$B$3,0)</f>
        <v>0</v>
      </c>
      <c r="O3559" s="4" t="n">
        <f aca="false">L3559-M3559-N3559</f>
        <v>2707.6105</v>
      </c>
      <c r="P3559" s="16" t="n">
        <f aca="false">IF(L3559&gt;0,O3559/L3559,"")</f>
        <v>0.368421052631579</v>
      </c>
    </row>
    <row r="3560" customFormat="false" ht="15" hidden="false" customHeight="false" outlineLevel="0" collapsed="false">
      <c r="A3560" s="2" t="str">
        <f aca="false">RAW_DATA!A3556</f>
        <v>ORD-103555</v>
      </c>
      <c r="B3560" s="2" t="str">
        <f aca="false">RAW_DATA!B3556</f>
        <v>CUST-8454</v>
      </c>
      <c r="C3560" s="2" t="str">
        <f aca="false">RAW_DATA!C3556</f>
        <v>Women</v>
      </c>
      <c r="D3560" s="2" t="str">
        <f aca="false">RAW_DATA!D3556</f>
        <v>WOM-DRESS-001</v>
      </c>
      <c r="E3560" s="14" t="str">
        <f aca="false">RAW_DATA!E3556</f>
        <v>2024-08-07</v>
      </c>
      <c r="F3560" s="14" t="str">
        <f aca="false">RAW_DATA!F3556</f>
        <v>2024-08-14</v>
      </c>
      <c r="G3560" s="2" t="str">
        <f aca="false">RAW_DATA!G3556</f>
        <v>Madhesh</v>
      </c>
      <c r="H3560" s="4" t="n">
        <f aca="false">RAW_DATA!H3556</f>
        <v>14169.72</v>
      </c>
      <c r="I3560" s="5" t="n">
        <f aca="false">RAW_DATA!I3556</f>
        <v>30</v>
      </c>
      <c r="J3560" s="2" t="str">
        <f aca="false">RAW_DATA!J3556</f>
        <v>No</v>
      </c>
      <c r="K3560" s="15" t="n">
        <f aca="false">IF(AND(F3560&lt;&gt;"",E3560&lt;&gt;""),DATEVALUE(F3560)-DATEVALUE(E3560),"")</f>
        <v>7</v>
      </c>
      <c r="L3560" s="4" t="n">
        <f aca="false">H3560*(1-I3560/100)</f>
        <v>9918.804</v>
      </c>
      <c r="M3560" s="4" t="n">
        <f aca="false">H3560*CALCULATIONS!$B$2</f>
        <v>8501.832</v>
      </c>
      <c r="N3560" s="4" t="n">
        <f aca="false">IF(J3560="Yes",H3560*CALCULATIONS!$B$3,0)</f>
        <v>0</v>
      </c>
      <c r="O3560" s="4" t="n">
        <f aca="false">L3560-M3560-N3560</f>
        <v>1416.972</v>
      </c>
      <c r="P3560" s="16" t="n">
        <f aca="false">IF(L3560&gt;0,O3560/L3560,"")</f>
        <v>0.142857142857143</v>
      </c>
    </row>
    <row r="3561" customFormat="false" ht="15" hidden="false" customHeight="false" outlineLevel="0" collapsed="false">
      <c r="A3561" s="2" t="str">
        <f aca="false">RAW_DATA!A3557</f>
        <v>ORD-103556</v>
      </c>
      <c r="B3561" s="2" t="str">
        <f aca="false">RAW_DATA!B3557</f>
        <v>CUST-8404</v>
      </c>
      <c r="C3561" s="2" t="str">
        <f aca="false">RAW_DATA!C3557</f>
        <v>Women</v>
      </c>
      <c r="D3561" s="2" t="str">
        <f aca="false">RAW_DATA!D3557</f>
        <v>WOM-CARDIGAN-001</v>
      </c>
      <c r="E3561" s="14" t="str">
        <f aca="false">RAW_DATA!E3557</f>
        <v>2024-05-22</v>
      </c>
      <c r="F3561" s="14" t="str">
        <f aca="false">RAW_DATA!F3557</f>
        <v>2024-05-26</v>
      </c>
      <c r="G3561" s="2" t="str">
        <f aca="false">RAW_DATA!G3557</f>
        <v>Gandaki</v>
      </c>
      <c r="H3561" s="4" t="n">
        <f aca="false">RAW_DATA!H3557</f>
        <v>5294.32</v>
      </c>
      <c r="I3561" s="5" t="n">
        <f aca="false">RAW_DATA!I3557</f>
        <v>15</v>
      </c>
      <c r="J3561" s="2" t="str">
        <f aca="false">RAW_DATA!J3557</f>
        <v>No</v>
      </c>
      <c r="K3561" s="15" t="n">
        <f aca="false">IF(AND(F3561&lt;&gt;"",E3561&lt;&gt;""),DATEVALUE(F3561)-DATEVALUE(E3561),"")</f>
        <v>4</v>
      </c>
      <c r="L3561" s="4" t="n">
        <f aca="false">H3561*(1-I3561/100)</f>
        <v>4500.172</v>
      </c>
      <c r="M3561" s="4" t="n">
        <f aca="false">H3561*CALCULATIONS!$B$2</f>
        <v>3176.592</v>
      </c>
      <c r="N3561" s="4" t="n">
        <f aca="false">IF(J3561="Yes",H3561*CALCULATIONS!$B$3,0)</f>
        <v>0</v>
      </c>
      <c r="O3561" s="4" t="n">
        <f aca="false">L3561-M3561-N3561</f>
        <v>1323.58</v>
      </c>
      <c r="P3561" s="16" t="n">
        <f aca="false">IF(L3561&gt;0,O3561/L3561,"")</f>
        <v>0.294117647058824</v>
      </c>
    </row>
    <row r="3562" customFormat="false" ht="15" hidden="false" customHeight="false" outlineLevel="0" collapsed="false">
      <c r="A3562" s="2" t="str">
        <f aca="false">RAW_DATA!A3558</f>
        <v>ORD-103557</v>
      </c>
      <c r="B3562" s="2" t="str">
        <f aca="false">RAW_DATA!B3558</f>
        <v>CUST-4490</v>
      </c>
      <c r="C3562" s="2" t="str">
        <f aca="false">RAW_DATA!C3558</f>
        <v>Women</v>
      </c>
      <c r="D3562" s="2" t="str">
        <f aca="false">RAW_DATA!D3558</f>
        <v>WOM-SAREE-001</v>
      </c>
      <c r="E3562" s="14" t="str">
        <f aca="false">RAW_DATA!E3558</f>
        <v>2024-11-08</v>
      </c>
      <c r="F3562" s="14" t="str">
        <f aca="false">RAW_DATA!F3558</f>
        <v>2024-11-20</v>
      </c>
      <c r="G3562" s="2" t="str">
        <f aca="false">RAW_DATA!G3558</f>
        <v>Bagmati</v>
      </c>
      <c r="H3562" s="4" t="n">
        <f aca="false">RAW_DATA!H3558</f>
        <v>2175.43</v>
      </c>
      <c r="I3562" s="5" t="n">
        <f aca="false">RAW_DATA!I3558</f>
        <v>0</v>
      </c>
      <c r="J3562" s="2" t="str">
        <f aca="false">RAW_DATA!J3558</f>
        <v>Yes</v>
      </c>
      <c r="K3562" s="15" t="n">
        <f aca="false">IF(AND(F3562&lt;&gt;"",E3562&lt;&gt;""),DATEVALUE(F3562)-DATEVALUE(E3562),"")</f>
        <v>12</v>
      </c>
      <c r="L3562" s="4" t="n">
        <f aca="false">H3562*(1-I3562/100)</f>
        <v>2175.43</v>
      </c>
      <c r="M3562" s="4" t="n">
        <f aca="false">H3562*CALCULATIONS!$B$2</f>
        <v>1305.258</v>
      </c>
      <c r="N3562" s="4" t="n">
        <f aca="false">IF(J3562="Yes",H3562*CALCULATIONS!$B$3,0)</f>
        <v>435.086</v>
      </c>
      <c r="O3562" s="4" t="n">
        <f aca="false">L3562-M3562-N3562</f>
        <v>435.086</v>
      </c>
      <c r="P3562" s="16" t="n">
        <f aca="false">IF(L3562&gt;0,O3562/L3562,"")</f>
        <v>0.2</v>
      </c>
    </row>
    <row r="3563" customFormat="false" ht="15" hidden="false" customHeight="false" outlineLevel="0" collapsed="false">
      <c r="A3563" s="2" t="str">
        <f aca="false">RAW_DATA!A3559</f>
        <v>ORD-103558</v>
      </c>
      <c r="B3563" s="2" t="str">
        <f aca="false">RAW_DATA!B3559</f>
        <v>CUST-2048</v>
      </c>
      <c r="C3563" s="2" t="str">
        <f aca="false">RAW_DATA!C3559</f>
        <v>Women</v>
      </c>
      <c r="D3563" s="2" t="str">
        <f aca="false">RAW_DATA!D3559</f>
        <v>WOM-KURTA-001</v>
      </c>
      <c r="E3563" s="14" t="str">
        <f aca="false">RAW_DATA!E3559</f>
        <v>2024-12-22</v>
      </c>
      <c r="F3563" s="14" t="str">
        <f aca="false">RAW_DATA!F3559</f>
        <v>2024-12-27</v>
      </c>
      <c r="G3563" s="2" t="str">
        <f aca="false">RAW_DATA!G3559</f>
        <v>Lumbini</v>
      </c>
      <c r="H3563" s="4" t="n">
        <f aca="false">RAW_DATA!H3559</f>
        <v>6806.98</v>
      </c>
      <c r="I3563" s="5" t="n">
        <f aca="false">RAW_DATA!I3559</f>
        <v>20</v>
      </c>
      <c r="J3563" s="2" t="str">
        <f aca="false">RAW_DATA!J3559</f>
        <v>No</v>
      </c>
      <c r="K3563" s="15" t="n">
        <f aca="false">IF(AND(F3563&lt;&gt;"",E3563&lt;&gt;""),DATEVALUE(F3563)-DATEVALUE(E3563),"")</f>
        <v>5</v>
      </c>
      <c r="L3563" s="4" t="n">
        <f aca="false">H3563*(1-I3563/100)</f>
        <v>5445.584</v>
      </c>
      <c r="M3563" s="4" t="n">
        <f aca="false">H3563*CALCULATIONS!$B$2</f>
        <v>4084.188</v>
      </c>
      <c r="N3563" s="4" t="n">
        <f aca="false">IF(J3563="Yes",H3563*CALCULATIONS!$B$3,0)</f>
        <v>0</v>
      </c>
      <c r="O3563" s="4" t="n">
        <f aca="false">L3563-M3563-N3563</f>
        <v>1361.396</v>
      </c>
      <c r="P3563" s="16" t="n">
        <f aca="false">IF(L3563&gt;0,O3563/L3563,"")</f>
        <v>0.25</v>
      </c>
    </row>
    <row r="3564" customFormat="false" ht="15" hidden="false" customHeight="false" outlineLevel="0" collapsed="false">
      <c r="A3564" s="2" t="str">
        <f aca="false">RAW_DATA!A3560</f>
        <v>ORD-103559</v>
      </c>
      <c r="B3564" s="2" t="str">
        <f aca="false">RAW_DATA!B3560</f>
        <v>CUST-5567</v>
      </c>
      <c r="C3564" s="2" t="str">
        <f aca="false">RAW_DATA!C3560</f>
        <v>Kids</v>
      </c>
      <c r="D3564" s="2" t="str">
        <f aca="false">RAW_DATA!D3560</f>
        <v>KID-KURTA-001</v>
      </c>
      <c r="E3564" s="14" t="str">
        <f aca="false">RAW_DATA!E3560</f>
        <v>2024-09-21</v>
      </c>
      <c r="F3564" s="14" t="str">
        <f aca="false">RAW_DATA!F3560</f>
        <v>2024-09-27</v>
      </c>
      <c r="G3564" s="2" t="str">
        <f aca="false">RAW_DATA!G3560</f>
        <v>Bagmati</v>
      </c>
      <c r="H3564" s="4" t="n">
        <f aca="false">RAW_DATA!H3560</f>
        <v>13489.28</v>
      </c>
      <c r="I3564" s="5" t="n">
        <f aca="false">RAW_DATA!I3560</f>
        <v>15</v>
      </c>
      <c r="J3564" s="2" t="str">
        <f aca="false">RAW_DATA!J3560</f>
        <v>Yes</v>
      </c>
      <c r="K3564" s="15" t="n">
        <f aca="false">IF(AND(F3564&lt;&gt;"",E3564&lt;&gt;""),DATEVALUE(F3564)-DATEVALUE(E3564),"")</f>
        <v>6</v>
      </c>
      <c r="L3564" s="4" t="n">
        <f aca="false">H3564*(1-I3564/100)</f>
        <v>11465.888</v>
      </c>
      <c r="M3564" s="4" t="n">
        <f aca="false">H3564*CALCULATIONS!$B$2</f>
        <v>8093.568</v>
      </c>
      <c r="N3564" s="4" t="n">
        <f aca="false">IF(J3564="Yes",H3564*CALCULATIONS!$B$3,0)</f>
        <v>2697.856</v>
      </c>
      <c r="O3564" s="4" t="n">
        <f aca="false">L3564-M3564-N3564</f>
        <v>674.464</v>
      </c>
      <c r="P3564" s="16" t="n">
        <f aca="false">IF(L3564&gt;0,O3564/L3564,"")</f>
        <v>0.0588235294117647</v>
      </c>
    </row>
    <row r="3565" customFormat="false" ht="15" hidden="false" customHeight="false" outlineLevel="0" collapsed="false">
      <c r="A3565" s="2" t="str">
        <f aca="false">RAW_DATA!A3561</f>
        <v>ORD-103560</v>
      </c>
      <c r="B3565" s="2" t="str">
        <f aca="false">RAW_DATA!B3561</f>
        <v>CUST-6725</v>
      </c>
      <c r="C3565" s="2" t="str">
        <f aca="false">RAW_DATA!C3561</f>
        <v>Kids</v>
      </c>
      <c r="D3565" s="2" t="str">
        <f aca="false">RAW_DATA!D3561</f>
        <v>KID-ONESIE-001</v>
      </c>
      <c r="E3565" s="14" t="str">
        <f aca="false">RAW_DATA!E3561</f>
        <v>2024-05-04</v>
      </c>
      <c r="F3565" s="14" t="str">
        <f aca="false">RAW_DATA!F3561</f>
        <v>2024-05-09</v>
      </c>
      <c r="G3565" s="2" t="str">
        <f aca="false">RAW_DATA!G3561</f>
        <v>Bagmati</v>
      </c>
      <c r="H3565" s="4" t="n">
        <f aca="false">RAW_DATA!H3561</f>
        <v>7438.5</v>
      </c>
      <c r="I3565" s="5" t="n">
        <f aca="false">RAW_DATA!I3561</f>
        <v>10</v>
      </c>
      <c r="J3565" s="2" t="str">
        <f aca="false">RAW_DATA!J3561</f>
        <v>No</v>
      </c>
      <c r="K3565" s="15" t="n">
        <f aca="false">IF(AND(F3565&lt;&gt;"",E3565&lt;&gt;""),DATEVALUE(F3565)-DATEVALUE(E3565),"")</f>
        <v>5</v>
      </c>
      <c r="L3565" s="4" t="n">
        <f aca="false">H3565*(1-I3565/100)</f>
        <v>6694.65</v>
      </c>
      <c r="M3565" s="4" t="n">
        <f aca="false">H3565*CALCULATIONS!$B$2</f>
        <v>4463.1</v>
      </c>
      <c r="N3565" s="4" t="n">
        <f aca="false">IF(J3565="Yes",H3565*CALCULATIONS!$B$3,0)</f>
        <v>0</v>
      </c>
      <c r="O3565" s="4" t="n">
        <f aca="false">L3565-M3565-N3565</f>
        <v>2231.55</v>
      </c>
      <c r="P3565" s="16" t="n">
        <f aca="false">IF(L3565&gt;0,O3565/L3565,"")</f>
        <v>0.333333333333334</v>
      </c>
    </row>
    <row r="3566" customFormat="false" ht="15" hidden="false" customHeight="false" outlineLevel="0" collapsed="false">
      <c r="A3566" s="2" t="str">
        <f aca="false">RAW_DATA!A3562</f>
        <v>ORD-103561</v>
      </c>
      <c r="B3566" s="2" t="str">
        <f aca="false">RAW_DATA!B3562</f>
        <v>CUST-4932</v>
      </c>
      <c r="C3566" s="2" t="str">
        <f aca="false">RAW_DATA!C3562</f>
        <v>Women</v>
      </c>
      <c r="D3566" s="2" t="str">
        <f aca="false">RAW_DATA!D3562</f>
        <v>WOM-SAREE-001</v>
      </c>
      <c r="E3566" s="14" t="str">
        <f aca="false">RAW_DATA!E3562</f>
        <v>2024-07-24</v>
      </c>
      <c r="F3566" s="14" t="str">
        <f aca="false">RAW_DATA!F3562</f>
        <v>2024-07-27</v>
      </c>
      <c r="G3566" s="2" t="str">
        <f aca="false">RAW_DATA!G3562</f>
        <v>Sudurpashchim</v>
      </c>
      <c r="H3566" s="4" t="n">
        <f aca="false">RAW_DATA!H3562</f>
        <v>8538.57</v>
      </c>
      <c r="I3566" s="5" t="n">
        <f aca="false">RAW_DATA!I3562</f>
        <v>15</v>
      </c>
      <c r="J3566" s="2" t="str">
        <f aca="false">RAW_DATA!J3562</f>
        <v>Yes</v>
      </c>
      <c r="K3566" s="15" t="n">
        <f aca="false">IF(AND(F3566&lt;&gt;"",E3566&lt;&gt;""),DATEVALUE(F3566)-DATEVALUE(E3566),"")</f>
        <v>3</v>
      </c>
      <c r="L3566" s="4" t="n">
        <f aca="false">H3566*(1-I3566/100)</f>
        <v>7257.7845</v>
      </c>
      <c r="M3566" s="4" t="n">
        <f aca="false">H3566*CALCULATIONS!$B$2</f>
        <v>5123.142</v>
      </c>
      <c r="N3566" s="4" t="n">
        <f aca="false">IF(J3566="Yes",H3566*CALCULATIONS!$B$3,0)</f>
        <v>1707.714</v>
      </c>
      <c r="O3566" s="4" t="n">
        <f aca="false">L3566-M3566-N3566</f>
        <v>426.9285</v>
      </c>
      <c r="P3566" s="16" t="n">
        <f aca="false">IF(L3566&gt;0,O3566/L3566,"")</f>
        <v>0.0588235294117647</v>
      </c>
    </row>
    <row r="3567" customFormat="false" ht="15" hidden="false" customHeight="false" outlineLevel="0" collapsed="false">
      <c r="A3567" s="2" t="str">
        <f aca="false">RAW_DATA!A3563</f>
        <v>ORD-103562</v>
      </c>
      <c r="B3567" s="2" t="str">
        <f aca="false">RAW_DATA!B3563</f>
        <v>CUST-9494</v>
      </c>
      <c r="C3567" s="2" t="str">
        <f aca="false">RAW_DATA!C3563</f>
        <v>Kids</v>
      </c>
      <c r="D3567" s="2" t="str">
        <f aca="false">RAW_DATA!D3563</f>
        <v>KID-TSHIRT-001</v>
      </c>
      <c r="E3567" s="14" t="str">
        <f aca="false">RAW_DATA!E3563</f>
        <v>2024-12-02</v>
      </c>
      <c r="F3567" s="14" t="str">
        <f aca="false">RAW_DATA!F3563</f>
        <v>2024-12-07</v>
      </c>
      <c r="G3567" s="2" t="str">
        <f aca="false">RAW_DATA!G3563</f>
        <v>Sudurpashchim</v>
      </c>
      <c r="H3567" s="4" t="n">
        <f aca="false">RAW_DATA!H3563</f>
        <v>7247.34</v>
      </c>
      <c r="I3567" s="5" t="n">
        <f aca="false">RAW_DATA!I3563</f>
        <v>30</v>
      </c>
      <c r="J3567" s="2" t="str">
        <f aca="false">RAW_DATA!J3563</f>
        <v>No</v>
      </c>
      <c r="K3567" s="15" t="n">
        <f aca="false">IF(AND(F3567&lt;&gt;"",E3567&lt;&gt;""),DATEVALUE(F3567)-DATEVALUE(E3567),"")</f>
        <v>5</v>
      </c>
      <c r="L3567" s="4" t="n">
        <f aca="false">H3567*(1-I3567/100)</f>
        <v>5073.138</v>
      </c>
      <c r="M3567" s="4" t="n">
        <f aca="false">H3567*CALCULATIONS!$B$2</f>
        <v>4348.404</v>
      </c>
      <c r="N3567" s="4" t="n">
        <f aca="false">IF(J3567="Yes",H3567*CALCULATIONS!$B$3,0)</f>
        <v>0</v>
      </c>
      <c r="O3567" s="4" t="n">
        <f aca="false">L3567-M3567-N3567</f>
        <v>724.734</v>
      </c>
      <c r="P3567" s="16" t="n">
        <f aca="false">IF(L3567&gt;0,O3567/L3567,"")</f>
        <v>0.142857142857143</v>
      </c>
    </row>
    <row r="3568" customFormat="false" ht="15" hidden="false" customHeight="false" outlineLevel="0" collapsed="false">
      <c r="A3568" s="2" t="str">
        <f aca="false">RAW_DATA!A3564</f>
        <v>ORD-103563</v>
      </c>
      <c r="B3568" s="2" t="str">
        <f aca="false">RAW_DATA!B3564</f>
        <v>CUST-5907</v>
      </c>
      <c r="C3568" s="2" t="str">
        <f aca="false">RAW_DATA!C3564</f>
        <v>Men</v>
      </c>
      <c r="D3568" s="2" t="str">
        <f aca="false">RAW_DATA!D3564</f>
        <v>MEN-SUIT-001</v>
      </c>
      <c r="E3568" s="14" t="str">
        <f aca="false">RAW_DATA!E3564</f>
        <v>2024-03-08</v>
      </c>
      <c r="F3568" s="14" t="str">
        <f aca="false">RAW_DATA!F3564</f>
        <v>2024-03-15</v>
      </c>
      <c r="G3568" s="2" t="str">
        <f aca="false">RAW_DATA!G3564</f>
        <v>Sudurpashchim</v>
      </c>
      <c r="H3568" s="4" t="n">
        <f aca="false">RAW_DATA!H3564</f>
        <v>5992.13</v>
      </c>
      <c r="I3568" s="5" t="n">
        <f aca="false">RAW_DATA!I3564</f>
        <v>0</v>
      </c>
      <c r="J3568" s="2" t="str">
        <f aca="false">RAW_DATA!J3564</f>
        <v>No</v>
      </c>
      <c r="K3568" s="15" t="n">
        <f aca="false">IF(AND(F3568&lt;&gt;"",E3568&lt;&gt;""),DATEVALUE(F3568)-DATEVALUE(E3568),"")</f>
        <v>7</v>
      </c>
      <c r="L3568" s="4" t="n">
        <f aca="false">H3568*(1-I3568/100)</f>
        <v>5992.13</v>
      </c>
      <c r="M3568" s="4" t="n">
        <f aca="false">H3568*CALCULATIONS!$B$2</f>
        <v>3595.278</v>
      </c>
      <c r="N3568" s="4" t="n">
        <f aca="false">IF(J3568="Yes",H3568*CALCULATIONS!$B$3,0)</f>
        <v>0</v>
      </c>
      <c r="O3568" s="4" t="n">
        <f aca="false">L3568-M3568-N3568</f>
        <v>2396.852</v>
      </c>
      <c r="P3568" s="16" t="n">
        <f aca="false">IF(L3568&gt;0,O3568/L3568,"")</f>
        <v>0.4</v>
      </c>
    </row>
    <row r="3569" customFormat="false" ht="15" hidden="false" customHeight="false" outlineLevel="0" collapsed="false">
      <c r="A3569" s="2" t="str">
        <f aca="false">RAW_DATA!A3565</f>
        <v>ORD-103564</v>
      </c>
      <c r="B3569" s="2" t="str">
        <f aca="false">RAW_DATA!B3565</f>
        <v>CUST-9061</v>
      </c>
      <c r="C3569" s="2" t="str">
        <f aca="false">RAW_DATA!C3565</f>
        <v>Men</v>
      </c>
      <c r="D3569" s="2" t="str">
        <f aca="false">RAW_DATA!D3565</f>
        <v>MEN-SHIRT-001</v>
      </c>
      <c r="E3569" s="14" t="str">
        <f aca="false">RAW_DATA!E3565</f>
        <v>2024-03-31</v>
      </c>
      <c r="F3569" s="14" t="str">
        <f aca="false">RAW_DATA!F3565</f>
        <v>2024-04-09</v>
      </c>
      <c r="G3569" s="2" t="str">
        <f aca="false">RAW_DATA!G3565</f>
        <v>Bagmati</v>
      </c>
      <c r="H3569" s="4" t="n">
        <f aca="false">RAW_DATA!H3565</f>
        <v>14423.22</v>
      </c>
      <c r="I3569" s="5" t="n">
        <f aca="false">RAW_DATA!I3565</f>
        <v>15</v>
      </c>
      <c r="J3569" s="2" t="str">
        <f aca="false">RAW_DATA!J3565</f>
        <v>No</v>
      </c>
      <c r="K3569" s="15" t="n">
        <f aca="false">IF(AND(F3569&lt;&gt;"",E3569&lt;&gt;""),DATEVALUE(F3569)-DATEVALUE(E3569),"")</f>
        <v>9</v>
      </c>
      <c r="L3569" s="4" t="n">
        <f aca="false">H3569*(1-I3569/100)</f>
        <v>12259.737</v>
      </c>
      <c r="M3569" s="4" t="n">
        <f aca="false">H3569*CALCULATIONS!$B$2</f>
        <v>8653.932</v>
      </c>
      <c r="N3569" s="4" t="n">
        <f aca="false">IF(J3569="Yes",H3569*CALCULATIONS!$B$3,0)</f>
        <v>0</v>
      </c>
      <c r="O3569" s="4" t="n">
        <f aca="false">L3569-M3569-N3569</f>
        <v>3605.805</v>
      </c>
      <c r="P3569" s="16" t="n">
        <f aca="false">IF(L3569&gt;0,O3569/L3569,"")</f>
        <v>0.294117647058824</v>
      </c>
    </row>
    <row r="3570" customFormat="false" ht="15" hidden="false" customHeight="false" outlineLevel="0" collapsed="false">
      <c r="A3570" s="2" t="str">
        <f aca="false">RAW_DATA!A3566</f>
        <v>ORD-103565</v>
      </c>
      <c r="B3570" s="2" t="str">
        <f aca="false">RAW_DATA!B3566</f>
        <v>CUST-4081</v>
      </c>
      <c r="C3570" s="2" t="str">
        <f aca="false">RAW_DATA!C3566</f>
        <v>Men</v>
      </c>
      <c r="D3570" s="2" t="str">
        <f aca="false">RAW_DATA!D3566</f>
        <v>MEN-POLO-001</v>
      </c>
      <c r="E3570" s="14" t="str">
        <f aca="false">RAW_DATA!E3566</f>
        <v>2024-08-21</v>
      </c>
      <c r="F3570" s="14" t="str">
        <f aca="false">RAW_DATA!F3566</f>
        <v>2024-08-31</v>
      </c>
      <c r="G3570" s="2" t="str">
        <f aca="false">RAW_DATA!G3566</f>
        <v>Gandaki</v>
      </c>
      <c r="H3570" s="4" t="n">
        <f aca="false">RAW_DATA!H3566</f>
        <v>4621.9</v>
      </c>
      <c r="I3570" s="5" t="n">
        <f aca="false">RAW_DATA!I3566</f>
        <v>5</v>
      </c>
      <c r="J3570" s="2" t="str">
        <f aca="false">RAW_DATA!J3566</f>
        <v>No</v>
      </c>
      <c r="K3570" s="15" t="n">
        <f aca="false">IF(AND(F3570&lt;&gt;"",E3570&lt;&gt;""),DATEVALUE(F3570)-DATEVALUE(E3570),"")</f>
        <v>10</v>
      </c>
      <c r="L3570" s="4" t="n">
        <f aca="false">H3570*(1-I3570/100)</f>
        <v>4390.805</v>
      </c>
      <c r="M3570" s="4" t="n">
        <f aca="false">H3570*CALCULATIONS!$B$2</f>
        <v>2773.14</v>
      </c>
      <c r="N3570" s="4" t="n">
        <f aca="false">IF(J3570="Yes",H3570*CALCULATIONS!$B$3,0)</f>
        <v>0</v>
      </c>
      <c r="O3570" s="4" t="n">
        <f aca="false">L3570-M3570-N3570</f>
        <v>1617.665</v>
      </c>
      <c r="P3570" s="16" t="n">
        <f aca="false">IF(L3570&gt;0,O3570/L3570,"")</f>
        <v>0.368421052631579</v>
      </c>
    </row>
    <row r="3571" customFormat="false" ht="15" hidden="false" customHeight="false" outlineLevel="0" collapsed="false">
      <c r="A3571" s="2" t="str">
        <f aca="false">RAW_DATA!A3567</f>
        <v>ORD-103566</v>
      </c>
      <c r="B3571" s="2" t="str">
        <f aca="false">RAW_DATA!B3567</f>
        <v>CUST-4047</v>
      </c>
      <c r="C3571" s="2" t="str">
        <f aca="false">RAW_DATA!C3567</f>
        <v>Kids</v>
      </c>
      <c r="D3571" s="2" t="str">
        <f aca="false">RAW_DATA!D3567</f>
        <v>KID-FROCK-001</v>
      </c>
      <c r="E3571" s="14" t="str">
        <f aca="false">RAW_DATA!E3567</f>
        <v>2024-12-23</v>
      </c>
      <c r="F3571" s="14" t="str">
        <f aca="false">RAW_DATA!F3567</f>
        <v>2024-12-24</v>
      </c>
      <c r="G3571" s="2" t="str">
        <f aca="false">RAW_DATA!G3567</f>
        <v>Bagmati</v>
      </c>
      <c r="H3571" s="4" t="n">
        <f aca="false">RAW_DATA!H3567</f>
        <v>3540.75</v>
      </c>
      <c r="I3571" s="5" t="n">
        <f aca="false">RAW_DATA!I3567</f>
        <v>0</v>
      </c>
      <c r="J3571" s="2" t="str">
        <f aca="false">RAW_DATA!J3567</f>
        <v>No</v>
      </c>
      <c r="K3571" s="15" t="n">
        <f aca="false">IF(AND(F3571&lt;&gt;"",E3571&lt;&gt;""),DATEVALUE(F3571)-DATEVALUE(E3571),"")</f>
        <v>1</v>
      </c>
      <c r="L3571" s="4" t="n">
        <f aca="false">H3571*(1-I3571/100)</f>
        <v>3540.75</v>
      </c>
      <c r="M3571" s="4" t="n">
        <f aca="false">H3571*CALCULATIONS!$B$2</f>
        <v>2124.45</v>
      </c>
      <c r="N3571" s="4" t="n">
        <f aca="false">IF(J3571="Yes",H3571*CALCULATIONS!$B$3,0)</f>
        <v>0</v>
      </c>
      <c r="O3571" s="4" t="n">
        <f aca="false">L3571-M3571-N3571</f>
        <v>1416.3</v>
      </c>
      <c r="P3571" s="16" t="n">
        <f aca="false">IF(L3571&gt;0,O3571/L3571,"")</f>
        <v>0.4</v>
      </c>
    </row>
    <row r="3572" customFormat="false" ht="15" hidden="false" customHeight="false" outlineLevel="0" collapsed="false">
      <c r="A3572" s="2" t="str">
        <f aca="false">RAW_DATA!A3568</f>
        <v>ORD-103567</v>
      </c>
      <c r="B3572" s="2" t="str">
        <f aca="false">RAW_DATA!B3568</f>
        <v>CUST-5895</v>
      </c>
      <c r="C3572" s="2" t="str">
        <f aca="false">RAW_DATA!C3568</f>
        <v>Women</v>
      </c>
      <c r="D3572" s="2" t="str">
        <f aca="false">RAW_DATA!D3568</f>
        <v>WOM-SUIT-001</v>
      </c>
      <c r="E3572" s="14" t="str">
        <f aca="false">RAW_DATA!E3568</f>
        <v>2024-07-21</v>
      </c>
      <c r="F3572" s="14" t="str">
        <f aca="false">RAW_DATA!F3568</f>
        <v>2024-07-26</v>
      </c>
      <c r="G3572" s="2" t="str">
        <f aca="false">RAW_DATA!G3568</f>
        <v>Gandaki</v>
      </c>
      <c r="H3572" s="4" t="n">
        <f aca="false">RAW_DATA!H3568</f>
        <v>1188.55</v>
      </c>
      <c r="I3572" s="5" t="n">
        <f aca="false">RAW_DATA!I3568</f>
        <v>30</v>
      </c>
      <c r="J3572" s="2" t="str">
        <f aca="false">RAW_DATA!J3568</f>
        <v>No</v>
      </c>
      <c r="K3572" s="15" t="n">
        <f aca="false">IF(AND(F3572&lt;&gt;"",E3572&lt;&gt;""),DATEVALUE(F3572)-DATEVALUE(E3572),"")</f>
        <v>5</v>
      </c>
      <c r="L3572" s="4" t="n">
        <f aca="false">H3572*(1-I3572/100)</f>
        <v>831.985</v>
      </c>
      <c r="M3572" s="4" t="n">
        <f aca="false">H3572*CALCULATIONS!$B$2</f>
        <v>713.13</v>
      </c>
      <c r="N3572" s="4" t="n">
        <f aca="false">IF(J3572="Yes",H3572*CALCULATIONS!$B$3,0)</f>
        <v>0</v>
      </c>
      <c r="O3572" s="4" t="n">
        <f aca="false">L3572-M3572-N3572</f>
        <v>118.855</v>
      </c>
      <c r="P3572" s="16" t="n">
        <f aca="false">IF(L3572&gt;0,O3572/L3572,"")</f>
        <v>0.142857142857143</v>
      </c>
    </row>
    <row r="3573" customFormat="false" ht="15" hidden="false" customHeight="false" outlineLevel="0" collapsed="false">
      <c r="A3573" s="2" t="str">
        <f aca="false">RAW_DATA!A3569</f>
        <v>ORD-103568</v>
      </c>
      <c r="B3573" s="2" t="str">
        <f aca="false">RAW_DATA!B3569</f>
        <v>CUST-5857</v>
      </c>
      <c r="C3573" s="2" t="str">
        <f aca="false">RAW_DATA!C3569</f>
        <v>Men</v>
      </c>
      <c r="D3573" s="2" t="str">
        <f aca="false">RAW_DATA!D3569</f>
        <v>MEN-CHINO-001</v>
      </c>
      <c r="E3573" s="14" t="str">
        <f aca="false">RAW_DATA!E3569</f>
        <v>2024-06-30</v>
      </c>
      <c r="F3573" s="14" t="str">
        <f aca="false">RAW_DATA!F3569</f>
        <v>2024-07-05</v>
      </c>
      <c r="G3573" s="2" t="str">
        <f aca="false">RAW_DATA!G3569</f>
        <v>Madhesh</v>
      </c>
      <c r="H3573" s="4" t="n">
        <f aca="false">RAW_DATA!H3569</f>
        <v>5962.28</v>
      </c>
      <c r="I3573" s="5" t="n">
        <f aca="false">RAW_DATA!I3569</f>
        <v>15</v>
      </c>
      <c r="J3573" s="2" t="str">
        <f aca="false">RAW_DATA!J3569</f>
        <v>No</v>
      </c>
      <c r="K3573" s="15" t="n">
        <f aca="false">IF(AND(F3573&lt;&gt;"",E3573&lt;&gt;""),DATEVALUE(F3573)-DATEVALUE(E3573),"")</f>
        <v>5</v>
      </c>
      <c r="L3573" s="4" t="n">
        <f aca="false">H3573*(1-I3573/100)</f>
        <v>5067.938</v>
      </c>
      <c r="M3573" s="4" t="n">
        <f aca="false">H3573*CALCULATIONS!$B$2</f>
        <v>3577.368</v>
      </c>
      <c r="N3573" s="4" t="n">
        <f aca="false">IF(J3573="Yes",H3573*CALCULATIONS!$B$3,0)</f>
        <v>0</v>
      </c>
      <c r="O3573" s="4" t="n">
        <f aca="false">L3573-M3573-N3573</f>
        <v>1490.57</v>
      </c>
      <c r="P3573" s="16" t="n">
        <f aca="false">IF(L3573&gt;0,O3573/L3573,"")</f>
        <v>0.294117647058824</v>
      </c>
    </row>
    <row r="3574" customFormat="false" ht="15" hidden="false" customHeight="false" outlineLevel="0" collapsed="false">
      <c r="A3574" s="2" t="str">
        <f aca="false">RAW_DATA!A3570</f>
        <v>ORD-103569</v>
      </c>
      <c r="B3574" s="2" t="str">
        <f aca="false">RAW_DATA!B3570</f>
        <v>CUST-3807</v>
      </c>
      <c r="C3574" s="2" t="str">
        <f aca="false">RAW_DATA!C3570</f>
        <v>Men</v>
      </c>
      <c r="D3574" s="2" t="str">
        <f aca="false">RAW_DATA!D3570</f>
        <v>MEN-SHIRT-001</v>
      </c>
      <c r="E3574" s="14" t="str">
        <f aca="false">RAW_DATA!E3570</f>
        <v>2024-09-24</v>
      </c>
      <c r="F3574" s="14" t="str">
        <f aca="false">RAW_DATA!F3570</f>
        <v>2024-09-27</v>
      </c>
      <c r="G3574" s="2" t="str">
        <f aca="false">RAW_DATA!G3570</f>
        <v>Bagmati</v>
      </c>
      <c r="H3574" s="4" t="n">
        <f aca="false">RAW_DATA!H3570</f>
        <v>8489.14</v>
      </c>
      <c r="I3574" s="5" t="n">
        <f aca="false">RAW_DATA!I3570</f>
        <v>30</v>
      </c>
      <c r="J3574" s="2" t="str">
        <f aca="false">RAW_DATA!J3570</f>
        <v>Yes</v>
      </c>
      <c r="K3574" s="15" t="n">
        <f aca="false">IF(AND(F3574&lt;&gt;"",E3574&lt;&gt;""),DATEVALUE(F3574)-DATEVALUE(E3574),"")</f>
        <v>3</v>
      </c>
      <c r="L3574" s="4" t="n">
        <f aca="false">H3574*(1-I3574/100)</f>
        <v>5942.398</v>
      </c>
      <c r="M3574" s="4" t="n">
        <f aca="false">H3574*CALCULATIONS!$B$2</f>
        <v>5093.484</v>
      </c>
      <c r="N3574" s="4" t="n">
        <f aca="false">IF(J3574="Yes",H3574*CALCULATIONS!$B$3,0)</f>
        <v>1697.828</v>
      </c>
      <c r="O3574" s="4" t="n">
        <f aca="false">L3574-M3574-N3574</f>
        <v>-848.914</v>
      </c>
      <c r="P3574" s="16" t="n">
        <f aca="false">IF(L3574&gt;0,O3574/L3574,"")</f>
        <v>-0.142857142857143</v>
      </c>
    </row>
    <row r="3575" customFormat="false" ht="15" hidden="false" customHeight="false" outlineLevel="0" collapsed="false">
      <c r="A3575" s="2" t="str">
        <f aca="false">RAW_DATA!A3571</f>
        <v>ORD-103570</v>
      </c>
      <c r="B3575" s="2" t="str">
        <f aca="false">RAW_DATA!B3571</f>
        <v>CUST-5464</v>
      </c>
      <c r="C3575" s="2" t="str">
        <f aca="false">RAW_DATA!C3571</f>
        <v>Kids</v>
      </c>
      <c r="D3575" s="2" t="str">
        <f aca="false">RAW_DATA!D3571</f>
        <v>KID-ONESIE-001</v>
      </c>
      <c r="E3575" s="14" t="str">
        <f aca="false">RAW_DATA!E3571</f>
        <v>2024-01-22</v>
      </c>
      <c r="F3575" s="14" t="str">
        <f aca="false">RAW_DATA!F3571</f>
        <v>2024-02-02</v>
      </c>
      <c r="G3575" s="2" t="str">
        <f aca="false">RAW_DATA!G3571</f>
        <v>Lumbini</v>
      </c>
      <c r="H3575" s="4" t="n">
        <f aca="false">RAW_DATA!H3571</f>
        <v>6775.47</v>
      </c>
      <c r="I3575" s="5" t="n">
        <f aca="false">RAW_DATA!I3571</f>
        <v>15</v>
      </c>
      <c r="J3575" s="2" t="str">
        <f aca="false">RAW_DATA!J3571</f>
        <v>No</v>
      </c>
      <c r="K3575" s="15" t="n">
        <f aca="false">IF(AND(F3575&lt;&gt;"",E3575&lt;&gt;""),DATEVALUE(F3575)-DATEVALUE(E3575),"")</f>
        <v>11</v>
      </c>
      <c r="L3575" s="4" t="n">
        <f aca="false">H3575*(1-I3575/100)</f>
        <v>5759.1495</v>
      </c>
      <c r="M3575" s="4" t="n">
        <f aca="false">H3575*CALCULATIONS!$B$2</f>
        <v>4065.282</v>
      </c>
      <c r="N3575" s="4" t="n">
        <f aca="false">IF(J3575="Yes",H3575*CALCULATIONS!$B$3,0)</f>
        <v>0</v>
      </c>
      <c r="O3575" s="4" t="n">
        <f aca="false">L3575-M3575-N3575</f>
        <v>1693.8675</v>
      </c>
      <c r="P3575" s="16" t="n">
        <f aca="false">IF(L3575&gt;0,O3575/L3575,"")</f>
        <v>0.294117647058824</v>
      </c>
    </row>
    <row r="3576" customFormat="false" ht="15" hidden="false" customHeight="false" outlineLevel="0" collapsed="false">
      <c r="A3576" s="2" t="str">
        <f aca="false">RAW_DATA!A3572</f>
        <v>ORD-103571</v>
      </c>
      <c r="B3576" s="2" t="str">
        <f aca="false">RAW_DATA!B3572</f>
        <v>CUST-9726</v>
      </c>
      <c r="C3576" s="2" t="str">
        <f aca="false">RAW_DATA!C3572</f>
        <v>Men</v>
      </c>
      <c r="D3576" s="2" t="str">
        <f aca="false">RAW_DATA!D3572</f>
        <v>MEN-KURTA-001</v>
      </c>
      <c r="E3576" s="14" t="str">
        <f aca="false">RAW_DATA!E3572</f>
        <v>2024-09-13</v>
      </c>
      <c r="F3576" s="14" t="str">
        <f aca="false">RAW_DATA!F3572</f>
        <v>2024-09-24</v>
      </c>
      <c r="G3576" s="2" t="str">
        <f aca="false">RAW_DATA!G3572</f>
        <v>Gandaki</v>
      </c>
      <c r="H3576" s="4" t="n">
        <f aca="false">RAW_DATA!H3572</f>
        <v>3046.25</v>
      </c>
      <c r="I3576" s="5" t="n">
        <f aca="false">RAW_DATA!I3572</f>
        <v>10</v>
      </c>
      <c r="J3576" s="2" t="str">
        <f aca="false">RAW_DATA!J3572</f>
        <v>No</v>
      </c>
      <c r="K3576" s="15" t="n">
        <f aca="false">IF(AND(F3576&lt;&gt;"",E3576&lt;&gt;""),DATEVALUE(F3576)-DATEVALUE(E3576),"")</f>
        <v>11</v>
      </c>
      <c r="L3576" s="4" t="n">
        <f aca="false">H3576*(1-I3576/100)</f>
        <v>2741.625</v>
      </c>
      <c r="M3576" s="4" t="n">
        <f aca="false">H3576*CALCULATIONS!$B$2</f>
        <v>1827.75</v>
      </c>
      <c r="N3576" s="4" t="n">
        <f aca="false">IF(J3576="Yes",H3576*CALCULATIONS!$B$3,0)</f>
        <v>0</v>
      </c>
      <c r="O3576" s="4" t="n">
        <f aca="false">L3576-M3576-N3576</f>
        <v>913.875</v>
      </c>
      <c r="P3576" s="16" t="n">
        <f aca="false">IF(L3576&gt;0,O3576/L3576,"")</f>
        <v>0.333333333333333</v>
      </c>
    </row>
    <row r="3577" customFormat="false" ht="15" hidden="false" customHeight="false" outlineLevel="0" collapsed="false">
      <c r="A3577" s="2" t="str">
        <f aca="false">RAW_DATA!A3573</f>
        <v>ORD-103572</v>
      </c>
      <c r="B3577" s="2" t="str">
        <f aca="false">RAW_DATA!B3573</f>
        <v>CUST-3745</v>
      </c>
      <c r="C3577" s="2" t="str">
        <f aca="false">RAW_DATA!C3573</f>
        <v>Kids</v>
      </c>
      <c r="D3577" s="2" t="str">
        <f aca="false">RAW_DATA!D3573</f>
        <v>KID-HOODIE-001</v>
      </c>
      <c r="E3577" s="14" t="str">
        <f aca="false">RAW_DATA!E3573</f>
        <v>2024-05-04</v>
      </c>
      <c r="F3577" s="14" t="str">
        <f aca="false">RAW_DATA!F3573</f>
        <v>2024-05-06</v>
      </c>
      <c r="G3577" s="2" t="str">
        <f aca="false">RAW_DATA!G3573</f>
        <v>Karnali</v>
      </c>
      <c r="H3577" s="4" t="n">
        <f aca="false">RAW_DATA!H3573</f>
        <v>2734.67</v>
      </c>
      <c r="I3577" s="5" t="n">
        <f aca="false">RAW_DATA!I3573</f>
        <v>10</v>
      </c>
      <c r="J3577" s="2" t="str">
        <f aca="false">RAW_DATA!J3573</f>
        <v>No</v>
      </c>
      <c r="K3577" s="15" t="n">
        <f aca="false">IF(AND(F3577&lt;&gt;"",E3577&lt;&gt;""),DATEVALUE(F3577)-DATEVALUE(E3577),"")</f>
        <v>2</v>
      </c>
      <c r="L3577" s="4" t="n">
        <f aca="false">H3577*(1-I3577/100)</f>
        <v>2461.203</v>
      </c>
      <c r="M3577" s="4" t="n">
        <f aca="false">H3577*CALCULATIONS!$B$2</f>
        <v>1640.802</v>
      </c>
      <c r="N3577" s="4" t="n">
        <f aca="false">IF(J3577="Yes",H3577*CALCULATIONS!$B$3,0)</f>
        <v>0</v>
      </c>
      <c r="O3577" s="4" t="n">
        <f aca="false">L3577-M3577-N3577</f>
        <v>820.401</v>
      </c>
      <c r="P3577" s="16" t="n">
        <f aca="false">IF(L3577&gt;0,O3577/L3577,"")</f>
        <v>0.333333333333333</v>
      </c>
    </row>
    <row r="3578" customFormat="false" ht="15" hidden="false" customHeight="false" outlineLevel="0" collapsed="false">
      <c r="A3578" s="2" t="str">
        <f aca="false">RAW_DATA!A3574</f>
        <v>ORD-103573</v>
      </c>
      <c r="B3578" s="2" t="str">
        <f aca="false">RAW_DATA!B3574</f>
        <v>CUST-1274</v>
      </c>
      <c r="C3578" s="2" t="str">
        <f aca="false">RAW_DATA!C3574</f>
        <v>Kids</v>
      </c>
      <c r="D3578" s="2" t="str">
        <f aca="false">RAW_DATA!D3574</f>
        <v>KID-ONESIE-001</v>
      </c>
      <c r="E3578" s="14" t="str">
        <f aca="false">RAW_DATA!E3574</f>
        <v>2024-03-26</v>
      </c>
      <c r="F3578" s="14" t="str">
        <f aca="false">RAW_DATA!F3574</f>
        <v>2024-03-29</v>
      </c>
      <c r="G3578" s="2" t="str">
        <f aca="false">RAW_DATA!G3574</f>
        <v>Gandaki</v>
      </c>
      <c r="H3578" s="4" t="n">
        <f aca="false">RAW_DATA!H3574</f>
        <v>1821.98</v>
      </c>
      <c r="I3578" s="5" t="n">
        <f aca="false">RAW_DATA!I3574</f>
        <v>15</v>
      </c>
      <c r="J3578" s="2" t="str">
        <f aca="false">RAW_DATA!J3574</f>
        <v>Yes</v>
      </c>
      <c r="K3578" s="15" t="n">
        <f aca="false">IF(AND(F3578&lt;&gt;"",E3578&lt;&gt;""),DATEVALUE(F3578)-DATEVALUE(E3578),"")</f>
        <v>3</v>
      </c>
      <c r="L3578" s="4" t="n">
        <f aca="false">H3578*(1-I3578/100)</f>
        <v>1548.683</v>
      </c>
      <c r="M3578" s="4" t="n">
        <f aca="false">H3578*CALCULATIONS!$B$2</f>
        <v>1093.188</v>
      </c>
      <c r="N3578" s="4" t="n">
        <f aca="false">IF(J3578="Yes",H3578*CALCULATIONS!$B$3,0)</f>
        <v>364.396</v>
      </c>
      <c r="O3578" s="4" t="n">
        <f aca="false">L3578-M3578-N3578</f>
        <v>91.0990000000001</v>
      </c>
      <c r="P3578" s="16" t="n">
        <f aca="false">IF(L3578&gt;0,O3578/L3578,"")</f>
        <v>0.0588235294117648</v>
      </c>
    </row>
    <row r="3579" customFormat="false" ht="15" hidden="false" customHeight="false" outlineLevel="0" collapsed="false">
      <c r="A3579" s="2" t="str">
        <f aca="false">RAW_DATA!A3575</f>
        <v>ORD-103574</v>
      </c>
      <c r="B3579" s="2" t="str">
        <f aca="false">RAW_DATA!B3575</f>
        <v>CUST-8873</v>
      </c>
      <c r="C3579" s="2" t="str">
        <f aca="false">RAW_DATA!C3575</f>
        <v>Men</v>
      </c>
      <c r="D3579" s="2" t="str">
        <f aca="false">RAW_DATA!D3575</f>
        <v>MEN-POLO-001</v>
      </c>
      <c r="E3579" s="14" t="str">
        <f aca="false">RAW_DATA!E3575</f>
        <v>2024-05-30</v>
      </c>
      <c r="F3579" s="14" t="str">
        <f aca="false">RAW_DATA!F3575</f>
        <v>2024-06-01</v>
      </c>
      <c r="G3579" s="2" t="str">
        <f aca="false">RAW_DATA!G3575</f>
        <v>Sudurpashchim</v>
      </c>
      <c r="H3579" s="4" t="n">
        <f aca="false">RAW_DATA!H3575</f>
        <v>6828.94</v>
      </c>
      <c r="I3579" s="5" t="n">
        <f aca="false">RAW_DATA!I3575</f>
        <v>20</v>
      </c>
      <c r="J3579" s="2" t="str">
        <f aca="false">RAW_DATA!J3575</f>
        <v>No</v>
      </c>
      <c r="K3579" s="15" t="n">
        <f aca="false">IF(AND(F3579&lt;&gt;"",E3579&lt;&gt;""),DATEVALUE(F3579)-DATEVALUE(E3579),"")</f>
        <v>2</v>
      </c>
      <c r="L3579" s="4" t="n">
        <f aca="false">H3579*(1-I3579/100)</f>
        <v>5463.152</v>
      </c>
      <c r="M3579" s="4" t="n">
        <f aca="false">H3579*CALCULATIONS!$B$2</f>
        <v>4097.364</v>
      </c>
      <c r="N3579" s="4" t="n">
        <f aca="false">IF(J3579="Yes",H3579*CALCULATIONS!$B$3,0)</f>
        <v>0</v>
      </c>
      <c r="O3579" s="4" t="n">
        <f aca="false">L3579-M3579-N3579</f>
        <v>1365.788</v>
      </c>
      <c r="P3579" s="16" t="n">
        <f aca="false">IF(L3579&gt;0,O3579/L3579,"")</f>
        <v>0.25</v>
      </c>
    </row>
    <row r="3580" customFormat="false" ht="15" hidden="false" customHeight="false" outlineLevel="0" collapsed="false">
      <c r="A3580" s="2" t="str">
        <f aca="false">RAW_DATA!A3576</f>
        <v>ORD-103575</v>
      </c>
      <c r="B3580" s="2" t="str">
        <f aca="false">RAW_DATA!B3576</f>
        <v>CUST-8581</v>
      </c>
      <c r="C3580" s="2" t="str">
        <f aca="false">RAW_DATA!C3576</f>
        <v>Women</v>
      </c>
      <c r="D3580" s="2" t="str">
        <f aca="false">RAW_DATA!D3576</f>
        <v>WOM-DRESS-001</v>
      </c>
      <c r="E3580" s="14" t="str">
        <f aca="false">RAW_DATA!E3576</f>
        <v>2024-06-22</v>
      </c>
      <c r="F3580" s="14" t="str">
        <f aca="false">RAW_DATA!F3576</f>
        <v>2024-06-25</v>
      </c>
      <c r="G3580" s="2" t="str">
        <f aca="false">RAW_DATA!G3576</f>
        <v>Madhesh</v>
      </c>
      <c r="H3580" s="4" t="n">
        <f aca="false">RAW_DATA!H3576</f>
        <v>10685.14</v>
      </c>
      <c r="I3580" s="5" t="n">
        <f aca="false">RAW_DATA!I3576</f>
        <v>20</v>
      </c>
      <c r="J3580" s="2" t="str">
        <f aca="false">RAW_DATA!J3576</f>
        <v>Yes</v>
      </c>
      <c r="K3580" s="15" t="n">
        <f aca="false">IF(AND(F3580&lt;&gt;"",E3580&lt;&gt;""),DATEVALUE(F3580)-DATEVALUE(E3580),"")</f>
        <v>3</v>
      </c>
      <c r="L3580" s="4" t="n">
        <f aca="false">H3580*(1-I3580/100)</f>
        <v>8548.112</v>
      </c>
      <c r="M3580" s="4" t="n">
        <f aca="false">H3580*CALCULATIONS!$B$2</f>
        <v>6411.084</v>
      </c>
      <c r="N3580" s="4" t="n">
        <f aca="false">IF(J3580="Yes",H3580*CALCULATIONS!$B$3,0)</f>
        <v>2137.028</v>
      </c>
      <c r="O3580" s="4" t="n">
        <f aca="false">L3580-M3580-N3580</f>
        <v>0</v>
      </c>
      <c r="P3580" s="16" t="n">
        <f aca="false">IF(L3580&gt;0,O3580/L3580,"")</f>
        <v>0</v>
      </c>
    </row>
    <row r="3581" customFormat="false" ht="15" hidden="false" customHeight="false" outlineLevel="0" collapsed="false">
      <c r="A3581" s="2" t="str">
        <f aca="false">RAW_DATA!A3577</f>
        <v>ORD-103576</v>
      </c>
      <c r="B3581" s="2" t="str">
        <f aca="false">RAW_DATA!B3577</f>
        <v>CUST-5401</v>
      </c>
      <c r="C3581" s="2" t="str">
        <f aca="false">RAW_DATA!C3577</f>
        <v>Women</v>
      </c>
      <c r="D3581" s="2" t="str">
        <f aca="false">RAW_DATA!D3577</f>
        <v>WOM-KURTA-001</v>
      </c>
      <c r="E3581" s="14" t="str">
        <f aca="false">RAW_DATA!E3577</f>
        <v>2024-09-04</v>
      </c>
      <c r="F3581" s="14" t="str">
        <f aca="false">RAW_DATA!F3577</f>
        <v>2024-09-09</v>
      </c>
      <c r="G3581" s="2" t="str">
        <f aca="false">RAW_DATA!G3577</f>
        <v>Lumbini</v>
      </c>
      <c r="H3581" s="4" t="n">
        <f aca="false">RAW_DATA!H3577</f>
        <v>591.24</v>
      </c>
      <c r="I3581" s="5" t="n">
        <f aca="false">RAW_DATA!I3577</f>
        <v>5</v>
      </c>
      <c r="J3581" s="2" t="str">
        <f aca="false">RAW_DATA!J3577</f>
        <v>No</v>
      </c>
      <c r="K3581" s="15" t="n">
        <f aca="false">IF(AND(F3581&lt;&gt;"",E3581&lt;&gt;""),DATEVALUE(F3581)-DATEVALUE(E3581),"")</f>
        <v>5</v>
      </c>
      <c r="L3581" s="4" t="n">
        <f aca="false">H3581*(1-I3581/100)</f>
        <v>561.678</v>
      </c>
      <c r="M3581" s="4" t="n">
        <f aca="false">H3581*CALCULATIONS!$B$2</f>
        <v>354.744</v>
      </c>
      <c r="N3581" s="4" t="n">
        <f aca="false">IF(J3581="Yes",H3581*CALCULATIONS!$B$3,0)</f>
        <v>0</v>
      </c>
      <c r="O3581" s="4" t="n">
        <f aca="false">L3581-M3581-N3581</f>
        <v>206.934</v>
      </c>
      <c r="P3581" s="16" t="n">
        <f aca="false">IF(L3581&gt;0,O3581/L3581,"")</f>
        <v>0.368421052631579</v>
      </c>
    </row>
    <row r="3582" customFormat="false" ht="15" hidden="false" customHeight="false" outlineLevel="0" collapsed="false">
      <c r="A3582" s="2" t="str">
        <f aca="false">RAW_DATA!A3578</f>
        <v>ORD-103577</v>
      </c>
      <c r="B3582" s="2" t="str">
        <f aca="false">RAW_DATA!B3578</f>
        <v>CUST-5357</v>
      </c>
      <c r="C3582" s="2" t="str">
        <f aca="false">RAW_DATA!C3578</f>
        <v>Women</v>
      </c>
      <c r="D3582" s="2" t="str">
        <f aca="false">RAW_DATA!D3578</f>
        <v>WOM-SAREE-001</v>
      </c>
      <c r="E3582" s="14" t="str">
        <f aca="false">RAW_DATA!E3578</f>
        <v>2024-12-06</v>
      </c>
      <c r="F3582" s="14" t="str">
        <f aca="false">RAW_DATA!F3578</f>
        <v>2024-12-12</v>
      </c>
      <c r="G3582" s="2" t="str">
        <f aca="false">RAW_DATA!G3578</f>
        <v>Sudurpashchim</v>
      </c>
      <c r="H3582" s="4" t="n">
        <f aca="false">RAW_DATA!H3578</f>
        <v>6397.15</v>
      </c>
      <c r="I3582" s="5" t="n">
        <f aca="false">RAW_DATA!I3578</f>
        <v>0</v>
      </c>
      <c r="J3582" s="2" t="str">
        <f aca="false">RAW_DATA!J3578</f>
        <v>No</v>
      </c>
      <c r="K3582" s="15" t="n">
        <f aca="false">IF(AND(F3582&lt;&gt;"",E3582&lt;&gt;""),DATEVALUE(F3582)-DATEVALUE(E3582),"")</f>
        <v>6</v>
      </c>
      <c r="L3582" s="4" t="n">
        <f aca="false">H3582*(1-I3582/100)</f>
        <v>6397.15</v>
      </c>
      <c r="M3582" s="4" t="n">
        <f aca="false">H3582*CALCULATIONS!$B$2</f>
        <v>3838.29</v>
      </c>
      <c r="N3582" s="4" t="n">
        <f aca="false">IF(J3582="Yes",H3582*CALCULATIONS!$B$3,0)</f>
        <v>0</v>
      </c>
      <c r="O3582" s="4" t="n">
        <f aca="false">L3582-M3582-N3582</f>
        <v>2558.86</v>
      </c>
      <c r="P3582" s="16" t="n">
        <f aca="false">IF(L3582&gt;0,O3582/L3582,"")</f>
        <v>0.4</v>
      </c>
    </row>
    <row r="3583" customFormat="false" ht="15" hidden="false" customHeight="false" outlineLevel="0" collapsed="false">
      <c r="A3583" s="2" t="str">
        <f aca="false">RAW_DATA!A3579</f>
        <v>ORD-103578</v>
      </c>
      <c r="B3583" s="2" t="str">
        <f aca="false">RAW_DATA!B3579</f>
        <v>CUST-6605</v>
      </c>
      <c r="C3583" s="2" t="str">
        <f aca="false">RAW_DATA!C3579</f>
        <v>Women</v>
      </c>
      <c r="D3583" s="2" t="str">
        <f aca="false">RAW_DATA!D3579</f>
        <v>WOM-BLOUSE-001</v>
      </c>
      <c r="E3583" s="14" t="str">
        <f aca="false">RAW_DATA!E3579</f>
        <v>2024-11-21</v>
      </c>
      <c r="F3583" s="14" t="str">
        <f aca="false">RAW_DATA!F3579</f>
        <v>2024-11-28</v>
      </c>
      <c r="G3583" s="2" t="str">
        <f aca="false">RAW_DATA!G3579</f>
        <v>Karnali</v>
      </c>
      <c r="H3583" s="4" t="n">
        <f aca="false">RAW_DATA!H3579</f>
        <v>11472.81</v>
      </c>
      <c r="I3583" s="5" t="n">
        <f aca="false">RAW_DATA!I3579</f>
        <v>30</v>
      </c>
      <c r="J3583" s="2" t="str">
        <f aca="false">RAW_DATA!J3579</f>
        <v>No</v>
      </c>
      <c r="K3583" s="15" t="n">
        <f aca="false">IF(AND(F3583&lt;&gt;"",E3583&lt;&gt;""),DATEVALUE(F3583)-DATEVALUE(E3583),"")</f>
        <v>7</v>
      </c>
      <c r="L3583" s="4" t="n">
        <f aca="false">H3583*(1-I3583/100)</f>
        <v>8030.967</v>
      </c>
      <c r="M3583" s="4" t="n">
        <f aca="false">H3583*CALCULATIONS!$B$2</f>
        <v>6883.686</v>
      </c>
      <c r="N3583" s="4" t="n">
        <f aca="false">IF(J3583="Yes",H3583*CALCULATIONS!$B$3,0)</f>
        <v>0</v>
      </c>
      <c r="O3583" s="4" t="n">
        <f aca="false">L3583-M3583-N3583</f>
        <v>1147.281</v>
      </c>
      <c r="P3583" s="16" t="n">
        <f aca="false">IF(L3583&gt;0,O3583/L3583,"")</f>
        <v>0.142857142857143</v>
      </c>
    </row>
    <row r="3584" customFormat="false" ht="15" hidden="false" customHeight="false" outlineLevel="0" collapsed="false">
      <c r="A3584" s="2" t="str">
        <f aca="false">RAW_DATA!A3580</f>
        <v>ORD-103579</v>
      </c>
      <c r="B3584" s="2" t="str">
        <f aca="false">RAW_DATA!B3580</f>
        <v>CUST-1598</v>
      </c>
      <c r="C3584" s="2" t="str">
        <f aca="false">RAW_DATA!C3580</f>
        <v>Kids</v>
      </c>
      <c r="D3584" s="2" t="str">
        <f aca="false">RAW_DATA!D3580</f>
        <v>KID-JEANS-001</v>
      </c>
      <c r="E3584" s="14" t="str">
        <f aca="false">RAW_DATA!E3580</f>
        <v>2024-08-19</v>
      </c>
      <c r="F3584" s="14" t="str">
        <f aca="false">RAW_DATA!F3580</f>
        <v>2024-08-25</v>
      </c>
      <c r="G3584" s="2" t="str">
        <f aca="false">RAW_DATA!G3580</f>
        <v>Bagmati</v>
      </c>
      <c r="H3584" s="4" t="n">
        <f aca="false">RAW_DATA!H3580</f>
        <v>2371.45</v>
      </c>
      <c r="I3584" s="5" t="n">
        <f aca="false">RAW_DATA!I3580</f>
        <v>25</v>
      </c>
      <c r="J3584" s="2" t="str">
        <f aca="false">RAW_DATA!J3580</f>
        <v>No</v>
      </c>
      <c r="K3584" s="15" t="n">
        <f aca="false">IF(AND(F3584&lt;&gt;"",E3584&lt;&gt;""),DATEVALUE(F3584)-DATEVALUE(E3584),"")</f>
        <v>6</v>
      </c>
      <c r="L3584" s="4" t="n">
        <f aca="false">H3584*(1-I3584/100)</f>
        <v>1778.5875</v>
      </c>
      <c r="M3584" s="4" t="n">
        <f aca="false">H3584*CALCULATIONS!$B$2</f>
        <v>1422.87</v>
      </c>
      <c r="N3584" s="4" t="n">
        <f aca="false">IF(J3584="Yes",H3584*CALCULATIONS!$B$3,0)</f>
        <v>0</v>
      </c>
      <c r="O3584" s="4" t="n">
        <f aca="false">L3584-M3584-N3584</f>
        <v>355.7175</v>
      </c>
      <c r="P3584" s="16" t="n">
        <f aca="false">IF(L3584&gt;0,O3584/L3584,"")</f>
        <v>0.2</v>
      </c>
    </row>
    <row r="3585" customFormat="false" ht="15" hidden="false" customHeight="false" outlineLevel="0" collapsed="false">
      <c r="A3585" s="2" t="str">
        <f aca="false">RAW_DATA!A3581</f>
        <v>ORD-103580</v>
      </c>
      <c r="B3585" s="2" t="str">
        <f aca="false">RAW_DATA!B3581</f>
        <v>CUST-3061</v>
      </c>
      <c r="C3585" s="2" t="str">
        <f aca="false">RAW_DATA!C3581</f>
        <v>Men</v>
      </c>
      <c r="D3585" s="2" t="str">
        <f aca="false">RAW_DATA!D3581</f>
        <v>MEN-SUIT-001</v>
      </c>
      <c r="E3585" s="14" t="str">
        <f aca="false">RAW_DATA!E3581</f>
        <v>2024-10-26</v>
      </c>
      <c r="F3585" s="14" t="str">
        <f aca="false">RAW_DATA!F3581</f>
        <v>2024-10-31</v>
      </c>
      <c r="G3585" s="2" t="str">
        <f aca="false">RAW_DATA!G3581</f>
        <v>Bagmati</v>
      </c>
      <c r="H3585" s="4" t="n">
        <f aca="false">RAW_DATA!H3581</f>
        <v>5668.57</v>
      </c>
      <c r="I3585" s="5" t="n">
        <f aca="false">RAW_DATA!I3581</f>
        <v>20</v>
      </c>
      <c r="J3585" s="2" t="str">
        <f aca="false">RAW_DATA!J3581</f>
        <v>Yes</v>
      </c>
      <c r="K3585" s="15" t="n">
        <f aca="false">IF(AND(F3585&lt;&gt;"",E3585&lt;&gt;""),DATEVALUE(F3585)-DATEVALUE(E3585),"")</f>
        <v>5</v>
      </c>
      <c r="L3585" s="4" t="n">
        <f aca="false">H3585*(1-I3585/100)</f>
        <v>4534.856</v>
      </c>
      <c r="M3585" s="4" t="n">
        <f aca="false">H3585*CALCULATIONS!$B$2</f>
        <v>3401.142</v>
      </c>
      <c r="N3585" s="4" t="n">
        <f aca="false">IF(J3585="Yes",H3585*CALCULATIONS!$B$3,0)</f>
        <v>1133.714</v>
      </c>
      <c r="O3585" s="4" t="n">
        <f aca="false">L3585-M3585-N3585</f>
        <v>0</v>
      </c>
      <c r="P3585" s="16" t="n">
        <f aca="false">IF(L3585&gt;0,O3585/L3585,"")</f>
        <v>0</v>
      </c>
    </row>
    <row r="3586" customFormat="false" ht="15" hidden="false" customHeight="false" outlineLevel="0" collapsed="false">
      <c r="A3586" s="2" t="str">
        <f aca="false">RAW_DATA!A3582</f>
        <v>ORD-103581</v>
      </c>
      <c r="B3586" s="2" t="str">
        <f aca="false">RAW_DATA!B3582</f>
        <v>CUST-8342</v>
      </c>
      <c r="C3586" s="2" t="str">
        <f aca="false">RAW_DATA!C3582</f>
        <v>Women</v>
      </c>
      <c r="D3586" s="2" t="str">
        <f aca="false">RAW_DATA!D3582</f>
        <v>WOM-TOP-001</v>
      </c>
      <c r="E3586" s="14" t="str">
        <f aca="false">RAW_DATA!E3582</f>
        <v>2024-03-28</v>
      </c>
      <c r="F3586" s="14" t="str">
        <f aca="false">RAW_DATA!F3582</f>
        <v>2024-04-03</v>
      </c>
      <c r="G3586" s="2" t="str">
        <f aca="false">RAW_DATA!G3582</f>
        <v>Lumbini</v>
      </c>
      <c r="H3586" s="4" t="n">
        <f aca="false">RAW_DATA!H3582</f>
        <v>12461.26</v>
      </c>
      <c r="I3586" s="5" t="n">
        <f aca="false">RAW_DATA!I3582</f>
        <v>25</v>
      </c>
      <c r="J3586" s="2" t="str">
        <f aca="false">RAW_DATA!J3582</f>
        <v>No</v>
      </c>
      <c r="K3586" s="15" t="n">
        <f aca="false">IF(AND(F3586&lt;&gt;"",E3586&lt;&gt;""),DATEVALUE(F3586)-DATEVALUE(E3586),"")</f>
        <v>6</v>
      </c>
      <c r="L3586" s="4" t="n">
        <f aca="false">H3586*(1-I3586/100)</f>
        <v>9345.945</v>
      </c>
      <c r="M3586" s="4" t="n">
        <f aca="false">H3586*CALCULATIONS!$B$2</f>
        <v>7476.756</v>
      </c>
      <c r="N3586" s="4" t="n">
        <f aca="false">IF(J3586="Yes",H3586*CALCULATIONS!$B$3,0)</f>
        <v>0</v>
      </c>
      <c r="O3586" s="4" t="n">
        <f aca="false">L3586-M3586-N3586</f>
        <v>1869.189</v>
      </c>
      <c r="P3586" s="16" t="n">
        <f aca="false">IF(L3586&gt;0,O3586/L3586,"")</f>
        <v>0.2</v>
      </c>
    </row>
    <row r="3587" customFormat="false" ht="15" hidden="false" customHeight="false" outlineLevel="0" collapsed="false">
      <c r="A3587" s="2" t="str">
        <f aca="false">RAW_DATA!A3583</f>
        <v>ORD-103582</v>
      </c>
      <c r="B3587" s="2" t="str">
        <f aca="false">RAW_DATA!B3583</f>
        <v>CUST-6424</v>
      </c>
      <c r="C3587" s="2" t="str">
        <f aca="false">RAW_DATA!C3583</f>
        <v>Kids</v>
      </c>
      <c r="D3587" s="2" t="str">
        <f aca="false">RAW_DATA!D3583</f>
        <v>KID-TSHIRT-001</v>
      </c>
      <c r="E3587" s="14" t="str">
        <f aca="false">RAW_DATA!E3583</f>
        <v>2024-01-22</v>
      </c>
      <c r="F3587" s="14" t="str">
        <f aca="false">RAW_DATA!F3583</f>
        <v>2024-01-30</v>
      </c>
      <c r="G3587" s="2" t="str">
        <f aca="false">RAW_DATA!G3583</f>
        <v>Madhesh</v>
      </c>
      <c r="H3587" s="4" t="n">
        <f aca="false">RAW_DATA!H3583</f>
        <v>11935.56</v>
      </c>
      <c r="I3587" s="5" t="n">
        <f aca="false">RAW_DATA!I3583</f>
        <v>5</v>
      </c>
      <c r="J3587" s="2" t="str">
        <f aca="false">RAW_DATA!J3583</f>
        <v>No</v>
      </c>
      <c r="K3587" s="15" t="n">
        <f aca="false">IF(AND(F3587&lt;&gt;"",E3587&lt;&gt;""),DATEVALUE(F3587)-DATEVALUE(E3587),"")</f>
        <v>8</v>
      </c>
      <c r="L3587" s="4" t="n">
        <f aca="false">H3587*(1-I3587/100)</f>
        <v>11338.782</v>
      </c>
      <c r="M3587" s="4" t="n">
        <f aca="false">H3587*CALCULATIONS!$B$2</f>
        <v>7161.336</v>
      </c>
      <c r="N3587" s="4" t="n">
        <f aca="false">IF(J3587="Yes",H3587*CALCULATIONS!$B$3,0)</f>
        <v>0</v>
      </c>
      <c r="O3587" s="4" t="n">
        <f aca="false">L3587-M3587-N3587</f>
        <v>4177.446</v>
      </c>
      <c r="P3587" s="16" t="n">
        <f aca="false">IF(L3587&gt;0,O3587/L3587,"")</f>
        <v>0.368421052631579</v>
      </c>
    </row>
    <row r="3588" customFormat="false" ht="15" hidden="false" customHeight="false" outlineLevel="0" collapsed="false">
      <c r="A3588" s="2" t="str">
        <f aca="false">RAW_DATA!A3584</f>
        <v>ORD-103583</v>
      </c>
      <c r="B3588" s="2" t="str">
        <f aca="false">RAW_DATA!B3584</f>
        <v>CUST-8370</v>
      </c>
      <c r="C3588" s="2" t="str">
        <f aca="false">RAW_DATA!C3584</f>
        <v>Men</v>
      </c>
      <c r="D3588" s="2" t="str">
        <f aca="false">RAW_DATA!D3584</f>
        <v>MEN-JACKET-001</v>
      </c>
      <c r="E3588" s="14" t="str">
        <f aca="false">RAW_DATA!E3584</f>
        <v>2024-12-24</v>
      </c>
      <c r="F3588" s="14" t="str">
        <f aca="false">RAW_DATA!F3584</f>
        <v>2024-12-31</v>
      </c>
      <c r="G3588" s="2" t="str">
        <f aca="false">RAW_DATA!G3584</f>
        <v>Sudurpashchim</v>
      </c>
      <c r="H3588" s="4" t="n">
        <f aca="false">RAW_DATA!H3584</f>
        <v>9252.65</v>
      </c>
      <c r="I3588" s="5" t="n">
        <f aca="false">RAW_DATA!I3584</f>
        <v>20</v>
      </c>
      <c r="J3588" s="2" t="str">
        <f aca="false">RAW_DATA!J3584</f>
        <v>No</v>
      </c>
      <c r="K3588" s="15" t="n">
        <f aca="false">IF(AND(F3588&lt;&gt;"",E3588&lt;&gt;""),DATEVALUE(F3588)-DATEVALUE(E3588),"")</f>
        <v>7</v>
      </c>
      <c r="L3588" s="4" t="n">
        <f aca="false">H3588*(1-I3588/100)</f>
        <v>7402.12</v>
      </c>
      <c r="M3588" s="4" t="n">
        <f aca="false">H3588*CALCULATIONS!$B$2</f>
        <v>5551.59</v>
      </c>
      <c r="N3588" s="4" t="n">
        <f aca="false">IF(J3588="Yes",H3588*CALCULATIONS!$B$3,0)</f>
        <v>0</v>
      </c>
      <c r="O3588" s="4" t="n">
        <f aca="false">L3588-M3588-N3588</f>
        <v>1850.53</v>
      </c>
      <c r="P3588" s="16" t="n">
        <f aca="false">IF(L3588&gt;0,O3588/L3588,"")</f>
        <v>0.25</v>
      </c>
    </row>
    <row r="3589" customFormat="false" ht="15" hidden="false" customHeight="false" outlineLevel="0" collapsed="false">
      <c r="A3589" s="2" t="str">
        <f aca="false">RAW_DATA!A3585</f>
        <v>ORD-103584</v>
      </c>
      <c r="B3589" s="2" t="str">
        <f aca="false">RAW_DATA!B3585</f>
        <v>CUST-2132</v>
      </c>
      <c r="C3589" s="2" t="str">
        <f aca="false">RAW_DATA!C3585</f>
        <v>Kids</v>
      </c>
      <c r="D3589" s="2" t="str">
        <f aca="false">RAW_DATA!D3585</f>
        <v>KID-HOODIE-001</v>
      </c>
      <c r="E3589" s="14" t="str">
        <f aca="false">RAW_DATA!E3585</f>
        <v>2024-07-31</v>
      </c>
      <c r="F3589" s="14" t="str">
        <f aca="false">RAW_DATA!F3585</f>
        <v>2024-08-05</v>
      </c>
      <c r="G3589" s="2" t="str">
        <f aca="false">RAW_DATA!G3585</f>
        <v>Gandaki</v>
      </c>
      <c r="H3589" s="4" t="n">
        <f aca="false">RAW_DATA!H3585</f>
        <v>2011.79</v>
      </c>
      <c r="I3589" s="5" t="n">
        <f aca="false">RAW_DATA!I3585</f>
        <v>10</v>
      </c>
      <c r="J3589" s="2" t="str">
        <f aca="false">RAW_DATA!J3585</f>
        <v>No</v>
      </c>
      <c r="K3589" s="15" t="n">
        <f aca="false">IF(AND(F3589&lt;&gt;"",E3589&lt;&gt;""),DATEVALUE(F3589)-DATEVALUE(E3589),"")</f>
        <v>5</v>
      </c>
      <c r="L3589" s="4" t="n">
        <f aca="false">H3589*(1-I3589/100)</f>
        <v>1810.611</v>
      </c>
      <c r="M3589" s="4" t="n">
        <f aca="false">H3589*CALCULATIONS!$B$2</f>
        <v>1207.074</v>
      </c>
      <c r="N3589" s="4" t="n">
        <f aca="false">IF(J3589="Yes",H3589*CALCULATIONS!$B$3,0)</f>
        <v>0</v>
      </c>
      <c r="O3589" s="4" t="n">
        <f aca="false">L3589-M3589-N3589</f>
        <v>603.537</v>
      </c>
      <c r="P3589" s="16" t="n">
        <f aca="false">IF(L3589&gt;0,O3589/L3589,"")</f>
        <v>0.333333333333334</v>
      </c>
    </row>
    <row r="3590" customFormat="false" ht="15" hidden="false" customHeight="false" outlineLevel="0" collapsed="false">
      <c r="A3590" s="2" t="str">
        <f aca="false">RAW_DATA!A3586</f>
        <v>ORD-103585</v>
      </c>
      <c r="B3590" s="2" t="str">
        <f aca="false">RAW_DATA!B3586</f>
        <v>CUST-9644</v>
      </c>
      <c r="C3590" s="2" t="str">
        <f aca="false">RAW_DATA!C3586</f>
        <v>Men</v>
      </c>
      <c r="D3590" s="2" t="str">
        <f aca="false">RAW_DATA!D3586</f>
        <v>MEN-KURTA-001</v>
      </c>
      <c r="E3590" s="14" t="str">
        <f aca="false">RAW_DATA!E3586</f>
        <v>2024-07-23</v>
      </c>
      <c r="F3590" s="14" t="str">
        <f aca="false">RAW_DATA!F3586</f>
        <v>2024-08-02</v>
      </c>
      <c r="G3590" s="2" t="str">
        <f aca="false">RAW_DATA!G3586</f>
        <v>Madhesh</v>
      </c>
      <c r="H3590" s="4" t="n">
        <f aca="false">RAW_DATA!H3586</f>
        <v>13031.29</v>
      </c>
      <c r="I3590" s="5" t="n">
        <f aca="false">RAW_DATA!I3586</f>
        <v>30</v>
      </c>
      <c r="J3590" s="2" t="str">
        <f aca="false">RAW_DATA!J3586</f>
        <v>No</v>
      </c>
      <c r="K3590" s="15" t="n">
        <f aca="false">IF(AND(F3590&lt;&gt;"",E3590&lt;&gt;""),DATEVALUE(F3590)-DATEVALUE(E3590),"")</f>
        <v>10</v>
      </c>
      <c r="L3590" s="4" t="n">
        <f aca="false">H3590*(1-I3590/100)</f>
        <v>9121.903</v>
      </c>
      <c r="M3590" s="4" t="n">
        <f aca="false">H3590*CALCULATIONS!$B$2</f>
        <v>7818.774</v>
      </c>
      <c r="N3590" s="4" t="n">
        <f aca="false">IF(J3590="Yes",H3590*CALCULATIONS!$B$3,0)</f>
        <v>0</v>
      </c>
      <c r="O3590" s="4" t="n">
        <f aca="false">L3590-M3590-N3590</f>
        <v>1303.129</v>
      </c>
      <c r="P3590" s="16" t="n">
        <f aca="false">IF(L3590&gt;0,O3590/L3590,"")</f>
        <v>0.142857142857143</v>
      </c>
    </row>
    <row r="3591" customFormat="false" ht="15" hidden="false" customHeight="false" outlineLevel="0" collapsed="false">
      <c r="A3591" s="2" t="str">
        <f aca="false">RAW_DATA!A3587</f>
        <v>ORD-103586</v>
      </c>
      <c r="B3591" s="2" t="str">
        <f aca="false">RAW_DATA!B3587</f>
        <v>CUST-5334</v>
      </c>
      <c r="C3591" s="2" t="str">
        <f aca="false">RAW_DATA!C3587</f>
        <v>Men</v>
      </c>
      <c r="D3591" s="2" t="str">
        <f aca="false">RAW_DATA!D3587</f>
        <v>MEN-SUIT-001</v>
      </c>
      <c r="E3591" s="14" t="str">
        <f aca="false">RAW_DATA!E3587</f>
        <v>2024-05-22</v>
      </c>
      <c r="F3591" s="14" t="str">
        <f aca="false">RAW_DATA!F3587</f>
        <v>2024-05-28</v>
      </c>
      <c r="G3591" s="2" t="str">
        <f aca="false">RAW_DATA!G3587</f>
        <v>Madhesh</v>
      </c>
      <c r="H3591" s="4" t="n">
        <f aca="false">RAW_DATA!H3587</f>
        <v>4806.79</v>
      </c>
      <c r="I3591" s="5" t="n">
        <f aca="false">RAW_DATA!I3587</f>
        <v>0</v>
      </c>
      <c r="J3591" s="2" t="str">
        <f aca="false">RAW_DATA!J3587</f>
        <v>No</v>
      </c>
      <c r="K3591" s="15" t="n">
        <f aca="false">IF(AND(F3591&lt;&gt;"",E3591&lt;&gt;""),DATEVALUE(F3591)-DATEVALUE(E3591),"")</f>
        <v>6</v>
      </c>
      <c r="L3591" s="4" t="n">
        <f aca="false">H3591*(1-I3591/100)</f>
        <v>4806.79</v>
      </c>
      <c r="M3591" s="4" t="n">
        <f aca="false">H3591*CALCULATIONS!$B$2</f>
        <v>2884.074</v>
      </c>
      <c r="N3591" s="4" t="n">
        <f aca="false">IF(J3591="Yes",H3591*CALCULATIONS!$B$3,0)</f>
        <v>0</v>
      </c>
      <c r="O3591" s="4" t="n">
        <f aca="false">L3591-M3591-N3591</f>
        <v>1922.716</v>
      </c>
      <c r="P3591" s="16" t="n">
        <f aca="false">IF(L3591&gt;0,O3591/L3591,"")</f>
        <v>0.4</v>
      </c>
    </row>
    <row r="3592" customFormat="false" ht="15" hidden="false" customHeight="false" outlineLevel="0" collapsed="false">
      <c r="A3592" s="2" t="str">
        <f aca="false">RAW_DATA!A3588</f>
        <v>ORD-103587</v>
      </c>
      <c r="B3592" s="2" t="str">
        <f aca="false">RAW_DATA!B3588</f>
        <v>CUST-3671</v>
      </c>
      <c r="C3592" s="2" t="str">
        <f aca="false">RAW_DATA!C3588</f>
        <v>Women</v>
      </c>
      <c r="D3592" s="2" t="str">
        <f aca="false">RAW_DATA!D3588</f>
        <v>WOM-LEHENGA-001</v>
      </c>
      <c r="E3592" s="14" t="str">
        <f aca="false">RAW_DATA!E3588</f>
        <v>2024-12-30</v>
      </c>
      <c r="F3592" s="14" t="str">
        <f aca="false">RAW_DATA!F3588</f>
        <v>2025-01-02</v>
      </c>
      <c r="G3592" s="2" t="str">
        <f aca="false">RAW_DATA!G3588</f>
        <v>Madhesh</v>
      </c>
      <c r="H3592" s="4" t="n">
        <f aca="false">RAW_DATA!H3588</f>
        <v>3504.82</v>
      </c>
      <c r="I3592" s="5" t="n">
        <f aca="false">RAW_DATA!I3588</f>
        <v>5</v>
      </c>
      <c r="J3592" s="2" t="str">
        <f aca="false">RAW_DATA!J3588</f>
        <v>No</v>
      </c>
      <c r="K3592" s="15" t="n">
        <f aca="false">IF(AND(F3592&lt;&gt;"",E3592&lt;&gt;""),DATEVALUE(F3592)-DATEVALUE(E3592),"")</f>
        <v>3</v>
      </c>
      <c r="L3592" s="4" t="n">
        <f aca="false">H3592*(1-I3592/100)</f>
        <v>3329.579</v>
      </c>
      <c r="M3592" s="4" t="n">
        <f aca="false">H3592*CALCULATIONS!$B$2</f>
        <v>2102.892</v>
      </c>
      <c r="N3592" s="4" t="n">
        <f aca="false">IF(J3592="Yes",H3592*CALCULATIONS!$B$3,0)</f>
        <v>0</v>
      </c>
      <c r="O3592" s="4" t="n">
        <f aca="false">L3592-M3592-N3592</f>
        <v>1226.687</v>
      </c>
      <c r="P3592" s="16" t="n">
        <f aca="false">IF(L3592&gt;0,O3592/L3592,"")</f>
        <v>0.368421052631579</v>
      </c>
    </row>
    <row r="3593" customFormat="false" ht="15" hidden="false" customHeight="false" outlineLevel="0" collapsed="false">
      <c r="A3593" s="2" t="str">
        <f aca="false">RAW_DATA!A3589</f>
        <v>ORD-103588</v>
      </c>
      <c r="B3593" s="2" t="str">
        <f aca="false">RAW_DATA!B3589</f>
        <v>CUST-7934</v>
      </c>
      <c r="C3593" s="2" t="str">
        <f aca="false">RAW_DATA!C3589</f>
        <v>Men</v>
      </c>
      <c r="D3593" s="2" t="str">
        <f aca="false">RAW_DATA!D3589</f>
        <v>MEN-KURTA-001</v>
      </c>
      <c r="E3593" s="14" t="str">
        <f aca="false">RAW_DATA!E3589</f>
        <v>2024-12-19</v>
      </c>
      <c r="F3593" s="14" t="str">
        <f aca="false">RAW_DATA!F3589</f>
        <v>2024-12-24</v>
      </c>
      <c r="G3593" s="2" t="str">
        <f aca="false">RAW_DATA!G3589</f>
        <v>Madhesh</v>
      </c>
      <c r="H3593" s="4" t="n">
        <f aca="false">RAW_DATA!H3589</f>
        <v>7246.05</v>
      </c>
      <c r="I3593" s="5" t="n">
        <f aca="false">RAW_DATA!I3589</f>
        <v>20</v>
      </c>
      <c r="J3593" s="2" t="str">
        <f aca="false">RAW_DATA!J3589</f>
        <v>Yes</v>
      </c>
      <c r="K3593" s="15" t="n">
        <f aca="false">IF(AND(F3593&lt;&gt;"",E3593&lt;&gt;""),DATEVALUE(F3593)-DATEVALUE(E3593),"")</f>
        <v>5</v>
      </c>
      <c r="L3593" s="4" t="n">
        <f aca="false">H3593*(1-I3593/100)</f>
        <v>5796.84</v>
      </c>
      <c r="M3593" s="4" t="n">
        <f aca="false">H3593*CALCULATIONS!$B$2</f>
        <v>4347.63</v>
      </c>
      <c r="N3593" s="4" t="n">
        <f aca="false">IF(J3593="Yes",H3593*CALCULATIONS!$B$3,0)</f>
        <v>1449.21</v>
      </c>
      <c r="O3593" s="4" t="n">
        <f aca="false">L3593-M3593-N3593</f>
        <v>0</v>
      </c>
      <c r="P3593" s="16" t="n">
        <f aca="false">IF(L3593&gt;0,O3593/L3593,"")</f>
        <v>0</v>
      </c>
    </row>
    <row r="3594" customFormat="false" ht="15" hidden="false" customHeight="false" outlineLevel="0" collapsed="false">
      <c r="A3594" s="2" t="str">
        <f aca="false">RAW_DATA!A3590</f>
        <v>ORD-103589</v>
      </c>
      <c r="B3594" s="2" t="str">
        <f aca="false">RAW_DATA!B3590</f>
        <v>CUST-5571</v>
      </c>
      <c r="C3594" s="2" t="str">
        <f aca="false">RAW_DATA!C3590</f>
        <v>Kids</v>
      </c>
      <c r="D3594" s="2" t="str">
        <f aca="false">RAW_DATA!D3590</f>
        <v>KID-DRESS-001</v>
      </c>
      <c r="E3594" s="14" t="str">
        <f aca="false">RAW_DATA!E3590</f>
        <v>2024-10-25</v>
      </c>
      <c r="F3594" s="14" t="str">
        <f aca="false">RAW_DATA!F3590</f>
        <v>2024-11-03</v>
      </c>
      <c r="G3594" s="2" t="str">
        <f aca="false">RAW_DATA!G3590</f>
        <v>Lumbini</v>
      </c>
      <c r="H3594" s="4" t="n">
        <f aca="false">RAW_DATA!H3590</f>
        <v>14130.24</v>
      </c>
      <c r="I3594" s="5" t="n">
        <f aca="false">RAW_DATA!I3590</f>
        <v>10</v>
      </c>
      <c r="J3594" s="2" t="str">
        <f aca="false">RAW_DATA!J3590</f>
        <v>No</v>
      </c>
      <c r="K3594" s="15" t="n">
        <f aca="false">IF(AND(F3594&lt;&gt;"",E3594&lt;&gt;""),DATEVALUE(F3594)-DATEVALUE(E3594),"")</f>
        <v>9</v>
      </c>
      <c r="L3594" s="4" t="n">
        <f aca="false">H3594*(1-I3594/100)</f>
        <v>12717.216</v>
      </c>
      <c r="M3594" s="4" t="n">
        <f aca="false">H3594*CALCULATIONS!$B$2</f>
        <v>8478.144</v>
      </c>
      <c r="N3594" s="4" t="n">
        <f aca="false">IF(J3594="Yes",H3594*CALCULATIONS!$B$3,0)</f>
        <v>0</v>
      </c>
      <c r="O3594" s="4" t="n">
        <f aca="false">L3594-M3594-N3594</f>
        <v>4239.072</v>
      </c>
      <c r="P3594" s="16" t="n">
        <f aca="false">IF(L3594&gt;0,O3594/L3594,"")</f>
        <v>0.333333333333333</v>
      </c>
    </row>
    <row r="3595" customFormat="false" ht="15" hidden="false" customHeight="false" outlineLevel="0" collapsed="false">
      <c r="A3595" s="2" t="str">
        <f aca="false">RAW_DATA!A3591</f>
        <v>ORD-103590</v>
      </c>
      <c r="B3595" s="2" t="str">
        <f aca="false">RAW_DATA!B3591</f>
        <v>CUST-1969</v>
      </c>
      <c r="C3595" s="2" t="str">
        <f aca="false">RAW_DATA!C3591</f>
        <v>Kids</v>
      </c>
      <c r="D3595" s="2" t="str">
        <f aca="false">RAW_DATA!D3591</f>
        <v>KID-SHORTS-001</v>
      </c>
      <c r="E3595" s="14" t="str">
        <f aca="false">RAW_DATA!E3591</f>
        <v>2024-11-21</v>
      </c>
      <c r="F3595" s="14" t="str">
        <f aca="false">RAW_DATA!F3591</f>
        <v>2024-11-27</v>
      </c>
      <c r="G3595" s="2" t="str">
        <f aca="false">RAW_DATA!G3591</f>
        <v>Bagmati</v>
      </c>
      <c r="H3595" s="4" t="n">
        <f aca="false">RAW_DATA!H3591</f>
        <v>6482.42</v>
      </c>
      <c r="I3595" s="5" t="n">
        <f aca="false">RAW_DATA!I3591</f>
        <v>15</v>
      </c>
      <c r="J3595" s="2" t="str">
        <f aca="false">RAW_DATA!J3591</f>
        <v>No</v>
      </c>
      <c r="K3595" s="15" t="n">
        <f aca="false">IF(AND(F3595&lt;&gt;"",E3595&lt;&gt;""),DATEVALUE(F3595)-DATEVALUE(E3595),"")</f>
        <v>6</v>
      </c>
      <c r="L3595" s="4" t="n">
        <f aca="false">H3595*(1-I3595/100)</f>
        <v>5510.057</v>
      </c>
      <c r="M3595" s="4" t="n">
        <f aca="false">H3595*CALCULATIONS!$B$2</f>
        <v>3889.452</v>
      </c>
      <c r="N3595" s="4" t="n">
        <f aca="false">IF(J3595="Yes",H3595*CALCULATIONS!$B$3,0)</f>
        <v>0</v>
      </c>
      <c r="O3595" s="4" t="n">
        <f aca="false">L3595-M3595-N3595</f>
        <v>1620.605</v>
      </c>
      <c r="P3595" s="16" t="n">
        <f aca="false">IF(L3595&gt;0,O3595/L3595,"")</f>
        <v>0.294117647058824</v>
      </c>
    </row>
    <row r="3596" customFormat="false" ht="15" hidden="false" customHeight="false" outlineLevel="0" collapsed="false">
      <c r="A3596" s="2" t="str">
        <f aca="false">RAW_DATA!A3592</f>
        <v>ORD-103591</v>
      </c>
      <c r="B3596" s="2" t="str">
        <f aca="false">RAW_DATA!B3592</f>
        <v>CUST-9266</v>
      </c>
      <c r="C3596" s="2" t="str">
        <f aca="false">RAW_DATA!C3592</f>
        <v>Men</v>
      </c>
      <c r="D3596" s="2" t="str">
        <f aca="false">RAW_DATA!D3592</f>
        <v>MEN-SHIRT-001</v>
      </c>
      <c r="E3596" s="14" t="str">
        <f aca="false">RAW_DATA!E3592</f>
        <v>2024-01-15</v>
      </c>
      <c r="F3596" s="14" t="str">
        <f aca="false">RAW_DATA!F3592</f>
        <v>2024-01-22</v>
      </c>
      <c r="G3596" s="2" t="str">
        <f aca="false">RAW_DATA!G3592</f>
        <v>Bagmati</v>
      </c>
      <c r="H3596" s="4" t="n">
        <f aca="false">RAW_DATA!H3592</f>
        <v>8850.85</v>
      </c>
      <c r="I3596" s="5" t="n">
        <f aca="false">RAW_DATA!I3592</f>
        <v>5</v>
      </c>
      <c r="J3596" s="2" t="str">
        <f aca="false">RAW_DATA!J3592</f>
        <v>No</v>
      </c>
      <c r="K3596" s="15" t="n">
        <f aca="false">IF(AND(F3596&lt;&gt;"",E3596&lt;&gt;""),DATEVALUE(F3596)-DATEVALUE(E3596),"")</f>
        <v>7</v>
      </c>
      <c r="L3596" s="4" t="n">
        <f aca="false">H3596*(1-I3596/100)</f>
        <v>8408.3075</v>
      </c>
      <c r="M3596" s="4" t="n">
        <f aca="false">H3596*CALCULATIONS!$B$2</f>
        <v>5310.51</v>
      </c>
      <c r="N3596" s="4" t="n">
        <f aca="false">IF(J3596="Yes",H3596*CALCULATIONS!$B$3,0)</f>
        <v>0</v>
      </c>
      <c r="O3596" s="4" t="n">
        <f aca="false">L3596-M3596-N3596</f>
        <v>3097.7975</v>
      </c>
      <c r="P3596" s="16" t="n">
        <f aca="false">IF(L3596&gt;0,O3596/L3596,"")</f>
        <v>0.368421052631579</v>
      </c>
    </row>
    <row r="3597" customFormat="false" ht="15" hidden="false" customHeight="false" outlineLevel="0" collapsed="false">
      <c r="A3597" s="2" t="str">
        <f aca="false">RAW_DATA!A3593</f>
        <v>ORD-103592</v>
      </c>
      <c r="B3597" s="2" t="str">
        <f aca="false">RAW_DATA!B3593</f>
        <v>CUST-9980</v>
      </c>
      <c r="C3597" s="2" t="str">
        <f aca="false">RAW_DATA!C3593</f>
        <v>Women</v>
      </c>
      <c r="D3597" s="2" t="str">
        <f aca="false">RAW_DATA!D3593</f>
        <v>WOM-LEHENGA-001</v>
      </c>
      <c r="E3597" s="14" t="str">
        <f aca="false">RAW_DATA!E3593</f>
        <v>2024-08-05</v>
      </c>
      <c r="F3597" s="14" t="str">
        <f aca="false">RAW_DATA!F3593</f>
        <v>2024-08-11</v>
      </c>
      <c r="G3597" s="2" t="str">
        <f aca="false">RAW_DATA!G3593</f>
        <v>Bagmati</v>
      </c>
      <c r="H3597" s="4" t="n">
        <f aca="false">RAW_DATA!H3593</f>
        <v>4092.39</v>
      </c>
      <c r="I3597" s="5" t="n">
        <f aca="false">RAW_DATA!I3593</f>
        <v>5</v>
      </c>
      <c r="J3597" s="2" t="str">
        <f aca="false">RAW_DATA!J3593</f>
        <v>Yes</v>
      </c>
      <c r="K3597" s="15" t="n">
        <f aca="false">IF(AND(F3597&lt;&gt;"",E3597&lt;&gt;""),DATEVALUE(F3597)-DATEVALUE(E3597),"")</f>
        <v>6</v>
      </c>
      <c r="L3597" s="4" t="n">
        <f aca="false">H3597*(1-I3597/100)</f>
        <v>3887.7705</v>
      </c>
      <c r="M3597" s="4" t="n">
        <f aca="false">H3597*CALCULATIONS!$B$2</f>
        <v>2455.434</v>
      </c>
      <c r="N3597" s="4" t="n">
        <f aca="false">IF(J3597="Yes",H3597*CALCULATIONS!$B$3,0)</f>
        <v>818.478</v>
      </c>
      <c r="O3597" s="4" t="n">
        <f aca="false">L3597-M3597-N3597</f>
        <v>613.8585</v>
      </c>
      <c r="P3597" s="16" t="n">
        <f aca="false">IF(L3597&gt;0,O3597/L3597,"")</f>
        <v>0.157894736842105</v>
      </c>
    </row>
    <row r="3598" customFormat="false" ht="15" hidden="false" customHeight="false" outlineLevel="0" collapsed="false">
      <c r="A3598" s="2" t="str">
        <f aca="false">RAW_DATA!A3594</f>
        <v>ORD-103593</v>
      </c>
      <c r="B3598" s="2" t="str">
        <f aca="false">RAW_DATA!B3594</f>
        <v>CUST-8488</v>
      </c>
      <c r="C3598" s="2" t="str">
        <f aca="false">RAW_DATA!C3594</f>
        <v>Women</v>
      </c>
      <c r="D3598" s="2" t="str">
        <f aca="false">RAW_DATA!D3594</f>
        <v>WOM-SAREE-001</v>
      </c>
      <c r="E3598" s="14" t="str">
        <f aca="false">RAW_DATA!E3594</f>
        <v>2024-02-29</v>
      </c>
      <c r="F3598" s="14" t="str">
        <f aca="false">RAW_DATA!F3594</f>
        <v>2024-03-05</v>
      </c>
      <c r="G3598" s="2" t="str">
        <f aca="false">RAW_DATA!G3594</f>
        <v>Bagmati</v>
      </c>
      <c r="H3598" s="4" t="n">
        <f aca="false">RAW_DATA!H3594</f>
        <v>745.17</v>
      </c>
      <c r="I3598" s="5" t="n">
        <f aca="false">RAW_DATA!I3594</f>
        <v>25</v>
      </c>
      <c r="J3598" s="2" t="str">
        <f aca="false">RAW_DATA!J3594</f>
        <v>No</v>
      </c>
      <c r="K3598" s="15" t="n">
        <f aca="false">IF(AND(F3598&lt;&gt;"",E3598&lt;&gt;""),DATEVALUE(F3598)-DATEVALUE(E3598),"")</f>
        <v>5</v>
      </c>
      <c r="L3598" s="4" t="n">
        <f aca="false">H3598*(1-I3598/100)</f>
        <v>558.8775</v>
      </c>
      <c r="M3598" s="4" t="n">
        <f aca="false">H3598*CALCULATIONS!$B$2</f>
        <v>447.102</v>
      </c>
      <c r="N3598" s="4" t="n">
        <f aca="false">IF(J3598="Yes",H3598*CALCULATIONS!$B$3,0)</f>
        <v>0</v>
      </c>
      <c r="O3598" s="4" t="n">
        <f aca="false">L3598-M3598-N3598</f>
        <v>111.7755</v>
      </c>
      <c r="P3598" s="16" t="n">
        <f aca="false">IF(L3598&gt;0,O3598/L3598,"")</f>
        <v>0.2</v>
      </c>
    </row>
    <row r="3599" customFormat="false" ht="15" hidden="false" customHeight="false" outlineLevel="0" collapsed="false">
      <c r="A3599" s="2" t="str">
        <f aca="false">RAW_DATA!A3595</f>
        <v>ORD-103594</v>
      </c>
      <c r="B3599" s="2" t="str">
        <f aca="false">RAW_DATA!B3595</f>
        <v>CUST-9380</v>
      </c>
      <c r="C3599" s="2" t="str">
        <f aca="false">RAW_DATA!C3595</f>
        <v>Men</v>
      </c>
      <c r="D3599" s="2" t="str">
        <f aca="false">RAW_DATA!D3595</f>
        <v>MEN-JEANS-002</v>
      </c>
      <c r="E3599" s="14" t="str">
        <f aca="false">RAW_DATA!E3595</f>
        <v>2024-11-21</v>
      </c>
      <c r="F3599" s="14" t="str">
        <f aca="false">RAW_DATA!F3595</f>
        <v>2024-11-28</v>
      </c>
      <c r="G3599" s="2" t="str">
        <f aca="false">RAW_DATA!G3595</f>
        <v>Madhesh</v>
      </c>
      <c r="H3599" s="4" t="n">
        <f aca="false">RAW_DATA!H3595</f>
        <v>807.05</v>
      </c>
      <c r="I3599" s="5" t="n">
        <f aca="false">RAW_DATA!I3595</f>
        <v>15</v>
      </c>
      <c r="J3599" s="2" t="str">
        <f aca="false">RAW_DATA!J3595</f>
        <v>No</v>
      </c>
      <c r="K3599" s="15" t="n">
        <f aca="false">IF(AND(F3599&lt;&gt;"",E3599&lt;&gt;""),DATEVALUE(F3599)-DATEVALUE(E3599),"")</f>
        <v>7</v>
      </c>
      <c r="L3599" s="4" t="n">
        <f aca="false">H3599*(1-I3599/100)</f>
        <v>685.9925</v>
      </c>
      <c r="M3599" s="4" t="n">
        <f aca="false">H3599*CALCULATIONS!$B$2</f>
        <v>484.23</v>
      </c>
      <c r="N3599" s="4" t="n">
        <f aca="false">IF(J3599="Yes",H3599*CALCULATIONS!$B$3,0)</f>
        <v>0</v>
      </c>
      <c r="O3599" s="4" t="n">
        <f aca="false">L3599-M3599-N3599</f>
        <v>201.7625</v>
      </c>
      <c r="P3599" s="16" t="n">
        <f aca="false">IF(L3599&gt;0,O3599/L3599,"")</f>
        <v>0.294117647058824</v>
      </c>
    </row>
    <row r="3600" customFormat="false" ht="15" hidden="false" customHeight="false" outlineLevel="0" collapsed="false">
      <c r="A3600" s="2" t="str">
        <f aca="false">RAW_DATA!A3596</f>
        <v>ORD-103595</v>
      </c>
      <c r="B3600" s="2" t="str">
        <f aca="false">RAW_DATA!B3596</f>
        <v>CUST-5846</v>
      </c>
      <c r="C3600" s="2" t="str">
        <f aca="false">RAW_DATA!C3596</f>
        <v>Women</v>
      </c>
      <c r="D3600" s="2" t="str">
        <f aca="false">RAW_DATA!D3596</f>
        <v>WOM-SAREE-001</v>
      </c>
      <c r="E3600" s="14" t="str">
        <f aca="false">RAW_DATA!E3596</f>
        <v>2024-08-08</v>
      </c>
      <c r="F3600" s="14" t="str">
        <f aca="false">RAW_DATA!F3596</f>
        <v>2024-08-15</v>
      </c>
      <c r="G3600" s="2" t="str">
        <f aca="false">RAW_DATA!G3596</f>
        <v>Sudurpashchim</v>
      </c>
      <c r="H3600" s="4" t="n">
        <f aca="false">RAW_DATA!H3596</f>
        <v>5804.31</v>
      </c>
      <c r="I3600" s="5" t="n">
        <f aca="false">RAW_DATA!I3596</f>
        <v>15</v>
      </c>
      <c r="J3600" s="2" t="str">
        <f aca="false">RAW_DATA!J3596</f>
        <v>No</v>
      </c>
      <c r="K3600" s="15" t="n">
        <f aca="false">IF(AND(F3600&lt;&gt;"",E3600&lt;&gt;""),DATEVALUE(F3600)-DATEVALUE(E3600),"")</f>
        <v>7</v>
      </c>
      <c r="L3600" s="4" t="n">
        <f aca="false">H3600*(1-I3600/100)</f>
        <v>4933.6635</v>
      </c>
      <c r="M3600" s="4" t="n">
        <f aca="false">H3600*CALCULATIONS!$B$2</f>
        <v>3482.586</v>
      </c>
      <c r="N3600" s="4" t="n">
        <f aca="false">IF(J3600="Yes",H3600*CALCULATIONS!$B$3,0)</f>
        <v>0</v>
      </c>
      <c r="O3600" s="4" t="n">
        <f aca="false">L3600-M3600-N3600</f>
        <v>1451.0775</v>
      </c>
      <c r="P3600" s="16" t="n">
        <f aca="false">IF(L3600&gt;0,O3600/L3600,"")</f>
        <v>0.294117647058824</v>
      </c>
    </row>
    <row r="3601" customFormat="false" ht="15" hidden="false" customHeight="false" outlineLevel="0" collapsed="false">
      <c r="A3601" s="2" t="str">
        <f aca="false">RAW_DATA!A3597</f>
        <v>ORD-103596</v>
      </c>
      <c r="B3601" s="2" t="str">
        <f aca="false">RAW_DATA!B3597</f>
        <v>CUST-6613</v>
      </c>
      <c r="C3601" s="2" t="str">
        <f aca="false">RAW_DATA!C3597</f>
        <v>Men</v>
      </c>
      <c r="D3601" s="2" t="str">
        <f aca="false">RAW_DATA!D3597</f>
        <v>MEN-TSHIRT-001</v>
      </c>
      <c r="E3601" s="14" t="str">
        <f aca="false">RAW_DATA!E3597</f>
        <v>2024-07-08</v>
      </c>
      <c r="F3601" s="14" t="str">
        <f aca="false">RAW_DATA!F3597</f>
        <v>2024-07-22</v>
      </c>
      <c r="G3601" s="2" t="str">
        <f aca="false">RAW_DATA!G3597</f>
        <v>Madhesh</v>
      </c>
      <c r="H3601" s="4" t="n">
        <f aca="false">RAW_DATA!H3597</f>
        <v>9368.28</v>
      </c>
      <c r="I3601" s="5" t="n">
        <f aca="false">RAW_DATA!I3597</f>
        <v>10</v>
      </c>
      <c r="J3601" s="2" t="str">
        <f aca="false">RAW_DATA!J3597</f>
        <v>Yes</v>
      </c>
      <c r="K3601" s="15" t="n">
        <f aca="false">IF(AND(F3601&lt;&gt;"",E3601&lt;&gt;""),DATEVALUE(F3601)-DATEVALUE(E3601),"")</f>
        <v>14</v>
      </c>
      <c r="L3601" s="4" t="n">
        <f aca="false">H3601*(1-I3601/100)</f>
        <v>8431.452</v>
      </c>
      <c r="M3601" s="4" t="n">
        <f aca="false">H3601*CALCULATIONS!$B$2</f>
        <v>5620.968</v>
      </c>
      <c r="N3601" s="4" t="n">
        <f aca="false">IF(J3601="Yes",H3601*CALCULATIONS!$B$3,0)</f>
        <v>1873.656</v>
      </c>
      <c r="O3601" s="4" t="n">
        <f aca="false">L3601-M3601-N3601</f>
        <v>936.828000000001</v>
      </c>
      <c r="P3601" s="16" t="n">
        <f aca="false">IF(L3601&gt;0,O3601/L3601,"")</f>
        <v>0.111111111111111</v>
      </c>
    </row>
    <row r="3602" customFormat="false" ht="15" hidden="false" customHeight="false" outlineLevel="0" collapsed="false">
      <c r="A3602" s="2" t="str">
        <f aca="false">RAW_DATA!A3598</f>
        <v>ORD-103597</v>
      </c>
      <c r="B3602" s="2" t="str">
        <f aca="false">RAW_DATA!B3598</f>
        <v>CUST-5921</v>
      </c>
      <c r="C3602" s="2" t="str">
        <f aca="false">RAW_DATA!C3598</f>
        <v>Men</v>
      </c>
      <c r="D3602" s="2" t="str">
        <f aca="false">RAW_DATA!D3598</f>
        <v>MEN-JEANS-002</v>
      </c>
      <c r="E3602" s="14" t="str">
        <f aca="false">RAW_DATA!E3598</f>
        <v>2024-12-29</v>
      </c>
      <c r="F3602" s="14" t="str">
        <f aca="false">RAW_DATA!F3598</f>
        <v>2025-01-05</v>
      </c>
      <c r="G3602" s="2" t="str">
        <f aca="false">RAW_DATA!G3598</f>
        <v>Lumbini</v>
      </c>
      <c r="H3602" s="4" t="n">
        <f aca="false">RAW_DATA!H3598</f>
        <v>2443.05</v>
      </c>
      <c r="I3602" s="5" t="n">
        <f aca="false">RAW_DATA!I3598</f>
        <v>15</v>
      </c>
      <c r="J3602" s="2" t="str">
        <f aca="false">RAW_DATA!J3598</f>
        <v>No</v>
      </c>
      <c r="K3602" s="15" t="n">
        <f aca="false">IF(AND(F3602&lt;&gt;"",E3602&lt;&gt;""),DATEVALUE(F3602)-DATEVALUE(E3602),"")</f>
        <v>7</v>
      </c>
      <c r="L3602" s="4" t="n">
        <f aca="false">H3602*(1-I3602/100)</f>
        <v>2076.5925</v>
      </c>
      <c r="M3602" s="4" t="n">
        <f aca="false">H3602*CALCULATIONS!$B$2</f>
        <v>1465.83</v>
      </c>
      <c r="N3602" s="4" t="n">
        <f aca="false">IF(J3602="Yes",H3602*CALCULATIONS!$B$3,0)</f>
        <v>0</v>
      </c>
      <c r="O3602" s="4" t="n">
        <f aca="false">L3602-M3602-N3602</f>
        <v>610.7625</v>
      </c>
      <c r="P3602" s="16" t="n">
        <f aca="false">IF(L3602&gt;0,O3602/L3602,"")</f>
        <v>0.294117647058824</v>
      </c>
    </row>
    <row r="3603" customFormat="false" ht="15" hidden="false" customHeight="false" outlineLevel="0" collapsed="false">
      <c r="A3603" s="2" t="str">
        <f aca="false">RAW_DATA!A3599</f>
        <v>ORD-103598</v>
      </c>
      <c r="B3603" s="2" t="str">
        <f aca="false">RAW_DATA!B3599</f>
        <v>CUST-3146</v>
      </c>
      <c r="C3603" s="2" t="str">
        <f aca="false">RAW_DATA!C3599</f>
        <v>Women</v>
      </c>
      <c r="D3603" s="2" t="str">
        <f aca="false">RAW_DATA!D3599</f>
        <v>WOM-JEANS-001</v>
      </c>
      <c r="E3603" s="14" t="str">
        <f aca="false">RAW_DATA!E3599</f>
        <v>2024-06-25</v>
      </c>
      <c r="F3603" s="14" t="str">
        <f aca="false">RAW_DATA!F3599</f>
        <v>2024-07-08</v>
      </c>
      <c r="G3603" s="2" t="str">
        <f aca="false">RAW_DATA!G3599</f>
        <v>Karnali</v>
      </c>
      <c r="H3603" s="4" t="n">
        <f aca="false">RAW_DATA!H3599</f>
        <v>3751.71</v>
      </c>
      <c r="I3603" s="5" t="n">
        <f aca="false">RAW_DATA!I3599</f>
        <v>20</v>
      </c>
      <c r="J3603" s="2" t="str">
        <f aca="false">RAW_DATA!J3599</f>
        <v>No</v>
      </c>
      <c r="K3603" s="15" t="n">
        <f aca="false">IF(AND(F3603&lt;&gt;"",E3603&lt;&gt;""),DATEVALUE(F3603)-DATEVALUE(E3603),"")</f>
        <v>13</v>
      </c>
      <c r="L3603" s="4" t="n">
        <f aca="false">H3603*(1-I3603/100)</f>
        <v>3001.368</v>
      </c>
      <c r="M3603" s="4" t="n">
        <f aca="false">H3603*CALCULATIONS!$B$2</f>
        <v>2251.026</v>
      </c>
      <c r="N3603" s="4" t="n">
        <f aca="false">IF(J3603="Yes",H3603*CALCULATIONS!$B$3,0)</f>
        <v>0</v>
      </c>
      <c r="O3603" s="4" t="n">
        <f aca="false">L3603-M3603-N3603</f>
        <v>750.342000000001</v>
      </c>
      <c r="P3603" s="16" t="n">
        <f aca="false">IF(L3603&gt;0,O3603/L3603,"")</f>
        <v>0.25</v>
      </c>
    </row>
    <row r="3604" customFormat="false" ht="15" hidden="false" customHeight="false" outlineLevel="0" collapsed="false">
      <c r="A3604" s="2" t="str">
        <f aca="false">RAW_DATA!A3600</f>
        <v>ORD-103599</v>
      </c>
      <c r="B3604" s="2" t="str">
        <f aca="false">RAW_DATA!B3600</f>
        <v>CUST-9202</v>
      </c>
      <c r="C3604" s="2" t="str">
        <f aca="false">RAW_DATA!C3600</f>
        <v>Women</v>
      </c>
      <c r="D3604" s="2" t="str">
        <f aca="false">RAW_DATA!D3600</f>
        <v>WOM-BLOUSE-001</v>
      </c>
      <c r="E3604" s="14" t="str">
        <f aca="false">RAW_DATA!E3600</f>
        <v>2024-12-08</v>
      </c>
      <c r="F3604" s="14" t="str">
        <f aca="false">RAW_DATA!F3600</f>
        <v>2024-12-16</v>
      </c>
      <c r="G3604" s="2" t="str">
        <f aca="false">RAW_DATA!G3600</f>
        <v>Bagmati</v>
      </c>
      <c r="H3604" s="4" t="n">
        <f aca="false">RAW_DATA!H3600</f>
        <v>14164.86</v>
      </c>
      <c r="I3604" s="5" t="n">
        <f aca="false">RAW_DATA!I3600</f>
        <v>0</v>
      </c>
      <c r="J3604" s="2" t="str">
        <f aca="false">RAW_DATA!J3600</f>
        <v>No</v>
      </c>
      <c r="K3604" s="15" t="n">
        <f aca="false">IF(AND(F3604&lt;&gt;"",E3604&lt;&gt;""),DATEVALUE(F3604)-DATEVALUE(E3604),"")</f>
        <v>8</v>
      </c>
      <c r="L3604" s="4" t="n">
        <f aca="false">H3604*(1-I3604/100)</f>
        <v>14164.86</v>
      </c>
      <c r="M3604" s="4" t="n">
        <f aca="false">H3604*CALCULATIONS!$B$2</f>
        <v>8498.916</v>
      </c>
      <c r="N3604" s="4" t="n">
        <f aca="false">IF(J3604="Yes",H3604*CALCULATIONS!$B$3,0)</f>
        <v>0</v>
      </c>
      <c r="O3604" s="4" t="n">
        <f aca="false">L3604-M3604-N3604</f>
        <v>5665.944</v>
      </c>
      <c r="P3604" s="16" t="n">
        <f aca="false">IF(L3604&gt;0,O3604/L3604,"")</f>
        <v>0.4</v>
      </c>
    </row>
    <row r="3605" customFormat="false" ht="15" hidden="false" customHeight="false" outlineLevel="0" collapsed="false">
      <c r="A3605" s="2" t="str">
        <f aca="false">RAW_DATA!A3601</f>
        <v>ORD-103600</v>
      </c>
      <c r="B3605" s="2" t="str">
        <f aca="false">RAW_DATA!B3601</f>
        <v>CUST-2516</v>
      </c>
      <c r="C3605" s="2" t="str">
        <f aca="false">RAW_DATA!C3601</f>
        <v>Men</v>
      </c>
      <c r="D3605" s="2" t="str">
        <f aca="false">RAW_DATA!D3601</f>
        <v>MEN-SHIRT-002</v>
      </c>
      <c r="E3605" s="14" t="str">
        <f aca="false">RAW_DATA!E3601</f>
        <v>2024-02-04</v>
      </c>
      <c r="F3605" s="14" t="str">
        <f aca="false">RAW_DATA!F3601</f>
        <v>2024-02-11</v>
      </c>
      <c r="G3605" s="2" t="str">
        <f aca="false">RAW_DATA!G3601</f>
        <v>Madhesh</v>
      </c>
      <c r="H3605" s="4" t="n">
        <f aca="false">RAW_DATA!H3601</f>
        <v>1896.07</v>
      </c>
      <c r="I3605" s="5" t="n">
        <f aca="false">RAW_DATA!I3601</f>
        <v>10</v>
      </c>
      <c r="J3605" s="2" t="str">
        <f aca="false">RAW_DATA!J3601</f>
        <v>No</v>
      </c>
      <c r="K3605" s="15" t="n">
        <f aca="false">IF(AND(F3605&lt;&gt;"",E3605&lt;&gt;""),DATEVALUE(F3605)-DATEVALUE(E3605),"")</f>
        <v>7</v>
      </c>
      <c r="L3605" s="4" t="n">
        <f aca="false">H3605*(1-I3605/100)</f>
        <v>1706.463</v>
      </c>
      <c r="M3605" s="4" t="n">
        <f aca="false">H3605*CALCULATIONS!$B$2</f>
        <v>1137.642</v>
      </c>
      <c r="N3605" s="4" t="n">
        <f aca="false">IF(J3605="Yes",H3605*CALCULATIONS!$B$3,0)</f>
        <v>0</v>
      </c>
      <c r="O3605" s="4" t="n">
        <f aca="false">L3605-M3605-N3605</f>
        <v>568.821</v>
      </c>
      <c r="P3605" s="16" t="n">
        <f aca="false">IF(L3605&gt;0,O3605/L3605,"")</f>
        <v>0.333333333333333</v>
      </c>
    </row>
    <row r="3606" customFormat="false" ht="15" hidden="false" customHeight="false" outlineLevel="0" collapsed="false">
      <c r="A3606" s="2" t="str">
        <f aca="false">RAW_DATA!A3602</f>
        <v>ORD-103601</v>
      </c>
      <c r="B3606" s="2" t="str">
        <f aca="false">RAW_DATA!B3602</f>
        <v>CUST-3220</v>
      </c>
      <c r="C3606" s="2" t="str">
        <f aca="false">RAW_DATA!C3602</f>
        <v>Men</v>
      </c>
      <c r="D3606" s="2" t="str">
        <f aca="false">RAW_DATA!D3602</f>
        <v>MEN-SUIT-001</v>
      </c>
      <c r="E3606" s="14" t="str">
        <f aca="false">RAW_DATA!E3602</f>
        <v>2024-03-17</v>
      </c>
      <c r="F3606" s="14" t="str">
        <f aca="false">RAW_DATA!F3602</f>
        <v>2024-03-19</v>
      </c>
      <c r="G3606" s="2" t="str">
        <f aca="false">RAW_DATA!G3602</f>
        <v>Madhesh</v>
      </c>
      <c r="H3606" s="4" t="n">
        <f aca="false">RAW_DATA!H3602</f>
        <v>4789.85</v>
      </c>
      <c r="I3606" s="5" t="n">
        <f aca="false">RAW_DATA!I3602</f>
        <v>25</v>
      </c>
      <c r="J3606" s="2" t="str">
        <f aca="false">RAW_DATA!J3602</f>
        <v>No</v>
      </c>
      <c r="K3606" s="15" t="n">
        <f aca="false">IF(AND(F3606&lt;&gt;"",E3606&lt;&gt;""),DATEVALUE(F3606)-DATEVALUE(E3606),"")</f>
        <v>2</v>
      </c>
      <c r="L3606" s="4" t="n">
        <f aca="false">H3606*(1-I3606/100)</f>
        <v>3592.3875</v>
      </c>
      <c r="M3606" s="4" t="n">
        <f aca="false">H3606*CALCULATIONS!$B$2</f>
        <v>2873.91</v>
      </c>
      <c r="N3606" s="4" t="n">
        <f aca="false">IF(J3606="Yes",H3606*CALCULATIONS!$B$3,0)</f>
        <v>0</v>
      </c>
      <c r="O3606" s="4" t="n">
        <f aca="false">L3606-M3606-N3606</f>
        <v>718.4775</v>
      </c>
      <c r="P3606" s="16" t="n">
        <f aca="false">IF(L3606&gt;0,O3606/L3606,"")</f>
        <v>0.2</v>
      </c>
    </row>
    <row r="3607" customFormat="false" ht="15" hidden="false" customHeight="false" outlineLevel="0" collapsed="false">
      <c r="A3607" s="2" t="str">
        <f aca="false">RAW_DATA!A3603</f>
        <v>ORD-103602</v>
      </c>
      <c r="B3607" s="2" t="str">
        <f aca="false">RAW_DATA!B3603</f>
        <v>CUST-3318</v>
      </c>
      <c r="C3607" s="2" t="str">
        <f aca="false">RAW_DATA!C3603</f>
        <v>Women</v>
      </c>
      <c r="D3607" s="2" t="str">
        <f aca="false">RAW_DATA!D3603</f>
        <v>WOM-LEHENGA-001</v>
      </c>
      <c r="E3607" s="14" t="str">
        <f aca="false">RAW_DATA!E3603</f>
        <v>2024-01-14</v>
      </c>
      <c r="F3607" s="14" t="str">
        <f aca="false">RAW_DATA!F3603</f>
        <v>2024-01-20</v>
      </c>
      <c r="G3607" s="2" t="str">
        <f aca="false">RAW_DATA!G3603</f>
        <v>Lumbini</v>
      </c>
      <c r="H3607" s="4" t="n">
        <f aca="false">RAW_DATA!H3603</f>
        <v>7216.83</v>
      </c>
      <c r="I3607" s="5" t="n">
        <f aca="false">RAW_DATA!I3603</f>
        <v>10</v>
      </c>
      <c r="J3607" s="2" t="str">
        <f aca="false">RAW_DATA!J3603</f>
        <v>No</v>
      </c>
      <c r="K3607" s="15" t="n">
        <f aca="false">IF(AND(F3607&lt;&gt;"",E3607&lt;&gt;""),DATEVALUE(F3607)-DATEVALUE(E3607),"")</f>
        <v>6</v>
      </c>
      <c r="L3607" s="4" t="n">
        <f aca="false">H3607*(1-I3607/100)</f>
        <v>6495.147</v>
      </c>
      <c r="M3607" s="4" t="n">
        <f aca="false">H3607*CALCULATIONS!$B$2</f>
        <v>4330.098</v>
      </c>
      <c r="N3607" s="4" t="n">
        <f aca="false">IF(J3607="Yes",H3607*CALCULATIONS!$B$3,0)</f>
        <v>0</v>
      </c>
      <c r="O3607" s="4" t="n">
        <f aca="false">L3607-M3607-N3607</f>
        <v>2165.049</v>
      </c>
      <c r="P3607" s="16" t="n">
        <f aca="false">IF(L3607&gt;0,O3607/L3607,"")</f>
        <v>0.333333333333333</v>
      </c>
    </row>
    <row r="3608" customFormat="false" ht="15" hidden="false" customHeight="false" outlineLevel="0" collapsed="false">
      <c r="A3608" s="2" t="str">
        <f aca="false">RAW_DATA!A3604</f>
        <v>ORD-103603</v>
      </c>
      <c r="B3608" s="2" t="str">
        <f aca="false">RAW_DATA!B3604</f>
        <v>CUST-3761</v>
      </c>
      <c r="C3608" s="2" t="str">
        <f aca="false">RAW_DATA!C3604</f>
        <v>Men</v>
      </c>
      <c r="D3608" s="2" t="str">
        <f aca="false">RAW_DATA!D3604</f>
        <v>MEN-SHIRT-001</v>
      </c>
      <c r="E3608" s="14" t="str">
        <f aca="false">RAW_DATA!E3604</f>
        <v>2024-05-03</v>
      </c>
      <c r="F3608" s="14" t="str">
        <f aca="false">RAW_DATA!F3604</f>
        <v>2024-05-06</v>
      </c>
      <c r="G3608" s="2" t="str">
        <f aca="false">RAW_DATA!G3604</f>
        <v>Bagmati</v>
      </c>
      <c r="H3608" s="4" t="n">
        <f aca="false">RAW_DATA!H3604</f>
        <v>5754.45</v>
      </c>
      <c r="I3608" s="5" t="n">
        <f aca="false">RAW_DATA!I3604</f>
        <v>25</v>
      </c>
      <c r="J3608" s="2" t="str">
        <f aca="false">RAW_DATA!J3604</f>
        <v>No</v>
      </c>
      <c r="K3608" s="15" t="n">
        <f aca="false">IF(AND(F3608&lt;&gt;"",E3608&lt;&gt;""),DATEVALUE(F3608)-DATEVALUE(E3608),"")</f>
        <v>3</v>
      </c>
      <c r="L3608" s="4" t="n">
        <f aca="false">H3608*(1-I3608/100)</f>
        <v>4315.8375</v>
      </c>
      <c r="M3608" s="4" t="n">
        <f aca="false">H3608*CALCULATIONS!$B$2</f>
        <v>3452.67</v>
      </c>
      <c r="N3608" s="4" t="n">
        <f aca="false">IF(J3608="Yes",H3608*CALCULATIONS!$B$3,0)</f>
        <v>0</v>
      </c>
      <c r="O3608" s="4" t="n">
        <f aca="false">L3608-M3608-N3608</f>
        <v>863.1675</v>
      </c>
      <c r="P3608" s="16" t="n">
        <f aca="false">IF(L3608&gt;0,O3608/L3608,"")</f>
        <v>0.2</v>
      </c>
    </row>
    <row r="3609" customFormat="false" ht="15" hidden="false" customHeight="false" outlineLevel="0" collapsed="false">
      <c r="A3609" s="2" t="str">
        <f aca="false">RAW_DATA!A3605</f>
        <v>ORD-103604</v>
      </c>
      <c r="B3609" s="2" t="str">
        <f aca="false">RAW_DATA!B3605</f>
        <v>CUST-8151</v>
      </c>
      <c r="C3609" s="2" t="str">
        <f aca="false">RAW_DATA!C3605</f>
        <v>Women</v>
      </c>
      <c r="D3609" s="2" t="str">
        <f aca="false">RAW_DATA!D3605</f>
        <v>WOM-JEANS-001</v>
      </c>
      <c r="E3609" s="14" t="str">
        <f aca="false">RAW_DATA!E3605</f>
        <v>2024-12-25</v>
      </c>
      <c r="F3609" s="14" t="str">
        <f aca="false">RAW_DATA!F3605</f>
        <v>2024-12-28</v>
      </c>
      <c r="G3609" s="2" t="str">
        <f aca="false">RAW_DATA!G3605</f>
        <v>Karnali</v>
      </c>
      <c r="H3609" s="4" t="n">
        <f aca="false">RAW_DATA!H3605</f>
        <v>639.3</v>
      </c>
      <c r="I3609" s="5" t="n">
        <f aca="false">RAW_DATA!I3605</f>
        <v>10</v>
      </c>
      <c r="J3609" s="2" t="str">
        <f aca="false">RAW_DATA!J3605</f>
        <v>No</v>
      </c>
      <c r="K3609" s="15" t="n">
        <f aca="false">IF(AND(F3609&lt;&gt;"",E3609&lt;&gt;""),DATEVALUE(F3609)-DATEVALUE(E3609),"")</f>
        <v>3</v>
      </c>
      <c r="L3609" s="4" t="n">
        <f aca="false">H3609*(1-I3609/100)</f>
        <v>575.37</v>
      </c>
      <c r="M3609" s="4" t="n">
        <f aca="false">H3609*CALCULATIONS!$B$2</f>
        <v>383.58</v>
      </c>
      <c r="N3609" s="4" t="n">
        <f aca="false">IF(J3609="Yes",H3609*CALCULATIONS!$B$3,0)</f>
        <v>0</v>
      </c>
      <c r="O3609" s="4" t="n">
        <f aca="false">L3609-M3609-N3609</f>
        <v>191.79</v>
      </c>
      <c r="P3609" s="16" t="n">
        <f aca="false">IF(L3609&gt;0,O3609/L3609,"")</f>
        <v>0.333333333333333</v>
      </c>
    </row>
    <row r="3610" customFormat="false" ht="15" hidden="false" customHeight="false" outlineLevel="0" collapsed="false">
      <c r="A3610" s="2" t="str">
        <f aca="false">RAW_DATA!A3606</f>
        <v>ORD-103605</v>
      </c>
      <c r="B3610" s="2" t="str">
        <f aca="false">RAW_DATA!B3606</f>
        <v>CUST-6926</v>
      </c>
      <c r="C3610" s="2" t="str">
        <f aca="false">RAW_DATA!C3606</f>
        <v>Men</v>
      </c>
      <c r="D3610" s="2" t="str">
        <f aca="false">RAW_DATA!D3606</f>
        <v>MEN-SHIRT-001</v>
      </c>
      <c r="E3610" s="14" t="str">
        <f aca="false">RAW_DATA!E3606</f>
        <v>2024-02-15</v>
      </c>
      <c r="F3610" s="14" t="str">
        <f aca="false">RAW_DATA!F3606</f>
        <v>2024-02-24</v>
      </c>
      <c r="G3610" s="2" t="str">
        <f aca="false">RAW_DATA!G3606</f>
        <v>Gandaki</v>
      </c>
      <c r="H3610" s="4" t="n">
        <f aca="false">RAW_DATA!H3606</f>
        <v>3052.4</v>
      </c>
      <c r="I3610" s="5" t="n">
        <f aca="false">RAW_DATA!I3606</f>
        <v>0</v>
      </c>
      <c r="J3610" s="2" t="str">
        <f aca="false">RAW_DATA!J3606</f>
        <v>No</v>
      </c>
      <c r="K3610" s="15" t="n">
        <f aca="false">IF(AND(F3610&lt;&gt;"",E3610&lt;&gt;""),DATEVALUE(F3610)-DATEVALUE(E3610),"")</f>
        <v>9</v>
      </c>
      <c r="L3610" s="4" t="n">
        <f aca="false">H3610*(1-I3610/100)</f>
        <v>3052.4</v>
      </c>
      <c r="M3610" s="4" t="n">
        <f aca="false">H3610*CALCULATIONS!$B$2</f>
        <v>1831.44</v>
      </c>
      <c r="N3610" s="4" t="n">
        <f aca="false">IF(J3610="Yes",H3610*CALCULATIONS!$B$3,0)</f>
        <v>0</v>
      </c>
      <c r="O3610" s="4" t="n">
        <f aca="false">L3610-M3610-N3610</f>
        <v>1220.96</v>
      </c>
      <c r="P3610" s="16" t="n">
        <f aca="false">IF(L3610&gt;0,O3610/L3610,"")</f>
        <v>0.4</v>
      </c>
    </row>
    <row r="3611" customFormat="false" ht="15" hidden="false" customHeight="false" outlineLevel="0" collapsed="false">
      <c r="A3611" s="2" t="str">
        <f aca="false">RAW_DATA!A3607</f>
        <v>ORD-103606</v>
      </c>
      <c r="B3611" s="2" t="str">
        <f aca="false">RAW_DATA!B3607</f>
        <v>CUST-8838</v>
      </c>
      <c r="C3611" s="2" t="str">
        <f aca="false">RAW_DATA!C3607</f>
        <v>Women</v>
      </c>
      <c r="D3611" s="2" t="str">
        <f aca="false">RAW_DATA!D3607</f>
        <v>WOM-DRESS-001</v>
      </c>
      <c r="E3611" s="14" t="str">
        <f aca="false">RAW_DATA!E3607</f>
        <v>2024-10-17</v>
      </c>
      <c r="F3611" s="14" t="str">
        <f aca="false">RAW_DATA!F3607</f>
        <v>2024-10-19</v>
      </c>
      <c r="G3611" s="2" t="str">
        <f aca="false">RAW_DATA!G3607</f>
        <v>Madhesh</v>
      </c>
      <c r="H3611" s="4" t="n">
        <f aca="false">RAW_DATA!H3607</f>
        <v>5096.28</v>
      </c>
      <c r="I3611" s="5" t="n">
        <f aca="false">RAW_DATA!I3607</f>
        <v>20</v>
      </c>
      <c r="J3611" s="2" t="str">
        <f aca="false">RAW_DATA!J3607</f>
        <v>Yes</v>
      </c>
      <c r="K3611" s="15" t="n">
        <f aca="false">IF(AND(F3611&lt;&gt;"",E3611&lt;&gt;""),DATEVALUE(F3611)-DATEVALUE(E3611),"")</f>
        <v>2</v>
      </c>
      <c r="L3611" s="4" t="n">
        <f aca="false">H3611*(1-I3611/100)</f>
        <v>4077.024</v>
      </c>
      <c r="M3611" s="4" t="n">
        <f aca="false">H3611*CALCULATIONS!$B$2</f>
        <v>3057.768</v>
      </c>
      <c r="N3611" s="4" t="n">
        <f aca="false">IF(J3611="Yes",H3611*CALCULATIONS!$B$3,0)</f>
        <v>1019.256</v>
      </c>
      <c r="O3611" s="4" t="n">
        <f aca="false">L3611-M3611-N3611</f>
        <v>0</v>
      </c>
      <c r="P3611" s="16" t="n">
        <f aca="false">IF(L3611&gt;0,O3611/L3611,"")</f>
        <v>0</v>
      </c>
    </row>
    <row r="3612" customFormat="false" ht="15" hidden="false" customHeight="false" outlineLevel="0" collapsed="false">
      <c r="A3612" s="2" t="str">
        <f aca="false">RAW_DATA!A3608</f>
        <v>ORD-103607</v>
      </c>
      <c r="B3612" s="2" t="str">
        <f aca="false">RAW_DATA!B3608</f>
        <v>CUST-7662</v>
      </c>
      <c r="C3612" s="2" t="str">
        <f aca="false">RAW_DATA!C3608</f>
        <v>Women</v>
      </c>
      <c r="D3612" s="2" t="str">
        <f aca="false">RAW_DATA!D3608</f>
        <v>WOM-JEANS-001</v>
      </c>
      <c r="E3612" s="14" t="str">
        <f aca="false">RAW_DATA!E3608</f>
        <v>2024-05-01</v>
      </c>
      <c r="F3612" s="14" t="str">
        <f aca="false">RAW_DATA!F3608</f>
        <v>2024-05-12</v>
      </c>
      <c r="G3612" s="2" t="str">
        <f aca="false">RAW_DATA!G3608</f>
        <v>Bagmati</v>
      </c>
      <c r="H3612" s="4" t="n">
        <f aca="false">RAW_DATA!H3608</f>
        <v>13708.01</v>
      </c>
      <c r="I3612" s="5" t="n">
        <f aca="false">RAW_DATA!I3608</f>
        <v>30</v>
      </c>
      <c r="J3612" s="2" t="str">
        <f aca="false">RAW_DATA!J3608</f>
        <v>No</v>
      </c>
      <c r="K3612" s="15" t="n">
        <f aca="false">IF(AND(F3612&lt;&gt;"",E3612&lt;&gt;""),DATEVALUE(F3612)-DATEVALUE(E3612),"")</f>
        <v>11</v>
      </c>
      <c r="L3612" s="4" t="n">
        <f aca="false">H3612*(1-I3612/100)</f>
        <v>9595.607</v>
      </c>
      <c r="M3612" s="4" t="n">
        <f aca="false">H3612*CALCULATIONS!$B$2</f>
        <v>8224.806</v>
      </c>
      <c r="N3612" s="4" t="n">
        <f aca="false">IF(J3612="Yes",H3612*CALCULATIONS!$B$3,0)</f>
        <v>0</v>
      </c>
      <c r="O3612" s="4" t="n">
        <f aca="false">L3612-M3612-N3612</f>
        <v>1370.801</v>
      </c>
      <c r="P3612" s="16" t="n">
        <f aca="false">IF(L3612&gt;0,O3612/L3612,"")</f>
        <v>0.142857142857143</v>
      </c>
    </row>
    <row r="3613" customFormat="false" ht="15" hidden="false" customHeight="false" outlineLevel="0" collapsed="false">
      <c r="A3613" s="2" t="str">
        <f aca="false">RAW_DATA!A3609</f>
        <v>ORD-103608</v>
      </c>
      <c r="B3613" s="2" t="str">
        <f aca="false">RAW_DATA!B3609</f>
        <v>CUST-4821</v>
      </c>
      <c r="C3613" s="2" t="str">
        <f aca="false">RAW_DATA!C3609</f>
        <v>Men</v>
      </c>
      <c r="D3613" s="2" t="str">
        <f aca="false">RAW_DATA!D3609</f>
        <v>MEN-CHINO-001</v>
      </c>
      <c r="E3613" s="14" t="str">
        <f aca="false">RAW_DATA!E3609</f>
        <v>2024-02-28</v>
      </c>
      <c r="F3613" s="14" t="str">
        <f aca="false">RAW_DATA!F3609</f>
        <v>2024-03-02</v>
      </c>
      <c r="G3613" s="2" t="str">
        <f aca="false">RAW_DATA!G3609</f>
        <v>Sudurpashchim</v>
      </c>
      <c r="H3613" s="4" t="n">
        <f aca="false">RAW_DATA!H3609</f>
        <v>14344.77</v>
      </c>
      <c r="I3613" s="5" t="n">
        <f aca="false">RAW_DATA!I3609</f>
        <v>0</v>
      </c>
      <c r="J3613" s="2" t="str">
        <f aca="false">RAW_DATA!J3609</f>
        <v>No</v>
      </c>
      <c r="K3613" s="15" t="n">
        <f aca="false">IF(AND(F3613&lt;&gt;"",E3613&lt;&gt;""),DATEVALUE(F3613)-DATEVALUE(E3613),"")</f>
        <v>3</v>
      </c>
      <c r="L3613" s="4" t="n">
        <f aca="false">H3613*(1-I3613/100)</f>
        <v>14344.77</v>
      </c>
      <c r="M3613" s="4" t="n">
        <f aca="false">H3613*CALCULATIONS!$B$2</f>
        <v>8606.862</v>
      </c>
      <c r="N3613" s="4" t="n">
        <f aca="false">IF(J3613="Yes",H3613*CALCULATIONS!$B$3,0)</f>
        <v>0</v>
      </c>
      <c r="O3613" s="4" t="n">
        <f aca="false">L3613-M3613-N3613</f>
        <v>5737.908</v>
      </c>
      <c r="P3613" s="16" t="n">
        <f aca="false">IF(L3613&gt;0,O3613/L3613,"")</f>
        <v>0.4</v>
      </c>
    </row>
    <row r="3614" customFormat="false" ht="15" hidden="false" customHeight="false" outlineLevel="0" collapsed="false">
      <c r="A3614" s="2" t="str">
        <f aca="false">RAW_DATA!A3610</f>
        <v>ORD-103609</v>
      </c>
      <c r="B3614" s="2" t="str">
        <f aca="false">RAW_DATA!B3610</f>
        <v>CUST-8084</v>
      </c>
      <c r="C3614" s="2" t="str">
        <f aca="false">RAW_DATA!C3610</f>
        <v>Men</v>
      </c>
      <c r="D3614" s="2" t="str">
        <f aca="false">RAW_DATA!D3610</f>
        <v>MEN-CHINO-001</v>
      </c>
      <c r="E3614" s="14" t="str">
        <f aca="false">RAW_DATA!E3610</f>
        <v>2024-04-19</v>
      </c>
      <c r="F3614" s="14" t="str">
        <f aca="false">RAW_DATA!F3610</f>
        <v>2024-04-25</v>
      </c>
      <c r="G3614" s="2" t="str">
        <f aca="false">RAW_DATA!G3610</f>
        <v>Lumbini</v>
      </c>
      <c r="H3614" s="4" t="n">
        <f aca="false">RAW_DATA!H3610</f>
        <v>1495.53</v>
      </c>
      <c r="I3614" s="5" t="n">
        <f aca="false">RAW_DATA!I3610</f>
        <v>15</v>
      </c>
      <c r="J3614" s="2" t="str">
        <f aca="false">RAW_DATA!J3610</f>
        <v>No</v>
      </c>
      <c r="K3614" s="15" t="n">
        <f aca="false">IF(AND(F3614&lt;&gt;"",E3614&lt;&gt;""),DATEVALUE(F3614)-DATEVALUE(E3614),"")</f>
        <v>6</v>
      </c>
      <c r="L3614" s="4" t="n">
        <f aca="false">H3614*(1-I3614/100)</f>
        <v>1271.2005</v>
      </c>
      <c r="M3614" s="4" t="n">
        <f aca="false">H3614*CALCULATIONS!$B$2</f>
        <v>897.318</v>
      </c>
      <c r="N3614" s="4" t="n">
        <f aca="false">IF(J3614="Yes",H3614*CALCULATIONS!$B$3,0)</f>
        <v>0</v>
      </c>
      <c r="O3614" s="4" t="n">
        <f aca="false">L3614-M3614-N3614</f>
        <v>373.8825</v>
      </c>
      <c r="P3614" s="16" t="n">
        <f aca="false">IF(L3614&gt;0,O3614/L3614,"")</f>
        <v>0.294117647058824</v>
      </c>
    </row>
    <row r="3615" customFormat="false" ht="15" hidden="false" customHeight="false" outlineLevel="0" collapsed="false">
      <c r="A3615" s="2" t="str">
        <f aca="false">RAW_DATA!A3611</f>
        <v>ORD-103610</v>
      </c>
      <c r="B3615" s="2" t="str">
        <f aca="false">RAW_DATA!B3611</f>
        <v>CUST-2900</v>
      </c>
      <c r="C3615" s="2" t="str">
        <f aca="false">RAW_DATA!C3611</f>
        <v>Women</v>
      </c>
      <c r="D3615" s="2" t="str">
        <f aca="false">RAW_DATA!D3611</f>
        <v>WOM-SUIT-001</v>
      </c>
      <c r="E3615" s="14" t="str">
        <f aca="false">RAW_DATA!E3611</f>
        <v>2024-09-09</v>
      </c>
      <c r="F3615" s="14" t="str">
        <f aca="false">RAW_DATA!F3611</f>
        <v>2024-09-13</v>
      </c>
      <c r="G3615" s="2" t="str">
        <f aca="false">RAW_DATA!G3611</f>
        <v>Madhesh</v>
      </c>
      <c r="H3615" s="4" t="n">
        <f aca="false">RAW_DATA!H3611</f>
        <v>1764.17</v>
      </c>
      <c r="I3615" s="5" t="n">
        <f aca="false">RAW_DATA!I3611</f>
        <v>15</v>
      </c>
      <c r="J3615" s="2" t="str">
        <f aca="false">RAW_DATA!J3611</f>
        <v>No</v>
      </c>
      <c r="K3615" s="15" t="n">
        <f aca="false">IF(AND(F3615&lt;&gt;"",E3615&lt;&gt;""),DATEVALUE(F3615)-DATEVALUE(E3615),"")</f>
        <v>4</v>
      </c>
      <c r="L3615" s="4" t="n">
        <f aca="false">H3615*(1-I3615/100)</f>
        <v>1499.5445</v>
      </c>
      <c r="M3615" s="4" t="n">
        <f aca="false">H3615*CALCULATIONS!$B$2</f>
        <v>1058.502</v>
      </c>
      <c r="N3615" s="4" t="n">
        <f aca="false">IF(J3615="Yes",H3615*CALCULATIONS!$B$3,0)</f>
        <v>0</v>
      </c>
      <c r="O3615" s="4" t="n">
        <f aca="false">L3615-M3615-N3615</f>
        <v>441.0425</v>
      </c>
      <c r="P3615" s="16" t="n">
        <f aca="false">IF(L3615&gt;0,O3615/L3615,"")</f>
        <v>0.294117647058824</v>
      </c>
    </row>
    <row r="3616" customFormat="false" ht="15" hidden="false" customHeight="false" outlineLevel="0" collapsed="false">
      <c r="A3616" s="2" t="str">
        <f aca="false">RAW_DATA!A3612</f>
        <v>ORD-103611</v>
      </c>
      <c r="B3616" s="2" t="str">
        <f aca="false">RAW_DATA!B3612</f>
        <v>CUST-4666</v>
      </c>
      <c r="C3616" s="2" t="str">
        <f aca="false">RAW_DATA!C3612</f>
        <v>Women</v>
      </c>
      <c r="D3616" s="2" t="str">
        <f aca="false">RAW_DATA!D3612</f>
        <v>WOM-DRESS-001</v>
      </c>
      <c r="E3616" s="14" t="str">
        <f aca="false">RAW_DATA!E3612</f>
        <v>2024-12-22</v>
      </c>
      <c r="F3616" s="14" t="str">
        <f aca="false">RAW_DATA!F3612</f>
        <v>2024-12-29</v>
      </c>
      <c r="G3616" s="2" t="str">
        <f aca="false">RAW_DATA!G3612</f>
        <v>Bagmati</v>
      </c>
      <c r="H3616" s="4" t="n">
        <f aca="false">RAW_DATA!H3612</f>
        <v>9479.06</v>
      </c>
      <c r="I3616" s="5" t="n">
        <f aca="false">RAW_DATA!I3612</f>
        <v>5</v>
      </c>
      <c r="J3616" s="2" t="str">
        <f aca="false">RAW_DATA!J3612</f>
        <v>No</v>
      </c>
      <c r="K3616" s="15" t="n">
        <f aca="false">IF(AND(F3616&lt;&gt;"",E3616&lt;&gt;""),DATEVALUE(F3616)-DATEVALUE(E3616),"")</f>
        <v>7</v>
      </c>
      <c r="L3616" s="4" t="n">
        <f aca="false">H3616*(1-I3616/100)</f>
        <v>9005.107</v>
      </c>
      <c r="M3616" s="4" t="n">
        <f aca="false">H3616*CALCULATIONS!$B$2</f>
        <v>5687.436</v>
      </c>
      <c r="N3616" s="4" t="n">
        <f aca="false">IF(J3616="Yes",H3616*CALCULATIONS!$B$3,0)</f>
        <v>0</v>
      </c>
      <c r="O3616" s="4" t="n">
        <f aca="false">L3616-M3616-N3616</f>
        <v>3317.671</v>
      </c>
      <c r="P3616" s="16" t="n">
        <f aca="false">IF(L3616&gt;0,O3616/L3616,"")</f>
        <v>0.368421052631579</v>
      </c>
    </row>
    <row r="3617" customFormat="false" ht="15" hidden="false" customHeight="false" outlineLevel="0" collapsed="false">
      <c r="A3617" s="2" t="str">
        <f aca="false">RAW_DATA!A3613</f>
        <v>ORD-103612</v>
      </c>
      <c r="B3617" s="2" t="str">
        <f aca="false">RAW_DATA!B3613</f>
        <v>CUST-1831</v>
      </c>
      <c r="C3617" s="2" t="str">
        <f aca="false">RAW_DATA!C3613</f>
        <v>Men</v>
      </c>
      <c r="D3617" s="2" t="str">
        <f aca="false">RAW_DATA!D3613</f>
        <v>MEN-JACKET-001</v>
      </c>
      <c r="E3617" s="14" t="str">
        <f aca="false">RAW_DATA!E3613</f>
        <v>2024-03-24</v>
      </c>
      <c r="F3617" s="14" t="str">
        <f aca="false">RAW_DATA!F3613</f>
        <v>2024-03-31</v>
      </c>
      <c r="G3617" s="2" t="str">
        <f aca="false">RAW_DATA!G3613</f>
        <v>Gandaki</v>
      </c>
      <c r="H3617" s="4" t="n">
        <f aca="false">RAW_DATA!H3613</f>
        <v>8627.01</v>
      </c>
      <c r="I3617" s="5" t="n">
        <f aca="false">RAW_DATA!I3613</f>
        <v>10</v>
      </c>
      <c r="J3617" s="2" t="str">
        <f aca="false">RAW_DATA!J3613</f>
        <v>No</v>
      </c>
      <c r="K3617" s="15" t="n">
        <f aca="false">IF(AND(F3617&lt;&gt;"",E3617&lt;&gt;""),DATEVALUE(F3617)-DATEVALUE(E3617),"")</f>
        <v>7</v>
      </c>
      <c r="L3617" s="4" t="n">
        <f aca="false">H3617*(1-I3617/100)</f>
        <v>7764.309</v>
      </c>
      <c r="M3617" s="4" t="n">
        <f aca="false">H3617*CALCULATIONS!$B$2</f>
        <v>5176.206</v>
      </c>
      <c r="N3617" s="4" t="n">
        <f aca="false">IF(J3617="Yes",H3617*CALCULATIONS!$B$3,0)</f>
        <v>0</v>
      </c>
      <c r="O3617" s="4" t="n">
        <f aca="false">L3617-M3617-N3617</f>
        <v>2588.103</v>
      </c>
      <c r="P3617" s="16" t="n">
        <f aca="false">IF(L3617&gt;0,O3617/L3617,"")</f>
        <v>0.333333333333333</v>
      </c>
    </row>
    <row r="3618" customFormat="false" ht="15" hidden="false" customHeight="false" outlineLevel="0" collapsed="false">
      <c r="A3618" s="2" t="str">
        <f aca="false">RAW_DATA!A3614</f>
        <v>ORD-103613</v>
      </c>
      <c r="B3618" s="2" t="str">
        <f aca="false">RAW_DATA!B3614</f>
        <v>CUST-4084</v>
      </c>
      <c r="C3618" s="2" t="str">
        <f aca="false">RAW_DATA!C3614</f>
        <v>Women</v>
      </c>
      <c r="D3618" s="2" t="str">
        <f aca="false">RAW_DATA!D3614</f>
        <v>WOM-CARDIGAN-001</v>
      </c>
      <c r="E3618" s="14" t="str">
        <f aca="false">RAW_DATA!E3614</f>
        <v>2024-07-30</v>
      </c>
      <c r="F3618" s="14" t="str">
        <f aca="false">RAW_DATA!F3614</f>
        <v>2024-08-03</v>
      </c>
      <c r="G3618" s="2" t="str">
        <f aca="false">RAW_DATA!G3614</f>
        <v>Lumbini</v>
      </c>
      <c r="H3618" s="4" t="n">
        <f aca="false">RAW_DATA!H3614</f>
        <v>6007.77</v>
      </c>
      <c r="I3618" s="5" t="n">
        <f aca="false">RAW_DATA!I3614</f>
        <v>20</v>
      </c>
      <c r="J3618" s="2" t="str">
        <f aca="false">RAW_DATA!J3614</f>
        <v>No</v>
      </c>
      <c r="K3618" s="15" t="n">
        <f aca="false">IF(AND(F3618&lt;&gt;"",E3618&lt;&gt;""),DATEVALUE(F3618)-DATEVALUE(E3618),"")</f>
        <v>4</v>
      </c>
      <c r="L3618" s="4" t="n">
        <f aca="false">H3618*(1-I3618/100)</f>
        <v>4806.216</v>
      </c>
      <c r="M3618" s="4" t="n">
        <f aca="false">H3618*CALCULATIONS!$B$2</f>
        <v>3604.662</v>
      </c>
      <c r="N3618" s="4" t="n">
        <f aca="false">IF(J3618="Yes",H3618*CALCULATIONS!$B$3,0)</f>
        <v>0</v>
      </c>
      <c r="O3618" s="4" t="n">
        <f aca="false">L3618-M3618-N3618</f>
        <v>1201.554</v>
      </c>
      <c r="P3618" s="16" t="n">
        <f aca="false">IF(L3618&gt;0,O3618/L3618,"")</f>
        <v>0.25</v>
      </c>
    </row>
    <row r="3619" customFormat="false" ht="15" hidden="false" customHeight="false" outlineLevel="0" collapsed="false">
      <c r="A3619" s="2" t="str">
        <f aca="false">RAW_DATA!A3615</f>
        <v>ORD-103614</v>
      </c>
      <c r="B3619" s="2" t="str">
        <f aca="false">RAW_DATA!B3615</f>
        <v>CUST-4554</v>
      </c>
      <c r="C3619" s="2" t="str">
        <f aca="false">RAW_DATA!C3615</f>
        <v>Men</v>
      </c>
      <c r="D3619" s="2" t="str">
        <f aca="false">RAW_DATA!D3615</f>
        <v>MEN-KURTA-001</v>
      </c>
      <c r="E3619" s="14" t="str">
        <f aca="false">RAW_DATA!E3615</f>
        <v>2024-01-19</v>
      </c>
      <c r="F3619" s="14" t="str">
        <f aca="false">RAW_DATA!F3615</f>
        <v>2024-01-25</v>
      </c>
      <c r="G3619" s="2" t="str">
        <f aca="false">RAW_DATA!G3615</f>
        <v>Bagmati</v>
      </c>
      <c r="H3619" s="4" t="n">
        <f aca="false">RAW_DATA!H3615</f>
        <v>13098.46</v>
      </c>
      <c r="I3619" s="5" t="n">
        <f aca="false">RAW_DATA!I3615</f>
        <v>20</v>
      </c>
      <c r="J3619" s="2" t="str">
        <f aca="false">RAW_DATA!J3615</f>
        <v>Yes</v>
      </c>
      <c r="K3619" s="15" t="n">
        <f aca="false">IF(AND(F3619&lt;&gt;"",E3619&lt;&gt;""),DATEVALUE(F3619)-DATEVALUE(E3619),"")</f>
        <v>6</v>
      </c>
      <c r="L3619" s="4" t="n">
        <f aca="false">H3619*(1-I3619/100)</f>
        <v>10478.768</v>
      </c>
      <c r="M3619" s="4" t="n">
        <f aca="false">H3619*CALCULATIONS!$B$2</f>
        <v>7859.076</v>
      </c>
      <c r="N3619" s="4" t="n">
        <f aca="false">IF(J3619="Yes",H3619*CALCULATIONS!$B$3,0)</f>
        <v>2619.692</v>
      </c>
      <c r="O3619" s="4" t="n">
        <f aca="false">L3619-M3619-N3619</f>
        <v>0</v>
      </c>
      <c r="P3619" s="16" t="n">
        <f aca="false">IF(L3619&gt;0,O3619/L3619,"")</f>
        <v>0</v>
      </c>
    </row>
    <row r="3620" customFormat="false" ht="15" hidden="false" customHeight="false" outlineLevel="0" collapsed="false">
      <c r="A3620" s="2" t="str">
        <f aca="false">RAW_DATA!A3616</f>
        <v>ORD-103615</v>
      </c>
      <c r="B3620" s="2" t="str">
        <f aca="false">RAW_DATA!B3616</f>
        <v>CUST-4825</v>
      </c>
      <c r="C3620" s="2" t="str">
        <f aca="false">RAW_DATA!C3616</f>
        <v>Men</v>
      </c>
      <c r="D3620" s="2" t="str">
        <f aca="false">RAW_DATA!D3616</f>
        <v>MEN-POLO-001</v>
      </c>
      <c r="E3620" s="14" t="str">
        <f aca="false">RAW_DATA!E3616</f>
        <v>2024-04-15</v>
      </c>
      <c r="F3620" s="14" t="str">
        <f aca="false">RAW_DATA!F3616</f>
        <v>2024-04-17</v>
      </c>
      <c r="G3620" s="2" t="str">
        <f aca="false">RAW_DATA!G3616</f>
        <v>Sudurpashchim</v>
      </c>
      <c r="H3620" s="4" t="n">
        <f aca="false">RAW_DATA!H3616</f>
        <v>12341.29</v>
      </c>
      <c r="I3620" s="5" t="n">
        <f aca="false">RAW_DATA!I3616</f>
        <v>25</v>
      </c>
      <c r="J3620" s="2" t="str">
        <f aca="false">RAW_DATA!J3616</f>
        <v>No</v>
      </c>
      <c r="K3620" s="15" t="n">
        <f aca="false">IF(AND(F3620&lt;&gt;"",E3620&lt;&gt;""),DATEVALUE(F3620)-DATEVALUE(E3620),"")</f>
        <v>2</v>
      </c>
      <c r="L3620" s="4" t="n">
        <f aca="false">H3620*(1-I3620/100)</f>
        <v>9255.9675</v>
      </c>
      <c r="M3620" s="4" t="n">
        <f aca="false">H3620*CALCULATIONS!$B$2</f>
        <v>7404.774</v>
      </c>
      <c r="N3620" s="4" t="n">
        <f aca="false">IF(J3620="Yes",H3620*CALCULATIONS!$B$3,0)</f>
        <v>0</v>
      </c>
      <c r="O3620" s="4" t="n">
        <f aca="false">L3620-M3620-N3620</f>
        <v>1851.1935</v>
      </c>
      <c r="P3620" s="16" t="n">
        <f aca="false">IF(L3620&gt;0,O3620/L3620,"")</f>
        <v>0.2</v>
      </c>
    </row>
    <row r="3621" customFormat="false" ht="15" hidden="false" customHeight="false" outlineLevel="0" collapsed="false">
      <c r="A3621" s="2" t="str">
        <f aca="false">RAW_DATA!A3617</f>
        <v>ORD-103616</v>
      </c>
      <c r="B3621" s="2" t="str">
        <f aca="false">RAW_DATA!B3617</f>
        <v>CUST-8934</v>
      </c>
      <c r="C3621" s="2" t="str">
        <f aca="false">RAW_DATA!C3617</f>
        <v>Women</v>
      </c>
      <c r="D3621" s="2" t="str">
        <f aca="false">RAW_DATA!D3617</f>
        <v>WOM-LEHENGA-001</v>
      </c>
      <c r="E3621" s="14" t="str">
        <f aca="false">RAW_DATA!E3617</f>
        <v>2024-12-30</v>
      </c>
      <c r="F3621" s="14" t="str">
        <f aca="false">RAW_DATA!F3617</f>
        <v>2025-01-09</v>
      </c>
      <c r="G3621" s="2" t="str">
        <f aca="false">RAW_DATA!G3617</f>
        <v>Madhesh</v>
      </c>
      <c r="H3621" s="4" t="n">
        <f aca="false">RAW_DATA!H3617</f>
        <v>14620.09</v>
      </c>
      <c r="I3621" s="5" t="n">
        <f aca="false">RAW_DATA!I3617</f>
        <v>10</v>
      </c>
      <c r="J3621" s="2" t="str">
        <f aca="false">RAW_DATA!J3617</f>
        <v>No</v>
      </c>
      <c r="K3621" s="15" t="n">
        <f aca="false">IF(AND(F3621&lt;&gt;"",E3621&lt;&gt;""),DATEVALUE(F3621)-DATEVALUE(E3621),"")</f>
        <v>10</v>
      </c>
      <c r="L3621" s="4" t="n">
        <f aca="false">H3621*(1-I3621/100)</f>
        <v>13158.081</v>
      </c>
      <c r="M3621" s="4" t="n">
        <f aca="false">H3621*CALCULATIONS!$B$2</f>
        <v>8772.054</v>
      </c>
      <c r="N3621" s="4" t="n">
        <f aca="false">IF(J3621="Yes",H3621*CALCULATIONS!$B$3,0)</f>
        <v>0</v>
      </c>
      <c r="O3621" s="4" t="n">
        <f aca="false">L3621-M3621-N3621</f>
        <v>4386.027</v>
      </c>
      <c r="P3621" s="16" t="n">
        <f aca="false">IF(L3621&gt;0,O3621/L3621,"")</f>
        <v>0.333333333333333</v>
      </c>
    </row>
    <row r="3622" customFormat="false" ht="15" hidden="false" customHeight="false" outlineLevel="0" collapsed="false">
      <c r="A3622" s="2" t="str">
        <f aca="false">RAW_DATA!A3618</f>
        <v>ORD-103617</v>
      </c>
      <c r="B3622" s="2" t="str">
        <f aca="false">RAW_DATA!B3618</f>
        <v>CUST-8850</v>
      </c>
      <c r="C3622" s="2" t="str">
        <f aca="false">RAW_DATA!C3618</f>
        <v>Men</v>
      </c>
      <c r="D3622" s="2" t="str">
        <f aca="false">RAW_DATA!D3618</f>
        <v>MEN-JEANS-002</v>
      </c>
      <c r="E3622" s="14" t="str">
        <f aca="false">RAW_DATA!E3618</f>
        <v>2024-02-28</v>
      </c>
      <c r="F3622" s="14" t="str">
        <f aca="false">RAW_DATA!F3618</f>
        <v>2024-03-09</v>
      </c>
      <c r="G3622" s="2" t="str">
        <f aca="false">RAW_DATA!G3618</f>
        <v>Lumbini</v>
      </c>
      <c r="H3622" s="4" t="n">
        <f aca="false">RAW_DATA!H3618</f>
        <v>1837.5</v>
      </c>
      <c r="I3622" s="5" t="n">
        <f aca="false">RAW_DATA!I3618</f>
        <v>20</v>
      </c>
      <c r="J3622" s="2" t="str">
        <f aca="false">RAW_DATA!J3618</f>
        <v>No</v>
      </c>
      <c r="K3622" s="15" t="n">
        <f aca="false">IF(AND(F3622&lt;&gt;"",E3622&lt;&gt;""),DATEVALUE(F3622)-DATEVALUE(E3622),"")</f>
        <v>10</v>
      </c>
      <c r="L3622" s="4" t="n">
        <f aca="false">H3622*(1-I3622/100)</f>
        <v>1470</v>
      </c>
      <c r="M3622" s="4" t="n">
        <f aca="false">H3622*CALCULATIONS!$B$2</f>
        <v>1102.5</v>
      </c>
      <c r="N3622" s="4" t="n">
        <f aca="false">IF(J3622="Yes",H3622*CALCULATIONS!$B$3,0)</f>
        <v>0</v>
      </c>
      <c r="O3622" s="4" t="n">
        <f aca="false">L3622-M3622-N3622</f>
        <v>367.5</v>
      </c>
      <c r="P3622" s="16" t="n">
        <f aca="false">IF(L3622&gt;0,O3622/L3622,"")</f>
        <v>0.25</v>
      </c>
    </row>
    <row r="3623" customFormat="false" ht="15" hidden="false" customHeight="false" outlineLevel="0" collapsed="false">
      <c r="A3623" s="2" t="str">
        <f aca="false">RAW_DATA!A3619</f>
        <v>ORD-103618</v>
      </c>
      <c r="B3623" s="2" t="str">
        <f aca="false">RAW_DATA!B3619</f>
        <v>CUST-5079</v>
      </c>
      <c r="C3623" s="2" t="str">
        <f aca="false">RAW_DATA!C3619</f>
        <v>Men</v>
      </c>
      <c r="D3623" s="2" t="str">
        <f aca="false">RAW_DATA!D3619</f>
        <v>MEN-SUIT-001</v>
      </c>
      <c r="E3623" s="14" t="str">
        <f aca="false">RAW_DATA!E3619</f>
        <v>2024-04-15</v>
      </c>
      <c r="F3623" s="14" t="str">
        <f aca="false">RAW_DATA!F3619</f>
        <v>2024-04-23</v>
      </c>
      <c r="G3623" s="2" t="str">
        <f aca="false">RAW_DATA!G3619</f>
        <v>Karnali</v>
      </c>
      <c r="H3623" s="4" t="n">
        <f aca="false">RAW_DATA!H3619</f>
        <v>2124.21</v>
      </c>
      <c r="I3623" s="5" t="n">
        <f aca="false">RAW_DATA!I3619</f>
        <v>0</v>
      </c>
      <c r="J3623" s="2" t="str">
        <f aca="false">RAW_DATA!J3619</f>
        <v>Yes</v>
      </c>
      <c r="K3623" s="15" t="n">
        <f aca="false">IF(AND(F3623&lt;&gt;"",E3623&lt;&gt;""),DATEVALUE(F3623)-DATEVALUE(E3623),"")</f>
        <v>8</v>
      </c>
      <c r="L3623" s="4" t="n">
        <f aca="false">H3623*(1-I3623/100)</f>
        <v>2124.21</v>
      </c>
      <c r="M3623" s="4" t="n">
        <f aca="false">H3623*CALCULATIONS!$B$2</f>
        <v>1274.526</v>
      </c>
      <c r="N3623" s="4" t="n">
        <f aca="false">IF(J3623="Yes",H3623*CALCULATIONS!$B$3,0)</f>
        <v>424.842</v>
      </c>
      <c r="O3623" s="4" t="n">
        <f aca="false">L3623-M3623-N3623</f>
        <v>424.842</v>
      </c>
      <c r="P3623" s="16" t="n">
        <f aca="false">IF(L3623&gt;0,O3623/L3623,"")</f>
        <v>0.2</v>
      </c>
    </row>
    <row r="3624" customFormat="false" ht="15" hidden="false" customHeight="false" outlineLevel="0" collapsed="false">
      <c r="A3624" s="2" t="str">
        <f aca="false">RAW_DATA!A3620</f>
        <v>ORD-103619</v>
      </c>
      <c r="B3624" s="2" t="str">
        <f aca="false">RAW_DATA!B3620</f>
        <v>CUST-8778</v>
      </c>
      <c r="C3624" s="2" t="str">
        <f aca="false">RAW_DATA!C3620</f>
        <v>Men</v>
      </c>
      <c r="D3624" s="2" t="str">
        <f aca="false">RAW_DATA!D3620</f>
        <v>MEN-JACKET-001</v>
      </c>
      <c r="E3624" s="14" t="str">
        <f aca="false">RAW_DATA!E3620</f>
        <v>2024-09-09</v>
      </c>
      <c r="F3624" s="14" t="str">
        <f aca="false">RAW_DATA!F3620</f>
        <v>2024-09-11</v>
      </c>
      <c r="G3624" s="2" t="str">
        <f aca="false">RAW_DATA!G3620</f>
        <v>Gandaki</v>
      </c>
      <c r="H3624" s="4" t="n">
        <f aca="false">RAW_DATA!H3620</f>
        <v>903.33</v>
      </c>
      <c r="I3624" s="5" t="n">
        <f aca="false">RAW_DATA!I3620</f>
        <v>15</v>
      </c>
      <c r="J3624" s="2" t="str">
        <f aca="false">RAW_DATA!J3620</f>
        <v>No</v>
      </c>
      <c r="K3624" s="15" t="n">
        <f aca="false">IF(AND(F3624&lt;&gt;"",E3624&lt;&gt;""),DATEVALUE(F3624)-DATEVALUE(E3624),"")</f>
        <v>2</v>
      </c>
      <c r="L3624" s="4" t="n">
        <f aca="false">H3624*(1-I3624/100)</f>
        <v>767.8305</v>
      </c>
      <c r="M3624" s="4" t="n">
        <f aca="false">H3624*CALCULATIONS!$B$2</f>
        <v>541.998</v>
      </c>
      <c r="N3624" s="4" t="n">
        <f aca="false">IF(J3624="Yes",H3624*CALCULATIONS!$B$3,0)</f>
        <v>0</v>
      </c>
      <c r="O3624" s="4" t="n">
        <f aca="false">L3624-M3624-N3624</f>
        <v>225.8325</v>
      </c>
      <c r="P3624" s="16" t="n">
        <f aca="false">IF(L3624&gt;0,O3624/L3624,"")</f>
        <v>0.294117647058824</v>
      </c>
    </row>
    <row r="3625" customFormat="false" ht="15" hidden="false" customHeight="false" outlineLevel="0" collapsed="false">
      <c r="A3625" s="2" t="str">
        <f aca="false">RAW_DATA!A3621</f>
        <v>ORD-103620</v>
      </c>
      <c r="B3625" s="2" t="str">
        <f aca="false">RAW_DATA!B3621</f>
        <v>CUST-8524</v>
      </c>
      <c r="C3625" s="2" t="str">
        <f aca="false">RAW_DATA!C3621</f>
        <v>Women</v>
      </c>
      <c r="D3625" s="2" t="str">
        <f aca="false">RAW_DATA!D3621</f>
        <v>WOM-BLOUSE-001</v>
      </c>
      <c r="E3625" s="14" t="str">
        <f aca="false">RAW_DATA!E3621</f>
        <v>2024-06-26</v>
      </c>
      <c r="F3625" s="14" t="str">
        <f aca="false">RAW_DATA!F3621</f>
        <v>2024-07-04</v>
      </c>
      <c r="G3625" s="2" t="str">
        <f aca="false">RAW_DATA!G3621</f>
        <v>Bagmati</v>
      </c>
      <c r="H3625" s="4" t="n">
        <f aca="false">RAW_DATA!H3621</f>
        <v>7691.01</v>
      </c>
      <c r="I3625" s="5" t="n">
        <f aca="false">RAW_DATA!I3621</f>
        <v>25</v>
      </c>
      <c r="J3625" s="2" t="str">
        <f aca="false">RAW_DATA!J3621</f>
        <v>Yes</v>
      </c>
      <c r="K3625" s="15" t="n">
        <f aca="false">IF(AND(F3625&lt;&gt;"",E3625&lt;&gt;""),DATEVALUE(F3625)-DATEVALUE(E3625),"")</f>
        <v>8</v>
      </c>
      <c r="L3625" s="4" t="n">
        <f aca="false">H3625*(1-I3625/100)</f>
        <v>5768.2575</v>
      </c>
      <c r="M3625" s="4" t="n">
        <f aca="false">H3625*CALCULATIONS!$B$2</f>
        <v>4614.606</v>
      </c>
      <c r="N3625" s="4" t="n">
        <f aca="false">IF(J3625="Yes",H3625*CALCULATIONS!$B$3,0)</f>
        <v>1538.202</v>
      </c>
      <c r="O3625" s="4" t="n">
        <f aca="false">L3625-M3625-N3625</f>
        <v>-384.5505</v>
      </c>
      <c r="P3625" s="16" t="n">
        <f aca="false">IF(L3625&gt;0,O3625/L3625,"")</f>
        <v>-0.0666666666666667</v>
      </c>
    </row>
    <row r="3626" customFormat="false" ht="15" hidden="false" customHeight="false" outlineLevel="0" collapsed="false">
      <c r="A3626" s="2" t="str">
        <f aca="false">RAW_DATA!A3622</f>
        <v>ORD-103621</v>
      </c>
      <c r="B3626" s="2" t="str">
        <f aca="false">RAW_DATA!B3622</f>
        <v>CUST-9150</v>
      </c>
      <c r="C3626" s="2" t="str">
        <f aca="false">RAW_DATA!C3622</f>
        <v>Men</v>
      </c>
      <c r="D3626" s="2" t="str">
        <f aca="false">RAW_DATA!D3622</f>
        <v>MEN-SHIRT-002</v>
      </c>
      <c r="E3626" s="14" t="str">
        <f aca="false">RAW_DATA!E3622</f>
        <v>2024-03-01</v>
      </c>
      <c r="F3626" s="14" t="str">
        <f aca="false">RAW_DATA!F3622</f>
        <v>2024-03-06</v>
      </c>
      <c r="G3626" s="2" t="str">
        <f aca="false">RAW_DATA!G3622</f>
        <v>Karnali</v>
      </c>
      <c r="H3626" s="4" t="n">
        <f aca="false">RAW_DATA!H3622</f>
        <v>11322.6</v>
      </c>
      <c r="I3626" s="5" t="n">
        <f aca="false">RAW_DATA!I3622</f>
        <v>30</v>
      </c>
      <c r="J3626" s="2" t="str">
        <f aca="false">RAW_DATA!J3622</f>
        <v>No</v>
      </c>
      <c r="K3626" s="15" t="n">
        <f aca="false">IF(AND(F3626&lt;&gt;"",E3626&lt;&gt;""),DATEVALUE(F3626)-DATEVALUE(E3626),"")</f>
        <v>5</v>
      </c>
      <c r="L3626" s="4" t="n">
        <f aca="false">H3626*(1-I3626/100)</f>
        <v>7925.82</v>
      </c>
      <c r="M3626" s="4" t="n">
        <f aca="false">H3626*CALCULATIONS!$B$2</f>
        <v>6793.56</v>
      </c>
      <c r="N3626" s="4" t="n">
        <f aca="false">IF(J3626="Yes",H3626*CALCULATIONS!$B$3,0)</f>
        <v>0</v>
      </c>
      <c r="O3626" s="4" t="n">
        <f aca="false">L3626-M3626-N3626</f>
        <v>1132.26</v>
      </c>
      <c r="P3626" s="16" t="n">
        <f aca="false">IF(L3626&gt;0,O3626/L3626,"")</f>
        <v>0.142857142857143</v>
      </c>
    </row>
    <row r="3627" customFormat="false" ht="15" hidden="false" customHeight="false" outlineLevel="0" collapsed="false">
      <c r="A3627" s="2" t="str">
        <f aca="false">RAW_DATA!A3623</f>
        <v>ORD-103622</v>
      </c>
      <c r="B3627" s="2" t="str">
        <f aca="false">RAW_DATA!B3623</f>
        <v>CUST-6168</v>
      </c>
      <c r="C3627" s="2" t="str">
        <f aca="false">RAW_DATA!C3623</f>
        <v>Kids</v>
      </c>
      <c r="D3627" s="2" t="str">
        <f aca="false">RAW_DATA!D3623</f>
        <v>KID-ONESIE-001</v>
      </c>
      <c r="E3627" s="14" t="str">
        <f aca="false">RAW_DATA!E3623</f>
        <v>2024-12-09</v>
      </c>
      <c r="F3627" s="14" t="str">
        <f aca="false">RAW_DATA!F3623</f>
        <v>2024-12-17</v>
      </c>
      <c r="G3627" s="2" t="str">
        <f aca="false">RAW_DATA!G3623</f>
        <v>Lumbini</v>
      </c>
      <c r="H3627" s="4" t="n">
        <f aca="false">RAW_DATA!H3623</f>
        <v>9958.68</v>
      </c>
      <c r="I3627" s="5" t="n">
        <f aca="false">RAW_DATA!I3623</f>
        <v>0</v>
      </c>
      <c r="J3627" s="2" t="str">
        <f aca="false">RAW_DATA!J3623</f>
        <v>No</v>
      </c>
      <c r="K3627" s="15" t="n">
        <f aca="false">IF(AND(F3627&lt;&gt;"",E3627&lt;&gt;""),DATEVALUE(F3627)-DATEVALUE(E3627),"")</f>
        <v>8</v>
      </c>
      <c r="L3627" s="4" t="n">
        <f aca="false">H3627*(1-I3627/100)</f>
        <v>9958.68</v>
      </c>
      <c r="M3627" s="4" t="n">
        <f aca="false">H3627*CALCULATIONS!$B$2</f>
        <v>5975.208</v>
      </c>
      <c r="N3627" s="4" t="n">
        <f aca="false">IF(J3627="Yes",H3627*CALCULATIONS!$B$3,0)</f>
        <v>0</v>
      </c>
      <c r="O3627" s="4" t="n">
        <f aca="false">L3627-M3627-N3627</f>
        <v>3983.472</v>
      </c>
      <c r="P3627" s="16" t="n">
        <f aca="false">IF(L3627&gt;0,O3627/L3627,"")</f>
        <v>0.4</v>
      </c>
    </row>
    <row r="3628" customFormat="false" ht="15" hidden="false" customHeight="false" outlineLevel="0" collapsed="false">
      <c r="A3628" s="2" t="str">
        <f aca="false">RAW_DATA!A3624</f>
        <v>ORD-103623</v>
      </c>
      <c r="B3628" s="2" t="str">
        <f aca="false">RAW_DATA!B3624</f>
        <v>CUST-4371</v>
      </c>
      <c r="C3628" s="2" t="str">
        <f aca="false">RAW_DATA!C3624</f>
        <v>Women</v>
      </c>
      <c r="D3628" s="2" t="str">
        <f aca="false">RAW_DATA!D3624</f>
        <v>WOM-SUIT-001</v>
      </c>
      <c r="E3628" s="14" t="str">
        <f aca="false">RAW_DATA!E3624</f>
        <v>2024-10-20</v>
      </c>
      <c r="F3628" s="14" t="str">
        <f aca="false">RAW_DATA!F3624</f>
        <v>2024-10-27</v>
      </c>
      <c r="G3628" s="2" t="str">
        <f aca="false">RAW_DATA!G3624</f>
        <v>Sudurpashchim</v>
      </c>
      <c r="H3628" s="4" t="n">
        <f aca="false">RAW_DATA!H3624</f>
        <v>14334.54</v>
      </c>
      <c r="I3628" s="5" t="n">
        <f aca="false">RAW_DATA!I3624</f>
        <v>0</v>
      </c>
      <c r="J3628" s="2" t="str">
        <f aca="false">RAW_DATA!J3624</f>
        <v>No</v>
      </c>
      <c r="K3628" s="15" t="n">
        <f aca="false">IF(AND(F3628&lt;&gt;"",E3628&lt;&gt;""),DATEVALUE(F3628)-DATEVALUE(E3628),"")</f>
        <v>7</v>
      </c>
      <c r="L3628" s="4" t="n">
        <f aca="false">H3628*(1-I3628/100)</f>
        <v>14334.54</v>
      </c>
      <c r="M3628" s="4" t="n">
        <f aca="false">H3628*CALCULATIONS!$B$2</f>
        <v>8600.724</v>
      </c>
      <c r="N3628" s="4" t="n">
        <f aca="false">IF(J3628="Yes",H3628*CALCULATIONS!$B$3,0)</f>
        <v>0</v>
      </c>
      <c r="O3628" s="4" t="n">
        <f aca="false">L3628-M3628-N3628</f>
        <v>5733.816</v>
      </c>
      <c r="P3628" s="16" t="n">
        <f aca="false">IF(L3628&gt;0,O3628/L3628,"")</f>
        <v>0.4</v>
      </c>
    </row>
    <row r="3629" customFormat="false" ht="15" hidden="false" customHeight="false" outlineLevel="0" collapsed="false">
      <c r="A3629" s="2" t="str">
        <f aca="false">RAW_DATA!A3625</f>
        <v>ORD-103624</v>
      </c>
      <c r="B3629" s="2" t="str">
        <f aca="false">RAW_DATA!B3625</f>
        <v>CUST-7502</v>
      </c>
      <c r="C3629" s="2" t="str">
        <f aca="false">RAW_DATA!C3625</f>
        <v>Men</v>
      </c>
      <c r="D3629" s="2" t="str">
        <f aca="false">RAW_DATA!D3625</f>
        <v>MEN-POLO-001</v>
      </c>
      <c r="E3629" s="14" t="str">
        <f aca="false">RAW_DATA!E3625</f>
        <v>2024-10-31</v>
      </c>
      <c r="F3629" s="14" t="str">
        <f aca="false">RAW_DATA!F3625</f>
        <v>2024-11-06</v>
      </c>
      <c r="G3629" s="2" t="str">
        <f aca="false">RAW_DATA!G3625</f>
        <v>Karnali</v>
      </c>
      <c r="H3629" s="4" t="n">
        <f aca="false">RAW_DATA!H3625</f>
        <v>698.13</v>
      </c>
      <c r="I3629" s="5" t="n">
        <f aca="false">RAW_DATA!I3625</f>
        <v>0</v>
      </c>
      <c r="J3629" s="2" t="str">
        <f aca="false">RAW_DATA!J3625</f>
        <v>No</v>
      </c>
      <c r="K3629" s="15" t="n">
        <f aca="false">IF(AND(F3629&lt;&gt;"",E3629&lt;&gt;""),DATEVALUE(F3629)-DATEVALUE(E3629),"")</f>
        <v>6</v>
      </c>
      <c r="L3629" s="4" t="n">
        <f aca="false">H3629*(1-I3629/100)</f>
        <v>698.13</v>
      </c>
      <c r="M3629" s="4" t="n">
        <f aca="false">H3629*CALCULATIONS!$B$2</f>
        <v>418.878</v>
      </c>
      <c r="N3629" s="4" t="n">
        <f aca="false">IF(J3629="Yes",H3629*CALCULATIONS!$B$3,0)</f>
        <v>0</v>
      </c>
      <c r="O3629" s="4" t="n">
        <f aca="false">L3629-M3629-N3629</f>
        <v>279.252</v>
      </c>
      <c r="P3629" s="16" t="n">
        <f aca="false">IF(L3629&gt;0,O3629/L3629,"")</f>
        <v>0.4</v>
      </c>
    </row>
    <row r="3630" customFormat="false" ht="15" hidden="false" customHeight="false" outlineLevel="0" collapsed="false">
      <c r="A3630" s="2" t="str">
        <f aca="false">RAW_DATA!A3626</f>
        <v>ORD-103625</v>
      </c>
      <c r="B3630" s="2" t="str">
        <f aca="false">RAW_DATA!B3626</f>
        <v>CUST-1479</v>
      </c>
      <c r="C3630" s="2" t="str">
        <f aca="false">RAW_DATA!C3626</f>
        <v>Men</v>
      </c>
      <c r="D3630" s="2" t="str">
        <f aca="false">RAW_DATA!D3626</f>
        <v>MEN-KURTA-001</v>
      </c>
      <c r="E3630" s="14" t="str">
        <f aca="false">RAW_DATA!E3626</f>
        <v>2024-05-06</v>
      </c>
      <c r="F3630" s="14" t="str">
        <f aca="false">RAW_DATA!F3626</f>
        <v>2024-05-09</v>
      </c>
      <c r="G3630" s="2" t="str">
        <f aca="false">RAW_DATA!G3626</f>
        <v>Bagmati</v>
      </c>
      <c r="H3630" s="4" t="n">
        <f aca="false">RAW_DATA!H3626</f>
        <v>2485.41</v>
      </c>
      <c r="I3630" s="5" t="n">
        <f aca="false">RAW_DATA!I3626</f>
        <v>25</v>
      </c>
      <c r="J3630" s="2" t="str">
        <f aca="false">RAW_DATA!J3626</f>
        <v>No</v>
      </c>
      <c r="K3630" s="15" t="n">
        <f aca="false">IF(AND(F3630&lt;&gt;"",E3630&lt;&gt;""),DATEVALUE(F3630)-DATEVALUE(E3630),"")</f>
        <v>3</v>
      </c>
      <c r="L3630" s="4" t="n">
        <f aca="false">H3630*(1-I3630/100)</f>
        <v>1864.0575</v>
      </c>
      <c r="M3630" s="4" t="n">
        <f aca="false">H3630*CALCULATIONS!$B$2</f>
        <v>1491.246</v>
      </c>
      <c r="N3630" s="4" t="n">
        <f aca="false">IF(J3630="Yes",H3630*CALCULATIONS!$B$3,0)</f>
        <v>0</v>
      </c>
      <c r="O3630" s="4" t="n">
        <f aca="false">L3630-M3630-N3630</f>
        <v>372.8115</v>
      </c>
      <c r="P3630" s="16" t="n">
        <f aca="false">IF(L3630&gt;0,O3630/L3630,"")</f>
        <v>0.2</v>
      </c>
    </row>
    <row r="3631" customFormat="false" ht="15" hidden="false" customHeight="false" outlineLevel="0" collapsed="false">
      <c r="A3631" s="2" t="str">
        <f aca="false">RAW_DATA!A3627</f>
        <v>ORD-103626</v>
      </c>
      <c r="B3631" s="2" t="str">
        <f aca="false">RAW_DATA!B3627</f>
        <v>CUST-5494</v>
      </c>
      <c r="C3631" s="2" t="str">
        <f aca="false">RAW_DATA!C3627</f>
        <v>Women</v>
      </c>
      <c r="D3631" s="2" t="str">
        <f aca="false">RAW_DATA!D3627</f>
        <v>WOM-BLOUSE-001</v>
      </c>
      <c r="E3631" s="14" t="str">
        <f aca="false">RAW_DATA!E3627</f>
        <v>2024-10-23</v>
      </c>
      <c r="F3631" s="14" t="str">
        <f aca="false">RAW_DATA!F3627</f>
        <v>2024-10-29</v>
      </c>
      <c r="G3631" s="2" t="str">
        <f aca="false">RAW_DATA!G3627</f>
        <v>Gandaki</v>
      </c>
      <c r="H3631" s="4" t="n">
        <f aca="false">RAW_DATA!H3627</f>
        <v>11829.59</v>
      </c>
      <c r="I3631" s="5" t="n">
        <f aca="false">RAW_DATA!I3627</f>
        <v>0</v>
      </c>
      <c r="J3631" s="2" t="str">
        <f aca="false">RAW_DATA!J3627</f>
        <v>No</v>
      </c>
      <c r="K3631" s="15" t="n">
        <f aca="false">IF(AND(F3631&lt;&gt;"",E3631&lt;&gt;""),DATEVALUE(F3631)-DATEVALUE(E3631),"")</f>
        <v>6</v>
      </c>
      <c r="L3631" s="4" t="n">
        <f aca="false">H3631*(1-I3631/100)</f>
        <v>11829.59</v>
      </c>
      <c r="M3631" s="4" t="n">
        <f aca="false">H3631*CALCULATIONS!$B$2</f>
        <v>7097.754</v>
      </c>
      <c r="N3631" s="4" t="n">
        <f aca="false">IF(J3631="Yes",H3631*CALCULATIONS!$B$3,0)</f>
        <v>0</v>
      </c>
      <c r="O3631" s="4" t="n">
        <f aca="false">L3631-M3631-N3631</f>
        <v>4731.836</v>
      </c>
      <c r="P3631" s="16" t="n">
        <f aca="false">IF(L3631&gt;0,O3631/L3631,"")</f>
        <v>0.4</v>
      </c>
    </row>
    <row r="3632" customFormat="false" ht="15" hidden="false" customHeight="false" outlineLevel="0" collapsed="false">
      <c r="A3632" s="2" t="str">
        <f aca="false">RAW_DATA!A3628</f>
        <v>ORD-103627</v>
      </c>
      <c r="B3632" s="2" t="str">
        <f aca="false">RAW_DATA!B3628</f>
        <v>CUST-7655</v>
      </c>
      <c r="C3632" s="2" t="str">
        <f aca="false">RAW_DATA!C3628</f>
        <v>Women</v>
      </c>
      <c r="D3632" s="2" t="str">
        <f aca="false">RAW_DATA!D3628</f>
        <v>WOM-CARDIGAN-001</v>
      </c>
      <c r="E3632" s="14" t="str">
        <f aca="false">RAW_DATA!E3628</f>
        <v>2024-06-01</v>
      </c>
      <c r="F3632" s="14" t="str">
        <f aca="false">RAW_DATA!F3628</f>
        <v>2024-06-04</v>
      </c>
      <c r="G3632" s="2" t="str">
        <f aca="false">RAW_DATA!G3628</f>
        <v>Madhesh</v>
      </c>
      <c r="H3632" s="4" t="n">
        <f aca="false">RAW_DATA!H3628</f>
        <v>3147.78</v>
      </c>
      <c r="I3632" s="5" t="n">
        <f aca="false">RAW_DATA!I3628</f>
        <v>5</v>
      </c>
      <c r="J3632" s="2" t="str">
        <f aca="false">RAW_DATA!J3628</f>
        <v>Yes</v>
      </c>
      <c r="K3632" s="15" t="n">
        <f aca="false">IF(AND(F3632&lt;&gt;"",E3632&lt;&gt;""),DATEVALUE(F3632)-DATEVALUE(E3632),"")</f>
        <v>3</v>
      </c>
      <c r="L3632" s="4" t="n">
        <f aca="false">H3632*(1-I3632/100)</f>
        <v>2990.391</v>
      </c>
      <c r="M3632" s="4" t="n">
        <f aca="false">H3632*CALCULATIONS!$B$2</f>
        <v>1888.668</v>
      </c>
      <c r="N3632" s="4" t="n">
        <f aca="false">IF(J3632="Yes",H3632*CALCULATIONS!$B$3,0)</f>
        <v>629.556</v>
      </c>
      <c r="O3632" s="4" t="n">
        <f aca="false">L3632-M3632-N3632</f>
        <v>472.167</v>
      </c>
      <c r="P3632" s="16" t="n">
        <f aca="false">IF(L3632&gt;0,O3632/L3632,"")</f>
        <v>0.157894736842105</v>
      </c>
    </row>
    <row r="3633" customFormat="false" ht="15" hidden="false" customHeight="false" outlineLevel="0" collapsed="false">
      <c r="A3633" s="2" t="str">
        <f aca="false">RAW_DATA!A3629</f>
        <v>ORD-103628</v>
      </c>
      <c r="B3633" s="2" t="str">
        <f aca="false">RAW_DATA!B3629</f>
        <v>CUST-4157</v>
      </c>
      <c r="C3633" s="2" t="str">
        <f aca="false">RAW_DATA!C3629</f>
        <v>Men</v>
      </c>
      <c r="D3633" s="2" t="str">
        <f aca="false">RAW_DATA!D3629</f>
        <v>MEN-CHINO-001</v>
      </c>
      <c r="E3633" s="14" t="str">
        <f aca="false">RAW_DATA!E3629</f>
        <v>2024-12-22</v>
      </c>
      <c r="F3633" s="14" t="str">
        <f aca="false">RAW_DATA!F3629</f>
        <v>2024-12-28</v>
      </c>
      <c r="G3633" s="2" t="str">
        <f aca="false">RAW_DATA!G3629</f>
        <v>Lumbini</v>
      </c>
      <c r="H3633" s="4" t="n">
        <f aca="false">RAW_DATA!H3629</f>
        <v>4637.06</v>
      </c>
      <c r="I3633" s="5" t="n">
        <f aca="false">RAW_DATA!I3629</f>
        <v>10</v>
      </c>
      <c r="J3633" s="2" t="str">
        <f aca="false">RAW_DATA!J3629</f>
        <v>No</v>
      </c>
      <c r="K3633" s="15" t="n">
        <f aca="false">IF(AND(F3633&lt;&gt;"",E3633&lt;&gt;""),DATEVALUE(F3633)-DATEVALUE(E3633),"")</f>
        <v>6</v>
      </c>
      <c r="L3633" s="4" t="n">
        <f aca="false">H3633*(1-I3633/100)</f>
        <v>4173.354</v>
      </c>
      <c r="M3633" s="4" t="n">
        <f aca="false">H3633*CALCULATIONS!$B$2</f>
        <v>2782.236</v>
      </c>
      <c r="N3633" s="4" t="n">
        <f aca="false">IF(J3633="Yes",H3633*CALCULATIONS!$B$3,0)</f>
        <v>0</v>
      </c>
      <c r="O3633" s="4" t="n">
        <f aca="false">L3633-M3633-N3633</f>
        <v>1391.118</v>
      </c>
      <c r="P3633" s="16" t="n">
        <f aca="false">IF(L3633&gt;0,O3633/L3633,"")</f>
        <v>0.333333333333333</v>
      </c>
    </row>
    <row r="3634" customFormat="false" ht="15" hidden="false" customHeight="false" outlineLevel="0" collapsed="false">
      <c r="A3634" s="2" t="str">
        <f aca="false">RAW_DATA!A3630</f>
        <v>ORD-103629</v>
      </c>
      <c r="B3634" s="2" t="str">
        <f aca="false">RAW_DATA!B3630</f>
        <v>CUST-3328</v>
      </c>
      <c r="C3634" s="2" t="str">
        <f aca="false">RAW_DATA!C3630</f>
        <v>Women</v>
      </c>
      <c r="D3634" s="2" t="str">
        <f aca="false">RAW_DATA!D3630</f>
        <v>WOM-DRESS-001</v>
      </c>
      <c r="E3634" s="14" t="str">
        <f aca="false">RAW_DATA!E3630</f>
        <v>2024-01-03</v>
      </c>
      <c r="F3634" s="14" t="str">
        <f aca="false">RAW_DATA!F3630</f>
        <v>2024-01-12</v>
      </c>
      <c r="G3634" s="2" t="str">
        <f aca="false">RAW_DATA!G3630</f>
        <v>Bagmati</v>
      </c>
      <c r="H3634" s="4" t="n">
        <f aca="false">RAW_DATA!H3630</f>
        <v>9196.79</v>
      </c>
      <c r="I3634" s="5" t="n">
        <f aca="false">RAW_DATA!I3630</f>
        <v>10</v>
      </c>
      <c r="J3634" s="2" t="str">
        <f aca="false">RAW_DATA!J3630</f>
        <v>No</v>
      </c>
      <c r="K3634" s="15" t="n">
        <f aca="false">IF(AND(F3634&lt;&gt;"",E3634&lt;&gt;""),DATEVALUE(F3634)-DATEVALUE(E3634),"")</f>
        <v>9</v>
      </c>
      <c r="L3634" s="4" t="n">
        <f aca="false">H3634*(1-I3634/100)</f>
        <v>8277.111</v>
      </c>
      <c r="M3634" s="4" t="n">
        <f aca="false">H3634*CALCULATIONS!$B$2</f>
        <v>5518.074</v>
      </c>
      <c r="N3634" s="4" t="n">
        <f aca="false">IF(J3634="Yes",H3634*CALCULATIONS!$B$3,0)</f>
        <v>0</v>
      </c>
      <c r="O3634" s="4" t="n">
        <f aca="false">L3634-M3634-N3634</f>
        <v>2759.037</v>
      </c>
      <c r="P3634" s="16" t="n">
        <f aca="false">IF(L3634&gt;0,O3634/L3634,"")</f>
        <v>0.333333333333333</v>
      </c>
    </row>
    <row r="3635" customFormat="false" ht="15" hidden="false" customHeight="false" outlineLevel="0" collapsed="false">
      <c r="A3635" s="2" t="str">
        <f aca="false">RAW_DATA!A3631</f>
        <v>ORD-103630</v>
      </c>
      <c r="B3635" s="2" t="str">
        <f aca="false">RAW_DATA!B3631</f>
        <v>CUST-5494</v>
      </c>
      <c r="C3635" s="2" t="str">
        <f aca="false">RAW_DATA!C3631</f>
        <v>Women</v>
      </c>
      <c r="D3635" s="2" t="str">
        <f aca="false">RAW_DATA!D3631</f>
        <v>WOM-BLOUSE-001</v>
      </c>
      <c r="E3635" s="14" t="str">
        <f aca="false">RAW_DATA!E3631</f>
        <v>2024-12-17</v>
      </c>
      <c r="F3635" s="14" t="str">
        <f aca="false">RAW_DATA!F3631</f>
        <v>2024-12-22</v>
      </c>
      <c r="G3635" s="2" t="str">
        <f aca="false">RAW_DATA!G3631</f>
        <v>Sudurpashchim</v>
      </c>
      <c r="H3635" s="4" t="n">
        <f aca="false">RAW_DATA!H3631</f>
        <v>10540.56</v>
      </c>
      <c r="I3635" s="5" t="n">
        <f aca="false">RAW_DATA!I3631</f>
        <v>30</v>
      </c>
      <c r="J3635" s="2" t="str">
        <f aca="false">RAW_DATA!J3631</f>
        <v>No</v>
      </c>
      <c r="K3635" s="15" t="n">
        <f aca="false">IF(AND(F3635&lt;&gt;"",E3635&lt;&gt;""),DATEVALUE(F3635)-DATEVALUE(E3635),"")</f>
        <v>5</v>
      </c>
      <c r="L3635" s="4" t="n">
        <f aca="false">H3635*(1-I3635/100)</f>
        <v>7378.392</v>
      </c>
      <c r="M3635" s="4" t="n">
        <f aca="false">H3635*CALCULATIONS!$B$2</f>
        <v>6324.336</v>
      </c>
      <c r="N3635" s="4" t="n">
        <f aca="false">IF(J3635="Yes",H3635*CALCULATIONS!$B$3,0)</f>
        <v>0</v>
      </c>
      <c r="O3635" s="4" t="n">
        <f aca="false">L3635-M3635-N3635</f>
        <v>1054.056</v>
      </c>
      <c r="P3635" s="16" t="n">
        <f aca="false">IF(L3635&gt;0,O3635/L3635,"")</f>
        <v>0.142857142857143</v>
      </c>
    </row>
    <row r="3636" customFormat="false" ht="15" hidden="false" customHeight="false" outlineLevel="0" collapsed="false">
      <c r="A3636" s="2" t="str">
        <f aca="false">RAW_DATA!A3632</f>
        <v>ORD-103631</v>
      </c>
      <c r="B3636" s="2" t="str">
        <f aca="false">RAW_DATA!B3632</f>
        <v>CUST-4518</v>
      </c>
      <c r="C3636" s="2" t="str">
        <f aca="false">RAW_DATA!C3632</f>
        <v>Men</v>
      </c>
      <c r="D3636" s="2" t="str">
        <f aca="false">RAW_DATA!D3632</f>
        <v>MEN-SHIRT-002</v>
      </c>
      <c r="E3636" s="14" t="str">
        <f aca="false">RAW_DATA!E3632</f>
        <v>2024-10-21</v>
      </c>
      <c r="F3636" s="14" t="str">
        <f aca="false">RAW_DATA!F3632</f>
        <v>2024-11-03</v>
      </c>
      <c r="G3636" s="2" t="str">
        <f aca="false">RAW_DATA!G3632</f>
        <v>Bagmati</v>
      </c>
      <c r="H3636" s="4" t="n">
        <f aca="false">RAW_DATA!H3632</f>
        <v>2157.76</v>
      </c>
      <c r="I3636" s="5" t="n">
        <f aca="false">RAW_DATA!I3632</f>
        <v>30</v>
      </c>
      <c r="J3636" s="2" t="str">
        <f aca="false">RAW_DATA!J3632</f>
        <v>No</v>
      </c>
      <c r="K3636" s="15" t="n">
        <f aca="false">IF(AND(F3636&lt;&gt;"",E3636&lt;&gt;""),DATEVALUE(F3636)-DATEVALUE(E3636),"")</f>
        <v>13</v>
      </c>
      <c r="L3636" s="4" t="n">
        <f aca="false">H3636*(1-I3636/100)</f>
        <v>1510.432</v>
      </c>
      <c r="M3636" s="4" t="n">
        <f aca="false">H3636*CALCULATIONS!$B$2</f>
        <v>1294.656</v>
      </c>
      <c r="N3636" s="4" t="n">
        <f aca="false">IF(J3636="Yes",H3636*CALCULATIONS!$B$3,0)</f>
        <v>0</v>
      </c>
      <c r="O3636" s="4" t="n">
        <f aca="false">L3636-M3636-N3636</f>
        <v>215.776</v>
      </c>
      <c r="P3636" s="16" t="n">
        <f aca="false">IF(L3636&gt;0,O3636/L3636,"")</f>
        <v>0.142857142857143</v>
      </c>
    </row>
    <row r="3637" customFormat="false" ht="15" hidden="false" customHeight="false" outlineLevel="0" collapsed="false">
      <c r="A3637" s="2" t="str">
        <f aca="false">RAW_DATA!A3633</f>
        <v>ORD-103632</v>
      </c>
      <c r="B3637" s="2" t="str">
        <f aca="false">RAW_DATA!B3633</f>
        <v>CUST-4378</v>
      </c>
      <c r="C3637" s="2" t="str">
        <f aca="false">RAW_DATA!C3633</f>
        <v>Kids</v>
      </c>
      <c r="D3637" s="2" t="str">
        <f aca="false">RAW_DATA!D3633</f>
        <v>KID-ONESIE-001</v>
      </c>
      <c r="E3637" s="14" t="str">
        <f aca="false">RAW_DATA!E3633</f>
        <v>2024-08-07</v>
      </c>
      <c r="F3637" s="14" t="str">
        <f aca="false">RAW_DATA!F3633</f>
        <v>2024-08-13</v>
      </c>
      <c r="G3637" s="2" t="str">
        <f aca="false">RAW_DATA!G3633</f>
        <v>Karnali</v>
      </c>
      <c r="H3637" s="4" t="n">
        <f aca="false">RAW_DATA!H3633</f>
        <v>11389.37</v>
      </c>
      <c r="I3637" s="5" t="n">
        <f aca="false">RAW_DATA!I3633</f>
        <v>30</v>
      </c>
      <c r="J3637" s="2" t="str">
        <f aca="false">RAW_DATA!J3633</f>
        <v>No</v>
      </c>
      <c r="K3637" s="15" t="n">
        <f aca="false">IF(AND(F3637&lt;&gt;"",E3637&lt;&gt;""),DATEVALUE(F3637)-DATEVALUE(E3637),"")</f>
        <v>6</v>
      </c>
      <c r="L3637" s="4" t="n">
        <f aca="false">H3637*(1-I3637/100)</f>
        <v>7972.559</v>
      </c>
      <c r="M3637" s="4" t="n">
        <f aca="false">H3637*CALCULATIONS!$B$2</f>
        <v>6833.622</v>
      </c>
      <c r="N3637" s="4" t="n">
        <f aca="false">IF(J3637="Yes",H3637*CALCULATIONS!$B$3,0)</f>
        <v>0</v>
      </c>
      <c r="O3637" s="4" t="n">
        <f aca="false">L3637-M3637-N3637</f>
        <v>1138.937</v>
      </c>
      <c r="P3637" s="16" t="n">
        <f aca="false">IF(L3637&gt;0,O3637/L3637,"")</f>
        <v>0.142857142857143</v>
      </c>
    </row>
    <row r="3638" customFormat="false" ht="15" hidden="false" customHeight="false" outlineLevel="0" collapsed="false">
      <c r="A3638" s="2" t="str">
        <f aca="false">RAW_DATA!A3634</f>
        <v>ORD-103633</v>
      </c>
      <c r="B3638" s="2" t="str">
        <f aca="false">RAW_DATA!B3634</f>
        <v>CUST-1278</v>
      </c>
      <c r="C3638" s="2" t="str">
        <f aca="false">RAW_DATA!C3634</f>
        <v>Women</v>
      </c>
      <c r="D3638" s="2" t="str">
        <f aca="false">RAW_DATA!D3634</f>
        <v>WOM-SUIT-001</v>
      </c>
      <c r="E3638" s="14" t="str">
        <f aca="false">RAW_DATA!E3634</f>
        <v>2024-04-08</v>
      </c>
      <c r="F3638" s="14" t="str">
        <f aca="false">RAW_DATA!F3634</f>
        <v>2024-04-11</v>
      </c>
      <c r="G3638" s="2" t="str">
        <f aca="false">RAW_DATA!G3634</f>
        <v>Bagmati</v>
      </c>
      <c r="H3638" s="4" t="n">
        <f aca="false">RAW_DATA!H3634</f>
        <v>12697.22</v>
      </c>
      <c r="I3638" s="5" t="n">
        <f aca="false">RAW_DATA!I3634</f>
        <v>20</v>
      </c>
      <c r="J3638" s="2" t="str">
        <f aca="false">RAW_DATA!J3634</f>
        <v>No</v>
      </c>
      <c r="K3638" s="15" t="n">
        <f aca="false">IF(AND(F3638&lt;&gt;"",E3638&lt;&gt;""),DATEVALUE(F3638)-DATEVALUE(E3638),"")</f>
        <v>3</v>
      </c>
      <c r="L3638" s="4" t="n">
        <f aca="false">H3638*(1-I3638/100)</f>
        <v>10157.776</v>
      </c>
      <c r="M3638" s="4" t="n">
        <f aca="false">H3638*CALCULATIONS!$B$2</f>
        <v>7618.332</v>
      </c>
      <c r="N3638" s="4" t="n">
        <f aca="false">IF(J3638="Yes",H3638*CALCULATIONS!$B$3,0)</f>
        <v>0</v>
      </c>
      <c r="O3638" s="4" t="n">
        <f aca="false">L3638-M3638-N3638</f>
        <v>2539.444</v>
      </c>
      <c r="P3638" s="16" t="n">
        <f aca="false">IF(L3638&gt;0,O3638/L3638,"")</f>
        <v>0.25</v>
      </c>
    </row>
    <row r="3639" customFormat="false" ht="15" hidden="false" customHeight="false" outlineLevel="0" collapsed="false">
      <c r="A3639" s="2" t="str">
        <f aca="false">RAW_DATA!A3635</f>
        <v>ORD-103634</v>
      </c>
      <c r="B3639" s="2" t="str">
        <f aca="false">RAW_DATA!B3635</f>
        <v>CUST-5480</v>
      </c>
      <c r="C3639" s="2" t="str">
        <f aca="false">RAW_DATA!C3635</f>
        <v>Men</v>
      </c>
      <c r="D3639" s="2" t="str">
        <f aca="false">RAW_DATA!D3635</f>
        <v>MEN-JEANS-002</v>
      </c>
      <c r="E3639" s="14" t="str">
        <f aca="false">RAW_DATA!E3635</f>
        <v>2024-06-08</v>
      </c>
      <c r="F3639" s="14" t="str">
        <f aca="false">RAW_DATA!F3635</f>
        <v>2024-06-13</v>
      </c>
      <c r="G3639" s="2" t="str">
        <f aca="false">RAW_DATA!G3635</f>
        <v>Madhesh</v>
      </c>
      <c r="H3639" s="4" t="n">
        <f aca="false">RAW_DATA!H3635</f>
        <v>5779.34</v>
      </c>
      <c r="I3639" s="5" t="n">
        <f aca="false">RAW_DATA!I3635</f>
        <v>15</v>
      </c>
      <c r="J3639" s="2" t="str">
        <f aca="false">RAW_DATA!J3635</f>
        <v>No</v>
      </c>
      <c r="K3639" s="15" t="n">
        <f aca="false">IF(AND(F3639&lt;&gt;"",E3639&lt;&gt;""),DATEVALUE(F3639)-DATEVALUE(E3639),"")</f>
        <v>5</v>
      </c>
      <c r="L3639" s="4" t="n">
        <f aca="false">H3639*(1-I3639/100)</f>
        <v>4912.439</v>
      </c>
      <c r="M3639" s="4" t="n">
        <f aca="false">H3639*CALCULATIONS!$B$2</f>
        <v>3467.604</v>
      </c>
      <c r="N3639" s="4" t="n">
        <f aca="false">IF(J3639="Yes",H3639*CALCULATIONS!$B$3,0)</f>
        <v>0</v>
      </c>
      <c r="O3639" s="4" t="n">
        <f aca="false">L3639-M3639-N3639</f>
        <v>1444.835</v>
      </c>
      <c r="P3639" s="16" t="n">
        <f aca="false">IF(L3639&gt;0,O3639/L3639,"")</f>
        <v>0.294117647058824</v>
      </c>
    </row>
    <row r="3640" customFormat="false" ht="15" hidden="false" customHeight="false" outlineLevel="0" collapsed="false">
      <c r="A3640" s="2" t="str">
        <f aca="false">RAW_DATA!A3636</f>
        <v>ORD-103635</v>
      </c>
      <c r="B3640" s="2" t="str">
        <f aca="false">RAW_DATA!B3636</f>
        <v>CUST-1632</v>
      </c>
      <c r="C3640" s="2" t="str">
        <f aca="false">RAW_DATA!C3636</f>
        <v>Women</v>
      </c>
      <c r="D3640" s="2" t="str">
        <f aca="false">RAW_DATA!D3636</f>
        <v>WOM-SUIT-001</v>
      </c>
      <c r="E3640" s="14" t="str">
        <f aca="false">RAW_DATA!E3636</f>
        <v>2024-04-28</v>
      </c>
      <c r="F3640" s="14" t="str">
        <f aca="false">RAW_DATA!F3636</f>
        <v>2024-05-04</v>
      </c>
      <c r="G3640" s="2" t="str">
        <f aca="false">RAW_DATA!G3636</f>
        <v>Sudurpashchim</v>
      </c>
      <c r="H3640" s="4" t="n">
        <f aca="false">RAW_DATA!H3636</f>
        <v>1924.84</v>
      </c>
      <c r="I3640" s="5" t="n">
        <f aca="false">RAW_DATA!I3636</f>
        <v>10</v>
      </c>
      <c r="J3640" s="2" t="str">
        <f aca="false">RAW_DATA!J3636</f>
        <v>Yes</v>
      </c>
      <c r="K3640" s="15" t="n">
        <f aca="false">IF(AND(F3640&lt;&gt;"",E3640&lt;&gt;""),DATEVALUE(F3640)-DATEVALUE(E3640),"")</f>
        <v>6</v>
      </c>
      <c r="L3640" s="4" t="n">
        <f aca="false">H3640*(1-I3640/100)</f>
        <v>1732.356</v>
      </c>
      <c r="M3640" s="4" t="n">
        <f aca="false">H3640*CALCULATIONS!$B$2</f>
        <v>1154.904</v>
      </c>
      <c r="N3640" s="4" t="n">
        <f aca="false">IF(J3640="Yes",H3640*CALCULATIONS!$B$3,0)</f>
        <v>384.968</v>
      </c>
      <c r="O3640" s="4" t="n">
        <f aca="false">L3640-M3640-N3640</f>
        <v>192.484</v>
      </c>
      <c r="P3640" s="16" t="n">
        <f aca="false">IF(L3640&gt;0,O3640/L3640,"")</f>
        <v>0.111111111111111</v>
      </c>
    </row>
    <row r="3641" customFormat="false" ht="15" hidden="false" customHeight="false" outlineLevel="0" collapsed="false">
      <c r="A3641" s="2" t="str">
        <f aca="false">RAW_DATA!A3637</f>
        <v>ORD-103636</v>
      </c>
      <c r="B3641" s="2" t="str">
        <f aca="false">RAW_DATA!B3637</f>
        <v>CUST-2996</v>
      </c>
      <c r="C3641" s="2" t="str">
        <f aca="false">RAW_DATA!C3637</f>
        <v>Women</v>
      </c>
      <c r="D3641" s="2" t="str">
        <f aca="false">RAW_DATA!D3637</f>
        <v>WOM-SAREE-001</v>
      </c>
      <c r="E3641" s="14" t="str">
        <f aca="false">RAW_DATA!E3637</f>
        <v>2024-10-21</v>
      </c>
      <c r="F3641" s="14" t="str">
        <f aca="false">RAW_DATA!F3637</f>
        <v>2024-10-26</v>
      </c>
      <c r="G3641" s="2" t="str">
        <f aca="false">RAW_DATA!G3637</f>
        <v>Madhesh</v>
      </c>
      <c r="H3641" s="4" t="n">
        <f aca="false">RAW_DATA!H3637</f>
        <v>13408.79</v>
      </c>
      <c r="I3641" s="5" t="n">
        <f aca="false">RAW_DATA!I3637</f>
        <v>10</v>
      </c>
      <c r="J3641" s="2" t="str">
        <f aca="false">RAW_DATA!J3637</f>
        <v>No</v>
      </c>
      <c r="K3641" s="15" t="n">
        <f aca="false">IF(AND(F3641&lt;&gt;"",E3641&lt;&gt;""),DATEVALUE(F3641)-DATEVALUE(E3641),"")</f>
        <v>5</v>
      </c>
      <c r="L3641" s="4" t="n">
        <f aca="false">H3641*(1-I3641/100)</f>
        <v>12067.911</v>
      </c>
      <c r="M3641" s="4" t="n">
        <f aca="false">H3641*CALCULATIONS!$B$2</f>
        <v>8045.274</v>
      </c>
      <c r="N3641" s="4" t="n">
        <f aca="false">IF(J3641="Yes",H3641*CALCULATIONS!$B$3,0)</f>
        <v>0</v>
      </c>
      <c r="O3641" s="4" t="n">
        <f aca="false">L3641-M3641-N3641</f>
        <v>4022.637</v>
      </c>
      <c r="P3641" s="16" t="n">
        <f aca="false">IF(L3641&gt;0,O3641/L3641,"")</f>
        <v>0.333333333333333</v>
      </c>
    </row>
    <row r="3642" customFormat="false" ht="15" hidden="false" customHeight="false" outlineLevel="0" collapsed="false">
      <c r="A3642" s="2" t="str">
        <f aca="false">RAW_DATA!A3638</f>
        <v>ORD-103637</v>
      </c>
      <c r="B3642" s="2" t="str">
        <f aca="false">RAW_DATA!B3638</f>
        <v>CUST-8199</v>
      </c>
      <c r="C3642" s="2" t="str">
        <f aca="false">RAW_DATA!C3638</f>
        <v>Men</v>
      </c>
      <c r="D3642" s="2" t="str">
        <f aca="false">RAW_DATA!D3638</f>
        <v>MEN-CHINO-001</v>
      </c>
      <c r="E3642" s="14" t="str">
        <f aca="false">RAW_DATA!E3638</f>
        <v>2024-05-17</v>
      </c>
      <c r="F3642" s="14" t="str">
        <f aca="false">RAW_DATA!F3638</f>
        <v>2024-05-21</v>
      </c>
      <c r="G3642" s="2" t="str">
        <f aca="false">RAW_DATA!G3638</f>
        <v>Madhesh</v>
      </c>
      <c r="H3642" s="4" t="n">
        <f aca="false">RAW_DATA!H3638</f>
        <v>1999.86</v>
      </c>
      <c r="I3642" s="5" t="n">
        <f aca="false">RAW_DATA!I3638</f>
        <v>20</v>
      </c>
      <c r="J3642" s="2" t="str">
        <f aca="false">RAW_DATA!J3638</f>
        <v>Yes</v>
      </c>
      <c r="K3642" s="15" t="n">
        <f aca="false">IF(AND(F3642&lt;&gt;"",E3642&lt;&gt;""),DATEVALUE(F3642)-DATEVALUE(E3642),"")</f>
        <v>4</v>
      </c>
      <c r="L3642" s="4" t="n">
        <f aca="false">H3642*(1-I3642/100)</f>
        <v>1599.888</v>
      </c>
      <c r="M3642" s="4" t="n">
        <f aca="false">H3642*CALCULATIONS!$B$2</f>
        <v>1199.916</v>
      </c>
      <c r="N3642" s="4" t="n">
        <f aca="false">IF(J3642="Yes",H3642*CALCULATIONS!$B$3,0)</f>
        <v>399.972</v>
      </c>
      <c r="O3642" s="4" t="n">
        <f aca="false">L3642-M3642-N3642</f>
        <v>0</v>
      </c>
      <c r="P3642" s="16" t="n">
        <f aca="false">IF(L3642&gt;0,O3642/L3642,"")</f>
        <v>0</v>
      </c>
    </row>
    <row r="3643" customFormat="false" ht="15" hidden="false" customHeight="false" outlineLevel="0" collapsed="false">
      <c r="A3643" s="2" t="str">
        <f aca="false">RAW_DATA!A3639</f>
        <v>ORD-103638</v>
      </c>
      <c r="B3643" s="2" t="str">
        <f aca="false">RAW_DATA!B3639</f>
        <v>CUST-9831</v>
      </c>
      <c r="C3643" s="2" t="str">
        <f aca="false">RAW_DATA!C3639</f>
        <v>Men</v>
      </c>
      <c r="D3643" s="2" t="str">
        <f aca="false">RAW_DATA!D3639</f>
        <v>MEN-SHIRT-002</v>
      </c>
      <c r="E3643" s="14" t="str">
        <f aca="false">RAW_DATA!E3639</f>
        <v>2024-07-13</v>
      </c>
      <c r="F3643" s="14" t="str">
        <f aca="false">RAW_DATA!F3639</f>
        <v>2024-07-24</v>
      </c>
      <c r="G3643" s="2" t="str">
        <f aca="false">RAW_DATA!G3639</f>
        <v>Lumbini</v>
      </c>
      <c r="H3643" s="4" t="n">
        <f aca="false">RAW_DATA!H3639</f>
        <v>3605.55</v>
      </c>
      <c r="I3643" s="5" t="n">
        <f aca="false">RAW_DATA!I3639</f>
        <v>25</v>
      </c>
      <c r="J3643" s="2" t="str">
        <f aca="false">RAW_DATA!J3639</f>
        <v>Yes</v>
      </c>
      <c r="K3643" s="15" t="n">
        <f aca="false">IF(AND(F3643&lt;&gt;"",E3643&lt;&gt;""),DATEVALUE(F3643)-DATEVALUE(E3643),"")</f>
        <v>11</v>
      </c>
      <c r="L3643" s="4" t="n">
        <f aca="false">H3643*(1-I3643/100)</f>
        <v>2704.1625</v>
      </c>
      <c r="M3643" s="4" t="n">
        <f aca="false">H3643*CALCULATIONS!$B$2</f>
        <v>2163.33</v>
      </c>
      <c r="N3643" s="4" t="n">
        <f aca="false">IF(J3643="Yes",H3643*CALCULATIONS!$B$3,0)</f>
        <v>721.11</v>
      </c>
      <c r="O3643" s="4" t="n">
        <f aca="false">L3643-M3643-N3643</f>
        <v>-180.2775</v>
      </c>
      <c r="P3643" s="16" t="n">
        <f aca="false">IF(L3643&gt;0,O3643/L3643,"")</f>
        <v>-0.0666666666666665</v>
      </c>
    </row>
    <row r="3644" customFormat="false" ht="15" hidden="false" customHeight="false" outlineLevel="0" collapsed="false">
      <c r="A3644" s="2" t="str">
        <f aca="false">RAW_DATA!A3640</f>
        <v>ORD-103639</v>
      </c>
      <c r="B3644" s="2" t="str">
        <f aca="false">RAW_DATA!B3640</f>
        <v>CUST-3726</v>
      </c>
      <c r="C3644" s="2" t="str">
        <f aca="false">RAW_DATA!C3640</f>
        <v>Men</v>
      </c>
      <c r="D3644" s="2" t="str">
        <f aca="false">RAW_DATA!D3640</f>
        <v>MEN-SHIRT-002</v>
      </c>
      <c r="E3644" s="14" t="str">
        <f aca="false">RAW_DATA!E3640</f>
        <v>2024-07-11</v>
      </c>
      <c r="F3644" s="14" t="str">
        <f aca="false">RAW_DATA!F3640</f>
        <v>2024-07-13</v>
      </c>
      <c r="G3644" s="2" t="str">
        <f aca="false">RAW_DATA!G3640</f>
        <v>Madhesh</v>
      </c>
      <c r="H3644" s="4" t="n">
        <f aca="false">RAW_DATA!H3640</f>
        <v>12966.34</v>
      </c>
      <c r="I3644" s="5" t="n">
        <f aca="false">RAW_DATA!I3640</f>
        <v>0</v>
      </c>
      <c r="J3644" s="2" t="str">
        <f aca="false">RAW_DATA!J3640</f>
        <v>No</v>
      </c>
      <c r="K3644" s="15" t="n">
        <f aca="false">IF(AND(F3644&lt;&gt;"",E3644&lt;&gt;""),DATEVALUE(F3644)-DATEVALUE(E3644),"")</f>
        <v>2</v>
      </c>
      <c r="L3644" s="4" t="n">
        <f aca="false">H3644*(1-I3644/100)</f>
        <v>12966.34</v>
      </c>
      <c r="M3644" s="4" t="n">
        <f aca="false">H3644*CALCULATIONS!$B$2</f>
        <v>7779.804</v>
      </c>
      <c r="N3644" s="4" t="n">
        <f aca="false">IF(J3644="Yes",H3644*CALCULATIONS!$B$3,0)</f>
        <v>0</v>
      </c>
      <c r="O3644" s="4" t="n">
        <f aca="false">L3644-M3644-N3644</f>
        <v>5186.536</v>
      </c>
      <c r="P3644" s="16" t="n">
        <f aca="false">IF(L3644&gt;0,O3644/L3644,"")</f>
        <v>0.4</v>
      </c>
    </row>
    <row r="3645" customFormat="false" ht="15" hidden="false" customHeight="false" outlineLevel="0" collapsed="false">
      <c r="A3645" s="2" t="str">
        <f aca="false">RAW_DATA!A3641</f>
        <v>ORD-103640</v>
      </c>
      <c r="B3645" s="2" t="str">
        <f aca="false">RAW_DATA!B3641</f>
        <v>CUST-5230</v>
      </c>
      <c r="C3645" s="2" t="str">
        <f aca="false">RAW_DATA!C3641</f>
        <v>Men</v>
      </c>
      <c r="D3645" s="2" t="str">
        <f aca="false">RAW_DATA!D3641</f>
        <v>MEN-SHIRT-001</v>
      </c>
      <c r="E3645" s="14" t="str">
        <f aca="false">RAW_DATA!E3641</f>
        <v>2024-11-18</v>
      </c>
      <c r="F3645" s="14" t="str">
        <f aca="false">RAW_DATA!F3641</f>
        <v>2024-11-22</v>
      </c>
      <c r="G3645" s="2" t="str">
        <f aca="false">RAW_DATA!G3641</f>
        <v>Lumbini</v>
      </c>
      <c r="H3645" s="4" t="n">
        <f aca="false">RAW_DATA!H3641</f>
        <v>5426.89</v>
      </c>
      <c r="I3645" s="5" t="n">
        <f aca="false">RAW_DATA!I3641</f>
        <v>10</v>
      </c>
      <c r="J3645" s="2" t="str">
        <f aca="false">RAW_DATA!J3641</f>
        <v>No</v>
      </c>
      <c r="K3645" s="15" t="n">
        <f aca="false">IF(AND(F3645&lt;&gt;"",E3645&lt;&gt;""),DATEVALUE(F3645)-DATEVALUE(E3645),"")</f>
        <v>4</v>
      </c>
      <c r="L3645" s="4" t="n">
        <f aca="false">H3645*(1-I3645/100)</f>
        <v>4884.201</v>
      </c>
      <c r="M3645" s="4" t="n">
        <f aca="false">H3645*CALCULATIONS!$B$2</f>
        <v>3256.134</v>
      </c>
      <c r="N3645" s="4" t="n">
        <f aca="false">IF(J3645="Yes",H3645*CALCULATIONS!$B$3,0)</f>
        <v>0</v>
      </c>
      <c r="O3645" s="4" t="n">
        <f aca="false">L3645-M3645-N3645</f>
        <v>1628.067</v>
      </c>
      <c r="P3645" s="16" t="n">
        <f aca="false">IF(L3645&gt;0,O3645/L3645,"")</f>
        <v>0.333333333333333</v>
      </c>
    </row>
    <row r="3646" customFormat="false" ht="15" hidden="false" customHeight="false" outlineLevel="0" collapsed="false">
      <c r="A3646" s="2" t="str">
        <f aca="false">RAW_DATA!A3642</f>
        <v>ORD-103641</v>
      </c>
      <c r="B3646" s="2" t="str">
        <f aca="false">RAW_DATA!B3642</f>
        <v>CUST-4792</v>
      </c>
      <c r="C3646" s="2" t="str">
        <f aca="false">RAW_DATA!C3642</f>
        <v>Men</v>
      </c>
      <c r="D3646" s="2" t="str">
        <f aca="false">RAW_DATA!D3642</f>
        <v>MEN-POLO-001</v>
      </c>
      <c r="E3646" s="14" t="str">
        <f aca="false">RAW_DATA!E3642</f>
        <v>2024-05-10</v>
      </c>
      <c r="F3646" s="14" t="str">
        <f aca="false">RAW_DATA!F3642</f>
        <v>2024-05-22</v>
      </c>
      <c r="G3646" s="2" t="str">
        <f aca="false">RAW_DATA!G3642</f>
        <v>Gandaki</v>
      </c>
      <c r="H3646" s="4" t="n">
        <f aca="false">RAW_DATA!H3642</f>
        <v>6006.74</v>
      </c>
      <c r="I3646" s="5" t="n">
        <f aca="false">RAW_DATA!I3642</f>
        <v>5</v>
      </c>
      <c r="J3646" s="2" t="str">
        <f aca="false">RAW_DATA!J3642</f>
        <v>No</v>
      </c>
      <c r="K3646" s="15" t="n">
        <f aca="false">IF(AND(F3646&lt;&gt;"",E3646&lt;&gt;""),DATEVALUE(F3646)-DATEVALUE(E3646),"")</f>
        <v>12</v>
      </c>
      <c r="L3646" s="4" t="n">
        <f aca="false">H3646*(1-I3646/100)</f>
        <v>5706.403</v>
      </c>
      <c r="M3646" s="4" t="n">
        <f aca="false">H3646*CALCULATIONS!$B$2</f>
        <v>3604.044</v>
      </c>
      <c r="N3646" s="4" t="n">
        <f aca="false">IF(J3646="Yes",H3646*CALCULATIONS!$B$3,0)</f>
        <v>0</v>
      </c>
      <c r="O3646" s="4" t="n">
        <f aca="false">L3646-M3646-N3646</f>
        <v>2102.359</v>
      </c>
      <c r="P3646" s="16" t="n">
        <f aca="false">IF(L3646&gt;0,O3646/L3646,"")</f>
        <v>0.368421052631579</v>
      </c>
    </row>
    <row r="3647" customFormat="false" ht="15" hidden="false" customHeight="false" outlineLevel="0" collapsed="false">
      <c r="A3647" s="2" t="str">
        <f aca="false">RAW_DATA!A3643</f>
        <v>ORD-103642</v>
      </c>
      <c r="B3647" s="2" t="str">
        <f aca="false">RAW_DATA!B3643</f>
        <v>CUST-6157</v>
      </c>
      <c r="C3647" s="2" t="str">
        <f aca="false">RAW_DATA!C3643</f>
        <v>Women</v>
      </c>
      <c r="D3647" s="2" t="str">
        <f aca="false">RAW_DATA!D3643</f>
        <v>WOM-SAREE-001</v>
      </c>
      <c r="E3647" s="14" t="str">
        <f aca="false">RAW_DATA!E3643</f>
        <v>2024-05-28</v>
      </c>
      <c r="F3647" s="14" t="str">
        <f aca="false">RAW_DATA!F3643</f>
        <v>2024-06-07</v>
      </c>
      <c r="G3647" s="2" t="str">
        <f aca="false">RAW_DATA!G3643</f>
        <v>Sudurpashchim</v>
      </c>
      <c r="H3647" s="4" t="n">
        <f aca="false">RAW_DATA!H3643</f>
        <v>895.89</v>
      </c>
      <c r="I3647" s="5" t="n">
        <f aca="false">RAW_DATA!I3643</f>
        <v>30</v>
      </c>
      <c r="J3647" s="2" t="str">
        <f aca="false">RAW_DATA!J3643</f>
        <v>No</v>
      </c>
      <c r="K3647" s="15" t="n">
        <f aca="false">IF(AND(F3647&lt;&gt;"",E3647&lt;&gt;""),DATEVALUE(F3647)-DATEVALUE(E3647),"")</f>
        <v>10</v>
      </c>
      <c r="L3647" s="4" t="n">
        <f aca="false">H3647*(1-I3647/100)</f>
        <v>627.123</v>
      </c>
      <c r="M3647" s="4" t="n">
        <f aca="false">H3647*CALCULATIONS!$B$2</f>
        <v>537.534</v>
      </c>
      <c r="N3647" s="4" t="n">
        <f aca="false">IF(J3647="Yes",H3647*CALCULATIONS!$B$3,0)</f>
        <v>0</v>
      </c>
      <c r="O3647" s="4" t="n">
        <f aca="false">L3647-M3647-N3647</f>
        <v>89.5889999999999</v>
      </c>
      <c r="P3647" s="16" t="n">
        <f aca="false">IF(L3647&gt;0,O3647/L3647,"")</f>
        <v>0.142857142857143</v>
      </c>
    </row>
    <row r="3648" customFormat="false" ht="15" hidden="false" customHeight="false" outlineLevel="0" collapsed="false">
      <c r="A3648" s="2" t="str">
        <f aca="false">RAW_DATA!A3644</f>
        <v>ORD-103643</v>
      </c>
      <c r="B3648" s="2" t="str">
        <f aca="false">RAW_DATA!B3644</f>
        <v>CUST-1113</v>
      </c>
      <c r="C3648" s="2" t="str">
        <f aca="false">RAW_DATA!C3644</f>
        <v>Men</v>
      </c>
      <c r="D3648" s="2" t="str">
        <f aca="false">RAW_DATA!D3644</f>
        <v>MEN-SUIT-001</v>
      </c>
      <c r="E3648" s="14" t="str">
        <f aca="false">RAW_DATA!E3644</f>
        <v>2024-08-05</v>
      </c>
      <c r="F3648" s="14" t="str">
        <f aca="false">RAW_DATA!F3644</f>
        <v>2024-08-06</v>
      </c>
      <c r="G3648" s="2" t="str">
        <f aca="false">RAW_DATA!G3644</f>
        <v>Karnali</v>
      </c>
      <c r="H3648" s="4" t="n">
        <f aca="false">RAW_DATA!H3644</f>
        <v>10281.22</v>
      </c>
      <c r="I3648" s="5" t="n">
        <f aca="false">RAW_DATA!I3644</f>
        <v>10</v>
      </c>
      <c r="J3648" s="2" t="str">
        <f aca="false">RAW_DATA!J3644</f>
        <v>No</v>
      </c>
      <c r="K3648" s="15" t="n">
        <f aca="false">IF(AND(F3648&lt;&gt;"",E3648&lt;&gt;""),DATEVALUE(F3648)-DATEVALUE(E3648),"")</f>
        <v>1</v>
      </c>
      <c r="L3648" s="4" t="n">
        <f aca="false">H3648*(1-I3648/100)</f>
        <v>9253.098</v>
      </c>
      <c r="M3648" s="4" t="n">
        <f aca="false">H3648*CALCULATIONS!$B$2</f>
        <v>6168.732</v>
      </c>
      <c r="N3648" s="4" t="n">
        <f aca="false">IF(J3648="Yes",H3648*CALCULATIONS!$B$3,0)</f>
        <v>0</v>
      </c>
      <c r="O3648" s="4" t="n">
        <f aca="false">L3648-M3648-N3648</f>
        <v>3084.366</v>
      </c>
      <c r="P3648" s="16" t="n">
        <f aca="false">IF(L3648&gt;0,O3648/L3648,"")</f>
        <v>0.333333333333333</v>
      </c>
    </row>
    <row r="3649" customFormat="false" ht="15" hidden="false" customHeight="false" outlineLevel="0" collapsed="false">
      <c r="A3649" s="2" t="str">
        <f aca="false">RAW_DATA!A3645</f>
        <v>ORD-103644</v>
      </c>
      <c r="B3649" s="2" t="str">
        <f aca="false">RAW_DATA!B3645</f>
        <v>CUST-4613</v>
      </c>
      <c r="C3649" s="2" t="str">
        <f aca="false">RAW_DATA!C3645</f>
        <v>Kids</v>
      </c>
      <c r="D3649" s="2" t="str">
        <f aca="false">RAW_DATA!D3645</f>
        <v>KID-FROCK-001</v>
      </c>
      <c r="E3649" s="14" t="str">
        <f aca="false">RAW_DATA!E3645</f>
        <v>2024-03-11</v>
      </c>
      <c r="F3649" s="14" t="str">
        <f aca="false">RAW_DATA!F3645</f>
        <v>2024-03-14</v>
      </c>
      <c r="G3649" s="2" t="str">
        <f aca="false">RAW_DATA!G3645</f>
        <v>Gandaki</v>
      </c>
      <c r="H3649" s="4" t="n">
        <f aca="false">RAW_DATA!H3645</f>
        <v>9831.17</v>
      </c>
      <c r="I3649" s="5" t="n">
        <f aca="false">RAW_DATA!I3645</f>
        <v>15</v>
      </c>
      <c r="J3649" s="2" t="str">
        <f aca="false">RAW_DATA!J3645</f>
        <v>No</v>
      </c>
      <c r="K3649" s="15" t="n">
        <f aca="false">IF(AND(F3649&lt;&gt;"",E3649&lt;&gt;""),DATEVALUE(F3649)-DATEVALUE(E3649),"")</f>
        <v>3</v>
      </c>
      <c r="L3649" s="4" t="n">
        <f aca="false">H3649*(1-I3649/100)</f>
        <v>8356.4945</v>
      </c>
      <c r="M3649" s="4" t="n">
        <f aca="false">H3649*CALCULATIONS!$B$2</f>
        <v>5898.702</v>
      </c>
      <c r="N3649" s="4" t="n">
        <f aca="false">IF(J3649="Yes",H3649*CALCULATIONS!$B$3,0)</f>
        <v>0</v>
      </c>
      <c r="O3649" s="4" t="n">
        <f aca="false">L3649-M3649-N3649</f>
        <v>2457.7925</v>
      </c>
      <c r="P3649" s="16" t="n">
        <f aca="false">IF(L3649&gt;0,O3649/L3649,"")</f>
        <v>0.294117647058824</v>
      </c>
    </row>
    <row r="3650" customFormat="false" ht="15" hidden="false" customHeight="false" outlineLevel="0" collapsed="false">
      <c r="A3650" s="2" t="str">
        <f aca="false">RAW_DATA!A3646</f>
        <v>ORD-103645</v>
      </c>
      <c r="B3650" s="2" t="str">
        <f aca="false">RAW_DATA!B3646</f>
        <v>CUST-8291</v>
      </c>
      <c r="C3650" s="2" t="str">
        <f aca="false">RAW_DATA!C3646</f>
        <v>Kids</v>
      </c>
      <c r="D3650" s="2" t="str">
        <f aca="false">RAW_DATA!D3646</f>
        <v>KID-SHORTS-001</v>
      </c>
      <c r="E3650" s="14" t="str">
        <f aca="false">RAW_DATA!E3646</f>
        <v>2024-12-17</v>
      </c>
      <c r="F3650" s="14" t="str">
        <f aca="false">RAW_DATA!F3646</f>
        <v>2024-12-19</v>
      </c>
      <c r="G3650" s="2" t="str">
        <f aca="false">RAW_DATA!G3646</f>
        <v>Lumbini</v>
      </c>
      <c r="H3650" s="4" t="n">
        <f aca="false">RAW_DATA!H3646</f>
        <v>13652.91</v>
      </c>
      <c r="I3650" s="5" t="n">
        <f aca="false">RAW_DATA!I3646</f>
        <v>15</v>
      </c>
      <c r="J3650" s="2" t="str">
        <f aca="false">RAW_DATA!J3646</f>
        <v>Yes</v>
      </c>
      <c r="K3650" s="15" t="n">
        <f aca="false">IF(AND(F3650&lt;&gt;"",E3650&lt;&gt;""),DATEVALUE(F3650)-DATEVALUE(E3650),"")</f>
        <v>2</v>
      </c>
      <c r="L3650" s="4" t="n">
        <f aca="false">H3650*(1-I3650/100)</f>
        <v>11604.9735</v>
      </c>
      <c r="M3650" s="4" t="n">
        <f aca="false">H3650*CALCULATIONS!$B$2</f>
        <v>8191.746</v>
      </c>
      <c r="N3650" s="4" t="n">
        <f aca="false">IF(J3650="Yes",H3650*CALCULATIONS!$B$3,0)</f>
        <v>2730.582</v>
      </c>
      <c r="O3650" s="4" t="n">
        <f aca="false">L3650-M3650-N3650</f>
        <v>682.645500000001</v>
      </c>
      <c r="P3650" s="16" t="n">
        <f aca="false">IF(L3650&gt;0,O3650/L3650,"")</f>
        <v>0.0588235294117648</v>
      </c>
    </row>
    <row r="3651" customFormat="false" ht="15" hidden="false" customHeight="false" outlineLevel="0" collapsed="false">
      <c r="A3651" s="2" t="str">
        <f aca="false">RAW_DATA!A3647</f>
        <v>ORD-103646</v>
      </c>
      <c r="B3651" s="2" t="str">
        <f aca="false">RAW_DATA!B3647</f>
        <v>CUST-6322</v>
      </c>
      <c r="C3651" s="2" t="str">
        <f aca="false">RAW_DATA!C3647</f>
        <v>Women</v>
      </c>
      <c r="D3651" s="2" t="str">
        <f aca="false">RAW_DATA!D3647</f>
        <v>WOM-TOP-001</v>
      </c>
      <c r="E3651" s="14" t="str">
        <f aca="false">RAW_DATA!E3647</f>
        <v>2024-07-07</v>
      </c>
      <c r="F3651" s="14" t="str">
        <f aca="false">RAW_DATA!F3647</f>
        <v>2024-07-14</v>
      </c>
      <c r="G3651" s="2" t="str">
        <f aca="false">RAW_DATA!G3647</f>
        <v>Madhesh</v>
      </c>
      <c r="H3651" s="4" t="n">
        <f aca="false">RAW_DATA!H3647</f>
        <v>3860.43</v>
      </c>
      <c r="I3651" s="5" t="n">
        <f aca="false">RAW_DATA!I3647</f>
        <v>20</v>
      </c>
      <c r="J3651" s="2" t="str">
        <f aca="false">RAW_DATA!J3647</f>
        <v>No</v>
      </c>
      <c r="K3651" s="15" t="n">
        <f aca="false">IF(AND(F3651&lt;&gt;"",E3651&lt;&gt;""),DATEVALUE(F3651)-DATEVALUE(E3651),"")</f>
        <v>7</v>
      </c>
      <c r="L3651" s="4" t="n">
        <f aca="false">H3651*(1-I3651/100)</f>
        <v>3088.344</v>
      </c>
      <c r="M3651" s="4" t="n">
        <f aca="false">H3651*CALCULATIONS!$B$2</f>
        <v>2316.258</v>
      </c>
      <c r="N3651" s="4" t="n">
        <f aca="false">IF(J3651="Yes",H3651*CALCULATIONS!$B$3,0)</f>
        <v>0</v>
      </c>
      <c r="O3651" s="4" t="n">
        <f aca="false">L3651-M3651-N3651</f>
        <v>772.086</v>
      </c>
      <c r="P3651" s="16" t="n">
        <f aca="false">IF(L3651&gt;0,O3651/L3651,"")</f>
        <v>0.25</v>
      </c>
    </row>
    <row r="3652" customFormat="false" ht="15" hidden="false" customHeight="false" outlineLevel="0" collapsed="false">
      <c r="A3652" s="2" t="str">
        <f aca="false">RAW_DATA!A3648</f>
        <v>ORD-103647</v>
      </c>
      <c r="B3652" s="2" t="str">
        <f aca="false">RAW_DATA!B3648</f>
        <v>CUST-2393</v>
      </c>
      <c r="C3652" s="2" t="str">
        <f aca="false">RAW_DATA!C3648</f>
        <v>Kids</v>
      </c>
      <c r="D3652" s="2" t="str">
        <f aca="false">RAW_DATA!D3648</f>
        <v>KID-HOODIE-001</v>
      </c>
      <c r="E3652" s="14" t="str">
        <f aca="false">RAW_DATA!E3648</f>
        <v>2024-05-12</v>
      </c>
      <c r="F3652" s="14" t="str">
        <f aca="false">RAW_DATA!F3648</f>
        <v>2024-05-13</v>
      </c>
      <c r="G3652" s="2" t="str">
        <f aca="false">RAW_DATA!G3648</f>
        <v>Bagmati</v>
      </c>
      <c r="H3652" s="4" t="n">
        <f aca="false">RAW_DATA!H3648</f>
        <v>8989.42</v>
      </c>
      <c r="I3652" s="5" t="n">
        <f aca="false">RAW_DATA!I3648</f>
        <v>30</v>
      </c>
      <c r="J3652" s="2" t="str">
        <f aca="false">RAW_DATA!J3648</f>
        <v>No</v>
      </c>
      <c r="K3652" s="15" t="n">
        <f aca="false">IF(AND(F3652&lt;&gt;"",E3652&lt;&gt;""),DATEVALUE(F3652)-DATEVALUE(E3652),"")</f>
        <v>1</v>
      </c>
      <c r="L3652" s="4" t="n">
        <f aca="false">H3652*(1-I3652/100)</f>
        <v>6292.594</v>
      </c>
      <c r="M3652" s="4" t="n">
        <f aca="false">H3652*CALCULATIONS!$B$2</f>
        <v>5393.652</v>
      </c>
      <c r="N3652" s="4" t="n">
        <f aca="false">IF(J3652="Yes",H3652*CALCULATIONS!$B$3,0)</f>
        <v>0</v>
      </c>
      <c r="O3652" s="4" t="n">
        <f aca="false">L3652-M3652-N3652</f>
        <v>898.942</v>
      </c>
      <c r="P3652" s="16" t="n">
        <f aca="false">IF(L3652&gt;0,O3652/L3652,"")</f>
        <v>0.142857142857143</v>
      </c>
    </row>
    <row r="3653" customFormat="false" ht="15" hidden="false" customHeight="false" outlineLevel="0" collapsed="false">
      <c r="A3653" s="2" t="str">
        <f aca="false">RAW_DATA!A3649</f>
        <v>ORD-103648</v>
      </c>
      <c r="B3653" s="2" t="str">
        <f aca="false">RAW_DATA!B3649</f>
        <v>CUST-1315</v>
      </c>
      <c r="C3653" s="2" t="str">
        <f aca="false">RAW_DATA!C3649</f>
        <v>Women</v>
      </c>
      <c r="D3653" s="2" t="str">
        <f aca="false">RAW_DATA!D3649</f>
        <v>WOM-BLOUSE-001</v>
      </c>
      <c r="E3653" s="14" t="str">
        <f aca="false">RAW_DATA!E3649</f>
        <v>2024-07-29</v>
      </c>
      <c r="F3653" s="14" t="str">
        <f aca="false">RAW_DATA!F3649</f>
        <v>2024-08-07</v>
      </c>
      <c r="G3653" s="2" t="str">
        <f aca="false">RAW_DATA!G3649</f>
        <v>Bagmati</v>
      </c>
      <c r="H3653" s="4" t="n">
        <f aca="false">RAW_DATA!H3649</f>
        <v>1509.68</v>
      </c>
      <c r="I3653" s="5" t="n">
        <f aca="false">RAW_DATA!I3649</f>
        <v>0</v>
      </c>
      <c r="J3653" s="2" t="str">
        <f aca="false">RAW_DATA!J3649</f>
        <v>No</v>
      </c>
      <c r="K3653" s="15" t="n">
        <f aca="false">IF(AND(F3653&lt;&gt;"",E3653&lt;&gt;""),DATEVALUE(F3653)-DATEVALUE(E3653),"")</f>
        <v>9</v>
      </c>
      <c r="L3653" s="4" t="n">
        <f aca="false">H3653*(1-I3653/100)</f>
        <v>1509.68</v>
      </c>
      <c r="M3653" s="4" t="n">
        <f aca="false">H3653*CALCULATIONS!$B$2</f>
        <v>905.808</v>
      </c>
      <c r="N3653" s="4" t="n">
        <f aca="false">IF(J3653="Yes",H3653*CALCULATIONS!$B$3,0)</f>
        <v>0</v>
      </c>
      <c r="O3653" s="4" t="n">
        <f aca="false">L3653-M3653-N3653</f>
        <v>603.872</v>
      </c>
      <c r="P3653" s="16" t="n">
        <f aca="false">IF(L3653&gt;0,O3653/L3653,"")</f>
        <v>0.4</v>
      </c>
    </row>
    <row r="3654" customFormat="false" ht="15" hidden="false" customHeight="false" outlineLevel="0" collapsed="false">
      <c r="A3654" s="2" t="str">
        <f aca="false">RAW_DATA!A3650</f>
        <v>ORD-103649</v>
      </c>
      <c r="B3654" s="2" t="str">
        <f aca="false">RAW_DATA!B3650</f>
        <v>CUST-7880</v>
      </c>
      <c r="C3654" s="2" t="str">
        <f aca="false">RAW_DATA!C3650</f>
        <v>Men</v>
      </c>
      <c r="D3654" s="2" t="str">
        <f aca="false">RAW_DATA!D3650</f>
        <v>MEN-CHINO-001</v>
      </c>
      <c r="E3654" s="14" t="str">
        <f aca="false">RAW_DATA!E3650</f>
        <v>2024-08-30</v>
      </c>
      <c r="F3654" s="14" t="str">
        <f aca="false">RAW_DATA!F3650</f>
        <v>2024-09-08</v>
      </c>
      <c r="G3654" s="2" t="str">
        <f aca="false">RAW_DATA!G3650</f>
        <v>Gandaki</v>
      </c>
      <c r="H3654" s="4" t="n">
        <f aca="false">RAW_DATA!H3650</f>
        <v>4444.15</v>
      </c>
      <c r="I3654" s="5" t="n">
        <f aca="false">RAW_DATA!I3650</f>
        <v>20</v>
      </c>
      <c r="J3654" s="2" t="str">
        <f aca="false">RAW_DATA!J3650</f>
        <v>Yes</v>
      </c>
      <c r="K3654" s="15" t="n">
        <f aca="false">IF(AND(F3654&lt;&gt;"",E3654&lt;&gt;""),DATEVALUE(F3654)-DATEVALUE(E3654),"")</f>
        <v>9</v>
      </c>
      <c r="L3654" s="4" t="n">
        <f aca="false">H3654*(1-I3654/100)</f>
        <v>3555.32</v>
      </c>
      <c r="M3654" s="4" t="n">
        <f aca="false">H3654*CALCULATIONS!$B$2</f>
        <v>2666.49</v>
      </c>
      <c r="N3654" s="4" t="n">
        <f aca="false">IF(J3654="Yes",H3654*CALCULATIONS!$B$3,0)</f>
        <v>888.83</v>
      </c>
      <c r="O3654" s="4" t="n">
        <f aca="false">L3654-M3654-N3654</f>
        <v>0</v>
      </c>
      <c r="P3654" s="16" t="n">
        <f aca="false">IF(L3654&gt;0,O3654/L3654,"")</f>
        <v>0</v>
      </c>
    </row>
    <row r="3655" customFormat="false" ht="15" hidden="false" customHeight="false" outlineLevel="0" collapsed="false">
      <c r="A3655" s="2" t="str">
        <f aca="false">RAW_DATA!A3651</f>
        <v>ORD-103650</v>
      </c>
      <c r="B3655" s="2" t="str">
        <f aca="false">RAW_DATA!B3651</f>
        <v>CUST-5995</v>
      </c>
      <c r="C3655" s="2" t="str">
        <f aca="false">RAW_DATA!C3651</f>
        <v>Men</v>
      </c>
      <c r="D3655" s="2" t="str">
        <f aca="false">RAW_DATA!D3651</f>
        <v>MEN-TSHIRT-001</v>
      </c>
      <c r="E3655" s="14" t="str">
        <f aca="false">RAW_DATA!E3651</f>
        <v>2024-10-22</v>
      </c>
      <c r="F3655" s="14" t="str">
        <f aca="false">RAW_DATA!F3651</f>
        <v>2024-10-26</v>
      </c>
      <c r="G3655" s="2" t="str">
        <f aca="false">RAW_DATA!G3651</f>
        <v>Sudurpashchim</v>
      </c>
      <c r="H3655" s="4" t="n">
        <f aca="false">RAW_DATA!H3651</f>
        <v>10831.66</v>
      </c>
      <c r="I3655" s="5" t="n">
        <f aca="false">RAW_DATA!I3651</f>
        <v>10</v>
      </c>
      <c r="J3655" s="2" t="str">
        <f aca="false">RAW_DATA!J3651</f>
        <v>No</v>
      </c>
      <c r="K3655" s="15" t="n">
        <f aca="false">IF(AND(F3655&lt;&gt;"",E3655&lt;&gt;""),DATEVALUE(F3655)-DATEVALUE(E3655),"")</f>
        <v>4</v>
      </c>
      <c r="L3655" s="4" t="n">
        <f aca="false">H3655*(1-I3655/100)</f>
        <v>9748.494</v>
      </c>
      <c r="M3655" s="4" t="n">
        <f aca="false">H3655*CALCULATIONS!$B$2</f>
        <v>6498.996</v>
      </c>
      <c r="N3655" s="4" t="n">
        <f aca="false">IF(J3655="Yes",H3655*CALCULATIONS!$B$3,0)</f>
        <v>0</v>
      </c>
      <c r="O3655" s="4" t="n">
        <f aca="false">L3655-M3655-N3655</f>
        <v>3249.498</v>
      </c>
      <c r="P3655" s="16" t="n">
        <f aca="false">IF(L3655&gt;0,O3655/L3655,"")</f>
        <v>0.333333333333333</v>
      </c>
    </row>
    <row r="3656" customFormat="false" ht="15" hidden="false" customHeight="false" outlineLevel="0" collapsed="false">
      <c r="A3656" s="2" t="str">
        <f aca="false">RAW_DATA!A3652</f>
        <v>ORD-103651</v>
      </c>
      <c r="B3656" s="2" t="str">
        <f aca="false">RAW_DATA!B3652</f>
        <v>CUST-3264</v>
      </c>
      <c r="C3656" s="2" t="str">
        <f aca="false">RAW_DATA!C3652</f>
        <v>Kids</v>
      </c>
      <c r="D3656" s="2" t="str">
        <f aca="false">RAW_DATA!D3652</f>
        <v>KID-KURTA-001</v>
      </c>
      <c r="E3656" s="14" t="str">
        <f aca="false">RAW_DATA!E3652</f>
        <v>2024-07-17</v>
      </c>
      <c r="F3656" s="14" t="str">
        <f aca="false">RAW_DATA!F3652</f>
        <v>2024-07-22</v>
      </c>
      <c r="G3656" s="2" t="str">
        <f aca="false">RAW_DATA!G3652</f>
        <v>Sudurpashchim</v>
      </c>
      <c r="H3656" s="4" t="n">
        <f aca="false">RAW_DATA!H3652</f>
        <v>4633.72</v>
      </c>
      <c r="I3656" s="5" t="n">
        <f aca="false">RAW_DATA!I3652</f>
        <v>10</v>
      </c>
      <c r="J3656" s="2" t="str">
        <f aca="false">RAW_DATA!J3652</f>
        <v>No</v>
      </c>
      <c r="K3656" s="15" t="n">
        <f aca="false">IF(AND(F3656&lt;&gt;"",E3656&lt;&gt;""),DATEVALUE(F3656)-DATEVALUE(E3656),"")</f>
        <v>5</v>
      </c>
      <c r="L3656" s="4" t="n">
        <f aca="false">H3656*(1-I3656/100)</f>
        <v>4170.348</v>
      </c>
      <c r="M3656" s="4" t="n">
        <f aca="false">H3656*CALCULATIONS!$B$2</f>
        <v>2780.232</v>
      </c>
      <c r="N3656" s="4" t="n">
        <f aca="false">IF(J3656="Yes",H3656*CALCULATIONS!$B$3,0)</f>
        <v>0</v>
      </c>
      <c r="O3656" s="4" t="n">
        <f aca="false">L3656-M3656-N3656</f>
        <v>1390.116</v>
      </c>
      <c r="P3656" s="16" t="n">
        <f aca="false">IF(L3656&gt;0,O3656/L3656,"")</f>
        <v>0.333333333333333</v>
      </c>
    </row>
    <row r="3657" customFormat="false" ht="15" hidden="false" customHeight="false" outlineLevel="0" collapsed="false">
      <c r="A3657" s="2" t="str">
        <f aca="false">RAW_DATA!A3653</f>
        <v>ORD-103652</v>
      </c>
      <c r="B3657" s="2" t="str">
        <f aca="false">RAW_DATA!B3653</f>
        <v>CUST-9200</v>
      </c>
      <c r="C3657" s="2" t="str">
        <f aca="false">RAW_DATA!C3653</f>
        <v>Kids</v>
      </c>
      <c r="D3657" s="2" t="str">
        <f aca="false">RAW_DATA!D3653</f>
        <v>KID-HOODIE-001</v>
      </c>
      <c r="E3657" s="14" t="str">
        <f aca="false">RAW_DATA!E3653</f>
        <v>2024-08-10</v>
      </c>
      <c r="F3657" s="14" t="str">
        <f aca="false">RAW_DATA!F3653</f>
        <v>2024-08-13</v>
      </c>
      <c r="G3657" s="2" t="str">
        <f aca="false">RAW_DATA!G3653</f>
        <v>Karnali</v>
      </c>
      <c r="H3657" s="4" t="n">
        <f aca="false">RAW_DATA!H3653</f>
        <v>14553.2</v>
      </c>
      <c r="I3657" s="5" t="n">
        <f aca="false">RAW_DATA!I3653</f>
        <v>25</v>
      </c>
      <c r="J3657" s="2" t="str">
        <f aca="false">RAW_DATA!J3653</f>
        <v>No</v>
      </c>
      <c r="K3657" s="15" t="n">
        <f aca="false">IF(AND(F3657&lt;&gt;"",E3657&lt;&gt;""),DATEVALUE(F3657)-DATEVALUE(E3657),"")</f>
        <v>3</v>
      </c>
      <c r="L3657" s="4" t="n">
        <f aca="false">H3657*(1-I3657/100)</f>
        <v>10914.9</v>
      </c>
      <c r="M3657" s="4" t="n">
        <f aca="false">H3657*CALCULATIONS!$B$2</f>
        <v>8731.92</v>
      </c>
      <c r="N3657" s="4" t="n">
        <f aca="false">IF(J3657="Yes",H3657*CALCULATIONS!$B$3,0)</f>
        <v>0</v>
      </c>
      <c r="O3657" s="4" t="n">
        <f aca="false">L3657-M3657-N3657</f>
        <v>2182.98</v>
      </c>
      <c r="P3657" s="16" t="n">
        <f aca="false">IF(L3657&gt;0,O3657/L3657,"")</f>
        <v>0.2</v>
      </c>
    </row>
    <row r="3658" customFormat="false" ht="15" hidden="false" customHeight="false" outlineLevel="0" collapsed="false">
      <c r="A3658" s="2" t="str">
        <f aca="false">RAW_DATA!A3654</f>
        <v>ORD-103653</v>
      </c>
      <c r="B3658" s="2" t="str">
        <f aca="false">RAW_DATA!B3654</f>
        <v>CUST-5438</v>
      </c>
      <c r="C3658" s="2" t="str">
        <f aca="false">RAW_DATA!C3654</f>
        <v>Men</v>
      </c>
      <c r="D3658" s="2" t="str">
        <f aca="false">RAW_DATA!D3654</f>
        <v>MEN-SHIRT-001</v>
      </c>
      <c r="E3658" s="14" t="str">
        <f aca="false">RAW_DATA!E3654</f>
        <v>2024-02-04</v>
      </c>
      <c r="F3658" s="14" t="str">
        <f aca="false">RAW_DATA!F3654</f>
        <v>2024-02-11</v>
      </c>
      <c r="G3658" s="2" t="str">
        <f aca="false">RAW_DATA!G3654</f>
        <v>Bagmati</v>
      </c>
      <c r="H3658" s="4" t="n">
        <f aca="false">RAW_DATA!H3654</f>
        <v>13390.41</v>
      </c>
      <c r="I3658" s="5" t="n">
        <f aca="false">RAW_DATA!I3654</f>
        <v>25</v>
      </c>
      <c r="J3658" s="2" t="str">
        <f aca="false">RAW_DATA!J3654</f>
        <v>No</v>
      </c>
      <c r="K3658" s="15" t="n">
        <f aca="false">IF(AND(F3658&lt;&gt;"",E3658&lt;&gt;""),DATEVALUE(F3658)-DATEVALUE(E3658),"")</f>
        <v>7</v>
      </c>
      <c r="L3658" s="4" t="n">
        <f aca="false">H3658*(1-I3658/100)</f>
        <v>10042.8075</v>
      </c>
      <c r="M3658" s="4" t="n">
        <f aca="false">H3658*CALCULATIONS!$B$2</f>
        <v>8034.246</v>
      </c>
      <c r="N3658" s="4" t="n">
        <f aca="false">IF(J3658="Yes",H3658*CALCULATIONS!$B$3,0)</f>
        <v>0</v>
      </c>
      <c r="O3658" s="4" t="n">
        <f aca="false">L3658-M3658-N3658</f>
        <v>2008.5615</v>
      </c>
      <c r="P3658" s="16" t="n">
        <f aca="false">IF(L3658&gt;0,O3658/L3658,"")</f>
        <v>0.2</v>
      </c>
    </row>
    <row r="3659" customFormat="false" ht="15" hidden="false" customHeight="false" outlineLevel="0" collapsed="false">
      <c r="A3659" s="2" t="str">
        <f aca="false">RAW_DATA!A3655</f>
        <v>ORD-103654</v>
      </c>
      <c r="B3659" s="2" t="str">
        <f aca="false">RAW_DATA!B3655</f>
        <v>CUST-2925</v>
      </c>
      <c r="C3659" s="2" t="str">
        <f aca="false">RAW_DATA!C3655</f>
        <v>Men</v>
      </c>
      <c r="D3659" s="2" t="str">
        <f aca="false">RAW_DATA!D3655</f>
        <v>MEN-KURTA-001</v>
      </c>
      <c r="E3659" s="14" t="str">
        <f aca="false">RAW_DATA!E3655</f>
        <v>2024-06-12</v>
      </c>
      <c r="F3659" s="14" t="str">
        <f aca="false">RAW_DATA!F3655</f>
        <v>2024-06-18</v>
      </c>
      <c r="G3659" s="2" t="str">
        <f aca="false">RAW_DATA!G3655</f>
        <v>Lumbini</v>
      </c>
      <c r="H3659" s="4" t="n">
        <f aca="false">RAW_DATA!H3655</f>
        <v>10608.21</v>
      </c>
      <c r="I3659" s="5" t="n">
        <f aca="false">RAW_DATA!I3655</f>
        <v>10</v>
      </c>
      <c r="J3659" s="2" t="str">
        <f aca="false">RAW_DATA!J3655</f>
        <v>No</v>
      </c>
      <c r="K3659" s="15" t="n">
        <f aca="false">IF(AND(F3659&lt;&gt;"",E3659&lt;&gt;""),DATEVALUE(F3659)-DATEVALUE(E3659),"")</f>
        <v>6</v>
      </c>
      <c r="L3659" s="4" t="n">
        <f aca="false">H3659*(1-I3659/100)</f>
        <v>9547.389</v>
      </c>
      <c r="M3659" s="4" t="n">
        <f aca="false">H3659*CALCULATIONS!$B$2</f>
        <v>6364.926</v>
      </c>
      <c r="N3659" s="4" t="n">
        <f aca="false">IF(J3659="Yes",H3659*CALCULATIONS!$B$3,0)</f>
        <v>0</v>
      </c>
      <c r="O3659" s="4" t="n">
        <f aca="false">L3659-M3659-N3659</f>
        <v>3182.463</v>
      </c>
      <c r="P3659" s="16" t="n">
        <f aca="false">IF(L3659&gt;0,O3659/L3659,"")</f>
        <v>0.333333333333333</v>
      </c>
    </row>
    <row r="3660" customFormat="false" ht="15" hidden="false" customHeight="false" outlineLevel="0" collapsed="false">
      <c r="A3660" s="2" t="str">
        <f aca="false">RAW_DATA!A3656</f>
        <v>ORD-103655</v>
      </c>
      <c r="B3660" s="2" t="str">
        <f aca="false">RAW_DATA!B3656</f>
        <v>CUST-8969</v>
      </c>
      <c r="C3660" s="2" t="str">
        <f aca="false">RAW_DATA!C3656</f>
        <v>Kids</v>
      </c>
      <c r="D3660" s="2" t="str">
        <f aca="false">RAW_DATA!D3656</f>
        <v>KID-DRESS-001</v>
      </c>
      <c r="E3660" s="14" t="str">
        <f aca="false">RAW_DATA!E3656</f>
        <v>2024-05-22</v>
      </c>
      <c r="F3660" s="14" t="str">
        <f aca="false">RAW_DATA!F3656</f>
        <v>2024-06-02</v>
      </c>
      <c r="G3660" s="2" t="str">
        <f aca="false">RAW_DATA!G3656</f>
        <v>Gandaki</v>
      </c>
      <c r="H3660" s="4" t="n">
        <f aca="false">RAW_DATA!H3656</f>
        <v>2853.44</v>
      </c>
      <c r="I3660" s="5" t="n">
        <f aca="false">RAW_DATA!I3656</f>
        <v>30</v>
      </c>
      <c r="J3660" s="2" t="str">
        <f aca="false">RAW_DATA!J3656</f>
        <v>No</v>
      </c>
      <c r="K3660" s="15" t="n">
        <f aca="false">IF(AND(F3660&lt;&gt;"",E3660&lt;&gt;""),DATEVALUE(F3660)-DATEVALUE(E3660),"")</f>
        <v>11</v>
      </c>
      <c r="L3660" s="4" t="n">
        <f aca="false">H3660*(1-I3660/100)</f>
        <v>1997.408</v>
      </c>
      <c r="M3660" s="4" t="n">
        <f aca="false">H3660*CALCULATIONS!$B$2</f>
        <v>1712.064</v>
      </c>
      <c r="N3660" s="4" t="n">
        <f aca="false">IF(J3660="Yes",H3660*CALCULATIONS!$B$3,0)</f>
        <v>0</v>
      </c>
      <c r="O3660" s="4" t="n">
        <f aca="false">L3660-M3660-N3660</f>
        <v>285.344</v>
      </c>
      <c r="P3660" s="16" t="n">
        <f aca="false">IF(L3660&gt;0,O3660/L3660,"")</f>
        <v>0.142857142857143</v>
      </c>
    </row>
    <row r="3661" customFormat="false" ht="15" hidden="false" customHeight="false" outlineLevel="0" collapsed="false">
      <c r="A3661" s="2" t="str">
        <f aca="false">RAW_DATA!A3657</f>
        <v>ORD-103656</v>
      </c>
      <c r="B3661" s="2" t="str">
        <f aca="false">RAW_DATA!B3657</f>
        <v>CUST-5650</v>
      </c>
      <c r="C3661" s="2" t="str">
        <f aca="false">RAW_DATA!C3657</f>
        <v>Women</v>
      </c>
      <c r="D3661" s="2" t="str">
        <f aca="false">RAW_DATA!D3657</f>
        <v>WOM-KURTA-001</v>
      </c>
      <c r="E3661" s="14" t="str">
        <f aca="false">RAW_DATA!E3657</f>
        <v>2024-10-11</v>
      </c>
      <c r="F3661" s="14" t="str">
        <f aca="false">RAW_DATA!F3657</f>
        <v>2024-10-25</v>
      </c>
      <c r="G3661" s="2" t="str">
        <f aca="false">RAW_DATA!G3657</f>
        <v>Bagmati</v>
      </c>
      <c r="H3661" s="4" t="n">
        <f aca="false">RAW_DATA!H3657</f>
        <v>685.01</v>
      </c>
      <c r="I3661" s="5" t="n">
        <f aca="false">RAW_DATA!I3657</f>
        <v>15</v>
      </c>
      <c r="J3661" s="2" t="str">
        <f aca="false">RAW_DATA!J3657</f>
        <v>Yes</v>
      </c>
      <c r="K3661" s="15" t="n">
        <f aca="false">IF(AND(F3661&lt;&gt;"",E3661&lt;&gt;""),DATEVALUE(F3661)-DATEVALUE(E3661),"")</f>
        <v>14</v>
      </c>
      <c r="L3661" s="4" t="n">
        <f aca="false">H3661*(1-I3661/100)</f>
        <v>582.2585</v>
      </c>
      <c r="M3661" s="4" t="n">
        <f aca="false">H3661*CALCULATIONS!$B$2</f>
        <v>411.006</v>
      </c>
      <c r="N3661" s="4" t="n">
        <f aca="false">IF(J3661="Yes",H3661*CALCULATIONS!$B$3,0)</f>
        <v>137.002</v>
      </c>
      <c r="O3661" s="4" t="n">
        <f aca="false">L3661-M3661-N3661</f>
        <v>34.2505</v>
      </c>
      <c r="P3661" s="16" t="n">
        <f aca="false">IF(L3661&gt;0,O3661/L3661,"")</f>
        <v>0.0588235294117648</v>
      </c>
    </row>
    <row r="3662" customFormat="false" ht="15" hidden="false" customHeight="false" outlineLevel="0" collapsed="false">
      <c r="A3662" s="2" t="str">
        <f aca="false">RAW_DATA!A3658</f>
        <v>ORD-103657</v>
      </c>
      <c r="B3662" s="2" t="str">
        <f aca="false">RAW_DATA!B3658</f>
        <v>CUST-5943</v>
      </c>
      <c r="C3662" s="2" t="str">
        <f aca="false">RAW_DATA!C3658</f>
        <v>Women</v>
      </c>
      <c r="D3662" s="2" t="str">
        <f aca="false">RAW_DATA!D3658</f>
        <v>WOM-BLOUSE-001</v>
      </c>
      <c r="E3662" s="14" t="str">
        <f aca="false">RAW_DATA!E3658</f>
        <v>2024-05-02</v>
      </c>
      <c r="F3662" s="14" t="str">
        <f aca="false">RAW_DATA!F3658</f>
        <v>2024-05-03</v>
      </c>
      <c r="G3662" s="2" t="str">
        <f aca="false">RAW_DATA!G3658</f>
        <v>Madhesh</v>
      </c>
      <c r="H3662" s="4" t="n">
        <f aca="false">RAW_DATA!H3658</f>
        <v>11196.17</v>
      </c>
      <c r="I3662" s="5" t="n">
        <f aca="false">RAW_DATA!I3658</f>
        <v>0</v>
      </c>
      <c r="J3662" s="2" t="str">
        <f aca="false">RAW_DATA!J3658</f>
        <v>No</v>
      </c>
      <c r="K3662" s="15" t="n">
        <f aca="false">IF(AND(F3662&lt;&gt;"",E3662&lt;&gt;""),DATEVALUE(F3662)-DATEVALUE(E3662),"")</f>
        <v>1</v>
      </c>
      <c r="L3662" s="4" t="n">
        <f aca="false">H3662*(1-I3662/100)</f>
        <v>11196.17</v>
      </c>
      <c r="M3662" s="4" t="n">
        <f aca="false">H3662*CALCULATIONS!$B$2</f>
        <v>6717.702</v>
      </c>
      <c r="N3662" s="4" t="n">
        <f aca="false">IF(J3662="Yes",H3662*CALCULATIONS!$B$3,0)</f>
        <v>0</v>
      </c>
      <c r="O3662" s="4" t="n">
        <f aca="false">L3662-M3662-N3662</f>
        <v>4478.468</v>
      </c>
      <c r="P3662" s="16" t="n">
        <f aca="false">IF(L3662&gt;0,O3662/L3662,"")</f>
        <v>0.4</v>
      </c>
    </row>
    <row r="3663" customFormat="false" ht="15" hidden="false" customHeight="false" outlineLevel="0" collapsed="false">
      <c r="A3663" s="2" t="str">
        <f aca="false">RAW_DATA!A3659</f>
        <v>ORD-103658</v>
      </c>
      <c r="B3663" s="2" t="str">
        <f aca="false">RAW_DATA!B3659</f>
        <v>CUST-5017</v>
      </c>
      <c r="C3663" s="2" t="str">
        <f aca="false">RAW_DATA!C3659</f>
        <v>Women</v>
      </c>
      <c r="D3663" s="2" t="str">
        <f aca="false">RAW_DATA!D3659</f>
        <v>WOM-SAREE-001</v>
      </c>
      <c r="E3663" s="14" t="str">
        <f aca="false">RAW_DATA!E3659</f>
        <v>2024-11-16</v>
      </c>
      <c r="F3663" s="14" t="str">
        <f aca="false">RAW_DATA!F3659</f>
        <v>2024-11-23</v>
      </c>
      <c r="G3663" s="2" t="str">
        <f aca="false">RAW_DATA!G3659</f>
        <v>Lumbini</v>
      </c>
      <c r="H3663" s="4" t="n">
        <f aca="false">RAW_DATA!H3659</f>
        <v>4682.09</v>
      </c>
      <c r="I3663" s="5" t="n">
        <f aca="false">RAW_DATA!I3659</f>
        <v>30</v>
      </c>
      <c r="J3663" s="2" t="str">
        <f aca="false">RAW_DATA!J3659</f>
        <v>No</v>
      </c>
      <c r="K3663" s="15" t="n">
        <f aca="false">IF(AND(F3663&lt;&gt;"",E3663&lt;&gt;""),DATEVALUE(F3663)-DATEVALUE(E3663),"")</f>
        <v>7</v>
      </c>
      <c r="L3663" s="4" t="n">
        <f aca="false">H3663*(1-I3663/100)</f>
        <v>3277.463</v>
      </c>
      <c r="M3663" s="4" t="n">
        <f aca="false">H3663*CALCULATIONS!$B$2</f>
        <v>2809.254</v>
      </c>
      <c r="N3663" s="4" t="n">
        <f aca="false">IF(J3663="Yes",H3663*CALCULATIONS!$B$3,0)</f>
        <v>0</v>
      </c>
      <c r="O3663" s="4" t="n">
        <f aca="false">L3663-M3663-N3663</f>
        <v>468.209</v>
      </c>
      <c r="P3663" s="16" t="n">
        <f aca="false">IF(L3663&gt;0,O3663/L3663,"")</f>
        <v>0.142857142857143</v>
      </c>
    </row>
    <row r="3664" customFormat="false" ht="15" hidden="false" customHeight="false" outlineLevel="0" collapsed="false">
      <c r="A3664" s="2" t="str">
        <f aca="false">RAW_DATA!A3660</f>
        <v>ORD-103659</v>
      </c>
      <c r="B3664" s="2" t="str">
        <f aca="false">RAW_DATA!B3660</f>
        <v>CUST-3768</v>
      </c>
      <c r="C3664" s="2" t="str">
        <f aca="false">RAW_DATA!C3660</f>
        <v>Men</v>
      </c>
      <c r="D3664" s="2" t="str">
        <f aca="false">RAW_DATA!D3660</f>
        <v>MEN-SUIT-001</v>
      </c>
      <c r="E3664" s="14" t="str">
        <f aca="false">RAW_DATA!E3660</f>
        <v>2024-10-04</v>
      </c>
      <c r="F3664" s="14" t="str">
        <f aca="false">RAW_DATA!F3660</f>
        <v>2024-10-07</v>
      </c>
      <c r="G3664" s="2" t="str">
        <f aca="false">RAW_DATA!G3660</f>
        <v>Lumbini</v>
      </c>
      <c r="H3664" s="4" t="n">
        <f aca="false">RAW_DATA!H3660</f>
        <v>14948.61</v>
      </c>
      <c r="I3664" s="5" t="n">
        <f aca="false">RAW_DATA!I3660</f>
        <v>30</v>
      </c>
      <c r="J3664" s="2" t="str">
        <f aca="false">RAW_DATA!J3660</f>
        <v>No</v>
      </c>
      <c r="K3664" s="15" t="n">
        <f aca="false">IF(AND(F3664&lt;&gt;"",E3664&lt;&gt;""),DATEVALUE(F3664)-DATEVALUE(E3664),"")</f>
        <v>3</v>
      </c>
      <c r="L3664" s="4" t="n">
        <f aca="false">H3664*(1-I3664/100)</f>
        <v>10464.027</v>
      </c>
      <c r="M3664" s="4" t="n">
        <f aca="false">H3664*CALCULATIONS!$B$2</f>
        <v>8969.166</v>
      </c>
      <c r="N3664" s="4" t="n">
        <f aca="false">IF(J3664="Yes",H3664*CALCULATIONS!$B$3,0)</f>
        <v>0</v>
      </c>
      <c r="O3664" s="4" t="n">
        <f aca="false">L3664-M3664-N3664</f>
        <v>1494.861</v>
      </c>
      <c r="P3664" s="16" t="n">
        <f aca="false">IF(L3664&gt;0,O3664/L3664,"")</f>
        <v>0.142857142857143</v>
      </c>
    </row>
    <row r="3665" customFormat="false" ht="15" hidden="false" customHeight="false" outlineLevel="0" collapsed="false">
      <c r="A3665" s="2" t="str">
        <f aca="false">RAW_DATA!A3661</f>
        <v>ORD-103660</v>
      </c>
      <c r="B3665" s="2" t="str">
        <f aca="false">RAW_DATA!B3661</f>
        <v>CUST-4409</v>
      </c>
      <c r="C3665" s="2" t="str">
        <f aca="false">RAW_DATA!C3661</f>
        <v>Women</v>
      </c>
      <c r="D3665" s="2" t="str">
        <f aca="false">RAW_DATA!D3661</f>
        <v>WOM-SUIT-001</v>
      </c>
      <c r="E3665" s="14" t="str">
        <f aca="false">RAW_DATA!E3661</f>
        <v>2024-09-08</v>
      </c>
      <c r="F3665" s="14" t="str">
        <f aca="false">RAW_DATA!F3661</f>
        <v>2024-09-14</v>
      </c>
      <c r="G3665" s="2" t="str">
        <f aca="false">RAW_DATA!G3661</f>
        <v>Lumbini</v>
      </c>
      <c r="H3665" s="4" t="n">
        <f aca="false">RAW_DATA!H3661</f>
        <v>6378.06</v>
      </c>
      <c r="I3665" s="5" t="n">
        <f aca="false">RAW_DATA!I3661</f>
        <v>30</v>
      </c>
      <c r="J3665" s="2" t="str">
        <f aca="false">RAW_DATA!J3661</f>
        <v>No</v>
      </c>
      <c r="K3665" s="15" t="n">
        <f aca="false">IF(AND(F3665&lt;&gt;"",E3665&lt;&gt;""),DATEVALUE(F3665)-DATEVALUE(E3665),"")</f>
        <v>6</v>
      </c>
      <c r="L3665" s="4" t="n">
        <f aca="false">H3665*(1-I3665/100)</f>
        <v>4464.642</v>
      </c>
      <c r="M3665" s="4" t="n">
        <f aca="false">H3665*CALCULATIONS!$B$2</f>
        <v>3826.836</v>
      </c>
      <c r="N3665" s="4" t="n">
        <f aca="false">IF(J3665="Yes",H3665*CALCULATIONS!$B$3,0)</f>
        <v>0</v>
      </c>
      <c r="O3665" s="4" t="n">
        <f aca="false">L3665-M3665-N3665</f>
        <v>637.806</v>
      </c>
      <c r="P3665" s="16" t="n">
        <f aca="false">IF(L3665&gt;0,O3665/L3665,"")</f>
        <v>0.142857142857143</v>
      </c>
    </row>
    <row r="3666" customFormat="false" ht="15" hidden="false" customHeight="false" outlineLevel="0" collapsed="false">
      <c r="A3666" s="2" t="str">
        <f aca="false">RAW_DATA!A3662</f>
        <v>ORD-103661</v>
      </c>
      <c r="B3666" s="2" t="str">
        <f aca="false">RAW_DATA!B3662</f>
        <v>CUST-2570</v>
      </c>
      <c r="C3666" s="2" t="str">
        <f aca="false">RAW_DATA!C3662</f>
        <v>Men</v>
      </c>
      <c r="D3666" s="2" t="str">
        <f aca="false">RAW_DATA!D3662</f>
        <v>MEN-JEANS-001</v>
      </c>
      <c r="E3666" s="14" t="str">
        <f aca="false">RAW_DATA!E3662</f>
        <v>2024-11-22</v>
      </c>
      <c r="F3666" s="14" t="str">
        <f aca="false">RAW_DATA!F3662</f>
        <v>2024-11-27</v>
      </c>
      <c r="G3666" s="2" t="str">
        <f aca="false">RAW_DATA!G3662</f>
        <v>Madhesh</v>
      </c>
      <c r="H3666" s="4" t="n">
        <f aca="false">RAW_DATA!H3662</f>
        <v>5986.18</v>
      </c>
      <c r="I3666" s="5" t="n">
        <f aca="false">RAW_DATA!I3662</f>
        <v>10</v>
      </c>
      <c r="J3666" s="2" t="str">
        <f aca="false">RAW_DATA!J3662</f>
        <v>No</v>
      </c>
      <c r="K3666" s="15" t="n">
        <f aca="false">IF(AND(F3666&lt;&gt;"",E3666&lt;&gt;""),DATEVALUE(F3666)-DATEVALUE(E3666),"")</f>
        <v>5</v>
      </c>
      <c r="L3666" s="4" t="n">
        <f aca="false">H3666*(1-I3666/100)</f>
        <v>5387.562</v>
      </c>
      <c r="M3666" s="4" t="n">
        <f aca="false">H3666*CALCULATIONS!$B$2</f>
        <v>3591.708</v>
      </c>
      <c r="N3666" s="4" t="n">
        <f aca="false">IF(J3666="Yes",H3666*CALCULATIONS!$B$3,0)</f>
        <v>0</v>
      </c>
      <c r="O3666" s="4" t="n">
        <f aca="false">L3666-M3666-N3666</f>
        <v>1795.854</v>
      </c>
      <c r="P3666" s="16" t="n">
        <f aca="false">IF(L3666&gt;0,O3666/L3666,"")</f>
        <v>0.333333333333333</v>
      </c>
    </row>
    <row r="3667" customFormat="false" ht="15" hidden="false" customHeight="false" outlineLevel="0" collapsed="false">
      <c r="A3667" s="2" t="str">
        <f aca="false">RAW_DATA!A3663</f>
        <v>ORD-103662</v>
      </c>
      <c r="B3667" s="2" t="str">
        <f aca="false">RAW_DATA!B3663</f>
        <v>CUST-8679</v>
      </c>
      <c r="C3667" s="2" t="str">
        <f aca="false">RAW_DATA!C3663</f>
        <v>Kids</v>
      </c>
      <c r="D3667" s="2" t="str">
        <f aca="false">RAW_DATA!D3663</f>
        <v>KID-UNIFORM-001</v>
      </c>
      <c r="E3667" s="14" t="str">
        <f aca="false">RAW_DATA!E3663</f>
        <v>2024-02-03</v>
      </c>
      <c r="F3667" s="14" t="str">
        <f aca="false">RAW_DATA!F3663</f>
        <v>2024-02-12</v>
      </c>
      <c r="G3667" s="2" t="str">
        <f aca="false">RAW_DATA!G3663</f>
        <v>Gandaki</v>
      </c>
      <c r="H3667" s="4" t="n">
        <f aca="false">RAW_DATA!H3663</f>
        <v>13311.21</v>
      </c>
      <c r="I3667" s="5" t="n">
        <f aca="false">RAW_DATA!I3663</f>
        <v>5</v>
      </c>
      <c r="J3667" s="2" t="str">
        <f aca="false">RAW_DATA!J3663</f>
        <v>No</v>
      </c>
      <c r="K3667" s="15" t="n">
        <f aca="false">IF(AND(F3667&lt;&gt;"",E3667&lt;&gt;""),DATEVALUE(F3667)-DATEVALUE(E3667),"")</f>
        <v>9</v>
      </c>
      <c r="L3667" s="4" t="n">
        <f aca="false">H3667*(1-I3667/100)</f>
        <v>12645.6495</v>
      </c>
      <c r="M3667" s="4" t="n">
        <f aca="false">H3667*CALCULATIONS!$B$2</f>
        <v>7986.726</v>
      </c>
      <c r="N3667" s="4" t="n">
        <f aca="false">IF(J3667="Yes",H3667*CALCULATIONS!$B$3,0)</f>
        <v>0</v>
      </c>
      <c r="O3667" s="4" t="n">
        <f aca="false">L3667-M3667-N3667</f>
        <v>4658.9235</v>
      </c>
      <c r="P3667" s="16" t="n">
        <f aca="false">IF(L3667&gt;0,O3667/L3667,"")</f>
        <v>0.368421052631579</v>
      </c>
    </row>
    <row r="3668" customFormat="false" ht="15" hidden="false" customHeight="false" outlineLevel="0" collapsed="false">
      <c r="A3668" s="2" t="str">
        <f aca="false">RAW_DATA!A3664</f>
        <v>ORD-103663</v>
      </c>
      <c r="B3668" s="2" t="str">
        <f aca="false">RAW_DATA!B3664</f>
        <v>CUST-2900</v>
      </c>
      <c r="C3668" s="2" t="str">
        <f aca="false">RAW_DATA!C3664</f>
        <v>Kids</v>
      </c>
      <c r="D3668" s="2" t="str">
        <f aca="false">RAW_DATA!D3664</f>
        <v>KID-ONESIE-001</v>
      </c>
      <c r="E3668" s="14" t="str">
        <f aca="false">RAW_DATA!E3664</f>
        <v>2024-01-02</v>
      </c>
      <c r="F3668" s="14" t="str">
        <f aca="false">RAW_DATA!F3664</f>
        <v>2024-01-07</v>
      </c>
      <c r="G3668" s="2" t="str">
        <f aca="false">RAW_DATA!G3664</f>
        <v>Lumbini</v>
      </c>
      <c r="H3668" s="4" t="n">
        <f aca="false">RAW_DATA!H3664</f>
        <v>1558.27</v>
      </c>
      <c r="I3668" s="5" t="n">
        <f aca="false">RAW_DATA!I3664</f>
        <v>10</v>
      </c>
      <c r="J3668" s="2" t="str">
        <f aca="false">RAW_DATA!J3664</f>
        <v>No</v>
      </c>
      <c r="K3668" s="15" t="n">
        <f aca="false">IF(AND(F3668&lt;&gt;"",E3668&lt;&gt;""),DATEVALUE(F3668)-DATEVALUE(E3668),"")</f>
        <v>5</v>
      </c>
      <c r="L3668" s="4" t="n">
        <f aca="false">H3668*(1-I3668/100)</f>
        <v>1402.443</v>
      </c>
      <c r="M3668" s="4" t="n">
        <f aca="false">H3668*CALCULATIONS!$B$2</f>
        <v>934.962</v>
      </c>
      <c r="N3668" s="4" t="n">
        <f aca="false">IF(J3668="Yes",H3668*CALCULATIONS!$B$3,0)</f>
        <v>0</v>
      </c>
      <c r="O3668" s="4" t="n">
        <f aca="false">L3668-M3668-N3668</f>
        <v>467.481</v>
      </c>
      <c r="P3668" s="16" t="n">
        <f aca="false">IF(L3668&gt;0,O3668/L3668,"")</f>
        <v>0.333333333333333</v>
      </c>
    </row>
    <row r="3669" customFormat="false" ht="15" hidden="false" customHeight="false" outlineLevel="0" collapsed="false">
      <c r="A3669" s="2" t="str">
        <f aca="false">RAW_DATA!A3665</f>
        <v>ORD-103664</v>
      </c>
      <c r="B3669" s="2" t="str">
        <f aca="false">RAW_DATA!B3665</f>
        <v>CUST-2688</v>
      </c>
      <c r="C3669" s="2" t="str">
        <f aca="false">RAW_DATA!C3665</f>
        <v>Kids</v>
      </c>
      <c r="D3669" s="2" t="str">
        <f aca="false">RAW_DATA!D3665</f>
        <v>KID-FROCK-001</v>
      </c>
      <c r="E3669" s="14" t="str">
        <f aca="false">RAW_DATA!E3665</f>
        <v>2024-07-14</v>
      </c>
      <c r="F3669" s="14" t="str">
        <f aca="false">RAW_DATA!F3665</f>
        <v>2024-07-22</v>
      </c>
      <c r="G3669" s="2" t="str">
        <f aca="false">RAW_DATA!G3665</f>
        <v>Bagmati</v>
      </c>
      <c r="H3669" s="4" t="n">
        <f aca="false">RAW_DATA!H3665</f>
        <v>4238.03</v>
      </c>
      <c r="I3669" s="5" t="n">
        <f aca="false">RAW_DATA!I3665</f>
        <v>15</v>
      </c>
      <c r="J3669" s="2" t="str">
        <f aca="false">RAW_DATA!J3665</f>
        <v>Yes</v>
      </c>
      <c r="K3669" s="15" t="n">
        <f aca="false">IF(AND(F3669&lt;&gt;"",E3669&lt;&gt;""),DATEVALUE(F3669)-DATEVALUE(E3669),"")</f>
        <v>8</v>
      </c>
      <c r="L3669" s="4" t="n">
        <f aca="false">H3669*(1-I3669/100)</f>
        <v>3602.3255</v>
      </c>
      <c r="M3669" s="4" t="n">
        <f aca="false">H3669*CALCULATIONS!$B$2</f>
        <v>2542.818</v>
      </c>
      <c r="N3669" s="4" t="n">
        <f aca="false">IF(J3669="Yes",H3669*CALCULATIONS!$B$3,0)</f>
        <v>847.606</v>
      </c>
      <c r="O3669" s="4" t="n">
        <f aca="false">L3669-M3669-N3669</f>
        <v>211.9015</v>
      </c>
      <c r="P3669" s="16" t="n">
        <f aca="false">IF(L3669&gt;0,O3669/L3669,"")</f>
        <v>0.0588235294117646</v>
      </c>
    </row>
    <row r="3670" customFormat="false" ht="15" hidden="false" customHeight="false" outlineLevel="0" collapsed="false">
      <c r="A3670" s="2" t="str">
        <f aca="false">RAW_DATA!A3666</f>
        <v>ORD-103665</v>
      </c>
      <c r="B3670" s="2" t="str">
        <f aca="false">RAW_DATA!B3666</f>
        <v>CUST-5947</v>
      </c>
      <c r="C3670" s="2" t="str">
        <f aca="false">RAW_DATA!C3666</f>
        <v>Kids</v>
      </c>
      <c r="D3670" s="2" t="str">
        <f aca="false">RAW_DATA!D3666</f>
        <v>KID-ONESIE-001</v>
      </c>
      <c r="E3670" s="14" t="str">
        <f aca="false">RAW_DATA!E3666</f>
        <v>2024-07-04</v>
      </c>
      <c r="F3670" s="14" t="str">
        <f aca="false">RAW_DATA!F3666</f>
        <v>2024-07-13</v>
      </c>
      <c r="G3670" s="2" t="str">
        <f aca="false">RAW_DATA!G3666</f>
        <v>Bagmati</v>
      </c>
      <c r="H3670" s="4" t="n">
        <f aca="false">RAW_DATA!H3666</f>
        <v>8860.15</v>
      </c>
      <c r="I3670" s="5" t="n">
        <f aca="false">RAW_DATA!I3666</f>
        <v>30</v>
      </c>
      <c r="J3670" s="2" t="str">
        <f aca="false">RAW_DATA!J3666</f>
        <v>Yes</v>
      </c>
      <c r="K3670" s="15" t="n">
        <f aca="false">IF(AND(F3670&lt;&gt;"",E3670&lt;&gt;""),DATEVALUE(F3670)-DATEVALUE(E3670),"")</f>
        <v>9</v>
      </c>
      <c r="L3670" s="4" t="n">
        <f aca="false">H3670*(1-I3670/100)</f>
        <v>6202.105</v>
      </c>
      <c r="M3670" s="4" t="n">
        <f aca="false">H3670*CALCULATIONS!$B$2</f>
        <v>5316.09</v>
      </c>
      <c r="N3670" s="4" t="n">
        <f aca="false">IF(J3670="Yes",H3670*CALCULATIONS!$B$3,0)</f>
        <v>1772.03</v>
      </c>
      <c r="O3670" s="4" t="n">
        <f aca="false">L3670-M3670-N3670</f>
        <v>-886.015</v>
      </c>
      <c r="P3670" s="16" t="n">
        <f aca="false">IF(L3670&gt;0,O3670/L3670,"")</f>
        <v>-0.142857142857143</v>
      </c>
    </row>
    <row r="3671" customFormat="false" ht="15" hidden="false" customHeight="false" outlineLevel="0" collapsed="false">
      <c r="A3671" s="2" t="str">
        <f aca="false">RAW_DATA!A3667</f>
        <v>ORD-103666</v>
      </c>
      <c r="B3671" s="2" t="str">
        <f aca="false">RAW_DATA!B3667</f>
        <v>CUST-6512</v>
      </c>
      <c r="C3671" s="2" t="str">
        <f aca="false">RAW_DATA!C3667</f>
        <v>Kids</v>
      </c>
      <c r="D3671" s="2" t="str">
        <f aca="false">RAW_DATA!D3667</f>
        <v>KID-HOODIE-001</v>
      </c>
      <c r="E3671" s="14" t="str">
        <f aca="false">RAW_DATA!E3667</f>
        <v>2024-12-09</v>
      </c>
      <c r="F3671" s="14" t="str">
        <f aca="false">RAW_DATA!F3667</f>
        <v>2024-12-15</v>
      </c>
      <c r="G3671" s="2" t="str">
        <f aca="false">RAW_DATA!G3667</f>
        <v>Bagmati</v>
      </c>
      <c r="H3671" s="4" t="n">
        <f aca="false">RAW_DATA!H3667</f>
        <v>12293.33</v>
      </c>
      <c r="I3671" s="5" t="n">
        <f aca="false">RAW_DATA!I3667</f>
        <v>25</v>
      </c>
      <c r="J3671" s="2" t="str">
        <f aca="false">RAW_DATA!J3667</f>
        <v>No</v>
      </c>
      <c r="K3671" s="15" t="n">
        <f aca="false">IF(AND(F3671&lt;&gt;"",E3671&lt;&gt;""),DATEVALUE(F3671)-DATEVALUE(E3671),"")</f>
        <v>6</v>
      </c>
      <c r="L3671" s="4" t="n">
        <f aca="false">H3671*(1-I3671/100)</f>
        <v>9219.9975</v>
      </c>
      <c r="M3671" s="4" t="n">
        <f aca="false">H3671*CALCULATIONS!$B$2</f>
        <v>7375.998</v>
      </c>
      <c r="N3671" s="4" t="n">
        <f aca="false">IF(J3671="Yes",H3671*CALCULATIONS!$B$3,0)</f>
        <v>0</v>
      </c>
      <c r="O3671" s="4" t="n">
        <f aca="false">L3671-M3671-N3671</f>
        <v>1843.9995</v>
      </c>
      <c r="P3671" s="16" t="n">
        <f aca="false">IF(L3671&gt;0,O3671/L3671,"")</f>
        <v>0.2</v>
      </c>
    </row>
    <row r="3672" customFormat="false" ht="15" hidden="false" customHeight="false" outlineLevel="0" collapsed="false">
      <c r="A3672" s="2" t="str">
        <f aca="false">RAW_DATA!A3668</f>
        <v>ORD-103667</v>
      </c>
      <c r="B3672" s="2" t="str">
        <f aca="false">RAW_DATA!B3668</f>
        <v>CUST-9119</v>
      </c>
      <c r="C3672" s="2" t="str">
        <f aca="false">RAW_DATA!C3668</f>
        <v>Kids</v>
      </c>
      <c r="D3672" s="2" t="str">
        <f aca="false">RAW_DATA!D3668</f>
        <v>KID-JEANS-001</v>
      </c>
      <c r="E3672" s="14" t="str">
        <f aca="false">RAW_DATA!E3668</f>
        <v>2024-05-29</v>
      </c>
      <c r="F3672" s="14" t="str">
        <f aca="false">RAW_DATA!F3668</f>
        <v>2024-06-04</v>
      </c>
      <c r="G3672" s="2" t="str">
        <f aca="false">RAW_DATA!G3668</f>
        <v>Bagmati</v>
      </c>
      <c r="H3672" s="4" t="n">
        <f aca="false">RAW_DATA!H3668</f>
        <v>10202.03</v>
      </c>
      <c r="I3672" s="5" t="n">
        <f aca="false">RAW_DATA!I3668</f>
        <v>25</v>
      </c>
      <c r="J3672" s="2" t="str">
        <f aca="false">RAW_DATA!J3668</f>
        <v>No</v>
      </c>
      <c r="K3672" s="15" t="n">
        <f aca="false">IF(AND(F3672&lt;&gt;"",E3672&lt;&gt;""),DATEVALUE(F3672)-DATEVALUE(E3672),"")</f>
        <v>6</v>
      </c>
      <c r="L3672" s="4" t="n">
        <f aca="false">H3672*(1-I3672/100)</f>
        <v>7651.5225</v>
      </c>
      <c r="M3672" s="4" t="n">
        <f aca="false">H3672*CALCULATIONS!$B$2</f>
        <v>6121.218</v>
      </c>
      <c r="N3672" s="4" t="n">
        <f aca="false">IF(J3672="Yes",H3672*CALCULATIONS!$B$3,0)</f>
        <v>0</v>
      </c>
      <c r="O3672" s="4" t="n">
        <f aca="false">L3672-M3672-N3672</f>
        <v>1530.3045</v>
      </c>
      <c r="P3672" s="16" t="n">
        <f aca="false">IF(L3672&gt;0,O3672/L3672,"")</f>
        <v>0.2</v>
      </c>
    </row>
    <row r="3673" customFormat="false" ht="15" hidden="false" customHeight="false" outlineLevel="0" collapsed="false">
      <c r="A3673" s="2" t="str">
        <f aca="false">RAW_DATA!A3669</f>
        <v>ORD-103668</v>
      </c>
      <c r="B3673" s="2" t="str">
        <f aca="false">RAW_DATA!B3669</f>
        <v>CUST-6477</v>
      </c>
      <c r="C3673" s="2" t="str">
        <f aca="false">RAW_DATA!C3669</f>
        <v>Women</v>
      </c>
      <c r="D3673" s="2" t="str">
        <f aca="false">RAW_DATA!D3669</f>
        <v>WOM-KURTA-001</v>
      </c>
      <c r="E3673" s="14" t="str">
        <f aca="false">RAW_DATA!E3669</f>
        <v>2024-11-19</v>
      </c>
      <c r="F3673" s="14" t="str">
        <f aca="false">RAW_DATA!F3669</f>
        <v>2024-11-22</v>
      </c>
      <c r="G3673" s="2" t="str">
        <f aca="false">RAW_DATA!G3669</f>
        <v>Madhesh</v>
      </c>
      <c r="H3673" s="4" t="n">
        <f aca="false">RAW_DATA!H3669</f>
        <v>13366.66</v>
      </c>
      <c r="I3673" s="5" t="n">
        <f aca="false">RAW_DATA!I3669</f>
        <v>20</v>
      </c>
      <c r="J3673" s="2" t="str">
        <f aca="false">RAW_DATA!J3669</f>
        <v>No</v>
      </c>
      <c r="K3673" s="15" t="n">
        <f aca="false">IF(AND(F3673&lt;&gt;"",E3673&lt;&gt;""),DATEVALUE(F3673)-DATEVALUE(E3673),"")</f>
        <v>3</v>
      </c>
      <c r="L3673" s="4" t="n">
        <f aca="false">H3673*(1-I3673/100)</f>
        <v>10693.328</v>
      </c>
      <c r="M3673" s="4" t="n">
        <f aca="false">H3673*CALCULATIONS!$B$2</f>
        <v>8019.996</v>
      </c>
      <c r="N3673" s="4" t="n">
        <f aca="false">IF(J3673="Yes",H3673*CALCULATIONS!$B$3,0)</f>
        <v>0</v>
      </c>
      <c r="O3673" s="4" t="n">
        <f aca="false">L3673-M3673-N3673</f>
        <v>2673.332</v>
      </c>
      <c r="P3673" s="16" t="n">
        <f aca="false">IF(L3673&gt;0,O3673/L3673,"")</f>
        <v>0.25</v>
      </c>
    </row>
    <row r="3674" customFormat="false" ht="15" hidden="false" customHeight="false" outlineLevel="0" collapsed="false">
      <c r="A3674" s="2" t="str">
        <f aca="false">RAW_DATA!A3670</f>
        <v>ORD-103669</v>
      </c>
      <c r="B3674" s="2" t="str">
        <f aca="false">RAW_DATA!B3670</f>
        <v>CUST-3677</v>
      </c>
      <c r="C3674" s="2" t="str">
        <f aca="false">RAW_DATA!C3670</f>
        <v>Kids</v>
      </c>
      <c r="D3674" s="2" t="str">
        <f aca="false">RAW_DATA!D3670</f>
        <v>KID-JEANS-001</v>
      </c>
      <c r="E3674" s="14" t="str">
        <f aca="false">RAW_DATA!E3670</f>
        <v>2024-10-11</v>
      </c>
      <c r="F3674" s="14" t="str">
        <f aca="false">RAW_DATA!F3670</f>
        <v>2024-10-20</v>
      </c>
      <c r="G3674" s="2" t="str">
        <f aca="false">RAW_DATA!G3670</f>
        <v>Bagmati</v>
      </c>
      <c r="H3674" s="4" t="n">
        <f aca="false">RAW_DATA!H3670</f>
        <v>11042.57</v>
      </c>
      <c r="I3674" s="5" t="n">
        <f aca="false">RAW_DATA!I3670</f>
        <v>25</v>
      </c>
      <c r="J3674" s="2" t="str">
        <f aca="false">RAW_DATA!J3670</f>
        <v>No</v>
      </c>
      <c r="K3674" s="15" t="n">
        <f aca="false">IF(AND(F3674&lt;&gt;"",E3674&lt;&gt;""),DATEVALUE(F3674)-DATEVALUE(E3674),"")</f>
        <v>9</v>
      </c>
      <c r="L3674" s="4" t="n">
        <f aca="false">H3674*(1-I3674/100)</f>
        <v>8281.9275</v>
      </c>
      <c r="M3674" s="4" t="n">
        <f aca="false">H3674*CALCULATIONS!$B$2</f>
        <v>6625.542</v>
      </c>
      <c r="N3674" s="4" t="n">
        <f aca="false">IF(J3674="Yes",H3674*CALCULATIONS!$B$3,0)</f>
        <v>0</v>
      </c>
      <c r="O3674" s="4" t="n">
        <f aca="false">L3674-M3674-N3674</f>
        <v>1656.3855</v>
      </c>
      <c r="P3674" s="16" t="n">
        <f aca="false">IF(L3674&gt;0,O3674/L3674,"")</f>
        <v>0.2</v>
      </c>
    </row>
    <row r="3675" customFormat="false" ht="15" hidden="false" customHeight="false" outlineLevel="0" collapsed="false">
      <c r="A3675" s="2" t="str">
        <f aca="false">RAW_DATA!A3671</f>
        <v>ORD-103670</v>
      </c>
      <c r="B3675" s="2" t="str">
        <f aca="false">RAW_DATA!B3671</f>
        <v>CUST-1319</v>
      </c>
      <c r="C3675" s="2" t="str">
        <f aca="false">RAW_DATA!C3671</f>
        <v>Women</v>
      </c>
      <c r="D3675" s="2" t="str">
        <f aca="false">RAW_DATA!D3671</f>
        <v>WOM-LEHENGA-001</v>
      </c>
      <c r="E3675" s="14" t="str">
        <f aca="false">RAW_DATA!E3671</f>
        <v>2024-07-28</v>
      </c>
      <c r="F3675" s="14" t="str">
        <f aca="false">RAW_DATA!F3671</f>
        <v>2024-08-04</v>
      </c>
      <c r="G3675" s="2" t="str">
        <f aca="false">RAW_DATA!G3671</f>
        <v>Madhesh</v>
      </c>
      <c r="H3675" s="4" t="n">
        <f aca="false">RAW_DATA!H3671</f>
        <v>1375.84</v>
      </c>
      <c r="I3675" s="5" t="n">
        <f aca="false">RAW_DATA!I3671</f>
        <v>20</v>
      </c>
      <c r="J3675" s="2" t="str">
        <f aca="false">RAW_DATA!J3671</f>
        <v>No</v>
      </c>
      <c r="K3675" s="15" t="n">
        <f aca="false">IF(AND(F3675&lt;&gt;"",E3675&lt;&gt;""),DATEVALUE(F3675)-DATEVALUE(E3675),"")</f>
        <v>7</v>
      </c>
      <c r="L3675" s="4" t="n">
        <f aca="false">H3675*(1-I3675/100)</f>
        <v>1100.672</v>
      </c>
      <c r="M3675" s="4" t="n">
        <f aca="false">H3675*CALCULATIONS!$B$2</f>
        <v>825.504</v>
      </c>
      <c r="N3675" s="4" t="n">
        <f aca="false">IF(J3675="Yes",H3675*CALCULATIONS!$B$3,0)</f>
        <v>0</v>
      </c>
      <c r="O3675" s="4" t="n">
        <f aca="false">L3675-M3675-N3675</f>
        <v>275.168</v>
      </c>
      <c r="P3675" s="16" t="n">
        <f aca="false">IF(L3675&gt;0,O3675/L3675,"")</f>
        <v>0.25</v>
      </c>
    </row>
    <row r="3676" customFormat="false" ht="15" hidden="false" customHeight="false" outlineLevel="0" collapsed="false">
      <c r="A3676" s="2" t="str">
        <f aca="false">RAW_DATA!A3672</f>
        <v>ORD-103671</v>
      </c>
      <c r="B3676" s="2" t="str">
        <f aca="false">RAW_DATA!B3672</f>
        <v>CUST-6914</v>
      </c>
      <c r="C3676" s="2" t="str">
        <f aca="false">RAW_DATA!C3672</f>
        <v>Men</v>
      </c>
      <c r="D3676" s="2" t="str">
        <f aca="false">RAW_DATA!D3672</f>
        <v>MEN-POLO-001</v>
      </c>
      <c r="E3676" s="14" t="str">
        <f aca="false">RAW_DATA!E3672</f>
        <v>2024-10-08</v>
      </c>
      <c r="F3676" s="14" t="str">
        <f aca="false">RAW_DATA!F3672</f>
        <v>2024-10-23</v>
      </c>
      <c r="G3676" s="2" t="str">
        <f aca="false">RAW_DATA!G3672</f>
        <v>Madhesh</v>
      </c>
      <c r="H3676" s="4" t="n">
        <f aca="false">RAW_DATA!H3672</f>
        <v>12732.02</v>
      </c>
      <c r="I3676" s="5" t="n">
        <f aca="false">RAW_DATA!I3672</f>
        <v>25</v>
      </c>
      <c r="J3676" s="2" t="str">
        <f aca="false">RAW_DATA!J3672</f>
        <v>No</v>
      </c>
      <c r="K3676" s="15" t="n">
        <f aca="false">IF(AND(F3676&lt;&gt;"",E3676&lt;&gt;""),DATEVALUE(F3676)-DATEVALUE(E3676),"")</f>
        <v>15</v>
      </c>
      <c r="L3676" s="4" t="n">
        <f aca="false">H3676*(1-I3676/100)</f>
        <v>9549.015</v>
      </c>
      <c r="M3676" s="4" t="n">
        <f aca="false">H3676*CALCULATIONS!$B$2</f>
        <v>7639.212</v>
      </c>
      <c r="N3676" s="4" t="n">
        <f aca="false">IF(J3676="Yes",H3676*CALCULATIONS!$B$3,0)</f>
        <v>0</v>
      </c>
      <c r="O3676" s="4" t="n">
        <f aca="false">L3676-M3676-N3676</f>
        <v>1909.803</v>
      </c>
      <c r="P3676" s="16" t="n">
        <f aca="false">IF(L3676&gt;0,O3676/L3676,"")</f>
        <v>0.2</v>
      </c>
    </row>
    <row r="3677" customFormat="false" ht="15" hidden="false" customHeight="false" outlineLevel="0" collapsed="false">
      <c r="A3677" s="2" t="str">
        <f aca="false">RAW_DATA!A3673</f>
        <v>ORD-103672</v>
      </c>
      <c r="B3677" s="2" t="str">
        <f aca="false">RAW_DATA!B3673</f>
        <v>CUST-1019</v>
      </c>
      <c r="C3677" s="2" t="str">
        <f aca="false">RAW_DATA!C3673</f>
        <v>Women</v>
      </c>
      <c r="D3677" s="2" t="str">
        <f aca="false">RAW_DATA!D3673</f>
        <v>WOM-LEHENGA-001</v>
      </c>
      <c r="E3677" s="14" t="str">
        <f aca="false">RAW_DATA!E3673</f>
        <v>2024-09-28</v>
      </c>
      <c r="F3677" s="14" t="str">
        <f aca="false">RAW_DATA!F3673</f>
        <v>2024-10-01</v>
      </c>
      <c r="G3677" s="2" t="str">
        <f aca="false">RAW_DATA!G3673</f>
        <v>Madhesh</v>
      </c>
      <c r="H3677" s="4" t="n">
        <f aca="false">RAW_DATA!H3673</f>
        <v>12466.48</v>
      </c>
      <c r="I3677" s="5" t="n">
        <f aca="false">RAW_DATA!I3673</f>
        <v>30</v>
      </c>
      <c r="J3677" s="2" t="str">
        <f aca="false">RAW_DATA!J3673</f>
        <v>Yes</v>
      </c>
      <c r="K3677" s="15" t="n">
        <f aca="false">IF(AND(F3677&lt;&gt;"",E3677&lt;&gt;""),DATEVALUE(F3677)-DATEVALUE(E3677),"")</f>
        <v>3</v>
      </c>
      <c r="L3677" s="4" t="n">
        <f aca="false">H3677*(1-I3677/100)</f>
        <v>8726.536</v>
      </c>
      <c r="M3677" s="4" t="n">
        <f aca="false">H3677*CALCULATIONS!$B$2</f>
        <v>7479.888</v>
      </c>
      <c r="N3677" s="4" t="n">
        <f aca="false">IF(J3677="Yes",H3677*CALCULATIONS!$B$3,0)</f>
        <v>2493.296</v>
      </c>
      <c r="O3677" s="4" t="n">
        <f aca="false">L3677-M3677-N3677</f>
        <v>-1246.648</v>
      </c>
      <c r="P3677" s="16" t="n">
        <f aca="false">IF(L3677&gt;0,O3677/L3677,"")</f>
        <v>-0.142857142857143</v>
      </c>
    </row>
    <row r="3678" customFormat="false" ht="15" hidden="false" customHeight="false" outlineLevel="0" collapsed="false">
      <c r="A3678" s="2" t="str">
        <f aca="false">RAW_DATA!A3674</f>
        <v>ORD-103673</v>
      </c>
      <c r="B3678" s="2" t="str">
        <f aca="false">RAW_DATA!B3674</f>
        <v>CUST-1764</v>
      </c>
      <c r="C3678" s="2" t="str">
        <f aca="false">RAW_DATA!C3674</f>
        <v>Kids</v>
      </c>
      <c r="D3678" s="2" t="str">
        <f aca="false">RAW_DATA!D3674</f>
        <v>KID-DRESS-001</v>
      </c>
      <c r="E3678" s="14" t="str">
        <f aca="false">RAW_DATA!E3674</f>
        <v>2024-10-30</v>
      </c>
      <c r="F3678" s="14" t="str">
        <f aca="false">RAW_DATA!F3674</f>
        <v>2024-11-08</v>
      </c>
      <c r="G3678" s="2" t="str">
        <f aca="false">RAW_DATA!G3674</f>
        <v>Lumbini</v>
      </c>
      <c r="H3678" s="4" t="n">
        <f aca="false">RAW_DATA!H3674</f>
        <v>7349.61</v>
      </c>
      <c r="I3678" s="5" t="n">
        <f aca="false">RAW_DATA!I3674</f>
        <v>25</v>
      </c>
      <c r="J3678" s="2" t="str">
        <f aca="false">RAW_DATA!J3674</f>
        <v>Yes</v>
      </c>
      <c r="K3678" s="15" t="n">
        <f aca="false">IF(AND(F3678&lt;&gt;"",E3678&lt;&gt;""),DATEVALUE(F3678)-DATEVALUE(E3678),"")</f>
        <v>9</v>
      </c>
      <c r="L3678" s="4" t="n">
        <f aca="false">H3678*(1-I3678/100)</f>
        <v>5512.2075</v>
      </c>
      <c r="M3678" s="4" t="n">
        <f aca="false">H3678*CALCULATIONS!$B$2</f>
        <v>4409.766</v>
      </c>
      <c r="N3678" s="4" t="n">
        <f aca="false">IF(J3678="Yes",H3678*CALCULATIONS!$B$3,0)</f>
        <v>1469.922</v>
      </c>
      <c r="O3678" s="4" t="n">
        <f aca="false">L3678-M3678-N3678</f>
        <v>-367.4805</v>
      </c>
      <c r="P3678" s="16" t="n">
        <f aca="false">IF(L3678&gt;0,O3678/L3678,"")</f>
        <v>-0.0666666666666667</v>
      </c>
    </row>
    <row r="3679" customFormat="false" ht="15" hidden="false" customHeight="false" outlineLevel="0" collapsed="false">
      <c r="A3679" s="2" t="str">
        <f aca="false">RAW_DATA!A3675</f>
        <v>ORD-103674</v>
      </c>
      <c r="B3679" s="2" t="str">
        <f aca="false">RAW_DATA!B3675</f>
        <v>CUST-8121</v>
      </c>
      <c r="C3679" s="2" t="str">
        <f aca="false">RAW_DATA!C3675</f>
        <v>Kids</v>
      </c>
      <c r="D3679" s="2" t="str">
        <f aca="false">RAW_DATA!D3675</f>
        <v>KID-HOODIE-001</v>
      </c>
      <c r="E3679" s="14" t="str">
        <f aca="false">RAW_DATA!E3675</f>
        <v>2024-09-19</v>
      </c>
      <c r="F3679" s="14" t="str">
        <f aca="false">RAW_DATA!F3675</f>
        <v>2024-09-27</v>
      </c>
      <c r="G3679" s="2" t="str">
        <f aca="false">RAW_DATA!G3675</f>
        <v>Gandaki</v>
      </c>
      <c r="H3679" s="4" t="n">
        <f aca="false">RAW_DATA!H3675</f>
        <v>8152.08</v>
      </c>
      <c r="I3679" s="5" t="n">
        <f aca="false">RAW_DATA!I3675</f>
        <v>0</v>
      </c>
      <c r="J3679" s="2" t="str">
        <f aca="false">RAW_DATA!J3675</f>
        <v>No</v>
      </c>
      <c r="K3679" s="15" t="n">
        <f aca="false">IF(AND(F3679&lt;&gt;"",E3679&lt;&gt;""),DATEVALUE(F3679)-DATEVALUE(E3679),"")</f>
        <v>8</v>
      </c>
      <c r="L3679" s="4" t="n">
        <f aca="false">H3679*(1-I3679/100)</f>
        <v>8152.08</v>
      </c>
      <c r="M3679" s="4" t="n">
        <f aca="false">H3679*CALCULATIONS!$B$2</f>
        <v>4891.248</v>
      </c>
      <c r="N3679" s="4" t="n">
        <f aca="false">IF(J3679="Yes",H3679*CALCULATIONS!$B$3,0)</f>
        <v>0</v>
      </c>
      <c r="O3679" s="4" t="n">
        <f aca="false">L3679-M3679-N3679</f>
        <v>3260.832</v>
      </c>
      <c r="P3679" s="16" t="n">
        <f aca="false">IF(L3679&gt;0,O3679/L3679,"")</f>
        <v>0.4</v>
      </c>
    </row>
    <row r="3680" customFormat="false" ht="15" hidden="false" customHeight="false" outlineLevel="0" collapsed="false">
      <c r="A3680" s="2" t="str">
        <f aca="false">RAW_DATA!A3676</f>
        <v>ORD-103675</v>
      </c>
      <c r="B3680" s="2" t="str">
        <f aca="false">RAW_DATA!B3676</f>
        <v>CUST-9435</v>
      </c>
      <c r="C3680" s="2" t="str">
        <f aca="false">RAW_DATA!C3676</f>
        <v>Women</v>
      </c>
      <c r="D3680" s="2" t="str">
        <f aca="false">RAW_DATA!D3676</f>
        <v>WOM-SCARF-001</v>
      </c>
      <c r="E3680" s="14" t="str">
        <f aca="false">RAW_DATA!E3676</f>
        <v>2024-12-27</v>
      </c>
      <c r="F3680" s="14" t="str">
        <f aca="false">RAW_DATA!F3676</f>
        <v>2024-12-28</v>
      </c>
      <c r="G3680" s="2" t="str">
        <f aca="false">RAW_DATA!G3676</f>
        <v>Bagmati</v>
      </c>
      <c r="H3680" s="4" t="n">
        <f aca="false">RAW_DATA!H3676</f>
        <v>7731.3</v>
      </c>
      <c r="I3680" s="5" t="n">
        <f aca="false">RAW_DATA!I3676</f>
        <v>0</v>
      </c>
      <c r="J3680" s="2" t="str">
        <f aca="false">RAW_DATA!J3676</f>
        <v>No</v>
      </c>
      <c r="K3680" s="15" t="n">
        <f aca="false">IF(AND(F3680&lt;&gt;"",E3680&lt;&gt;""),DATEVALUE(F3680)-DATEVALUE(E3680),"")</f>
        <v>1</v>
      </c>
      <c r="L3680" s="4" t="n">
        <f aca="false">H3680*(1-I3680/100)</f>
        <v>7731.3</v>
      </c>
      <c r="M3680" s="4" t="n">
        <f aca="false">H3680*CALCULATIONS!$B$2</f>
        <v>4638.78</v>
      </c>
      <c r="N3680" s="4" t="n">
        <f aca="false">IF(J3680="Yes",H3680*CALCULATIONS!$B$3,0)</f>
        <v>0</v>
      </c>
      <c r="O3680" s="4" t="n">
        <f aca="false">L3680-M3680-N3680</f>
        <v>3092.52</v>
      </c>
      <c r="P3680" s="16" t="n">
        <f aca="false">IF(L3680&gt;0,O3680/L3680,"")</f>
        <v>0.4</v>
      </c>
    </row>
    <row r="3681" customFormat="false" ht="15" hidden="false" customHeight="false" outlineLevel="0" collapsed="false">
      <c r="A3681" s="2" t="str">
        <f aca="false">RAW_DATA!A3677</f>
        <v>ORD-103676</v>
      </c>
      <c r="B3681" s="2" t="str">
        <f aca="false">RAW_DATA!B3677</f>
        <v>CUST-9860</v>
      </c>
      <c r="C3681" s="2" t="str">
        <f aca="false">RAW_DATA!C3677</f>
        <v>Men</v>
      </c>
      <c r="D3681" s="2" t="str">
        <f aca="false">RAW_DATA!D3677</f>
        <v>MEN-CHINO-001</v>
      </c>
      <c r="E3681" s="14" t="str">
        <f aca="false">RAW_DATA!E3677</f>
        <v>2024-12-20</v>
      </c>
      <c r="F3681" s="14" t="str">
        <f aca="false">RAW_DATA!F3677</f>
        <v>2024-12-25</v>
      </c>
      <c r="G3681" s="2" t="str">
        <f aca="false">RAW_DATA!G3677</f>
        <v>Bagmati</v>
      </c>
      <c r="H3681" s="4" t="n">
        <f aca="false">RAW_DATA!H3677</f>
        <v>10249.6</v>
      </c>
      <c r="I3681" s="5" t="n">
        <f aca="false">RAW_DATA!I3677</f>
        <v>5</v>
      </c>
      <c r="J3681" s="2" t="str">
        <f aca="false">RAW_DATA!J3677</f>
        <v>No</v>
      </c>
      <c r="K3681" s="15" t="n">
        <f aca="false">IF(AND(F3681&lt;&gt;"",E3681&lt;&gt;""),DATEVALUE(F3681)-DATEVALUE(E3681),"")</f>
        <v>5</v>
      </c>
      <c r="L3681" s="4" t="n">
        <f aca="false">H3681*(1-I3681/100)</f>
        <v>9737.12</v>
      </c>
      <c r="M3681" s="4" t="n">
        <f aca="false">H3681*CALCULATIONS!$B$2</f>
        <v>6149.76</v>
      </c>
      <c r="N3681" s="4" t="n">
        <f aca="false">IF(J3681="Yes",H3681*CALCULATIONS!$B$3,0)</f>
        <v>0</v>
      </c>
      <c r="O3681" s="4" t="n">
        <f aca="false">L3681-M3681-N3681</f>
        <v>3587.36</v>
      </c>
      <c r="P3681" s="16" t="n">
        <f aca="false">IF(L3681&gt;0,O3681/L3681,"")</f>
        <v>0.368421052631579</v>
      </c>
    </row>
    <row r="3682" customFormat="false" ht="15" hidden="false" customHeight="false" outlineLevel="0" collapsed="false">
      <c r="A3682" s="2" t="str">
        <f aca="false">RAW_DATA!A3678</f>
        <v>ORD-103677</v>
      </c>
      <c r="B3682" s="2" t="str">
        <f aca="false">RAW_DATA!B3678</f>
        <v>CUST-5692</v>
      </c>
      <c r="C3682" s="2" t="str">
        <f aca="false">RAW_DATA!C3678</f>
        <v>Women</v>
      </c>
      <c r="D3682" s="2" t="str">
        <f aca="false">RAW_DATA!D3678</f>
        <v>WOM-LEHENGA-001</v>
      </c>
      <c r="E3682" s="14" t="str">
        <f aca="false">RAW_DATA!E3678</f>
        <v>2024-06-26</v>
      </c>
      <c r="F3682" s="14" t="str">
        <f aca="false">RAW_DATA!F3678</f>
        <v>2024-06-28</v>
      </c>
      <c r="G3682" s="2" t="str">
        <f aca="false">RAW_DATA!G3678</f>
        <v>Sudurpashchim</v>
      </c>
      <c r="H3682" s="4" t="n">
        <f aca="false">RAW_DATA!H3678</f>
        <v>9427.52</v>
      </c>
      <c r="I3682" s="5" t="n">
        <f aca="false">RAW_DATA!I3678</f>
        <v>5</v>
      </c>
      <c r="J3682" s="2" t="str">
        <f aca="false">RAW_DATA!J3678</f>
        <v>No</v>
      </c>
      <c r="K3682" s="15" t="n">
        <f aca="false">IF(AND(F3682&lt;&gt;"",E3682&lt;&gt;""),DATEVALUE(F3682)-DATEVALUE(E3682),"")</f>
        <v>2</v>
      </c>
      <c r="L3682" s="4" t="n">
        <f aca="false">H3682*(1-I3682/100)</f>
        <v>8956.144</v>
      </c>
      <c r="M3682" s="4" t="n">
        <f aca="false">H3682*CALCULATIONS!$B$2</f>
        <v>5656.512</v>
      </c>
      <c r="N3682" s="4" t="n">
        <f aca="false">IF(J3682="Yes",H3682*CALCULATIONS!$B$3,0)</f>
        <v>0</v>
      </c>
      <c r="O3682" s="4" t="n">
        <f aca="false">L3682-M3682-N3682</f>
        <v>3299.632</v>
      </c>
      <c r="P3682" s="16" t="n">
        <f aca="false">IF(L3682&gt;0,O3682/L3682,"")</f>
        <v>0.368421052631579</v>
      </c>
    </row>
    <row r="3683" customFormat="false" ht="15" hidden="false" customHeight="false" outlineLevel="0" collapsed="false">
      <c r="A3683" s="2" t="str">
        <f aca="false">RAW_DATA!A3679</f>
        <v>ORD-103678</v>
      </c>
      <c r="B3683" s="2" t="str">
        <f aca="false">RAW_DATA!B3679</f>
        <v>CUST-5524</v>
      </c>
      <c r="C3683" s="2" t="str">
        <f aca="false">RAW_DATA!C3679</f>
        <v>Women</v>
      </c>
      <c r="D3683" s="2" t="str">
        <f aca="false">RAW_DATA!D3679</f>
        <v>WOM-JEANS-001</v>
      </c>
      <c r="E3683" s="14" t="str">
        <f aca="false">RAW_DATA!E3679</f>
        <v>2024-03-09</v>
      </c>
      <c r="F3683" s="14" t="str">
        <f aca="false">RAW_DATA!F3679</f>
        <v>2024-03-14</v>
      </c>
      <c r="G3683" s="2" t="str">
        <f aca="false">RAW_DATA!G3679</f>
        <v>Karnali</v>
      </c>
      <c r="H3683" s="4" t="n">
        <f aca="false">RAW_DATA!H3679</f>
        <v>5091.6</v>
      </c>
      <c r="I3683" s="5" t="n">
        <f aca="false">RAW_DATA!I3679</f>
        <v>15</v>
      </c>
      <c r="J3683" s="2" t="str">
        <f aca="false">RAW_DATA!J3679</f>
        <v>No</v>
      </c>
      <c r="K3683" s="15" t="n">
        <f aca="false">IF(AND(F3683&lt;&gt;"",E3683&lt;&gt;""),DATEVALUE(F3683)-DATEVALUE(E3683),"")</f>
        <v>5</v>
      </c>
      <c r="L3683" s="4" t="n">
        <f aca="false">H3683*(1-I3683/100)</f>
        <v>4327.86</v>
      </c>
      <c r="M3683" s="4" t="n">
        <f aca="false">H3683*CALCULATIONS!$B$2</f>
        <v>3054.96</v>
      </c>
      <c r="N3683" s="4" t="n">
        <f aca="false">IF(J3683="Yes",H3683*CALCULATIONS!$B$3,0)</f>
        <v>0</v>
      </c>
      <c r="O3683" s="4" t="n">
        <f aca="false">L3683-M3683-N3683</f>
        <v>1272.9</v>
      </c>
      <c r="P3683" s="16" t="n">
        <f aca="false">IF(L3683&gt;0,O3683/L3683,"")</f>
        <v>0.294117647058824</v>
      </c>
    </row>
    <row r="3684" customFormat="false" ht="15" hidden="false" customHeight="false" outlineLevel="0" collapsed="false">
      <c r="A3684" s="2" t="str">
        <f aca="false">RAW_DATA!A3680</f>
        <v>ORD-103679</v>
      </c>
      <c r="B3684" s="2" t="str">
        <f aca="false">RAW_DATA!B3680</f>
        <v>CUST-6734</v>
      </c>
      <c r="C3684" s="2" t="str">
        <f aca="false">RAW_DATA!C3680</f>
        <v>Men</v>
      </c>
      <c r="D3684" s="2" t="str">
        <f aca="false">RAW_DATA!D3680</f>
        <v>MEN-KURTA-001</v>
      </c>
      <c r="E3684" s="14" t="str">
        <f aca="false">RAW_DATA!E3680</f>
        <v>2024-10-27</v>
      </c>
      <c r="F3684" s="14" t="str">
        <f aca="false">RAW_DATA!F3680</f>
        <v>2024-10-31</v>
      </c>
      <c r="G3684" s="2" t="str">
        <f aca="false">RAW_DATA!G3680</f>
        <v>Gandaki</v>
      </c>
      <c r="H3684" s="4" t="n">
        <f aca="false">RAW_DATA!H3680</f>
        <v>1992.96</v>
      </c>
      <c r="I3684" s="5" t="n">
        <f aca="false">RAW_DATA!I3680</f>
        <v>20</v>
      </c>
      <c r="J3684" s="2" t="str">
        <f aca="false">RAW_DATA!J3680</f>
        <v>No</v>
      </c>
      <c r="K3684" s="15" t="n">
        <f aca="false">IF(AND(F3684&lt;&gt;"",E3684&lt;&gt;""),DATEVALUE(F3684)-DATEVALUE(E3684),"")</f>
        <v>4</v>
      </c>
      <c r="L3684" s="4" t="n">
        <f aca="false">H3684*(1-I3684/100)</f>
        <v>1594.368</v>
      </c>
      <c r="M3684" s="4" t="n">
        <f aca="false">H3684*CALCULATIONS!$B$2</f>
        <v>1195.776</v>
      </c>
      <c r="N3684" s="4" t="n">
        <f aca="false">IF(J3684="Yes",H3684*CALCULATIONS!$B$3,0)</f>
        <v>0</v>
      </c>
      <c r="O3684" s="4" t="n">
        <f aca="false">L3684-M3684-N3684</f>
        <v>398.592</v>
      </c>
      <c r="P3684" s="16" t="n">
        <f aca="false">IF(L3684&gt;0,O3684/L3684,"")</f>
        <v>0.25</v>
      </c>
    </row>
    <row r="3685" customFormat="false" ht="15" hidden="false" customHeight="false" outlineLevel="0" collapsed="false">
      <c r="A3685" s="2" t="str">
        <f aca="false">RAW_DATA!A3681</f>
        <v>ORD-103680</v>
      </c>
      <c r="B3685" s="2" t="str">
        <f aca="false">RAW_DATA!B3681</f>
        <v>CUST-3941</v>
      </c>
      <c r="C3685" s="2" t="str">
        <f aca="false">RAW_DATA!C3681</f>
        <v>Men</v>
      </c>
      <c r="D3685" s="2" t="str">
        <f aca="false">RAW_DATA!D3681</f>
        <v>MEN-SHIRT-001</v>
      </c>
      <c r="E3685" s="14" t="str">
        <f aca="false">RAW_DATA!E3681</f>
        <v>2024-03-17</v>
      </c>
      <c r="F3685" s="14" t="str">
        <f aca="false">RAW_DATA!F3681</f>
        <v>2024-03-19</v>
      </c>
      <c r="G3685" s="2" t="str">
        <f aca="false">RAW_DATA!G3681</f>
        <v>Bagmati</v>
      </c>
      <c r="H3685" s="4" t="n">
        <f aca="false">RAW_DATA!H3681</f>
        <v>11588.36</v>
      </c>
      <c r="I3685" s="5" t="n">
        <f aca="false">RAW_DATA!I3681</f>
        <v>10</v>
      </c>
      <c r="J3685" s="2" t="str">
        <f aca="false">RAW_DATA!J3681</f>
        <v>No</v>
      </c>
      <c r="K3685" s="15" t="n">
        <f aca="false">IF(AND(F3685&lt;&gt;"",E3685&lt;&gt;""),DATEVALUE(F3685)-DATEVALUE(E3685),"")</f>
        <v>2</v>
      </c>
      <c r="L3685" s="4" t="n">
        <f aca="false">H3685*(1-I3685/100)</f>
        <v>10429.524</v>
      </c>
      <c r="M3685" s="4" t="n">
        <f aca="false">H3685*CALCULATIONS!$B$2</f>
        <v>6953.016</v>
      </c>
      <c r="N3685" s="4" t="n">
        <f aca="false">IF(J3685="Yes",H3685*CALCULATIONS!$B$3,0)</f>
        <v>0</v>
      </c>
      <c r="O3685" s="4" t="n">
        <f aca="false">L3685-M3685-N3685</f>
        <v>3476.508</v>
      </c>
      <c r="P3685" s="16" t="n">
        <f aca="false">IF(L3685&gt;0,O3685/L3685,"")</f>
        <v>0.333333333333333</v>
      </c>
    </row>
    <row r="3686" customFormat="false" ht="15" hidden="false" customHeight="false" outlineLevel="0" collapsed="false">
      <c r="A3686" s="2" t="str">
        <f aca="false">RAW_DATA!A3682</f>
        <v>ORD-103681</v>
      </c>
      <c r="B3686" s="2" t="str">
        <f aca="false">RAW_DATA!B3682</f>
        <v>CUST-6657</v>
      </c>
      <c r="C3686" s="2" t="str">
        <f aca="false">RAW_DATA!C3682</f>
        <v>Men</v>
      </c>
      <c r="D3686" s="2" t="str">
        <f aca="false">RAW_DATA!D3682</f>
        <v>MEN-JEANS-002</v>
      </c>
      <c r="E3686" s="14" t="str">
        <f aca="false">RAW_DATA!E3682</f>
        <v>2024-07-18</v>
      </c>
      <c r="F3686" s="14" t="str">
        <f aca="false">RAW_DATA!F3682</f>
        <v>2024-07-25</v>
      </c>
      <c r="G3686" s="2" t="str">
        <f aca="false">RAW_DATA!G3682</f>
        <v>Bagmati</v>
      </c>
      <c r="H3686" s="4" t="n">
        <f aca="false">RAW_DATA!H3682</f>
        <v>12754.77</v>
      </c>
      <c r="I3686" s="5" t="n">
        <f aca="false">RAW_DATA!I3682</f>
        <v>5</v>
      </c>
      <c r="J3686" s="2" t="str">
        <f aca="false">RAW_DATA!J3682</f>
        <v>No</v>
      </c>
      <c r="K3686" s="15" t="n">
        <f aca="false">IF(AND(F3686&lt;&gt;"",E3686&lt;&gt;""),DATEVALUE(F3686)-DATEVALUE(E3686),"")</f>
        <v>7</v>
      </c>
      <c r="L3686" s="4" t="n">
        <f aca="false">H3686*(1-I3686/100)</f>
        <v>12117.0315</v>
      </c>
      <c r="M3686" s="4" t="n">
        <f aca="false">H3686*CALCULATIONS!$B$2</f>
        <v>7652.862</v>
      </c>
      <c r="N3686" s="4" t="n">
        <f aca="false">IF(J3686="Yes",H3686*CALCULATIONS!$B$3,0)</f>
        <v>0</v>
      </c>
      <c r="O3686" s="4" t="n">
        <f aca="false">L3686-M3686-N3686</f>
        <v>4464.1695</v>
      </c>
      <c r="P3686" s="16" t="n">
        <f aca="false">IF(L3686&gt;0,O3686/L3686,"")</f>
        <v>0.368421052631579</v>
      </c>
    </row>
    <row r="3687" customFormat="false" ht="15" hidden="false" customHeight="false" outlineLevel="0" collapsed="false">
      <c r="A3687" s="2" t="str">
        <f aca="false">RAW_DATA!A3683</f>
        <v>ORD-103682</v>
      </c>
      <c r="B3687" s="2" t="str">
        <f aca="false">RAW_DATA!B3683</f>
        <v>CUST-8560</v>
      </c>
      <c r="C3687" s="2" t="str">
        <f aca="false">RAW_DATA!C3683</f>
        <v>Men</v>
      </c>
      <c r="D3687" s="2" t="str">
        <f aca="false">RAW_DATA!D3683</f>
        <v>MEN-SUIT-001</v>
      </c>
      <c r="E3687" s="14" t="str">
        <f aca="false">RAW_DATA!E3683</f>
        <v>2024-11-09</v>
      </c>
      <c r="F3687" s="14" t="str">
        <f aca="false">RAW_DATA!F3683</f>
        <v>2024-11-20</v>
      </c>
      <c r="G3687" s="2" t="str">
        <f aca="false">RAW_DATA!G3683</f>
        <v>Sudurpashchim</v>
      </c>
      <c r="H3687" s="4" t="n">
        <f aca="false">RAW_DATA!H3683</f>
        <v>4002.07</v>
      </c>
      <c r="I3687" s="5" t="n">
        <f aca="false">RAW_DATA!I3683</f>
        <v>5</v>
      </c>
      <c r="J3687" s="2" t="str">
        <f aca="false">RAW_DATA!J3683</f>
        <v>No</v>
      </c>
      <c r="K3687" s="15" t="n">
        <f aca="false">IF(AND(F3687&lt;&gt;"",E3687&lt;&gt;""),DATEVALUE(F3687)-DATEVALUE(E3687),"")</f>
        <v>11</v>
      </c>
      <c r="L3687" s="4" t="n">
        <f aca="false">H3687*(1-I3687/100)</f>
        <v>3801.9665</v>
      </c>
      <c r="M3687" s="4" t="n">
        <f aca="false">H3687*CALCULATIONS!$B$2</f>
        <v>2401.242</v>
      </c>
      <c r="N3687" s="4" t="n">
        <f aca="false">IF(J3687="Yes",H3687*CALCULATIONS!$B$3,0)</f>
        <v>0</v>
      </c>
      <c r="O3687" s="4" t="n">
        <f aca="false">L3687-M3687-N3687</f>
        <v>1400.7245</v>
      </c>
      <c r="P3687" s="16" t="n">
        <f aca="false">IF(L3687&gt;0,O3687/L3687,"")</f>
        <v>0.368421052631579</v>
      </c>
    </row>
    <row r="3688" customFormat="false" ht="15" hidden="false" customHeight="false" outlineLevel="0" collapsed="false">
      <c r="A3688" s="2" t="str">
        <f aca="false">RAW_DATA!A3684</f>
        <v>ORD-103683</v>
      </c>
      <c r="B3688" s="2" t="str">
        <f aca="false">RAW_DATA!B3684</f>
        <v>CUST-6616</v>
      </c>
      <c r="C3688" s="2" t="str">
        <f aca="false">RAW_DATA!C3684</f>
        <v>Women</v>
      </c>
      <c r="D3688" s="2" t="str">
        <f aca="false">RAW_DATA!D3684</f>
        <v>WOM-JEANS-001</v>
      </c>
      <c r="E3688" s="14" t="str">
        <f aca="false">RAW_DATA!E3684</f>
        <v>2024-04-26</v>
      </c>
      <c r="F3688" s="14" t="str">
        <f aca="false">RAW_DATA!F3684</f>
        <v>2024-04-30</v>
      </c>
      <c r="G3688" s="2" t="str">
        <f aca="false">RAW_DATA!G3684</f>
        <v>Lumbini</v>
      </c>
      <c r="H3688" s="4" t="n">
        <f aca="false">RAW_DATA!H3684</f>
        <v>11120.39</v>
      </c>
      <c r="I3688" s="5" t="n">
        <f aca="false">RAW_DATA!I3684</f>
        <v>0</v>
      </c>
      <c r="J3688" s="2" t="str">
        <f aca="false">RAW_DATA!J3684</f>
        <v>No</v>
      </c>
      <c r="K3688" s="15" t="n">
        <f aca="false">IF(AND(F3688&lt;&gt;"",E3688&lt;&gt;""),DATEVALUE(F3688)-DATEVALUE(E3688),"")</f>
        <v>4</v>
      </c>
      <c r="L3688" s="4" t="n">
        <f aca="false">H3688*(1-I3688/100)</f>
        <v>11120.39</v>
      </c>
      <c r="M3688" s="4" t="n">
        <f aca="false">H3688*CALCULATIONS!$B$2</f>
        <v>6672.234</v>
      </c>
      <c r="N3688" s="4" t="n">
        <f aca="false">IF(J3688="Yes",H3688*CALCULATIONS!$B$3,0)</f>
        <v>0</v>
      </c>
      <c r="O3688" s="4" t="n">
        <f aca="false">L3688-M3688-N3688</f>
        <v>4448.156</v>
      </c>
      <c r="P3688" s="16" t="n">
        <f aca="false">IF(L3688&gt;0,O3688/L3688,"")</f>
        <v>0.4</v>
      </c>
    </row>
    <row r="3689" customFormat="false" ht="15" hidden="false" customHeight="false" outlineLevel="0" collapsed="false">
      <c r="A3689" s="2" t="str">
        <f aca="false">RAW_DATA!A3685</f>
        <v>ORD-103684</v>
      </c>
      <c r="B3689" s="2" t="str">
        <f aca="false">RAW_DATA!B3685</f>
        <v>CUST-4278</v>
      </c>
      <c r="C3689" s="2" t="str">
        <f aca="false">RAW_DATA!C3685</f>
        <v>Men</v>
      </c>
      <c r="D3689" s="2" t="str">
        <f aca="false">RAW_DATA!D3685</f>
        <v>MEN-JEANS-001</v>
      </c>
      <c r="E3689" s="14" t="str">
        <f aca="false">RAW_DATA!E3685</f>
        <v>2024-07-07</v>
      </c>
      <c r="F3689" s="14" t="str">
        <f aca="false">RAW_DATA!F3685</f>
        <v>2024-07-09</v>
      </c>
      <c r="G3689" s="2" t="str">
        <f aca="false">RAW_DATA!G3685</f>
        <v>Bagmati</v>
      </c>
      <c r="H3689" s="4" t="n">
        <f aca="false">RAW_DATA!H3685</f>
        <v>11297.16</v>
      </c>
      <c r="I3689" s="5" t="n">
        <f aca="false">RAW_DATA!I3685</f>
        <v>15</v>
      </c>
      <c r="J3689" s="2" t="str">
        <f aca="false">RAW_DATA!J3685</f>
        <v>No</v>
      </c>
      <c r="K3689" s="15" t="n">
        <f aca="false">IF(AND(F3689&lt;&gt;"",E3689&lt;&gt;""),DATEVALUE(F3689)-DATEVALUE(E3689),"")</f>
        <v>2</v>
      </c>
      <c r="L3689" s="4" t="n">
        <f aca="false">H3689*(1-I3689/100)</f>
        <v>9602.586</v>
      </c>
      <c r="M3689" s="4" t="n">
        <f aca="false">H3689*CALCULATIONS!$B$2</f>
        <v>6778.296</v>
      </c>
      <c r="N3689" s="4" t="n">
        <f aca="false">IF(J3689="Yes",H3689*CALCULATIONS!$B$3,0)</f>
        <v>0</v>
      </c>
      <c r="O3689" s="4" t="n">
        <f aca="false">L3689-M3689-N3689</f>
        <v>2824.29</v>
      </c>
      <c r="P3689" s="16" t="n">
        <f aca="false">IF(L3689&gt;0,O3689/L3689,"")</f>
        <v>0.294117647058824</v>
      </c>
    </row>
    <row r="3690" customFormat="false" ht="15" hidden="false" customHeight="false" outlineLevel="0" collapsed="false">
      <c r="A3690" s="2" t="str">
        <f aca="false">RAW_DATA!A3686</f>
        <v>ORD-103685</v>
      </c>
      <c r="B3690" s="2" t="str">
        <f aca="false">RAW_DATA!B3686</f>
        <v>CUST-7544</v>
      </c>
      <c r="C3690" s="2" t="str">
        <f aca="false">RAW_DATA!C3686</f>
        <v>Women</v>
      </c>
      <c r="D3690" s="2" t="str">
        <f aca="false">RAW_DATA!D3686</f>
        <v>WOM-SCARF-001</v>
      </c>
      <c r="E3690" s="14" t="str">
        <f aca="false">RAW_DATA!E3686</f>
        <v>2024-07-02</v>
      </c>
      <c r="F3690" s="14" t="str">
        <f aca="false">RAW_DATA!F3686</f>
        <v>2024-07-11</v>
      </c>
      <c r="G3690" s="2" t="str">
        <f aca="false">RAW_DATA!G3686</f>
        <v>Gandaki</v>
      </c>
      <c r="H3690" s="4" t="n">
        <f aca="false">RAW_DATA!H3686</f>
        <v>1396.81</v>
      </c>
      <c r="I3690" s="5" t="n">
        <f aca="false">RAW_DATA!I3686</f>
        <v>0</v>
      </c>
      <c r="J3690" s="2" t="str">
        <f aca="false">RAW_DATA!J3686</f>
        <v>No</v>
      </c>
      <c r="K3690" s="15" t="n">
        <f aca="false">IF(AND(F3690&lt;&gt;"",E3690&lt;&gt;""),DATEVALUE(F3690)-DATEVALUE(E3690),"")</f>
        <v>9</v>
      </c>
      <c r="L3690" s="4" t="n">
        <f aca="false">H3690*(1-I3690/100)</f>
        <v>1396.81</v>
      </c>
      <c r="M3690" s="4" t="n">
        <f aca="false">H3690*CALCULATIONS!$B$2</f>
        <v>838.086</v>
      </c>
      <c r="N3690" s="4" t="n">
        <f aca="false">IF(J3690="Yes",H3690*CALCULATIONS!$B$3,0)</f>
        <v>0</v>
      </c>
      <c r="O3690" s="4" t="n">
        <f aca="false">L3690-M3690-N3690</f>
        <v>558.724</v>
      </c>
      <c r="P3690" s="16" t="n">
        <f aca="false">IF(L3690&gt;0,O3690/L3690,"")</f>
        <v>0.4</v>
      </c>
    </row>
    <row r="3691" customFormat="false" ht="15" hidden="false" customHeight="false" outlineLevel="0" collapsed="false">
      <c r="A3691" s="2" t="str">
        <f aca="false">RAW_DATA!A3687</f>
        <v>ORD-103686</v>
      </c>
      <c r="B3691" s="2" t="str">
        <f aca="false">RAW_DATA!B3687</f>
        <v>CUST-5224</v>
      </c>
      <c r="C3691" s="2" t="str">
        <f aca="false">RAW_DATA!C3687</f>
        <v>Women</v>
      </c>
      <c r="D3691" s="2" t="str">
        <f aca="false">RAW_DATA!D3687</f>
        <v>WOM-LEHENGA-001</v>
      </c>
      <c r="E3691" s="14" t="str">
        <f aca="false">RAW_DATA!E3687</f>
        <v>2024-09-09</v>
      </c>
      <c r="F3691" s="14" t="str">
        <f aca="false">RAW_DATA!F3687</f>
        <v>2024-09-14</v>
      </c>
      <c r="G3691" s="2" t="str">
        <f aca="false">RAW_DATA!G3687</f>
        <v>Gandaki</v>
      </c>
      <c r="H3691" s="4" t="n">
        <f aca="false">RAW_DATA!H3687</f>
        <v>3314.78</v>
      </c>
      <c r="I3691" s="5" t="n">
        <f aca="false">RAW_DATA!I3687</f>
        <v>5</v>
      </c>
      <c r="J3691" s="2" t="str">
        <f aca="false">RAW_DATA!J3687</f>
        <v>No</v>
      </c>
      <c r="K3691" s="15" t="n">
        <f aca="false">IF(AND(F3691&lt;&gt;"",E3691&lt;&gt;""),DATEVALUE(F3691)-DATEVALUE(E3691),"")</f>
        <v>5</v>
      </c>
      <c r="L3691" s="4" t="n">
        <f aca="false">H3691*(1-I3691/100)</f>
        <v>3149.041</v>
      </c>
      <c r="M3691" s="4" t="n">
        <f aca="false">H3691*CALCULATIONS!$B$2</f>
        <v>1988.868</v>
      </c>
      <c r="N3691" s="4" t="n">
        <f aca="false">IF(J3691="Yes",H3691*CALCULATIONS!$B$3,0)</f>
        <v>0</v>
      </c>
      <c r="O3691" s="4" t="n">
        <f aca="false">L3691-M3691-N3691</f>
        <v>1160.173</v>
      </c>
      <c r="P3691" s="16" t="n">
        <f aca="false">IF(L3691&gt;0,O3691/L3691,"")</f>
        <v>0.368421052631579</v>
      </c>
    </row>
    <row r="3692" customFormat="false" ht="15" hidden="false" customHeight="false" outlineLevel="0" collapsed="false">
      <c r="A3692" s="2" t="str">
        <f aca="false">RAW_DATA!A3688</f>
        <v>ORD-103687</v>
      </c>
      <c r="B3692" s="2" t="str">
        <f aca="false">RAW_DATA!B3688</f>
        <v>CUST-4589</v>
      </c>
      <c r="C3692" s="2" t="str">
        <f aca="false">RAW_DATA!C3688</f>
        <v>Men</v>
      </c>
      <c r="D3692" s="2" t="str">
        <f aca="false">RAW_DATA!D3688</f>
        <v>MEN-CHINO-001</v>
      </c>
      <c r="E3692" s="14" t="str">
        <f aca="false">RAW_DATA!E3688</f>
        <v>2024-09-23</v>
      </c>
      <c r="F3692" s="14" t="str">
        <f aca="false">RAW_DATA!F3688</f>
        <v>2024-09-27</v>
      </c>
      <c r="G3692" s="2" t="str">
        <f aca="false">RAW_DATA!G3688</f>
        <v>Sudurpashchim</v>
      </c>
      <c r="H3692" s="4" t="n">
        <f aca="false">RAW_DATA!H3688</f>
        <v>6303.58</v>
      </c>
      <c r="I3692" s="5" t="n">
        <f aca="false">RAW_DATA!I3688</f>
        <v>25</v>
      </c>
      <c r="J3692" s="2" t="str">
        <f aca="false">RAW_DATA!J3688</f>
        <v>Yes</v>
      </c>
      <c r="K3692" s="15" t="n">
        <f aca="false">IF(AND(F3692&lt;&gt;"",E3692&lt;&gt;""),DATEVALUE(F3692)-DATEVALUE(E3692),"")</f>
        <v>4</v>
      </c>
      <c r="L3692" s="4" t="n">
        <f aca="false">H3692*(1-I3692/100)</f>
        <v>4727.685</v>
      </c>
      <c r="M3692" s="4" t="n">
        <f aca="false">H3692*CALCULATIONS!$B$2</f>
        <v>3782.148</v>
      </c>
      <c r="N3692" s="4" t="n">
        <f aca="false">IF(J3692="Yes",H3692*CALCULATIONS!$B$3,0)</f>
        <v>1260.716</v>
      </c>
      <c r="O3692" s="4" t="n">
        <f aca="false">L3692-M3692-N3692</f>
        <v>-315.179</v>
      </c>
      <c r="P3692" s="16" t="n">
        <f aca="false">IF(L3692&gt;0,O3692/L3692,"")</f>
        <v>-0.0666666666666667</v>
      </c>
    </row>
    <row r="3693" customFormat="false" ht="15" hidden="false" customHeight="false" outlineLevel="0" collapsed="false">
      <c r="A3693" s="2" t="str">
        <f aca="false">RAW_DATA!A3689</f>
        <v>ORD-103688</v>
      </c>
      <c r="B3693" s="2" t="str">
        <f aca="false">RAW_DATA!B3689</f>
        <v>CUST-8725</v>
      </c>
      <c r="C3693" s="2" t="str">
        <f aca="false">RAW_DATA!C3689</f>
        <v>Women</v>
      </c>
      <c r="D3693" s="2" t="str">
        <f aca="false">RAW_DATA!D3689</f>
        <v>WOM-DRESS-001</v>
      </c>
      <c r="E3693" s="14" t="str">
        <f aca="false">RAW_DATA!E3689</f>
        <v>2024-02-22</v>
      </c>
      <c r="F3693" s="14" t="str">
        <f aca="false">RAW_DATA!F3689</f>
        <v>2024-02-23</v>
      </c>
      <c r="G3693" s="2" t="str">
        <f aca="false">RAW_DATA!G3689</f>
        <v>Bagmati</v>
      </c>
      <c r="H3693" s="4" t="n">
        <f aca="false">RAW_DATA!H3689</f>
        <v>8906.09</v>
      </c>
      <c r="I3693" s="5" t="n">
        <f aca="false">RAW_DATA!I3689</f>
        <v>30</v>
      </c>
      <c r="J3693" s="2" t="str">
        <f aca="false">RAW_DATA!J3689</f>
        <v>No</v>
      </c>
      <c r="K3693" s="15" t="n">
        <f aca="false">IF(AND(F3693&lt;&gt;"",E3693&lt;&gt;""),DATEVALUE(F3693)-DATEVALUE(E3693),"")</f>
        <v>1</v>
      </c>
      <c r="L3693" s="4" t="n">
        <f aca="false">H3693*(1-I3693/100)</f>
        <v>6234.263</v>
      </c>
      <c r="M3693" s="4" t="n">
        <f aca="false">H3693*CALCULATIONS!$B$2</f>
        <v>5343.654</v>
      </c>
      <c r="N3693" s="4" t="n">
        <f aca="false">IF(J3693="Yes",H3693*CALCULATIONS!$B$3,0)</f>
        <v>0</v>
      </c>
      <c r="O3693" s="4" t="n">
        <f aca="false">L3693-M3693-N3693</f>
        <v>890.609</v>
      </c>
      <c r="P3693" s="16" t="n">
        <f aca="false">IF(L3693&gt;0,O3693/L3693,"")</f>
        <v>0.142857142857143</v>
      </c>
    </row>
    <row r="3694" customFormat="false" ht="15" hidden="false" customHeight="false" outlineLevel="0" collapsed="false">
      <c r="A3694" s="2" t="str">
        <f aca="false">RAW_DATA!A3690</f>
        <v>ORD-103689</v>
      </c>
      <c r="B3694" s="2" t="str">
        <f aca="false">RAW_DATA!B3690</f>
        <v>CUST-1557</v>
      </c>
      <c r="C3694" s="2" t="str">
        <f aca="false">RAW_DATA!C3690</f>
        <v>Kids</v>
      </c>
      <c r="D3694" s="2" t="str">
        <f aca="false">RAW_DATA!D3690</f>
        <v>KID-TSHIRT-001</v>
      </c>
      <c r="E3694" s="14" t="str">
        <f aca="false">RAW_DATA!E3690</f>
        <v>2024-03-13</v>
      </c>
      <c r="F3694" s="14" t="str">
        <f aca="false">RAW_DATA!F3690</f>
        <v>2024-03-20</v>
      </c>
      <c r="G3694" s="2" t="str">
        <f aca="false">RAW_DATA!G3690</f>
        <v>Bagmati</v>
      </c>
      <c r="H3694" s="4" t="n">
        <f aca="false">RAW_DATA!H3690</f>
        <v>8968.98</v>
      </c>
      <c r="I3694" s="5" t="n">
        <f aca="false">RAW_DATA!I3690</f>
        <v>25</v>
      </c>
      <c r="J3694" s="2" t="str">
        <f aca="false">RAW_DATA!J3690</f>
        <v>No</v>
      </c>
      <c r="K3694" s="15" t="n">
        <f aca="false">IF(AND(F3694&lt;&gt;"",E3694&lt;&gt;""),DATEVALUE(F3694)-DATEVALUE(E3694),"")</f>
        <v>7</v>
      </c>
      <c r="L3694" s="4" t="n">
        <f aca="false">H3694*(1-I3694/100)</f>
        <v>6726.735</v>
      </c>
      <c r="M3694" s="4" t="n">
        <f aca="false">H3694*CALCULATIONS!$B$2</f>
        <v>5381.388</v>
      </c>
      <c r="N3694" s="4" t="n">
        <f aca="false">IF(J3694="Yes",H3694*CALCULATIONS!$B$3,0)</f>
        <v>0</v>
      </c>
      <c r="O3694" s="4" t="n">
        <f aca="false">L3694-M3694-N3694</f>
        <v>1345.347</v>
      </c>
      <c r="P3694" s="16" t="n">
        <f aca="false">IF(L3694&gt;0,O3694/L3694,"")</f>
        <v>0.2</v>
      </c>
    </row>
    <row r="3695" customFormat="false" ht="15" hidden="false" customHeight="false" outlineLevel="0" collapsed="false">
      <c r="A3695" s="2" t="str">
        <f aca="false">RAW_DATA!A3691</f>
        <v>ORD-103690</v>
      </c>
      <c r="B3695" s="2" t="str">
        <f aca="false">RAW_DATA!B3691</f>
        <v>CUST-9804</v>
      </c>
      <c r="C3695" s="2" t="str">
        <f aca="false">RAW_DATA!C3691</f>
        <v>Men</v>
      </c>
      <c r="D3695" s="2" t="str">
        <f aca="false">RAW_DATA!D3691</f>
        <v>MEN-TSHIRT-001</v>
      </c>
      <c r="E3695" s="14" t="str">
        <f aca="false">RAW_DATA!E3691</f>
        <v>2024-04-10</v>
      </c>
      <c r="F3695" s="14" t="str">
        <f aca="false">RAW_DATA!F3691</f>
        <v>2024-04-17</v>
      </c>
      <c r="G3695" s="2" t="str">
        <f aca="false">RAW_DATA!G3691</f>
        <v>Bagmati</v>
      </c>
      <c r="H3695" s="4" t="n">
        <f aca="false">RAW_DATA!H3691</f>
        <v>3270.77</v>
      </c>
      <c r="I3695" s="5" t="n">
        <f aca="false">RAW_DATA!I3691</f>
        <v>5</v>
      </c>
      <c r="J3695" s="2" t="str">
        <f aca="false">RAW_DATA!J3691</f>
        <v>No</v>
      </c>
      <c r="K3695" s="15" t="n">
        <f aca="false">IF(AND(F3695&lt;&gt;"",E3695&lt;&gt;""),DATEVALUE(F3695)-DATEVALUE(E3695),"")</f>
        <v>7</v>
      </c>
      <c r="L3695" s="4" t="n">
        <f aca="false">H3695*(1-I3695/100)</f>
        <v>3107.2315</v>
      </c>
      <c r="M3695" s="4" t="n">
        <f aca="false">H3695*CALCULATIONS!$B$2</f>
        <v>1962.462</v>
      </c>
      <c r="N3695" s="4" t="n">
        <f aca="false">IF(J3695="Yes",H3695*CALCULATIONS!$B$3,0)</f>
        <v>0</v>
      </c>
      <c r="O3695" s="4" t="n">
        <f aca="false">L3695-M3695-N3695</f>
        <v>1144.7695</v>
      </c>
      <c r="P3695" s="16" t="n">
        <f aca="false">IF(L3695&gt;0,O3695/L3695,"")</f>
        <v>0.368421052631579</v>
      </c>
    </row>
    <row r="3696" customFormat="false" ht="15" hidden="false" customHeight="false" outlineLevel="0" collapsed="false">
      <c r="A3696" s="2" t="str">
        <f aca="false">RAW_DATA!A3692</f>
        <v>ORD-103691</v>
      </c>
      <c r="B3696" s="2" t="str">
        <f aca="false">RAW_DATA!B3692</f>
        <v>CUST-6899</v>
      </c>
      <c r="C3696" s="2" t="str">
        <f aca="false">RAW_DATA!C3692</f>
        <v>Kids</v>
      </c>
      <c r="D3696" s="2" t="str">
        <f aca="false">RAW_DATA!D3692</f>
        <v>KID-ONESIE-001</v>
      </c>
      <c r="E3696" s="14" t="str">
        <f aca="false">RAW_DATA!E3692</f>
        <v>2024-11-20</v>
      </c>
      <c r="F3696" s="14" t="str">
        <f aca="false">RAW_DATA!F3692</f>
        <v>2024-11-28</v>
      </c>
      <c r="G3696" s="2" t="str">
        <f aca="false">RAW_DATA!G3692</f>
        <v>Bagmati</v>
      </c>
      <c r="H3696" s="4" t="n">
        <f aca="false">RAW_DATA!H3692</f>
        <v>5823.45</v>
      </c>
      <c r="I3696" s="5" t="n">
        <f aca="false">RAW_DATA!I3692</f>
        <v>10</v>
      </c>
      <c r="J3696" s="2" t="str">
        <f aca="false">RAW_DATA!J3692</f>
        <v>Yes</v>
      </c>
      <c r="K3696" s="15" t="n">
        <f aca="false">IF(AND(F3696&lt;&gt;"",E3696&lt;&gt;""),DATEVALUE(F3696)-DATEVALUE(E3696),"")</f>
        <v>8</v>
      </c>
      <c r="L3696" s="4" t="n">
        <f aca="false">H3696*(1-I3696/100)</f>
        <v>5241.105</v>
      </c>
      <c r="M3696" s="4" t="n">
        <f aca="false">H3696*CALCULATIONS!$B$2</f>
        <v>3494.07</v>
      </c>
      <c r="N3696" s="4" t="n">
        <f aca="false">IF(J3696="Yes",H3696*CALCULATIONS!$B$3,0)</f>
        <v>1164.69</v>
      </c>
      <c r="O3696" s="4" t="n">
        <f aca="false">L3696-M3696-N3696</f>
        <v>582.345</v>
      </c>
      <c r="P3696" s="16" t="n">
        <f aca="false">IF(L3696&gt;0,O3696/L3696,"")</f>
        <v>0.111111111111111</v>
      </c>
    </row>
    <row r="3697" customFormat="false" ht="15" hidden="false" customHeight="false" outlineLevel="0" collapsed="false">
      <c r="A3697" s="2" t="str">
        <f aca="false">RAW_DATA!A3693</f>
        <v>ORD-103692</v>
      </c>
      <c r="B3697" s="2" t="str">
        <f aca="false">RAW_DATA!B3693</f>
        <v>CUST-7089</v>
      </c>
      <c r="C3697" s="2" t="str">
        <f aca="false">RAW_DATA!C3693</f>
        <v>Women</v>
      </c>
      <c r="D3697" s="2" t="str">
        <f aca="false">RAW_DATA!D3693</f>
        <v>WOM-CARDIGAN-001</v>
      </c>
      <c r="E3697" s="14" t="str">
        <f aca="false">RAW_DATA!E3693</f>
        <v>2024-04-22</v>
      </c>
      <c r="F3697" s="14" t="str">
        <f aca="false">RAW_DATA!F3693</f>
        <v>2024-04-27</v>
      </c>
      <c r="G3697" s="2" t="str">
        <f aca="false">RAW_DATA!G3693</f>
        <v>Gandaki</v>
      </c>
      <c r="H3697" s="4" t="n">
        <f aca="false">RAW_DATA!H3693</f>
        <v>4406.04</v>
      </c>
      <c r="I3697" s="5" t="n">
        <f aca="false">RAW_DATA!I3693</f>
        <v>0</v>
      </c>
      <c r="J3697" s="2" t="str">
        <f aca="false">RAW_DATA!J3693</f>
        <v>No</v>
      </c>
      <c r="K3697" s="15" t="n">
        <f aca="false">IF(AND(F3697&lt;&gt;"",E3697&lt;&gt;""),DATEVALUE(F3697)-DATEVALUE(E3697),"")</f>
        <v>5</v>
      </c>
      <c r="L3697" s="4" t="n">
        <f aca="false">H3697*(1-I3697/100)</f>
        <v>4406.04</v>
      </c>
      <c r="M3697" s="4" t="n">
        <f aca="false">H3697*CALCULATIONS!$B$2</f>
        <v>2643.624</v>
      </c>
      <c r="N3697" s="4" t="n">
        <f aca="false">IF(J3697="Yes",H3697*CALCULATIONS!$B$3,0)</f>
        <v>0</v>
      </c>
      <c r="O3697" s="4" t="n">
        <f aca="false">L3697-M3697-N3697</f>
        <v>1762.416</v>
      </c>
      <c r="P3697" s="16" t="n">
        <f aca="false">IF(L3697&gt;0,O3697/L3697,"")</f>
        <v>0.4</v>
      </c>
    </row>
    <row r="3698" customFormat="false" ht="15" hidden="false" customHeight="false" outlineLevel="0" collapsed="false">
      <c r="A3698" s="2" t="str">
        <f aca="false">RAW_DATA!A3694</f>
        <v>ORD-103693</v>
      </c>
      <c r="B3698" s="2" t="str">
        <f aca="false">RAW_DATA!B3694</f>
        <v>CUST-7326</v>
      </c>
      <c r="C3698" s="2" t="str">
        <f aca="false">RAW_DATA!C3694</f>
        <v>Women</v>
      </c>
      <c r="D3698" s="2" t="str">
        <f aca="false">RAW_DATA!D3694</f>
        <v>WOM-SAREE-001</v>
      </c>
      <c r="E3698" s="14" t="str">
        <f aca="false">RAW_DATA!E3694</f>
        <v>2024-07-16</v>
      </c>
      <c r="F3698" s="14" t="str">
        <f aca="false">RAW_DATA!F3694</f>
        <v>2024-07-22</v>
      </c>
      <c r="G3698" s="2" t="str">
        <f aca="false">RAW_DATA!G3694</f>
        <v>Madhesh</v>
      </c>
      <c r="H3698" s="4" t="n">
        <f aca="false">RAW_DATA!H3694</f>
        <v>8784.82</v>
      </c>
      <c r="I3698" s="5" t="n">
        <f aca="false">RAW_DATA!I3694</f>
        <v>15</v>
      </c>
      <c r="J3698" s="2" t="str">
        <f aca="false">RAW_DATA!J3694</f>
        <v>No</v>
      </c>
      <c r="K3698" s="15" t="n">
        <f aca="false">IF(AND(F3698&lt;&gt;"",E3698&lt;&gt;""),DATEVALUE(F3698)-DATEVALUE(E3698),"")</f>
        <v>6</v>
      </c>
      <c r="L3698" s="4" t="n">
        <f aca="false">H3698*(1-I3698/100)</f>
        <v>7467.097</v>
      </c>
      <c r="M3698" s="4" t="n">
        <f aca="false">H3698*CALCULATIONS!$B$2</f>
        <v>5270.892</v>
      </c>
      <c r="N3698" s="4" t="n">
        <f aca="false">IF(J3698="Yes",H3698*CALCULATIONS!$B$3,0)</f>
        <v>0</v>
      </c>
      <c r="O3698" s="4" t="n">
        <f aca="false">L3698-M3698-N3698</f>
        <v>2196.205</v>
      </c>
      <c r="P3698" s="16" t="n">
        <f aca="false">IF(L3698&gt;0,O3698/L3698,"")</f>
        <v>0.294117647058824</v>
      </c>
    </row>
    <row r="3699" customFormat="false" ht="15" hidden="false" customHeight="false" outlineLevel="0" collapsed="false">
      <c r="A3699" s="2" t="str">
        <f aca="false">RAW_DATA!A3695</f>
        <v>ORD-103694</v>
      </c>
      <c r="B3699" s="2" t="str">
        <f aca="false">RAW_DATA!B3695</f>
        <v>CUST-9837</v>
      </c>
      <c r="C3699" s="2" t="str">
        <f aca="false">RAW_DATA!C3695</f>
        <v>Men</v>
      </c>
      <c r="D3699" s="2" t="str">
        <f aca="false">RAW_DATA!D3695</f>
        <v>MEN-SUIT-001</v>
      </c>
      <c r="E3699" s="14" t="str">
        <f aca="false">RAW_DATA!E3695</f>
        <v>2024-03-14</v>
      </c>
      <c r="F3699" s="14" t="str">
        <f aca="false">RAW_DATA!F3695</f>
        <v>2024-03-16</v>
      </c>
      <c r="G3699" s="2" t="str">
        <f aca="false">RAW_DATA!G3695</f>
        <v>Madhesh</v>
      </c>
      <c r="H3699" s="4" t="n">
        <f aca="false">RAW_DATA!H3695</f>
        <v>12563.98</v>
      </c>
      <c r="I3699" s="5" t="n">
        <f aca="false">RAW_DATA!I3695</f>
        <v>25</v>
      </c>
      <c r="J3699" s="2" t="str">
        <f aca="false">RAW_DATA!J3695</f>
        <v>No</v>
      </c>
      <c r="K3699" s="15" t="n">
        <f aca="false">IF(AND(F3699&lt;&gt;"",E3699&lt;&gt;""),DATEVALUE(F3699)-DATEVALUE(E3699),"")</f>
        <v>2</v>
      </c>
      <c r="L3699" s="4" t="n">
        <f aca="false">H3699*(1-I3699/100)</f>
        <v>9422.985</v>
      </c>
      <c r="M3699" s="4" t="n">
        <f aca="false">H3699*CALCULATIONS!$B$2</f>
        <v>7538.388</v>
      </c>
      <c r="N3699" s="4" t="n">
        <f aca="false">IF(J3699="Yes",H3699*CALCULATIONS!$B$3,0)</f>
        <v>0</v>
      </c>
      <c r="O3699" s="4" t="n">
        <f aca="false">L3699-M3699-N3699</f>
        <v>1884.597</v>
      </c>
      <c r="P3699" s="16" t="n">
        <f aca="false">IF(L3699&gt;0,O3699/L3699,"")</f>
        <v>0.2</v>
      </c>
    </row>
    <row r="3700" customFormat="false" ht="15" hidden="false" customHeight="false" outlineLevel="0" collapsed="false">
      <c r="A3700" s="2" t="str">
        <f aca="false">RAW_DATA!A3696</f>
        <v>ORD-103695</v>
      </c>
      <c r="B3700" s="2" t="str">
        <f aca="false">RAW_DATA!B3696</f>
        <v>CUST-8377</v>
      </c>
      <c r="C3700" s="2" t="str">
        <f aca="false">RAW_DATA!C3696</f>
        <v>Women</v>
      </c>
      <c r="D3700" s="2" t="str">
        <f aca="false">RAW_DATA!D3696</f>
        <v>WOM-SUIT-001</v>
      </c>
      <c r="E3700" s="14" t="str">
        <f aca="false">RAW_DATA!E3696</f>
        <v>2024-01-16</v>
      </c>
      <c r="F3700" s="14" t="str">
        <f aca="false">RAW_DATA!F3696</f>
        <v>2024-01-20</v>
      </c>
      <c r="G3700" s="2" t="str">
        <f aca="false">RAW_DATA!G3696</f>
        <v>Gandaki</v>
      </c>
      <c r="H3700" s="4" t="n">
        <f aca="false">RAW_DATA!H3696</f>
        <v>6808.61</v>
      </c>
      <c r="I3700" s="5" t="n">
        <f aca="false">RAW_DATA!I3696</f>
        <v>5</v>
      </c>
      <c r="J3700" s="2" t="str">
        <f aca="false">RAW_DATA!J3696</f>
        <v>No</v>
      </c>
      <c r="K3700" s="15" t="n">
        <f aca="false">IF(AND(F3700&lt;&gt;"",E3700&lt;&gt;""),DATEVALUE(F3700)-DATEVALUE(E3700),"")</f>
        <v>4</v>
      </c>
      <c r="L3700" s="4" t="n">
        <f aca="false">H3700*(1-I3700/100)</f>
        <v>6468.1795</v>
      </c>
      <c r="M3700" s="4" t="n">
        <f aca="false">H3700*CALCULATIONS!$B$2</f>
        <v>4085.166</v>
      </c>
      <c r="N3700" s="4" t="n">
        <f aca="false">IF(J3700="Yes",H3700*CALCULATIONS!$B$3,0)</f>
        <v>0</v>
      </c>
      <c r="O3700" s="4" t="n">
        <f aca="false">L3700-M3700-N3700</f>
        <v>2383.0135</v>
      </c>
      <c r="P3700" s="16" t="n">
        <f aca="false">IF(L3700&gt;0,O3700/L3700,"")</f>
        <v>0.368421052631579</v>
      </c>
    </row>
    <row r="3701" customFormat="false" ht="15" hidden="false" customHeight="false" outlineLevel="0" collapsed="false">
      <c r="A3701" s="2" t="str">
        <f aca="false">RAW_DATA!A3697</f>
        <v>ORD-103696</v>
      </c>
      <c r="B3701" s="2" t="str">
        <f aca="false">RAW_DATA!B3697</f>
        <v>CUST-9620</v>
      </c>
      <c r="C3701" s="2" t="str">
        <f aca="false">RAW_DATA!C3697</f>
        <v>Men</v>
      </c>
      <c r="D3701" s="2" t="str">
        <f aca="false">RAW_DATA!D3697</f>
        <v>MEN-KURTA-001</v>
      </c>
      <c r="E3701" s="14" t="str">
        <f aca="false">RAW_DATA!E3697</f>
        <v>2024-04-14</v>
      </c>
      <c r="F3701" s="14" t="str">
        <f aca="false">RAW_DATA!F3697</f>
        <v>2024-04-18</v>
      </c>
      <c r="G3701" s="2" t="str">
        <f aca="false">RAW_DATA!G3697</f>
        <v>Madhesh</v>
      </c>
      <c r="H3701" s="4" t="n">
        <f aca="false">RAW_DATA!H3697</f>
        <v>5758.56</v>
      </c>
      <c r="I3701" s="5" t="n">
        <f aca="false">RAW_DATA!I3697</f>
        <v>20</v>
      </c>
      <c r="J3701" s="2" t="str">
        <f aca="false">RAW_DATA!J3697</f>
        <v>No</v>
      </c>
      <c r="K3701" s="15" t="n">
        <f aca="false">IF(AND(F3701&lt;&gt;"",E3701&lt;&gt;""),DATEVALUE(F3701)-DATEVALUE(E3701),"")</f>
        <v>4</v>
      </c>
      <c r="L3701" s="4" t="n">
        <f aca="false">H3701*(1-I3701/100)</f>
        <v>4606.848</v>
      </c>
      <c r="M3701" s="4" t="n">
        <f aca="false">H3701*CALCULATIONS!$B$2</f>
        <v>3455.136</v>
      </c>
      <c r="N3701" s="4" t="n">
        <f aca="false">IF(J3701="Yes",H3701*CALCULATIONS!$B$3,0)</f>
        <v>0</v>
      </c>
      <c r="O3701" s="4" t="n">
        <f aca="false">L3701-M3701-N3701</f>
        <v>1151.712</v>
      </c>
      <c r="P3701" s="16" t="n">
        <f aca="false">IF(L3701&gt;0,O3701/L3701,"")</f>
        <v>0.25</v>
      </c>
    </row>
    <row r="3702" customFormat="false" ht="15" hidden="false" customHeight="false" outlineLevel="0" collapsed="false">
      <c r="A3702" s="2" t="str">
        <f aca="false">RAW_DATA!A3698</f>
        <v>ORD-103697</v>
      </c>
      <c r="B3702" s="2" t="str">
        <f aca="false">RAW_DATA!B3698</f>
        <v>CUST-8679</v>
      </c>
      <c r="C3702" s="2" t="str">
        <f aca="false">RAW_DATA!C3698</f>
        <v>Kids</v>
      </c>
      <c r="D3702" s="2" t="str">
        <f aca="false">RAW_DATA!D3698</f>
        <v>KID-DRESS-001</v>
      </c>
      <c r="E3702" s="14" t="str">
        <f aca="false">RAW_DATA!E3698</f>
        <v>2024-11-04</v>
      </c>
      <c r="F3702" s="14" t="str">
        <f aca="false">RAW_DATA!F3698</f>
        <v>2024-11-09</v>
      </c>
      <c r="G3702" s="2" t="str">
        <f aca="false">RAW_DATA!G3698</f>
        <v>Gandaki</v>
      </c>
      <c r="H3702" s="4" t="n">
        <f aca="false">RAW_DATA!H3698</f>
        <v>1051.23</v>
      </c>
      <c r="I3702" s="5" t="n">
        <f aca="false">RAW_DATA!I3698</f>
        <v>20</v>
      </c>
      <c r="J3702" s="2" t="str">
        <f aca="false">RAW_DATA!J3698</f>
        <v>No</v>
      </c>
      <c r="K3702" s="15" t="n">
        <f aca="false">IF(AND(F3702&lt;&gt;"",E3702&lt;&gt;""),DATEVALUE(F3702)-DATEVALUE(E3702),"")</f>
        <v>5</v>
      </c>
      <c r="L3702" s="4" t="n">
        <f aca="false">H3702*(1-I3702/100)</f>
        <v>840.984</v>
      </c>
      <c r="M3702" s="4" t="n">
        <f aca="false">H3702*CALCULATIONS!$B$2</f>
        <v>630.738</v>
      </c>
      <c r="N3702" s="4" t="n">
        <f aca="false">IF(J3702="Yes",H3702*CALCULATIONS!$B$3,0)</f>
        <v>0</v>
      </c>
      <c r="O3702" s="4" t="n">
        <f aca="false">L3702-M3702-N3702</f>
        <v>210.246</v>
      </c>
      <c r="P3702" s="16" t="n">
        <f aca="false">IF(L3702&gt;0,O3702/L3702,"")</f>
        <v>0.25</v>
      </c>
    </row>
    <row r="3703" customFormat="false" ht="15" hidden="false" customHeight="false" outlineLevel="0" collapsed="false">
      <c r="A3703" s="2" t="str">
        <f aca="false">RAW_DATA!A3699</f>
        <v>ORD-103698</v>
      </c>
      <c r="B3703" s="2" t="str">
        <f aca="false">RAW_DATA!B3699</f>
        <v>CUST-2549</v>
      </c>
      <c r="C3703" s="2" t="str">
        <f aca="false">RAW_DATA!C3699</f>
        <v>Kids</v>
      </c>
      <c r="D3703" s="2" t="str">
        <f aca="false">RAW_DATA!D3699</f>
        <v>KID-ONESIE-001</v>
      </c>
      <c r="E3703" s="14" t="str">
        <f aca="false">RAW_DATA!E3699</f>
        <v>2024-12-21</v>
      </c>
      <c r="F3703" s="14" t="str">
        <f aca="false">RAW_DATA!F3699</f>
        <v>2024-12-26</v>
      </c>
      <c r="G3703" s="2" t="str">
        <f aca="false">RAW_DATA!G3699</f>
        <v>Karnali</v>
      </c>
      <c r="H3703" s="4" t="n">
        <f aca="false">RAW_DATA!H3699</f>
        <v>3562.79</v>
      </c>
      <c r="I3703" s="5" t="n">
        <f aca="false">RAW_DATA!I3699</f>
        <v>25</v>
      </c>
      <c r="J3703" s="2" t="str">
        <f aca="false">RAW_DATA!J3699</f>
        <v>No</v>
      </c>
      <c r="K3703" s="15" t="n">
        <f aca="false">IF(AND(F3703&lt;&gt;"",E3703&lt;&gt;""),DATEVALUE(F3703)-DATEVALUE(E3703),"")</f>
        <v>5</v>
      </c>
      <c r="L3703" s="4" t="n">
        <f aca="false">H3703*(1-I3703/100)</f>
        <v>2672.0925</v>
      </c>
      <c r="M3703" s="4" t="n">
        <f aca="false">H3703*CALCULATIONS!$B$2</f>
        <v>2137.674</v>
      </c>
      <c r="N3703" s="4" t="n">
        <f aca="false">IF(J3703="Yes",H3703*CALCULATIONS!$B$3,0)</f>
        <v>0</v>
      </c>
      <c r="O3703" s="4" t="n">
        <f aca="false">L3703-M3703-N3703</f>
        <v>534.4185</v>
      </c>
      <c r="P3703" s="16" t="n">
        <f aca="false">IF(L3703&gt;0,O3703/L3703,"")</f>
        <v>0.2</v>
      </c>
    </row>
    <row r="3704" customFormat="false" ht="15" hidden="false" customHeight="false" outlineLevel="0" collapsed="false">
      <c r="A3704" s="2" t="str">
        <f aca="false">RAW_DATA!A3700</f>
        <v>ORD-103699</v>
      </c>
      <c r="B3704" s="2" t="str">
        <f aca="false">RAW_DATA!B3700</f>
        <v>CUST-1489</v>
      </c>
      <c r="C3704" s="2" t="str">
        <f aca="false">RAW_DATA!C3700</f>
        <v>Women</v>
      </c>
      <c r="D3704" s="2" t="str">
        <f aca="false">RAW_DATA!D3700</f>
        <v>WOM-BLOUSE-001</v>
      </c>
      <c r="E3704" s="14" t="str">
        <f aca="false">RAW_DATA!E3700</f>
        <v>2024-06-25</v>
      </c>
      <c r="F3704" s="14" t="str">
        <f aca="false">RAW_DATA!F3700</f>
        <v>2024-07-04</v>
      </c>
      <c r="G3704" s="2" t="str">
        <f aca="false">RAW_DATA!G3700</f>
        <v>Lumbini</v>
      </c>
      <c r="H3704" s="4" t="n">
        <f aca="false">RAW_DATA!H3700</f>
        <v>10275.79</v>
      </c>
      <c r="I3704" s="5" t="n">
        <f aca="false">RAW_DATA!I3700</f>
        <v>30</v>
      </c>
      <c r="J3704" s="2" t="str">
        <f aca="false">RAW_DATA!J3700</f>
        <v>No</v>
      </c>
      <c r="K3704" s="15" t="n">
        <f aca="false">IF(AND(F3704&lt;&gt;"",E3704&lt;&gt;""),DATEVALUE(F3704)-DATEVALUE(E3704),"")</f>
        <v>9</v>
      </c>
      <c r="L3704" s="4" t="n">
        <f aca="false">H3704*(1-I3704/100)</f>
        <v>7193.053</v>
      </c>
      <c r="M3704" s="4" t="n">
        <f aca="false">H3704*CALCULATIONS!$B$2</f>
        <v>6165.474</v>
      </c>
      <c r="N3704" s="4" t="n">
        <f aca="false">IF(J3704="Yes",H3704*CALCULATIONS!$B$3,0)</f>
        <v>0</v>
      </c>
      <c r="O3704" s="4" t="n">
        <f aca="false">L3704-M3704-N3704</f>
        <v>1027.579</v>
      </c>
      <c r="P3704" s="16" t="n">
        <f aca="false">IF(L3704&gt;0,O3704/L3704,"")</f>
        <v>0.142857142857143</v>
      </c>
    </row>
    <row r="3705" customFormat="false" ht="15" hidden="false" customHeight="false" outlineLevel="0" collapsed="false">
      <c r="A3705" s="2" t="str">
        <f aca="false">RAW_DATA!A3701</f>
        <v>ORD-103700</v>
      </c>
      <c r="B3705" s="2" t="str">
        <f aca="false">RAW_DATA!B3701</f>
        <v>CUST-1603</v>
      </c>
      <c r="C3705" s="2" t="str">
        <f aca="false">RAW_DATA!C3701</f>
        <v>Men</v>
      </c>
      <c r="D3705" s="2" t="str">
        <f aca="false">RAW_DATA!D3701</f>
        <v>MEN-SHIRT-001</v>
      </c>
      <c r="E3705" s="14" t="str">
        <f aca="false">RAW_DATA!E3701</f>
        <v>2024-11-28</v>
      </c>
      <c r="F3705" s="14" t="str">
        <f aca="false">RAW_DATA!F3701</f>
        <v>2024-12-04</v>
      </c>
      <c r="G3705" s="2" t="str">
        <f aca="false">RAW_DATA!G3701</f>
        <v>Madhesh</v>
      </c>
      <c r="H3705" s="4" t="n">
        <f aca="false">RAW_DATA!H3701</f>
        <v>13215.79</v>
      </c>
      <c r="I3705" s="5" t="n">
        <f aca="false">RAW_DATA!I3701</f>
        <v>15</v>
      </c>
      <c r="J3705" s="2" t="str">
        <f aca="false">RAW_DATA!J3701</f>
        <v>No</v>
      </c>
      <c r="K3705" s="15" t="n">
        <f aca="false">IF(AND(F3705&lt;&gt;"",E3705&lt;&gt;""),DATEVALUE(F3705)-DATEVALUE(E3705),"")</f>
        <v>6</v>
      </c>
      <c r="L3705" s="4" t="n">
        <f aca="false">H3705*(1-I3705/100)</f>
        <v>11233.4215</v>
      </c>
      <c r="M3705" s="4" t="n">
        <f aca="false">H3705*CALCULATIONS!$B$2</f>
        <v>7929.474</v>
      </c>
      <c r="N3705" s="4" t="n">
        <f aca="false">IF(J3705="Yes",H3705*CALCULATIONS!$B$3,0)</f>
        <v>0</v>
      </c>
      <c r="O3705" s="4" t="n">
        <f aca="false">L3705-M3705-N3705</f>
        <v>3303.9475</v>
      </c>
      <c r="P3705" s="16" t="n">
        <f aca="false">IF(L3705&gt;0,O3705/L3705,"")</f>
        <v>0.294117647058824</v>
      </c>
    </row>
    <row r="3706" customFormat="false" ht="15" hidden="false" customHeight="false" outlineLevel="0" collapsed="false">
      <c r="A3706" s="2" t="str">
        <f aca="false">RAW_DATA!A3702</f>
        <v>ORD-103701</v>
      </c>
      <c r="B3706" s="2" t="str">
        <f aca="false">RAW_DATA!B3702</f>
        <v>CUST-9714</v>
      </c>
      <c r="C3706" s="2" t="str">
        <f aca="false">RAW_DATA!C3702</f>
        <v>Women</v>
      </c>
      <c r="D3706" s="2" t="str">
        <f aca="false">RAW_DATA!D3702</f>
        <v>WOM-SUIT-001</v>
      </c>
      <c r="E3706" s="14" t="str">
        <f aca="false">RAW_DATA!E3702</f>
        <v>2024-08-29</v>
      </c>
      <c r="F3706" s="14" t="str">
        <f aca="false">RAW_DATA!F3702</f>
        <v>2024-08-31</v>
      </c>
      <c r="G3706" s="2" t="str">
        <f aca="false">RAW_DATA!G3702</f>
        <v>Bagmati</v>
      </c>
      <c r="H3706" s="4" t="n">
        <f aca="false">RAW_DATA!H3702</f>
        <v>7666.08</v>
      </c>
      <c r="I3706" s="5" t="n">
        <f aca="false">RAW_DATA!I3702</f>
        <v>10</v>
      </c>
      <c r="J3706" s="2" t="str">
        <f aca="false">RAW_DATA!J3702</f>
        <v>No</v>
      </c>
      <c r="K3706" s="15" t="n">
        <f aca="false">IF(AND(F3706&lt;&gt;"",E3706&lt;&gt;""),DATEVALUE(F3706)-DATEVALUE(E3706),"")</f>
        <v>2</v>
      </c>
      <c r="L3706" s="4" t="n">
        <f aca="false">H3706*(1-I3706/100)</f>
        <v>6899.472</v>
      </c>
      <c r="M3706" s="4" t="n">
        <f aca="false">H3706*CALCULATIONS!$B$2</f>
        <v>4599.648</v>
      </c>
      <c r="N3706" s="4" t="n">
        <f aca="false">IF(J3706="Yes",H3706*CALCULATIONS!$B$3,0)</f>
        <v>0</v>
      </c>
      <c r="O3706" s="4" t="n">
        <f aca="false">L3706-M3706-N3706</f>
        <v>2299.824</v>
      </c>
      <c r="P3706" s="16" t="n">
        <f aca="false">IF(L3706&gt;0,O3706/L3706,"")</f>
        <v>0.333333333333333</v>
      </c>
    </row>
    <row r="3707" customFormat="false" ht="15" hidden="false" customHeight="false" outlineLevel="0" collapsed="false">
      <c r="A3707" s="2" t="str">
        <f aca="false">RAW_DATA!A3703</f>
        <v>ORD-103702</v>
      </c>
      <c r="B3707" s="2" t="str">
        <f aca="false">RAW_DATA!B3703</f>
        <v>CUST-9646</v>
      </c>
      <c r="C3707" s="2" t="str">
        <f aca="false">RAW_DATA!C3703</f>
        <v>Women</v>
      </c>
      <c r="D3707" s="2" t="str">
        <f aca="false">RAW_DATA!D3703</f>
        <v>WOM-DRESS-001</v>
      </c>
      <c r="E3707" s="14" t="str">
        <f aca="false">RAW_DATA!E3703</f>
        <v>2024-02-15</v>
      </c>
      <c r="F3707" s="14" t="str">
        <f aca="false">RAW_DATA!F3703</f>
        <v>2024-02-26</v>
      </c>
      <c r="G3707" s="2" t="str">
        <f aca="false">RAW_DATA!G3703</f>
        <v>Gandaki</v>
      </c>
      <c r="H3707" s="4" t="n">
        <f aca="false">RAW_DATA!H3703</f>
        <v>11000.31</v>
      </c>
      <c r="I3707" s="5" t="n">
        <f aca="false">RAW_DATA!I3703</f>
        <v>10</v>
      </c>
      <c r="J3707" s="2" t="str">
        <f aca="false">RAW_DATA!J3703</f>
        <v>Yes</v>
      </c>
      <c r="K3707" s="15" t="n">
        <f aca="false">IF(AND(F3707&lt;&gt;"",E3707&lt;&gt;""),DATEVALUE(F3707)-DATEVALUE(E3707),"")</f>
        <v>11</v>
      </c>
      <c r="L3707" s="4" t="n">
        <f aca="false">H3707*(1-I3707/100)</f>
        <v>9900.279</v>
      </c>
      <c r="M3707" s="4" t="n">
        <f aca="false">H3707*CALCULATIONS!$B$2</f>
        <v>6600.186</v>
      </c>
      <c r="N3707" s="4" t="n">
        <f aca="false">IF(J3707="Yes",H3707*CALCULATIONS!$B$3,0)</f>
        <v>2200.062</v>
      </c>
      <c r="O3707" s="4" t="n">
        <f aca="false">L3707-M3707-N3707</f>
        <v>1100.031</v>
      </c>
      <c r="P3707" s="16" t="n">
        <f aca="false">IF(L3707&gt;0,O3707/L3707,"")</f>
        <v>0.111111111111111</v>
      </c>
    </row>
    <row r="3708" customFormat="false" ht="15" hidden="false" customHeight="false" outlineLevel="0" collapsed="false">
      <c r="A3708" s="2" t="str">
        <f aca="false">RAW_DATA!A3704</f>
        <v>ORD-103703</v>
      </c>
      <c r="B3708" s="2" t="str">
        <f aca="false">RAW_DATA!B3704</f>
        <v>CUST-7560</v>
      </c>
      <c r="C3708" s="2" t="str">
        <f aca="false">RAW_DATA!C3704</f>
        <v>Men</v>
      </c>
      <c r="D3708" s="2" t="str">
        <f aca="false">RAW_DATA!D3704</f>
        <v>MEN-JACKET-001</v>
      </c>
      <c r="E3708" s="14" t="str">
        <f aca="false">RAW_DATA!E3704</f>
        <v>2024-03-19</v>
      </c>
      <c r="F3708" s="14" t="str">
        <f aca="false">RAW_DATA!F3704</f>
        <v>2024-03-21</v>
      </c>
      <c r="G3708" s="2" t="str">
        <f aca="false">RAW_DATA!G3704</f>
        <v>Bagmati</v>
      </c>
      <c r="H3708" s="4" t="n">
        <f aca="false">RAW_DATA!H3704</f>
        <v>6026.44</v>
      </c>
      <c r="I3708" s="5" t="n">
        <f aca="false">RAW_DATA!I3704</f>
        <v>15</v>
      </c>
      <c r="J3708" s="2" t="str">
        <f aca="false">RAW_DATA!J3704</f>
        <v>No</v>
      </c>
      <c r="K3708" s="15" t="n">
        <f aca="false">IF(AND(F3708&lt;&gt;"",E3708&lt;&gt;""),DATEVALUE(F3708)-DATEVALUE(E3708),"")</f>
        <v>2</v>
      </c>
      <c r="L3708" s="4" t="n">
        <f aca="false">H3708*(1-I3708/100)</f>
        <v>5122.474</v>
      </c>
      <c r="M3708" s="4" t="n">
        <f aca="false">H3708*CALCULATIONS!$B$2</f>
        <v>3615.864</v>
      </c>
      <c r="N3708" s="4" t="n">
        <f aca="false">IF(J3708="Yes",H3708*CALCULATIONS!$B$3,0)</f>
        <v>0</v>
      </c>
      <c r="O3708" s="4" t="n">
        <f aca="false">L3708-M3708-N3708</f>
        <v>1506.61</v>
      </c>
      <c r="P3708" s="16" t="n">
        <f aca="false">IF(L3708&gt;0,O3708/L3708,"")</f>
        <v>0.294117647058824</v>
      </c>
    </row>
    <row r="3709" customFormat="false" ht="15" hidden="false" customHeight="false" outlineLevel="0" collapsed="false">
      <c r="A3709" s="2" t="str">
        <f aca="false">RAW_DATA!A3705</f>
        <v>ORD-103704</v>
      </c>
      <c r="B3709" s="2" t="str">
        <f aca="false">RAW_DATA!B3705</f>
        <v>CUST-6518</v>
      </c>
      <c r="C3709" s="2" t="str">
        <f aca="false">RAW_DATA!C3705</f>
        <v>Men</v>
      </c>
      <c r="D3709" s="2" t="str">
        <f aca="false">RAW_DATA!D3705</f>
        <v>MEN-TSHIRT-001</v>
      </c>
      <c r="E3709" s="14" t="str">
        <f aca="false">RAW_DATA!E3705</f>
        <v>2024-07-31</v>
      </c>
      <c r="F3709" s="14" t="str">
        <f aca="false">RAW_DATA!F3705</f>
        <v>2024-08-03</v>
      </c>
      <c r="G3709" s="2" t="str">
        <f aca="false">RAW_DATA!G3705</f>
        <v>Bagmati</v>
      </c>
      <c r="H3709" s="4" t="n">
        <f aca="false">RAW_DATA!H3705</f>
        <v>10311.63</v>
      </c>
      <c r="I3709" s="5" t="n">
        <f aca="false">RAW_DATA!I3705</f>
        <v>20</v>
      </c>
      <c r="J3709" s="2" t="str">
        <f aca="false">RAW_DATA!J3705</f>
        <v>No</v>
      </c>
      <c r="K3709" s="15" t="n">
        <f aca="false">IF(AND(F3709&lt;&gt;"",E3709&lt;&gt;""),DATEVALUE(F3709)-DATEVALUE(E3709),"")</f>
        <v>3</v>
      </c>
      <c r="L3709" s="4" t="n">
        <f aca="false">H3709*(1-I3709/100)</f>
        <v>8249.304</v>
      </c>
      <c r="M3709" s="4" t="n">
        <f aca="false">H3709*CALCULATIONS!$B$2</f>
        <v>6186.978</v>
      </c>
      <c r="N3709" s="4" t="n">
        <f aca="false">IF(J3709="Yes",H3709*CALCULATIONS!$B$3,0)</f>
        <v>0</v>
      </c>
      <c r="O3709" s="4" t="n">
        <f aca="false">L3709-M3709-N3709</f>
        <v>2062.326</v>
      </c>
      <c r="P3709" s="16" t="n">
        <f aca="false">IF(L3709&gt;0,O3709/L3709,"")</f>
        <v>0.25</v>
      </c>
    </row>
    <row r="3710" customFormat="false" ht="15" hidden="false" customHeight="false" outlineLevel="0" collapsed="false">
      <c r="A3710" s="2" t="str">
        <f aca="false">RAW_DATA!A3706</f>
        <v>ORD-103705</v>
      </c>
      <c r="B3710" s="2" t="str">
        <f aca="false">RAW_DATA!B3706</f>
        <v>CUST-6935</v>
      </c>
      <c r="C3710" s="2" t="str">
        <f aca="false">RAW_DATA!C3706</f>
        <v>Kids</v>
      </c>
      <c r="D3710" s="2" t="str">
        <f aca="false">RAW_DATA!D3706</f>
        <v>KID-JACKET-001</v>
      </c>
      <c r="E3710" s="14" t="str">
        <f aca="false">RAW_DATA!E3706</f>
        <v>2024-06-13</v>
      </c>
      <c r="F3710" s="14" t="str">
        <f aca="false">RAW_DATA!F3706</f>
        <v>2024-06-21</v>
      </c>
      <c r="G3710" s="2" t="str">
        <f aca="false">RAW_DATA!G3706</f>
        <v>Bagmati</v>
      </c>
      <c r="H3710" s="4" t="n">
        <f aca="false">RAW_DATA!H3706</f>
        <v>8661.79</v>
      </c>
      <c r="I3710" s="5" t="n">
        <f aca="false">RAW_DATA!I3706</f>
        <v>20</v>
      </c>
      <c r="J3710" s="2" t="str">
        <f aca="false">RAW_DATA!J3706</f>
        <v>No</v>
      </c>
      <c r="K3710" s="15" t="n">
        <f aca="false">IF(AND(F3710&lt;&gt;"",E3710&lt;&gt;""),DATEVALUE(F3710)-DATEVALUE(E3710),"")</f>
        <v>8</v>
      </c>
      <c r="L3710" s="4" t="n">
        <f aca="false">H3710*(1-I3710/100)</f>
        <v>6929.432</v>
      </c>
      <c r="M3710" s="4" t="n">
        <f aca="false">H3710*CALCULATIONS!$B$2</f>
        <v>5197.074</v>
      </c>
      <c r="N3710" s="4" t="n">
        <f aca="false">IF(J3710="Yes",H3710*CALCULATIONS!$B$3,0)</f>
        <v>0</v>
      </c>
      <c r="O3710" s="4" t="n">
        <f aca="false">L3710-M3710-N3710</f>
        <v>1732.358</v>
      </c>
      <c r="P3710" s="16" t="n">
        <f aca="false">IF(L3710&gt;0,O3710/L3710,"")</f>
        <v>0.25</v>
      </c>
    </row>
    <row r="3711" customFormat="false" ht="15" hidden="false" customHeight="false" outlineLevel="0" collapsed="false">
      <c r="A3711" s="2" t="str">
        <f aca="false">RAW_DATA!A3707</f>
        <v>ORD-103706</v>
      </c>
      <c r="B3711" s="2" t="str">
        <f aca="false">RAW_DATA!B3707</f>
        <v>CUST-2491</v>
      </c>
      <c r="C3711" s="2" t="str">
        <f aca="false">RAW_DATA!C3707</f>
        <v>Women</v>
      </c>
      <c r="D3711" s="2" t="str">
        <f aca="false">RAW_DATA!D3707</f>
        <v>WOM-BLOUSE-001</v>
      </c>
      <c r="E3711" s="14" t="str">
        <f aca="false">RAW_DATA!E3707</f>
        <v>2024-09-08</v>
      </c>
      <c r="F3711" s="14" t="str">
        <f aca="false">RAW_DATA!F3707</f>
        <v>2024-09-11</v>
      </c>
      <c r="G3711" s="2" t="str">
        <f aca="false">RAW_DATA!G3707</f>
        <v>Bagmati</v>
      </c>
      <c r="H3711" s="4" t="n">
        <f aca="false">RAW_DATA!H3707</f>
        <v>1344.01</v>
      </c>
      <c r="I3711" s="5" t="n">
        <f aca="false">RAW_DATA!I3707</f>
        <v>15</v>
      </c>
      <c r="J3711" s="2" t="str">
        <f aca="false">RAW_DATA!J3707</f>
        <v>Yes</v>
      </c>
      <c r="K3711" s="15" t="n">
        <f aca="false">IF(AND(F3711&lt;&gt;"",E3711&lt;&gt;""),DATEVALUE(F3711)-DATEVALUE(E3711),"")</f>
        <v>3</v>
      </c>
      <c r="L3711" s="4" t="n">
        <f aca="false">H3711*(1-I3711/100)</f>
        <v>1142.4085</v>
      </c>
      <c r="M3711" s="4" t="n">
        <f aca="false">H3711*CALCULATIONS!$B$2</f>
        <v>806.406</v>
      </c>
      <c r="N3711" s="4" t="n">
        <f aca="false">IF(J3711="Yes",H3711*CALCULATIONS!$B$3,0)</f>
        <v>268.802</v>
      </c>
      <c r="O3711" s="4" t="n">
        <f aca="false">L3711-M3711-N3711</f>
        <v>67.2005</v>
      </c>
      <c r="P3711" s="16" t="n">
        <f aca="false">IF(L3711&gt;0,O3711/L3711,"")</f>
        <v>0.0588235294117647</v>
      </c>
    </row>
    <row r="3712" customFormat="false" ht="15" hidden="false" customHeight="false" outlineLevel="0" collapsed="false">
      <c r="A3712" s="2" t="str">
        <f aca="false">RAW_DATA!A3708</f>
        <v>ORD-103707</v>
      </c>
      <c r="B3712" s="2" t="str">
        <f aca="false">RAW_DATA!B3708</f>
        <v>CUST-3748</v>
      </c>
      <c r="C3712" s="2" t="str">
        <f aca="false">RAW_DATA!C3708</f>
        <v>Men</v>
      </c>
      <c r="D3712" s="2" t="str">
        <f aca="false">RAW_DATA!D3708</f>
        <v>MEN-JEANS-001</v>
      </c>
      <c r="E3712" s="14" t="str">
        <f aca="false">RAW_DATA!E3708</f>
        <v>2024-07-13</v>
      </c>
      <c r="F3712" s="14" t="str">
        <f aca="false">RAW_DATA!F3708</f>
        <v>2024-07-20</v>
      </c>
      <c r="G3712" s="2" t="str">
        <f aca="false">RAW_DATA!G3708</f>
        <v>Lumbini</v>
      </c>
      <c r="H3712" s="4" t="n">
        <f aca="false">RAW_DATA!H3708</f>
        <v>14130.21</v>
      </c>
      <c r="I3712" s="5" t="n">
        <f aca="false">RAW_DATA!I3708</f>
        <v>15</v>
      </c>
      <c r="J3712" s="2" t="str">
        <f aca="false">RAW_DATA!J3708</f>
        <v>No</v>
      </c>
      <c r="K3712" s="15" t="n">
        <f aca="false">IF(AND(F3712&lt;&gt;"",E3712&lt;&gt;""),DATEVALUE(F3712)-DATEVALUE(E3712),"")</f>
        <v>7</v>
      </c>
      <c r="L3712" s="4" t="n">
        <f aca="false">H3712*(1-I3712/100)</f>
        <v>12010.6785</v>
      </c>
      <c r="M3712" s="4" t="n">
        <f aca="false">H3712*CALCULATIONS!$B$2</f>
        <v>8478.126</v>
      </c>
      <c r="N3712" s="4" t="n">
        <f aca="false">IF(J3712="Yes",H3712*CALCULATIONS!$B$3,0)</f>
        <v>0</v>
      </c>
      <c r="O3712" s="4" t="n">
        <f aca="false">L3712-M3712-N3712</f>
        <v>3532.5525</v>
      </c>
      <c r="P3712" s="16" t="n">
        <f aca="false">IF(L3712&gt;0,O3712/L3712,"")</f>
        <v>0.294117647058824</v>
      </c>
    </row>
    <row r="3713" customFormat="false" ht="15" hidden="false" customHeight="false" outlineLevel="0" collapsed="false">
      <c r="A3713" s="2" t="str">
        <f aca="false">RAW_DATA!A3709</f>
        <v>ORD-103708</v>
      </c>
      <c r="B3713" s="2" t="str">
        <f aca="false">RAW_DATA!B3709</f>
        <v>CUST-4350</v>
      </c>
      <c r="C3713" s="2" t="str">
        <f aca="false">RAW_DATA!C3709</f>
        <v>Men</v>
      </c>
      <c r="D3713" s="2" t="str">
        <f aca="false">RAW_DATA!D3709</f>
        <v>MEN-POLO-001</v>
      </c>
      <c r="E3713" s="14" t="str">
        <f aca="false">RAW_DATA!E3709</f>
        <v>2024-12-26</v>
      </c>
      <c r="F3713" s="14" t="str">
        <f aca="false">RAW_DATA!F3709</f>
        <v>2025-01-04</v>
      </c>
      <c r="G3713" s="2" t="str">
        <f aca="false">RAW_DATA!G3709</f>
        <v>Lumbini</v>
      </c>
      <c r="H3713" s="4" t="n">
        <f aca="false">RAW_DATA!H3709</f>
        <v>3470.87</v>
      </c>
      <c r="I3713" s="5" t="n">
        <f aca="false">RAW_DATA!I3709</f>
        <v>15</v>
      </c>
      <c r="J3713" s="2" t="str">
        <f aca="false">RAW_DATA!J3709</f>
        <v>Yes</v>
      </c>
      <c r="K3713" s="15" t="n">
        <f aca="false">IF(AND(F3713&lt;&gt;"",E3713&lt;&gt;""),DATEVALUE(F3713)-DATEVALUE(E3713),"")</f>
        <v>9</v>
      </c>
      <c r="L3713" s="4" t="n">
        <f aca="false">H3713*(1-I3713/100)</f>
        <v>2950.2395</v>
      </c>
      <c r="M3713" s="4" t="n">
        <f aca="false">H3713*CALCULATIONS!$B$2</f>
        <v>2082.522</v>
      </c>
      <c r="N3713" s="4" t="n">
        <f aca="false">IF(J3713="Yes",H3713*CALCULATIONS!$B$3,0)</f>
        <v>694.174</v>
      </c>
      <c r="O3713" s="4" t="n">
        <f aca="false">L3713-M3713-N3713</f>
        <v>173.5435</v>
      </c>
      <c r="P3713" s="16" t="n">
        <f aca="false">IF(L3713&gt;0,O3713/L3713,"")</f>
        <v>0.0588235294117646</v>
      </c>
    </row>
    <row r="3714" customFormat="false" ht="15" hidden="false" customHeight="false" outlineLevel="0" collapsed="false">
      <c r="A3714" s="2" t="str">
        <f aca="false">RAW_DATA!A3710</f>
        <v>ORD-103709</v>
      </c>
      <c r="B3714" s="2" t="str">
        <f aca="false">RAW_DATA!B3710</f>
        <v>CUST-2573</v>
      </c>
      <c r="C3714" s="2" t="str">
        <f aca="false">RAW_DATA!C3710</f>
        <v>Men</v>
      </c>
      <c r="D3714" s="2" t="str">
        <f aca="false">RAW_DATA!D3710</f>
        <v>MEN-CHINO-001</v>
      </c>
      <c r="E3714" s="14" t="str">
        <f aca="false">RAW_DATA!E3710</f>
        <v>2024-02-03</v>
      </c>
      <c r="F3714" s="14" t="str">
        <f aca="false">RAW_DATA!F3710</f>
        <v>2024-02-08</v>
      </c>
      <c r="G3714" s="2" t="str">
        <f aca="false">RAW_DATA!G3710</f>
        <v>Madhesh</v>
      </c>
      <c r="H3714" s="4" t="n">
        <f aca="false">RAW_DATA!H3710</f>
        <v>3600.49</v>
      </c>
      <c r="I3714" s="5" t="n">
        <f aca="false">RAW_DATA!I3710</f>
        <v>20</v>
      </c>
      <c r="J3714" s="2" t="str">
        <f aca="false">RAW_DATA!J3710</f>
        <v>No</v>
      </c>
      <c r="K3714" s="15" t="n">
        <f aca="false">IF(AND(F3714&lt;&gt;"",E3714&lt;&gt;""),DATEVALUE(F3714)-DATEVALUE(E3714),"")</f>
        <v>5</v>
      </c>
      <c r="L3714" s="4" t="n">
        <f aca="false">H3714*(1-I3714/100)</f>
        <v>2880.392</v>
      </c>
      <c r="M3714" s="4" t="n">
        <f aca="false">H3714*CALCULATIONS!$B$2</f>
        <v>2160.294</v>
      </c>
      <c r="N3714" s="4" t="n">
        <f aca="false">IF(J3714="Yes",H3714*CALCULATIONS!$B$3,0)</f>
        <v>0</v>
      </c>
      <c r="O3714" s="4" t="n">
        <f aca="false">L3714-M3714-N3714</f>
        <v>720.098</v>
      </c>
      <c r="P3714" s="16" t="n">
        <f aca="false">IF(L3714&gt;0,O3714/L3714,"")</f>
        <v>0.25</v>
      </c>
    </row>
    <row r="3715" customFormat="false" ht="15" hidden="false" customHeight="false" outlineLevel="0" collapsed="false">
      <c r="A3715" s="2" t="str">
        <f aca="false">RAW_DATA!A3711</f>
        <v>ORD-103710</v>
      </c>
      <c r="B3715" s="2" t="str">
        <f aca="false">RAW_DATA!B3711</f>
        <v>CUST-1375</v>
      </c>
      <c r="C3715" s="2" t="str">
        <f aca="false">RAW_DATA!C3711</f>
        <v>Women</v>
      </c>
      <c r="D3715" s="2" t="str">
        <f aca="false">RAW_DATA!D3711</f>
        <v>WOM-KURTA-001</v>
      </c>
      <c r="E3715" s="14" t="str">
        <f aca="false">RAW_DATA!E3711</f>
        <v>2024-08-08</v>
      </c>
      <c r="F3715" s="14" t="str">
        <f aca="false">RAW_DATA!F3711</f>
        <v>2024-08-13</v>
      </c>
      <c r="G3715" s="2" t="str">
        <f aca="false">RAW_DATA!G3711</f>
        <v>Gandaki</v>
      </c>
      <c r="H3715" s="4" t="n">
        <f aca="false">RAW_DATA!H3711</f>
        <v>8456.38</v>
      </c>
      <c r="I3715" s="5" t="n">
        <f aca="false">RAW_DATA!I3711</f>
        <v>10</v>
      </c>
      <c r="J3715" s="2" t="str">
        <f aca="false">RAW_DATA!J3711</f>
        <v>No</v>
      </c>
      <c r="K3715" s="15" t="n">
        <f aca="false">IF(AND(F3715&lt;&gt;"",E3715&lt;&gt;""),DATEVALUE(F3715)-DATEVALUE(E3715),"")</f>
        <v>5</v>
      </c>
      <c r="L3715" s="4" t="n">
        <f aca="false">H3715*(1-I3715/100)</f>
        <v>7610.742</v>
      </c>
      <c r="M3715" s="4" t="n">
        <f aca="false">H3715*CALCULATIONS!$B$2</f>
        <v>5073.828</v>
      </c>
      <c r="N3715" s="4" t="n">
        <f aca="false">IF(J3715="Yes",H3715*CALCULATIONS!$B$3,0)</f>
        <v>0</v>
      </c>
      <c r="O3715" s="4" t="n">
        <f aca="false">L3715-M3715-N3715</f>
        <v>2536.914</v>
      </c>
      <c r="P3715" s="16" t="n">
        <f aca="false">IF(L3715&gt;0,O3715/L3715,"")</f>
        <v>0.333333333333333</v>
      </c>
    </row>
    <row r="3716" customFormat="false" ht="15" hidden="false" customHeight="false" outlineLevel="0" collapsed="false">
      <c r="A3716" s="2" t="str">
        <f aca="false">RAW_DATA!A3712</f>
        <v>ORD-103711</v>
      </c>
      <c r="B3716" s="2" t="str">
        <f aca="false">RAW_DATA!B3712</f>
        <v>CUST-4239</v>
      </c>
      <c r="C3716" s="2" t="str">
        <f aca="false">RAW_DATA!C3712</f>
        <v>Women</v>
      </c>
      <c r="D3716" s="2" t="str">
        <f aca="false">RAW_DATA!D3712</f>
        <v>WOM-TOP-001</v>
      </c>
      <c r="E3716" s="14" t="str">
        <f aca="false">RAW_DATA!E3712</f>
        <v>2024-06-07</v>
      </c>
      <c r="F3716" s="14" t="str">
        <f aca="false">RAW_DATA!F3712</f>
        <v>2024-06-11</v>
      </c>
      <c r="G3716" s="2" t="str">
        <f aca="false">RAW_DATA!G3712</f>
        <v>Sudurpashchim</v>
      </c>
      <c r="H3716" s="4" t="n">
        <f aca="false">RAW_DATA!H3712</f>
        <v>2736.65</v>
      </c>
      <c r="I3716" s="5" t="n">
        <f aca="false">RAW_DATA!I3712</f>
        <v>25</v>
      </c>
      <c r="J3716" s="2" t="str">
        <f aca="false">RAW_DATA!J3712</f>
        <v>No</v>
      </c>
      <c r="K3716" s="15" t="n">
        <f aca="false">IF(AND(F3716&lt;&gt;"",E3716&lt;&gt;""),DATEVALUE(F3716)-DATEVALUE(E3716),"")</f>
        <v>4</v>
      </c>
      <c r="L3716" s="4" t="n">
        <f aca="false">H3716*(1-I3716/100)</f>
        <v>2052.4875</v>
      </c>
      <c r="M3716" s="4" t="n">
        <f aca="false">H3716*CALCULATIONS!$B$2</f>
        <v>1641.99</v>
      </c>
      <c r="N3716" s="4" t="n">
        <f aca="false">IF(J3716="Yes",H3716*CALCULATIONS!$B$3,0)</f>
        <v>0</v>
      </c>
      <c r="O3716" s="4" t="n">
        <f aca="false">L3716-M3716-N3716</f>
        <v>410.4975</v>
      </c>
      <c r="P3716" s="16" t="n">
        <f aca="false">IF(L3716&gt;0,O3716/L3716,"")</f>
        <v>0.2</v>
      </c>
    </row>
    <row r="3717" customFormat="false" ht="15" hidden="false" customHeight="false" outlineLevel="0" collapsed="false">
      <c r="A3717" s="2" t="str">
        <f aca="false">RAW_DATA!A3713</f>
        <v>ORD-103712</v>
      </c>
      <c r="B3717" s="2" t="str">
        <f aca="false">RAW_DATA!B3713</f>
        <v>CUST-1954</v>
      </c>
      <c r="C3717" s="2" t="str">
        <f aca="false">RAW_DATA!C3713</f>
        <v>Women</v>
      </c>
      <c r="D3717" s="2" t="str">
        <f aca="false">RAW_DATA!D3713</f>
        <v>WOM-CARDIGAN-001</v>
      </c>
      <c r="E3717" s="14" t="str">
        <f aca="false">RAW_DATA!E3713</f>
        <v>2024-05-23</v>
      </c>
      <c r="F3717" s="14" t="str">
        <f aca="false">RAW_DATA!F3713</f>
        <v>2024-05-25</v>
      </c>
      <c r="G3717" s="2" t="str">
        <f aca="false">RAW_DATA!G3713</f>
        <v>Madhesh</v>
      </c>
      <c r="H3717" s="4" t="n">
        <f aca="false">RAW_DATA!H3713</f>
        <v>9636.46</v>
      </c>
      <c r="I3717" s="5" t="n">
        <f aca="false">RAW_DATA!I3713</f>
        <v>10</v>
      </c>
      <c r="J3717" s="2" t="str">
        <f aca="false">RAW_DATA!J3713</f>
        <v>No</v>
      </c>
      <c r="K3717" s="15" t="n">
        <f aca="false">IF(AND(F3717&lt;&gt;"",E3717&lt;&gt;""),DATEVALUE(F3717)-DATEVALUE(E3717),"")</f>
        <v>2</v>
      </c>
      <c r="L3717" s="4" t="n">
        <f aca="false">H3717*(1-I3717/100)</f>
        <v>8672.814</v>
      </c>
      <c r="M3717" s="4" t="n">
        <f aca="false">H3717*CALCULATIONS!$B$2</f>
        <v>5781.876</v>
      </c>
      <c r="N3717" s="4" t="n">
        <f aca="false">IF(J3717="Yes",H3717*CALCULATIONS!$B$3,0)</f>
        <v>0</v>
      </c>
      <c r="O3717" s="4" t="n">
        <f aca="false">L3717-M3717-N3717</f>
        <v>2890.938</v>
      </c>
      <c r="P3717" s="16" t="n">
        <f aca="false">IF(L3717&gt;0,O3717/L3717,"")</f>
        <v>0.333333333333333</v>
      </c>
    </row>
    <row r="3718" customFormat="false" ht="15" hidden="false" customHeight="false" outlineLevel="0" collapsed="false">
      <c r="A3718" s="2" t="str">
        <f aca="false">RAW_DATA!A3714</f>
        <v>ORD-103713</v>
      </c>
      <c r="B3718" s="2" t="str">
        <f aca="false">RAW_DATA!B3714</f>
        <v>CUST-6992</v>
      </c>
      <c r="C3718" s="2" t="str">
        <f aca="false">RAW_DATA!C3714</f>
        <v>Women</v>
      </c>
      <c r="D3718" s="2" t="str">
        <f aca="false">RAW_DATA!D3714</f>
        <v>WOM-SCARF-001</v>
      </c>
      <c r="E3718" s="14" t="str">
        <f aca="false">RAW_DATA!E3714</f>
        <v>2024-02-19</v>
      </c>
      <c r="F3718" s="14" t="str">
        <f aca="false">RAW_DATA!F3714</f>
        <v>2024-03-01</v>
      </c>
      <c r="G3718" s="2" t="str">
        <f aca="false">RAW_DATA!G3714</f>
        <v>Lumbini</v>
      </c>
      <c r="H3718" s="4" t="n">
        <f aca="false">RAW_DATA!H3714</f>
        <v>3368.5</v>
      </c>
      <c r="I3718" s="5" t="n">
        <f aca="false">RAW_DATA!I3714</f>
        <v>20</v>
      </c>
      <c r="J3718" s="2" t="str">
        <f aca="false">RAW_DATA!J3714</f>
        <v>No</v>
      </c>
      <c r="K3718" s="15" t="n">
        <f aca="false">IF(AND(F3718&lt;&gt;"",E3718&lt;&gt;""),DATEVALUE(F3718)-DATEVALUE(E3718),"")</f>
        <v>11</v>
      </c>
      <c r="L3718" s="4" t="n">
        <f aca="false">H3718*(1-I3718/100)</f>
        <v>2694.8</v>
      </c>
      <c r="M3718" s="4" t="n">
        <f aca="false">H3718*CALCULATIONS!$B$2</f>
        <v>2021.1</v>
      </c>
      <c r="N3718" s="4" t="n">
        <f aca="false">IF(J3718="Yes",H3718*CALCULATIONS!$B$3,0)</f>
        <v>0</v>
      </c>
      <c r="O3718" s="4" t="n">
        <f aca="false">L3718-M3718-N3718</f>
        <v>673.7</v>
      </c>
      <c r="P3718" s="16" t="n">
        <f aca="false">IF(L3718&gt;0,O3718/L3718,"")</f>
        <v>0.25</v>
      </c>
    </row>
    <row r="3719" customFormat="false" ht="15" hidden="false" customHeight="false" outlineLevel="0" collapsed="false">
      <c r="A3719" s="2" t="str">
        <f aca="false">RAW_DATA!A3715</f>
        <v>ORD-103714</v>
      </c>
      <c r="B3719" s="2" t="str">
        <f aca="false">RAW_DATA!B3715</f>
        <v>CUST-7856</v>
      </c>
      <c r="C3719" s="2" t="str">
        <f aca="false">RAW_DATA!C3715</f>
        <v>Women</v>
      </c>
      <c r="D3719" s="2" t="str">
        <f aca="false">RAW_DATA!D3715</f>
        <v>WOM-CARDIGAN-001</v>
      </c>
      <c r="E3719" s="14" t="str">
        <f aca="false">RAW_DATA!E3715</f>
        <v>2024-09-08</v>
      </c>
      <c r="F3719" s="14" t="str">
        <f aca="false">RAW_DATA!F3715</f>
        <v>2024-09-17</v>
      </c>
      <c r="G3719" s="2" t="str">
        <f aca="false">RAW_DATA!G3715</f>
        <v>Bagmati</v>
      </c>
      <c r="H3719" s="4" t="n">
        <f aca="false">RAW_DATA!H3715</f>
        <v>5576.01</v>
      </c>
      <c r="I3719" s="5" t="n">
        <f aca="false">RAW_DATA!I3715</f>
        <v>10</v>
      </c>
      <c r="J3719" s="2" t="str">
        <f aca="false">RAW_DATA!J3715</f>
        <v>No</v>
      </c>
      <c r="K3719" s="15" t="n">
        <f aca="false">IF(AND(F3719&lt;&gt;"",E3719&lt;&gt;""),DATEVALUE(F3719)-DATEVALUE(E3719),"")</f>
        <v>9</v>
      </c>
      <c r="L3719" s="4" t="n">
        <f aca="false">H3719*(1-I3719/100)</f>
        <v>5018.409</v>
      </c>
      <c r="M3719" s="4" t="n">
        <f aca="false">H3719*CALCULATIONS!$B$2</f>
        <v>3345.606</v>
      </c>
      <c r="N3719" s="4" t="n">
        <f aca="false">IF(J3719="Yes",H3719*CALCULATIONS!$B$3,0)</f>
        <v>0</v>
      </c>
      <c r="O3719" s="4" t="n">
        <f aca="false">L3719-M3719-N3719</f>
        <v>1672.803</v>
      </c>
      <c r="P3719" s="16" t="n">
        <f aca="false">IF(L3719&gt;0,O3719/L3719,"")</f>
        <v>0.333333333333333</v>
      </c>
    </row>
    <row r="3720" customFormat="false" ht="15" hidden="false" customHeight="false" outlineLevel="0" collapsed="false">
      <c r="A3720" s="2" t="str">
        <f aca="false">RAW_DATA!A3716</f>
        <v>ORD-103715</v>
      </c>
      <c r="B3720" s="2" t="str">
        <f aca="false">RAW_DATA!B3716</f>
        <v>CUST-9840</v>
      </c>
      <c r="C3720" s="2" t="str">
        <f aca="false">RAW_DATA!C3716</f>
        <v>Women</v>
      </c>
      <c r="D3720" s="2" t="str">
        <f aca="false">RAW_DATA!D3716</f>
        <v>WOM-SCARF-001</v>
      </c>
      <c r="E3720" s="14" t="str">
        <f aca="false">RAW_DATA!E3716</f>
        <v>2024-04-19</v>
      </c>
      <c r="F3720" s="14" t="str">
        <f aca="false">RAW_DATA!F3716</f>
        <v>2024-04-26</v>
      </c>
      <c r="G3720" s="2" t="str">
        <f aca="false">RAW_DATA!G3716</f>
        <v>Karnali</v>
      </c>
      <c r="H3720" s="4" t="n">
        <f aca="false">RAW_DATA!H3716</f>
        <v>13755.42</v>
      </c>
      <c r="I3720" s="5" t="n">
        <f aca="false">RAW_DATA!I3716</f>
        <v>10</v>
      </c>
      <c r="J3720" s="2" t="str">
        <f aca="false">RAW_DATA!J3716</f>
        <v>No</v>
      </c>
      <c r="K3720" s="15" t="n">
        <f aca="false">IF(AND(F3720&lt;&gt;"",E3720&lt;&gt;""),DATEVALUE(F3720)-DATEVALUE(E3720),"")</f>
        <v>7</v>
      </c>
      <c r="L3720" s="4" t="n">
        <f aca="false">H3720*(1-I3720/100)</f>
        <v>12379.878</v>
      </c>
      <c r="M3720" s="4" t="n">
        <f aca="false">H3720*CALCULATIONS!$B$2</f>
        <v>8253.252</v>
      </c>
      <c r="N3720" s="4" t="n">
        <f aca="false">IF(J3720="Yes",H3720*CALCULATIONS!$B$3,0)</f>
        <v>0</v>
      </c>
      <c r="O3720" s="4" t="n">
        <f aca="false">L3720-M3720-N3720</f>
        <v>4126.626</v>
      </c>
      <c r="P3720" s="16" t="n">
        <f aca="false">IF(L3720&gt;0,O3720/L3720,"")</f>
        <v>0.333333333333333</v>
      </c>
    </row>
    <row r="3721" customFormat="false" ht="15" hidden="false" customHeight="false" outlineLevel="0" collapsed="false">
      <c r="A3721" s="2" t="str">
        <f aca="false">RAW_DATA!A3717</f>
        <v>ORD-103716</v>
      </c>
      <c r="B3721" s="2" t="str">
        <f aca="false">RAW_DATA!B3717</f>
        <v>CUST-1491</v>
      </c>
      <c r="C3721" s="2" t="str">
        <f aca="false">RAW_DATA!C3717</f>
        <v>Women</v>
      </c>
      <c r="D3721" s="2" t="str">
        <f aca="false">RAW_DATA!D3717</f>
        <v>WOM-CARDIGAN-001</v>
      </c>
      <c r="E3721" s="14" t="str">
        <f aca="false">RAW_DATA!E3717</f>
        <v>2024-12-30</v>
      </c>
      <c r="F3721" s="14" t="str">
        <f aca="false">RAW_DATA!F3717</f>
        <v>2025-01-03</v>
      </c>
      <c r="G3721" s="2" t="str">
        <f aca="false">RAW_DATA!G3717</f>
        <v>Karnali</v>
      </c>
      <c r="H3721" s="4" t="n">
        <f aca="false">RAW_DATA!H3717</f>
        <v>11679.4</v>
      </c>
      <c r="I3721" s="5" t="n">
        <f aca="false">RAW_DATA!I3717</f>
        <v>25</v>
      </c>
      <c r="J3721" s="2" t="str">
        <f aca="false">RAW_DATA!J3717</f>
        <v>No</v>
      </c>
      <c r="K3721" s="15" t="n">
        <f aca="false">IF(AND(F3721&lt;&gt;"",E3721&lt;&gt;""),DATEVALUE(F3721)-DATEVALUE(E3721),"")</f>
        <v>4</v>
      </c>
      <c r="L3721" s="4" t="n">
        <f aca="false">H3721*(1-I3721/100)</f>
        <v>8759.55</v>
      </c>
      <c r="M3721" s="4" t="n">
        <f aca="false">H3721*CALCULATIONS!$B$2</f>
        <v>7007.64</v>
      </c>
      <c r="N3721" s="4" t="n">
        <f aca="false">IF(J3721="Yes",H3721*CALCULATIONS!$B$3,0)</f>
        <v>0</v>
      </c>
      <c r="O3721" s="4" t="n">
        <f aca="false">L3721-M3721-N3721</f>
        <v>1751.91</v>
      </c>
      <c r="P3721" s="16" t="n">
        <f aca="false">IF(L3721&gt;0,O3721/L3721,"")</f>
        <v>0.2</v>
      </c>
    </row>
    <row r="3722" customFormat="false" ht="15" hidden="false" customHeight="false" outlineLevel="0" collapsed="false">
      <c r="A3722" s="2" t="str">
        <f aca="false">RAW_DATA!A3718</f>
        <v>ORD-103717</v>
      </c>
      <c r="B3722" s="2" t="str">
        <f aca="false">RAW_DATA!B3718</f>
        <v>CUST-8362</v>
      </c>
      <c r="C3722" s="2" t="str">
        <f aca="false">RAW_DATA!C3718</f>
        <v>Women</v>
      </c>
      <c r="D3722" s="2" t="str">
        <f aca="false">RAW_DATA!D3718</f>
        <v>WOM-LEHENGA-001</v>
      </c>
      <c r="E3722" s="14" t="str">
        <f aca="false">RAW_DATA!E3718</f>
        <v>2024-08-14</v>
      </c>
      <c r="F3722" s="14" t="str">
        <f aca="false">RAW_DATA!F3718</f>
        <v>2024-08-20</v>
      </c>
      <c r="G3722" s="2" t="str">
        <f aca="false">RAW_DATA!G3718</f>
        <v>Madhesh</v>
      </c>
      <c r="H3722" s="4" t="n">
        <f aca="false">RAW_DATA!H3718</f>
        <v>8520.32</v>
      </c>
      <c r="I3722" s="5" t="n">
        <f aca="false">RAW_DATA!I3718</f>
        <v>0</v>
      </c>
      <c r="J3722" s="2" t="str">
        <f aca="false">RAW_DATA!J3718</f>
        <v>No</v>
      </c>
      <c r="K3722" s="15" t="n">
        <f aca="false">IF(AND(F3722&lt;&gt;"",E3722&lt;&gt;""),DATEVALUE(F3722)-DATEVALUE(E3722),"")</f>
        <v>6</v>
      </c>
      <c r="L3722" s="4" t="n">
        <f aca="false">H3722*(1-I3722/100)</f>
        <v>8520.32</v>
      </c>
      <c r="M3722" s="4" t="n">
        <f aca="false">H3722*CALCULATIONS!$B$2</f>
        <v>5112.192</v>
      </c>
      <c r="N3722" s="4" t="n">
        <f aca="false">IF(J3722="Yes",H3722*CALCULATIONS!$B$3,0)</f>
        <v>0</v>
      </c>
      <c r="O3722" s="4" t="n">
        <f aca="false">L3722-M3722-N3722</f>
        <v>3408.128</v>
      </c>
      <c r="P3722" s="16" t="n">
        <f aca="false">IF(L3722&gt;0,O3722/L3722,"")</f>
        <v>0.4</v>
      </c>
    </row>
    <row r="3723" customFormat="false" ht="15" hidden="false" customHeight="false" outlineLevel="0" collapsed="false">
      <c r="A3723" s="2" t="str">
        <f aca="false">RAW_DATA!A3719</f>
        <v>ORD-103718</v>
      </c>
      <c r="B3723" s="2" t="str">
        <f aca="false">RAW_DATA!B3719</f>
        <v>CUST-5325</v>
      </c>
      <c r="C3723" s="2" t="str">
        <f aca="false">RAW_DATA!C3719</f>
        <v>Women</v>
      </c>
      <c r="D3723" s="2" t="str">
        <f aca="false">RAW_DATA!D3719</f>
        <v>WOM-SCARF-001</v>
      </c>
      <c r="E3723" s="14" t="str">
        <f aca="false">RAW_DATA!E3719</f>
        <v>2024-05-01</v>
      </c>
      <c r="F3723" s="14" t="str">
        <f aca="false">RAW_DATA!F3719</f>
        <v>2024-05-15</v>
      </c>
      <c r="G3723" s="2" t="str">
        <f aca="false">RAW_DATA!G3719</f>
        <v>Gandaki</v>
      </c>
      <c r="H3723" s="4" t="n">
        <f aca="false">RAW_DATA!H3719</f>
        <v>8326.32</v>
      </c>
      <c r="I3723" s="5" t="n">
        <f aca="false">RAW_DATA!I3719</f>
        <v>30</v>
      </c>
      <c r="J3723" s="2" t="str">
        <f aca="false">RAW_DATA!J3719</f>
        <v>No</v>
      </c>
      <c r="K3723" s="15" t="n">
        <f aca="false">IF(AND(F3723&lt;&gt;"",E3723&lt;&gt;""),DATEVALUE(F3723)-DATEVALUE(E3723),"")</f>
        <v>14</v>
      </c>
      <c r="L3723" s="4" t="n">
        <f aca="false">H3723*(1-I3723/100)</f>
        <v>5828.424</v>
      </c>
      <c r="M3723" s="4" t="n">
        <f aca="false">H3723*CALCULATIONS!$B$2</f>
        <v>4995.792</v>
      </c>
      <c r="N3723" s="4" t="n">
        <f aca="false">IF(J3723="Yes",H3723*CALCULATIONS!$B$3,0)</f>
        <v>0</v>
      </c>
      <c r="O3723" s="4" t="n">
        <f aca="false">L3723-M3723-N3723</f>
        <v>832.632</v>
      </c>
      <c r="P3723" s="16" t="n">
        <f aca="false">IF(L3723&gt;0,O3723/L3723,"")</f>
        <v>0.142857142857143</v>
      </c>
    </row>
    <row r="3724" customFormat="false" ht="15" hidden="false" customHeight="false" outlineLevel="0" collapsed="false">
      <c r="A3724" s="2" t="str">
        <f aca="false">RAW_DATA!A3720</f>
        <v>ORD-103719</v>
      </c>
      <c r="B3724" s="2" t="str">
        <f aca="false">RAW_DATA!B3720</f>
        <v>CUST-6298</v>
      </c>
      <c r="C3724" s="2" t="str">
        <f aca="false">RAW_DATA!C3720</f>
        <v>Men</v>
      </c>
      <c r="D3724" s="2" t="str">
        <f aca="false">RAW_DATA!D3720</f>
        <v>MEN-KURTA-001</v>
      </c>
      <c r="E3724" s="14" t="str">
        <f aca="false">RAW_DATA!E3720</f>
        <v>2024-04-19</v>
      </c>
      <c r="F3724" s="14" t="str">
        <f aca="false">RAW_DATA!F3720</f>
        <v>2024-04-25</v>
      </c>
      <c r="G3724" s="2" t="str">
        <f aca="false">RAW_DATA!G3720</f>
        <v>Karnali</v>
      </c>
      <c r="H3724" s="4" t="n">
        <f aca="false">RAW_DATA!H3720</f>
        <v>5124.21</v>
      </c>
      <c r="I3724" s="5" t="n">
        <f aca="false">RAW_DATA!I3720</f>
        <v>20</v>
      </c>
      <c r="J3724" s="2" t="str">
        <f aca="false">RAW_DATA!J3720</f>
        <v>No</v>
      </c>
      <c r="K3724" s="15" t="n">
        <f aca="false">IF(AND(F3724&lt;&gt;"",E3724&lt;&gt;""),DATEVALUE(F3724)-DATEVALUE(E3724),"")</f>
        <v>6</v>
      </c>
      <c r="L3724" s="4" t="n">
        <f aca="false">H3724*(1-I3724/100)</f>
        <v>4099.368</v>
      </c>
      <c r="M3724" s="4" t="n">
        <f aca="false">H3724*CALCULATIONS!$B$2</f>
        <v>3074.526</v>
      </c>
      <c r="N3724" s="4" t="n">
        <f aca="false">IF(J3724="Yes",H3724*CALCULATIONS!$B$3,0)</f>
        <v>0</v>
      </c>
      <c r="O3724" s="4" t="n">
        <f aca="false">L3724-M3724-N3724</f>
        <v>1024.842</v>
      </c>
      <c r="P3724" s="16" t="n">
        <f aca="false">IF(L3724&gt;0,O3724/L3724,"")</f>
        <v>0.25</v>
      </c>
    </row>
    <row r="3725" customFormat="false" ht="15" hidden="false" customHeight="false" outlineLevel="0" collapsed="false">
      <c r="A3725" s="2" t="str">
        <f aca="false">RAW_DATA!A3721</f>
        <v>ORD-103720</v>
      </c>
      <c r="B3725" s="2" t="str">
        <f aca="false">RAW_DATA!B3721</f>
        <v>CUST-7443</v>
      </c>
      <c r="C3725" s="2" t="str">
        <f aca="false">RAW_DATA!C3721</f>
        <v>Men</v>
      </c>
      <c r="D3725" s="2" t="str">
        <f aca="false">RAW_DATA!D3721</f>
        <v>MEN-JEANS-002</v>
      </c>
      <c r="E3725" s="14" t="str">
        <f aca="false">RAW_DATA!E3721</f>
        <v>2024-10-29</v>
      </c>
      <c r="F3725" s="14" t="str">
        <f aca="false">RAW_DATA!F3721</f>
        <v>2024-11-07</v>
      </c>
      <c r="G3725" s="2" t="str">
        <f aca="false">RAW_DATA!G3721</f>
        <v>Bagmati</v>
      </c>
      <c r="H3725" s="4" t="n">
        <f aca="false">RAW_DATA!H3721</f>
        <v>8774.4</v>
      </c>
      <c r="I3725" s="5" t="n">
        <f aca="false">RAW_DATA!I3721</f>
        <v>30</v>
      </c>
      <c r="J3725" s="2" t="str">
        <f aca="false">RAW_DATA!J3721</f>
        <v>No</v>
      </c>
      <c r="K3725" s="15" t="n">
        <f aca="false">IF(AND(F3725&lt;&gt;"",E3725&lt;&gt;""),DATEVALUE(F3725)-DATEVALUE(E3725),"")</f>
        <v>9</v>
      </c>
      <c r="L3725" s="4" t="n">
        <f aca="false">H3725*(1-I3725/100)</f>
        <v>6142.08</v>
      </c>
      <c r="M3725" s="4" t="n">
        <f aca="false">H3725*CALCULATIONS!$B$2</f>
        <v>5264.64</v>
      </c>
      <c r="N3725" s="4" t="n">
        <f aca="false">IF(J3725="Yes",H3725*CALCULATIONS!$B$3,0)</f>
        <v>0</v>
      </c>
      <c r="O3725" s="4" t="n">
        <f aca="false">L3725-M3725-N3725</f>
        <v>877.44</v>
      </c>
      <c r="P3725" s="16" t="n">
        <f aca="false">IF(L3725&gt;0,O3725/L3725,"")</f>
        <v>0.142857142857143</v>
      </c>
    </row>
    <row r="3726" customFormat="false" ht="15" hidden="false" customHeight="false" outlineLevel="0" collapsed="false">
      <c r="A3726" s="2" t="str">
        <f aca="false">RAW_DATA!A3722</f>
        <v>ORD-103721</v>
      </c>
      <c r="B3726" s="2" t="str">
        <f aca="false">RAW_DATA!B3722</f>
        <v>CUST-6406</v>
      </c>
      <c r="C3726" s="2" t="str">
        <f aca="false">RAW_DATA!C3722</f>
        <v>Kids</v>
      </c>
      <c r="D3726" s="2" t="str">
        <f aca="false">RAW_DATA!D3722</f>
        <v>KID-JEANS-001</v>
      </c>
      <c r="E3726" s="14" t="str">
        <f aca="false">RAW_DATA!E3722</f>
        <v>2024-04-28</v>
      </c>
      <c r="F3726" s="14" t="str">
        <f aca="false">RAW_DATA!F3722</f>
        <v>2024-05-03</v>
      </c>
      <c r="G3726" s="2" t="str">
        <f aca="false">RAW_DATA!G3722</f>
        <v>Bagmati</v>
      </c>
      <c r="H3726" s="4" t="n">
        <f aca="false">RAW_DATA!H3722</f>
        <v>4823.47</v>
      </c>
      <c r="I3726" s="5" t="n">
        <f aca="false">RAW_DATA!I3722</f>
        <v>5</v>
      </c>
      <c r="J3726" s="2" t="str">
        <f aca="false">RAW_DATA!J3722</f>
        <v>No</v>
      </c>
      <c r="K3726" s="15" t="n">
        <f aca="false">IF(AND(F3726&lt;&gt;"",E3726&lt;&gt;""),DATEVALUE(F3726)-DATEVALUE(E3726),"")</f>
        <v>5</v>
      </c>
      <c r="L3726" s="4" t="n">
        <f aca="false">H3726*(1-I3726/100)</f>
        <v>4582.2965</v>
      </c>
      <c r="M3726" s="4" t="n">
        <f aca="false">H3726*CALCULATIONS!$B$2</f>
        <v>2894.082</v>
      </c>
      <c r="N3726" s="4" t="n">
        <f aca="false">IF(J3726="Yes",H3726*CALCULATIONS!$B$3,0)</f>
        <v>0</v>
      </c>
      <c r="O3726" s="4" t="n">
        <f aca="false">L3726-M3726-N3726</f>
        <v>1688.2145</v>
      </c>
      <c r="P3726" s="16" t="n">
        <f aca="false">IF(L3726&gt;0,O3726/L3726,"")</f>
        <v>0.368421052631579</v>
      </c>
    </row>
    <row r="3727" customFormat="false" ht="15" hidden="false" customHeight="false" outlineLevel="0" collapsed="false">
      <c r="A3727" s="2" t="str">
        <f aca="false">RAW_DATA!A3723</f>
        <v>ORD-103722</v>
      </c>
      <c r="B3727" s="2" t="str">
        <f aca="false">RAW_DATA!B3723</f>
        <v>CUST-8403</v>
      </c>
      <c r="C3727" s="2" t="str">
        <f aca="false">RAW_DATA!C3723</f>
        <v>Men</v>
      </c>
      <c r="D3727" s="2" t="str">
        <f aca="false">RAW_DATA!D3723</f>
        <v>MEN-SHIRT-002</v>
      </c>
      <c r="E3727" s="14" t="str">
        <f aca="false">RAW_DATA!E3723</f>
        <v>2024-07-18</v>
      </c>
      <c r="F3727" s="14" t="str">
        <f aca="false">RAW_DATA!F3723</f>
        <v>2024-07-19</v>
      </c>
      <c r="G3727" s="2" t="str">
        <f aca="false">RAW_DATA!G3723</f>
        <v>Bagmati</v>
      </c>
      <c r="H3727" s="4" t="n">
        <f aca="false">RAW_DATA!H3723</f>
        <v>10447.42</v>
      </c>
      <c r="I3727" s="5" t="n">
        <f aca="false">RAW_DATA!I3723</f>
        <v>0</v>
      </c>
      <c r="J3727" s="2" t="str">
        <f aca="false">RAW_DATA!J3723</f>
        <v>No</v>
      </c>
      <c r="K3727" s="15" t="n">
        <f aca="false">IF(AND(F3727&lt;&gt;"",E3727&lt;&gt;""),DATEVALUE(F3727)-DATEVALUE(E3727),"")</f>
        <v>1</v>
      </c>
      <c r="L3727" s="4" t="n">
        <f aca="false">H3727*(1-I3727/100)</f>
        <v>10447.42</v>
      </c>
      <c r="M3727" s="4" t="n">
        <f aca="false">H3727*CALCULATIONS!$B$2</f>
        <v>6268.452</v>
      </c>
      <c r="N3727" s="4" t="n">
        <f aca="false">IF(J3727="Yes",H3727*CALCULATIONS!$B$3,0)</f>
        <v>0</v>
      </c>
      <c r="O3727" s="4" t="n">
        <f aca="false">L3727-M3727-N3727</f>
        <v>4178.968</v>
      </c>
      <c r="P3727" s="16" t="n">
        <f aca="false">IF(L3727&gt;0,O3727/L3727,"")</f>
        <v>0.4</v>
      </c>
    </row>
    <row r="3728" customFormat="false" ht="15" hidden="false" customHeight="false" outlineLevel="0" collapsed="false">
      <c r="A3728" s="2" t="str">
        <f aca="false">RAW_DATA!A3724</f>
        <v>ORD-103723</v>
      </c>
      <c r="B3728" s="2" t="str">
        <f aca="false">RAW_DATA!B3724</f>
        <v>CUST-7998</v>
      </c>
      <c r="C3728" s="2" t="str">
        <f aca="false">RAW_DATA!C3724</f>
        <v>Men</v>
      </c>
      <c r="D3728" s="2" t="str">
        <f aca="false">RAW_DATA!D3724</f>
        <v>MEN-CHINO-001</v>
      </c>
      <c r="E3728" s="14" t="str">
        <f aca="false">RAW_DATA!E3724</f>
        <v>2024-06-07</v>
      </c>
      <c r="F3728" s="14" t="str">
        <f aca="false">RAW_DATA!F3724</f>
        <v>2024-06-12</v>
      </c>
      <c r="G3728" s="2" t="str">
        <f aca="false">RAW_DATA!G3724</f>
        <v>Gandaki</v>
      </c>
      <c r="H3728" s="4" t="n">
        <f aca="false">RAW_DATA!H3724</f>
        <v>5286.7</v>
      </c>
      <c r="I3728" s="5" t="n">
        <f aca="false">RAW_DATA!I3724</f>
        <v>5</v>
      </c>
      <c r="J3728" s="2" t="str">
        <f aca="false">RAW_DATA!J3724</f>
        <v>No</v>
      </c>
      <c r="K3728" s="15" t="n">
        <f aca="false">IF(AND(F3728&lt;&gt;"",E3728&lt;&gt;""),DATEVALUE(F3728)-DATEVALUE(E3728),"")</f>
        <v>5</v>
      </c>
      <c r="L3728" s="4" t="n">
        <f aca="false">H3728*(1-I3728/100)</f>
        <v>5022.365</v>
      </c>
      <c r="M3728" s="4" t="n">
        <f aca="false">H3728*CALCULATIONS!$B$2</f>
        <v>3172.02</v>
      </c>
      <c r="N3728" s="4" t="n">
        <f aca="false">IF(J3728="Yes",H3728*CALCULATIONS!$B$3,0)</f>
        <v>0</v>
      </c>
      <c r="O3728" s="4" t="n">
        <f aca="false">L3728-M3728-N3728</f>
        <v>1850.345</v>
      </c>
      <c r="P3728" s="16" t="n">
        <f aca="false">IF(L3728&gt;0,O3728/L3728,"")</f>
        <v>0.368421052631579</v>
      </c>
    </row>
    <row r="3729" customFormat="false" ht="15" hidden="false" customHeight="false" outlineLevel="0" collapsed="false">
      <c r="A3729" s="2" t="str">
        <f aca="false">RAW_DATA!A3725</f>
        <v>ORD-103724</v>
      </c>
      <c r="B3729" s="2" t="str">
        <f aca="false">RAW_DATA!B3725</f>
        <v>CUST-8050</v>
      </c>
      <c r="C3729" s="2" t="str">
        <f aca="false">RAW_DATA!C3725</f>
        <v>Men</v>
      </c>
      <c r="D3729" s="2" t="str">
        <f aca="false">RAW_DATA!D3725</f>
        <v>MEN-JACKET-001</v>
      </c>
      <c r="E3729" s="14" t="str">
        <f aca="false">RAW_DATA!E3725</f>
        <v>2024-07-25</v>
      </c>
      <c r="F3729" s="14" t="str">
        <f aca="false">RAW_DATA!F3725</f>
        <v>2024-07-29</v>
      </c>
      <c r="G3729" s="2" t="str">
        <f aca="false">RAW_DATA!G3725</f>
        <v>Gandaki</v>
      </c>
      <c r="H3729" s="4" t="n">
        <f aca="false">RAW_DATA!H3725</f>
        <v>3573.09</v>
      </c>
      <c r="I3729" s="5" t="n">
        <f aca="false">RAW_DATA!I3725</f>
        <v>0</v>
      </c>
      <c r="J3729" s="2" t="str">
        <f aca="false">RAW_DATA!J3725</f>
        <v>No</v>
      </c>
      <c r="K3729" s="15" t="n">
        <f aca="false">IF(AND(F3729&lt;&gt;"",E3729&lt;&gt;""),DATEVALUE(F3729)-DATEVALUE(E3729),"")</f>
        <v>4</v>
      </c>
      <c r="L3729" s="4" t="n">
        <f aca="false">H3729*(1-I3729/100)</f>
        <v>3573.09</v>
      </c>
      <c r="M3729" s="4" t="n">
        <f aca="false">H3729*CALCULATIONS!$B$2</f>
        <v>2143.854</v>
      </c>
      <c r="N3729" s="4" t="n">
        <f aca="false">IF(J3729="Yes",H3729*CALCULATIONS!$B$3,0)</f>
        <v>0</v>
      </c>
      <c r="O3729" s="4" t="n">
        <f aca="false">L3729-M3729-N3729</f>
        <v>1429.236</v>
      </c>
      <c r="P3729" s="16" t="n">
        <f aca="false">IF(L3729&gt;0,O3729/L3729,"")</f>
        <v>0.4</v>
      </c>
    </row>
    <row r="3730" customFormat="false" ht="15" hidden="false" customHeight="false" outlineLevel="0" collapsed="false">
      <c r="A3730" s="2" t="str">
        <f aca="false">RAW_DATA!A3726</f>
        <v>ORD-103725</v>
      </c>
      <c r="B3730" s="2" t="str">
        <f aca="false">RAW_DATA!B3726</f>
        <v>CUST-6538</v>
      </c>
      <c r="C3730" s="2" t="str">
        <f aca="false">RAW_DATA!C3726</f>
        <v>Women</v>
      </c>
      <c r="D3730" s="2" t="str">
        <f aca="false">RAW_DATA!D3726</f>
        <v>WOM-SCARF-001</v>
      </c>
      <c r="E3730" s="14" t="str">
        <f aca="false">RAW_DATA!E3726</f>
        <v>2024-08-06</v>
      </c>
      <c r="F3730" s="14" t="str">
        <f aca="false">RAW_DATA!F3726</f>
        <v>2024-08-08</v>
      </c>
      <c r="G3730" s="2" t="str">
        <f aca="false">RAW_DATA!G3726</f>
        <v>Bagmati</v>
      </c>
      <c r="H3730" s="4" t="n">
        <f aca="false">RAW_DATA!H3726</f>
        <v>13279.44</v>
      </c>
      <c r="I3730" s="5" t="n">
        <f aca="false">RAW_DATA!I3726</f>
        <v>25</v>
      </c>
      <c r="J3730" s="2" t="str">
        <f aca="false">RAW_DATA!J3726</f>
        <v>Yes</v>
      </c>
      <c r="K3730" s="15" t="n">
        <f aca="false">IF(AND(F3730&lt;&gt;"",E3730&lt;&gt;""),DATEVALUE(F3730)-DATEVALUE(E3730),"")</f>
        <v>2</v>
      </c>
      <c r="L3730" s="4" t="n">
        <f aca="false">H3730*(1-I3730/100)</f>
        <v>9959.58</v>
      </c>
      <c r="M3730" s="4" t="n">
        <f aca="false">H3730*CALCULATIONS!$B$2</f>
        <v>7967.664</v>
      </c>
      <c r="N3730" s="4" t="n">
        <f aca="false">IF(J3730="Yes",H3730*CALCULATIONS!$B$3,0)</f>
        <v>2655.888</v>
      </c>
      <c r="O3730" s="4" t="n">
        <f aca="false">L3730-M3730-N3730</f>
        <v>-663.972</v>
      </c>
      <c r="P3730" s="16" t="n">
        <f aca="false">IF(L3730&gt;0,O3730/L3730,"")</f>
        <v>-0.0666666666666667</v>
      </c>
    </row>
    <row r="3731" customFormat="false" ht="15" hidden="false" customHeight="false" outlineLevel="0" collapsed="false">
      <c r="A3731" s="2" t="str">
        <f aca="false">RAW_DATA!A3727</f>
        <v>ORD-103726</v>
      </c>
      <c r="B3731" s="2" t="str">
        <f aca="false">RAW_DATA!B3727</f>
        <v>CUST-7697</v>
      </c>
      <c r="C3731" s="2" t="str">
        <f aca="false">RAW_DATA!C3727</f>
        <v>Men</v>
      </c>
      <c r="D3731" s="2" t="str">
        <f aca="false">RAW_DATA!D3727</f>
        <v>MEN-JEANS-002</v>
      </c>
      <c r="E3731" s="14" t="str">
        <f aca="false">RAW_DATA!E3727</f>
        <v>2024-12-23</v>
      </c>
      <c r="F3731" s="14" t="str">
        <f aca="false">RAW_DATA!F3727</f>
        <v>2024-12-27</v>
      </c>
      <c r="G3731" s="2" t="str">
        <f aca="false">RAW_DATA!G3727</f>
        <v>Lumbini</v>
      </c>
      <c r="H3731" s="4" t="n">
        <f aca="false">RAW_DATA!H3727</f>
        <v>10368.4</v>
      </c>
      <c r="I3731" s="5" t="n">
        <f aca="false">RAW_DATA!I3727</f>
        <v>30</v>
      </c>
      <c r="J3731" s="2" t="str">
        <f aca="false">RAW_DATA!J3727</f>
        <v>No</v>
      </c>
      <c r="K3731" s="15" t="n">
        <f aca="false">IF(AND(F3731&lt;&gt;"",E3731&lt;&gt;""),DATEVALUE(F3731)-DATEVALUE(E3731),"")</f>
        <v>4</v>
      </c>
      <c r="L3731" s="4" t="n">
        <f aca="false">H3731*(1-I3731/100)</f>
        <v>7257.88</v>
      </c>
      <c r="M3731" s="4" t="n">
        <f aca="false">H3731*CALCULATIONS!$B$2</f>
        <v>6221.04</v>
      </c>
      <c r="N3731" s="4" t="n">
        <f aca="false">IF(J3731="Yes",H3731*CALCULATIONS!$B$3,0)</f>
        <v>0</v>
      </c>
      <c r="O3731" s="4" t="n">
        <f aca="false">L3731-M3731-N3731</f>
        <v>1036.84</v>
      </c>
      <c r="P3731" s="16" t="n">
        <f aca="false">IF(L3731&gt;0,O3731/L3731,"")</f>
        <v>0.142857142857143</v>
      </c>
    </row>
    <row r="3732" customFormat="false" ht="15" hidden="false" customHeight="false" outlineLevel="0" collapsed="false">
      <c r="A3732" s="2" t="str">
        <f aca="false">RAW_DATA!A3728</f>
        <v>ORD-103727</v>
      </c>
      <c r="B3732" s="2" t="str">
        <f aca="false">RAW_DATA!B3728</f>
        <v>CUST-4630</v>
      </c>
      <c r="C3732" s="2" t="str">
        <f aca="false">RAW_DATA!C3728</f>
        <v>Women</v>
      </c>
      <c r="D3732" s="2" t="str">
        <f aca="false">RAW_DATA!D3728</f>
        <v>WOM-SAREE-001</v>
      </c>
      <c r="E3732" s="14" t="str">
        <f aca="false">RAW_DATA!E3728</f>
        <v>2024-06-03</v>
      </c>
      <c r="F3732" s="14" t="str">
        <f aca="false">RAW_DATA!F3728</f>
        <v>2024-06-05</v>
      </c>
      <c r="G3732" s="2" t="str">
        <f aca="false">RAW_DATA!G3728</f>
        <v>Gandaki</v>
      </c>
      <c r="H3732" s="4" t="n">
        <f aca="false">RAW_DATA!H3728</f>
        <v>1144.01</v>
      </c>
      <c r="I3732" s="5" t="n">
        <f aca="false">RAW_DATA!I3728</f>
        <v>25</v>
      </c>
      <c r="J3732" s="2" t="str">
        <f aca="false">RAW_DATA!J3728</f>
        <v>No</v>
      </c>
      <c r="K3732" s="15" t="n">
        <f aca="false">IF(AND(F3732&lt;&gt;"",E3732&lt;&gt;""),DATEVALUE(F3732)-DATEVALUE(E3732),"")</f>
        <v>2</v>
      </c>
      <c r="L3732" s="4" t="n">
        <f aca="false">H3732*(1-I3732/100)</f>
        <v>858.0075</v>
      </c>
      <c r="M3732" s="4" t="n">
        <f aca="false">H3732*CALCULATIONS!$B$2</f>
        <v>686.406</v>
      </c>
      <c r="N3732" s="4" t="n">
        <f aca="false">IF(J3732="Yes",H3732*CALCULATIONS!$B$3,0)</f>
        <v>0</v>
      </c>
      <c r="O3732" s="4" t="n">
        <f aca="false">L3732-M3732-N3732</f>
        <v>171.6015</v>
      </c>
      <c r="P3732" s="16" t="n">
        <f aca="false">IF(L3732&gt;0,O3732/L3732,"")</f>
        <v>0.2</v>
      </c>
    </row>
    <row r="3733" customFormat="false" ht="15" hidden="false" customHeight="false" outlineLevel="0" collapsed="false">
      <c r="A3733" s="2" t="str">
        <f aca="false">RAW_DATA!A3729</f>
        <v>ORD-103728</v>
      </c>
      <c r="B3733" s="2" t="str">
        <f aca="false">RAW_DATA!B3729</f>
        <v>CUST-4660</v>
      </c>
      <c r="C3733" s="2" t="str">
        <f aca="false">RAW_DATA!C3729</f>
        <v>Men</v>
      </c>
      <c r="D3733" s="2" t="str">
        <f aca="false">RAW_DATA!D3729</f>
        <v>MEN-SUIT-001</v>
      </c>
      <c r="E3733" s="14" t="str">
        <f aca="false">RAW_DATA!E3729</f>
        <v>2024-12-04</v>
      </c>
      <c r="F3733" s="14" t="str">
        <f aca="false">RAW_DATA!F3729</f>
        <v>2024-12-09</v>
      </c>
      <c r="G3733" s="2" t="str">
        <f aca="false">RAW_DATA!G3729</f>
        <v>Bagmati</v>
      </c>
      <c r="H3733" s="4" t="n">
        <f aca="false">RAW_DATA!H3729</f>
        <v>6531.77</v>
      </c>
      <c r="I3733" s="5" t="n">
        <f aca="false">RAW_DATA!I3729</f>
        <v>20</v>
      </c>
      <c r="J3733" s="2" t="str">
        <f aca="false">RAW_DATA!J3729</f>
        <v>Yes</v>
      </c>
      <c r="K3733" s="15" t="n">
        <f aca="false">IF(AND(F3733&lt;&gt;"",E3733&lt;&gt;""),DATEVALUE(F3733)-DATEVALUE(E3733),"")</f>
        <v>5</v>
      </c>
      <c r="L3733" s="4" t="n">
        <f aca="false">H3733*(1-I3733/100)</f>
        <v>5225.416</v>
      </c>
      <c r="M3733" s="4" t="n">
        <f aca="false">H3733*CALCULATIONS!$B$2</f>
        <v>3919.062</v>
      </c>
      <c r="N3733" s="4" t="n">
        <f aca="false">IF(J3733="Yes",H3733*CALCULATIONS!$B$3,0)</f>
        <v>1306.354</v>
      </c>
      <c r="O3733" s="4" t="n">
        <f aca="false">L3733-M3733-N3733</f>
        <v>0</v>
      </c>
      <c r="P3733" s="16" t="n">
        <f aca="false">IF(L3733&gt;0,O3733/L3733,"")</f>
        <v>0</v>
      </c>
    </row>
    <row r="3734" customFormat="false" ht="15" hidden="false" customHeight="false" outlineLevel="0" collapsed="false">
      <c r="A3734" s="2" t="str">
        <f aca="false">RAW_DATA!A3730</f>
        <v>ORD-103729</v>
      </c>
      <c r="B3734" s="2" t="str">
        <f aca="false">RAW_DATA!B3730</f>
        <v>CUST-8895</v>
      </c>
      <c r="C3734" s="2" t="str">
        <f aca="false">RAW_DATA!C3730</f>
        <v>Women</v>
      </c>
      <c r="D3734" s="2" t="str">
        <f aca="false">RAW_DATA!D3730</f>
        <v>WOM-BLOUSE-001</v>
      </c>
      <c r="E3734" s="14" t="str">
        <f aca="false">RAW_DATA!E3730</f>
        <v>2024-03-26</v>
      </c>
      <c r="F3734" s="14" t="str">
        <f aca="false">RAW_DATA!F3730</f>
        <v>2024-04-01</v>
      </c>
      <c r="G3734" s="2" t="str">
        <f aca="false">RAW_DATA!G3730</f>
        <v>Lumbini</v>
      </c>
      <c r="H3734" s="4" t="n">
        <f aca="false">RAW_DATA!H3730</f>
        <v>13007.8</v>
      </c>
      <c r="I3734" s="5" t="n">
        <f aca="false">RAW_DATA!I3730</f>
        <v>30</v>
      </c>
      <c r="J3734" s="2" t="str">
        <f aca="false">RAW_DATA!J3730</f>
        <v>No</v>
      </c>
      <c r="K3734" s="15" t="n">
        <f aca="false">IF(AND(F3734&lt;&gt;"",E3734&lt;&gt;""),DATEVALUE(F3734)-DATEVALUE(E3734),"")</f>
        <v>6</v>
      </c>
      <c r="L3734" s="4" t="n">
        <f aca="false">H3734*(1-I3734/100)</f>
        <v>9105.46</v>
      </c>
      <c r="M3734" s="4" t="n">
        <f aca="false">H3734*CALCULATIONS!$B$2</f>
        <v>7804.68</v>
      </c>
      <c r="N3734" s="4" t="n">
        <f aca="false">IF(J3734="Yes",H3734*CALCULATIONS!$B$3,0)</f>
        <v>0</v>
      </c>
      <c r="O3734" s="4" t="n">
        <f aca="false">L3734-M3734-N3734</f>
        <v>1300.78</v>
      </c>
      <c r="P3734" s="16" t="n">
        <f aca="false">IF(L3734&gt;0,O3734/L3734,"")</f>
        <v>0.142857142857143</v>
      </c>
    </row>
    <row r="3735" customFormat="false" ht="15" hidden="false" customHeight="false" outlineLevel="0" collapsed="false">
      <c r="A3735" s="2" t="str">
        <f aca="false">RAW_DATA!A3731</f>
        <v>ORD-103730</v>
      </c>
      <c r="B3735" s="2" t="str">
        <f aca="false">RAW_DATA!B3731</f>
        <v>CUST-2551</v>
      </c>
      <c r="C3735" s="2" t="str">
        <f aca="false">RAW_DATA!C3731</f>
        <v>Men</v>
      </c>
      <c r="D3735" s="2" t="str">
        <f aca="false">RAW_DATA!D3731</f>
        <v>MEN-CHINO-001</v>
      </c>
      <c r="E3735" s="14" t="str">
        <f aca="false">RAW_DATA!E3731</f>
        <v>2024-05-30</v>
      </c>
      <c r="F3735" s="14" t="str">
        <f aca="false">RAW_DATA!F3731</f>
        <v>2024-06-08</v>
      </c>
      <c r="G3735" s="2" t="str">
        <f aca="false">RAW_DATA!G3731</f>
        <v>Bagmati</v>
      </c>
      <c r="H3735" s="4" t="n">
        <f aca="false">RAW_DATA!H3731</f>
        <v>1494.41</v>
      </c>
      <c r="I3735" s="5" t="n">
        <f aca="false">RAW_DATA!I3731</f>
        <v>0</v>
      </c>
      <c r="J3735" s="2" t="str">
        <f aca="false">RAW_DATA!J3731</f>
        <v>No</v>
      </c>
      <c r="K3735" s="15" t="n">
        <f aca="false">IF(AND(F3735&lt;&gt;"",E3735&lt;&gt;""),DATEVALUE(F3735)-DATEVALUE(E3735),"")</f>
        <v>9</v>
      </c>
      <c r="L3735" s="4" t="n">
        <f aca="false">H3735*(1-I3735/100)</f>
        <v>1494.41</v>
      </c>
      <c r="M3735" s="4" t="n">
        <f aca="false">H3735*CALCULATIONS!$B$2</f>
        <v>896.646</v>
      </c>
      <c r="N3735" s="4" t="n">
        <f aca="false">IF(J3735="Yes",H3735*CALCULATIONS!$B$3,0)</f>
        <v>0</v>
      </c>
      <c r="O3735" s="4" t="n">
        <f aca="false">L3735-M3735-N3735</f>
        <v>597.764</v>
      </c>
      <c r="P3735" s="16" t="n">
        <f aca="false">IF(L3735&gt;0,O3735/L3735,"")</f>
        <v>0.4</v>
      </c>
    </row>
    <row r="3736" customFormat="false" ht="15" hidden="false" customHeight="false" outlineLevel="0" collapsed="false">
      <c r="A3736" s="2" t="str">
        <f aca="false">RAW_DATA!A3732</f>
        <v>ORD-103731</v>
      </c>
      <c r="B3736" s="2" t="str">
        <f aca="false">RAW_DATA!B3732</f>
        <v>CUST-2899</v>
      </c>
      <c r="C3736" s="2" t="str">
        <f aca="false">RAW_DATA!C3732</f>
        <v>Kids</v>
      </c>
      <c r="D3736" s="2" t="str">
        <f aca="false">RAW_DATA!D3732</f>
        <v>KID-FROCK-001</v>
      </c>
      <c r="E3736" s="14" t="str">
        <f aca="false">RAW_DATA!E3732</f>
        <v>2024-11-30</v>
      </c>
      <c r="F3736" s="14" t="str">
        <f aca="false">RAW_DATA!F3732</f>
        <v>2024-12-09</v>
      </c>
      <c r="G3736" s="2" t="str">
        <f aca="false">RAW_DATA!G3732</f>
        <v>Sudurpashchim</v>
      </c>
      <c r="H3736" s="4" t="n">
        <f aca="false">RAW_DATA!H3732</f>
        <v>1294.59</v>
      </c>
      <c r="I3736" s="5" t="n">
        <f aca="false">RAW_DATA!I3732</f>
        <v>20</v>
      </c>
      <c r="J3736" s="2" t="str">
        <f aca="false">RAW_DATA!J3732</f>
        <v>No</v>
      </c>
      <c r="K3736" s="15" t="n">
        <f aca="false">IF(AND(F3736&lt;&gt;"",E3736&lt;&gt;""),DATEVALUE(F3736)-DATEVALUE(E3736),"")</f>
        <v>9</v>
      </c>
      <c r="L3736" s="4" t="n">
        <f aca="false">H3736*(1-I3736/100)</f>
        <v>1035.672</v>
      </c>
      <c r="M3736" s="4" t="n">
        <f aca="false">H3736*CALCULATIONS!$B$2</f>
        <v>776.754</v>
      </c>
      <c r="N3736" s="4" t="n">
        <f aca="false">IF(J3736="Yes",H3736*CALCULATIONS!$B$3,0)</f>
        <v>0</v>
      </c>
      <c r="O3736" s="4" t="n">
        <f aca="false">L3736-M3736-N3736</f>
        <v>258.918</v>
      </c>
      <c r="P3736" s="16" t="n">
        <f aca="false">IF(L3736&gt;0,O3736/L3736,"")</f>
        <v>0.25</v>
      </c>
    </row>
    <row r="3737" customFormat="false" ht="15" hidden="false" customHeight="false" outlineLevel="0" collapsed="false">
      <c r="A3737" s="2" t="str">
        <f aca="false">RAW_DATA!A3733</f>
        <v>ORD-103732</v>
      </c>
      <c r="B3737" s="2" t="str">
        <f aca="false">RAW_DATA!B3733</f>
        <v>CUST-4647</v>
      </c>
      <c r="C3737" s="2" t="str">
        <f aca="false">RAW_DATA!C3733</f>
        <v>Men</v>
      </c>
      <c r="D3737" s="2" t="str">
        <f aca="false">RAW_DATA!D3733</f>
        <v>MEN-POLO-001</v>
      </c>
      <c r="E3737" s="14" t="str">
        <f aca="false">RAW_DATA!E3733</f>
        <v>2024-07-01</v>
      </c>
      <c r="F3737" s="14" t="str">
        <f aca="false">RAW_DATA!F3733</f>
        <v>2024-07-05</v>
      </c>
      <c r="G3737" s="2" t="str">
        <f aca="false">RAW_DATA!G3733</f>
        <v>Gandaki</v>
      </c>
      <c r="H3737" s="4" t="n">
        <f aca="false">RAW_DATA!H3733</f>
        <v>5918.32</v>
      </c>
      <c r="I3737" s="5" t="n">
        <f aca="false">RAW_DATA!I3733</f>
        <v>25</v>
      </c>
      <c r="J3737" s="2" t="str">
        <f aca="false">RAW_DATA!J3733</f>
        <v>No</v>
      </c>
      <c r="K3737" s="15" t="n">
        <f aca="false">IF(AND(F3737&lt;&gt;"",E3737&lt;&gt;""),DATEVALUE(F3737)-DATEVALUE(E3737),"")</f>
        <v>4</v>
      </c>
      <c r="L3737" s="4" t="n">
        <f aca="false">H3737*(1-I3737/100)</f>
        <v>4438.74</v>
      </c>
      <c r="M3737" s="4" t="n">
        <f aca="false">H3737*CALCULATIONS!$B$2</f>
        <v>3550.992</v>
      </c>
      <c r="N3737" s="4" t="n">
        <f aca="false">IF(J3737="Yes",H3737*CALCULATIONS!$B$3,0)</f>
        <v>0</v>
      </c>
      <c r="O3737" s="4" t="n">
        <f aca="false">L3737-M3737-N3737</f>
        <v>887.748</v>
      </c>
      <c r="P3737" s="16" t="n">
        <f aca="false">IF(L3737&gt;0,O3737/L3737,"")</f>
        <v>0.2</v>
      </c>
    </row>
    <row r="3738" customFormat="false" ht="15" hidden="false" customHeight="false" outlineLevel="0" collapsed="false">
      <c r="A3738" s="2" t="str">
        <f aca="false">RAW_DATA!A3734</f>
        <v>ORD-103733</v>
      </c>
      <c r="B3738" s="2" t="str">
        <f aca="false">RAW_DATA!B3734</f>
        <v>CUST-8913</v>
      </c>
      <c r="C3738" s="2" t="str">
        <f aca="false">RAW_DATA!C3734</f>
        <v>Kids</v>
      </c>
      <c r="D3738" s="2" t="str">
        <f aca="false">RAW_DATA!D3734</f>
        <v>KID-KURTA-001</v>
      </c>
      <c r="E3738" s="14" t="str">
        <f aca="false">RAW_DATA!E3734</f>
        <v>2024-08-09</v>
      </c>
      <c r="F3738" s="14" t="str">
        <f aca="false">RAW_DATA!F3734</f>
        <v>2024-08-18</v>
      </c>
      <c r="G3738" s="2" t="str">
        <f aca="false">RAW_DATA!G3734</f>
        <v>Madhesh</v>
      </c>
      <c r="H3738" s="4" t="n">
        <f aca="false">RAW_DATA!H3734</f>
        <v>1681.52</v>
      </c>
      <c r="I3738" s="5" t="n">
        <f aca="false">RAW_DATA!I3734</f>
        <v>15</v>
      </c>
      <c r="J3738" s="2" t="str">
        <f aca="false">RAW_DATA!J3734</f>
        <v>No</v>
      </c>
      <c r="K3738" s="15" t="n">
        <f aca="false">IF(AND(F3738&lt;&gt;"",E3738&lt;&gt;""),DATEVALUE(F3738)-DATEVALUE(E3738),"")</f>
        <v>9</v>
      </c>
      <c r="L3738" s="4" t="n">
        <f aca="false">H3738*(1-I3738/100)</f>
        <v>1429.292</v>
      </c>
      <c r="M3738" s="4" t="n">
        <f aca="false">H3738*CALCULATIONS!$B$2</f>
        <v>1008.912</v>
      </c>
      <c r="N3738" s="4" t="n">
        <f aca="false">IF(J3738="Yes",H3738*CALCULATIONS!$B$3,0)</f>
        <v>0</v>
      </c>
      <c r="O3738" s="4" t="n">
        <f aca="false">L3738-M3738-N3738</f>
        <v>420.38</v>
      </c>
      <c r="P3738" s="16" t="n">
        <f aca="false">IF(L3738&gt;0,O3738/L3738,"")</f>
        <v>0.294117647058824</v>
      </c>
    </row>
    <row r="3739" customFormat="false" ht="15" hidden="false" customHeight="false" outlineLevel="0" collapsed="false">
      <c r="A3739" s="2" t="str">
        <f aca="false">RAW_DATA!A3735</f>
        <v>ORD-103734</v>
      </c>
      <c r="B3739" s="2" t="str">
        <f aca="false">RAW_DATA!B3735</f>
        <v>CUST-6990</v>
      </c>
      <c r="C3739" s="2" t="str">
        <f aca="false">RAW_DATA!C3735</f>
        <v>Men</v>
      </c>
      <c r="D3739" s="2" t="str">
        <f aca="false">RAW_DATA!D3735</f>
        <v>MEN-SHIRT-001</v>
      </c>
      <c r="E3739" s="14" t="str">
        <f aca="false">RAW_DATA!E3735</f>
        <v>2024-11-01</v>
      </c>
      <c r="F3739" s="14" t="str">
        <f aca="false">RAW_DATA!F3735</f>
        <v>2024-11-11</v>
      </c>
      <c r="G3739" s="2" t="str">
        <f aca="false">RAW_DATA!G3735</f>
        <v>Gandaki</v>
      </c>
      <c r="H3739" s="4" t="n">
        <f aca="false">RAW_DATA!H3735</f>
        <v>14244.85</v>
      </c>
      <c r="I3739" s="5" t="n">
        <f aca="false">RAW_DATA!I3735</f>
        <v>20</v>
      </c>
      <c r="J3739" s="2" t="str">
        <f aca="false">RAW_DATA!J3735</f>
        <v>No</v>
      </c>
      <c r="K3739" s="15" t="n">
        <f aca="false">IF(AND(F3739&lt;&gt;"",E3739&lt;&gt;""),DATEVALUE(F3739)-DATEVALUE(E3739),"")</f>
        <v>10</v>
      </c>
      <c r="L3739" s="4" t="n">
        <f aca="false">H3739*(1-I3739/100)</f>
        <v>11395.88</v>
      </c>
      <c r="M3739" s="4" t="n">
        <f aca="false">H3739*CALCULATIONS!$B$2</f>
        <v>8546.91</v>
      </c>
      <c r="N3739" s="4" t="n">
        <f aca="false">IF(J3739="Yes",H3739*CALCULATIONS!$B$3,0)</f>
        <v>0</v>
      </c>
      <c r="O3739" s="4" t="n">
        <f aca="false">L3739-M3739-N3739</f>
        <v>2848.97</v>
      </c>
      <c r="P3739" s="16" t="n">
        <f aca="false">IF(L3739&gt;0,O3739/L3739,"")</f>
        <v>0.25</v>
      </c>
    </row>
    <row r="3740" customFormat="false" ht="15" hidden="false" customHeight="false" outlineLevel="0" collapsed="false">
      <c r="A3740" s="2" t="str">
        <f aca="false">RAW_DATA!A3736</f>
        <v>ORD-103735</v>
      </c>
      <c r="B3740" s="2" t="str">
        <f aca="false">RAW_DATA!B3736</f>
        <v>CUST-2216</v>
      </c>
      <c r="C3740" s="2" t="str">
        <f aca="false">RAW_DATA!C3736</f>
        <v>Men</v>
      </c>
      <c r="D3740" s="2" t="str">
        <f aca="false">RAW_DATA!D3736</f>
        <v>MEN-SHIRT-002</v>
      </c>
      <c r="E3740" s="14" t="str">
        <f aca="false">RAW_DATA!E3736</f>
        <v>2024-10-29</v>
      </c>
      <c r="F3740" s="14" t="str">
        <f aca="false">RAW_DATA!F3736</f>
        <v>2024-11-01</v>
      </c>
      <c r="G3740" s="2" t="str">
        <f aca="false">RAW_DATA!G3736</f>
        <v>Gandaki</v>
      </c>
      <c r="H3740" s="4" t="n">
        <f aca="false">RAW_DATA!H3736</f>
        <v>2728.62</v>
      </c>
      <c r="I3740" s="5" t="n">
        <f aca="false">RAW_DATA!I3736</f>
        <v>0</v>
      </c>
      <c r="J3740" s="2" t="str">
        <f aca="false">RAW_DATA!J3736</f>
        <v>No</v>
      </c>
      <c r="K3740" s="15" t="n">
        <f aca="false">IF(AND(F3740&lt;&gt;"",E3740&lt;&gt;""),DATEVALUE(F3740)-DATEVALUE(E3740),"")</f>
        <v>3</v>
      </c>
      <c r="L3740" s="4" t="n">
        <f aca="false">H3740*(1-I3740/100)</f>
        <v>2728.62</v>
      </c>
      <c r="M3740" s="4" t="n">
        <f aca="false">H3740*CALCULATIONS!$B$2</f>
        <v>1637.172</v>
      </c>
      <c r="N3740" s="4" t="n">
        <f aca="false">IF(J3740="Yes",H3740*CALCULATIONS!$B$3,0)</f>
        <v>0</v>
      </c>
      <c r="O3740" s="4" t="n">
        <f aca="false">L3740-M3740-N3740</f>
        <v>1091.448</v>
      </c>
      <c r="P3740" s="16" t="n">
        <f aca="false">IF(L3740&gt;0,O3740/L3740,"")</f>
        <v>0.4</v>
      </c>
    </row>
    <row r="3741" customFormat="false" ht="15" hidden="false" customHeight="false" outlineLevel="0" collapsed="false">
      <c r="A3741" s="2" t="str">
        <f aca="false">RAW_DATA!A3737</f>
        <v>ORD-103736</v>
      </c>
      <c r="B3741" s="2" t="str">
        <f aca="false">RAW_DATA!B3737</f>
        <v>CUST-5344</v>
      </c>
      <c r="C3741" s="2" t="str">
        <f aca="false">RAW_DATA!C3737</f>
        <v>Women</v>
      </c>
      <c r="D3741" s="2" t="str">
        <f aca="false">RAW_DATA!D3737</f>
        <v>WOM-JEANS-001</v>
      </c>
      <c r="E3741" s="14" t="str">
        <f aca="false">RAW_DATA!E3737</f>
        <v>2024-01-22</v>
      </c>
      <c r="F3741" s="14" t="str">
        <f aca="false">RAW_DATA!F3737</f>
        <v>2024-01-28</v>
      </c>
      <c r="G3741" s="2" t="str">
        <f aca="false">RAW_DATA!G3737</f>
        <v>Gandaki</v>
      </c>
      <c r="H3741" s="4" t="n">
        <f aca="false">RAW_DATA!H3737</f>
        <v>14444.95</v>
      </c>
      <c r="I3741" s="5" t="n">
        <f aca="false">RAW_DATA!I3737</f>
        <v>5</v>
      </c>
      <c r="J3741" s="2" t="str">
        <f aca="false">RAW_DATA!J3737</f>
        <v>No</v>
      </c>
      <c r="K3741" s="15" t="n">
        <f aca="false">IF(AND(F3741&lt;&gt;"",E3741&lt;&gt;""),DATEVALUE(F3741)-DATEVALUE(E3741),"")</f>
        <v>6</v>
      </c>
      <c r="L3741" s="4" t="n">
        <f aca="false">H3741*(1-I3741/100)</f>
        <v>13722.7025</v>
      </c>
      <c r="M3741" s="4" t="n">
        <f aca="false">H3741*CALCULATIONS!$B$2</f>
        <v>8666.97</v>
      </c>
      <c r="N3741" s="4" t="n">
        <f aca="false">IF(J3741="Yes",H3741*CALCULATIONS!$B$3,0)</f>
        <v>0</v>
      </c>
      <c r="O3741" s="4" t="n">
        <f aca="false">L3741-M3741-N3741</f>
        <v>5055.7325</v>
      </c>
      <c r="P3741" s="16" t="n">
        <f aca="false">IF(L3741&gt;0,O3741/L3741,"")</f>
        <v>0.368421052631579</v>
      </c>
    </row>
    <row r="3742" customFormat="false" ht="15" hidden="false" customHeight="false" outlineLevel="0" collapsed="false">
      <c r="A3742" s="2" t="str">
        <f aca="false">RAW_DATA!A3738</f>
        <v>ORD-103737</v>
      </c>
      <c r="B3742" s="2" t="str">
        <f aca="false">RAW_DATA!B3738</f>
        <v>CUST-9126</v>
      </c>
      <c r="C3742" s="2" t="str">
        <f aca="false">RAW_DATA!C3738</f>
        <v>Men</v>
      </c>
      <c r="D3742" s="2" t="str">
        <f aca="false">RAW_DATA!D3738</f>
        <v>MEN-SHIRT-001</v>
      </c>
      <c r="E3742" s="14" t="str">
        <f aca="false">RAW_DATA!E3738</f>
        <v>2024-12-12</v>
      </c>
      <c r="F3742" s="14" t="str">
        <f aca="false">RAW_DATA!F3738</f>
        <v>2024-12-14</v>
      </c>
      <c r="G3742" s="2" t="str">
        <f aca="false">RAW_DATA!G3738</f>
        <v>Sudurpashchim</v>
      </c>
      <c r="H3742" s="4" t="n">
        <f aca="false">RAW_DATA!H3738</f>
        <v>3591.36</v>
      </c>
      <c r="I3742" s="5" t="n">
        <f aca="false">RAW_DATA!I3738</f>
        <v>30</v>
      </c>
      <c r="J3742" s="2" t="str">
        <f aca="false">RAW_DATA!J3738</f>
        <v>No</v>
      </c>
      <c r="K3742" s="15" t="n">
        <f aca="false">IF(AND(F3742&lt;&gt;"",E3742&lt;&gt;""),DATEVALUE(F3742)-DATEVALUE(E3742),"")</f>
        <v>2</v>
      </c>
      <c r="L3742" s="4" t="n">
        <f aca="false">H3742*(1-I3742/100)</f>
        <v>2513.952</v>
      </c>
      <c r="M3742" s="4" t="n">
        <f aca="false">H3742*CALCULATIONS!$B$2</f>
        <v>2154.816</v>
      </c>
      <c r="N3742" s="4" t="n">
        <f aca="false">IF(J3742="Yes",H3742*CALCULATIONS!$B$3,0)</f>
        <v>0</v>
      </c>
      <c r="O3742" s="4" t="n">
        <f aca="false">L3742-M3742-N3742</f>
        <v>359.136</v>
      </c>
      <c r="P3742" s="16" t="n">
        <f aca="false">IF(L3742&gt;0,O3742/L3742,"")</f>
        <v>0.142857142857143</v>
      </c>
    </row>
    <row r="3743" customFormat="false" ht="15" hidden="false" customHeight="false" outlineLevel="0" collapsed="false">
      <c r="A3743" s="2" t="str">
        <f aca="false">RAW_DATA!A3739</f>
        <v>ORD-103738</v>
      </c>
      <c r="B3743" s="2" t="str">
        <f aca="false">RAW_DATA!B3739</f>
        <v>CUST-2740</v>
      </c>
      <c r="C3743" s="2" t="str">
        <f aca="false">RAW_DATA!C3739</f>
        <v>Men</v>
      </c>
      <c r="D3743" s="2" t="str">
        <f aca="false">RAW_DATA!D3739</f>
        <v>MEN-CHINO-001</v>
      </c>
      <c r="E3743" s="14" t="str">
        <f aca="false">RAW_DATA!E3739</f>
        <v>2024-05-10</v>
      </c>
      <c r="F3743" s="14" t="str">
        <f aca="false">RAW_DATA!F3739</f>
        <v>2024-05-16</v>
      </c>
      <c r="G3743" s="2" t="str">
        <f aca="false">RAW_DATA!G3739</f>
        <v>Madhesh</v>
      </c>
      <c r="H3743" s="4" t="n">
        <f aca="false">RAW_DATA!H3739</f>
        <v>10887.05</v>
      </c>
      <c r="I3743" s="5" t="n">
        <f aca="false">RAW_DATA!I3739</f>
        <v>5</v>
      </c>
      <c r="J3743" s="2" t="str">
        <f aca="false">RAW_DATA!J3739</f>
        <v>No</v>
      </c>
      <c r="K3743" s="15" t="n">
        <f aca="false">IF(AND(F3743&lt;&gt;"",E3743&lt;&gt;""),DATEVALUE(F3743)-DATEVALUE(E3743),"")</f>
        <v>6</v>
      </c>
      <c r="L3743" s="4" t="n">
        <f aca="false">H3743*(1-I3743/100)</f>
        <v>10342.6975</v>
      </c>
      <c r="M3743" s="4" t="n">
        <f aca="false">H3743*CALCULATIONS!$B$2</f>
        <v>6532.23</v>
      </c>
      <c r="N3743" s="4" t="n">
        <f aca="false">IF(J3743="Yes",H3743*CALCULATIONS!$B$3,0)</f>
        <v>0</v>
      </c>
      <c r="O3743" s="4" t="n">
        <f aca="false">L3743-M3743-N3743</f>
        <v>3810.4675</v>
      </c>
      <c r="P3743" s="16" t="n">
        <f aca="false">IF(L3743&gt;0,O3743/L3743,"")</f>
        <v>0.368421052631579</v>
      </c>
    </row>
    <row r="3744" customFormat="false" ht="15" hidden="false" customHeight="false" outlineLevel="0" collapsed="false">
      <c r="A3744" s="2" t="str">
        <f aca="false">RAW_DATA!A3740</f>
        <v>ORD-103739</v>
      </c>
      <c r="B3744" s="2" t="str">
        <f aca="false">RAW_DATA!B3740</f>
        <v>CUST-1975</v>
      </c>
      <c r="C3744" s="2" t="str">
        <f aca="false">RAW_DATA!C3740</f>
        <v>Men</v>
      </c>
      <c r="D3744" s="2" t="str">
        <f aca="false">RAW_DATA!D3740</f>
        <v>MEN-JEANS-001</v>
      </c>
      <c r="E3744" s="14" t="str">
        <f aca="false">RAW_DATA!E3740</f>
        <v>2024-03-08</v>
      </c>
      <c r="F3744" s="14" t="str">
        <f aca="false">RAW_DATA!F3740</f>
        <v>2024-03-16</v>
      </c>
      <c r="G3744" s="2" t="str">
        <f aca="false">RAW_DATA!G3740</f>
        <v>Sudurpashchim</v>
      </c>
      <c r="H3744" s="4" t="n">
        <f aca="false">RAW_DATA!H3740</f>
        <v>14656.9</v>
      </c>
      <c r="I3744" s="5" t="n">
        <f aca="false">RAW_DATA!I3740</f>
        <v>30</v>
      </c>
      <c r="J3744" s="2" t="str">
        <f aca="false">RAW_DATA!J3740</f>
        <v>No</v>
      </c>
      <c r="K3744" s="15" t="n">
        <f aca="false">IF(AND(F3744&lt;&gt;"",E3744&lt;&gt;""),DATEVALUE(F3744)-DATEVALUE(E3744),"")</f>
        <v>8</v>
      </c>
      <c r="L3744" s="4" t="n">
        <f aca="false">H3744*(1-I3744/100)</f>
        <v>10259.83</v>
      </c>
      <c r="M3744" s="4" t="n">
        <f aca="false">H3744*CALCULATIONS!$B$2</f>
        <v>8794.14</v>
      </c>
      <c r="N3744" s="4" t="n">
        <f aca="false">IF(J3744="Yes",H3744*CALCULATIONS!$B$3,0)</f>
        <v>0</v>
      </c>
      <c r="O3744" s="4" t="n">
        <f aca="false">L3744-M3744-N3744</f>
        <v>1465.69</v>
      </c>
      <c r="P3744" s="16" t="n">
        <f aca="false">IF(L3744&gt;0,O3744/L3744,"")</f>
        <v>0.142857142857143</v>
      </c>
    </row>
    <row r="3745" customFormat="false" ht="15" hidden="false" customHeight="false" outlineLevel="0" collapsed="false">
      <c r="A3745" s="2" t="str">
        <f aca="false">RAW_DATA!A3741</f>
        <v>ORD-103740</v>
      </c>
      <c r="B3745" s="2" t="str">
        <f aca="false">RAW_DATA!B3741</f>
        <v>CUST-3752</v>
      </c>
      <c r="C3745" s="2" t="str">
        <f aca="false">RAW_DATA!C3741</f>
        <v>Kids</v>
      </c>
      <c r="D3745" s="2" t="str">
        <f aca="false">RAW_DATA!D3741</f>
        <v>KID-KURTA-001</v>
      </c>
      <c r="E3745" s="14" t="str">
        <f aca="false">RAW_DATA!E3741</f>
        <v>2024-08-07</v>
      </c>
      <c r="F3745" s="14" t="str">
        <f aca="false">RAW_DATA!F3741</f>
        <v>2024-08-11</v>
      </c>
      <c r="G3745" s="2" t="str">
        <f aca="false">RAW_DATA!G3741</f>
        <v>Sudurpashchim</v>
      </c>
      <c r="H3745" s="4" t="n">
        <f aca="false">RAW_DATA!H3741</f>
        <v>14176.29</v>
      </c>
      <c r="I3745" s="5" t="n">
        <f aca="false">RAW_DATA!I3741</f>
        <v>10</v>
      </c>
      <c r="J3745" s="2" t="str">
        <f aca="false">RAW_DATA!J3741</f>
        <v>No</v>
      </c>
      <c r="K3745" s="15" t="n">
        <f aca="false">IF(AND(F3745&lt;&gt;"",E3745&lt;&gt;""),DATEVALUE(F3745)-DATEVALUE(E3745),"")</f>
        <v>4</v>
      </c>
      <c r="L3745" s="4" t="n">
        <f aca="false">H3745*(1-I3745/100)</f>
        <v>12758.661</v>
      </c>
      <c r="M3745" s="4" t="n">
        <f aca="false">H3745*CALCULATIONS!$B$2</f>
        <v>8505.774</v>
      </c>
      <c r="N3745" s="4" t="n">
        <f aca="false">IF(J3745="Yes",H3745*CALCULATIONS!$B$3,0)</f>
        <v>0</v>
      </c>
      <c r="O3745" s="4" t="n">
        <f aca="false">L3745-M3745-N3745</f>
        <v>4252.887</v>
      </c>
      <c r="P3745" s="16" t="n">
        <f aca="false">IF(L3745&gt;0,O3745/L3745,"")</f>
        <v>0.333333333333334</v>
      </c>
    </row>
    <row r="3746" customFormat="false" ht="15" hidden="false" customHeight="false" outlineLevel="0" collapsed="false">
      <c r="A3746" s="2" t="str">
        <f aca="false">RAW_DATA!A3742</f>
        <v>ORD-103741</v>
      </c>
      <c r="B3746" s="2" t="str">
        <f aca="false">RAW_DATA!B3742</f>
        <v>CUST-3158</v>
      </c>
      <c r="C3746" s="2" t="str">
        <f aca="false">RAW_DATA!C3742</f>
        <v>Men</v>
      </c>
      <c r="D3746" s="2" t="str">
        <f aca="false">RAW_DATA!D3742</f>
        <v>MEN-CHINO-001</v>
      </c>
      <c r="E3746" s="14" t="str">
        <f aca="false">RAW_DATA!E3742</f>
        <v>2024-10-04</v>
      </c>
      <c r="F3746" s="14" t="str">
        <f aca="false">RAW_DATA!F3742</f>
        <v>2024-10-06</v>
      </c>
      <c r="G3746" s="2" t="str">
        <f aca="false">RAW_DATA!G3742</f>
        <v>Madhesh</v>
      </c>
      <c r="H3746" s="4" t="n">
        <f aca="false">RAW_DATA!H3742</f>
        <v>9826.69</v>
      </c>
      <c r="I3746" s="5" t="n">
        <f aca="false">RAW_DATA!I3742</f>
        <v>30</v>
      </c>
      <c r="J3746" s="2" t="str">
        <f aca="false">RAW_DATA!J3742</f>
        <v>Yes</v>
      </c>
      <c r="K3746" s="15" t="n">
        <f aca="false">IF(AND(F3746&lt;&gt;"",E3746&lt;&gt;""),DATEVALUE(F3746)-DATEVALUE(E3746),"")</f>
        <v>2</v>
      </c>
      <c r="L3746" s="4" t="n">
        <f aca="false">H3746*(1-I3746/100)</f>
        <v>6878.683</v>
      </c>
      <c r="M3746" s="4" t="n">
        <f aca="false">H3746*CALCULATIONS!$B$2</f>
        <v>5896.014</v>
      </c>
      <c r="N3746" s="4" t="n">
        <f aca="false">IF(J3746="Yes",H3746*CALCULATIONS!$B$3,0)</f>
        <v>1965.338</v>
      </c>
      <c r="O3746" s="4" t="n">
        <f aca="false">L3746-M3746-N3746</f>
        <v>-982.669</v>
      </c>
      <c r="P3746" s="16" t="n">
        <f aca="false">IF(L3746&gt;0,O3746/L3746,"")</f>
        <v>-0.142857142857143</v>
      </c>
    </row>
    <row r="3747" customFormat="false" ht="15" hidden="false" customHeight="false" outlineLevel="0" collapsed="false">
      <c r="A3747" s="2" t="str">
        <f aca="false">RAW_DATA!A3743</f>
        <v>ORD-103742</v>
      </c>
      <c r="B3747" s="2" t="str">
        <f aca="false">RAW_DATA!B3743</f>
        <v>CUST-6851</v>
      </c>
      <c r="C3747" s="2" t="str">
        <f aca="false">RAW_DATA!C3743</f>
        <v>Kids</v>
      </c>
      <c r="D3747" s="2" t="str">
        <f aca="false">RAW_DATA!D3743</f>
        <v>KID-DRESS-001</v>
      </c>
      <c r="E3747" s="14" t="str">
        <f aca="false">RAW_DATA!E3743</f>
        <v>2024-04-23</v>
      </c>
      <c r="F3747" s="14" t="str">
        <f aca="false">RAW_DATA!F3743</f>
        <v>2024-04-26</v>
      </c>
      <c r="G3747" s="2" t="str">
        <f aca="false">RAW_DATA!G3743</f>
        <v>Karnali</v>
      </c>
      <c r="H3747" s="4" t="n">
        <f aca="false">RAW_DATA!H3743</f>
        <v>12734.47</v>
      </c>
      <c r="I3747" s="5" t="n">
        <f aca="false">RAW_DATA!I3743</f>
        <v>20</v>
      </c>
      <c r="J3747" s="2" t="str">
        <f aca="false">RAW_DATA!J3743</f>
        <v>No</v>
      </c>
      <c r="K3747" s="15" t="n">
        <f aca="false">IF(AND(F3747&lt;&gt;"",E3747&lt;&gt;""),DATEVALUE(F3747)-DATEVALUE(E3747),"")</f>
        <v>3</v>
      </c>
      <c r="L3747" s="4" t="n">
        <f aca="false">H3747*(1-I3747/100)</f>
        <v>10187.576</v>
      </c>
      <c r="M3747" s="4" t="n">
        <f aca="false">H3747*CALCULATIONS!$B$2</f>
        <v>7640.682</v>
      </c>
      <c r="N3747" s="4" t="n">
        <f aca="false">IF(J3747="Yes",H3747*CALCULATIONS!$B$3,0)</f>
        <v>0</v>
      </c>
      <c r="O3747" s="4" t="n">
        <f aca="false">L3747-M3747-N3747</f>
        <v>2546.894</v>
      </c>
      <c r="P3747" s="16" t="n">
        <f aca="false">IF(L3747&gt;0,O3747/L3747,"")</f>
        <v>0.25</v>
      </c>
    </row>
    <row r="3748" customFormat="false" ht="15" hidden="false" customHeight="false" outlineLevel="0" collapsed="false">
      <c r="A3748" s="2" t="str">
        <f aca="false">RAW_DATA!A3744</f>
        <v>ORD-103743</v>
      </c>
      <c r="B3748" s="2" t="str">
        <f aca="false">RAW_DATA!B3744</f>
        <v>CUST-4623</v>
      </c>
      <c r="C3748" s="2" t="str">
        <f aca="false">RAW_DATA!C3744</f>
        <v>Women</v>
      </c>
      <c r="D3748" s="2" t="str">
        <f aca="false">RAW_DATA!D3744</f>
        <v>WOM-CARDIGAN-001</v>
      </c>
      <c r="E3748" s="14" t="str">
        <f aca="false">RAW_DATA!E3744</f>
        <v>2024-03-10</v>
      </c>
      <c r="F3748" s="14" t="str">
        <f aca="false">RAW_DATA!F3744</f>
        <v>2024-03-12</v>
      </c>
      <c r="G3748" s="2" t="str">
        <f aca="false">RAW_DATA!G3744</f>
        <v>Lumbini</v>
      </c>
      <c r="H3748" s="4" t="n">
        <f aca="false">RAW_DATA!H3744</f>
        <v>10949.33</v>
      </c>
      <c r="I3748" s="5" t="n">
        <f aca="false">RAW_DATA!I3744</f>
        <v>20</v>
      </c>
      <c r="J3748" s="2" t="str">
        <f aca="false">RAW_DATA!J3744</f>
        <v>No</v>
      </c>
      <c r="K3748" s="15" t="n">
        <f aca="false">IF(AND(F3748&lt;&gt;"",E3748&lt;&gt;""),DATEVALUE(F3748)-DATEVALUE(E3748),"")</f>
        <v>2</v>
      </c>
      <c r="L3748" s="4" t="n">
        <f aca="false">H3748*(1-I3748/100)</f>
        <v>8759.464</v>
      </c>
      <c r="M3748" s="4" t="n">
        <f aca="false">H3748*CALCULATIONS!$B$2</f>
        <v>6569.598</v>
      </c>
      <c r="N3748" s="4" t="n">
        <f aca="false">IF(J3748="Yes",H3748*CALCULATIONS!$B$3,0)</f>
        <v>0</v>
      </c>
      <c r="O3748" s="4" t="n">
        <f aca="false">L3748-M3748-N3748</f>
        <v>2189.866</v>
      </c>
      <c r="P3748" s="16" t="n">
        <f aca="false">IF(L3748&gt;0,O3748/L3748,"")</f>
        <v>0.25</v>
      </c>
    </row>
    <row r="3749" customFormat="false" ht="15" hidden="false" customHeight="false" outlineLevel="0" collapsed="false">
      <c r="A3749" s="2" t="str">
        <f aca="false">RAW_DATA!A3745</f>
        <v>ORD-103744</v>
      </c>
      <c r="B3749" s="2" t="str">
        <f aca="false">RAW_DATA!B3745</f>
        <v>CUST-2727</v>
      </c>
      <c r="C3749" s="2" t="str">
        <f aca="false">RAW_DATA!C3745</f>
        <v>Men</v>
      </c>
      <c r="D3749" s="2" t="str">
        <f aca="false">RAW_DATA!D3745</f>
        <v>MEN-JACKET-001</v>
      </c>
      <c r="E3749" s="14" t="str">
        <f aca="false">RAW_DATA!E3745</f>
        <v>2024-10-11</v>
      </c>
      <c r="F3749" s="14" t="str">
        <f aca="false">RAW_DATA!F3745</f>
        <v>2024-10-18</v>
      </c>
      <c r="G3749" s="2" t="str">
        <f aca="false">RAW_DATA!G3745</f>
        <v>Karnali</v>
      </c>
      <c r="H3749" s="4" t="n">
        <f aca="false">RAW_DATA!H3745</f>
        <v>9200.48</v>
      </c>
      <c r="I3749" s="5" t="n">
        <f aca="false">RAW_DATA!I3745</f>
        <v>10</v>
      </c>
      <c r="J3749" s="2" t="str">
        <f aca="false">RAW_DATA!J3745</f>
        <v>No</v>
      </c>
      <c r="K3749" s="15" t="n">
        <f aca="false">IF(AND(F3749&lt;&gt;"",E3749&lt;&gt;""),DATEVALUE(F3749)-DATEVALUE(E3749),"")</f>
        <v>7</v>
      </c>
      <c r="L3749" s="4" t="n">
        <f aca="false">H3749*(1-I3749/100)</f>
        <v>8280.432</v>
      </c>
      <c r="M3749" s="4" t="n">
        <f aca="false">H3749*CALCULATIONS!$B$2</f>
        <v>5520.288</v>
      </c>
      <c r="N3749" s="4" t="n">
        <f aca="false">IF(J3749="Yes",H3749*CALCULATIONS!$B$3,0)</f>
        <v>0</v>
      </c>
      <c r="O3749" s="4" t="n">
        <f aca="false">L3749-M3749-N3749</f>
        <v>2760.144</v>
      </c>
      <c r="P3749" s="16" t="n">
        <f aca="false">IF(L3749&gt;0,O3749/L3749,"")</f>
        <v>0.333333333333333</v>
      </c>
    </row>
    <row r="3750" customFormat="false" ht="15" hidden="false" customHeight="false" outlineLevel="0" collapsed="false">
      <c r="A3750" s="2" t="str">
        <f aca="false">RAW_DATA!A3746</f>
        <v>ORD-103745</v>
      </c>
      <c r="B3750" s="2" t="str">
        <f aca="false">RAW_DATA!B3746</f>
        <v>CUST-5721</v>
      </c>
      <c r="C3750" s="2" t="str">
        <f aca="false">RAW_DATA!C3746</f>
        <v>Kids</v>
      </c>
      <c r="D3750" s="2" t="str">
        <f aca="false">RAW_DATA!D3746</f>
        <v>KID-KURTA-001</v>
      </c>
      <c r="E3750" s="14" t="str">
        <f aca="false">RAW_DATA!E3746</f>
        <v>2024-07-26</v>
      </c>
      <c r="F3750" s="14" t="str">
        <f aca="false">RAW_DATA!F3746</f>
        <v>2024-08-05</v>
      </c>
      <c r="G3750" s="2" t="str">
        <f aca="false">RAW_DATA!G3746</f>
        <v>Lumbini</v>
      </c>
      <c r="H3750" s="4" t="n">
        <f aca="false">RAW_DATA!H3746</f>
        <v>2062.19</v>
      </c>
      <c r="I3750" s="5" t="n">
        <f aca="false">RAW_DATA!I3746</f>
        <v>25</v>
      </c>
      <c r="J3750" s="2" t="str">
        <f aca="false">RAW_DATA!J3746</f>
        <v>Yes</v>
      </c>
      <c r="K3750" s="15" t="n">
        <f aca="false">IF(AND(F3750&lt;&gt;"",E3750&lt;&gt;""),DATEVALUE(F3750)-DATEVALUE(E3750),"")</f>
        <v>10</v>
      </c>
      <c r="L3750" s="4" t="n">
        <f aca="false">H3750*(1-I3750/100)</f>
        <v>1546.6425</v>
      </c>
      <c r="M3750" s="4" t="n">
        <f aca="false">H3750*CALCULATIONS!$B$2</f>
        <v>1237.314</v>
      </c>
      <c r="N3750" s="4" t="n">
        <f aca="false">IF(J3750="Yes",H3750*CALCULATIONS!$B$3,0)</f>
        <v>412.438</v>
      </c>
      <c r="O3750" s="4" t="n">
        <f aca="false">L3750-M3750-N3750</f>
        <v>-103.1095</v>
      </c>
      <c r="P3750" s="16" t="n">
        <f aca="false">IF(L3750&gt;0,O3750/L3750,"")</f>
        <v>-0.0666666666666668</v>
      </c>
    </row>
    <row r="3751" customFormat="false" ht="15" hidden="false" customHeight="false" outlineLevel="0" collapsed="false">
      <c r="A3751" s="2" t="str">
        <f aca="false">RAW_DATA!A3747</f>
        <v>ORD-103746</v>
      </c>
      <c r="B3751" s="2" t="str">
        <f aca="false">RAW_DATA!B3747</f>
        <v>CUST-1096</v>
      </c>
      <c r="C3751" s="2" t="str">
        <f aca="false">RAW_DATA!C3747</f>
        <v>Men</v>
      </c>
      <c r="D3751" s="2" t="str">
        <f aca="false">RAW_DATA!D3747</f>
        <v>MEN-SUIT-001</v>
      </c>
      <c r="E3751" s="14" t="str">
        <f aca="false">RAW_DATA!E3747</f>
        <v>2024-01-26</v>
      </c>
      <c r="F3751" s="14" t="str">
        <f aca="false">RAW_DATA!F3747</f>
        <v>2024-02-04</v>
      </c>
      <c r="G3751" s="2" t="str">
        <f aca="false">RAW_DATA!G3747</f>
        <v>Bagmati</v>
      </c>
      <c r="H3751" s="4" t="n">
        <f aca="false">RAW_DATA!H3747</f>
        <v>2544.24</v>
      </c>
      <c r="I3751" s="5" t="n">
        <f aca="false">RAW_DATA!I3747</f>
        <v>0</v>
      </c>
      <c r="J3751" s="2" t="str">
        <f aca="false">RAW_DATA!J3747</f>
        <v>No</v>
      </c>
      <c r="K3751" s="15" t="n">
        <f aca="false">IF(AND(F3751&lt;&gt;"",E3751&lt;&gt;""),DATEVALUE(F3751)-DATEVALUE(E3751),"")</f>
        <v>9</v>
      </c>
      <c r="L3751" s="4" t="n">
        <f aca="false">H3751*(1-I3751/100)</f>
        <v>2544.24</v>
      </c>
      <c r="M3751" s="4" t="n">
        <f aca="false">H3751*CALCULATIONS!$B$2</f>
        <v>1526.544</v>
      </c>
      <c r="N3751" s="4" t="n">
        <f aca="false">IF(J3751="Yes",H3751*CALCULATIONS!$B$3,0)</f>
        <v>0</v>
      </c>
      <c r="O3751" s="4" t="n">
        <f aca="false">L3751-M3751-N3751</f>
        <v>1017.696</v>
      </c>
      <c r="P3751" s="16" t="n">
        <f aca="false">IF(L3751&gt;0,O3751/L3751,"")</f>
        <v>0.4</v>
      </c>
    </row>
    <row r="3752" customFormat="false" ht="15" hidden="false" customHeight="false" outlineLevel="0" collapsed="false">
      <c r="A3752" s="2" t="str">
        <f aca="false">RAW_DATA!A3748</f>
        <v>ORD-103747</v>
      </c>
      <c r="B3752" s="2" t="str">
        <f aca="false">RAW_DATA!B3748</f>
        <v>CUST-5147</v>
      </c>
      <c r="C3752" s="2" t="str">
        <f aca="false">RAW_DATA!C3748</f>
        <v>Women</v>
      </c>
      <c r="D3752" s="2" t="str">
        <f aca="false">RAW_DATA!D3748</f>
        <v>WOM-LEHENGA-001</v>
      </c>
      <c r="E3752" s="14" t="str">
        <f aca="false">RAW_DATA!E3748</f>
        <v>2024-12-18</v>
      </c>
      <c r="F3752" s="14" t="str">
        <f aca="false">RAW_DATA!F3748</f>
        <v>2024-12-28</v>
      </c>
      <c r="G3752" s="2" t="str">
        <f aca="false">RAW_DATA!G3748</f>
        <v>Lumbini</v>
      </c>
      <c r="H3752" s="4" t="n">
        <f aca="false">RAW_DATA!H3748</f>
        <v>1996.67</v>
      </c>
      <c r="I3752" s="5" t="n">
        <f aca="false">RAW_DATA!I3748</f>
        <v>30</v>
      </c>
      <c r="J3752" s="2" t="str">
        <f aca="false">RAW_DATA!J3748</f>
        <v>No</v>
      </c>
      <c r="K3752" s="15" t="n">
        <f aca="false">IF(AND(F3752&lt;&gt;"",E3752&lt;&gt;""),DATEVALUE(F3752)-DATEVALUE(E3752),"")</f>
        <v>10</v>
      </c>
      <c r="L3752" s="4" t="n">
        <f aca="false">H3752*(1-I3752/100)</f>
        <v>1397.669</v>
      </c>
      <c r="M3752" s="4" t="n">
        <f aca="false">H3752*CALCULATIONS!$B$2</f>
        <v>1198.002</v>
      </c>
      <c r="N3752" s="4" t="n">
        <f aca="false">IF(J3752="Yes",H3752*CALCULATIONS!$B$3,0)</f>
        <v>0</v>
      </c>
      <c r="O3752" s="4" t="n">
        <f aca="false">L3752-M3752-N3752</f>
        <v>199.667</v>
      </c>
      <c r="P3752" s="16" t="n">
        <f aca="false">IF(L3752&gt;0,O3752/L3752,"")</f>
        <v>0.142857142857143</v>
      </c>
    </row>
    <row r="3753" customFormat="false" ht="15" hidden="false" customHeight="false" outlineLevel="0" collapsed="false">
      <c r="A3753" s="2" t="str">
        <f aca="false">RAW_DATA!A3749</f>
        <v>ORD-103748</v>
      </c>
      <c r="B3753" s="2" t="str">
        <f aca="false">RAW_DATA!B3749</f>
        <v>CUST-5205</v>
      </c>
      <c r="C3753" s="2" t="str">
        <f aca="false">RAW_DATA!C3749</f>
        <v>Men</v>
      </c>
      <c r="D3753" s="2" t="str">
        <f aca="false">RAW_DATA!D3749</f>
        <v>MEN-POLO-001</v>
      </c>
      <c r="E3753" s="14" t="str">
        <f aca="false">RAW_DATA!E3749</f>
        <v>2024-12-20</v>
      </c>
      <c r="F3753" s="14" t="str">
        <f aca="false">RAW_DATA!F3749</f>
        <v>2024-12-27</v>
      </c>
      <c r="G3753" s="2" t="str">
        <f aca="false">RAW_DATA!G3749</f>
        <v>Karnali</v>
      </c>
      <c r="H3753" s="4" t="n">
        <f aca="false">RAW_DATA!H3749</f>
        <v>10671.3</v>
      </c>
      <c r="I3753" s="5" t="n">
        <f aca="false">RAW_DATA!I3749</f>
        <v>20</v>
      </c>
      <c r="J3753" s="2" t="str">
        <f aca="false">RAW_DATA!J3749</f>
        <v>No</v>
      </c>
      <c r="K3753" s="15" t="n">
        <f aca="false">IF(AND(F3753&lt;&gt;"",E3753&lt;&gt;""),DATEVALUE(F3753)-DATEVALUE(E3753),"")</f>
        <v>7</v>
      </c>
      <c r="L3753" s="4" t="n">
        <f aca="false">H3753*(1-I3753/100)</f>
        <v>8537.04</v>
      </c>
      <c r="M3753" s="4" t="n">
        <f aca="false">H3753*CALCULATIONS!$B$2</f>
        <v>6402.78</v>
      </c>
      <c r="N3753" s="4" t="n">
        <f aca="false">IF(J3753="Yes",H3753*CALCULATIONS!$B$3,0)</f>
        <v>0</v>
      </c>
      <c r="O3753" s="4" t="n">
        <f aca="false">L3753-M3753-N3753</f>
        <v>2134.26</v>
      </c>
      <c r="P3753" s="16" t="n">
        <f aca="false">IF(L3753&gt;0,O3753/L3753,"")</f>
        <v>0.25</v>
      </c>
    </row>
    <row r="3754" customFormat="false" ht="15" hidden="false" customHeight="false" outlineLevel="0" collapsed="false">
      <c r="A3754" s="2" t="str">
        <f aca="false">RAW_DATA!A3750</f>
        <v>ORD-103749</v>
      </c>
      <c r="B3754" s="2" t="str">
        <f aca="false">RAW_DATA!B3750</f>
        <v>CUST-6773</v>
      </c>
      <c r="C3754" s="2" t="str">
        <f aca="false">RAW_DATA!C3750</f>
        <v>Men</v>
      </c>
      <c r="D3754" s="2" t="str">
        <f aca="false">RAW_DATA!D3750</f>
        <v>MEN-CHINO-001</v>
      </c>
      <c r="E3754" s="14" t="str">
        <f aca="false">RAW_DATA!E3750</f>
        <v>2024-06-15</v>
      </c>
      <c r="F3754" s="14" t="str">
        <f aca="false">RAW_DATA!F3750</f>
        <v>2024-06-19</v>
      </c>
      <c r="G3754" s="2" t="str">
        <f aca="false">RAW_DATA!G3750</f>
        <v>Karnali</v>
      </c>
      <c r="H3754" s="4" t="n">
        <f aca="false">RAW_DATA!H3750</f>
        <v>6660.36</v>
      </c>
      <c r="I3754" s="5" t="n">
        <f aca="false">RAW_DATA!I3750</f>
        <v>10</v>
      </c>
      <c r="J3754" s="2" t="str">
        <f aca="false">RAW_DATA!J3750</f>
        <v>No</v>
      </c>
      <c r="K3754" s="15" t="n">
        <f aca="false">IF(AND(F3754&lt;&gt;"",E3754&lt;&gt;""),DATEVALUE(F3754)-DATEVALUE(E3754),"")</f>
        <v>4</v>
      </c>
      <c r="L3754" s="4" t="n">
        <f aca="false">H3754*(1-I3754/100)</f>
        <v>5994.324</v>
      </c>
      <c r="M3754" s="4" t="n">
        <f aca="false">H3754*CALCULATIONS!$B$2</f>
        <v>3996.216</v>
      </c>
      <c r="N3754" s="4" t="n">
        <f aca="false">IF(J3754="Yes",H3754*CALCULATIONS!$B$3,0)</f>
        <v>0</v>
      </c>
      <c r="O3754" s="4" t="n">
        <f aca="false">L3754-M3754-N3754</f>
        <v>1998.108</v>
      </c>
      <c r="P3754" s="16" t="n">
        <f aca="false">IF(L3754&gt;0,O3754/L3754,"")</f>
        <v>0.333333333333333</v>
      </c>
    </row>
    <row r="3755" customFormat="false" ht="15" hidden="false" customHeight="false" outlineLevel="0" collapsed="false">
      <c r="A3755" s="2" t="str">
        <f aca="false">RAW_DATA!A3751</f>
        <v>ORD-103750</v>
      </c>
      <c r="B3755" s="2" t="str">
        <f aca="false">RAW_DATA!B3751</f>
        <v>CUST-1569</v>
      </c>
      <c r="C3755" s="2" t="str">
        <f aca="false">RAW_DATA!C3751</f>
        <v>Men</v>
      </c>
      <c r="D3755" s="2" t="str">
        <f aca="false">RAW_DATA!D3751</f>
        <v>MEN-POLO-001</v>
      </c>
      <c r="E3755" s="14" t="str">
        <f aca="false">RAW_DATA!E3751</f>
        <v>2024-06-19</v>
      </c>
      <c r="F3755" s="14" t="str">
        <f aca="false">RAW_DATA!F3751</f>
        <v>2024-06-28</v>
      </c>
      <c r="G3755" s="2" t="str">
        <f aca="false">RAW_DATA!G3751</f>
        <v>Bagmati</v>
      </c>
      <c r="H3755" s="4" t="n">
        <f aca="false">RAW_DATA!H3751</f>
        <v>12267.55</v>
      </c>
      <c r="I3755" s="5" t="n">
        <f aca="false">RAW_DATA!I3751</f>
        <v>25</v>
      </c>
      <c r="J3755" s="2" t="str">
        <f aca="false">RAW_DATA!J3751</f>
        <v>No</v>
      </c>
      <c r="K3755" s="15" t="n">
        <f aca="false">IF(AND(F3755&lt;&gt;"",E3755&lt;&gt;""),DATEVALUE(F3755)-DATEVALUE(E3755),"")</f>
        <v>9</v>
      </c>
      <c r="L3755" s="4" t="n">
        <f aca="false">H3755*(1-I3755/100)</f>
        <v>9200.6625</v>
      </c>
      <c r="M3755" s="4" t="n">
        <f aca="false">H3755*CALCULATIONS!$B$2</f>
        <v>7360.53</v>
      </c>
      <c r="N3755" s="4" t="n">
        <f aca="false">IF(J3755="Yes",H3755*CALCULATIONS!$B$3,0)</f>
        <v>0</v>
      </c>
      <c r="O3755" s="4" t="n">
        <f aca="false">L3755-M3755-N3755</f>
        <v>1840.1325</v>
      </c>
      <c r="P3755" s="16" t="n">
        <f aca="false">IF(L3755&gt;0,O3755/L3755,"")</f>
        <v>0.2</v>
      </c>
    </row>
    <row r="3756" customFormat="false" ht="15" hidden="false" customHeight="false" outlineLevel="0" collapsed="false">
      <c r="A3756" s="2" t="str">
        <f aca="false">RAW_DATA!A3752</f>
        <v>ORD-103751</v>
      </c>
      <c r="B3756" s="2" t="str">
        <f aca="false">RAW_DATA!B3752</f>
        <v>CUST-9951</v>
      </c>
      <c r="C3756" s="2" t="str">
        <f aca="false">RAW_DATA!C3752</f>
        <v>Women</v>
      </c>
      <c r="D3756" s="2" t="str">
        <f aca="false">RAW_DATA!D3752</f>
        <v>WOM-DRESS-001</v>
      </c>
      <c r="E3756" s="14" t="str">
        <f aca="false">RAW_DATA!E3752</f>
        <v>2024-07-22</v>
      </c>
      <c r="F3756" s="14" t="str">
        <f aca="false">RAW_DATA!F3752</f>
        <v>2024-07-27</v>
      </c>
      <c r="G3756" s="2" t="str">
        <f aca="false">RAW_DATA!G3752</f>
        <v>Lumbini</v>
      </c>
      <c r="H3756" s="4" t="n">
        <f aca="false">RAW_DATA!H3752</f>
        <v>4303</v>
      </c>
      <c r="I3756" s="5" t="n">
        <f aca="false">RAW_DATA!I3752</f>
        <v>15</v>
      </c>
      <c r="J3756" s="2" t="str">
        <f aca="false">RAW_DATA!J3752</f>
        <v>No</v>
      </c>
      <c r="K3756" s="15" t="n">
        <f aca="false">IF(AND(F3756&lt;&gt;"",E3756&lt;&gt;""),DATEVALUE(F3756)-DATEVALUE(E3756),"")</f>
        <v>5</v>
      </c>
      <c r="L3756" s="4" t="n">
        <f aca="false">H3756*(1-I3756/100)</f>
        <v>3657.55</v>
      </c>
      <c r="M3756" s="4" t="n">
        <f aca="false">H3756*CALCULATIONS!$B$2</f>
        <v>2581.8</v>
      </c>
      <c r="N3756" s="4" t="n">
        <f aca="false">IF(J3756="Yes",H3756*CALCULATIONS!$B$3,0)</f>
        <v>0</v>
      </c>
      <c r="O3756" s="4" t="n">
        <f aca="false">L3756-M3756-N3756</f>
        <v>1075.75</v>
      </c>
      <c r="P3756" s="16" t="n">
        <f aca="false">IF(L3756&gt;0,O3756/L3756,"")</f>
        <v>0.294117647058824</v>
      </c>
    </row>
    <row r="3757" customFormat="false" ht="15" hidden="false" customHeight="false" outlineLevel="0" collapsed="false">
      <c r="A3757" s="2" t="str">
        <f aca="false">RAW_DATA!A3753</f>
        <v>ORD-103752</v>
      </c>
      <c r="B3757" s="2" t="str">
        <f aca="false">RAW_DATA!B3753</f>
        <v>CUST-5997</v>
      </c>
      <c r="C3757" s="2" t="str">
        <f aca="false">RAW_DATA!C3753</f>
        <v>Kids</v>
      </c>
      <c r="D3757" s="2" t="str">
        <f aca="false">RAW_DATA!D3753</f>
        <v>KID-UNIFORM-001</v>
      </c>
      <c r="E3757" s="14" t="str">
        <f aca="false">RAW_DATA!E3753</f>
        <v>2024-03-13</v>
      </c>
      <c r="F3757" s="14" t="str">
        <f aca="false">RAW_DATA!F3753</f>
        <v>2024-03-19</v>
      </c>
      <c r="G3757" s="2" t="str">
        <f aca="false">RAW_DATA!G3753</f>
        <v>Gandaki</v>
      </c>
      <c r="H3757" s="4" t="n">
        <f aca="false">RAW_DATA!H3753</f>
        <v>7563.12</v>
      </c>
      <c r="I3757" s="5" t="n">
        <f aca="false">RAW_DATA!I3753</f>
        <v>0</v>
      </c>
      <c r="J3757" s="2" t="str">
        <f aca="false">RAW_DATA!J3753</f>
        <v>No</v>
      </c>
      <c r="K3757" s="15" t="n">
        <f aca="false">IF(AND(F3757&lt;&gt;"",E3757&lt;&gt;""),DATEVALUE(F3757)-DATEVALUE(E3757),"")</f>
        <v>6</v>
      </c>
      <c r="L3757" s="4" t="n">
        <f aca="false">H3757*(1-I3757/100)</f>
        <v>7563.12</v>
      </c>
      <c r="M3757" s="4" t="n">
        <f aca="false">H3757*CALCULATIONS!$B$2</f>
        <v>4537.872</v>
      </c>
      <c r="N3757" s="4" t="n">
        <f aca="false">IF(J3757="Yes",H3757*CALCULATIONS!$B$3,0)</f>
        <v>0</v>
      </c>
      <c r="O3757" s="4" t="n">
        <f aca="false">L3757-M3757-N3757</f>
        <v>3025.248</v>
      </c>
      <c r="P3757" s="16" t="n">
        <f aca="false">IF(L3757&gt;0,O3757/L3757,"")</f>
        <v>0.4</v>
      </c>
    </row>
    <row r="3758" customFormat="false" ht="15" hidden="false" customHeight="false" outlineLevel="0" collapsed="false">
      <c r="A3758" s="2" t="str">
        <f aca="false">RAW_DATA!A3754</f>
        <v>ORD-103753</v>
      </c>
      <c r="B3758" s="2" t="str">
        <f aca="false">RAW_DATA!B3754</f>
        <v>CUST-8259</v>
      </c>
      <c r="C3758" s="2" t="str">
        <f aca="false">RAW_DATA!C3754</f>
        <v>Men</v>
      </c>
      <c r="D3758" s="2" t="str">
        <f aca="false">RAW_DATA!D3754</f>
        <v>MEN-KURTA-001</v>
      </c>
      <c r="E3758" s="14" t="str">
        <f aca="false">RAW_DATA!E3754</f>
        <v>2024-08-20</v>
      </c>
      <c r="F3758" s="14" t="str">
        <f aca="false">RAW_DATA!F3754</f>
        <v>2024-09-01</v>
      </c>
      <c r="G3758" s="2" t="str">
        <f aca="false">RAW_DATA!G3754</f>
        <v>Lumbini</v>
      </c>
      <c r="H3758" s="4" t="n">
        <f aca="false">RAW_DATA!H3754</f>
        <v>9494.32</v>
      </c>
      <c r="I3758" s="5" t="n">
        <f aca="false">RAW_DATA!I3754</f>
        <v>10</v>
      </c>
      <c r="J3758" s="2" t="str">
        <f aca="false">RAW_DATA!J3754</f>
        <v>No</v>
      </c>
      <c r="K3758" s="15" t="n">
        <f aca="false">IF(AND(F3758&lt;&gt;"",E3758&lt;&gt;""),DATEVALUE(F3758)-DATEVALUE(E3758),"")</f>
        <v>12</v>
      </c>
      <c r="L3758" s="4" t="n">
        <f aca="false">H3758*(1-I3758/100)</f>
        <v>8544.888</v>
      </c>
      <c r="M3758" s="4" t="n">
        <f aca="false">H3758*CALCULATIONS!$B$2</f>
        <v>5696.592</v>
      </c>
      <c r="N3758" s="4" t="n">
        <f aca="false">IF(J3758="Yes",H3758*CALCULATIONS!$B$3,0)</f>
        <v>0</v>
      </c>
      <c r="O3758" s="4" t="n">
        <f aca="false">L3758-M3758-N3758</f>
        <v>2848.296</v>
      </c>
      <c r="P3758" s="16" t="n">
        <f aca="false">IF(L3758&gt;0,O3758/L3758,"")</f>
        <v>0.333333333333333</v>
      </c>
    </row>
    <row r="3759" customFormat="false" ht="15" hidden="false" customHeight="false" outlineLevel="0" collapsed="false">
      <c r="A3759" s="2" t="str">
        <f aca="false">RAW_DATA!A3755</f>
        <v>ORD-103754</v>
      </c>
      <c r="B3759" s="2" t="str">
        <f aca="false">RAW_DATA!B3755</f>
        <v>CUST-7398</v>
      </c>
      <c r="C3759" s="2" t="str">
        <f aca="false">RAW_DATA!C3755</f>
        <v>Kids</v>
      </c>
      <c r="D3759" s="2" t="str">
        <f aca="false">RAW_DATA!D3755</f>
        <v>KID-JEANS-001</v>
      </c>
      <c r="E3759" s="14" t="str">
        <f aca="false">RAW_DATA!E3755</f>
        <v>2024-11-17</v>
      </c>
      <c r="F3759" s="14" t="str">
        <f aca="false">RAW_DATA!F3755</f>
        <v>2024-11-23</v>
      </c>
      <c r="G3759" s="2" t="str">
        <f aca="false">RAW_DATA!G3755</f>
        <v>Madhesh</v>
      </c>
      <c r="H3759" s="4" t="n">
        <f aca="false">RAW_DATA!H3755</f>
        <v>10280</v>
      </c>
      <c r="I3759" s="5" t="n">
        <f aca="false">RAW_DATA!I3755</f>
        <v>5</v>
      </c>
      <c r="J3759" s="2" t="str">
        <f aca="false">RAW_DATA!J3755</f>
        <v>No</v>
      </c>
      <c r="K3759" s="15" t="n">
        <f aca="false">IF(AND(F3759&lt;&gt;"",E3759&lt;&gt;""),DATEVALUE(F3759)-DATEVALUE(E3759),"")</f>
        <v>6</v>
      </c>
      <c r="L3759" s="4" t="n">
        <f aca="false">H3759*(1-I3759/100)</f>
        <v>9766</v>
      </c>
      <c r="M3759" s="4" t="n">
        <f aca="false">H3759*CALCULATIONS!$B$2</f>
        <v>6168</v>
      </c>
      <c r="N3759" s="4" t="n">
        <f aca="false">IF(J3759="Yes",H3759*CALCULATIONS!$B$3,0)</f>
        <v>0</v>
      </c>
      <c r="O3759" s="4" t="n">
        <f aca="false">L3759-M3759-N3759</f>
        <v>3598</v>
      </c>
      <c r="P3759" s="16" t="n">
        <f aca="false">IF(L3759&gt;0,O3759/L3759,"")</f>
        <v>0.368421052631579</v>
      </c>
    </row>
    <row r="3760" customFormat="false" ht="15" hidden="false" customHeight="false" outlineLevel="0" collapsed="false">
      <c r="A3760" s="2" t="str">
        <f aca="false">RAW_DATA!A3756</f>
        <v>ORD-103755</v>
      </c>
      <c r="B3760" s="2" t="str">
        <f aca="false">RAW_DATA!B3756</f>
        <v>CUST-9116</v>
      </c>
      <c r="C3760" s="2" t="str">
        <f aca="false">RAW_DATA!C3756</f>
        <v>Women</v>
      </c>
      <c r="D3760" s="2" t="str">
        <f aca="false">RAW_DATA!D3756</f>
        <v>WOM-SCARF-001</v>
      </c>
      <c r="E3760" s="14" t="str">
        <f aca="false">RAW_DATA!E3756</f>
        <v>2024-07-19</v>
      </c>
      <c r="F3760" s="14" t="str">
        <f aca="false">RAW_DATA!F3756</f>
        <v>2024-07-31</v>
      </c>
      <c r="G3760" s="2" t="str">
        <f aca="false">RAW_DATA!G3756</f>
        <v>Karnali</v>
      </c>
      <c r="H3760" s="4" t="n">
        <f aca="false">RAW_DATA!H3756</f>
        <v>1151</v>
      </c>
      <c r="I3760" s="5" t="n">
        <f aca="false">RAW_DATA!I3756</f>
        <v>5</v>
      </c>
      <c r="J3760" s="2" t="str">
        <f aca="false">RAW_DATA!J3756</f>
        <v>No</v>
      </c>
      <c r="K3760" s="15" t="n">
        <f aca="false">IF(AND(F3760&lt;&gt;"",E3760&lt;&gt;""),DATEVALUE(F3760)-DATEVALUE(E3760),"")</f>
        <v>12</v>
      </c>
      <c r="L3760" s="4" t="n">
        <f aca="false">H3760*(1-I3760/100)</f>
        <v>1093.45</v>
      </c>
      <c r="M3760" s="4" t="n">
        <f aca="false">H3760*CALCULATIONS!$B$2</f>
        <v>690.6</v>
      </c>
      <c r="N3760" s="4" t="n">
        <f aca="false">IF(J3760="Yes",H3760*CALCULATIONS!$B$3,0)</f>
        <v>0</v>
      </c>
      <c r="O3760" s="4" t="n">
        <f aca="false">L3760-M3760-N3760</f>
        <v>402.85</v>
      </c>
      <c r="P3760" s="16" t="n">
        <f aca="false">IF(L3760&gt;0,O3760/L3760,"")</f>
        <v>0.368421052631579</v>
      </c>
    </row>
    <row r="3761" customFormat="false" ht="15" hidden="false" customHeight="false" outlineLevel="0" collapsed="false">
      <c r="A3761" s="2" t="str">
        <f aca="false">RAW_DATA!A3757</f>
        <v>ORD-103756</v>
      </c>
      <c r="B3761" s="2" t="str">
        <f aca="false">RAW_DATA!B3757</f>
        <v>CUST-1234</v>
      </c>
      <c r="C3761" s="2" t="str">
        <f aca="false">RAW_DATA!C3757</f>
        <v>Men</v>
      </c>
      <c r="D3761" s="2" t="str">
        <f aca="false">RAW_DATA!D3757</f>
        <v>MEN-POLO-001</v>
      </c>
      <c r="E3761" s="14" t="str">
        <f aca="false">RAW_DATA!E3757</f>
        <v>2024-07-11</v>
      </c>
      <c r="F3761" s="14" t="str">
        <f aca="false">RAW_DATA!F3757</f>
        <v>2024-07-22</v>
      </c>
      <c r="G3761" s="2" t="str">
        <f aca="false">RAW_DATA!G3757</f>
        <v>Bagmati</v>
      </c>
      <c r="H3761" s="4" t="n">
        <f aca="false">RAW_DATA!H3757</f>
        <v>10248.29</v>
      </c>
      <c r="I3761" s="5" t="n">
        <f aca="false">RAW_DATA!I3757</f>
        <v>10</v>
      </c>
      <c r="J3761" s="2" t="str">
        <f aca="false">RAW_DATA!J3757</f>
        <v>No</v>
      </c>
      <c r="K3761" s="15" t="n">
        <f aca="false">IF(AND(F3761&lt;&gt;"",E3761&lt;&gt;""),DATEVALUE(F3761)-DATEVALUE(E3761),"")</f>
        <v>11</v>
      </c>
      <c r="L3761" s="4" t="n">
        <f aca="false">H3761*(1-I3761/100)</f>
        <v>9223.461</v>
      </c>
      <c r="M3761" s="4" t="n">
        <f aca="false">H3761*CALCULATIONS!$B$2</f>
        <v>6148.974</v>
      </c>
      <c r="N3761" s="4" t="n">
        <f aca="false">IF(J3761="Yes",H3761*CALCULATIONS!$B$3,0)</f>
        <v>0</v>
      </c>
      <c r="O3761" s="4" t="n">
        <f aca="false">L3761-M3761-N3761</f>
        <v>3074.487</v>
      </c>
      <c r="P3761" s="16" t="n">
        <f aca="false">IF(L3761&gt;0,O3761/L3761,"")</f>
        <v>0.333333333333333</v>
      </c>
    </row>
    <row r="3762" customFormat="false" ht="15" hidden="false" customHeight="false" outlineLevel="0" collapsed="false">
      <c r="A3762" s="2" t="str">
        <f aca="false">RAW_DATA!A3758</f>
        <v>ORD-103757</v>
      </c>
      <c r="B3762" s="2" t="str">
        <f aca="false">RAW_DATA!B3758</f>
        <v>CUST-7339</v>
      </c>
      <c r="C3762" s="2" t="str">
        <f aca="false">RAW_DATA!C3758</f>
        <v>Men</v>
      </c>
      <c r="D3762" s="2" t="str">
        <f aca="false">RAW_DATA!D3758</f>
        <v>MEN-POLO-001</v>
      </c>
      <c r="E3762" s="14" t="str">
        <f aca="false">RAW_DATA!E3758</f>
        <v>2024-07-17</v>
      </c>
      <c r="F3762" s="14" t="str">
        <f aca="false">RAW_DATA!F3758</f>
        <v>2024-07-19</v>
      </c>
      <c r="G3762" s="2" t="str">
        <f aca="false">RAW_DATA!G3758</f>
        <v>Bagmati</v>
      </c>
      <c r="H3762" s="4" t="n">
        <f aca="false">RAW_DATA!H3758</f>
        <v>6966.86</v>
      </c>
      <c r="I3762" s="5" t="n">
        <f aca="false">RAW_DATA!I3758</f>
        <v>30</v>
      </c>
      <c r="J3762" s="2" t="str">
        <f aca="false">RAW_DATA!J3758</f>
        <v>No</v>
      </c>
      <c r="K3762" s="15" t="n">
        <f aca="false">IF(AND(F3762&lt;&gt;"",E3762&lt;&gt;""),DATEVALUE(F3762)-DATEVALUE(E3762),"")</f>
        <v>2</v>
      </c>
      <c r="L3762" s="4" t="n">
        <f aca="false">H3762*(1-I3762/100)</f>
        <v>4876.802</v>
      </c>
      <c r="M3762" s="4" t="n">
        <f aca="false">H3762*CALCULATIONS!$B$2</f>
        <v>4180.116</v>
      </c>
      <c r="N3762" s="4" t="n">
        <f aca="false">IF(J3762="Yes",H3762*CALCULATIONS!$B$3,0)</f>
        <v>0</v>
      </c>
      <c r="O3762" s="4" t="n">
        <f aca="false">L3762-M3762-N3762</f>
        <v>696.686</v>
      </c>
      <c r="P3762" s="16" t="n">
        <f aca="false">IF(L3762&gt;0,O3762/L3762,"")</f>
        <v>0.142857142857143</v>
      </c>
    </row>
    <row r="3763" customFormat="false" ht="15" hidden="false" customHeight="false" outlineLevel="0" collapsed="false">
      <c r="A3763" s="2" t="str">
        <f aca="false">RAW_DATA!A3759</f>
        <v>ORD-103758</v>
      </c>
      <c r="B3763" s="2" t="str">
        <f aca="false">RAW_DATA!B3759</f>
        <v>CUST-7553</v>
      </c>
      <c r="C3763" s="2" t="str">
        <f aca="false">RAW_DATA!C3759</f>
        <v>Men</v>
      </c>
      <c r="D3763" s="2" t="str">
        <f aca="false">RAW_DATA!D3759</f>
        <v>MEN-CHINO-001</v>
      </c>
      <c r="E3763" s="14" t="str">
        <f aca="false">RAW_DATA!E3759</f>
        <v>2024-06-06</v>
      </c>
      <c r="F3763" s="14" t="str">
        <f aca="false">RAW_DATA!F3759</f>
        <v>2024-06-12</v>
      </c>
      <c r="G3763" s="2" t="str">
        <f aca="false">RAW_DATA!G3759</f>
        <v>Madhesh</v>
      </c>
      <c r="H3763" s="4" t="n">
        <f aca="false">RAW_DATA!H3759</f>
        <v>11635.91</v>
      </c>
      <c r="I3763" s="5" t="n">
        <f aca="false">RAW_DATA!I3759</f>
        <v>0</v>
      </c>
      <c r="J3763" s="2" t="str">
        <f aca="false">RAW_DATA!J3759</f>
        <v>Yes</v>
      </c>
      <c r="K3763" s="15" t="n">
        <f aca="false">IF(AND(F3763&lt;&gt;"",E3763&lt;&gt;""),DATEVALUE(F3763)-DATEVALUE(E3763),"")</f>
        <v>6</v>
      </c>
      <c r="L3763" s="4" t="n">
        <f aca="false">H3763*(1-I3763/100)</f>
        <v>11635.91</v>
      </c>
      <c r="M3763" s="4" t="n">
        <f aca="false">H3763*CALCULATIONS!$B$2</f>
        <v>6981.546</v>
      </c>
      <c r="N3763" s="4" t="n">
        <f aca="false">IF(J3763="Yes",H3763*CALCULATIONS!$B$3,0)</f>
        <v>2327.182</v>
      </c>
      <c r="O3763" s="4" t="n">
        <f aca="false">L3763-M3763-N3763</f>
        <v>2327.182</v>
      </c>
      <c r="P3763" s="16" t="n">
        <f aca="false">IF(L3763&gt;0,O3763/L3763,"")</f>
        <v>0.2</v>
      </c>
    </row>
    <row r="3764" customFormat="false" ht="15" hidden="false" customHeight="false" outlineLevel="0" collapsed="false">
      <c r="A3764" s="2" t="str">
        <f aca="false">RAW_DATA!A3760</f>
        <v>ORD-103759</v>
      </c>
      <c r="B3764" s="2" t="str">
        <f aca="false">RAW_DATA!B3760</f>
        <v>CUST-7055</v>
      </c>
      <c r="C3764" s="2" t="str">
        <f aca="false">RAW_DATA!C3760</f>
        <v>Kids</v>
      </c>
      <c r="D3764" s="2" t="str">
        <f aca="false">RAW_DATA!D3760</f>
        <v>KID-KURTA-001</v>
      </c>
      <c r="E3764" s="14" t="str">
        <f aca="false">RAW_DATA!E3760</f>
        <v>2024-09-04</v>
      </c>
      <c r="F3764" s="14" t="str">
        <f aca="false">RAW_DATA!F3760</f>
        <v>2024-09-11</v>
      </c>
      <c r="G3764" s="2" t="str">
        <f aca="false">RAW_DATA!G3760</f>
        <v>Sudurpashchim</v>
      </c>
      <c r="H3764" s="4" t="n">
        <f aca="false">RAW_DATA!H3760</f>
        <v>10289.28</v>
      </c>
      <c r="I3764" s="5" t="n">
        <f aca="false">RAW_DATA!I3760</f>
        <v>30</v>
      </c>
      <c r="J3764" s="2" t="str">
        <f aca="false">RAW_DATA!J3760</f>
        <v>Yes</v>
      </c>
      <c r="K3764" s="15" t="n">
        <f aca="false">IF(AND(F3764&lt;&gt;"",E3764&lt;&gt;""),DATEVALUE(F3764)-DATEVALUE(E3764),"")</f>
        <v>7</v>
      </c>
      <c r="L3764" s="4" t="n">
        <f aca="false">H3764*(1-I3764/100)</f>
        <v>7202.496</v>
      </c>
      <c r="M3764" s="4" t="n">
        <f aca="false">H3764*CALCULATIONS!$B$2</f>
        <v>6173.568</v>
      </c>
      <c r="N3764" s="4" t="n">
        <f aca="false">IF(J3764="Yes",H3764*CALCULATIONS!$B$3,0)</f>
        <v>2057.856</v>
      </c>
      <c r="O3764" s="4" t="n">
        <f aca="false">L3764-M3764-N3764</f>
        <v>-1028.928</v>
      </c>
      <c r="P3764" s="16" t="n">
        <f aca="false">IF(L3764&gt;0,O3764/L3764,"")</f>
        <v>-0.142857142857143</v>
      </c>
    </row>
    <row r="3765" customFormat="false" ht="15" hidden="false" customHeight="false" outlineLevel="0" collapsed="false">
      <c r="A3765" s="2" t="str">
        <f aca="false">RAW_DATA!A3761</f>
        <v>ORD-103760</v>
      </c>
      <c r="B3765" s="2" t="str">
        <f aca="false">RAW_DATA!B3761</f>
        <v>CUST-9146</v>
      </c>
      <c r="C3765" s="2" t="str">
        <f aca="false">RAW_DATA!C3761</f>
        <v>Men</v>
      </c>
      <c r="D3765" s="2" t="str">
        <f aca="false">RAW_DATA!D3761</f>
        <v>MEN-TSHIRT-001</v>
      </c>
      <c r="E3765" s="14" t="str">
        <f aca="false">RAW_DATA!E3761</f>
        <v>2024-01-23</v>
      </c>
      <c r="F3765" s="14" t="str">
        <f aca="false">RAW_DATA!F3761</f>
        <v>2024-01-26</v>
      </c>
      <c r="G3765" s="2" t="str">
        <f aca="false">RAW_DATA!G3761</f>
        <v>Lumbini</v>
      </c>
      <c r="H3765" s="4" t="n">
        <f aca="false">RAW_DATA!H3761</f>
        <v>10415.33</v>
      </c>
      <c r="I3765" s="5" t="n">
        <f aca="false">RAW_DATA!I3761</f>
        <v>30</v>
      </c>
      <c r="J3765" s="2" t="str">
        <f aca="false">RAW_DATA!J3761</f>
        <v>No</v>
      </c>
      <c r="K3765" s="15" t="n">
        <f aca="false">IF(AND(F3765&lt;&gt;"",E3765&lt;&gt;""),DATEVALUE(F3765)-DATEVALUE(E3765),"")</f>
        <v>3</v>
      </c>
      <c r="L3765" s="4" t="n">
        <f aca="false">H3765*(1-I3765/100)</f>
        <v>7290.731</v>
      </c>
      <c r="M3765" s="4" t="n">
        <f aca="false">H3765*CALCULATIONS!$B$2</f>
        <v>6249.198</v>
      </c>
      <c r="N3765" s="4" t="n">
        <f aca="false">IF(J3765="Yes",H3765*CALCULATIONS!$B$3,0)</f>
        <v>0</v>
      </c>
      <c r="O3765" s="4" t="n">
        <f aca="false">L3765-M3765-N3765</f>
        <v>1041.533</v>
      </c>
      <c r="P3765" s="16" t="n">
        <f aca="false">IF(L3765&gt;0,O3765/L3765,"")</f>
        <v>0.142857142857143</v>
      </c>
    </row>
    <row r="3766" customFormat="false" ht="15" hidden="false" customHeight="false" outlineLevel="0" collapsed="false">
      <c r="A3766" s="2" t="str">
        <f aca="false">RAW_DATA!A3762</f>
        <v>ORD-103761</v>
      </c>
      <c r="B3766" s="2" t="str">
        <f aca="false">RAW_DATA!B3762</f>
        <v>CUST-3480</v>
      </c>
      <c r="C3766" s="2" t="str">
        <f aca="false">RAW_DATA!C3762</f>
        <v>Kids</v>
      </c>
      <c r="D3766" s="2" t="str">
        <f aca="false">RAW_DATA!D3762</f>
        <v>KID-DRESS-001</v>
      </c>
      <c r="E3766" s="14" t="str">
        <f aca="false">RAW_DATA!E3762</f>
        <v>2024-05-20</v>
      </c>
      <c r="F3766" s="14" t="str">
        <f aca="false">RAW_DATA!F3762</f>
        <v>2024-05-23</v>
      </c>
      <c r="G3766" s="2" t="str">
        <f aca="false">RAW_DATA!G3762</f>
        <v>Bagmati</v>
      </c>
      <c r="H3766" s="4" t="n">
        <f aca="false">RAW_DATA!H3762</f>
        <v>5173.2</v>
      </c>
      <c r="I3766" s="5" t="n">
        <f aca="false">RAW_DATA!I3762</f>
        <v>5</v>
      </c>
      <c r="J3766" s="2" t="str">
        <f aca="false">RAW_DATA!J3762</f>
        <v>No</v>
      </c>
      <c r="K3766" s="15" t="n">
        <f aca="false">IF(AND(F3766&lt;&gt;"",E3766&lt;&gt;""),DATEVALUE(F3766)-DATEVALUE(E3766),"")</f>
        <v>3</v>
      </c>
      <c r="L3766" s="4" t="n">
        <f aca="false">H3766*(1-I3766/100)</f>
        <v>4914.54</v>
      </c>
      <c r="M3766" s="4" t="n">
        <f aca="false">H3766*CALCULATIONS!$B$2</f>
        <v>3103.92</v>
      </c>
      <c r="N3766" s="4" t="n">
        <f aca="false">IF(J3766="Yes",H3766*CALCULATIONS!$B$3,0)</f>
        <v>0</v>
      </c>
      <c r="O3766" s="4" t="n">
        <f aca="false">L3766-M3766-N3766</f>
        <v>1810.62</v>
      </c>
      <c r="P3766" s="16" t="n">
        <f aca="false">IF(L3766&gt;0,O3766/L3766,"")</f>
        <v>0.368421052631579</v>
      </c>
    </row>
    <row r="3767" customFormat="false" ht="15" hidden="false" customHeight="false" outlineLevel="0" collapsed="false">
      <c r="A3767" s="2" t="str">
        <f aca="false">RAW_DATA!A3763</f>
        <v>ORD-103762</v>
      </c>
      <c r="B3767" s="2" t="str">
        <f aca="false">RAW_DATA!B3763</f>
        <v>CUST-7397</v>
      </c>
      <c r="C3767" s="2" t="str">
        <f aca="false">RAW_DATA!C3763</f>
        <v>Men</v>
      </c>
      <c r="D3767" s="2" t="str">
        <f aca="false">RAW_DATA!D3763</f>
        <v>MEN-POLO-001</v>
      </c>
      <c r="E3767" s="14" t="str">
        <f aca="false">RAW_DATA!E3763</f>
        <v>2024-09-24</v>
      </c>
      <c r="F3767" s="14" t="str">
        <f aca="false">RAW_DATA!F3763</f>
        <v>2024-10-03</v>
      </c>
      <c r="G3767" s="2" t="str">
        <f aca="false">RAW_DATA!G3763</f>
        <v>Karnali</v>
      </c>
      <c r="H3767" s="4" t="n">
        <f aca="false">RAW_DATA!H3763</f>
        <v>8054.48</v>
      </c>
      <c r="I3767" s="5" t="n">
        <f aca="false">RAW_DATA!I3763</f>
        <v>0</v>
      </c>
      <c r="J3767" s="2" t="str">
        <f aca="false">RAW_DATA!J3763</f>
        <v>No</v>
      </c>
      <c r="K3767" s="15" t="n">
        <f aca="false">IF(AND(F3767&lt;&gt;"",E3767&lt;&gt;""),DATEVALUE(F3767)-DATEVALUE(E3767),"")</f>
        <v>9</v>
      </c>
      <c r="L3767" s="4" t="n">
        <f aca="false">H3767*(1-I3767/100)</f>
        <v>8054.48</v>
      </c>
      <c r="M3767" s="4" t="n">
        <f aca="false">H3767*CALCULATIONS!$B$2</f>
        <v>4832.688</v>
      </c>
      <c r="N3767" s="4" t="n">
        <f aca="false">IF(J3767="Yes",H3767*CALCULATIONS!$B$3,0)</f>
        <v>0</v>
      </c>
      <c r="O3767" s="4" t="n">
        <f aca="false">L3767-M3767-N3767</f>
        <v>3221.792</v>
      </c>
      <c r="P3767" s="16" t="n">
        <f aca="false">IF(L3767&gt;0,O3767/L3767,"")</f>
        <v>0.4</v>
      </c>
    </row>
    <row r="3768" customFormat="false" ht="15" hidden="false" customHeight="false" outlineLevel="0" collapsed="false">
      <c r="A3768" s="2" t="str">
        <f aca="false">RAW_DATA!A3764</f>
        <v>ORD-103763</v>
      </c>
      <c r="B3768" s="2" t="str">
        <f aca="false">RAW_DATA!B3764</f>
        <v>CUST-6897</v>
      </c>
      <c r="C3768" s="2" t="str">
        <f aca="false">RAW_DATA!C3764</f>
        <v>Kids</v>
      </c>
      <c r="D3768" s="2" t="str">
        <f aca="false">RAW_DATA!D3764</f>
        <v>KID-HOODIE-001</v>
      </c>
      <c r="E3768" s="14" t="str">
        <f aca="false">RAW_DATA!E3764</f>
        <v>2024-01-29</v>
      </c>
      <c r="F3768" s="14" t="str">
        <f aca="false">RAW_DATA!F3764</f>
        <v>2024-02-02</v>
      </c>
      <c r="G3768" s="2" t="str">
        <f aca="false">RAW_DATA!G3764</f>
        <v>Bagmati</v>
      </c>
      <c r="H3768" s="4" t="n">
        <f aca="false">RAW_DATA!H3764</f>
        <v>14358.95</v>
      </c>
      <c r="I3768" s="5" t="n">
        <f aca="false">RAW_DATA!I3764</f>
        <v>10</v>
      </c>
      <c r="J3768" s="2" t="str">
        <f aca="false">RAW_DATA!J3764</f>
        <v>Yes</v>
      </c>
      <c r="K3768" s="15" t="n">
        <f aca="false">IF(AND(F3768&lt;&gt;"",E3768&lt;&gt;""),DATEVALUE(F3768)-DATEVALUE(E3768),"")</f>
        <v>4</v>
      </c>
      <c r="L3768" s="4" t="n">
        <f aca="false">H3768*(1-I3768/100)</f>
        <v>12923.055</v>
      </c>
      <c r="M3768" s="4" t="n">
        <f aca="false">H3768*CALCULATIONS!$B$2</f>
        <v>8615.37</v>
      </c>
      <c r="N3768" s="4" t="n">
        <f aca="false">IF(J3768="Yes",H3768*CALCULATIONS!$B$3,0)</f>
        <v>2871.79</v>
      </c>
      <c r="O3768" s="4" t="n">
        <f aca="false">L3768-M3768-N3768</f>
        <v>1435.895</v>
      </c>
      <c r="P3768" s="16" t="n">
        <f aca="false">IF(L3768&gt;0,O3768/L3768,"")</f>
        <v>0.111111111111111</v>
      </c>
    </row>
    <row r="3769" customFormat="false" ht="15" hidden="false" customHeight="false" outlineLevel="0" collapsed="false">
      <c r="A3769" s="2" t="str">
        <f aca="false">RAW_DATA!A3765</f>
        <v>ORD-103764</v>
      </c>
      <c r="B3769" s="2" t="str">
        <f aca="false">RAW_DATA!B3765</f>
        <v>CUST-7778</v>
      </c>
      <c r="C3769" s="2" t="str">
        <f aca="false">RAW_DATA!C3765</f>
        <v>Kids</v>
      </c>
      <c r="D3769" s="2" t="str">
        <f aca="false">RAW_DATA!D3765</f>
        <v>KID-DRESS-001</v>
      </c>
      <c r="E3769" s="14" t="str">
        <f aca="false">RAW_DATA!E3765</f>
        <v>2024-03-01</v>
      </c>
      <c r="F3769" s="14" t="str">
        <f aca="false">RAW_DATA!F3765</f>
        <v>2024-03-07</v>
      </c>
      <c r="G3769" s="2" t="str">
        <f aca="false">RAW_DATA!G3765</f>
        <v>Madhesh</v>
      </c>
      <c r="H3769" s="4" t="n">
        <f aca="false">RAW_DATA!H3765</f>
        <v>1771.02</v>
      </c>
      <c r="I3769" s="5" t="n">
        <f aca="false">RAW_DATA!I3765</f>
        <v>30</v>
      </c>
      <c r="J3769" s="2" t="str">
        <f aca="false">RAW_DATA!J3765</f>
        <v>No</v>
      </c>
      <c r="K3769" s="15" t="n">
        <f aca="false">IF(AND(F3769&lt;&gt;"",E3769&lt;&gt;""),DATEVALUE(F3769)-DATEVALUE(E3769),"")</f>
        <v>6</v>
      </c>
      <c r="L3769" s="4" t="n">
        <f aca="false">H3769*(1-I3769/100)</f>
        <v>1239.714</v>
      </c>
      <c r="M3769" s="4" t="n">
        <f aca="false">H3769*CALCULATIONS!$B$2</f>
        <v>1062.612</v>
      </c>
      <c r="N3769" s="4" t="n">
        <f aca="false">IF(J3769="Yes",H3769*CALCULATIONS!$B$3,0)</f>
        <v>0</v>
      </c>
      <c r="O3769" s="4" t="n">
        <f aca="false">L3769-M3769-N3769</f>
        <v>177.102</v>
      </c>
      <c r="P3769" s="16" t="n">
        <f aca="false">IF(L3769&gt;0,O3769/L3769,"")</f>
        <v>0.142857142857143</v>
      </c>
    </row>
    <row r="3770" customFormat="false" ht="15" hidden="false" customHeight="false" outlineLevel="0" collapsed="false">
      <c r="A3770" s="2" t="str">
        <f aca="false">RAW_DATA!A3766</f>
        <v>ORD-103765</v>
      </c>
      <c r="B3770" s="2" t="str">
        <f aca="false">RAW_DATA!B3766</f>
        <v>CUST-3024</v>
      </c>
      <c r="C3770" s="2" t="str">
        <f aca="false">RAW_DATA!C3766</f>
        <v>Men</v>
      </c>
      <c r="D3770" s="2" t="str">
        <f aca="false">RAW_DATA!D3766</f>
        <v>MEN-KURTA-001</v>
      </c>
      <c r="E3770" s="14" t="str">
        <f aca="false">RAW_DATA!E3766</f>
        <v>2024-12-05</v>
      </c>
      <c r="F3770" s="14" t="str">
        <f aca="false">RAW_DATA!F3766</f>
        <v>2024-12-08</v>
      </c>
      <c r="G3770" s="2" t="str">
        <f aca="false">RAW_DATA!G3766</f>
        <v>Sudurpashchim</v>
      </c>
      <c r="H3770" s="4" t="n">
        <f aca="false">RAW_DATA!H3766</f>
        <v>3834.07</v>
      </c>
      <c r="I3770" s="5" t="n">
        <f aca="false">RAW_DATA!I3766</f>
        <v>20</v>
      </c>
      <c r="J3770" s="2" t="str">
        <f aca="false">RAW_DATA!J3766</f>
        <v>Yes</v>
      </c>
      <c r="K3770" s="15" t="n">
        <f aca="false">IF(AND(F3770&lt;&gt;"",E3770&lt;&gt;""),DATEVALUE(F3770)-DATEVALUE(E3770),"")</f>
        <v>3</v>
      </c>
      <c r="L3770" s="4" t="n">
        <f aca="false">H3770*(1-I3770/100)</f>
        <v>3067.256</v>
      </c>
      <c r="M3770" s="4" t="n">
        <f aca="false">H3770*CALCULATIONS!$B$2</f>
        <v>2300.442</v>
      </c>
      <c r="N3770" s="4" t="n">
        <f aca="false">IF(J3770="Yes",H3770*CALCULATIONS!$B$3,0)</f>
        <v>766.814</v>
      </c>
      <c r="O3770" s="4" t="n">
        <f aca="false">L3770-M3770-N3770</f>
        <v>0</v>
      </c>
      <c r="P3770" s="16" t="n">
        <f aca="false">IF(L3770&gt;0,O3770/L3770,"")</f>
        <v>0</v>
      </c>
    </row>
    <row r="3771" customFormat="false" ht="15" hidden="false" customHeight="false" outlineLevel="0" collapsed="false">
      <c r="A3771" s="2" t="str">
        <f aca="false">RAW_DATA!A3767</f>
        <v>ORD-103766</v>
      </c>
      <c r="B3771" s="2" t="str">
        <f aca="false">RAW_DATA!B3767</f>
        <v>CUST-2785</v>
      </c>
      <c r="C3771" s="2" t="str">
        <f aca="false">RAW_DATA!C3767</f>
        <v>Men</v>
      </c>
      <c r="D3771" s="2" t="str">
        <f aca="false">RAW_DATA!D3767</f>
        <v>MEN-SHIRT-002</v>
      </c>
      <c r="E3771" s="14" t="str">
        <f aca="false">RAW_DATA!E3767</f>
        <v>2024-05-12</v>
      </c>
      <c r="F3771" s="14" t="str">
        <f aca="false">RAW_DATA!F3767</f>
        <v>2024-05-22</v>
      </c>
      <c r="G3771" s="2" t="str">
        <f aca="false">RAW_DATA!G3767</f>
        <v>Karnali</v>
      </c>
      <c r="H3771" s="4" t="n">
        <f aca="false">RAW_DATA!H3767</f>
        <v>4427.58</v>
      </c>
      <c r="I3771" s="5" t="n">
        <f aca="false">RAW_DATA!I3767</f>
        <v>20</v>
      </c>
      <c r="J3771" s="2" t="str">
        <f aca="false">RAW_DATA!J3767</f>
        <v>No</v>
      </c>
      <c r="K3771" s="15" t="n">
        <f aca="false">IF(AND(F3771&lt;&gt;"",E3771&lt;&gt;""),DATEVALUE(F3771)-DATEVALUE(E3771),"")</f>
        <v>10</v>
      </c>
      <c r="L3771" s="4" t="n">
        <f aca="false">H3771*(1-I3771/100)</f>
        <v>3542.064</v>
      </c>
      <c r="M3771" s="4" t="n">
        <f aca="false">H3771*CALCULATIONS!$B$2</f>
        <v>2656.548</v>
      </c>
      <c r="N3771" s="4" t="n">
        <f aca="false">IF(J3771="Yes",H3771*CALCULATIONS!$B$3,0)</f>
        <v>0</v>
      </c>
      <c r="O3771" s="4" t="n">
        <f aca="false">L3771-M3771-N3771</f>
        <v>885.516000000001</v>
      </c>
      <c r="P3771" s="16" t="n">
        <f aca="false">IF(L3771&gt;0,O3771/L3771,"")</f>
        <v>0.25</v>
      </c>
    </row>
    <row r="3772" customFormat="false" ht="15" hidden="false" customHeight="false" outlineLevel="0" collapsed="false">
      <c r="A3772" s="2" t="str">
        <f aca="false">RAW_DATA!A3768</f>
        <v>ORD-103767</v>
      </c>
      <c r="B3772" s="2" t="str">
        <f aca="false">RAW_DATA!B3768</f>
        <v>CUST-9818</v>
      </c>
      <c r="C3772" s="2" t="str">
        <f aca="false">RAW_DATA!C3768</f>
        <v>Women</v>
      </c>
      <c r="D3772" s="2" t="str">
        <f aca="false">RAW_DATA!D3768</f>
        <v>WOM-JEANS-001</v>
      </c>
      <c r="E3772" s="14" t="str">
        <f aca="false">RAW_DATA!E3768</f>
        <v>2024-05-23</v>
      </c>
      <c r="F3772" s="14" t="str">
        <f aca="false">RAW_DATA!F3768</f>
        <v>2024-06-02</v>
      </c>
      <c r="G3772" s="2" t="str">
        <f aca="false">RAW_DATA!G3768</f>
        <v>Sudurpashchim</v>
      </c>
      <c r="H3772" s="4" t="n">
        <f aca="false">RAW_DATA!H3768</f>
        <v>12082.36</v>
      </c>
      <c r="I3772" s="5" t="n">
        <f aca="false">RAW_DATA!I3768</f>
        <v>25</v>
      </c>
      <c r="J3772" s="2" t="str">
        <f aca="false">RAW_DATA!J3768</f>
        <v>No</v>
      </c>
      <c r="K3772" s="15" t="n">
        <f aca="false">IF(AND(F3772&lt;&gt;"",E3772&lt;&gt;""),DATEVALUE(F3772)-DATEVALUE(E3772),"")</f>
        <v>10</v>
      </c>
      <c r="L3772" s="4" t="n">
        <f aca="false">H3772*(1-I3772/100)</f>
        <v>9061.77</v>
      </c>
      <c r="M3772" s="4" t="n">
        <f aca="false">H3772*CALCULATIONS!$B$2</f>
        <v>7249.416</v>
      </c>
      <c r="N3772" s="4" t="n">
        <f aca="false">IF(J3772="Yes",H3772*CALCULATIONS!$B$3,0)</f>
        <v>0</v>
      </c>
      <c r="O3772" s="4" t="n">
        <f aca="false">L3772-M3772-N3772</f>
        <v>1812.354</v>
      </c>
      <c r="P3772" s="16" t="n">
        <f aca="false">IF(L3772&gt;0,O3772/L3772,"")</f>
        <v>0.2</v>
      </c>
    </row>
    <row r="3773" customFormat="false" ht="15" hidden="false" customHeight="false" outlineLevel="0" collapsed="false">
      <c r="A3773" s="2" t="str">
        <f aca="false">RAW_DATA!A3769</f>
        <v>ORD-103768</v>
      </c>
      <c r="B3773" s="2" t="str">
        <f aca="false">RAW_DATA!B3769</f>
        <v>CUST-8892</v>
      </c>
      <c r="C3773" s="2" t="str">
        <f aca="false">RAW_DATA!C3769</f>
        <v>Kids</v>
      </c>
      <c r="D3773" s="2" t="str">
        <f aca="false">RAW_DATA!D3769</f>
        <v>KID-HOODIE-001</v>
      </c>
      <c r="E3773" s="14" t="str">
        <f aca="false">RAW_DATA!E3769</f>
        <v>2024-04-10</v>
      </c>
      <c r="F3773" s="14" t="str">
        <f aca="false">RAW_DATA!F3769</f>
        <v>2024-04-17</v>
      </c>
      <c r="G3773" s="2" t="str">
        <f aca="false">RAW_DATA!G3769</f>
        <v>Gandaki</v>
      </c>
      <c r="H3773" s="4" t="n">
        <f aca="false">RAW_DATA!H3769</f>
        <v>10572.67</v>
      </c>
      <c r="I3773" s="5" t="n">
        <f aca="false">RAW_DATA!I3769</f>
        <v>10</v>
      </c>
      <c r="J3773" s="2" t="str">
        <f aca="false">RAW_DATA!J3769</f>
        <v>No</v>
      </c>
      <c r="K3773" s="15" t="n">
        <f aca="false">IF(AND(F3773&lt;&gt;"",E3773&lt;&gt;""),DATEVALUE(F3773)-DATEVALUE(E3773),"")</f>
        <v>7</v>
      </c>
      <c r="L3773" s="4" t="n">
        <f aca="false">H3773*(1-I3773/100)</f>
        <v>9515.403</v>
      </c>
      <c r="M3773" s="4" t="n">
        <f aca="false">H3773*CALCULATIONS!$B$2</f>
        <v>6343.602</v>
      </c>
      <c r="N3773" s="4" t="n">
        <f aca="false">IF(J3773="Yes",H3773*CALCULATIONS!$B$3,0)</f>
        <v>0</v>
      </c>
      <c r="O3773" s="4" t="n">
        <f aca="false">L3773-M3773-N3773</f>
        <v>3171.801</v>
      </c>
      <c r="P3773" s="16" t="n">
        <f aca="false">IF(L3773&gt;0,O3773/L3773,"")</f>
        <v>0.333333333333333</v>
      </c>
    </row>
    <row r="3774" customFormat="false" ht="15" hidden="false" customHeight="false" outlineLevel="0" collapsed="false">
      <c r="A3774" s="2" t="str">
        <f aca="false">RAW_DATA!A3770</f>
        <v>ORD-103769</v>
      </c>
      <c r="B3774" s="2" t="str">
        <f aca="false">RAW_DATA!B3770</f>
        <v>CUST-9698</v>
      </c>
      <c r="C3774" s="2" t="str">
        <f aca="false">RAW_DATA!C3770</f>
        <v>Women</v>
      </c>
      <c r="D3774" s="2" t="str">
        <f aca="false">RAW_DATA!D3770</f>
        <v>WOM-CARDIGAN-001</v>
      </c>
      <c r="E3774" s="14" t="str">
        <f aca="false">RAW_DATA!E3770</f>
        <v>2024-03-17</v>
      </c>
      <c r="F3774" s="14" t="str">
        <f aca="false">RAW_DATA!F3770</f>
        <v>2024-03-19</v>
      </c>
      <c r="G3774" s="2" t="str">
        <f aca="false">RAW_DATA!G3770</f>
        <v>Bagmati</v>
      </c>
      <c r="H3774" s="4" t="n">
        <f aca="false">RAW_DATA!H3770</f>
        <v>4904.18</v>
      </c>
      <c r="I3774" s="5" t="n">
        <f aca="false">RAW_DATA!I3770</f>
        <v>30</v>
      </c>
      <c r="J3774" s="2" t="str">
        <f aca="false">RAW_DATA!J3770</f>
        <v>Yes</v>
      </c>
      <c r="K3774" s="15" t="n">
        <f aca="false">IF(AND(F3774&lt;&gt;"",E3774&lt;&gt;""),DATEVALUE(F3774)-DATEVALUE(E3774),"")</f>
        <v>2</v>
      </c>
      <c r="L3774" s="4" t="n">
        <f aca="false">H3774*(1-I3774/100)</f>
        <v>3432.926</v>
      </c>
      <c r="M3774" s="4" t="n">
        <f aca="false">H3774*CALCULATIONS!$B$2</f>
        <v>2942.508</v>
      </c>
      <c r="N3774" s="4" t="n">
        <f aca="false">IF(J3774="Yes",H3774*CALCULATIONS!$B$3,0)</f>
        <v>980.836</v>
      </c>
      <c r="O3774" s="4" t="n">
        <f aca="false">L3774-M3774-N3774</f>
        <v>-490.418</v>
      </c>
      <c r="P3774" s="16" t="n">
        <f aca="false">IF(L3774&gt;0,O3774/L3774,"")</f>
        <v>-0.142857142857143</v>
      </c>
    </row>
    <row r="3775" customFormat="false" ht="15" hidden="false" customHeight="false" outlineLevel="0" collapsed="false">
      <c r="A3775" s="2" t="str">
        <f aca="false">RAW_DATA!A3771</f>
        <v>ORD-103770</v>
      </c>
      <c r="B3775" s="2" t="str">
        <f aca="false">RAW_DATA!B3771</f>
        <v>CUST-9228</v>
      </c>
      <c r="C3775" s="2" t="str">
        <f aca="false">RAW_DATA!C3771</f>
        <v>Men</v>
      </c>
      <c r="D3775" s="2" t="str">
        <f aca="false">RAW_DATA!D3771</f>
        <v>MEN-SHIRT-002</v>
      </c>
      <c r="E3775" s="14" t="str">
        <f aca="false">RAW_DATA!E3771</f>
        <v>2024-12-14</v>
      </c>
      <c r="F3775" s="14" t="str">
        <f aca="false">RAW_DATA!F3771</f>
        <v>2024-12-25</v>
      </c>
      <c r="G3775" s="2" t="str">
        <f aca="false">RAW_DATA!G3771</f>
        <v>Bagmati</v>
      </c>
      <c r="H3775" s="4" t="n">
        <f aca="false">RAW_DATA!H3771</f>
        <v>14134.67</v>
      </c>
      <c r="I3775" s="5" t="n">
        <f aca="false">RAW_DATA!I3771</f>
        <v>20</v>
      </c>
      <c r="J3775" s="2" t="str">
        <f aca="false">RAW_DATA!J3771</f>
        <v>No</v>
      </c>
      <c r="K3775" s="15" t="n">
        <f aca="false">IF(AND(F3775&lt;&gt;"",E3775&lt;&gt;""),DATEVALUE(F3775)-DATEVALUE(E3775),"")</f>
        <v>11</v>
      </c>
      <c r="L3775" s="4" t="n">
        <f aca="false">H3775*(1-I3775/100)</f>
        <v>11307.736</v>
      </c>
      <c r="M3775" s="4" t="n">
        <f aca="false">H3775*CALCULATIONS!$B$2</f>
        <v>8480.802</v>
      </c>
      <c r="N3775" s="4" t="n">
        <f aca="false">IF(J3775="Yes",H3775*CALCULATIONS!$B$3,0)</f>
        <v>0</v>
      </c>
      <c r="O3775" s="4" t="n">
        <f aca="false">L3775-M3775-N3775</f>
        <v>2826.934</v>
      </c>
      <c r="P3775" s="16" t="n">
        <f aca="false">IF(L3775&gt;0,O3775/L3775,"")</f>
        <v>0.25</v>
      </c>
    </row>
    <row r="3776" customFormat="false" ht="15" hidden="false" customHeight="false" outlineLevel="0" collapsed="false">
      <c r="A3776" s="2" t="str">
        <f aca="false">RAW_DATA!A3772</f>
        <v>ORD-103771</v>
      </c>
      <c r="B3776" s="2" t="str">
        <f aca="false">RAW_DATA!B3772</f>
        <v>CUST-7691</v>
      </c>
      <c r="C3776" s="2" t="str">
        <f aca="false">RAW_DATA!C3772</f>
        <v>Men</v>
      </c>
      <c r="D3776" s="2" t="str">
        <f aca="false">RAW_DATA!D3772</f>
        <v>MEN-SHIRT-001</v>
      </c>
      <c r="E3776" s="14" t="str">
        <f aca="false">RAW_DATA!E3772</f>
        <v>2024-07-15</v>
      </c>
      <c r="F3776" s="14" t="str">
        <f aca="false">RAW_DATA!F3772</f>
        <v>2024-07-18</v>
      </c>
      <c r="G3776" s="2" t="str">
        <f aca="false">RAW_DATA!G3772</f>
        <v>Sudurpashchim</v>
      </c>
      <c r="H3776" s="4" t="n">
        <f aca="false">RAW_DATA!H3772</f>
        <v>10375.46</v>
      </c>
      <c r="I3776" s="5" t="n">
        <f aca="false">RAW_DATA!I3772</f>
        <v>30</v>
      </c>
      <c r="J3776" s="2" t="str">
        <f aca="false">RAW_DATA!J3772</f>
        <v>No</v>
      </c>
      <c r="K3776" s="15" t="n">
        <f aca="false">IF(AND(F3776&lt;&gt;"",E3776&lt;&gt;""),DATEVALUE(F3776)-DATEVALUE(E3776),"")</f>
        <v>3</v>
      </c>
      <c r="L3776" s="4" t="n">
        <f aca="false">H3776*(1-I3776/100)</f>
        <v>7262.822</v>
      </c>
      <c r="M3776" s="4" t="n">
        <f aca="false">H3776*CALCULATIONS!$B$2</f>
        <v>6225.276</v>
      </c>
      <c r="N3776" s="4" t="n">
        <f aca="false">IF(J3776="Yes",H3776*CALCULATIONS!$B$3,0)</f>
        <v>0</v>
      </c>
      <c r="O3776" s="4" t="n">
        <f aca="false">L3776-M3776-N3776</f>
        <v>1037.546</v>
      </c>
      <c r="P3776" s="16" t="n">
        <f aca="false">IF(L3776&gt;0,O3776/L3776,"")</f>
        <v>0.142857142857143</v>
      </c>
    </row>
    <row r="3777" customFormat="false" ht="15" hidden="false" customHeight="false" outlineLevel="0" collapsed="false">
      <c r="A3777" s="2" t="str">
        <f aca="false">RAW_DATA!A3773</f>
        <v>ORD-103772</v>
      </c>
      <c r="B3777" s="2" t="str">
        <f aca="false">RAW_DATA!B3773</f>
        <v>CUST-6924</v>
      </c>
      <c r="C3777" s="2" t="str">
        <f aca="false">RAW_DATA!C3773</f>
        <v>Men</v>
      </c>
      <c r="D3777" s="2" t="str">
        <f aca="false">RAW_DATA!D3773</f>
        <v>MEN-TSHIRT-001</v>
      </c>
      <c r="E3777" s="14" t="str">
        <f aca="false">RAW_DATA!E3773</f>
        <v>2024-08-10</v>
      </c>
      <c r="F3777" s="14" t="str">
        <f aca="false">RAW_DATA!F3773</f>
        <v>2024-08-19</v>
      </c>
      <c r="G3777" s="2" t="str">
        <f aca="false">RAW_DATA!G3773</f>
        <v>Gandaki</v>
      </c>
      <c r="H3777" s="4" t="n">
        <f aca="false">RAW_DATA!H3773</f>
        <v>11444.9</v>
      </c>
      <c r="I3777" s="5" t="n">
        <f aca="false">RAW_DATA!I3773</f>
        <v>20</v>
      </c>
      <c r="J3777" s="2" t="str">
        <f aca="false">RAW_DATA!J3773</f>
        <v>No</v>
      </c>
      <c r="K3777" s="15" t="n">
        <f aca="false">IF(AND(F3777&lt;&gt;"",E3777&lt;&gt;""),DATEVALUE(F3777)-DATEVALUE(E3777),"")</f>
        <v>9</v>
      </c>
      <c r="L3777" s="4" t="n">
        <f aca="false">H3777*(1-I3777/100)</f>
        <v>9155.92</v>
      </c>
      <c r="M3777" s="4" t="n">
        <f aca="false">H3777*CALCULATIONS!$B$2</f>
        <v>6866.94</v>
      </c>
      <c r="N3777" s="4" t="n">
        <f aca="false">IF(J3777="Yes",H3777*CALCULATIONS!$B$3,0)</f>
        <v>0</v>
      </c>
      <c r="O3777" s="4" t="n">
        <f aca="false">L3777-M3777-N3777</f>
        <v>2288.98</v>
      </c>
      <c r="P3777" s="16" t="n">
        <f aca="false">IF(L3777&gt;0,O3777/L3777,"")</f>
        <v>0.25</v>
      </c>
    </row>
    <row r="3778" customFormat="false" ht="15" hidden="false" customHeight="false" outlineLevel="0" collapsed="false">
      <c r="A3778" s="2" t="str">
        <f aca="false">RAW_DATA!A3774</f>
        <v>ORD-103773</v>
      </c>
      <c r="B3778" s="2" t="str">
        <f aca="false">RAW_DATA!B3774</f>
        <v>CUST-5923</v>
      </c>
      <c r="C3778" s="2" t="str">
        <f aca="false">RAW_DATA!C3774</f>
        <v>Women</v>
      </c>
      <c r="D3778" s="2" t="str">
        <f aca="false">RAW_DATA!D3774</f>
        <v>WOM-SUIT-001</v>
      </c>
      <c r="E3778" s="14" t="str">
        <f aca="false">RAW_DATA!E3774</f>
        <v>2024-06-26</v>
      </c>
      <c r="F3778" s="14" t="str">
        <f aca="false">RAW_DATA!F3774</f>
        <v>2024-07-06</v>
      </c>
      <c r="G3778" s="2" t="str">
        <f aca="false">RAW_DATA!G3774</f>
        <v>Sudurpashchim</v>
      </c>
      <c r="H3778" s="4" t="n">
        <f aca="false">RAW_DATA!H3774</f>
        <v>14190.32</v>
      </c>
      <c r="I3778" s="5" t="n">
        <f aca="false">RAW_DATA!I3774</f>
        <v>30</v>
      </c>
      <c r="J3778" s="2" t="str">
        <f aca="false">RAW_DATA!J3774</f>
        <v>No</v>
      </c>
      <c r="K3778" s="15" t="n">
        <f aca="false">IF(AND(F3778&lt;&gt;"",E3778&lt;&gt;""),DATEVALUE(F3778)-DATEVALUE(E3778),"")</f>
        <v>10</v>
      </c>
      <c r="L3778" s="4" t="n">
        <f aca="false">H3778*(1-I3778/100)</f>
        <v>9933.224</v>
      </c>
      <c r="M3778" s="4" t="n">
        <f aca="false">H3778*CALCULATIONS!$B$2</f>
        <v>8514.192</v>
      </c>
      <c r="N3778" s="4" t="n">
        <f aca="false">IF(J3778="Yes",H3778*CALCULATIONS!$B$3,0)</f>
        <v>0</v>
      </c>
      <c r="O3778" s="4" t="n">
        <f aca="false">L3778-M3778-N3778</f>
        <v>1419.032</v>
      </c>
      <c r="P3778" s="16" t="n">
        <f aca="false">IF(L3778&gt;0,O3778/L3778,"")</f>
        <v>0.142857142857143</v>
      </c>
    </row>
    <row r="3779" customFormat="false" ht="15" hidden="false" customHeight="false" outlineLevel="0" collapsed="false">
      <c r="A3779" s="2" t="str">
        <f aca="false">RAW_DATA!A3775</f>
        <v>ORD-103774</v>
      </c>
      <c r="B3779" s="2" t="str">
        <f aca="false">RAW_DATA!B3775</f>
        <v>CUST-6092</v>
      </c>
      <c r="C3779" s="2" t="str">
        <f aca="false">RAW_DATA!C3775</f>
        <v>Women</v>
      </c>
      <c r="D3779" s="2" t="str">
        <f aca="false">RAW_DATA!D3775</f>
        <v>WOM-CARDIGAN-001</v>
      </c>
      <c r="E3779" s="14" t="str">
        <f aca="false">RAW_DATA!E3775</f>
        <v>2024-09-09</v>
      </c>
      <c r="F3779" s="14" t="str">
        <f aca="false">RAW_DATA!F3775</f>
        <v>2024-09-18</v>
      </c>
      <c r="G3779" s="2" t="str">
        <f aca="false">RAW_DATA!G3775</f>
        <v>Bagmati</v>
      </c>
      <c r="H3779" s="4" t="n">
        <f aca="false">RAW_DATA!H3775</f>
        <v>11479.33</v>
      </c>
      <c r="I3779" s="5" t="n">
        <f aca="false">RAW_DATA!I3775</f>
        <v>25</v>
      </c>
      <c r="J3779" s="2" t="str">
        <f aca="false">RAW_DATA!J3775</f>
        <v>Yes</v>
      </c>
      <c r="K3779" s="15" t="n">
        <f aca="false">IF(AND(F3779&lt;&gt;"",E3779&lt;&gt;""),DATEVALUE(F3779)-DATEVALUE(E3779),"")</f>
        <v>9</v>
      </c>
      <c r="L3779" s="4" t="n">
        <f aca="false">H3779*(1-I3779/100)</f>
        <v>8609.4975</v>
      </c>
      <c r="M3779" s="4" t="n">
        <f aca="false">H3779*CALCULATIONS!$B$2</f>
        <v>6887.598</v>
      </c>
      <c r="N3779" s="4" t="n">
        <f aca="false">IF(J3779="Yes",H3779*CALCULATIONS!$B$3,0)</f>
        <v>2295.866</v>
      </c>
      <c r="O3779" s="4" t="n">
        <f aca="false">L3779-M3779-N3779</f>
        <v>-573.966500000001</v>
      </c>
      <c r="P3779" s="16" t="n">
        <f aca="false">IF(L3779&gt;0,O3779/L3779,"")</f>
        <v>-0.0666666666666667</v>
      </c>
    </row>
    <row r="3780" customFormat="false" ht="15" hidden="false" customHeight="false" outlineLevel="0" collapsed="false">
      <c r="A3780" s="2" t="str">
        <f aca="false">RAW_DATA!A3776</f>
        <v>ORD-103775</v>
      </c>
      <c r="B3780" s="2" t="str">
        <f aca="false">RAW_DATA!B3776</f>
        <v>CUST-9624</v>
      </c>
      <c r="C3780" s="2" t="str">
        <f aca="false">RAW_DATA!C3776</f>
        <v>Men</v>
      </c>
      <c r="D3780" s="2" t="str">
        <f aca="false">RAW_DATA!D3776</f>
        <v>MEN-JEANS-001</v>
      </c>
      <c r="E3780" s="14" t="str">
        <f aca="false">RAW_DATA!E3776</f>
        <v>2024-02-29</v>
      </c>
      <c r="F3780" s="14" t="str">
        <f aca="false">RAW_DATA!F3776</f>
        <v>2024-03-02</v>
      </c>
      <c r="G3780" s="2" t="str">
        <f aca="false">RAW_DATA!G3776</f>
        <v>Bagmati</v>
      </c>
      <c r="H3780" s="4" t="n">
        <f aca="false">RAW_DATA!H3776</f>
        <v>3437.69</v>
      </c>
      <c r="I3780" s="5" t="n">
        <f aca="false">RAW_DATA!I3776</f>
        <v>10</v>
      </c>
      <c r="J3780" s="2" t="str">
        <f aca="false">RAW_DATA!J3776</f>
        <v>No</v>
      </c>
      <c r="K3780" s="15" t="n">
        <f aca="false">IF(AND(F3780&lt;&gt;"",E3780&lt;&gt;""),DATEVALUE(F3780)-DATEVALUE(E3780),"")</f>
        <v>2</v>
      </c>
      <c r="L3780" s="4" t="n">
        <f aca="false">H3780*(1-I3780/100)</f>
        <v>3093.921</v>
      </c>
      <c r="M3780" s="4" t="n">
        <f aca="false">H3780*CALCULATIONS!$B$2</f>
        <v>2062.614</v>
      </c>
      <c r="N3780" s="4" t="n">
        <f aca="false">IF(J3780="Yes",H3780*CALCULATIONS!$B$3,0)</f>
        <v>0</v>
      </c>
      <c r="O3780" s="4" t="n">
        <f aca="false">L3780-M3780-N3780</f>
        <v>1031.307</v>
      </c>
      <c r="P3780" s="16" t="n">
        <f aca="false">IF(L3780&gt;0,O3780/L3780,"")</f>
        <v>0.333333333333333</v>
      </c>
    </row>
    <row r="3781" customFormat="false" ht="15" hidden="false" customHeight="false" outlineLevel="0" collapsed="false">
      <c r="A3781" s="2" t="str">
        <f aca="false">RAW_DATA!A3777</f>
        <v>ORD-103776</v>
      </c>
      <c r="B3781" s="2" t="str">
        <f aca="false">RAW_DATA!B3777</f>
        <v>CUST-9638</v>
      </c>
      <c r="C3781" s="2" t="str">
        <f aca="false">RAW_DATA!C3777</f>
        <v>Women</v>
      </c>
      <c r="D3781" s="2" t="str">
        <f aca="false">RAW_DATA!D3777</f>
        <v>WOM-DRESS-001</v>
      </c>
      <c r="E3781" s="14" t="str">
        <f aca="false">RAW_DATA!E3777</f>
        <v>2024-05-07</v>
      </c>
      <c r="F3781" s="14" t="str">
        <f aca="false">RAW_DATA!F3777</f>
        <v>2024-05-11</v>
      </c>
      <c r="G3781" s="2" t="str">
        <f aca="false">RAW_DATA!G3777</f>
        <v>Gandaki</v>
      </c>
      <c r="H3781" s="4" t="n">
        <f aca="false">RAW_DATA!H3777</f>
        <v>1167.91</v>
      </c>
      <c r="I3781" s="5" t="n">
        <f aca="false">RAW_DATA!I3777</f>
        <v>10</v>
      </c>
      <c r="J3781" s="2" t="str">
        <f aca="false">RAW_DATA!J3777</f>
        <v>No</v>
      </c>
      <c r="K3781" s="15" t="n">
        <f aca="false">IF(AND(F3781&lt;&gt;"",E3781&lt;&gt;""),DATEVALUE(F3781)-DATEVALUE(E3781),"")</f>
        <v>4</v>
      </c>
      <c r="L3781" s="4" t="n">
        <f aca="false">H3781*(1-I3781/100)</f>
        <v>1051.119</v>
      </c>
      <c r="M3781" s="4" t="n">
        <f aca="false">H3781*CALCULATIONS!$B$2</f>
        <v>700.746</v>
      </c>
      <c r="N3781" s="4" t="n">
        <f aca="false">IF(J3781="Yes",H3781*CALCULATIONS!$B$3,0)</f>
        <v>0</v>
      </c>
      <c r="O3781" s="4" t="n">
        <f aca="false">L3781-M3781-N3781</f>
        <v>350.373</v>
      </c>
      <c r="P3781" s="16" t="n">
        <f aca="false">IF(L3781&gt;0,O3781/L3781,"")</f>
        <v>0.333333333333333</v>
      </c>
    </row>
    <row r="3782" customFormat="false" ht="15" hidden="false" customHeight="false" outlineLevel="0" collapsed="false">
      <c r="A3782" s="2" t="str">
        <f aca="false">RAW_DATA!A3778</f>
        <v>ORD-103777</v>
      </c>
      <c r="B3782" s="2" t="str">
        <f aca="false">RAW_DATA!B3778</f>
        <v>CUST-1725</v>
      </c>
      <c r="C3782" s="2" t="str">
        <f aca="false">RAW_DATA!C3778</f>
        <v>Men</v>
      </c>
      <c r="D3782" s="2" t="str">
        <f aca="false">RAW_DATA!D3778</f>
        <v>MEN-TSHIRT-001</v>
      </c>
      <c r="E3782" s="14" t="str">
        <f aca="false">RAW_DATA!E3778</f>
        <v>2024-08-30</v>
      </c>
      <c r="F3782" s="14" t="str">
        <f aca="false">RAW_DATA!F3778</f>
        <v>2024-09-04</v>
      </c>
      <c r="G3782" s="2" t="str">
        <f aca="false">RAW_DATA!G3778</f>
        <v>Bagmati</v>
      </c>
      <c r="H3782" s="4" t="n">
        <f aca="false">RAW_DATA!H3778</f>
        <v>6900.02</v>
      </c>
      <c r="I3782" s="5" t="n">
        <f aca="false">RAW_DATA!I3778</f>
        <v>10</v>
      </c>
      <c r="J3782" s="2" t="str">
        <f aca="false">RAW_DATA!J3778</f>
        <v>No</v>
      </c>
      <c r="K3782" s="15" t="n">
        <f aca="false">IF(AND(F3782&lt;&gt;"",E3782&lt;&gt;""),DATEVALUE(F3782)-DATEVALUE(E3782),"")</f>
        <v>5</v>
      </c>
      <c r="L3782" s="4" t="n">
        <f aca="false">H3782*(1-I3782/100)</f>
        <v>6210.018</v>
      </c>
      <c r="M3782" s="4" t="n">
        <f aca="false">H3782*CALCULATIONS!$B$2</f>
        <v>4140.012</v>
      </c>
      <c r="N3782" s="4" t="n">
        <f aca="false">IF(J3782="Yes",H3782*CALCULATIONS!$B$3,0)</f>
        <v>0</v>
      </c>
      <c r="O3782" s="4" t="n">
        <f aca="false">L3782-M3782-N3782</f>
        <v>2070.006</v>
      </c>
      <c r="P3782" s="16" t="n">
        <f aca="false">IF(L3782&gt;0,O3782/L3782,"")</f>
        <v>0.333333333333334</v>
      </c>
    </row>
    <row r="3783" customFormat="false" ht="15" hidden="false" customHeight="false" outlineLevel="0" collapsed="false">
      <c r="A3783" s="2" t="str">
        <f aca="false">RAW_DATA!A3779</f>
        <v>ORD-103778</v>
      </c>
      <c r="B3783" s="2" t="str">
        <f aca="false">RAW_DATA!B3779</f>
        <v>CUST-2294</v>
      </c>
      <c r="C3783" s="2" t="str">
        <f aca="false">RAW_DATA!C3779</f>
        <v>Women</v>
      </c>
      <c r="D3783" s="2" t="str">
        <f aca="false">RAW_DATA!D3779</f>
        <v>WOM-CARDIGAN-001</v>
      </c>
      <c r="E3783" s="14" t="str">
        <f aca="false">RAW_DATA!E3779</f>
        <v>2024-12-27</v>
      </c>
      <c r="F3783" s="14" t="str">
        <f aca="false">RAW_DATA!F3779</f>
        <v>2025-01-03</v>
      </c>
      <c r="G3783" s="2" t="str">
        <f aca="false">RAW_DATA!G3779</f>
        <v>Gandaki</v>
      </c>
      <c r="H3783" s="4" t="n">
        <f aca="false">RAW_DATA!H3779</f>
        <v>4838.81</v>
      </c>
      <c r="I3783" s="5" t="n">
        <f aca="false">RAW_DATA!I3779</f>
        <v>15</v>
      </c>
      <c r="J3783" s="2" t="str">
        <f aca="false">RAW_DATA!J3779</f>
        <v>No</v>
      </c>
      <c r="K3783" s="15" t="n">
        <f aca="false">IF(AND(F3783&lt;&gt;"",E3783&lt;&gt;""),DATEVALUE(F3783)-DATEVALUE(E3783),"")</f>
        <v>7</v>
      </c>
      <c r="L3783" s="4" t="n">
        <f aca="false">H3783*(1-I3783/100)</f>
        <v>4112.9885</v>
      </c>
      <c r="M3783" s="4" t="n">
        <f aca="false">H3783*CALCULATIONS!$B$2</f>
        <v>2903.286</v>
      </c>
      <c r="N3783" s="4" t="n">
        <f aca="false">IF(J3783="Yes",H3783*CALCULATIONS!$B$3,0)</f>
        <v>0</v>
      </c>
      <c r="O3783" s="4" t="n">
        <f aca="false">L3783-M3783-N3783</f>
        <v>1209.7025</v>
      </c>
      <c r="P3783" s="16" t="n">
        <f aca="false">IF(L3783&gt;0,O3783/L3783,"")</f>
        <v>0.294117647058824</v>
      </c>
    </row>
    <row r="3784" customFormat="false" ht="15" hidden="false" customHeight="false" outlineLevel="0" collapsed="false">
      <c r="A3784" s="2" t="str">
        <f aca="false">RAW_DATA!A3780</f>
        <v>ORD-103779</v>
      </c>
      <c r="B3784" s="2" t="str">
        <f aca="false">RAW_DATA!B3780</f>
        <v>CUST-7390</v>
      </c>
      <c r="C3784" s="2" t="str">
        <f aca="false">RAW_DATA!C3780</f>
        <v>Women</v>
      </c>
      <c r="D3784" s="2" t="str">
        <f aca="false">RAW_DATA!D3780</f>
        <v>WOM-DRESS-001</v>
      </c>
      <c r="E3784" s="14" t="str">
        <f aca="false">RAW_DATA!E3780</f>
        <v>2024-02-06</v>
      </c>
      <c r="F3784" s="14" t="str">
        <f aca="false">RAW_DATA!F3780</f>
        <v>2024-02-13</v>
      </c>
      <c r="G3784" s="2" t="str">
        <f aca="false">RAW_DATA!G3780</f>
        <v>Bagmati</v>
      </c>
      <c r="H3784" s="4" t="n">
        <f aca="false">RAW_DATA!H3780</f>
        <v>5044.39</v>
      </c>
      <c r="I3784" s="5" t="n">
        <f aca="false">RAW_DATA!I3780</f>
        <v>15</v>
      </c>
      <c r="J3784" s="2" t="str">
        <f aca="false">RAW_DATA!J3780</f>
        <v>No</v>
      </c>
      <c r="K3784" s="15" t="n">
        <f aca="false">IF(AND(F3784&lt;&gt;"",E3784&lt;&gt;""),DATEVALUE(F3784)-DATEVALUE(E3784),"")</f>
        <v>7</v>
      </c>
      <c r="L3784" s="4" t="n">
        <f aca="false">H3784*(1-I3784/100)</f>
        <v>4287.7315</v>
      </c>
      <c r="M3784" s="4" t="n">
        <f aca="false">H3784*CALCULATIONS!$B$2</f>
        <v>3026.634</v>
      </c>
      <c r="N3784" s="4" t="n">
        <f aca="false">IF(J3784="Yes",H3784*CALCULATIONS!$B$3,0)</f>
        <v>0</v>
      </c>
      <c r="O3784" s="4" t="n">
        <f aca="false">L3784-M3784-N3784</f>
        <v>1261.0975</v>
      </c>
      <c r="P3784" s="16" t="n">
        <f aca="false">IF(L3784&gt;0,O3784/L3784,"")</f>
        <v>0.294117647058824</v>
      </c>
    </row>
    <row r="3785" customFormat="false" ht="15" hidden="false" customHeight="false" outlineLevel="0" collapsed="false">
      <c r="A3785" s="2" t="str">
        <f aca="false">RAW_DATA!A3781</f>
        <v>ORD-103780</v>
      </c>
      <c r="B3785" s="2" t="str">
        <f aca="false">RAW_DATA!B3781</f>
        <v>CUST-1564</v>
      </c>
      <c r="C3785" s="2" t="str">
        <f aca="false">RAW_DATA!C3781</f>
        <v>Women</v>
      </c>
      <c r="D3785" s="2" t="str">
        <f aca="false">RAW_DATA!D3781</f>
        <v>WOM-SCARF-001</v>
      </c>
      <c r="E3785" s="14" t="str">
        <f aca="false">RAW_DATA!E3781</f>
        <v>2024-12-29</v>
      </c>
      <c r="F3785" s="14" t="str">
        <f aca="false">RAW_DATA!F3781</f>
        <v>2025-01-01</v>
      </c>
      <c r="G3785" s="2" t="str">
        <f aca="false">RAW_DATA!G3781</f>
        <v>Bagmati</v>
      </c>
      <c r="H3785" s="4" t="n">
        <f aca="false">RAW_DATA!H3781</f>
        <v>11768.47</v>
      </c>
      <c r="I3785" s="5" t="n">
        <f aca="false">RAW_DATA!I3781</f>
        <v>10</v>
      </c>
      <c r="J3785" s="2" t="str">
        <f aca="false">RAW_DATA!J3781</f>
        <v>Yes</v>
      </c>
      <c r="K3785" s="15" t="n">
        <f aca="false">IF(AND(F3785&lt;&gt;"",E3785&lt;&gt;""),DATEVALUE(F3785)-DATEVALUE(E3785),"")</f>
        <v>3</v>
      </c>
      <c r="L3785" s="4" t="n">
        <f aca="false">H3785*(1-I3785/100)</f>
        <v>10591.623</v>
      </c>
      <c r="M3785" s="4" t="n">
        <f aca="false">H3785*CALCULATIONS!$B$2</f>
        <v>7061.082</v>
      </c>
      <c r="N3785" s="4" t="n">
        <f aca="false">IF(J3785="Yes",H3785*CALCULATIONS!$B$3,0)</f>
        <v>2353.694</v>
      </c>
      <c r="O3785" s="4" t="n">
        <f aca="false">L3785-M3785-N3785</f>
        <v>1176.847</v>
      </c>
      <c r="P3785" s="16" t="n">
        <f aca="false">IF(L3785&gt;0,O3785/L3785,"")</f>
        <v>0.111111111111111</v>
      </c>
    </row>
    <row r="3786" customFormat="false" ht="15" hidden="false" customHeight="false" outlineLevel="0" collapsed="false">
      <c r="A3786" s="2" t="str">
        <f aca="false">RAW_DATA!A3782</f>
        <v>ORD-103781</v>
      </c>
      <c r="B3786" s="2" t="str">
        <f aca="false">RAW_DATA!B3782</f>
        <v>CUST-2995</v>
      </c>
      <c r="C3786" s="2" t="str">
        <f aca="false">RAW_DATA!C3782</f>
        <v>Women</v>
      </c>
      <c r="D3786" s="2" t="str">
        <f aca="false">RAW_DATA!D3782</f>
        <v>WOM-JEANS-001</v>
      </c>
      <c r="E3786" s="14" t="str">
        <f aca="false">RAW_DATA!E3782</f>
        <v>2024-05-14</v>
      </c>
      <c r="F3786" s="14" t="str">
        <f aca="false">RAW_DATA!F3782</f>
        <v>2024-05-17</v>
      </c>
      <c r="G3786" s="2" t="str">
        <f aca="false">RAW_DATA!G3782</f>
        <v>Lumbini</v>
      </c>
      <c r="H3786" s="4" t="n">
        <f aca="false">RAW_DATA!H3782</f>
        <v>4225.41</v>
      </c>
      <c r="I3786" s="5" t="n">
        <f aca="false">RAW_DATA!I3782</f>
        <v>0</v>
      </c>
      <c r="J3786" s="2" t="str">
        <f aca="false">RAW_DATA!J3782</f>
        <v>No</v>
      </c>
      <c r="K3786" s="15" t="n">
        <f aca="false">IF(AND(F3786&lt;&gt;"",E3786&lt;&gt;""),DATEVALUE(F3786)-DATEVALUE(E3786),"")</f>
        <v>3</v>
      </c>
      <c r="L3786" s="4" t="n">
        <f aca="false">H3786*(1-I3786/100)</f>
        <v>4225.41</v>
      </c>
      <c r="M3786" s="4" t="n">
        <f aca="false">H3786*CALCULATIONS!$B$2</f>
        <v>2535.246</v>
      </c>
      <c r="N3786" s="4" t="n">
        <f aca="false">IF(J3786="Yes",H3786*CALCULATIONS!$B$3,0)</f>
        <v>0</v>
      </c>
      <c r="O3786" s="4" t="n">
        <f aca="false">L3786-M3786-N3786</f>
        <v>1690.164</v>
      </c>
      <c r="P3786" s="16" t="n">
        <f aca="false">IF(L3786&gt;0,O3786/L3786,"")</f>
        <v>0.4</v>
      </c>
    </row>
    <row r="3787" customFormat="false" ht="15" hidden="false" customHeight="false" outlineLevel="0" collapsed="false">
      <c r="A3787" s="2" t="str">
        <f aca="false">RAW_DATA!A3783</f>
        <v>ORD-103782</v>
      </c>
      <c r="B3787" s="2" t="str">
        <f aca="false">RAW_DATA!B3783</f>
        <v>CUST-6011</v>
      </c>
      <c r="C3787" s="2" t="str">
        <f aca="false">RAW_DATA!C3783</f>
        <v>Men</v>
      </c>
      <c r="D3787" s="2" t="str">
        <f aca="false">RAW_DATA!D3783</f>
        <v>MEN-POLO-001</v>
      </c>
      <c r="E3787" s="14" t="str">
        <f aca="false">RAW_DATA!E3783</f>
        <v>2024-10-29</v>
      </c>
      <c r="F3787" s="14" t="str">
        <f aca="false">RAW_DATA!F3783</f>
        <v>2024-11-06</v>
      </c>
      <c r="G3787" s="2" t="str">
        <f aca="false">RAW_DATA!G3783</f>
        <v>Bagmati</v>
      </c>
      <c r="H3787" s="4" t="n">
        <f aca="false">RAW_DATA!H3783</f>
        <v>5654.34</v>
      </c>
      <c r="I3787" s="5" t="n">
        <f aca="false">RAW_DATA!I3783</f>
        <v>10</v>
      </c>
      <c r="J3787" s="2" t="str">
        <f aca="false">RAW_DATA!J3783</f>
        <v>No</v>
      </c>
      <c r="K3787" s="15" t="n">
        <f aca="false">IF(AND(F3787&lt;&gt;"",E3787&lt;&gt;""),DATEVALUE(F3787)-DATEVALUE(E3787),"")</f>
        <v>8</v>
      </c>
      <c r="L3787" s="4" t="n">
        <f aca="false">H3787*(1-I3787/100)</f>
        <v>5088.906</v>
      </c>
      <c r="M3787" s="4" t="n">
        <f aca="false">H3787*CALCULATIONS!$B$2</f>
        <v>3392.604</v>
      </c>
      <c r="N3787" s="4" t="n">
        <f aca="false">IF(J3787="Yes",H3787*CALCULATIONS!$B$3,0)</f>
        <v>0</v>
      </c>
      <c r="O3787" s="4" t="n">
        <f aca="false">L3787-M3787-N3787</f>
        <v>1696.302</v>
      </c>
      <c r="P3787" s="16" t="n">
        <f aca="false">IF(L3787&gt;0,O3787/L3787,"")</f>
        <v>0.333333333333333</v>
      </c>
    </row>
    <row r="3788" customFormat="false" ht="15" hidden="false" customHeight="false" outlineLevel="0" collapsed="false">
      <c r="A3788" s="2" t="str">
        <f aca="false">RAW_DATA!A3784</f>
        <v>ORD-103783</v>
      </c>
      <c r="B3788" s="2" t="str">
        <f aca="false">RAW_DATA!B3784</f>
        <v>CUST-2584</v>
      </c>
      <c r="C3788" s="2" t="str">
        <f aca="false">RAW_DATA!C3784</f>
        <v>Men</v>
      </c>
      <c r="D3788" s="2" t="str">
        <f aca="false">RAW_DATA!D3784</f>
        <v>MEN-TSHIRT-001</v>
      </c>
      <c r="E3788" s="14" t="str">
        <f aca="false">RAW_DATA!E3784</f>
        <v>2024-10-31</v>
      </c>
      <c r="F3788" s="14" t="str">
        <f aca="false">RAW_DATA!F3784</f>
        <v>2024-11-09</v>
      </c>
      <c r="G3788" s="2" t="str">
        <f aca="false">RAW_DATA!G3784</f>
        <v>Madhesh</v>
      </c>
      <c r="H3788" s="4" t="n">
        <f aca="false">RAW_DATA!H3784</f>
        <v>3596.24</v>
      </c>
      <c r="I3788" s="5" t="n">
        <f aca="false">RAW_DATA!I3784</f>
        <v>5</v>
      </c>
      <c r="J3788" s="2" t="str">
        <f aca="false">RAW_DATA!J3784</f>
        <v>No</v>
      </c>
      <c r="K3788" s="15" t="n">
        <f aca="false">IF(AND(F3788&lt;&gt;"",E3788&lt;&gt;""),DATEVALUE(F3788)-DATEVALUE(E3788),"")</f>
        <v>9</v>
      </c>
      <c r="L3788" s="4" t="n">
        <f aca="false">H3788*(1-I3788/100)</f>
        <v>3416.428</v>
      </c>
      <c r="M3788" s="4" t="n">
        <f aca="false">H3788*CALCULATIONS!$B$2</f>
        <v>2157.744</v>
      </c>
      <c r="N3788" s="4" t="n">
        <f aca="false">IF(J3788="Yes",H3788*CALCULATIONS!$B$3,0)</f>
        <v>0</v>
      </c>
      <c r="O3788" s="4" t="n">
        <f aca="false">L3788-M3788-N3788</f>
        <v>1258.684</v>
      </c>
      <c r="P3788" s="16" t="n">
        <f aca="false">IF(L3788&gt;0,O3788/L3788,"")</f>
        <v>0.368421052631579</v>
      </c>
    </row>
    <row r="3789" customFormat="false" ht="15" hidden="false" customHeight="false" outlineLevel="0" collapsed="false">
      <c r="A3789" s="2" t="str">
        <f aca="false">RAW_DATA!A3785</f>
        <v>ORD-103784</v>
      </c>
      <c r="B3789" s="2" t="str">
        <f aca="false">RAW_DATA!B3785</f>
        <v>CUST-3697</v>
      </c>
      <c r="C3789" s="2" t="str">
        <f aca="false">RAW_DATA!C3785</f>
        <v>Kids</v>
      </c>
      <c r="D3789" s="2" t="str">
        <f aca="false">RAW_DATA!D3785</f>
        <v>KID-UNIFORM-001</v>
      </c>
      <c r="E3789" s="14" t="str">
        <f aca="false">RAW_DATA!E3785</f>
        <v>2024-05-21</v>
      </c>
      <c r="F3789" s="14" t="str">
        <f aca="false">RAW_DATA!F3785</f>
        <v>2024-05-29</v>
      </c>
      <c r="G3789" s="2" t="str">
        <f aca="false">RAW_DATA!G3785</f>
        <v>Bagmati</v>
      </c>
      <c r="H3789" s="4" t="n">
        <f aca="false">RAW_DATA!H3785</f>
        <v>4024.06</v>
      </c>
      <c r="I3789" s="5" t="n">
        <f aca="false">RAW_DATA!I3785</f>
        <v>30</v>
      </c>
      <c r="J3789" s="2" t="str">
        <f aca="false">RAW_DATA!J3785</f>
        <v>No</v>
      </c>
      <c r="K3789" s="15" t="n">
        <f aca="false">IF(AND(F3789&lt;&gt;"",E3789&lt;&gt;""),DATEVALUE(F3789)-DATEVALUE(E3789),"")</f>
        <v>8</v>
      </c>
      <c r="L3789" s="4" t="n">
        <f aca="false">H3789*(1-I3789/100)</f>
        <v>2816.842</v>
      </c>
      <c r="M3789" s="4" t="n">
        <f aca="false">H3789*CALCULATIONS!$B$2</f>
        <v>2414.436</v>
      </c>
      <c r="N3789" s="4" t="n">
        <f aca="false">IF(J3789="Yes",H3789*CALCULATIONS!$B$3,0)</f>
        <v>0</v>
      </c>
      <c r="O3789" s="4" t="n">
        <f aca="false">L3789-M3789-N3789</f>
        <v>402.406</v>
      </c>
      <c r="P3789" s="16" t="n">
        <f aca="false">IF(L3789&gt;0,O3789/L3789,"")</f>
        <v>0.142857142857143</v>
      </c>
    </row>
    <row r="3790" customFormat="false" ht="15" hidden="false" customHeight="false" outlineLevel="0" collapsed="false">
      <c r="A3790" s="2" t="str">
        <f aca="false">RAW_DATA!A3786</f>
        <v>ORD-103785</v>
      </c>
      <c r="B3790" s="2" t="str">
        <f aca="false">RAW_DATA!B3786</f>
        <v>CUST-5956</v>
      </c>
      <c r="C3790" s="2" t="str">
        <f aca="false">RAW_DATA!C3786</f>
        <v>Women</v>
      </c>
      <c r="D3790" s="2" t="str">
        <f aca="false">RAW_DATA!D3786</f>
        <v>WOM-SCARF-001</v>
      </c>
      <c r="E3790" s="14" t="str">
        <f aca="false">RAW_DATA!E3786</f>
        <v>2024-01-24</v>
      </c>
      <c r="F3790" s="14" t="str">
        <f aca="false">RAW_DATA!F3786</f>
        <v>2024-02-01</v>
      </c>
      <c r="G3790" s="2" t="str">
        <f aca="false">RAW_DATA!G3786</f>
        <v>Madhesh</v>
      </c>
      <c r="H3790" s="4" t="n">
        <f aca="false">RAW_DATA!H3786</f>
        <v>864.68</v>
      </c>
      <c r="I3790" s="5" t="n">
        <f aca="false">RAW_DATA!I3786</f>
        <v>0</v>
      </c>
      <c r="J3790" s="2" t="str">
        <f aca="false">RAW_DATA!J3786</f>
        <v>No</v>
      </c>
      <c r="K3790" s="15" t="n">
        <f aca="false">IF(AND(F3790&lt;&gt;"",E3790&lt;&gt;""),DATEVALUE(F3790)-DATEVALUE(E3790),"")</f>
        <v>8</v>
      </c>
      <c r="L3790" s="4" t="n">
        <f aca="false">H3790*(1-I3790/100)</f>
        <v>864.68</v>
      </c>
      <c r="M3790" s="4" t="n">
        <f aca="false">H3790*CALCULATIONS!$B$2</f>
        <v>518.808</v>
      </c>
      <c r="N3790" s="4" t="n">
        <f aca="false">IF(J3790="Yes",H3790*CALCULATIONS!$B$3,0)</f>
        <v>0</v>
      </c>
      <c r="O3790" s="4" t="n">
        <f aca="false">L3790-M3790-N3790</f>
        <v>345.872</v>
      </c>
      <c r="P3790" s="16" t="n">
        <f aca="false">IF(L3790&gt;0,O3790/L3790,"")</f>
        <v>0.4</v>
      </c>
    </row>
    <row r="3791" customFormat="false" ht="15" hidden="false" customHeight="false" outlineLevel="0" collapsed="false">
      <c r="A3791" s="2" t="str">
        <f aca="false">RAW_DATA!A3787</f>
        <v>ORD-103786</v>
      </c>
      <c r="B3791" s="2" t="str">
        <f aca="false">RAW_DATA!B3787</f>
        <v>CUST-7772</v>
      </c>
      <c r="C3791" s="2" t="str">
        <f aca="false">RAW_DATA!C3787</f>
        <v>Men</v>
      </c>
      <c r="D3791" s="2" t="str">
        <f aca="false">RAW_DATA!D3787</f>
        <v>MEN-JACKET-001</v>
      </c>
      <c r="E3791" s="14" t="str">
        <f aca="false">RAW_DATA!E3787</f>
        <v>2024-12-30</v>
      </c>
      <c r="F3791" s="14" t="str">
        <f aca="false">RAW_DATA!F3787</f>
        <v>2025-01-05</v>
      </c>
      <c r="G3791" s="2" t="str">
        <f aca="false">RAW_DATA!G3787</f>
        <v>Gandaki</v>
      </c>
      <c r="H3791" s="4" t="n">
        <f aca="false">RAW_DATA!H3787</f>
        <v>5782.3</v>
      </c>
      <c r="I3791" s="5" t="n">
        <f aca="false">RAW_DATA!I3787</f>
        <v>15</v>
      </c>
      <c r="J3791" s="2" t="str">
        <f aca="false">RAW_DATA!J3787</f>
        <v>No</v>
      </c>
      <c r="K3791" s="15" t="n">
        <f aca="false">IF(AND(F3791&lt;&gt;"",E3791&lt;&gt;""),DATEVALUE(F3791)-DATEVALUE(E3791),"")</f>
        <v>6</v>
      </c>
      <c r="L3791" s="4" t="n">
        <f aca="false">H3791*(1-I3791/100)</f>
        <v>4914.955</v>
      </c>
      <c r="M3791" s="4" t="n">
        <f aca="false">H3791*CALCULATIONS!$B$2</f>
        <v>3469.38</v>
      </c>
      <c r="N3791" s="4" t="n">
        <f aca="false">IF(J3791="Yes",H3791*CALCULATIONS!$B$3,0)</f>
        <v>0</v>
      </c>
      <c r="O3791" s="4" t="n">
        <f aca="false">L3791-M3791-N3791</f>
        <v>1445.575</v>
      </c>
      <c r="P3791" s="16" t="n">
        <f aca="false">IF(L3791&gt;0,O3791/L3791,"")</f>
        <v>0.294117647058824</v>
      </c>
    </row>
    <row r="3792" customFormat="false" ht="15" hidden="false" customHeight="false" outlineLevel="0" collapsed="false">
      <c r="A3792" s="2" t="str">
        <f aca="false">RAW_DATA!A3788</f>
        <v>ORD-103787</v>
      </c>
      <c r="B3792" s="2" t="str">
        <f aca="false">RAW_DATA!B3788</f>
        <v>CUST-3143</v>
      </c>
      <c r="C3792" s="2" t="str">
        <f aca="false">RAW_DATA!C3788</f>
        <v>Women</v>
      </c>
      <c r="D3792" s="2" t="str">
        <f aca="false">RAW_DATA!D3788</f>
        <v>WOM-CARDIGAN-001</v>
      </c>
      <c r="E3792" s="14" t="str">
        <f aca="false">RAW_DATA!E3788</f>
        <v>2024-08-31</v>
      </c>
      <c r="F3792" s="14" t="str">
        <f aca="false">RAW_DATA!F3788</f>
        <v>2024-09-06</v>
      </c>
      <c r="G3792" s="2" t="str">
        <f aca="false">RAW_DATA!G3788</f>
        <v>Gandaki</v>
      </c>
      <c r="H3792" s="4" t="n">
        <f aca="false">RAW_DATA!H3788</f>
        <v>12649.11</v>
      </c>
      <c r="I3792" s="5" t="n">
        <f aca="false">RAW_DATA!I3788</f>
        <v>0</v>
      </c>
      <c r="J3792" s="2" t="str">
        <f aca="false">RAW_DATA!J3788</f>
        <v>Yes</v>
      </c>
      <c r="K3792" s="15" t="n">
        <f aca="false">IF(AND(F3792&lt;&gt;"",E3792&lt;&gt;""),DATEVALUE(F3792)-DATEVALUE(E3792),"")</f>
        <v>6</v>
      </c>
      <c r="L3792" s="4" t="n">
        <f aca="false">H3792*(1-I3792/100)</f>
        <v>12649.11</v>
      </c>
      <c r="M3792" s="4" t="n">
        <f aca="false">H3792*CALCULATIONS!$B$2</f>
        <v>7589.466</v>
      </c>
      <c r="N3792" s="4" t="n">
        <f aca="false">IF(J3792="Yes",H3792*CALCULATIONS!$B$3,0)</f>
        <v>2529.822</v>
      </c>
      <c r="O3792" s="4" t="n">
        <f aca="false">L3792-M3792-N3792</f>
        <v>2529.822</v>
      </c>
      <c r="P3792" s="16" t="n">
        <f aca="false">IF(L3792&gt;0,O3792/L3792,"")</f>
        <v>0.2</v>
      </c>
    </row>
    <row r="3793" customFormat="false" ht="15" hidden="false" customHeight="false" outlineLevel="0" collapsed="false">
      <c r="A3793" s="2" t="str">
        <f aca="false">RAW_DATA!A3789</f>
        <v>ORD-103788</v>
      </c>
      <c r="B3793" s="2" t="str">
        <f aca="false">RAW_DATA!B3789</f>
        <v>CUST-4597</v>
      </c>
      <c r="C3793" s="2" t="str">
        <f aca="false">RAW_DATA!C3789</f>
        <v>Men</v>
      </c>
      <c r="D3793" s="2" t="str">
        <f aca="false">RAW_DATA!D3789</f>
        <v>MEN-KURTA-001</v>
      </c>
      <c r="E3793" s="14" t="str">
        <f aca="false">RAW_DATA!E3789</f>
        <v>2024-04-21</v>
      </c>
      <c r="F3793" s="14" t="str">
        <f aca="false">RAW_DATA!F3789</f>
        <v>2024-04-26</v>
      </c>
      <c r="G3793" s="2" t="str">
        <f aca="false">RAW_DATA!G3789</f>
        <v>Gandaki</v>
      </c>
      <c r="H3793" s="4" t="n">
        <f aca="false">RAW_DATA!H3789</f>
        <v>9301.56</v>
      </c>
      <c r="I3793" s="5" t="n">
        <f aca="false">RAW_DATA!I3789</f>
        <v>15</v>
      </c>
      <c r="J3793" s="2" t="str">
        <f aca="false">RAW_DATA!J3789</f>
        <v>No</v>
      </c>
      <c r="K3793" s="15" t="n">
        <f aca="false">IF(AND(F3793&lt;&gt;"",E3793&lt;&gt;""),DATEVALUE(F3793)-DATEVALUE(E3793),"")</f>
        <v>5</v>
      </c>
      <c r="L3793" s="4" t="n">
        <f aca="false">H3793*(1-I3793/100)</f>
        <v>7906.326</v>
      </c>
      <c r="M3793" s="4" t="n">
        <f aca="false">H3793*CALCULATIONS!$B$2</f>
        <v>5580.936</v>
      </c>
      <c r="N3793" s="4" t="n">
        <f aca="false">IF(J3793="Yes",H3793*CALCULATIONS!$B$3,0)</f>
        <v>0</v>
      </c>
      <c r="O3793" s="4" t="n">
        <f aca="false">L3793-M3793-N3793</f>
        <v>2325.39</v>
      </c>
      <c r="P3793" s="16" t="n">
        <f aca="false">IF(L3793&gt;0,O3793/L3793,"")</f>
        <v>0.294117647058824</v>
      </c>
    </row>
    <row r="3794" customFormat="false" ht="15" hidden="false" customHeight="false" outlineLevel="0" collapsed="false">
      <c r="A3794" s="2" t="str">
        <f aca="false">RAW_DATA!A3790</f>
        <v>ORD-103789</v>
      </c>
      <c r="B3794" s="2" t="str">
        <f aca="false">RAW_DATA!B3790</f>
        <v>CUST-4050</v>
      </c>
      <c r="C3794" s="2" t="str">
        <f aca="false">RAW_DATA!C3790</f>
        <v>Women</v>
      </c>
      <c r="D3794" s="2" t="str">
        <f aca="false">RAW_DATA!D3790</f>
        <v>WOM-SUIT-001</v>
      </c>
      <c r="E3794" s="14" t="str">
        <f aca="false">RAW_DATA!E3790</f>
        <v>2024-04-17</v>
      </c>
      <c r="F3794" s="14" t="str">
        <f aca="false">RAW_DATA!F3790</f>
        <v>2024-04-20</v>
      </c>
      <c r="G3794" s="2" t="str">
        <f aca="false">RAW_DATA!G3790</f>
        <v>Sudurpashchim</v>
      </c>
      <c r="H3794" s="4" t="n">
        <f aca="false">RAW_DATA!H3790</f>
        <v>13078.54</v>
      </c>
      <c r="I3794" s="5" t="n">
        <f aca="false">RAW_DATA!I3790</f>
        <v>20</v>
      </c>
      <c r="J3794" s="2" t="str">
        <f aca="false">RAW_DATA!J3790</f>
        <v>Yes</v>
      </c>
      <c r="K3794" s="15" t="n">
        <f aca="false">IF(AND(F3794&lt;&gt;"",E3794&lt;&gt;""),DATEVALUE(F3794)-DATEVALUE(E3794),"")</f>
        <v>3</v>
      </c>
      <c r="L3794" s="4" t="n">
        <f aca="false">H3794*(1-I3794/100)</f>
        <v>10462.832</v>
      </c>
      <c r="M3794" s="4" t="n">
        <f aca="false">H3794*CALCULATIONS!$B$2</f>
        <v>7847.124</v>
      </c>
      <c r="N3794" s="4" t="n">
        <f aca="false">IF(J3794="Yes",H3794*CALCULATIONS!$B$3,0)</f>
        <v>2615.708</v>
      </c>
      <c r="O3794" s="4" t="n">
        <f aca="false">L3794-M3794-N3794</f>
        <v>0</v>
      </c>
      <c r="P3794" s="16" t="n">
        <f aca="false">IF(L3794&gt;0,O3794/L3794,"")</f>
        <v>0</v>
      </c>
    </row>
    <row r="3795" customFormat="false" ht="15" hidden="false" customHeight="false" outlineLevel="0" collapsed="false">
      <c r="A3795" s="2" t="str">
        <f aca="false">RAW_DATA!A3791</f>
        <v>ORD-103790</v>
      </c>
      <c r="B3795" s="2" t="str">
        <f aca="false">RAW_DATA!B3791</f>
        <v>CUST-2927</v>
      </c>
      <c r="C3795" s="2" t="str">
        <f aca="false">RAW_DATA!C3791</f>
        <v>Men</v>
      </c>
      <c r="D3795" s="2" t="str">
        <f aca="false">RAW_DATA!D3791</f>
        <v>MEN-KURTA-001</v>
      </c>
      <c r="E3795" s="14" t="str">
        <f aca="false">RAW_DATA!E3791</f>
        <v>2024-08-12</v>
      </c>
      <c r="F3795" s="14" t="str">
        <f aca="false">RAW_DATA!F3791</f>
        <v>2024-08-13</v>
      </c>
      <c r="G3795" s="2" t="str">
        <f aca="false">RAW_DATA!G3791</f>
        <v>Madhesh</v>
      </c>
      <c r="H3795" s="4" t="n">
        <f aca="false">RAW_DATA!H3791</f>
        <v>1093.88</v>
      </c>
      <c r="I3795" s="5" t="n">
        <f aca="false">RAW_DATA!I3791</f>
        <v>20</v>
      </c>
      <c r="J3795" s="2" t="str">
        <f aca="false">RAW_DATA!J3791</f>
        <v>No</v>
      </c>
      <c r="K3795" s="15" t="n">
        <f aca="false">IF(AND(F3795&lt;&gt;"",E3795&lt;&gt;""),DATEVALUE(F3795)-DATEVALUE(E3795),"")</f>
        <v>1</v>
      </c>
      <c r="L3795" s="4" t="n">
        <f aca="false">H3795*(1-I3795/100)</f>
        <v>875.104</v>
      </c>
      <c r="M3795" s="4" t="n">
        <f aca="false">H3795*CALCULATIONS!$B$2</f>
        <v>656.328</v>
      </c>
      <c r="N3795" s="4" t="n">
        <f aca="false">IF(J3795="Yes",H3795*CALCULATIONS!$B$3,0)</f>
        <v>0</v>
      </c>
      <c r="O3795" s="4" t="n">
        <f aca="false">L3795-M3795-N3795</f>
        <v>218.776</v>
      </c>
      <c r="P3795" s="16" t="n">
        <f aca="false">IF(L3795&gt;0,O3795/L3795,"")</f>
        <v>0.25</v>
      </c>
    </row>
    <row r="3796" customFormat="false" ht="15" hidden="false" customHeight="false" outlineLevel="0" collapsed="false">
      <c r="A3796" s="2" t="str">
        <f aca="false">RAW_DATA!A3792</f>
        <v>ORD-103791</v>
      </c>
      <c r="B3796" s="2" t="str">
        <f aca="false">RAW_DATA!B3792</f>
        <v>CUST-9132</v>
      </c>
      <c r="C3796" s="2" t="str">
        <f aca="false">RAW_DATA!C3792</f>
        <v>Kids</v>
      </c>
      <c r="D3796" s="2" t="str">
        <f aca="false">RAW_DATA!D3792</f>
        <v>KID-ONESIE-001</v>
      </c>
      <c r="E3796" s="14" t="str">
        <f aca="false">RAW_DATA!E3792</f>
        <v>2024-06-07</v>
      </c>
      <c r="F3796" s="14" t="str">
        <f aca="false">RAW_DATA!F3792</f>
        <v>2024-06-12</v>
      </c>
      <c r="G3796" s="2" t="str">
        <f aca="false">RAW_DATA!G3792</f>
        <v>Bagmati</v>
      </c>
      <c r="H3796" s="4" t="n">
        <f aca="false">RAW_DATA!H3792</f>
        <v>8555.85</v>
      </c>
      <c r="I3796" s="5" t="n">
        <f aca="false">RAW_DATA!I3792</f>
        <v>15</v>
      </c>
      <c r="J3796" s="2" t="str">
        <f aca="false">RAW_DATA!J3792</f>
        <v>No</v>
      </c>
      <c r="K3796" s="15" t="n">
        <f aca="false">IF(AND(F3796&lt;&gt;"",E3796&lt;&gt;""),DATEVALUE(F3796)-DATEVALUE(E3796),"")</f>
        <v>5</v>
      </c>
      <c r="L3796" s="4" t="n">
        <f aca="false">H3796*(1-I3796/100)</f>
        <v>7272.4725</v>
      </c>
      <c r="M3796" s="4" t="n">
        <f aca="false">H3796*CALCULATIONS!$B$2</f>
        <v>5133.51</v>
      </c>
      <c r="N3796" s="4" t="n">
        <f aca="false">IF(J3796="Yes",H3796*CALCULATIONS!$B$3,0)</f>
        <v>0</v>
      </c>
      <c r="O3796" s="4" t="n">
        <f aca="false">L3796-M3796-N3796</f>
        <v>2138.9625</v>
      </c>
      <c r="P3796" s="16" t="n">
        <f aca="false">IF(L3796&gt;0,O3796/L3796,"")</f>
        <v>0.294117647058824</v>
      </c>
    </row>
    <row r="3797" customFormat="false" ht="15" hidden="false" customHeight="false" outlineLevel="0" collapsed="false">
      <c r="A3797" s="2" t="str">
        <f aca="false">RAW_DATA!A3793</f>
        <v>ORD-103792</v>
      </c>
      <c r="B3797" s="2" t="str">
        <f aca="false">RAW_DATA!B3793</f>
        <v>CUST-8361</v>
      </c>
      <c r="C3797" s="2" t="str">
        <f aca="false">RAW_DATA!C3793</f>
        <v>Men</v>
      </c>
      <c r="D3797" s="2" t="str">
        <f aca="false">RAW_DATA!D3793</f>
        <v>MEN-TSHIRT-001</v>
      </c>
      <c r="E3797" s="14" t="str">
        <f aca="false">RAW_DATA!E3793</f>
        <v>2024-06-29</v>
      </c>
      <c r="F3797" s="14" t="str">
        <f aca="false">RAW_DATA!F3793</f>
        <v>2024-07-04</v>
      </c>
      <c r="G3797" s="2" t="str">
        <f aca="false">RAW_DATA!G3793</f>
        <v>Bagmati</v>
      </c>
      <c r="H3797" s="4" t="n">
        <f aca="false">RAW_DATA!H3793</f>
        <v>6082.44</v>
      </c>
      <c r="I3797" s="5" t="n">
        <f aca="false">RAW_DATA!I3793</f>
        <v>15</v>
      </c>
      <c r="J3797" s="2" t="str">
        <f aca="false">RAW_DATA!J3793</f>
        <v>Yes</v>
      </c>
      <c r="K3797" s="15" t="n">
        <f aca="false">IF(AND(F3797&lt;&gt;"",E3797&lt;&gt;""),DATEVALUE(F3797)-DATEVALUE(E3797),"")</f>
        <v>5</v>
      </c>
      <c r="L3797" s="4" t="n">
        <f aca="false">H3797*(1-I3797/100)</f>
        <v>5170.074</v>
      </c>
      <c r="M3797" s="4" t="n">
        <f aca="false">H3797*CALCULATIONS!$B$2</f>
        <v>3649.464</v>
      </c>
      <c r="N3797" s="4" t="n">
        <f aca="false">IF(J3797="Yes",H3797*CALCULATIONS!$B$3,0)</f>
        <v>1216.488</v>
      </c>
      <c r="O3797" s="4" t="n">
        <f aca="false">L3797-M3797-N3797</f>
        <v>304.122</v>
      </c>
      <c r="P3797" s="16" t="n">
        <f aca="false">IF(L3797&gt;0,O3797/L3797,"")</f>
        <v>0.0588235294117647</v>
      </c>
    </row>
    <row r="3798" customFormat="false" ht="15" hidden="false" customHeight="false" outlineLevel="0" collapsed="false">
      <c r="A3798" s="2" t="str">
        <f aca="false">RAW_DATA!A3794</f>
        <v>ORD-103793</v>
      </c>
      <c r="B3798" s="2" t="str">
        <f aca="false">RAW_DATA!B3794</f>
        <v>CUST-9827</v>
      </c>
      <c r="C3798" s="2" t="str">
        <f aca="false">RAW_DATA!C3794</f>
        <v>Men</v>
      </c>
      <c r="D3798" s="2" t="str">
        <f aca="false">RAW_DATA!D3794</f>
        <v>MEN-JEANS-001</v>
      </c>
      <c r="E3798" s="14" t="str">
        <f aca="false">RAW_DATA!E3794</f>
        <v>2024-03-02</v>
      </c>
      <c r="F3798" s="14" t="str">
        <f aca="false">RAW_DATA!F3794</f>
        <v>2024-03-12</v>
      </c>
      <c r="G3798" s="2" t="str">
        <f aca="false">RAW_DATA!G3794</f>
        <v>Bagmati</v>
      </c>
      <c r="H3798" s="4" t="n">
        <f aca="false">RAW_DATA!H3794</f>
        <v>12861.25</v>
      </c>
      <c r="I3798" s="5" t="n">
        <f aca="false">RAW_DATA!I3794</f>
        <v>20</v>
      </c>
      <c r="J3798" s="2" t="str">
        <f aca="false">RAW_DATA!J3794</f>
        <v>No</v>
      </c>
      <c r="K3798" s="15" t="n">
        <f aca="false">IF(AND(F3798&lt;&gt;"",E3798&lt;&gt;""),DATEVALUE(F3798)-DATEVALUE(E3798),"")</f>
        <v>10</v>
      </c>
      <c r="L3798" s="4" t="n">
        <f aca="false">H3798*(1-I3798/100)</f>
        <v>10289</v>
      </c>
      <c r="M3798" s="4" t="n">
        <f aca="false">H3798*CALCULATIONS!$B$2</f>
        <v>7716.75</v>
      </c>
      <c r="N3798" s="4" t="n">
        <f aca="false">IF(J3798="Yes",H3798*CALCULATIONS!$B$3,0)</f>
        <v>0</v>
      </c>
      <c r="O3798" s="4" t="n">
        <f aca="false">L3798-M3798-N3798</f>
        <v>2572.25</v>
      </c>
      <c r="P3798" s="16" t="n">
        <f aca="false">IF(L3798&gt;0,O3798/L3798,"")</f>
        <v>0.25</v>
      </c>
    </row>
    <row r="3799" customFormat="false" ht="15" hidden="false" customHeight="false" outlineLevel="0" collapsed="false">
      <c r="A3799" s="2" t="str">
        <f aca="false">RAW_DATA!A3795</f>
        <v>ORD-103794</v>
      </c>
      <c r="B3799" s="2" t="str">
        <f aca="false">RAW_DATA!B3795</f>
        <v>CUST-3703</v>
      </c>
      <c r="C3799" s="2" t="str">
        <f aca="false">RAW_DATA!C3795</f>
        <v>Men</v>
      </c>
      <c r="D3799" s="2" t="str">
        <f aca="false">RAW_DATA!D3795</f>
        <v>MEN-KURTA-001</v>
      </c>
      <c r="E3799" s="14" t="str">
        <f aca="false">RAW_DATA!E3795</f>
        <v>2024-09-14</v>
      </c>
      <c r="F3799" s="14" t="str">
        <f aca="false">RAW_DATA!F3795</f>
        <v>2024-09-19</v>
      </c>
      <c r="G3799" s="2" t="str">
        <f aca="false">RAW_DATA!G3795</f>
        <v>Karnali</v>
      </c>
      <c r="H3799" s="4" t="n">
        <f aca="false">RAW_DATA!H3795</f>
        <v>12951.4</v>
      </c>
      <c r="I3799" s="5" t="n">
        <f aca="false">RAW_DATA!I3795</f>
        <v>5</v>
      </c>
      <c r="J3799" s="2" t="str">
        <f aca="false">RAW_DATA!J3795</f>
        <v>No</v>
      </c>
      <c r="K3799" s="15" t="n">
        <f aca="false">IF(AND(F3799&lt;&gt;"",E3799&lt;&gt;""),DATEVALUE(F3799)-DATEVALUE(E3799),"")</f>
        <v>5</v>
      </c>
      <c r="L3799" s="4" t="n">
        <f aca="false">H3799*(1-I3799/100)</f>
        <v>12303.83</v>
      </c>
      <c r="M3799" s="4" t="n">
        <f aca="false">H3799*CALCULATIONS!$B$2</f>
        <v>7770.84</v>
      </c>
      <c r="N3799" s="4" t="n">
        <f aca="false">IF(J3799="Yes",H3799*CALCULATIONS!$B$3,0)</f>
        <v>0</v>
      </c>
      <c r="O3799" s="4" t="n">
        <f aca="false">L3799-M3799-N3799</f>
        <v>4532.99</v>
      </c>
      <c r="P3799" s="16" t="n">
        <f aca="false">IF(L3799&gt;0,O3799/L3799,"")</f>
        <v>0.368421052631579</v>
      </c>
    </row>
    <row r="3800" customFormat="false" ht="15" hidden="false" customHeight="false" outlineLevel="0" collapsed="false">
      <c r="A3800" s="2" t="str">
        <f aca="false">RAW_DATA!A3796</f>
        <v>ORD-103795</v>
      </c>
      <c r="B3800" s="2" t="str">
        <f aca="false">RAW_DATA!B3796</f>
        <v>CUST-4236</v>
      </c>
      <c r="C3800" s="2" t="str">
        <f aca="false">RAW_DATA!C3796</f>
        <v>Women</v>
      </c>
      <c r="D3800" s="2" t="str">
        <f aca="false">RAW_DATA!D3796</f>
        <v>WOM-JEANS-001</v>
      </c>
      <c r="E3800" s="14" t="str">
        <f aca="false">RAW_DATA!E3796</f>
        <v>2024-12-28</v>
      </c>
      <c r="F3800" s="14" t="str">
        <f aca="false">RAW_DATA!F3796</f>
        <v>2025-01-06</v>
      </c>
      <c r="G3800" s="2" t="str">
        <f aca="false">RAW_DATA!G3796</f>
        <v>Lumbini</v>
      </c>
      <c r="H3800" s="4" t="n">
        <f aca="false">RAW_DATA!H3796</f>
        <v>6686.59</v>
      </c>
      <c r="I3800" s="5" t="n">
        <f aca="false">RAW_DATA!I3796</f>
        <v>5</v>
      </c>
      <c r="J3800" s="2" t="str">
        <f aca="false">RAW_DATA!J3796</f>
        <v>No</v>
      </c>
      <c r="K3800" s="15" t="n">
        <f aca="false">IF(AND(F3800&lt;&gt;"",E3800&lt;&gt;""),DATEVALUE(F3800)-DATEVALUE(E3800),"")</f>
        <v>9</v>
      </c>
      <c r="L3800" s="4" t="n">
        <f aca="false">H3800*(1-I3800/100)</f>
        <v>6352.2605</v>
      </c>
      <c r="M3800" s="4" t="n">
        <f aca="false">H3800*CALCULATIONS!$B$2</f>
        <v>4011.954</v>
      </c>
      <c r="N3800" s="4" t="n">
        <f aca="false">IF(J3800="Yes",H3800*CALCULATIONS!$B$3,0)</f>
        <v>0</v>
      </c>
      <c r="O3800" s="4" t="n">
        <f aca="false">L3800-M3800-N3800</f>
        <v>2340.3065</v>
      </c>
      <c r="P3800" s="16" t="n">
        <f aca="false">IF(L3800&gt;0,O3800/L3800,"")</f>
        <v>0.368421052631579</v>
      </c>
    </row>
    <row r="3801" customFormat="false" ht="15" hidden="false" customHeight="false" outlineLevel="0" collapsed="false">
      <c r="A3801" s="2" t="str">
        <f aca="false">RAW_DATA!A3797</f>
        <v>ORD-103796</v>
      </c>
      <c r="B3801" s="2" t="str">
        <f aca="false">RAW_DATA!B3797</f>
        <v>CUST-1601</v>
      </c>
      <c r="C3801" s="2" t="str">
        <f aca="false">RAW_DATA!C3797</f>
        <v>Kids</v>
      </c>
      <c r="D3801" s="2" t="str">
        <f aca="false">RAW_DATA!D3797</f>
        <v>KID-JACKET-001</v>
      </c>
      <c r="E3801" s="14" t="str">
        <f aca="false">RAW_DATA!E3797</f>
        <v>2024-08-08</v>
      </c>
      <c r="F3801" s="14" t="str">
        <f aca="false">RAW_DATA!F3797</f>
        <v>2024-08-14</v>
      </c>
      <c r="G3801" s="2" t="str">
        <f aca="false">RAW_DATA!G3797</f>
        <v>Lumbini</v>
      </c>
      <c r="H3801" s="4" t="n">
        <f aca="false">RAW_DATA!H3797</f>
        <v>9835.78</v>
      </c>
      <c r="I3801" s="5" t="n">
        <f aca="false">RAW_DATA!I3797</f>
        <v>10</v>
      </c>
      <c r="J3801" s="2" t="str">
        <f aca="false">RAW_DATA!J3797</f>
        <v>No</v>
      </c>
      <c r="K3801" s="15" t="n">
        <f aca="false">IF(AND(F3801&lt;&gt;"",E3801&lt;&gt;""),DATEVALUE(F3801)-DATEVALUE(E3801),"")</f>
        <v>6</v>
      </c>
      <c r="L3801" s="4" t="n">
        <f aca="false">H3801*(1-I3801/100)</f>
        <v>8852.202</v>
      </c>
      <c r="M3801" s="4" t="n">
        <f aca="false">H3801*CALCULATIONS!$B$2</f>
        <v>5901.468</v>
      </c>
      <c r="N3801" s="4" t="n">
        <f aca="false">IF(J3801="Yes",H3801*CALCULATIONS!$B$3,0)</f>
        <v>0</v>
      </c>
      <c r="O3801" s="4" t="n">
        <f aca="false">L3801-M3801-N3801</f>
        <v>2950.734</v>
      </c>
      <c r="P3801" s="16" t="n">
        <f aca="false">IF(L3801&gt;0,O3801/L3801,"")</f>
        <v>0.333333333333333</v>
      </c>
    </row>
    <row r="3802" customFormat="false" ht="15" hidden="false" customHeight="false" outlineLevel="0" collapsed="false">
      <c r="A3802" s="2" t="str">
        <f aca="false">RAW_DATA!A3798</f>
        <v>ORD-103797</v>
      </c>
      <c r="B3802" s="2" t="str">
        <f aca="false">RAW_DATA!B3798</f>
        <v>CUST-2548</v>
      </c>
      <c r="C3802" s="2" t="str">
        <f aca="false">RAW_DATA!C3798</f>
        <v>Kids</v>
      </c>
      <c r="D3802" s="2" t="str">
        <f aca="false">RAW_DATA!D3798</f>
        <v>KID-SHORTS-001</v>
      </c>
      <c r="E3802" s="14" t="str">
        <f aca="false">RAW_DATA!E3798</f>
        <v>2024-05-19</v>
      </c>
      <c r="F3802" s="14" t="str">
        <f aca="false">RAW_DATA!F3798</f>
        <v>2024-05-25</v>
      </c>
      <c r="G3802" s="2" t="str">
        <f aca="false">RAW_DATA!G3798</f>
        <v>Lumbini</v>
      </c>
      <c r="H3802" s="4" t="n">
        <f aca="false">RAW_DATA!H3798</f>
        <v>970.69</v>
      </c>
      <c r="I3802" s="5" t="n">
        <f aca="false">RAW_DATA!I3798</f>
        <v>15</v>
      </c>
      <c r="J3802" s="2" t="str">
        <f aca="false">RAW_DATA!J3798</f>
        <v>No</v>
      </c>
      <c r="K3802" s="15" t="n">
        <f aca="false">IF(AND(F3802&lt;&gt;"",E3802&lt;&gt;""),DATEVALUE(F3802)-DATEVALUE(E3802),"")</f>
        <v>6</v>
      </c>
      <c r="L3802" s="4" t="n">
        <f aca="false">H3802*(1-I3802/100)</f>
        <v>825.0865</v>
      </c>
      <c r="M3802" s="4" t="n">
        <f aca="false">H3802*CALCULATIONS!$B$2</f>
        <v>582.414</v>
      </c>
      <c r="N3802" s="4" t="n">
        <f aca="false">IF(J3802="Yes",H3802*CALCULATIONS!$B$3,0)</f>
        <v>0</v>
      </c>
      <c r="O3802" s="4" t="n">
        <f aca="false">L3802-M3802-N3802</f>
        <v>242.6725</v>
      </c>
      <c r="P3802" s="16" t="n">
        <f aca="false">IF(L3802&gt;0,O3802/L3802,"")</f>
        <v>0.294117647058824</v>
      </c>
    </row>
    <row r="3803" customFormat="false" ht="15" hidden="false" customHeight="false" outlineLevel="0" collapsed="false">
      <c r="A3803" s="2" t="str">
        <f aca="false">RAW_DATA!A3799</f>
        <v>ORD-103798</v>
      </c>
      <c r="B3803" s="2" t="str">
        <f aca="false">RAW_DATA!B3799</f>
        <v>CUST-2500</v>
      </c>
      <c r="C3803" s="2" t="str">
        <f aca="false">RAW_DATA!C3799</f>
        <v>Men</v>
      </c>
      <c r="D3803" s="2" t="str">
        <f aca="false">RAW_DATA!D3799</f>
        <v>MEN-JACKET-001</v>
      </c>
      <c r="E3803" s="14" t="str">
        <f aca="false">RAW_DATA!E3799</f>
        <v>2024-06-23</v>
      </c>
      <c r="F3803" s="14" t="str">
        <f aca="false">RAW_DATA!F3799</f>
        <v>2024-06-29</v>
      </c>
      <c r="G3803" s="2" t="str">
        <f aca="false">RAW_DATA!G3799</f>
        <v>Lumbini</v>
      </c>
      <c r="H3803" s="4" t="n">
        <f aca="false">RAW_DATA!H3799</f>
        <v>3480.97</v>
      </c>
      <c r="I3803" s="5" t="n">
        <f aca="false">RAW_DATA!I3799</f>
        <v>10</v>
      </c>
      <c r="J3803" s="2" t="str">
        <f aca="false">RAW_DATA!J3799</f>
        <v>No</v>
      </c>
      <c r="K3803" s="15" t="n">
        <f aca="false">IF(AND(F3803&lt;&gt;"",E3803&lt;&gt;""),DATEVALUE(F3803)-DATEVALUE(E3803),"")</f>
        <v>6</v>
      </c>
      <c r="L3803" s="4" t="n">
        <f aca="false">H3803*(1-I3803/100)</f>
        <v>3132.873</v>
      </c>
      <c r="M3803" s="4" t="n">
        <f aca="false">H3803*CALCULATIONS!$B$2</f>
        <v>2088.582</v>
      </c>
      <c r="N3803" s="4" t="n">
        <f aca="false">IF(J3803="Yes",H3803*CALCULATIONS!$B$3,0)</f>
        <v>0</v>
      </c>
      <c r="O3803" s="4" t="n">
        <f aca="false">L3803-M3803-N3803</f>
        <v>1044.291</v>
      </c>
      <c r="P3803" s="16" t="n">
        <f aca="false">IF(L3803&gt;0,O3803/L3803,"")</f>
        <v>0.333333333333333</v>
      </c>
    </row>
    <row r="3804" customFormat="false" ht="15" hidden="false" customHeight="false" outlineLevel="0" collapsed="false">
      <c r="A3804" s="2" t="str">
        <f aca="false">RAW_DATA!A3800</f>
        <v>ORD-103799</v>
      </c>
      <c r="B3804" s="2" t="str">
        <f aca="false">RAW_DATA!B3800</f>
        <v>CUST-3970</v>
      </c>
      <c r="C3804" s="2" t="str">
        <f aca="false">RAW_DATA!C3800</f>
        <v>Men</v>
      </c>
      <c r="D3804" s="2" t="str">
        <f aca="false">RAW_DATA!D3800</f>
        <v>MEN-CHINO-001</v>
      </c>
      <c r="E3804" s="14" t="str">
        <f aca="false">RAW_DATA!E3800</f>
        <v>2024-06-28</v>
      </c>
      <c r="F3804" s="14" t="str">
        <f aca="false">RAW_DATA!F3800</f>
        <v>2024-06-30</v>
      </c>
      <c r="G3804" s="2" t="str">
        <f aca="false">RAW_DATA!G3800</f>
        <v>Lumbini</v>
      </c>
      <c r="H3804" s="4" t="n">
        <f aca="false">RAW_DATA!H3800</f>
        <v>12075.89</v>
      </c>
      <c r="I3804" s="5" t="n">
        <f aca="false">RAW_DATA!I3800</f>
        <v>30</v>
      </c>
      <c r="J3804" s="2" t="str">
        <f aca="false">RAW_DATA!J3800</f>
        <v>No</v>
      </c>
      <c r="K3804" s="15" t="n">
        <f aca="false">IF(AND(F3804&lt;&gt;"",E3804&lt;&gt;""),DATEVALUE(F3804)-DATEVALUE(E3804),"")</f>
        <v>2</v>
      </c>
      <c r="L3804" s="4" t="n">
        <f aca="false">H3804*(1-I3804/100)</f>
        <v>8453.123</v>
      </c>
      <c r="M3804" s="4" t="n">
        <f aca="false">H3804*CALCULATIONS!$B$2</f>
        <v>7245.534</v>
      </c>
      <c r="N3804" s="4" t="n">
        <f aca="false">IF(J3804="Yes",H3804*CALCULATIONS!$B$3,0)</f>
        <v>0</v>
      </c>
      <c r="O3804" s="4" t="n">
        <f aca="false">L3804-M3804-N3804</f>
        <v>1207.589</v>
      </c>
      <c r="P3804" s="16" t="n">
        <f aca="false">IF(L3804&gt;0,O3804/L3804,"")</f>
        <v>0.142857142857143</v>
      </c>
    </row>
    <row r="3805" customFormat="false" ht="15" hidden="false" customHeight="false" outlineLevel="0" collapsed="false">
      <c r="A3805" s="2" t="str">
        <f aca="false">RAW_DATA!A3801</f>
        <v>ORD-103800</v>
      </c>
      <c r="B3805" s="2" t="str">
        <f aca="false">RAW_DATA!B3801</f>
        <v>CUST-6028</v>
      </c>
      <c r="C3805" s="2" t="str">
        <f aca="false">RAW_DATA!C3801</f>
        <v>Men</v>
      </c>
      <c r="D3805" s="2" t="str">
        <f aca="false">RAW_DATA!D3801</f>
        <v>MEN-POLO-001</v>
      </c>
      <c r="E3805" s="14" t="str">
        <f aca="false">RAW_DATA!E3801</f>
        <v>2024-02-15</v>
      </c>
      <c r="F3805" s="14" t="str">
        <f aca="false">RAW_DATA!F3801</f>
        <v>2024-02-20</v>
      </c>
      <c r="G3805" s="2" t="str">
        <f aca="false">RAW_DATA!G3801</f>
        <v>Lumbini</v>
      </c>
      <c r="H3805" s="4" t="n">
        <f aca="false">RAW_DATA!H3801</f>
        <v>8581.29</v>
      </c>
      <c r="I3805" s="5" t="n">
        <f aca="false">RAW_DATA!I3801</f>
        <v>15</v>
      </c>
      <c r="J3805" s="2" t="str">
        <f aca="false">RAW_DATA!J3801</f>
        <v>No</v>
      </c>
      <c r="K3805" s="15" t="n">
        <f aca="false">IF(AND(F3805&lt;&gt;"",E3805&lt;&gt;""),DATEVALUE(F3805)-DATEVALUE(E3805),"")</f>
        <v>5</v>
      </c>
      <c r="L3805" s="4" t="n">
        <f aca="false">H3805*(1-I3805/100)</f>
        <v>7294.0965</v>
      </c>
      <c r="M3805" s="4" t="n">
        <f aca="false">H3805*CALCULATIONS!$B$2</f>
        <v>5148.774</v>
      </c>
      <c r="N3805" s="4" t="n">
        <f aca="false">IF(J3805="Yes",H3805*CALCULATIONS!$B$3,0)</f>
        <v>0</v>
      </c>
      <c r="O3805" s="4" t="n">
        <f aca="false">L3805-M3805-N3805</f>
        <v>2145.3225</v>
      </c>
      <c r="P3805" s="16" t="n">
        <f aca="false">IF(L3805&gt;0,O3805/L3805,"")</f>
        <v>0.294117647058824</v>
      </c>
    </row>
    <row r="3806" customFormat="false" ht="15" hidden="false" customHeight="false" outlineLevel="0" collapsed="false">
      <c r="A3806" s="2" t="str">
        <f aca="false">RAW_DATA!A3802</f>
        <v>ORD-103801</v>
      </c>
      <c r="B3806" s="2" t="str">
        <f aca="false">RAW_DATA!B3802</f>
        <v>CUST-6538</v>
      </c>
      <c r="C3806" s="2" t="str">
        <f aca="false">RAW_DATA!C3802</f>
        <v>Women</v>
      </c>
      <c r="D3806" s="2" t="str">
        <f aca="false">RAW_DATA!D3802</f>
        <v>WOM-TOP-001</v>
      </c>
      <c r="E3806" s="14" t="str">
        <f aca="false">RAW_DATA!E3802</f>
        <v>2024-09-27</v>
      </c>
      <c r="F3806" s="14" t="str">
        <f aca="false">RAW_DATA!F3802</f>
        <v>2024-09-29</v>
      </c>
      <c r="G3806" s="2" t="str">
        <f aca="false">RAW_DATA!G3802</f>
        <v>Lumbini</v>
      </c>
      <c r="H3806" s="4" t="n">
        <f aca="false">RAW_DATA!H3802</f>
        <v>9575.83</v>
      </c>
      <c r="I3806" s="5" t="n">
        <f aca="false">RAW_DATA!I3802</f>
        <v>10</v>
      </c>
      <c r="J3806" s="2" t="str">
        <f aca="false">RAW_DATA!J3802</f>
        <v>No</v>
      </c>
      <c r="K3806" s="15" t="n">
        <f aca="false">IF(AND(F3806&lt;&gt;"",E3806&lt;&gt;""),DATEVALUE(F3806)-DATEVALUE(E3806),"")</f>
        <v>2</v>
      </c>
      <c r="L3806" s="4" t="n">
        <f aca="false">H3806*(1-I3806/100)</f>
        <v>8618.247</v>
      </c>
      <c r="M3806" s="4" t="n">
        <f aca="false">H3806*CALCULATIONS!$B$2</f>
        <v>5745.498</v>
      </c>
      <c r="N3806" s="4" t="n">
        <f aca="false">IF(J3806="Yes",H3806*CALCULATIONS!$B$3,0)</f>
        <v>0</v>
      </c>
      <c r="O3806" s="4" t="n">
        <f aca="false">L3806-M3806-N3806</f>
        <v>2872.749</v>
      </c>
      <c r="P3806" s="16" t="n">
        <f aca="false">IF(L3806&gt;0,O3806/L3806,"")</f>
        <v>0.333333333333333</v>
      </c>
    </row>
    <row r="3807" customFormat="false" ht="15" hidden="false" customHeight="false" outlineLevel="0" collapsed="false">
      <c r="A3807" s="2" t="str">
        <f aca="false">RAW_DATA!A3803</f>
        <v>ORD-103802</v>
      </c>
      <c r="B3807" s="2" t="str">
        <f aca="false">RAW_DATA!B3803</f>
        <v>CUST-5227</v>
      </c>
      <c r="C3807" s="2" t="str">
        <f aca="false">RAW_DATA!C3803</f>
        <v>Women</v>
      </c>
      <c r="D3807" s="2" t="str">
        <f aca="false">RAW_DATA!D3803</f>
        <v>WOM-BLOUSE-001</v>
      </c>
      <c r="E3807" s="14" t="str">
        <f aca="false">RAW_DATA!E3803</f>
        <v>2024-11-16</v>
      </c>
      <c r="F3807" s="14" t="str">
        <f aca="false">RAW_DATA!F3803</f>
        <v>2024-11-23</v>
      </c>
      <c r="G3807" s="2" t="str">
        <f aca="false">RAW_DATA!G3803</f>
        <v>Lumbini</v>
      </c>
      <c r="H3807" s="4" t="n">
        <f aca="false">RAW_DATA!H3803</f>
        <v>8511.03</v>
      </c>
      <c r="I3807" s="5" t="n">
        <f aca="false">RAW_DATA!I3803</f>
        <v>30</v>
      </c>
      <c r="J3807" s="2" t="str">
        <f aca="false">RAW_DATA!J3803</f>
        <v>No</v>
      </c>
      <c r="K3807" s="15" t="n">
        <f aca="false">IF(AND(F3807&lt;&gt;"",E3807&lt;&gt;""),DATEVALUE(F3807)-DATEVALUE(E3807),"")</f>
        <v>7</v>
      </c>
      <c r="L3807" s="4" t="n">
        <f aca="false">H3807*(1-I3807/100)</f>
        <v>5957.721</v>
      </c>
      <c r="M3807" s="4" t="n">
        <f aca="false">H3807*CALCULATIONS!$B$2</f>
        <v>5106.618</v>
      </c>
      <c r="N3807" s="4" t="n">
        <f aca="false">IF(J3807="Yes",H3807*CALCULATIONS!$B$3,0)</f>
        <v>0</v>
      </c>
      <c r="O3807" s="4" t="n">
        <f aca="false">L3807-M3807-N3807</f>
        <v>851.103</v>
      </c>
      <c r="P3807" s="16" t="n">
        <f aca="false">IF(L3807&gt;0,O3807/L3807,"")</f>
        <v>0.142857142857143</v>
      </c>
    </row>
    <row r="3808" customFormat="false" ht="15" hidden="false" customHeight="false" outlineLevel="0" collapsed="false">
      <c r="A3808" s="2" t="str">
        <f aca="false">RAW_DATA!A3804</f>
        <v>ORD-103803</v>
      </c>
      <c r="B3808" s="2" t="str">
        <f aca="false">RAW_DATA!B3804</f>
        <v>CUST-4169</v>
      </c>
      <c r="C3808" s="2" t="str">
        <f aca="false">RAW_DATA!C3804</f>
        <v>Men</v>
      </c>
      <c r="D3808" s="2" t="str">
        <f aca="false">RAW_DATA!D3804</f>
        <v>MEN-KURTA-001</v>
      </c>
      <c r="E3808" s="14" t="str">
        <f aca="false">RAW_DATA!E3804</f>
        <v>2024-02-23</v>
      </c>
      <c r="F3808" s="14" t="str">
        <f aca="false">RAW_DATA!F3804</f>
        <v>2024-02-26</v>
      </c>
      <c r="G3808" s="2" t="str">
        <f aca="false">RAW_DATA!G3804</f>
        <v>Bagmati</v>
      </c>
      <c r="H3808" s="4" t="n">
        <f aca="false">RAW_DATA!H3804</f>
        <v>11443.23</v>
      </c>
      <c r="I3808" s="5" t="n">
        <f aca="false">RAW_DATA!I3804</f>
        <v>20</v>
      </c>
      <c r="J3808" s="2" t="str">
        <f aca="false">RAW_DATA!J3804</f>
        <v>No</v>
      </c>
      <c r="K3808" s="15" t="n">
        <f aca="false">IF(AND(F3808&lt;&gt;"",E3808&lt;&gt;""),DATEVALUE(F3808)-DATEVALUE(E3808),"")</f>
        <v>3</v>
      </c>
      <c r="L3808" s="4" t="n">
        <f aca="false">H3808*(1-I3808/100)</f>
        <v>9154.584</v>
      </c>
      <c r="M3808" s="4" t="n">
        <f aca="false">H3808*CALCULATIONS!$B$2</f>
        <v>6865.938</v>
      </c>
      <c r="N3808" s="4" t="n">
        <f aca="false">IF(J3808="Yes",H3808*CALCULATIONS!$B$3,0)</f>
        <v>0</v>
      </c>
      <c r="O3808" s="4" t="n">
        <f aca="false">L3808-M3808-N3808</f>
        <v>2288.646</v>
      </c>
      <c r="P3808" s="16" t="n">
        <f aca="false">IF(L3808&gt;0,O3808/L3808,"")</f>
        <v>0.25</v>
      </c>
    </row>
    <row r="3809" customFormat="false" ht="15" hidden="false" customHeight="false" outlineLevel="0" collapsed="false">
      <c r="A3809" s="2" t="str">
        <f aca="false">RAW_DATA!A3805</f>
        <v>ORD-103804</v>
      </c>
      <c r="B3809" s="2" t="str">
        <f aca="false">RAW_DATA!B3805</f>
        <v>CUST-8802</v>
      </c>
      <c r="C3809" s="2" t="str">
        <f aca="false">RAW_DATA!C3805</f>
        <v>Kids</v>
      </c>
      <c r="D3809" s="2" t="str">
        <f aca="false">RAW_DATA!D3805</f>
        <v>KID-SHORTS-001</v>
      </c>
      <c r="E3809" s="14" t="str">
        <f aca="false">RAW_DATA!E3805</f>
        <v>2024-07-23</v>
      </c>
      <c r="F3809" s="14" t="str">
        <f aca="false">RAW_DATA!F3805</f>
        <v>2024-07-28</v>
      </c>
      <c r="G3809" s="2" t="str">
        <f aca="false">RAW_DATA!G3805</f>
        <v>Madhesh</v>
      </c>
      <c r="H3809" s="4" t="n">
        <f aca="false">RAW_DATA!H3805</f>
        <v>3070.36</v>
      </c>
      <c r="I3809" s="5" t="n">
        <f aca="false">RAW_DATA!I3805</f>
        <v>15</v>
      </c>
      <c r="J3809" s="2" t="str">
        <f aca="false">RAW_DATA!J3805</f>
        <v>No</v>
      </c>
      <c r="K3809" s="15" t="n">
        <f aca="false">IF(AND(F3809&lt;&gt;"",E3809&lt;&gt;""),DATEVALUE(F3809)-DATEVALUE(E3809),"")</f>
        <v>5</v>
      </c>
      <c r="L3809" s="4" t="n">
        <f aca="false">H3809*(1-I3809/100)</f>
        <v>2609.806</v>
      </c>
      <c r="M3809" s="4" t="n">
        <f aca="false">H3809*CALCULATIONS!$B$2</f>
        <v>1842.216</v>
      </c>
      <c r="N3809" s="4" t="n">
        <f aca="false">IF(J3809="Yes",H3809*CALCULATIONS!$B$3,0)</f>
        <v>0</v>
      </c>
      <c r="O3809" s="4" t="n">
        <f aca="false">L3809-M3809-N3809</f>
        <v>767.59</v>
      </c>
      <c r="P3809" s="16" t="n">
        <f aca="false">IF(L3809&gt;0,O3809/L3809,"")</f>
        <v>0.294117647058824</v>
      </c>
    </row>
    <row r="3810" customFormat="false" ht="15" hidden="false" customHeight="false" outlineLevel="0" collapsed="false">
      <c r="A3810" s="2" t="str">
        <f aca="false">RAW_DATA!A3806</f>
        <v>ORD-103805</v>
      </c>
      <c r="B3810" s="2" t="str">
        <f aca="false">RAW_DATA!B3806</f>
        <v>CUST-2463</v>
      </c>
      <c r="C3810" s="2" t="str">
        <f aca="false">RAW_DATA!C3806</f>
        <v>Women</v>
      </c>
      <c r="D3810" s="2" t="str">
        <f aca="false">RAW_DATA!D3806</f>
        <v>WOM-SCARF-001</v>
      </c>
      <c r="E3810" s="14" t="str">
        <f aca="false">RAW_DATA!E3806</f>
        <v>2024-02-06</v>
      </c>
      <c r="F3810" s="14" t="str">
        <f aca="false">RAW_DATA!F3806</f>
        <v>2024-02-09</v>
      </c>
      <c r="G3810" s="2" t="str">
        <f aca="false">RAW_DATA!G3806</f>
        <v>Bagmati</v>
      </c>
      <c r="H3810" s="4" t="n">
        <f aca="false">RAW_DATA!H3806</f>
        <v>8605.49</v>
      </c>
      <c r="I3810" s="5" t="n">
        <f aca="false">RAW_DATA!I3806</f>
        <v>30</v>
      </c>
      <c r="J3810" s="2" t="str">
        <f aca="false">RAW_DATA!J3806</f>
        <v>No</v>
      </c>
      <c r="K3810" s="15" t="n">
        <f aca="false">IF(AND(F3810&lt;&gt;"",E3810&lt;&gt;""),DATEVALUE(F3810)-DATEVALUE(E3810),"")</f>
        <v>3</v>
      </c>
      <c r="L3810" s="4" t="n">
        <f aca="false">H3810*(1-I3810/100)</f>
        <v>6023.843</v>
      </c>
      <c r="M3810" s="4" t="n">
        <f aca="false">H3810*CALCULATIONS!$B$2</f>
        <v>5163.294</v>
      </c>
      <c r="N3810" s="4" t="n">
        <f aca="false">IF(J3810="Yes",H3810*CALCULATIONS!$B$3,0)</f>
        <v>0</v>
      </c>
      <c r="O3810" s="4" t="n">
        <f aca="false">L3810-M3810-N3810</f>
        <v>860.549</v>
      </c>
      <c r="P3810" s="16" t="n">
        <f aca="false">IF(L3810&gt;0,O3810/L3810,"")</f>
        <v>0.142857142857143</v>
      </c>
    </row>
    <row r="3811" customFormat="false" ht="15" hidden="false" customHeight="false" outlineLevel="0" collapsed="false">
      <c r="A3811" s="2" t="str">
        <f aca="false">RAW_DATA!A3807</f>
        <v>ORD-103806</v>
      </c>
      <c r="B3811" s="2" t="str">
        <f aca="false">RAW_DATA!B3807</f>
        <v>CUST-9919</v>
      </c>
      <c r="C3811" s="2" t="str">
        <f aca="false">RAW_DATA!C3807</f>
        <v>Women</v>
      </c>
      <c r="D3811" s="2" t="str">
        <f aca="false">RAW_DATA!D3807</f>
        <v>WOM-SCARF-001</v>
      </c>
      <c r="E3811" s="14" t="str">
        <f aca="false">RAW_DATA!E3807</f>
        <v>2024-10-11</v>
      </c>
      <c r="F3811" s="14" t="str">
        <f aca="false">RAW_DATA!F3807</f>
        <v>2024-10-12</v>
      </c>
      <c r="G3811" s="2" t="str">
        <f aca="false">RAW_DATA!G3807</f>
        <v>Bagmati</v>
      </c>
      <c r="H3811" s="4" t="n">
        <f aca="false">RAW_DATA!H3807</f>
        <v>3690.85</v>
      </c>
      <c r="I3811" s="5" t="n">
        <f aca="false">RAW_DATA!I3807</f>
        <v>10</v>
      </c>
      <c r="J3811" s="2" t="str">
        <f aca="false">RAW_DATA!J3807</f>
        <v>No</v>
      </c>
      <c r="K3811" s="15" t="n">
        <f aca="false">IF(AND(F3811&lt;&gt;"",E3811&lt;&gt;""),DATEVALUE(F3811)-DATEVALUE(E3811),"")</f>
        <v>1</v>
      </c>
      <c r="L3811" s="4" t="n">
        <f aca="false">H3811*(1-I3811/100)</f>
        <v>3321.765</v>
      </c>
      <c r="M3811" s="4" t="n">
        <f aca="false">H3811*CALCULATIONS!$B$2</f>
        <v>2214.51</v>
      </c>
      <c r="N3811" s="4" t="n">
        <f aca="false">IF(J3811="Yes",H3811*CALCULATIONS!$B$3,0)</f>
        <v>0</v>
      </c>
      <c r="O3811" s="4" t="n">
        <f aca="false">L3811-M3811-N3811</f>
        <v>1107.255</v>
      </c>
      <c r="P3811" s="16" t="n">
        <f aca="false">IF(L3811&gt;0,O3811/L3811,"")</f>
        <v>0.333333333333333</v>
      </c>
    </row>
    <row r="3812" customFormat="false" ht="15" hidden="false" customHeight="false" outlineLevel="0" collapsed="false">
      <c r="A3812" s="2" t="str">
        <f aca="false">RAW_DATA!A3808</f>
        <v>ORD-103807</v>
      </c>
      <c r="B3812" s="2" t="str">
        <f aca="false">RAW_DATA!B3808</f>
        <v>CUST-9028</v>
      </c>
      <c r="C3812" s="2" t="str">
        <f aca="false">RAW_DATA!C3808</f>
        <v>Women</v>
      </c>
      <c r="D3812" s="2" t="str">
        <f aca="false">RAW_DATA!D3808</f>
        <v>WOM-DRESS-001</v>
      </c>
      <c r="E3812" s="14" t="str">
        <f aca="false">RAW_DATA!E3808</f>
        <v>2024-04-08</v>
      </c>
      <c r="F3812" s="14" t="str">
        <f aca="false">RAW_DATA!F3808</f>
        <v>2024-04-11</v>
      </c>
      <c r="G3812" s="2" t="str">
        <f aca="false">RAW_DATA!G3808</f>
        <v>Madhesh</v>
      </c>
      <c r="H3812" s="4" t="n">
        <f aca="false">RAW_DATA!H3808</f>
        <v>12897</v>
      </c>
      <c r="I3812" s="5" t="n">
        <f aca="false">RAW_DATA!I3808</f>
        <v>15</v>
      </c>
      <c r="J3812" s="2" t="str">
        <f aca="false">RAW_DATA!J3808</f>
        <v>No</v>
      </c>
      <c r="K3812" s="15" t="n">
        <f aca="false">IF(AND(F3812&lt;&gt;"",E3812&lt;&gt;""),DATEVALUE(F3812)-DATEVALUE(E3812),"")</f>
        <v>3</v>
      </c>
      <c r="L3812" s="4" t="n">
        <f aca="false">H3812*(1-I3812/100)</f>
        <v>10962.45</v>
      </c>
      <c r="M3812" s="4" t="n">
        <f aca="false">H3812*CALCULATIONS!$B$2</f>
        <v>7738.2</v>
      </c>
      <c r="N3812" s="4" t="n">
        <f aca="false">IF(J3812="Yes",H3812*CALCULATIONS!$B$3,0)</f>
        <v>0</v>
      </c>
      <c r="O3812" s="4" t="n">
        <f aca="false">L3812-M3812-N3812</f>
        <v>3224.25</v>
      </c>
      <c r="P3812" s="16" t="n">
        <f aca="false">IF(L3812&gt;0,O3812/L3812,"")</f>
        <v>0.294117647058824</v>
      </c>
    </row>
    <row r="3813" customFormat="false" ht="15" hidden="false" customHeight="false" outlineLevel="0" collapsed="false">
      <c r="A3813" s="2" t="str">
        <f aca="false">RAW_DATA!A3809</f>
        <v>ORD-103808</v>
      </c>
      <c r="B3813" s="2" t="str">
        <f aca="false">RAW_DATA!B3809</f>
        <v>CUST-6477</v>
      </c>
      <c r="C3813" s="2" t="str">
        <f aca="false">RAW_DATA!C3809</f>
        <v>Kids</v>
      </c>
      <c r="D3813" s="2" t="str">
        <f aca="false">RAW_DATA!D3809</f>
        <v>KID-FROCK-001</v>
      </c>
      <c r="E3813" s="14" t="str">
        <f aca="false">RAW_DATA!E3809</f>
        <v>2024-02-08</v>
      </c>
      <c r="F3813" s="14" t="str">
        <f aca="false">RAW_DATA!F3809</f>
        <v>2024-02-10</v>
      </c>
      <c r="G3813" s="2" t="str">
        <f aca="false">RAW_DATA!G3809</f>
        <v>Madhesh</v>
      </c>
      <c r="H3813" s="4" t="n">
        <f aca="false">RAW_DATA!H3809</f>
        <v>980.79</v>
      </c>
      <c r="I3813" s="5" t="n">
        <f aca="false">RAW_DATA!I3809</f>
        <v>0</v>
      </c>
      <c r="J3813" s="2" t="str">
        <f aca="false">RAW_DATA!J3809</f>
        <v>No</v>
      </c>
      <c r="K3813" s="15" t="n">
        <f aca="false">IF(AND(F3813&lt;&gt;"",E3813&lt;&gt;""),DATEVALUE(F3813)-DATEVALUE(E3813),"")</f>
        <v>2</v>
      </c>
      <c r="L3813" s="4" t="n">
        <f aca="false">H3813*(1-I3813/100)</f>
        <v>980.79</v>
      </c>
      <c r="M3813" s="4" t="n">
        <f aca="false">H3813*CALCULATIONS!$B$2</f>
        <v>588.474</v>
      </c>
      <c r="N3813" s="4" t="n">
        <f aca="false">IF(J3813="Yes",H3813*CALCULATIONS!$B$3,0)</f>
        <v>0</v>
      </c>
      <c r="O3813" s="4" t="n">
        <f aca="false">L3813-M3813-N3813</f>
        <v>392.316</v>
      </c>
      <c r="P3813" s="16" t="n">
        <f aca="false">IF(L3813&gt;0,O3813/L3813,"")</f>
        <v>0.4</v>
      </c>
    </row>
    <row r="3814" customFormat="false" ht="15" hidden="false" customHeight="false" outlineLevel="0" collapsed="false">
      <c r="A3814" s="2" t="str">
        <f aca="false">RAW_DATA!A3810</f>
        <v>ORD-103809</v>
      </c>
      <c r="B3814" s="2" t="str">
        <f aca="false">RAW_DATA!B3810</f>
        <v>CUST-3560</v>
      </c>
      <c r="C3814" s="2" t="str">
        <f aca="false">RAW_DATA!C3810</f>
        <v>Men</v>
      </c>
      <c r="D3814" s="2" t="str">
        <f aca="false">RAW_DATA!D3810</f>
        <v>MEN-SHIRT-001</v>
      </c>
      <c r="E3814" s="14" t="str">
        <f aca="false">RAW_DATA!E3810</f>
        <v>2024-07-30</v>
      </c>
      <c r="F3814" s="14" t="str">
        <f aca="false">RAW_DATA!F3810</f>
        <v>2024-08-13</v>
      </c>
      <c r="G3814" s="2" t="str">
        <f aca="false">RAW_DATA!G3810</f>
        <v>Madhesh</v>
      </c>
      <c r="H3814" s="4" t="n">
        <f aca="false">RAW_DATA!H3810</f>
        <v>11366.06</v>
      </c>
      <c r="I3814" s="5" t="n">
        <f aca="false">RAW_DATA!I3810</f>
        <v>5</v>
      </c>
      <c r="J3814" s="2" t="str">
        <f aca="false">RAW_DATA!J3810</f>
        <v>No</v>
      </c>
      <c r="K3814" s="15" t="n">
        <f aca="false">IF(AND(F3814&lt;&gt;"",E3814&lt;&gt;""),DATEVALUE(F3814)-DATEVALUE(E3814),"")</f>
        <v>14</v>
      </c>
      <c r="L3814" s="4" t="n">
        <f aca="false">H3814*(1-I3814/100)</f>
        <v>10797.757</v>
      </c>
      <c r="M3814" s="4" t="n">
        <f aca="false">H3814*CALCULATIONS!$B$2</f>
        <v>6819.636</v>
      </c>
      <c r="N3814" s="4" t="n">
        <f aca="false">IF(J3814="Yes",H3814*CALCULATIONS!$B$3,0)</f>
        <v>0</v>
      </c>
      <c r="O3814" s="4" t="n">
        <f aca="false">L3814-M3814-N3814</f>
        <v>3978.121</v>
      </c>
      <c r="P3814" s="16" t="n">
        <f aca="false">IF(L3814&gt;0,O3814/L3814,"")</f>
        <v>0.368421052631579</v>
      </c>
    </row>
    <row r="3815" customFormat="false" ht="15" hidden="false" customHeight="false" outlineLevel="0" collapsed="false">
      <c r="A3815" s="2" t="str">
        <f aca="false">RAW_DATA!A3811</f>
        <v>ORD-103810</v>
      </c>
      <c r="B3815" s="2" t="str">
        <f aca="false">RAW_DATA!B3811</f>
        <v>CUST-7451</v>
      </c>
      <c r="C3815" s="2" t="str">
        <f aca="false">RAW_DATA!C3811</f>
        <v>Women</v>
      </c>
      <c r="D3815" s="2" t="str">
        <f aca="false">RAW_DATA!D3811</f>
        <v>WOM-JEANS-001</v>
      </c>
      <c r="E3815" s="14" t="str">
        <f aca="false">RAW_DATA!E3811</f>
        <v>2024-01-02</v>
      </c>
      <c r="F3815" s="14" t="str">
        <f aca="false">RAW_DATA!F3811</f>
        <v>2024-01-12</v>
      </c>
      <c r="G3815" s="2" t="str">
        <f aca="false">RAW_DATA!G3811</f>
        <v>Sudurpashchim</v>
      </c>
      <c r="H3815" s="4" t="n">
        <f aca="false">RAW_DATA!H3811</f>
        <v>685.11</v>
      </c>
      <c r="I3815" s="5" t="n">
        <f aca="false">RAW_DATA!I3811</f>
        <v>20</v>
      </c>
      <c r="J3815" s="2" t="str">
        <f aca="false">RAW_DATA!J3811</f>
        <v>No</v>
      </c>
      <c r="K3815" s="15" t="n">
        <f aca="false">IF(AND(F3815&lt;&gt;"",E3815&lt;&gt;""),DATEVALUE(F3815)-DATEVALUE(E3815),"")</f>
        <v>10</v>
      </c>
      <c r="L3815" s="4" t="n">
        <f aca="false">H3815*(1-I3815/100)</f>
        <v>548.088</v>
      </c>
      <c r="M3815" s="4" t="n">
        <f aca="false">H3815*CALCULATIONS!$B$2</f>
        <v>411.066</v>
      </c>
      <c r="N3815" s="4" t="n">
        <f aca="false">IF(J3815="Yes",H3815*CALCULATIONS!$B$3,0)</f>
        <v>0</v>
      </c>
      <c r="O3815" s="4" t="n">
        <f aca="false">L3815-M3815-N3815</f>
        <v>137.022</v>
      </c>
      <c r="P3815" s="16" t="n">
        <f aca="false">IF(L3815&gt;0,O3815/L3815,"")</f>
        <v>0.25</v>
      </c>
    </row>
    <row r="3816" customFormat="false" ht="15" hidden="false" customHeight="false" outlineLevel="0" collapsed="false">
      <c r="A3816" s="2" t="str">
        <f aca="false">RAW_DATA!A3812</f>
        <v>ORD-103811</v>
      </c>
      <c r="B3816" s="2" t="str">
        <f aca="false">RAW_DATA!B3812</f>
        <v>CUST-2467</v>
      </c>
      <c r="C3816" s="2" t="str">
        <f aca="false">RAW_DATA!C3812</f>
        <v>Men</v>
      </c>
      <c r="D3816" s="2" t="str">
        <f aca="false">RAW_DATA!D3812</f>
        <v>MEN-POLO-001</v>
      </c>
      <c r="E3816" s="14" t="str">
        <f aca="false">RAW_DATA!E3812</f>
        <v>2024-08-23</v>
      </c>
      <c r="F3816" s="14" t="str">
        <f aca="false">RAW_DATA!F3812</f>
        <v>2024-08-30</v>
      </c>
      <c r="G3816" s="2" t="str">
        <f aca="false">RAW_DATA!G3812</f>
        <v>Lumbini</v>
      </c>
      <c r="H3816" s="4" t="n">
        <f aca="false">RAW_DATA!H3812</f>
        <v>4126.29</v>
      </c>
      <c r="I3816" s="5" t="n">
        <f aca="false">RAW_DATA!I3812</f>
        <v>30</v>
      </c>
      <c r="J3816" s="2" t="str">
        <f aca="false">RAW_DATA!J3812</f>
        <v>Yes</v>
      </c>
      <c r="K3816" s="15" t="n">
        <f aca="false">IF(AND(F3816&lt;&gt;"",E3816&lt;&gt;""),DATEVALUE(F3816)-DATEVALUE(E3816),"")</f>
        <v>7</v>
      </c>
      <c r="L3816" s="4" t="n">
        <f aca="false">H3816*(1-I3816/100)</f>
        <v>2888.403</v>
      </c>
      <c r="M3816" s="4" t="n">
        <f aca="false">H3816*CALCULATIONS!$B$2</f>
        <v>2475.774</v>
      </c>
      <c r="N3816" s="4" t="n">
        <f aca="false">IF(J3816="Yes",H3816*CALCULATIONS!$B$3,0)</f>
        <v>825.258</v>
      </c>
      <c r="O3816" s="4" t="n">
        <f aca="false">L3816-M3816-N3816</f>
        <v>-412.629</v>
      </c>
      <c r="P3816" s="16" t="n">
        <f aca="false">IF(L3816&gt;0,O3816/L3816,"")</f>
        <v>-0.142857142857143</v>
      </c>
    </row>
    <row r="3817" customFormat="false" ht="15" hidden="false" customHeight="false" outlineLevel="0" collapsed="false">
      <c r="A3817" s="2" t="str">
        <f aca="false">RAW_DATA!A3813</f>
        <v>ORD-103812</v>
      </c>
      <c r="B3817" s="2" t="str">
        <f aca="false">RAW_DATA!B3813</f>
        <v>CUST-7240</v>
      </c>
      <c r="C3817" s="2" t="str">
        <f aca="false">RAW_DATA!C3813</f>
        <v>Men</v>
      </c>
      <c r="D3817" s="2" t="str">
        <f aca="false">RAW_DATA!D3813</f>
        <v>MEN-TSHIRT-001</v>
      </c>
      <c r="E3817" s="14" t="str">
        <f aca="false">RAW_DATA!E3813</f>
        <v>2024-07-14</v>
      </c>
      <c r="F3817" s="14" t="str">
        <f aca="false">RAW_DATA!F3813</f>
        <v>2024-07-19</v>
      </c>
      <c r="G3817" s="2" t="str">
        <f aca="false">RAW_DATA!G3813</f>
        <v>Bagmati</v>
      </c>
      <c r="H3817" s="4" t="n">
        <f aca="false">RAW_DATA!H3813</f>
        <v>13870.99</v>
      </c>
      <c r="I3817" s="5" t="n">
        <f aca="false">RAW_DATA!I3813</f>
        <v>25</v>
      </c>
      <c r="J3817" s="2" t="str">
        <f aca="false">RAW_DATA!J3813</f>
        <v>No</v>
      </c>
      <c r="K3817" s="15" t="n">
        <f aca="false">IF(AND(F3817&lt;&gt;"",E3817&lt;&gt;""),DATEVALUE(F3817)-DATEVALUE(E3817),"")</f>
        <v>5</v>
      </c>
      <c r="L3817" s="4" t="n">
        <f aca="false">H3817*(1-I3817/100)</f>
        <v>10403.2425</v>
      </c>
      <c r="M3817" s="4" t="n">
        <f aca="false">H3817*CALCULATIONS!$B$2</f>
        <v>8322.594</v>
      </c>
      <c r="N3817" s="4" t="n">
        <f aca="false">IF(J3817="Yes",H3817*CALCULATIONS!$B$3,0)</f>
        <v>0</v>
      </c>
      <c r="O3817" s="4" t="n">
        <f aca="false">L3817-M3817-N3817</f>
        <v>2080.6485</v>
      </c>
      <c r="P3817" s="16" t="n">
        <f aca="false">IF(L3817&gt;0,O3817/L3817,"")</f>
        <v>0.2</v>
      </c>
    </row>
    <row r="3818" customFormat="false" ht="15" hidden="false" customHeight="false" outlineLevel="0" collapsed="false">
      <c r="A3818" s="2" t="str">
        <f aca="false">RAW_DATA!A3814</f>
        <v>ORD-103813</v>
      </c>
      <c r="B3818" s="2" t="str">
        <f aca="false">RAW_DATA!B3814</f>
        <v>CUST-3969</v>
      </c>
      <c r="C3818" s="2" t="str">
        <f aca="false">RAW_DATA!C3814</f>
        <v>Women</v>
      </c>
      <c r="D3818" s="2" t="str">
        <f aca="false">RAW_DATA!D3814</f>
        <v>WOM-TOP-001</v>
      </c>
      <c r="E3818" s="14" t="str">
        <f aca="false">RAW_DATA!E3814</f>
        <v>2024-10-26</v>
      </c>
      <c r="F3818" s="14" t="str">
        <f aca="false">RAW_DATA!F3814</f>
        <v>2024-11-02</v>
      </c>
      <c r="G3818" s="2" t="str">
        <f aca="false">RAW_DATA!G3814</f>
        <v>Madhesh</v>
      </c>
      <c r="H3818" s="4" t="n">
        <f aca="false">RAW_DATA!H3814</f>
        <v>14678.22</v>
      </c>
      <c r="I3818" s="5" t="n">
        <f aca="false">RAW_DATA!I3814</f>
        <v>5</v>
      </c>
      <c r="J3818" s="2" t="str">
        <f aca="false">RAW_DATA!J3814</f>
        <v>Yes</v>
      </c>
      <c r="K3818" s="15" t="n">
        <f aca="false">IF(AND(F3818&lt;&gt;"",E3818&lt;&gt;""),DATEVALUE(F3818)-DATEVALUE(E3818),"")</f>
        <v>7</v>
      </c>
      <c r="L3818" s="4" t="n">
        <f aca="false">H3818*(1-I3818/100)</f>
        <v>13944.309</v>
      </c>
      <c r="M3818" s="4" t="n">
        <f aca="false">H3818*CALCULATIONS!$B$2</f>
        <v>8806.932</v>
      </c>
      <c r="N3818" s="4" t="n">
        <f aca="false">IF(J3818="Yes",H3818*CALCULATIONS!$B$3,0)</f>
        <v>2935.644</v>
      </c>
      <c r="O3818" s="4" t="n">
        <f aca="false">L3818-M3818-N3818</f>
        <v>2201.733</v>
      </c>
      <c r="P3818" s="16" t="n">
        <f aca="false">IF(L3818&gt;0,O3818/L3818,"")</f>
        <v>0.157894736842105</v>
      </c>
    </row>
    <row r="3819" customFormat="false" ht="15" hidden="false" customHeight="false" outlineLevel="0" collapsed="false">
      <c r="A3819" s="2" t="str">
        <f aca="false">RAW_DATA!A3815</f>
        <v>ORD-103814</v>
      </c>
      <c r="B3819" s="2" t="str">
        <f aca="false">RAW_DATA!B3815</f>
        <v>CUST-7339</v>
      </c>
      <c r="C3819" s="2" t="str">
        <f aca="false">RAW_DATA!C3815</f>
        <v>Women</v>
      </c>
      <c r="D3819" s="2" t="str">
        <f aca="false">RAW_DATA!D3815</f>
        <v>WOM-SUIT-001</v>
      </c>
      <c r="E3819" s="14" t="str">
        <f aca="false">RAW_DATA!E3815</f>
        <v>2024-03-29</v>
      </c>
      <c r="F3819" s="14" t="str">
        <f aca="false">RAW_DATA!F3815</f>
        <v>2024-03-31</v>
      </c>
      <c r="G3819" s="2" t="str">
        <f aca="false">RAW_DATA!G3815</f>
        <v>Bagmati</v>
      </c>
      <c r="H3819" s="4" t="n">
        <f aca="false">RAW_DATA!H3815</f>
        <v>3743.95</v>
      </c>
      <c r="I3819" s="5" t="n">
        <f aca="false">RAW_DATA!I3815</f>
        <v>10</v>
      </c>
      <c r="J3819" s="2" t="str">
        <f aca="false">RAW_DATA!J3815</f>
        <v>No</v>
      </c>
      <c r="K3819" s="15" t="n">
        <f aca="false">IF(AND(F3819&lt;&gt;"",E3819&lt;&gt;""),DATEVALUE(F3819)-DATEVALUE(E3819),"")</f>
        <v>2</v>
      </c>
      <c r="L3819" s="4" t="n">
        <f aca="false">H3819*(1-I3819/100)</f>
        <v>3369.555</v>
      </c>
      <c r="M3819" s="4" t="n">
        <f aca="false">H3819*CALCULATIONS!$B$2</f>
        <v>2246.37</v>
      </c>
      <c r="N3819" s="4" t="n">
        <f aca="false">IF(J3819="Yes",H3819*CALCULATIONS!$B$3,0)</f>
        <v>0</v>
      </c>
      <c r="O3819" s="4" t="n">
        <f aca="false">L3819-M3819-N3819</f>
        <v>1123.185</v>
      </c>
      <c r="P3819" s="16" t="n">
        <f aca="false">IF(L3819&gt;0,O3819/L3819,"")</f>
        <v>0.333333333333333</v>
      </c>
    </row>
    <row r="3820" customFormat="false" ht="15" hidden="false" customHeight="false" outlineLevel="0" collapsed="false">
      <c r="A3820" s="2" t="str">
        <f aca="false">RAW_DATA!A3816</f>
        <v>ORD-103815</v>
      </c>
      <c r="B3820" s="2" t="str">
        <f aca="false">RAW_DATA!B3816</f>
        <v>CUST-6964</v>
      </c>
      <c r="C3820" s="2" t="str">
        <f aca="false">RAW_DATA!C3816</f>
        <v>Women</v>
      </c>
      <c r="D3820" s="2" t="str">
        <f aca="false">RAW_DATA!D3816</f>
        <v>WOM-SUIT-001</v>
      </c>
      <c r="E3820" s="14" t="str">
        <f aca="false">RAW_DATA!E3816</f>
        <v>2024-11-13</v>
      </c>
      <c r="F3820" s="14" t="str">
        <f aca="false">RAW_DATA!F3816</f>
        <v>2024-11-28</v>
      </c>
      <c r="G3820" s="2" t="str">
        <f aca="false">RAW_DATA!G3816</f>
        <v>Sudurpashchim</v>
      </c>
      <c r="H3820" s="4" t="n">
        <f aca="false">RAW_DATA!H3816</f>
        <v>13711.99</v>
      </c>
      <c r="I3820" s="5" t="n">
        <f aca="false">RAW_DATA!I3816</f>
        <v>10</v>
      </c>
      <c r="J3820" s="2" t="str">
        <f aca="false">RAW_DATA!J3816</f>
        <v>Yes</v>
      </c>
      <c r="K3820" s="15" t="n">
        <f aca="false">IF(AND(F3820&lt;&gt;"",E3820&lt;&gt;""),DATEVALUE(F3820)-DATEVALUE(E3820),"")</f>
        <v>15</v>
      </c>
      <c r="L3820" s="4" t="n">
        <f aca="false">H3820*(1-I3820/100)</f>
        <v>12340.791</v>
      </c>
      <c r="M3820" s="4" t="n">
        <f aca="false">H3820*CALCULATIONS!$B$2</f>
        <v>8227.194</v>
      </c>
      <c r="N3820" s="4" t="n">
        <f aca="false">IF(J3820="Yes",H3820*CALCULATIONS!$B$3,0)</f>
        <v>2742.398</v>
      </c>
      <c r="O3820" s="4" t="n">
        <f aca="false">L3820-M3820-N3820</f>
        <v>1371.199</v>
      </c>
      <c r="P3820" s="16" t="n">
        <f aca="false">IF(L3820&gt;0,O3820/L3820,"")</f>
        <v>0.111111111111111</v>
      </c>
    </row>
    <row r="3821" customFormat="false" ht="15" hidden="false" customHeight="false" outlineLevel="0" collapsed="false">
      <c r="A3821" s="2" t="str">
        <f aca="false">RAW_DATA!A3817</f>
        <v>ORD-103816</v>
      </c>
      <c r="B3821" s="2" t="str">
        <f aca="false">RAW_DATA!B3817</f>
        <v>CUST-6499</v>
      </c>
      <c r="C3821" s="2" t="str">
        <f aca="false">RAW_DATA!C3817</f>
        <v>Men</v>
      </c>
      <c r="D3821" s="2" t="str">
        <f aca="false">RAW_DATA!D3817</f>
        <v>MEN-TSHIRT-001</v>
      </c>
      <c r="E3821" s="14" t="str">
        <f aca="false">RAW_DATA!E3817</f>
        <v>2024-09-07</v>
      </c>
      <c r="F3821" s="14" t="str">
        <f aca="false">RAW_DATA!F3817</f>
        <v>2024-09-12</v>
      </c>
      <c r="G3821" s="2" t="str">
        <f aca="false">RAW_DATA!G3817</f>
        <v>Gandaki</v>
      </c>
      <c r="H3821" s="4" t="n">
        <f aca="false">RAW_DATA!H3817</f>
        <v>11639.2</v>
      </c>
      <c r="I3821" s="5" t="n">
        <f aca="false">RAW_DATA!I3817</f>
        <v>5</v>
      </c>
      <c r="J3821" s="2" t="str">
        <f aca="false">RAW_DATA!J3817</f>
        <v>Yes</v>
      </c>
      <c r="K3821" s="15" t="n">
        <f aca="false">IF(AND(F3821&lt;&gt;"",E3821&lt;&gt;""),DATEVALUE(F3821)-DATEVALUE(E3821),"")</f>
        <v>5</v>
      </c>
      <c r="L3821" s="4" t="n">
        <f aca="false">H3821*(1-I3821/100)</f>
        <v>11057.24</v>
      </c>
      <c r="M3821" s="4" t="n">
        <f aca="false">H3821*CALCULATIONS!$B$2</f>
        <v>6983.52</v>
      </c>
      <c r="N3821" s="4" t="n">
        <f aca="false">IF(J3821="Yes",H3821*CALCULATIONS!$B$3,0)</f>
        <v>2327.84</v>
      </c>
      <c r="O3821" s="4" t="n">
        <f aca="false">L3821-M3821-N3821</f>
        <v>1745.88</v>
      </c>
      <c r="P3821" s="16" t="n">
        <f aca="false">IF(L3821&gt;0,O3821/L3821,"")</f>
        <v>0.157894736842105</v>
      </c>
    </row>
    <row r="3822" customFormat="false" ht="15" hidden="false" customHeight="false" outlineLevel="0" collapsed="false">
      <c r="A3822" s="2" t="str">
        <f aca="false">RAW_DATA!A3818</f>
        <v>ORD-103817</v>
      </c>
      <c r="B3822" s="2" t="str">
        <f aca="false">RAW_DATA!B3818</f>
        <v>CUST-7778</v>
      </c>
      <c r="C3822" s="2" t="str">
        <f aca="false">RAW_DATA!C3818</f>
        <v>Men</v>
      </c>
      <c r="D3822" s="2" t="str">
        <f aca="false">RAW_DATA!D3818</f>
        <v>MEN-KURTA-001</v>
      </c>
      <c r="E3822" s="14" t="str">
        <f aca="false">RAW_DATA!E3818</f>
        <v>2024-04-15</v>
      </c>
      <c r="F3822" s="14" t="str">
        <f aca="false">RAW_DATA!F3818</f>
        <v>2024-04-22</v>
      </c>
      <c r="G3822" s="2" t="str">
        <f aca="false">RAW_DATA!G3818</f>
        <v>Bagmati</v>
      </c>
      <c r="H3822" s="4" t="n">
        <f aca="false">RAW_DATA!H3818</f>
        <v>10300.95</v>
      </c>
      <c r="I3822" s="5" t="n">
        <f aca="false">RAW_DATA!I3818</f>
        <v>15</v>
      </c>
      <c r="J3822" s="2" t="str">
        <f aca="false">RAW_DATA!J3818</f>
        <v>No</v>
      </c>
      <c r="K3822" s="15" t="n">
        <f aca="false">IF(AND(F3822&lt;&gt;"",E3822&lt;&gt;""),DATEVALUE(F3822)-DATEVALUE(E3822),"")</f>
        <v>7</v>
      </c>
      <c r="L3822" s="4" t="n">
        <f aca="false">H3822*(1-I3822/100)</f>
        <v>8755.8075</v>
      </c>
      <c r="M3822" s="4" t="n">
        <f aca="false">H3822*CALCULATIONS!$B$2</f>
        <v>6180.57</v>
      </c>
      <c r="N3822" s="4" t="n">
        <f aca="false">IF(J3822="Yes",H3822*CALCULATIONS!$B$3,0)</f>
        <v>0</v>
      </c>
      <c r="O3822" s="4" t="n">
        <f aca="false">L3822-M3822-N3822</f>
        <v>2575.2375</v>
      </c>
      <c r="P3822" s="16" t="n">
        <f aca="false">IF(L3822&gt;0,O3822/L3822,"")</f>
        <v>0.294117647058824</v>
      </c>
    </row>
    <row r="3823" customFormat="false" ht="15" hidden="false" customHeight="false" outlineLevel="0" collapsed="false">
      <c r="A3823" s="2" t="str">
        <f aca="false">RAW_DATA!A3819</f>
        <v>ORD-103818</v>
      </c>
      <c r="B3823" s="2" t="str">
        <f aca="false">RAW_DATA!B3819</f>
        <v>CUST-7882</v>
      </c>
      <c r="C3823" s="2" t="str">
        <f aca="false">RAW_DATA!C3819</f>
        <v>Men</v>
      </c>
      <c r="D3823" s="2" t="str">
        <f aca="false">RAW_DATA!D3819</f>
        <v>MEN-KURTA-001</v>
      </c>
      <c r="E3823" s="14" t="str">
        <f aca="false">RAW_DATA!E3819</f>
        <v>2024-10-09</v>
      </c>
      <c r="F3823" s="14" t="str">
        <f aca="false">RAW_DATA!F3819</f>
        <v>2024-10-16</v>
      </c>
      <c r="G3823" s="2" t="str">
        <f aca="false">RAW_DATA!G3819</f>
        <v>Madhesh</v>
      </c>
      <c r="H3823" s="4" t="n">
        <f aca="false">RAW_DATA!H3819</f>
        <v>6391.36</v>
      </c>
      <c r="I3823" s="5" t="n">
        <f aca="false">RAW_DATA!I3819</f>
        <v>10</v>
      </c>
      <c r="J3823" s="2" t="str">
        <f aca="false">RAW_DATA!J3819</f>
        <v>No</v>
      </c>
      <c r="K3823" s="15" t="n">
        <f aca="false">IF(AND(F3823&lt;&gt;"",E3823&lt;&gt;""),DATEVALUE(F3823)-DATEVALUE(E3823),"")</f>
        <v>7</v>
      </c>
      <c r="L3823" s="4" t="n">
        <f aca="false">H3823*(1-I3823/100)</f>
        <v>5752.224</v>
      </c>
      <c r="M3823" s="4" t="n">
        <f aca="false">H3823*CALCULATIONS!$B$2</f>
        <v>3834.816</v>
      </c>
      <c r="N3823" s="4" t="n">
        <f aca="false">IF(J3823="Yes",H3823*CALCULATIONS!$B$3,0)</f>
        <v>0</v>
      </c>
      <c r="O3823" s="4" t="n">
        <f aca="false">L3823-M3823-N3823</f>
        <v>1917.408</v>
      </c>
      <c r="P3823" s="16" t="n">
        <f aca="false">IF(L3823&gt;0,O3823/L3823,"")</f>
        <v>0.333333333333333</v>
      </c>
    </row>
    <row r="3824" customFormat="false" ht="15" hidden="false" customHeight="false" outlineLevel="0" collapsed="false">
      <c r="A3824" s="2" t="str">
        <f aca="false">RAW_DATA!A3820</f>
        <v>ORD-103819</v>
      </c>
      <c r="B3824" s="2" t="str">
        <f aca="false">RAW_DATA!B3820</f>
        <v>CUST-9207</v>
      </c>
      <c r="C3824" s="2" t="str">
        <f aca="false">RAW_DATA!C3820</f>
        <v>Women</v>
      </c>
      <c r="D3824" s="2" t="str">
        <f aca="false">RAW_DATA!D3820</f>
        <v>WOM-KURTA-001</v>
      </c>
      <c r="E3824" s="14" t="str">
        <f aca="false">RAW_DATA!E3820</f>
        <v>2024-11-05</v>
      </c>
      <c r="F3824" s="14" t="str">
        <f aca="false">RAW_DATA!F3820</f>
        <v>2024-11-10</v>
      </c>
      <c r="G3824" s="2" t="str">
        <f aca="false">RAW_DATA!G3820</f>
        <v>Sudurpashchim</v>
      </c>
      <c r="H3824" s="4" t="n">
        <f aca="false">RAW_DATA!H3820</f>
        <v>5473.82</v>
      </c>
      <c r="I3824" s="5" t="n">
        <f aca="false">RAW_DATA!I3820</f>
        <v>20</v>
      </c>
      <c r="J3824" s="2" t="str">
        <f aca="false">RAW_DATA!J3820</f>
        <v>No</v>
      </c>
      <c r="K3824" s="15" t="n">
        <f aca="false">IF(AND(F3824&lt;&gt;"",E3824&lt;&gt;""),DATEVALUE(F3824)-DATEVALUE(E3824),"")</f>
        <v>5</v>
      </c>
      <c r="L3824" s="4" t="n">
        <f aca="false">H3824*(1-I3824/100)</f>
        <v>4379.056</v>
      </c>
      <c r="M3824" s="4" t="n">
        <f aca="false">H3824*CALCULATIONS!$B$2</f>
        <v>3284.292</v>
      </c>
      <c r="N3824" s="4" t="n">
        <f aca="false">IF(J3824="Yes",H3824*CALCULATIONS!$B$3,0)</f>
        <v>0</v>
      </c>
      <c r="O3824" s="4" t="n">
        <f aca="false">L3824-M3824-N3824</f>
        <v>1094.764</v>
      </c>
      <c r="P3824" s="16" t="n">
        <f aca="false">IF(L3824&gt;0,O3824/L3824,"")</f>
        <v>0.25</v>
      </c>
    </row>
    <row r="3825" customFormat="false" ht="15" hidden="false" customHeight="false" outlineLevel="0" collapsed="false">
      <c r="A3825" s="2" t="str">
        <f aca="false">RAW_DATA!A3821</f>
        <v>ORD-103820</v>
      </c>
      <c r="B3825" s="2" t="str">
        <f aca="false">RAW_DATA!B3821</f>
        <v>CUST-4187</v>
      </c>
      <c r="C3825" s="2" t="str">
        <f aca="false">RAW_DATA!C3821</f>
        <v>Men</v>
      </c>
      <c r="D3825" s="2" t="str">
        <f aca="false">RAW_DATA!D3821</f>
        <v>MEN-TSHIRT-001</v>
      </c>
      <c r="E3825" s="14" t="str">
        <f aca="false">RAW_DATA!E3821</f>
        <v>2024-10-29</v>
      </c>
      <c r="F3825" s="14" t="str">
        <f aca="false">RAW_DATA!F3821</f>
        <v>2024-11-02</v>
      </c>
      <c r="G3825" s="2" t="str">
        <f aca="false">RAW_DATA!G3821</f>
        <v>Karnali</v>
      </c>
      <c r="H3825" s="4" t="n">
        <f aca="false">RAW_DATA!H3821</f>
        <v>13846.27</v>
      </c>
      <c r="I3825" s="5" t="n">
        <f aca="false">RAW_DATA!I3821</f>
        <v>30</v>
      </c>
      <c r="J3825" s="2" t="str">
        <f aca="false">RAW_DATA!J3821</f>
        <v>No</v>
      </c>
      <c r="K3825" s="15" t="n">
        <f aca="false">IF(AND(F3825&lt;&gt;"",E3825&lt;&gt;""),DATEVALUE(F3825)-DATEVALUE(E3825),"")</f>
        <v>4</v>
      </c>
      <c r="L3825" s="4" t="n">
        <f aca="false">H3825*(1-I3825/100)</f>
        <v>9692.389</v>
      </c>
      <c r="M3825" s="4" t="n">
        <f aca="false">H3825*CALCULATIONS!$B$2</f>
        <v>8307.762</v>
      </c>
      <c r="N3825" s="4" t="n">
        <f aca="false">IF(J3825="Yes",H3825*CALCULATIONS!$B$3,0)</f>
        <v>0</v>
      </c>
      <c r="O3825" s="4" t="n">
        <f aca="false">L3825-M3825-N3825</f>
        <v>1384.627</v>
      </c>
      <c r="P3825" s="16" t="n">
        <f aca="false">IF(L3825&gt;0,O3825/L3825,"")</f>
        <v>0.142857142857143</v>
      </c>
    </row>
    <row r="3826" customFormat="false" ht="15" hidden="false" customHeight="false" outlineLevel="0" collapsed="false">
      <c r="A3826" s="2" t="str">
        <f aca="false">RAW_DATA!A3822</f>
        <v>ORD-103821</v>
      </c>
      <c r="B3826" s="2" t="str">
        <f aca="false">RAW_DATA!B3822</f>
        <v>CUST-9073</v>
      </c>
      <c r="C3826" s="2" t="str">
        <f aca="false">RAW_DATA!C3822</f>
        <v>Kids</v>
      </c>
      <c r="D3826" s="2" t="str">
        <f aca="false">RAW_DATA!D3822</f>
        <v>KID-SHORTS-001</v>
      </c>
      <c r="E3826" s="14" t="str">
        <f aca="false">RAW_DATA!E3822</f>
        <v>2024-07-14</v>
      </c>
      <c r="F3826" s="14" t="str">
        <f aca="false">RAW_DATA!F3822</f>
        <v>2024-07-17</v>
      </c>
      <c r="G3826" s="2" t="str">
        <f aca="false">RAW_DATA!G3822</f>
        <v>Bagmati</v>
      </c>
      <c r="H3826" s="4" t="n">
        <f aca="false">RAW_DATA!H3822</f>
        <v>1240.38</v>
      </c>
      <c r="I3826" s="5" t="n">
        <f aca="false">RAW_DATA!I3822</f>
        <v>15</v>
      </c>
      <c r="J3826" s="2" t="str">
        <f aca="false">RAW_DATA!J3822</f>
        <v>No</v>
      </c>
      <c r="K3826" s="15" t="n">
        <f aca="false">IF(AND(F3826&lt;&gt;"",E3826&lt;&gt;""),DATEVALUE(F3826)-DATEVALUE(E3826),"")</f>
        <v>3</v>
      </c>
      <c r="L3826" s="4" t="n">
        <f aca="false">H3826*(1-I3826/100)</f>
        <v>1054.323</v>
      </c>
      <c r="M3826" s="4" t="n">
        <f aca="false">H3826*CALCULATIONS!$B$2</f>
        <v>744.228</v>
      </c>
      <c r="N3826" s="4" t="n">
        <f aca="false">IF(J3826="Yes",H3826*CALCULATIONS!$B$3,0)</f>
        <v>0</v>
      </c>
      <c r="O3826" s="4" t="n">
        <f aca="false">L3826-M3826-N3826</f>
        <v>310.095</v>
      </c>
      <c r="P3826" s="16" t="n">
        <f aca="false">IF(L3826&gt;0,O3826/L3826,"")</f>
        <v>0.294117647058824</v>
      </c>
    </row>
    <row r="3827" customFormat="false" ht="15" hidden="false" customHeight="false" outlineLevel="0" collapsed="false">
      <c r="A3827" s="2" t="str">
        <f aca="false">RAW_DATA!A3823</f>
        <v>ORD-103822</v>
      </c>
      <c r="B3827" s="2" t="str">
        <f aca="false">RAW_DATA!B3823</f>
        <v>CUST-7344</v>
      </c>
      <c r="C3827" s="2" t="str">
        <f aca="false">RAW_DATA!C3823</f>
        <v>Women</v>
      </c>
      <c r="D3827" s="2" t="str">
        <f aca="false">RAW_DATA!D3823</f>
        <v>WOM-BLOUSE-001</v>
      </c>
      <c r="E3827" s="14" t="str">
        <f aca="false">RAW_DATA!E3823</f>
        <v>2024-05-15</v>
      </c>
      <c r="F3827" s="14" t="str">
        <f aca="false">RAW_DATA!F3823</f>
        <v>2024-05-23</v>
      </c>
      <c r="G3827" s="2" t="str">
        <f aca="false">RAW_DATA!G3823</f>
        <v>Gandaki</v>
      </c>
      <c r="H3827" s="4" t="n">
        <f aca="false">RAW_DATA!H3823</f>
        <v>13142.23</v>
      </c>
      <c r="I3827" s="5" t="n">
        <f aca="false">RAW_DATA!I3823</f>
        <v>30</v>
      </c>
      <c r="J3827" s="2" t="str">
        <f aca="false">RAW_DATA!J3823</f>
        <v>No</v>
      </c>
      <c r="K3827" s="15" t="n">
        <f aca="false">IF(AND(F3827&lt;&gt;"",E3827&lt;&gt;""),DATEVALUE(F3827)-DATEVALUE(E3827),"")</f>
        <v>8</v>
      </c>
      <c r="L3827" s="4" t="n">
        <f aca="false">H3827*(1-I3827/100)</f>
        <v>9199.561</v>
      </c>
      <c r="M3827" s="4" t="n">
        <f aca="false">H3827*CALCULATIONS!$B$2</f>
        <v>7885.338</v>
      </c>
      <c r="N3827" s="4" t="n">
        <f aca="false">IF(J3827="Yes",H3827*CALCULATIONS!$B$3,0)</f>
        <v>0</v>
      </c>
      <c r="O3827" s="4" t="n">
        <f aca="false">L3827-M3827-N3827</f>
        <v>1314.223</v>
      </c>
      <c r="P3827" s="16" t="n">
        <f aca="false">IF(L3827&gt;0,O3827/L3827,"")</f>
        <v>0.142857142857143</v>
      </c>
    </row>
    <row r="3828" customFormat="false" ht="15" hidden="false" customHeight="false" outlineLevel="0" collapsed="false">
      <c r="A3828" s="2" t="str">
        <f aca="false">RAW_DATA!A3824</f>
        <v>ORD-103823</v>
      </c>
      <c r="B3828" s="2" t="str">
        <f aca="false">RAW_DATA!B3824</f>
        <v>CUST-4909</v>
      </c>
      <c r="C3828" s="2" t="str">
        <f aca="false">RAW_DATA!C3824</f>
        <v>Men</v>
      </c>
      <c r="D3828" s="2" t="str">
        <f aca="false">RAW_DATA!D3824</f>
        <v>MEN-JACKET-001</v>
      </c>
      <c r="E3828" s="14" t="str">
        <f aca="false">RAW_DATA!E3824</f>
        <v>2024-08-14</v>
      </c>
      <c r="F3828" s="14" t="str">
        <f aca="false">RAW_DATA!F3824</f>
        <v>2024-08-22</v>
      </c>
      <c r="G3828" s="2" t="str">
        <f aca="false">RAW_DATA!G3824</f>
        <v>Karnali</v>
      </c>
      <c r="H3828" s="4" t="n">
        <f aca="false">RAW_DATA!H3824</f>
        <v>4343.63</v>
      </c>
      <c r="I3828" s="5" t="n">
        <f aca="false">RAW_DATA!I3824</f>
        <v>25</v>
      </c>
      <c r="J3828" s="2" t="str">
        <f aca="false">RAW_DATA!J3824</f>
        <v>No</v>
      </c>
      <c r="K3828" s="15" t="n">
        <f aca="false">IF(AND(F3828&lt;&gt;"",E3828&lt;&gt;""),DATEVALUE(F3828)-DATEVALUE(E3828),"")</f>
        <v>8</v>
      </c>
      <c r="L3828" s="4" t="n">
        <f aca="false">H3828*(1-I3828/100)</f>
        <v>3257.7225</v>
      </c>
      <c r="M3828" s="4" t="n">
        <f aca="false">H3828*CALCULATIONS!$B$2</f>
        <v>2606.178</v>
      </c>
      <c r="N3828" s="4" t="n">
        <f aca="false">IF(J3828="Yes",H3828*CALCULATIONS!$B$3,0)</f>
        <v>0</v>
      </c>
      <c r="O3828" s="4" t="n">
        <f aca="false">L3828-M3828-N3828</f>
        <v>651.5445</v>
      </c>
      <c r="P3828" s="16" t="n">
        <f aca="false">IF(L3828&gt;0,O3828/L3828,"")</f>
        <v>0.2</v>
      </c>
    </row>
    <row r="3829" customFormat="false" ht="15" hidden="false" customHeight="false" outlineLevel="0" collapsed="false">
      <c r="A3829" s="2" t="str">
        <f aca="false">RAW_DATA!A3825</f>
        <v>ORD-103824</v>
      </c>
      <c r="B3829" s="2" t="str">
        <f aca="false">RAW_DATA!B3825</f>
        <v>CUST-1385</v>
      </c>
      <c r="C3829" s="2" t="str">
        <f aca="false">RAW_DATA!C3825</f>
        <v>Men</v>
      </c>
      <c r="D3829" s="2" t="str">
        <f aca="false">RAW_DATA!D3825</f>
        <v>MEN-TSHIRT-001</v>
      </c>
      <c r="E3829" s="14" t="str">
        <f aca="false">RAW_DATA!E3825</f>
        <v>2024-01-19</v>
      </c>
      <c r="F3829" s="14" t="str">
        <f aca="false">RAW_DATA!F3825</f>
        <v>2024-01-27</v>
      </c>
      <c r="G3829" s="2" t="str">
        <f aca="false">RAW_DATA!G3825</f>
        <v>Sudurpashchim</v>
      </c>
      <c r="H3829" s="4" t="n">
        <f aca="false">RAW_DATA!H3825</f>
        <v>5135.89</v>
      </c>
      <c r="I3829" s="5" t="n">
        <f aca="false">RAW_DATA!I3825</f>
        <v>30</v>
      </c>
      <c r="J3829" s="2" t="str">
        <f aca="false">RAW_DATA!J3825</f>
        <v>Yes</v>
      </c>
      <c r="K3829" s="15" t="n">
        <f aca="false">IF(AND(F3829&lt;&gt;"",E3829&lt;&gt;""),DATEVALUE(F3829)-DATEVALUE(E3829),"")</f>
        <v>8</v>
      </c>
      <c r="L3829" s="4" t="n">
        <f aca="false">H3829*(1-I3829/100)</f>
        <v>3595.123</v>
      </c>
      <c r="M3829" s="4" t="n">
        <f aca="false">H3829*CALCULATIONS!$B$2</f>
        <v>3081.534</v>
      </c>
      <c r="N3829" s="4" t="n">
        <f aca="false">IF(J3829="Yes",H3829*CALCULATIONS!$B$3,0)</f>
        <v>1027.178</v>
      </c>
      <c r="O3829" s="4" t="n">
        <f aca="false">L3829-M3829-N3829</f>
        <v>-513.589</v>
      </c>
      <c r="P3829" s="16" t="n">
        <f aca="false">IF(L3829&gt;0,O3829/L3829,"")</f>
        <v>-0.142857142857143</v>
      </c>
    </row>
    <row r="3830" customFormat="false" ht="15" hidden="false" customHeight="false" outlineLevel="0" collapsed="false">
      <c r="A3830" s="2" t="str">
        <f aca="false">RAW_DATA!A3826</f>
        <v>ORD-103825</v>
      </c>
      <c r="B3830" s="2" t="str">
        <f aca="false">RAW_DATA!B3826</f>
        <v>CUST-9588</v>
      </c>
      <c r="C3830" s="2" t="str">
        <f aca="false">RAW_DATA!C3826</f>
        <v>Women</v>
      </c>
      <c r="D3830" s="2" t="str">
        <f aca="false">RAW_DATA!D3826</f>
        <v>WOM-TOP-001</v>
      </c>
      <c r="E3830" s="14" t="str">
        <f aca="false">RAW_DATA!E3826</f>
        <v>2024-01-03</v>
      </c>
      <c r="F3830" s="14" t="str">
        <f aca="false">RAW_DATA!F3826</f>
        <v>2024-01-09</v>
      </c>
      <c r="G3830" s="2" t="str">
        <f aca="false">RAW_DATA!G3826</f>
        <v>Madhesh</v>
      </c>
      <c r="H3830" s="4" t="n">
        <f aca="false">RAW_DATA!H3826</f>
        <v>9207.48</v>
      </c>
      <c r="I3830" s="5" t="n">
        <f aca="false">RAW_DATA!I3826</f>
        <v>5</v>
      </c>
      <c r="J3830" s="2" t="str">
        <f aca="false">RAW_DATA!J3826</f>
        <v>No</v>
      </c>
      <c r="K3830" s="15" t="n">
        <f aca="false">IF(AND(F3830&lt;&gt;"",E3830&lt;&gt;""),DATEVALUE(F3830)-DATEVALUE(E3830),"")</f>
        <v>6</v>
      </c>
      <c r="L3830" s="4" t="n">
        <f aca="false">H3830*(1-I3830/100)</f>
        <v>8747.106</v>
      </c>
      <c r="M3830" s="4" t="n">
        <f aca="false">H3830*CALCULATIONS!$B$2</f>
        <v>5524.488</v>
      </c>
      <c r="N3830" s="4" t="n">
        <f aca="false">IF(J3830="Yes",H3830*CALCULATIONS!$B$3,0)</f>
        <v>0</v>
      </c>
      <c r="O3830" s="4" t="n">
        <f aca="false">L3830-M3830-N3830</f>
        <v>3222.618</v>
      </c>
      <c r="P3830" s="16" t="n">
        <f aca="false">IF(L3830&gt;0,O3830/L3830,"")</f>
        <v>0.368421052631579</v>
      </c>
    </row>
    <row r="3831" customFormat="false" ht="15" hidden="false" customHeight="false" outlineLevel="0" collapsed="false">
      <c r="A3831" s="2" t="str">
        <f aca="false">RAW_DATA!A3827</f>
        <v>ORD-103826</v>
      </c>
      <c r="B3831" s="2" t="str">
        <f aca="false">RAW_DATA!B3827</f>
        <v>CUST-6724</v>
      </c>
      <c r="C3831" s="2" t="str">
        <f aca="false">RAW_DATA!C3827</f>
        <v>Women</v>
      </c>
      <c r="D3831" s="2" t="str">
        <f aca="false">RAW_DATA!D3827</f>
        <v>WOM-BLOUSE-001</v>
      </c>
      <c r="E3831" s="14" t="str">
        <f aca="false">RAW_DATA!E3827</f>
        <v>2024-06-19</v>
      </c>
      <c r="F3831" s="14" t="str">
        <f aca="false">RAW_DATA!F3827</f>
        <v>2024-06-29</v>
      </c>
      <c r="G3831" s="2" t="str">
        <f aca="false">RAW_DATA!G3827</f>
        <v>Karnali</v>
      </c>
      <c r="H3831" s="4" t="n">
        <f aca="false">RAW_DATA!H3827</f>
        <v>9544.28</v>
      </c>
      <c r="I3831" s="5" t="n">
        <f aca="false">RAW_DATA!I3827</f>
        <v>25</v>
      </c>
      <c r="J3831" s="2" t="str">
        <f aca="false">RAW_DATA!J3827</f>
        <v>No</v>
      </c>
      <c r="K3831" s="15" t="n">
        <f aca="false">IF(AND(F3831&lt;&gt;"",E3831&lt;&gt;""),DATEVALUE(F3831)-DATEVALUE(E3831),"")</f>
        <v>10</v>
      </c>
      <c r="L3831" s="4" t="n">
        <f aca="false">H3831*(1-I3831/100)</f>
        <v>7158.21</v>
      </c>
      <c r="M3831" s="4" t="n">
        <f aca="false">H3831*CALCULATIONS!$B$2</f>
        <v>5726.568</v>
      </c>
      <c r="N3831" s="4" t="n">
        <f aca="false">IF(J3831="Yes",H3831*CALCULATIONS!$B$3,0)</f>
        <v>0</v>
      </c>
      <c r="O3831" s="4" t="n">
        <f aca="false">L3831-M3831-N3831</f>
        <v>1431.642</v>
      </c>
      <c r="P3831" s="16" t="n">
        <f aca="false">IF(L3831&gt;0,O3831/L3831,"")</f>
        <v>0.2</v>
      </c>
    </row>
    <row r="3832" customFormat="false" ht="15" hidden="false" customHeight="false" outlineLevel="0" collapsed="false">
      <c r="A3832" s="2" t="str">
        <f aca="false">RAW_DATA!A3828</f>
        <v>ORD-103827</v>
      </c>
      <c r="B3832" s="2" t="str">
        <f aca="false">RAW_DATA!B3828</f>
        <v>CUST-9743</v>
      </c>
      <c r="C3832" s="2" t="str">
        <f aca="false">RAW_DATA!C3828</f>
        <v>Men</v>
      </c>
      <c r="D3832" s="2" t="str">
        <f aca="false">RAW_DATA!D3828</f>
        <v>MEN-SHIRT-001</v>
      </c>
      <c r="E3832" s="14" t="str">
        <f aca="false">RAW_DATA!E3828</f>
        <v>2024-07-10</v>
      </c>
      <c r="F3832" s="14" t="str">
        <f aca="false">RAW_DATA!F3828</f>
        <v>2024-07-13</v>
      </c>
      <c r="G3832" s="2" t="str">
        <f aca="false">RAW_DATA!G3828</f>
        <v>Lumbini</v>
      </c>
      <c r="H3832" s="4" t="n">
        <f aca="false">RAW_DATA!H3828</f>
        <v>8112.17</v>
      </c>
      <c r="I3832" s="5" t="n">
        <f aca="false">RAW_DATA!I3828</f>
        <v>15</v>
      </c>
      <c r="J3832" s="2" t="str">
        <f aca="false">RAW_DATA!J3828</f>
        <v>No</v>
      </c>
      <c r="K3832" s="15" t="n">
        <f aca="false">IF(AND(F3832&lt;&gt;"",E3832&lt;&gt;""),DATEVALUE(F3832)-DATEVALUE(E3832),"")</f>
        <v>3</v>
      </c>
      <c r="L3832" s="4" t="n">
        <f aca="false">H3832*(1-I3832/100)</f>
        <v>6895.3445</v>
      </c>
      <c r="M3832" s="4" t="n">
        <f aca="false">H3832*CALCULATIONS!$B$2</f>
        <v>4867.302</v>
      </c>
      <c r="N3832" s="4" t="n">
        <f aca="false">IF(J3832="Yes",H3832*CALCULATIONS!$B$3,0)</f>
        <v>0</v>
      </c>
      <c r="O3832" s="4" t="n">
        <f aca="false">L3832-M3832-N3832</f>
        <v>2028.0425</v>
      </c>
      <c r="P3832" s="16" t="n">
        <f aca="false">IF(L3832&gt;0,O3832/L3832,"")</f>
        <v>0.294117647058824</v>
      </c>
    </row>
    <row r="3833" customFormat="false" ht="15" hidden="false" customHeight="false" outlineLevel="0" collapsed="false">
      <c r="A3833" s="2" t="str">
        <f aca="false">RAW_DATA!A3829</f>
        <v>ORD-103828</v>
      </c>
      <c r="B3833" s="2" t="str">
        <f aca="false">RAW_DATA!B3829</f>
        <v>CUST-5963</v>
      </c>
      <c r="C3833" s="2" t="str">
        <f aca="false">RAW_DATA!C3829</f>
        <v>Men</v>
      </c>
      <c r="D3833" s="2" t="str">
        <f aca="false">RAW_DATA!D3829</f>
        <v>MEN-POLO-001</v>
      </c>
      <c r="E3833" s="14" t="str">
        <f aca="false">RAW_DATA!E3829</f>
        <v>2024-03-02</v>
      </c>
      <c r="F3833" s="14" t="str">
        <f aca="false">RAW_DATA!F3829</f>
        <v>2024-03-06</v>
      </c>
      <c r="G3833" s="2" t="str">
        <f aca="false">RAW_DATA!G3829</f>
        <v>Gandaki</v>
      </c>
      <c r="H3833" s="4" t="n">
        <f aca="false">RAW_DATA!H3829</f>
        <v>10963.43</v>
      </c>
      <c r="I3833" s="5" t="n">
        <f aca="false">RAW_DATA!I3829</f>
        <v>5</v>
      </c>
      <c r="J3833" s="2" t="str">
        <f aca="false">RAW_DATA!J3829</f>
        <v>No</v>
      </c>
      <c r="K3833" s="15" t="n">
        <f aca="false">IF(AND(F3833&lt;&gt;"",E3833&lt;&gt;""),DATEVALUE(F3833)-DATEVALUE(E3833),"")</f>
        <v>4</v>
      </c>
      <c r="L3833" s="4" t="n">
        <f aca="false">H3833*(1-I3833/100)</f>
        <v>10415.2585</v>
      </c>
      <c r="M3833" s="4" t="n">
        <f aca="false">H3833*CALCULATIONS!$B$2</f>
        <v>6578.058</v>
      </c>
      <c r="N3833" s="4" t="n">
        <f aca="false">IF(J3833="Yes",H3833*CALCULATIONS!$B$3,0)</f>
        <v>0</v>
      </c>
      <c r="O3833" s="4" t="n">
        <f aca="false">L3833-M3833-N3833</f>
        <v>3837.2005</v>
      </c>
      <c r="P3833" s="16" t="n">
        <f aca="false">IF(L3833&gt;0,O3833/L3833,"")</f>
        <v>0.368421052631579</v>
      </c>
    </row>
    <row r="3834" customFormat="false" ht="15" hidden="false" customHeight="false" outlineLevel="0" collapsed="false">
      <c r="A3834" s="2" t="str">
        <f aca="false">RAW_DATA!A3830</f>
        <v>ORD-103829</v>
      </c>
      <c r="B3834" s="2" t="str">
        <f aca="false">RAW_DATA!B3830</f>
        <v>CUST-1907</v>
      </c>
      <c r="C3834" s="2" t="str">
        <f aca="false">RAW_DATA!C3830</f>
        <v>Kids</v>
      </c>
      <c r="D3834" s="2" t="str">
        <f aca="false">RAW_DATA!D3830</f>
        <v>KID-ONESIE-001</v>
      </c>
      <c r="E3834" s="14" t="str">
        <f aca="false">RAW_DATA!E3830</f>
        <v>2024-01-15</v>
      </c>
      <c r="F3834" s="14" t="str">
        <f aca="false">RAW_DATA!F3830</f>
        <v>2024-01-20</v>
      </c>
      <c r="G3834" s="2" t="str">
        <f aca="false">RAW_DATA!G3830</f>
        <v>Bagmati</v>
      </c>
      <c r="H3834" s="4" t="n">
        <f aca="false">RAW_DATA!H3830</f>
        <v>12265.63</v>
      </c>
      <c r="I3834" s="5" t="n">
        <f aca="false">RAW_DATA!I3830</f>
        <v>10</v>
      </c>
      <c r="J3834" s="2" t="str">
        <f aca="false">RAW_DATA!J3830</f>
        <v>No</v>
      </c>
      <c r="K3834" s="15" t="n">
        <f aca="false">IF(AND(F3834&lt;&gt;"",E3834&lt;&gt;""),DATEVALUE(F3834)-DATEVALUE(E3834),"")</f>
        <v>5</v>
      </c>
      <c r="L3834" s="4" t="n">
        <f aca="false">H3834*(1-I3834/100)</f>
        <v>11039.067</v>
      </c>
      <c r="M3834" s="4" t="n">
        <f aca="false">H3834*CALCULATIONS!$B$2</f>
        <v>7359.378</v>
      </c>
      <c r="N3834" s="4" t="n">
        <f aca="false">IF(J3834="Yes",H3834*CALCULATIONS!$B$3,0)</f>
        <v>0</v>
      </c>
      <c r="O3834" s="4" t="n">
        <f aca="false">L3834-M3834-N3834</f>
        <v>3679.689</v>
      </c>
      <c r="P3834" s="16" t="n">
        <f aca="false">IF(L3834&gt;0,O3834/L3834,"")</f>
        <v>0.333333333333333</v>
      </c>
    </row>
    <row r="3835" customFormat="false" ht="15" hidden="false" customHeight="false" outlineLevel="0" collapsed="false">
      <c r="A3835" s="2" t="str">
        <f aca="false">RAW_DATA!A3831</f>
        <v>ORD-103830</v>
      </c>
      <c r="B3835" s="2" t="str">
        <f aca="false">RAW_DATA!B3831</f>
        <v>CUST-5219</v>
      </c>
      <c r="C3835" s="2" t="str">
        <f aca="false">RAW_DATA!C3831</f>
        <v>Kids</v>
      </c>
      <c r="D3835" s="2" t="str">
        <f aca="false">RAW_DATA!D3831</f>
        <v>KID-JACKET-001</v>
      </c>
      <c r="E3835" s="14" t="str">
        <f aca="false">RAW_DATA!E3831</f>
        <v>2024-07-16</v>
      </c>
      <c r="F3835" s="14" t="str">
        <f aca="false">RAW_DATA!F3831</f>
        <v>2024-07-19</v>
      </c>
      <c r="G3835" s="2" t="str">
        <f aca="false">RAW_DATA!G3831</f>
        <v>Bagmati</v>
      </c>
      <c r="H3835" s="4" t="n">
        <f aca="false">RAW_DATA!H3831</f>
        <v>10964.81</v>
      </c>
      <c r="I3835" s="5" t="n">
        <f aca="false">RAW_DATA!I3831</f>
        <v>0</v>
      </c>
      <c r="J3835" s="2" t="str">
        <f aca="false">RAW_DATA!J3831</f>
        <v>No</v>
      </c>
      <c r="K3835" s="15" t="n">
        <f aca="false">IF(AND(F3835&lt;&gt;"",E3835&lt;&gt;""),DATEVALUE(F3835)-DATEVALUE(E3835),"")</f>
        <v>3</v>
      </c>
      <c r="L3835" s="4" t="n">
        <f aca="false">H3835*(1-I3835/100)</f>
        <v>10964.81</v>
      </c>
      <c r="M3835" s="4" t="n">
        <f aca="false">H3835*CALCULATIONS!$B$2</f>
        <v>6578.886</v>
      </c>
      <c r="N3835" s="4" t="n">
        <f aca="false">IF(J3835="Yes",H3835*CALCULATIONS!$B$3,0)</f>
        <v>0</v>
      </c>
      <c r="O3835" s="4" t="n">
        <f aca="false">L3835-M3835-N3835</f>
        <v>4385.924</v>
      </c>
      <c r="P3835" s="16" t="n">
        <f aca="false">IF(L3835&gt;0,O3835/L3835,"")</f>
        <v>0.4</v>
      </c>
    </row>
    <row r="3836" customFormat="false" ht="15" hidden="false" customHeight="false" outlineLevel="0" collapsed="false">
      <c r="A3836" s="2" t="str">
        <f aca="false">RAW_DATA!A3832</f>
        <v>ORD-103831</v>
      </c>
      <c r="B3836" s="2" t="str">
        <f aca="false">RAW_DATA!B3832</f>
        <v>CUST-9732</v>
      </c>
      <c r="C3836" s="2" t="str">
        <f aca="false">RAW_DATA!C3832</f>
        <v>Kids</v>
      </c>
      <c r="D3836" s="2" t="str">
        <f aca="false">RAW_DATA!D3832</f>
        <v>KID-UNIFORM-001</v>
      </c>
      <c r="E3836" s="14" t="str">
        <f aca="false">RAW_DATA!E3832</f>
        <v>2024-03-13</v>
      </c>
      <c r="F3836" s="14" t="str">
        <f aca="false">RAW_DATA!F3832</f>
        <v>2024-03-18</v>
      </c>
      <c r="G3836" s="2" t="str">
        <f aca="false">RAW_DATA!G3832</f>
        <v>Bagmati</v>
      </c>
      <c r="H3836" s="4" t="n">
        <f aca="false">RAW_DATA!H3832</f>
        <v>11202.37</v>
      </c>
      <c r="I3836" s="5" t="n">
        <f aca="false">RAW_DATA!I3832</f>
        <v>30</v>
      </c>
      <c r="J3836" s="2" t="str">
        <f aca="false">RAW_DATA!J3832</f>
        <v>No</v>
      </c>
      <c r="K3836" s="15" t="n">
        <f aca="false">IF(AND(F3836&lt;&gt;"",E3836&lt;&gt;""),DATEVALUE(F3836)-DATEVALUE(E3836),"")</f>
        <v>5</v>
      </c>
      <c r="L3836" s="4" t="n">
        <f aca="false">H3836*(1-I3836/100)</f>
        <v>7841.659</v>
      </c>
      <c r="M3836" s="4" t="n">
        <f aca="false">H3836*CALCULATIONS!$B$2</f>
        <v>6721.422</v>
      </c>
      <c r="N3836" s="4" t="n">
        <f aca="false">IF(J3836="Yes",H3836*CALCULATIONS!$B$3,0)</f>
        <v>0</v>
      </c>
      <c r="O3836" s="4" t="n">
        <f aca="false">L3836-M3836-N3836</f>
        <v>1120.237</v>
      </c>
      <c r="P3836" s="16" t="n">
        <f aca="false">IF(L3836&gt;0,O3836/L3836,"")</f>
        <v>0.142857142857143</v>
      </c>
    </row>
    <row r="3837" customFormat="false" ht="15" hidden="false" customHeight="false" outlineLevel="0" collapsed="false">
      <c r="A3837" s="2" t="str">
        <f aca="false">RAW_DATA!A3833</f>
        <v>ORD-103832</v>
      </c>
      <c r="B3837" s="2" t="str">
        <f aca="false">RAW_DATA!B3833</f>
        <v>CUST-5365</v>
      </c>
      <c r="C3837" s="2" t="str">
        <f aca="false">RAW_DATA!C3833</f>
        <v>Women</v>
      </c>
      <c r="D3837" s="2" t="str">
        <f aca="false">RAW_DATA!D3833</f>
        <v>WOM-SCARF-001</v>
      </c>
      <c r="E3837" s="14" t="str">
        <f aca="false">RAW_DATA!E3833</f>
        <v>2024-07-21</v>
      </c>
      <c r="F3837" s="14" t="str">
        <f aca="false">RAW_DATA!F3833</f>
        <v>2024-07-26</v>
      </c>
      <c r="G3837" s="2" t="str">
        <f aca="false">RAW_DATA!G3833</f>
        <v>Madhesh</v>
      </c>
      <c r="H3837" s="4" t="n">
        <f aca="false">RAW_DATA!H3833</f>
        <v>13417.36</v>
      </c>
      <c r="I3837" s="5" t="n">
        <f aca="false">RAW_DATA!I3833</f>
        <v>5</v>
      </c>
      <c r="J3837" s="2" t="str">
        <f aca="false">RAW_DATA!J3833</f>
        <v>No</v>
      </c>
      <c r="K3837" s="15" t="n">
        <f aca="false">IF(AND(F3837&lt;&gt;"",E3837&lt;&gt;""),DATEVALUE(F3837)-DATEVALUE(E3837),"")</f>
        <v>5</v>
      </c>
      <c r="L3837" s="4" t="n">
        <f aca="false">H3837*(1-I3837/100)</f>
        <v>12746.492</v>
      </c>
      <c r="M3837" s="4" t="n">
        <f aca="false">H3837*CALCULATIONS!$B$2</f>
        <v>8050.416</v>
      </c>
      <c r="N3837" s="4" t="n">
        <f aca="false">IF(J3837="Yes",H3837*CALCULATIONS!$B$3,0)</f>
        <v>0</v>
      </c>
      <c r="O3837" s="4" t="n">
        <f aca="false">L3837-M3837-N3837</f>
        <v>4696.076</v>
      </c>
      <c r="P3837" s="16" t="n">
        <f aca="false">IF(L3837&gt;0,O3837/L3837,"")</f>
        <v>0.368421052631579</v>
      </c>
    </row>
    <row r="3838" customFormat="false" ht="15" hidden="false" customHeight="false" outlineLevel="0" collapsed="false">
      <c r="A3838" s="2" t="str">
        <f aca="false">RAW_DATA!A3834</f>
        <v>ORD-103833</v>
      </c>
      <c r="B3838" s="2" t="str">
        <f aca="false">RAW_DATA!B3834</f>
        <v>CUST-8957</v>
      </c>
      <c r="C3838" s="2" t="str">
        <f aca="false">RAW_DATA!C3834</f>
        <v>Women</v>
      </c>
      <c r="D3838" s="2" t="str">
        <f aca="false">RAW_DATA!D3834</f>
        <v>WOM-LEHENGA-001</v>
      </c>
      <c r="E3838" s="14" t="str">
        <f aca="false">RAW_DATA!E3834</f>
        <v>2024-04-21</v>
      </c>
      <c r="F3838" s="14" t="str">
        <f aca="false">RAW_DATA!F3834</f>
        <v>2024-05-01</v>
      </c>
      <c r="G3838" s="2" t="str">
        <f aca="false">RAW_DATA!G3834</f>
        <v>Karnali</v>
      </c>
      <c r="H3838" s="4" t="n">
        <f aca="false">RAW_DATA!H3834</f>
        <v>1041.47</v>
      </c>
      <c r="I3838" s="5" t="n">
        <f aca="false">RAW_DATA!I3834</f>
        <v>25</v>
      </c>
      <c r="J3838" s="2" t="str">
        <f aca="false">RAW_DATA!J3834</f>
        <v>No</v>
      </c>
      <c r="K3838" s="15" t="n">
        <f aca="false">IF(AND(F3838&lt;&gt;"",E3838&lt;&gt;""),DATEVALUE(F3838)-DATEVALUE(E3838),"")</f>
        <v>10</v>
      </c>
      <c r="L3838" s="4" t="n">
        <f aca="false">H3838*(1-I3838/100)</f>
        <v>781.1025</v>
      </c>
      <c r="M3838" s="4" t="n">
        <f aca="false">H3838*CALCULATIONS!$B$2</f>
        <v>624.882</v>
      </c>
      <c r="N3838" s="4" t="n">
        <f aca="false">IF(J3838="Yes",H3838*CALCULATIONS!$B$3,0)</f>
        <v>0</v>
      </c>
      <c r="O3838" s="4" t="n">
        <f aca="false">L3838-M3838-N3838</f>
        <v>156.2205</v>
      </c>
      <c r="P3838" s="16" t="n">
        <f aca="false">IF(L3838&gt;0,O3838/L3838,"")</f>
        <v>0.2</v>
      </c>
    </row>
    <row r="3839" customFormat="false" ht="15" hidden="false" customHeight="false" outlineLevel="0" collapsed="false">
      <c r="A3839" s="2" t="str">
        <f aca="false">RAW_DATA!A3835</f>
        <v>ORD-103834</v>
      </c>
      <c r="B3839" s="2" t="str">
        <f aca="false">RAW_DATA!B3835</f>
        <v>CUST-5647</v>
      </c>
      <c r="C3839" s="2" t="str">
        <f aca="false">RAW_DATA!C3835</f>
        <v>Men</v>
      </c>
      <c r="D3839" s="2" t="str">
        <f aca="false">RAW_DATA!D3835</f>
        <v>MEN-KURTA-001</v>
      </c>
      <c r="E3839" s="14" t="str">
        <f aca="false">RAW_DATA!E3835</f>
        <v>2024-10-31</v>
      </c>
      <c r="F3839" s="14" t="str">
        <f aca="false">RAW_DATA!F3835</f>
        <v>2024-11-03</v>
      </c>
      <c r="G3839" s="2" t="str">
        <f aca="false">RAW_DATA!G3835</f>
        <v>Gandaki</v>
      </c>
      <c r="H3839" s="4" t="n">
        <f aca="false">RAW_DATA!H3835</f>
        <v>2116.16</v>
      </c>
      <c r="I3839" s="5" t="n">
        <f aca="false">RAW_DATA!I3835</f>
        <v>10</v>
      </c>
      <c r="J3839" s="2" t="str">
        <f aca="false">RAW_DATA!J3835</f>
        <v>Yes</v>
      </c>
      <c r="K3839" s="15" t="n">
        <f aca="false">IF(AND(F3839&lt;&gt;"",E3839&lt;&gt;""),DATEVALUE(F3839)-DATEVALUE(E3839),"")</f>
        <v>3</v>
      </c>
      <c r="L3839" s="4" t="n">
        <f aca="false">H3839*(1-I3839/100)</f>
        <v>1904.544</v>
      </c>
      <c r="M3839" s="4" t="n">
        <f aca="false">H3839*CALCULATIONS!$B$2</f>
        <v>1269.696</v>
      </c>
      <c r="N3839" s="4" t="n">
        <f aca="false">IF(J3839="Yes",H3839*CALCULATIONS!$B$3,0)</f>
        <v>423.232</v>
      </c>
      <c r="O3839" s="4" t="n">
        <f aca="false">L3839-M3839-N3839</f>
        <v>211.616</v>
      </c>
      <c r="P3839" s="16" t="n">
        <f aca="false">IF(L3839&gt;0,O3839/L3839,"")</f>
        <v>0.111111111111111</v>
      </c>
    </row>
    <row r="3840" customFormat="false" ht="15" hidden="false" customHeight="false" outlineLevel="0" collapsed="false">
      <c r="A3840" s="2" t="str">
        <f aca="false">RAW_DATA!A3836</f>
        <v>ORD-103835</v>
      </c>
      <c r="B3840" s="2" t="str">
        <f aca="false">RAW_DATA!B3836</f>
        <v>CUST-9737</v>
      </c>
      <c r="C3840" s="2" t="str">
        <f aca="false">RAW_DATA!C3836</f>
        <v>Kids</v>
      </c>
      <c r="D3840" s="2" t="str">
        <f aca="false">RAW_DATA!D3836</f>
        <v>KID-FROCK-001</v>
      </c>
      <c r="E3840" s="14" t="str">
        <f aca="false">RAW_DATA!E3836</f>
        <v>2024-11-17</v>
      </c>
      <c r="F3840" s="14" t="str">
        <f aca="false">RAW_DATA!F3836</f>
        <v>2024-11-22</v>
      </c>
      <c r="G3840" s="2" t="str">
        <f aca="false">RAW_DATA!G3836</f>
        <v>Bagmati</v>
      </c>
      <c r="H3840" s="4" t="n">
        <f aca="false">RAW_DATA!H3836</f>
        <v>806.65</v>
      </c>
      <c r="I3840" s="5" t="n">
        <f aca="false">RAW_DATA!I3836</f>
        <v>0</v>
      </c>
      <c r="J3840" s="2" t="str">
        <f aca="false">RAW_DATA!J3836</f>
        <v>Yes</v>
      </c>
      <c r="K3840" s="15" t="n">
        <f aca="false">IF(AND(F3840&lt;&gt;"",E3840&lt;&gt;""),DATEVALUE(F3840)-DATEVALUE(E3840),"")</f>
        <v>5</v>
      </c>
      <c r="L3840" s="4" t="n">
        <f aca="false">H3840*(1-I3840/100)</f>
        <v>806.65</v>
      </c>
      <c r="M3840" s="4" t="n">
        <f aca="false">H3840*CALCULATIONS!$B$2</f>
        <v>483.99</v>
      </c>
      <c r="N3840" s="4" t="n">
        <f aca="false">IF(J3840="Yes",H3840*CALCULATIONS!$B$3,0)</f>
        <v>161.33</v>
      </c>
      <c r="O3840" s="4" t="n">
        <f aca="false">L3840-M3840-N3840</f>
        <v>161.33</v>
      </c>
      <c r="P3840" s="16" t="n">
        <f aca="false">IF(L3840&gt;0,O3840/L3840,"")</f>
        <v>0.2</v>
      </c>
    </row>
    <row r="3841" customFormat="false" ht="15" hidden="false" customHeight="false" outlineLevel="0" collapsed="false">
      <c r="A3841" s="2" t="str">
        <f aca="false">RAW_DATA!A3837</f>
        <v>ORD-103836</v>
      </c>
      <c r="B3841" s="2" t="str">
        <f aca="false">RAW_DATA!B3837</f>
        <v>CUST-8795</v>
      </c>
      <c r="C3841" s="2" t="str">
        <f aca="false">RAW_DATA!C3837</f>
        <v>Men</v>
      </c>
      <c r="D3841" s="2" t="str">
        <f aca="false">RAW_DATA!D3837</f>
        <v>MEN-KURTA-001</v>
      </c>
      <c r="E3841" s="14" t="str">
        <f aca="false">RAW_DATA!E3837</f>
        <v>2024-09-22</v>
      </c>
      <c r="F3841" s="14" t="str">
        <f aca="false">RAW_DATA!F3837</f>
        <v>2024-09-26</v>
      </c>
      <c r="G3841" s="2" t="str">
        <f aca="false">RAW_DATA!G3837</f>
        <v>Madhesh</v>
      </c>
      <c r="H3841" s="4" t="n">
        <f aca="false">RAW_DATA!H3837</f>
        <v>4835.93</v>
      </c>
      <c r="I3841" s="5" t="n">
        <f aca="false">RAW_DATA!I3837</f>
        <v>15</v>
      </c>
      <c r="J3841" s="2" t="str">
        <f aca="false">RAW_DATA!J3837</f>
        <v>No</v>
      </c>
      <c r="K3841" s="15" t="n">
        <f aca="false">IF(AND(F3841&lt;&gt;"",E3841&lt;&gt;""),DATEVALUE(F3841)-DATEVALUE(E3841),"")</f>
        <v>4</v>
      </c>
      <c r="L3841" s="4" t="n">
        <f aca="false">H3841*(1-I3841/100)</f>
        <v>4110.5405</v>
      </c>
      <c r="M3841" s="4" t="n">
        <f aca="false">H3841*CALCULATIONS!$B$2</f>
        <v>2901.558</v>
      </c>
      <c r="N3841" s="4" t="n">
        <f aca="false">IF(J3841="Yes",H3841*CALCULATIONS!$B$3,0)</f>
        <v>0</v>
      </c>
      <c r="O3841" s="4" t="n">
        <f aca="false">L3841-M3841-N3841</f>
        <v>1208.9825</v>
      </c>
      <c r="P3841" s="16" t="n">
        <f aca="false">IF(L3841&gt;0,O3841/L3841,"")</f>
        <v>0.294117647058824</v>
      </c>
    </row>
    <row r="3842" customFormat="false" ht="15" hidden="false" customHeight="false" outlineLevel="0" collapsed="false">
      <c r="A3842" s="2" t="str">
        <f aca="false">RAW_DATA!A3838</f>
        <v>ORD-103837</v>
      </c>
      <c r="B3842" s="2" t="str">
        <f aca="false">RAW_DATA!B3838</f>
        <v>CUST-4521</v>
      </c>
      <c r="C3842" s="2" t="str">
        <f aca="false">RAW_DATA!C3838</f>
        <v>Women</v>
      </c>
      <c r="D3842" s="2" t="str">
        <f aca="false">RAW_DATA!D3838</f>
        <v>WOM-SUIT-001</v>
      </c>
      <c r="E3842" s="14" t="str">
        <f aca="false">RAW_DATA!E3838</f>
        <v>2024-01-12</v>
      </c>
      <c r="F3842" s="14" t="str">
        <f aca="false">RAW_DATA!F3838</f>
        <v>2024-01-17</v>
      </c>
      <c r="G3842" s="2" t="str">
        <f aca="false">RAW_DATA!G3838</f>
        <v>Bagmati</v>
      </c>
      <c r="H3842" s="4" t="n">
        <f aca="false">RAW_DATA!H3838</f>
        <v>14939.75</v>
      </c>
      <c r="I3842" s="5" t="n">
        <f aca="false">RAW_DATA!I3838</f>
        <v>5</v>
      </c>
      <c r="J3842" s="2" t="str">
        <f aca="false">RAW_DATA!J3838</f>
        <v>No</v>
      </c>
      <c r="K3842" s="15" t="n">
        <f aca="false">IF(AND(F3842&lt;&gt;"",E3842&lt;&gt;""),DATEVALUE(F3842)-DATEVALUE(E3842),"")</f>
        <v>5</v>
      </c>
      <c r="L3842" s="4" t="n">
        <f aca="false">H3842*(1-I3842/100)</f>
        <v>14192.7625</v>
      </c>
      <c r="M3842" s="4" t="n">
        <f aca="false">H3842*CALCULATIONS!$B$2</f>
        <v>8963.85</v>
      </c>
      <c r="N3842" s="4" t="n">
        <f aca="false">IF(J3842="Yes",H3842*CALCULATIONS!$B$3,0)</f>
        <v>0</v>
      </c>
      <c r="O3842" s="4" t="n">
        <f aca="false">L3842-M3842-N3842</f>
        <v>5228.9125</v>
      </c>
      <c r="P3842" s="16" t="n">
        <f aca="false">IF(L3842&gt;0,O3842/L3842,"")</f>
        <v>0.368421052631579</v>
      </c>
    </row>
    <row r="3843" customFormat="false" ht="15" hidden="false" customHeight="false" outlineLevel="0" collapsed="false">
      <c r="A3843" s="2" t="str">
        <f aca="false">RAW_DATA!A3839</f>
        <v>ORD-103838</v>
      </c>
      <c r="B3843" s="2" t="str">
        <f aca="false">RAW_DATA!B3839</f>
        <v>CUST-6593</v>
      </c>
      <c r="C3843" s="2" t="str">
        <f aca="false">RAW_DATA!C3839</f>
        <v>Kids</v>
      </c>
      <c r="D3843" s="2" t="str">
        <f aca="false">RAW_DATA!D3839</f>
        <v>KID-HOODIE-001</v>
      </c>
      <c r="E3843" s="14" t="str">
        <f aca="false">RAW_DATA!E3839</f>
        <v>2024-08-30</v>
      </c>
      <c r="F3843" s="14" t="str">
        <f aca="false">RAW_DATA!F3839</f>
        <v>2024-09-05</v>
      </c>
      <c r="G3843" s="2" t="str">
        <f aca="false">RAW_DATA!G3839</f>
        <v>Karnali</v>
      </c>
      <c r="H3843" s="4" t="n">
        <f aca="false">RAW_DATA!H3839</f>
        <v>4409.08</v>
      </c>
      <c r="I3843" s="5" t="n">
        <f aca="false">RAW_DATA!I3839</f>
        <v>10</v>
      </c>
      <c r="J3843" s="2" t="str">
        <f aca="false">RAW_DATA!J3839</f>
        <v>No</v>
      </c>
      <c r="K3843" s="15" t="n">
        <f aca="false">IF(AND(F3843&lt;&gt;"",E3843&lt;&gt;""),DATEVALUE(F3843)-DATEVALUE(E3843),"")</f>
        <v>6</v>
      </c>
      <c r="L3843" s="4" t="n">
        <f aca="false">H3843*(1-I3843/100)</f>
        <v>3968.172</v>
      </c>
      <c r="M3843" s="4" t="n">
        <f aca="false">H3843*CALCULATIONS!$B$2</f>
        <v>2645.448</v>
      </c>
      <c r="N3843" s="4" t="n">
        <f aca="false">IF(J3843="Yes",H3843*CALCULATIONS!$B$3,0)</f>
        <v>0</v>
      </c>
      <c r="O3843" s="4" t="n">
        <f aca="false">L3843-M3843-N3843</f>
        <v>1322.724</v>
      </c>
      <c r="P3843" s="16" t="n">
        <f aca="false">IF(L3843&gt;0,O3843/L3843,"")</f>
        <v>0.333333333333333</v>
      </c>
    </row>
    <row r="3844" customFormat="false" ht="15" hidden="false" customHeight="false" outlineLevel="0" collapsed="false">
      <c r="A3844" s="2" t="str">
        <f aca="false">RAW_DATA!A3840</f>
        <v>ORD-103839</v>
      </c>
      <c r="B3844" s="2" t="str">
        <f aca="false">RAW_DATA!B3840</f>
        <v>CUST-8656</v>
      </c>
      <c r="C3844" s="2" t="str">
        <f aca="false">RAW_DATA!C3840</f>
        <v>Men</v>
      </c>
      <c r="D3844" s="2" t="str">
        <f aca="false">RAW_DATA!D3840</f>
        <v>MEN-SUIT-001</v>
      </c>
      <c r="E3844" s="14" t="str">
        <f aca="false">RAW_DATA!E3840</f>
        <v>2024-04-03</v>
      </c>
      <c r="F3844" s="14" t="str">
        <f aca="false">RAW_DATA!F3840</f>
        <v>2024-04-08</v>
      </c>
      <c r="G3844" s="2" t="str">
        <f aca="false">RAW_DATA!G3840</f>
        <v>Lumbini</v>
      </c>
      <c r="H3844" s="4" t="n">
        <f aca="false">RAW_DATA!H3840</f>
        <v>9799.24</v>
      </c>
      <c r="I3844" s="5" t="n">
        <f aca="false">RAW_DATA!I3840</f>
        <v>30</v>
      </c>
      <c r="J3844" s="2" t="str">
        <f aca="false">RAW_DATA!J3840</f>
        <v>No</v>
      </c>
      <c r="K3844" s="15" t="n">
        <f aca="false">IF(AND(F3844&lt;&gt;"",E3844&lt;&gt;""),DATEVALUE(F3844)-DATEVALUE(E3844),"")</f>
        <v>5</v>
      </c>
      <c r="L3844" s="4" t="n">
        <f aca="false">H3844*(1-I3844/100)</f>
        <v>6859.468</v>
      </c>
      <c r="M3844" s="4" t="n">
        <f aca="false">H3844*CALCULATIONS!$B$2</f>
        <v>5879.544</v>
      </c>
      <c r="N3844" s="4" t="n">
        <f aca="false">IF(J3844="Yes",H3844*CALCULATIONS!$B$3,0)</f>
        <v>0</v>
      </c>
      <c r="O3844" s="4" t="n">
        <f aca="false">L3844-M3844-N3844</f>
        <v>979.924</v>
      </c>
      <c r="P3844" s="16" t="n">
        <f aca="false">IF(L3844&gt;0,O3844/L3844,"")</f>
        <v>0.142857142857143</v>
      </c>
    </row>
    <row r="3845" customFormat="false" ht="15" hidden="false" customHeight="false" outlineLevel="0" collapsed="false">
      <c r="A3845" s="2" t="str">
        <f aca="false">RAW_DATA!A3841</f>
        <v>ORD-103840</v>
      </c>
      <c r="B3845" s="2" t="str">
        <f aca="false">RAW_DATA!B3841</f>
        <v>CUST-9876</v>
      </c>
      <c r="C3845" s="2" t="str">
        <f aca="false">RAW_DATA!C3841</f>
        <v>Men</v>
      </c>
      <c r="D3845" s="2" t="str">
        <f aca="false">RAW_DATA!D3841</f>
        <v>MEN-POLO-001</v>
      </c>
      <c r="E3845" s="14" t="str">
        <f aca="false">RAW_DATA!E3841</f>
        <v>2024-08-28</v>
      </c>
      <c r="F3845" s="14" t="str">
        <f aca="false">RAW_DATA!F3841</f>
        <v>2024-08-30</v>
      </c>
      <c r="G3845" s="2" t="str">
        <f aca="false">RAW_DATA!G3841</f>
        <v>Karnali</v>
      </c>
      <c r="H3845" s="4" t="n">
        <f aca="false">RAW_DATA!H3841</f>
        <v>5344.74</v>
      </c>
      <c r="I3845" s="5" t="n">
        <f aca="false">RAW_DATA!I3841</f>
        <v>15</v>
      </c>
      <c r="J3845" s="2" t="str">
        <f aca="false">RAW_DATA!J3841</f>
        <v>Yes</v>
      </c>
      <c r="K3845" s="15" t="n">
        <f aca="false">IF(AND(F3845&lt;&gt;"",E3845&lt;&gt;""),DATEVALUE(F3845)-DATEVALUE(E3845),"")</f>
        <v>2</v>
      </c>
      <c r="L3845" s="4" t="n">
        <f aca="false">H3845*(1-I3845/100)</f>
        <v>4543.029</v>
      </c>
      <c r="M3845" s="4" t="n">
        <f aca="false">H3845*CALCULATIONS!$B$2</f>
        <v>3206.844</v>
      </c>
      <c r="N3845" s="4" t="n">
        <f aca="false">IF(J3845="Yes",H3845*CALCULATIONS!$B$3,0)</f>
        <v>1068.948</v>
      </c>
      <c r="O3845" s="4" t="n">
        <f aca="false">L3845-M3845-N3845</f>
        <v>267.237</v>
      </c>
      <c r="P3845" s="16" t="n">
        <f aca="false">IF(L3845&gt;0,O3845/L3845,"")</f>
        <v>0.0588235294117647</v>
      </c>
    </row>
    <row r="3846" customFormat="false" ht="15" hidden="false" customHeight="false" outlineLevel="0" collapsed="false">
      <c r="A3846" s="2" t="str">
        <f aca="false">RAW_DATA!A3842</f>
        <v>ORD-103841</v>
      </c>
      <c r="B3846" s="2" t="str">
        <f aca="false">RAW_DATA!B3842</f>
        <v>CUST-2798</v>
      </c>
      <c r="C3846" s="2" t="str">
        <f aca="false">RAW_DATA!C3842</f>
        <v>Women</v>
      </c>
      <c r="D3846" s="2" t="str">
        <f aca="false">RAW_DATA!D3842</f>
        <v>WOM-SAREE-001</v>
      </c>
      <c r="E3846" s="14" t="str">
        <f aca="false">RAW_DATA!E3842</f>
        <v>2024-07-23</v>
      </c>
      <c r="F3846" s="14" t="str">
        <f aca="false">RAW_DATA!F3842</f>
        <v>2024-08-04</v>
      </c>
      <c r="G3846" s="2" t="str">
        <f aca="false">RAW_DATA!G3842</f>
        <v>Sudurpashchim</v>
      </c>
      <c r="H3846" s="4" t="n">
        <f aca="false">RAW_DATA!H3842</f>
        <v>3143.83</v>
      </c>
      <c r="I3846" s="5" t="n">
        <f aca="false">RAW_DATA!I3842</f>
        <v>20</v>
      </c>
      <c r="J3846" s="2" t="str">
        <f aca="false">RAW_DATA!J3842</f>
        <v>No</v>
      </c>
      <c r="K3846" s="15" t="n">
        <f aca="false">IF(AND(F3846&lt;&gt;"",E3846&lt;&gt;""),DATEVALUE(F3846)-DATEVALUE(E3846),"")</f>
        <v>12</v>
      </c>
      <c r="L3846" s="4" t="n">
        <f aca="false">H3846*(1-I3846/100)</f>
        <v>2515.064</v>
      </c>
      <c r="M3846" s="4" t="n">
        <f aca="false">H3846*CALCULATIONS!$B$2</f>
        <v>1886.298</v>
      </c>
      <c r="N3846" s="4" t="n">
        <f aca="false">IF(J3846="Yes",H3846*CALCULATIONS!$B$3,0)</f>
        <v>0</v>
      </c>
      <c r="O3846" s="4" t="n">
        <f aca="false">L3846-M3846-N3846</f>
        <v>628.766000000001</v>
      </c>
      <c r="P3846" s="16" t="n">
        <f aca="false">IF(L3846&gt;0,O3846/L3846,"")</f>
        <v>0.25</v>
      </c>
    </row>
    <row r="3847" customFormat="false" ht="15" hidden="false" customHeight="false" outlineLevel="0" collapsed="false">
      <c r="A3847" s="2" t="str">
        <f aca="false">RAW_DATA!A3843</f>
        <v>ORD-103842</v>
      </c>
      <c r="B3847" s="2" t="str">
        <f aca="false">RAW_DATA!B3843</f>
        <v>CUST-2678</v>
      </c>
      <c r="C3847" s="2" t="str">
        <f aca="false">RAW_DATA!C3843</f>
        <v>Men</v>
      </c>
      <c r="D3847" s="2" t="str">
        <f aca="false">RAW_DATA!D3843</f>
        <v>MEN-TSHIRT-001</v>
      </c>
      <c r="E3847" s="14" t="str">
        <f aca="false">RAW_DATA!E3843</f>
        <v>2024-10-28</v>
      </c>
      <c r="F3847" s="14" t="str">
        <f aca="false">RAW_DATA!F3843</f>
        <v>2024-11-03</v>
      </c>
      <c r="G3847" s="2" t="str">
        <f aca="false">RAW_DATA!G3843</f>
        <v>Madhesh</v>
      </c>
      <c r="H3847" s="4" t="n">
        <f aca="false">RAW_DATA!H3843</f>
        <v>9174.21</v>
      </c>
      <c r="I3847" s="5" t="n">
        <f aca="false">RAW_DATA!I3843</f>
        <v>10</v>
      </c>
      <c r="J3847" s="2" t="str">
        <f aca="false">RAW_DATA!J3843</f>
        <v>No</v>
      </c>
      <c r="K3847" s="15" t="n">
        <f aca="false">IF(AND(F3847&lt;&gt;"",E3847&lt;&gt;""),DATEVALUE(F3847)-DATEVALUE(E3847),"")</f>
        <v>6</v>
      </c>
      <c r="L3847" s="4" t="n">
        <f aca="false">H3847*(1-I3847/100)</f>
        <v>8256.789</v>
      </c>
      <c r="M3847" s="4" t="n">
        <f aca="false">H3847*CALCULATIONS!$B$2</f>
        <v>5504.526</v>
      </c>
      <c r="N3847" s="4" t="n">
        <f aca="false">IF(J3847="Yes",H3847*CALCULATIONS!$B$3,0)</f>
        <v>0</v>
      </c>
      <c r="O3847" s="4" t="n">
        <f aca="false">L3847-M3847-N3847</f>
        <v>2752.263</v>
      </c>
      <c r="P3847" s="16" t="n">
        <f aca="false">IF(L3847&gt;0,O3847/L3847,"")</f>
        <v>0.333333333333333</v>
      </c>
    </row>
    <row r="3848" customFormat="false" ht="15" hidden="false" customHeight="false" outlineLevel="0" collapsed="false">
      <c r="A3848" s="2" t="str">
        <f aca="false">RAW_DATA!A3844</f>
        <v>ORD-103843</v>
      </c>
      <c r="B3848" s="2" t="str">
        <f aca="false">RAW_DATA!B3844</f>
        <v>CUST-9274</v>
      </c>
      <c r="C3848" s="2" t="str">
        <f aca="false">RAW_DATA!C3844</f>
        <v>Women</v>
      </c>
      <c r="D3848" s="2" t="str">
        <f aca="false">RAW_DATA!D3844</f>
        <v>WOM-TOP-001</v>
      </c>
      <c r="E3848" s="14" t="str">
        <f aca="false">RAW_DATA!E3844</f>
        <v>2024-09-13</v>
      </c>
      <c r="F3848" s="14" t="str">
        <f aca="false">RAW_DATA!F3844</f>
        <v>2024-09-18</v>
      </c>
      <c r="G3848" s="2" t="str">
        <f aca="false">RAW_DATA!G3844</f>
        <v>Sudurpashchim</v>
      </c>
      <c r="H3848" s="4" t="n">
        <f aca="false">RAW_DATA!H3844</f>
        <v>7724.33</v>
      </c>
      <c r="I3848" s="5" t="n">
        <f aca="false">RAW_DATA!I3844</f>
        <v>5</v>
      </c>
      <c r="J3848" s="2" t="str">
        <f aca="false">RAW_DATA!J3844</f>
        <v>No</v>
      </c>
      <c r="K3848" s="15" t="n">
        <f aca="false">IF(AND(F3848&lt;&gt;"",E3848&lt;&gt;""),DATEVALUE(F3848)-DATEVALUE(E3848),"")</f>
        <v>5</v>
      </c>
      <c r="L3848" s="4" t="n">
        <f aca="false">H3848*(1-I3848/100)</f>
        <v>7338.1135</v>
      </c>
      <c r="M3848" s="4" t="n">
        <f aca="false">H3848*CALCULATIONS!$B$2</f>
        <v>4634.598</v>
      </c>
      <c r="N3848" s="4" t="n">
        <f aca="false">IF(J3848="Yes",H3848*CALCULATIONS!$B$3,0)</f>
        <v>0</v>
      </c>
      <c r="O3848" s="4" t="n">
        <f aca="false">L3848-M3848-N3848</f>
        <v>2703.5155</v>
      </c>
      <c r="P3848" s="16" t="n">
        <f aca="false">IF(L3848&gt;0,O3848/L3848,"")</f>
        <v>0.368421052631579</v>
      </c>
    </row>
    <row r="3849" customFormat="false" ht="15" hidden="false" customHeight="false" outlineLevel="0" collapsed="false">
      <c r="A3849" s="2" t="str">
        <f aca="false">RAW_DATA!A3845</f>
        <v>ORD-103844</v>
      </c>
      <c r="B3849" s="2" t="str">
        <f aca="false">RAW_DATA!B3845</f>
        <v>CUST-6953</v>
      </c>
      <c r="C3849" s="2" t="str">
        <f aca="false">RAW_DATA!C3845</f>
        <v>Women</v>
      </c>
      <c r="D3849" s="2" t="str">
        <f aca="false">RAW_DATA!D3845</f>
        <v>WOM-KURTA-001</v>
      </c>
      <c r="E3849" s="14" t="str">
        <f aca="false">RAW_DATA!E3845</f>
        <v>2024-11-17</v>
      </c>
      <c r="F3849" s="14" t="str">
        <f aca="false">RAW_DATA!F3845</f>
        <v>2024-11-26</v>
      </c>
      <c r="G3849" s="2" t="str">
        <f aca="false">RAW_DATA!G3845</f>
        <v>Madhesh</v>
      </c>
      <c r="H3849" s="4" t="n">
        <f aca="false">RAW_DATA!H3845</f>
        <v>11498.17</v>
      </c>
      <c r="I3849" s="5" t="n">
        <f aca="false">RAW_DATA!I3845</f>
        <v>0</v>
      </c>
      <c r="J3849" s="2" t="str">
        <f aca="false">RAW_DATA!J3845</f>
        <v>No</v>
      </c>
      <c r="K3849" s="15" t="n">
        <f aca="false">IF(AND(F3849&lt;&gt;"",E3849&lt;&gt;""),DATEVALUE(F3849)-DATEVALUE(E3849),"")</f>
        <v>9</v>
      </c>
      <c r="L3849" s="4" t="n">
        <f aca="false">H3849*(1-I3849/100)</f>
        <v>11498.17</v>
      </c>
      <c r="M3849" s="4" t="n">
        <f aca="false">H3849*CALCULATIONS!$B$2</f>
        <v>6898.902</v>
      </c>
      <c r="N3849" s="4" t="n">
        <f aca="false">IF(J3849="Yes",H3849*CALCULATIONS!$B$3,0)</f>
        <v>0</v>
      </c>
      <c r="O3849" s="4" t="n">
        <f aca="false">L3849-M3849-N3849</f>
        <v>4599.268</v>
      </c>
      <c r="P3849" s="16" t="n">
        <f aca="false">IF(L3849&gt;0,O3849/L3849,"")</f>
        <v>0.4</v>
      </c>
    </row>
    <row r="3850" customFormat="false" ht="15" hidden="false" customHeight="false" outlineLevel="0" collapsed="false">
      <c r="A3850" s="2" t="str">
        <f aca="false">RAW_DATA!A3846</f>
        <v>ORD-103845</v>
      </c>
      <c r="B3850" s="2" t="str">
        <f aca="false">RAW_DATA!B3846</f>
        <v>CUST-9812</v>
      </c>
      <c r="C3850" s="2" t="str">
        <f aca="false">RAW_DATA!C3846</f>
        <v>Men</v>
      </c>
      <c r="D3850" s="2" t="str">
        <f aca="false">RAW_DATA!D3846</f>
        <v>MEN-SHIRT-001</v>
      </c>
      <c r="E3850" s="14" t="str">
        <f aca="false">RAW_DATA!E3846</f>
        <v>2024-01-19</v>
      </c>
      <c r="F3850" s="14" t="str">
        <f aca="false">RAW_DATA!F3846</f>
        <v>2024-02-02</v>
      </c>
      <c r="G3850" s="2" t="str">
        <f aca="false">RAW_DATA!G3846</f>
        <v>Karnali</v>
      </c>
      <c r="H3850" s="4" t="n">
        <f aca="false">RAW_DATA!H3846</f>
        <v>1092.02</v>
      </c>
      <c r="I3850" s="5" t="n">
        <f aca="false">RAW_DATA!I3846</f>
        <v>10</v>
      </c>
      <c r="J3850" s="2" t="str">
        <f aca="false">RAW_DATA!J3846</f>
        <v>No</v>
      </c>
      <c r="K3850" s="15" t="n">
        <f aca="false">IF(AND(F3850&lt;&gt;"",E3850&lt;&gt;""),DATEVALUE(F3850)-DATEVALUE(E3850),"")</f>
        <v>14</v>
      </c>
      <c r="L3850" s="4" t="n">
        <f aca="false">H3850*(1-I3850/100)</f>
        <v>982.818</v>
      </c>
      <c r="M3850" s="4" t="n">
        <f aca="false">H3850*CALCULATIONS!$B$2</f>
        <v>655.212</v>
      </c>
      <c r="N3850" s="4" t="n">
        <f aca="false">IF(J3850="Yes",H3850*CALCULATIONS!$B$3,0)</f>
        <v>0</v>
      </c>
      <c r="O3850" s="4" t="n">
        <f aca="false">L3850-M3850-N3850</f>
        <v>327.606</v>
      </c>
      <c r="P3850" s="16" t="n">
        <f aca="false">IF(L3850&gt;0,O3850/L3850,"")</f>
        <v>0.333333333333333</v>
      </c>
    </row>
    <row r="3851" customFormat="false" ht="15" hidden="false" customHeight="false" outlineLevel="0" collapsed="false">
      <c r="A3851" s="2" t="str">
        <f aca="false">RAW_DATA!A3847</f>
        <v>ORD-103846</v>
      </c>
      <c r="B3851" s="2" t="str">
        <f aca="false">RAW_DATA!B3847</f>
        <v>CUST-9479</v>
      </c>
      <c r="C3851" s="2" t="str">
        <f aca="false">RAW_DATA!C3847</f>
        <v>Women</v>
      </c>
      <c r="D3851" s="2" t="str">
        <f aca="false">RAW_DATA!D3847</f>
        <v>WOM-JEANS-001</v>
      </c>
      <c r="E3851" s="14" t="str">
        <f aca="false">RAW_DATA!E3847</f>
        <v>2024-04-10</v>
      </c>
      <c r="F3851" s="14" t="str">
        <f aca="false">RAW_DATA!F3847</f>
        <v>2024-04-19</v>
      </c>
      <c r="G3851" s="2" t="str">
        <f aca="false">RAW_DATA!G3847</f>
        <v>Madhesh</v>
      </c>
      <c r="H3851" s="4" t="n">
        <f aca="false">RAW_DATA!H3847</f>
        <v>4399.12</v>
      </c>
      <c r="I3851" s="5" t="n">
        <f aca="false">RAW_DATA!I3847</f>
        <v>25</v>
      </c>
      <c r="J3851" s="2" t="str">
        <f aca="false">RAW_DATA!J3847</f>
        <v>No</v>
      </c>
      <c r="K3851" s="15" t="n">
        <f aca="false">IF(AND(F3851&lt;&gt;"",E3851&lt;&gt;""),DATEVALUE(F3851)-DATEVALUE(E3851),"")</f>
        <v>9</v>
      </c>
      <c r="L3851" s="4" t="n">
        <f aca="false">H3851*(1-I3851/100)</f>
        <v>3299.34</v>
      </c>
      <c r="M3851" s="4" t="n">
        <f aca="false">H3851*CALCULATIONS!$B$2</f>
        <v>2639.472</v>
      </c>
      <c r="N3851" s="4" t="n">
        <f aca="false">IF(J3851="Yes",H3851*CALCULATIONS!$B$3,0)</f>
        <v>0</v>
      </c>
      <c r="O3851" s="4" t="n">
        <f aca="false">L3851-M3851-N3851</f>
        <v>659.868</v>
      </c>
      <c r="P3851" s="16" t="n">
        <f aca="false">IF(L3851&gt;0,O3851/L3851,"")</f>
        <v>0.2</v>
      </c>
    </row>
    <row r="3852" customFormat="false" ht="15" hidden="false" customHeight="false" outlineLevel="0" collapsed="false">
      <c r="A3852" s="2" t="str">
        <f aca="false">RAW_DATA!A3848</f>
        <v>ORD-103847</v>
      </c>
      <c r="B3852" s="2" t="str">
        <f aca="false">RAW_DATA!B3848</f>
        <v>CUST-1118</v>
      </c>
      <c r="C3852" s="2" t="str">
        <f aca="false">RAW_DATA!C3848</f>
        <v>Kids</v>
      </c>
      <c r="D3852" s="2" t="str">
        <f aca="false">RAW_DATA!D3848</f>
        <v>KID-UNIFORM-001</v>
      </c>
      <c r="E3852" s="14" t="str">
        <f aca="false">RAW_DATA!E3848</f>
        <v>2024-06-17</v>
      </c>
      <c r="F3852" s="14" t="str">
        <f aca="false">RAW_DATA!F3848</f>
        <v>2024-06-24</v>
      </c>
      <c r="G3852" s="2" t="str">
        <f aca="false">RAW_DATA!G3848</f>
        <v>Madhesh</v>
      </c>
      <c r="H3852" s="4" t="n">
        <f aca="false">RAW_DATA!H3848</f>
        <v>13980.6</v>
      </c>
      <c r="I3852" s="5" t="n">
        <f aca="false">RAW_DATA!I3848</f>
        <v>15</v>
      </c>
      <c r="J3852" s="2" t="str">
        <f aca="false">RAW_DATA!J3848</f>
        <v>No</v>
      </c>
      <c r="K3852" s="15" t="n">
        <f aca="false">IF(AND(F3852&lt;&gt;"",E3852&lt;&gt;""),DATEVALUE(F3852)-DATEVALUE(E3852),"")</f>
        <v>7</v>
      </c>
      <c r="L3852" s="4" t="n">
        <f aca="false">H3852*(1-I3852/100)</f>
        <v>11883.51</v>
      </c>
      <c r="M3852" s="4" t="n">
        <f aca="false">H3852*CALCULATIONS!$B$2</f>
        <v>8388.36</v>
      </c>
      <c r="N3852" s="4" t="n">
        <f aca="false">IF(J3852="Yes",H3852*CALCULATIONS!$B$3,0)</f>
        <v>0</v>
      </c>
      <c r="O3852" s="4" t="n">
        <f aca="false">L3852-M3852-N3852</f>
        <v>3495.15</v>
      </c>
      <c r="P3852" s="16" t="n">
        <f aca="false">IF(L3852&gt;0,O3852/L3852,"")</f>
        <v>0.294117647058824</v>
      </c>
    </row>
    <row r="3853" customFormat="false" ht="15" hidden="false" customHeight="false" outlineLevel="0" collapsed="false">
      <c r="A3853" s="2" t="str">
        <f aca="false">RAW_DATA!A3849</f>
        <v>ORD-103848</v>
      </c>
      <c r="B3853" s="2" t="str">
        <f aca="false">RAW_DATA!B3849</f>
        <v>CUST-8400</v>
      </c>
      <c r="C3853" s="2" t="str">
        <f aca="false">RAW_DATA!C3849</f>
        <v>Kids</v>
      </c>
      <c r="D3853" s="2" t="str">
        <f aca="false">RAW_DATA!D3849</f>
        <v>KID-JACKET-001</v>
      </c>
      <c r="E3853" s="14" t="str">
        <f aca="false">RAW_DATA!E3849</f>
        <v>2024-01-30</v>
      </c>
      <c r="F3853" s="14" t="str">
        <f aca="false">RAW_DATA!F3849</f>
        <v>2024-02-06</v>
      </c>
      <c r="G3853" s="2" t="str">
        <f aca="false">RAW_DATA!G3849</f>
        <v>Gandaki</v>
      </c>
      <c r="H3853" s="4" t="n">
        <f aca="false">RAW_DATA!H3849</f>
        <v>3178.19</v>
      </c>
      <c r="I3853" s="5" t="n">
        <f aca="false">RAW_DATA!I3849</f>
        <v>15</v>
      </c>
      <c r="J3853" s="2" t="str">
        <f aca="false">RAW_DATA!J3849</f>
        <v>No</v>
      </c>
      <c r="K3853" s="15" t="n">
        <f aca="false">IF(AND(F3853&lt;&gt;"",E3853&lt;&gt;""),DATEVALUE(F3853)-DATEVALUE(E3853),"")</f>
        <v>7</v>
      </c>
      <c r="L3853" s="4" t="n">
        <f aca="false">H3853*(1-I3853/100)</f>
        <v>2701.4615</v>
      </c>
      <c r="M3853" s="4" t="n">
        <f aca="false">H3853*CALCULATIONS!$B$2</f>
        <v>1906.914</v>
      </c>
      <c r="N3853" s="4" t="n">
        <f aca="false">IF(J3853="Yes",H3853*CALCULATIONS!$B$3,0)</f>
        <v>0</v>
      </c>
      <c r="O3853" s="4" t="n">
        <f aca="false">L3853-M3853-N3853</f>
        <v>794.5475</v>
      </c>
      <c r="P3853" s="16" t="n">
        <f aca="false">IF(L3853&gt;0,O3853/L3853,"")</f>
        <v>0.294117647058824</v>
      </c>
    </row>
    <row r="3854" customFormat="false" ht="15" hidden="false" customHeight="false" outlineLevel="0" collapsed="false">
      <c r="A3854" s="2" t="str">
        <f aca="false">RAW_DATA!A3850</f>
        <v>ORD-103849</v>
      </c>
      <c r="B3854" s="2" t="str">
        <f aca="false">RAW_DATA!B3850</f>
        <v>CUST-8012</v>
      </c>
      <c r="C3854" s="2" t="str">
        <f aca="false">RAW_DATA!C3850</f>
        <v>Women</v>
      </c>
      <c r="D3854" s="2" t="str">
        <f aca="false">RAW_DATA!D3850</f>
        <v>WOM-CARDIGAN-001</v>
      </c>
      <c r="E3854" s="14" t="str">
        <f aca="false">RAW_DATA!E3850</f>
        <v>2024-05-11</v>
      </c>
      <c r="F3854" s="14" t="str">
        <f aca="false">RAW_DATA!F3850</f>
        <v>2024-05-15</v>
      </c>
      <c r="G3854" s="2" t="str">
        <f aca="false">RAW_DATA!G3850</f>
        <v>Bagmati</v>
      </c>
      <c r="H3854" s="4" t="n">
        <f aca="false">RAW_DATA!H3850</f>
        <v>11895.19</v>
      </c>
      <c r="I3854" s="5" t="n">
        <f aca="false">RAW_DATA!I3850</f>
        <v>25</v>
      </c>
      <c r="J3854" s="2" t="str">
        <f aca="false">RAW_DATA!J3850</f>
        <v>No</v>
      </c>
      <c r="K3854" s="15" t="n">
        <f aca="false">IF(AND(F3854&lt;&gt;"",E3854&lt;&gt;""),DATEVALUE(F3854)-DATEVALUE(E3854),"")</f>
        <v>4</v>
      </c>
      <c r="L3854" s="4" t="n">
        <f aca="false">H3854*(1-I3854/100)</f>
        <v>8921.3925</v>
      </c>
      <c r="M3854" s="4" t="n">
        <f aca="false">H3854*CALCULATIONS!$B$2</f>
        <v>7137.114</v>
      </c>
      <c r="N3854" s="4" t="n">
        <f aca="false">IF(J3854="Yes",H3854*CALCULATIONS!$B$3,0)</f>
        <v>0</v>
      </c>
      <c r="O3854" s="4" t="n">
        <f aca="false">L3854-M3854-N3854</f>
        <v>1784.2785</v>
      </c>
      <c r="P3854" s="16" t="n">
        <f aca="false">IF(L3854&gt;0,O3854/L3854,"")</f>
        <v>0.2</v>
      </c>
    </row>
    <row r="3855" customFormat="false" ht="15" hidden="false" customHeight="false" outlineLevel="0" collapsed="false">
      <c r="A3855" s="2" t="str">
        <f aca="false">RAW_DATA!A3851</f>
        <v>ORD-103850</v>
      </c>
      <c r="B3855" s="2" t="str">
        <f aca="false">RAW_DATA!B3851</f>
        <v>CUST-1682</v>
      </c>
      <c r="C3855" s="2" t="str">
        <f aca="false">RAW_DATA!C3851</f>
        <v>Women</v>
      </c>
      <c r="D3855" s="2" t="str">
        <f aca="false">RAW_DATA!D3851</f>
        <v>WOM-CARDIGAN-001</v>
      </c>
      <c r="E3855" s="14" t="str">
        <f aca="false">RAW_DATA!E3851</f>
        <v>2024-05-16</v>
      </c>
      <c r="F3855" s="14" t="str">
        <f aca="false">RAW_DATA!F3851</f>
        <v>2024-05-29</v>
      </c>
      <c r="G3855" s="2" t="str">
        <f aca="false">RAW_DATA!G3851</f>
        <v>Madhesh</v>
      </c>
      <c r="H3855" s="4" t="n">
        <f aca="false">RAW_DATA!H3851</f>
        <v>7787.35</v>
      </c>
      <c r="I3855" s="5" t="n">
        <f aca="false">RAW_DATA!I3851</f>
        <v>20</v>
      </c>
      <c r="J3855" s="2" t="str">
        <f aca="false">RAW_DATA!J3851</f>
        <v>No</v>
      </c>
      <c r="K3855" s="15" t="n">
        <f aca="false">IF(AND(F3855&lt;&gt;"",E3855&lt;&gt;""),DATEVALUE(F3855)-DATEVALUE(E3855),"")</f>
        <v>13</v>
      </c>
      <c r="L3855" s="4" t="n">
        <f aca="false">H3855*(1-I3855/100)</f>
        <v>6229.88</v>
      </c>
      <c r="M3855" s="4" t="n">
        <f aca="false">H3855*CALCULATIONS!$B$2</f>
        <v>4672.41</v>
      </c>
      <c r="N3855" s="4" t="n">
        <f aca="false">IF(J3855="Yes",H3855*CALCULATIONS!$B$3,0)</f>
        <v>0</v>
      </c>
      <c r="O3855" s="4" t="n">
        <f aca="false">L3855-M3855-N3855</f>
        <v>1557.47</v>
      </c>
      <c r="P3855" s="16" t="n">
        <f aca="false">IF(L3855&gt;0,O3855/L3855,"")</f>
        <v>0.25</v>
      </c>
    </row>
    <row r="3856" customFormat="false" ht="15" hidden="false" customHeight="false" outlineLevel="0" collapsed="false">
      <c r="A3856" s="2" t="str">
        <f aca="false">RAW_DATA!A3852</f>
        <v>ORD-103851</v>
      </c>
      <c r="B3856" s="2" t="str">
        <f aca="false">RAW_DATA!B3852</f>
        <v>CUST-1551</v>
      </c>
      <c r="C3856" s="2" t="str">
        <f aca="false">RAW_DATA!C3852</f>
        <v>Women</v>
      </c>
      <c r="D3856" s="2" t="str">
        <f aca="false">RAW_DATA!D3852</f>
        <v>WOM-SCARF-001</v>
      </c>
      <c r="E3856" s="14" t="str">
        <f aca="false">RAW_DATA!E3852</f>
        <v>2024-01-13</v>
      </c>
      <c r="F3856" s="14" t="str">
        <f aca="false">RAW_DATA!F3852</f>
        <v>2024-01-16</v>
      </c>
      <c r="G3856" s="2" t="str">
        <f aca="false">RAW_DATA!G3852</f>
        <v>Sudurpashchim</v>
      </c>
      <c r="H3856" s="4" t="n">
        <f aca="false">RAW_DATA!H3852</f>
        <v>9020.54</v>
      </c>
      <c r="I3856" s="5" t="n">
        <f aca="false">RAW_DATA!I3852</f>
        <v>25</v>
      </c>
      <c r="J3856" s="2" t="str">
        <f aca="false">RAW_DATA!J3852</f>
        <v>No</v>
      </c>
      <c r="K3856" s="15" t="n">
        <f aca="false">IF(AND(F3856&lt;&gt;"",E3856&lt;&gt;""),DATEVALUE(F3856)-DATEVALUE(E3856),"")</f>
        <v>3</v>
      </c>
      <c r="L3856" s="4" t="n">
        <f aca="false">H3856*(1-I3856/100)</f>
        <v>6765.405</v>
      </c>
      <c r="M3856" s="4" t="n">
        <f aca="false">H3856*CALCULATIONS!$B$2</f>
        <v>5412.324</v>
      </c>
      <c r="N3856" s="4" t="n">
        <f aca="false">IF(J3856="Yes",H3856*CALCULATIONS!$B$3,0)</f>
        <v>0</v>
      </c>
      <c r="O3856" s="4" t="n">
        <f aca="false">L3856-M3856-N3856</f>
        <v>1353.081</v>
      </c>
      <c r="P3856" s="16" t="n">
        <f aca="false">IF(L3856&gt;0,O3856/L3856,"")</f>
        <v>0.2</v>
      </c>
    </row>
    <row r="3857" customFormat="false" ht="15" hidden="false" customHeight="false" outlineLevel="0" collapsed="false">
      <c r="A3857" s="2" t="str">
        <f aca="false">RAW_DATA!A3853</f>
        <v>ORD-103852</v>
      </c>
      <c r="B3857" s="2" t="str">
        <f aca="false">RAW_DATA!B3853</f>
        <v>CUST-1886</v>
      </c>
      <c r="C3857" s="2" t="str">
        <f aca="false">RAW_DATA!C3853</f>
        <v>Women</v>
      </c>
      <c r="D3857" s="2" t="str">
        <f aca="false">RAW_DATA!D3853</f>
        <v>WOM-BLOUSE-001</v>
      </c>
      <c r="E3857" s="14" t="str">
        <f aca="false">RAW_DATA!E3853</f>
        <v>2024-06-24</v>
      </c>
      <c r="F3857" s="14" t="str">
        <f aca="false">RAW_DATA!F3853</f>
        <v>2024-06-27</v>
      </c>
      <c r="G3857" s="2" t="str">
        <f aca="false">RAW_DATA!G3853</f>
        <v>Madhesh</v>
      </c>
      <c r="H3857" s="4" t="n">
        <f aca="false">RAW_DATA!H3853</f>
        <v>10842.07</v>
      </c>
      <c r="I3857" s="5" t="n">
        <f aca="false">RAW_DATA!I3853</f>
        <v>30</v>
      </c>
      <c r="J3857" s="2" t="str">
        <f aca="false">RAW_DATA!J3853</f>
        <v>No</v>
      </c>
      <c r="K3857" s="15" t="n">
        <f aca="false">IF(AND(F3857&lt;&gt;"",E3857&lt;&gt;""),DATEVALUE(F3857)-DATEVALUE(E3857),"")</f>
        <v>3</v>
      </c>
      <c r="L3857" s="4" t="n">
        <f aca="false">H3857*(1-I3857/100)</f>
        <v>7589.449</v>
      </c>
      <c r="M3857" s="4" t="n">
        <f aca="false">H3857*CALCULATIONS!$B$2</f>
        <v>6505.242</v>
      </c>
      <c r="N3857" s="4" t="n">
        <f aca="false">IF(J3857="Yes",H3857*CALCULATIONS!$B$3,0)</f>
        <v>0</v>
      </c>
      <c r="O3857" s="4" t="n">
        <f aca="false">L3857-M3857-N3857</f>
        <v>1084.207</v>
      </c>
      <c r="P3857" s="16" t="n">
        <f aca="false">IF(L3857&gt;0,O3857/L3857,"")</f>
        <v>0.142857142857143</v>
      </c>
    </row>
    <row r="3858" customFormat="false" ht="15" hidden="false" customHeight="false" outlineLevel="0" collapsed="false">
      <c r="A3858" s="2" t="str">
        <f aca="false">RAW_DATA!A3854</f>
        <v>ORD-103853</v>
      </c>
      <c r="B3858" s="2" t="str">
        <f aca="false">RAW_DATA!B3854</f>
        <v>CUST-7589</v>
      </c>
      <c r="C3858" s="2" t="str">
        <f aca="false">RAW_DATA!C3854</f>
        <v>Men</v>
      </c>
      <c r="D3858" s="2" t="str">
        <f aca="false">RAW_DATA!D3854</f>
        <v>MEN-SUIT-001</v>
      </c>
      <c r="E3858" s="14" t="str">
        <f aca="false">RAW_DATA!E3854</f>
        <v>2024-01-20</v>
      </c>
      <c r="F3858" s="14" t="str">
        <f aca="false">RAW_DATA!F3854</f>
        <v>2024-01-31</v>
      </c>
      <c r="G3858" s="2" t="str">
        <f aca="false">RAW_DATA!G3854</f>
        <v>Bagmati</v>
      </c>
      <c r="H3858" s="4" t="n">
        <f aca="false">RAW_DATA!H3854</f>
        <v>13725.17</v>
      </c>
      <c r="I3858" s="5" t="n">
        <f aca="false">RAW_DATA!I3854</f>
        <v>30</v>
      </c>
      <c r="J3858" s="2" t="str">
        <f aca="false">RAW_DATA!J3854</f>
        <v>No</v>
      </c>
      <c r="K3858" s="15" t="n">
        <f aca="false">IF(AND(F3858&lt;&gt;"",E3858&lt;&gt;""),DATEVALUE(F3858)-DATEVALUE(E3858),"")</f>
        <v>11</v>
      </c>
      <c r="L3858" s="4" t="n">
        <f aca="false">H3858*(1-I3858/100)</f>
        <v>9607.619</v>
      </c>
      <c r="M3858" s="4" t="n">
        <f aca="false">H3858*CALCULATIONS!$B$2</f>
        <v>8235.102</v>
      </c>
      <c r="N3858" s="4" t="n">
        <f aca="false">IF(J3858="Yes",H3858*CALCULATIONS!$B$3,0)</f>
        <v>0</v>
      </c>
      <c r="O3858" s="4" t="n">
        <f aca="false">L3858-M3858-N3858</f>
        <v>1372.517</v>
      </c>
      <c r="P3858" s="16" t="n">
        <f aca="false">IF(L3858&gt;0,O3858/L3858,"")</f>
        <v>0.142857142857143</v>
      </c>
    </row>
    <row r="3859" customFormat="false" ht="15" hidden="false" customHeight="false" outlineLevel="0" collapsed="false">
      <c r="A3859" s="2" t="str">
        <f aca="false">RAW_DATA!A3855</f>
        <v>ORD-103854</v>
      </c>
      <c r="B3859" s="2" t="str">
        <f aca="false">RAW_DATA!B3855</f>
        <v>CUST-7546</v>
      </c>
      <c r="C3859" s="2" t="str">
        <f aca="false">RAW_DATA!C3855</f>
        <v>Men</v>
      </c>
      <c r="D3859" s="2" t="str">
        <f aca="false">RAW_DATA!D3855</f>
        <v>MEN-JEANS-002</v>
      </c>
      <c r="E3859" s="14" t="str">
        <f aca="false">RAW_DATA!E3855</f>
        <v>2024-03-25</v>
      </c>
      <c r="F3859" s="14" t="str">
        <f aca="false">RAW_DATA!F3855</f>
        <v>2024-04-05</v>
      </c>
      <c r="G3859" s="2" t="str">
        <f aca="false">RAW_DATA!G3855</f>
        <v>Bagmati</v>
      </c>
      <c r="H3859" s="4" t="n">
        <f aca="false">RAW_DATA!H3855</f>
        <v>12426.55</v>
      </c>
      <c r="I3859" s="5" t="n">
        <f aca="false">RAW_DATA!I3855</f>
        <v>20</v>
      </c>
      <c r="J3859" s="2" t="str">
        <f aca="false">RAW_DATA!J3855</f>
        <v>No</v>
      </c>
      <c r="K3859" s="15" t="n">
        <f aca="false">IF(AND(F3859&lt;&gt;"",E3859&lt;&gt;""),DATEVALUE(F3859)-DATEVALUE(E3859),"")</f>
        <v>11</v>
      </c>
      <c r="L3859" s="4" t="n">
        <f aca="false">H3859*(1-I3859/100)</f>
        <v>9941.24</v>
      </c>
      <c r="M3859" s="4" t="n">
        <f aca="false">H3859*CALCULATIONS!$B$2</f>
        <v>7455.93</v>
      </c>
      <c r="N3859" s="4" t="n">
        <f aca="false">IF(J3859="Yes",H3859*CALCULATIONS!$B$3,0)</f>
        <v>0</v>
      </c>
      <c r="O3859" s="4" t="n">
        <f aca="false">L3859-M3859-N3859</f>
        <v>2485.31</v>
      </c>
      <c r="P3859" s="16" t="n">
        <f aca="false">IF(L3859&gt;0,O3859/L3859,"")</f>
        <v>0.25</v>
      </c>
    </row>
    <row r="3860" customFormat="false" ht="15" hidden="false" customHeight="false" outlineLevel="0" collapsed="false">
      <c r="A3860" s="2" t="str">
        <f aca="false">RAW_DATA!A3856</f>
        <v>ORD-103855</v>
      </c>
      <c r="B3860" s="2" t="str">
        <f aca="false">RAW_DATA!B3856</f>
        <v>CUST-5508</v>
      </c>
      <c r="C3860" s="2" t="str">
        <f aca="false">RAW_DATA!C3856</f>
        <v>Men</v>
      </c>
      <c r="D3860" s="2" t="str">
        <f aca="false">RAW_DATA!D3856</f>
        <v>MEN-SHIRT-001</v>
      </c>
      <c r="E3860" s="14" t="str">
        <f aca="false">RAW_DATA!E3856</f>
        <v>2024-11-25</v>
      </c>
      <c r="F3860" s="14" t="str">
        <f aca="false">RAW_DATA!F3856</f>
        <v>2024-12-01</v>
      </c>
      <c r="G3860" s="2" t="str">
        <f aca="false">RAW_DATA!G3856</f>
        <v>Sudurpashchim</v>
      </c>
      <c r="H3860" s="4" t="n">
        <f aca="false">RAW_DATA!H3856</f>
        <v>6882.42</v>
      </c>
      <c r="I3860" s="5" t="n">
        <f aca="false">RAW_DATA!I3856</f>
        <v>0</v>
      </c>
      <c r="J3860" s="2" t="str">
        <f aca="false">RAW_DATA!J3856</f>
        <v>No</v>
      </c>
      <c r="K3860" s="15" t="n">
        <f aca="false">IF(AND(F3860&lt;&gt;"",E3860&lt;&gt;""),DATEVALUE(F3860)-DATEVALUE(E3860),"")</f>
        <v>6</v>
      </c>
      <c r="L3860" s="4" t="n">
        <f aca="false">H3860*(1-I3860/100)</f>
        <v>6882.42</v>
      </c>
      <c r="M3860" s="4" t="n">
        <f aca="false">H3860*CALCULATIONS!$B$2</f>
        <v>4129.452</v>
      </c>
      <c r="N3860" s="4" t="n">
        <f aca="false">IF(J3860="Yes",H3860*CALCULATIONS!$B$3,0)</f>
        <v>0</v>
      </c>
      <c r="O3860" s="4" t="n">
        <f aca="false">L3860-M3860-N3860</f>
        <v>2752.968</v>
      </c>
      <c r="P3860" s="16" t="n">
        <f aca="false">IF(L3860&gt;0,O3860/L3860,"")</f>
        <v>0.4</v>
      </c>
    </row>
    <row r="3861" customFormat="false" ht="15" hidden="false" customHeight="false" outlineLevel="0" collapsed="false">
      <c r="A3861" s="2" t="str">
        <f aca="false">RAW_DATA!A3857</f>
        <v>ORD-103856</v>
      </c>
      <c r="B3861" s="2" t="str">
        <f aca="false">RAW_DATA!B3857</f>
        <v>CUST-6853</v>
      </c>
      <c r="C3861" s="2" t="str">
        <f aca="false">RAW_DATA!C3857</f>
        <v>Kids</v>
      </c>
      <c r="D3861" s="2" t="str">
        <f aca="false">RAW_DATA!D3857</f>
        <v>KID-TSHIRT-001</v>
      </c>
      <c r="E3861" s="14" t="str">
        <f aca="false">RAW_DATA!E3857</f>
        <v>2024-03-24</v>
      </c>
      <c r="F3861" s="14" t="str">
        <f aca="false">RAW_DATA!F3857</f>
        <v>2024-03-25</v>
      </c>
      <c r="G3861" s="2" t="str">
        <f aca="false">RAW_DATA!G3857</f>
        <v>Karnali</v>
      </c>
      <c r="H3861" s="4" t="n">
        <f aca="false">RAW_DATA!H3857</f>
        <v>7212.21</v>
      </c>
      <c r="I3861" s="5" t="n">
        <f aca="false">RAW_DATA!I3857</f>
        <v>25</v>
      </c>
      <c r="J3861" s="2" t="str">
        <f aca="false">RAW_DATA!J3857</f>
        <v>Yes</v>
      </c>
      <c r="K3861" s="15" t="n">
        <f aca="false">IF(AND(F3861&lt;&gt;"",E3861&lt;&gt;""),DATEVALUE(F3861)-DATEVALUE(E3861),"")</f>
        <v>1</v>
      </c>
      <c r="L3861" s="4" t="n">
        <f aca="false">H3861*(1-I3861/100)</f>
        <v>5409.1575</v>
      </c>
      <c r="M3861" s="4" t="n">
        <f aca="false">H3861*CALCULATIONS!$B$2</f>
        <v>4327.326</v>
      </c>
      <c r="N3861" s="4" t="n">
        <f aca="false">IF(J3861="Yes",H3861*CALCULATIONS!$B$3,0)</f>
        <v>1442.442</v>
      </c>
      <c r="O3861" s="4" t="n">
        <f aca="false">L3861-M3861-N3861</f>
        <v>-360.6105</v>
      </c>
      <c r="P3861" s="16" t="n">
        <f aca="false">IF(L3861&gt;0,O3861/L3861,"")</f>
        <v>-0.0666666666666666</v>
      </c>
    </row>
    <row r="3862" customFormat="false" ht="15" hidden="false" customHeight="false" outlineLevel="0" collapsed="false">
      <c r="A3862" s="2" t="str">
        <f aca="false">RAW_DATA!A3858</f>
        <v>ORD-103857</v>
      </c>
      <c r="B3862" s="2" t="str">
        <f aca="false">RAW_DATA!B3858</f>
        <v>CUST-9711</v>
      </c>
      <c r="C3862" s="2" t="str">
        <f aca="false">RAW_DATA!C3858</f>
        <v>Men</v>
      </c>
      <c r="D3862" s="2" t="str">
        <f aca="false">RAW_DATA!D3858</f>
        <v>MEN-CHINO-001</v>
      </c>
      <c r="E3862" s="14" t="str">
        <f aca="false">RAW_DATA!E3858</f>
        <v>2024-05-29</v>
      </c>
      <c r="F3862" s="14" t="str">
        <f aca="false">RAW_DATA!F3858</f>
        <v>2024-05-31</v>
      </c>
      <c r="G3862" s="2" t="str">
        <f aca="false">RAW_DATA!G3858</f>
        <v>Sudurpashchim</v>
      </c>
      <c r="H3862" s="4" t="n">
        <f aca="false">RAW_DATA!H3858</f>
        <v>563.5</v>
      </c>
      <c r="I3862" s="5" t="n">
        <f aca="false">RAW_DATA!I3858</f>
        <v>10</v>
      </c>
      <c r="J3862" s="2" t="str">
        <f aca="false">RAW_DATA!J3858</f>
        <v>Yes</v>
      </c>
      <c r="K3862" s="15" t="n">
        <f aca="false">IF(AND(F3862&lt;&gt;"",E3862&lt;&gt;""),DATEVALUE(F3862)-DATEVALUE(E3862),"")</f>
        <v>2</v>
      </c>
      <c r="L3862" s="4" t="n">
        <f aca="false">H3862*(1-I3862/100)</f>
        <v>507.15</v>
      </c>
      <c r="M3862" s="4" t="n">
        <f aca="false">H3862*CALCULATIONS!$B$2</f>
        <v>338.1</v>
      </c>
      <c r="N3862" s="4" t="n">
        <f aca="false">IF(J3862="Yes",H3862*CALCULATIONS!$B$3,0)</f>
        <v>112.7</v>
      </c>
      <c r="O3862" s="4" t="n">
        <f aca="false">L3862-M3862-N3862</f>
        <v>56.3500000000001</v>
      </c>
      <c r="P3862" s="16" t="n">
        <f aca="false">IF(L3862&gt;0,O3862/L3862,"")</f>
        <v>0.111111111111111</v>
      </c>
    </row>
    <row r="3863" customFormat="false" ht="15" hidden="false" customHeight="false" outlineLevel="0" collapsed="false">
      <c r="A3863" s="2" t="str">
        <f aca="false">RAW_DATA!A3859</f>
        <v>ORD-103858</v>
      </c>
      <c r="B3863" s="2" t="str">
        <f aca="false">RAW_DATA!B3859</f>
        <v>CUST-5930</v>
      </c>
      <c r="C3863" s="2" t="str">
        <f aca="false">RAW_DATA!C3859</f>
        <v>Men</v>
      </c>
      <c r="D3863" s="2" t="str">
        <f aca="false">RAW_DATA!D3859</f>
        <v>MEN-SHIRT-001</v>
      </c>
      <c r="E3863" s="14" t="str">
        <f aca="false">RAW_DATA!E3859</f>
        <v>2024-09-21</v>
      </c>
      <c r="F3863" s="14" t="str">
        <f aca="false">RAW_DATA!F3859</f>
        <v>2024-09-23</v>
      </c>
      <c r="G3863" s="2" t="str">
        <f aca="false">RAW_DATA!G3859</f>
        <v>Lumbini</v>
      </c>
      <c r="H3863" s="4" t="n">
        <f aca="false">RAW_DATA!H3859</f>
        <v>12887.69</v>
      </c>
      <c r="I3863" s="5" t="n">
        <f aca="false">RAW_DATA!I3859</f>
        <v>25</v>
      </c>
      <c r="J3863" s="2" t="str">
        <f aca="false">RAW_DATA!J3859</f>
        <v>No</v>
      </c>
      <c r="K3863" s="15" t="n">
        <f aca="false">IF(AND(F3863&lt;&gt;"",E3863&lt;&gt;""),DATEVALUE(F3863)-DATEVALUE(E3863),"")</f>
        <v>2</v>
      </c>
      <c r="L3863" s="4" t="n">
        <f aca="false">H3863*(1-I3863/100)</f>
        <v>9665.7675</v>
      </c>
      <c r="M3863" s="4" t="n">
        <f aca="false">H3863*CALCULATIONS!$B$2</f>
        <v>7732.614</v>
      </c>
      <c r="N3863" s="4" t="n">
        <f aca="false">IF(J3863="Yes",H3863*CALCULATIONS!$B$3,0)</f>
        <v>0</v>
      </c>
      <c r="O3863" s="4" t="n">
        <f aca="false">L3863-M3863-N3863</f>
        <v>1933.1535</v>
      </c>
      <c r="P3863" s="16" t="n">
        <f aca="false">IF(L3863&gt;0,O3863/L3863,"")</f>
        <v>0.2</v>
      </c>
    </row>
    <row r="3864" customFormat="false" ht="15" hidden="false" customHeight="false" outlineLevel="0" collapsed="false">
      <c r="A3864" s="2" t="str">
        <f aca="false">RAW_DATA!A3860</f>
        <v>ORD-103859</v>
      </c>
      <c r="B3864" s="2" t="str">
        <f aca="false">RAW_DATA!B3860</f>
        <v>CUST-9694</v>
      </c>
      <c r="C3864" s="2" t="str">
        <f aca="false">RAW_DATA!C3860</f>
        <v>Women</v>
      </c>
      <c r="D3864" s="2" t="str">
        <f aca="false">RAW_DATA!D3860</f>
        <v>WOM-SAREE-001</v>
      </c>
      <c r="E3864" s="14" t="str">
        <f aca="false">RAW_DATA!E3860</f>
        <v>2024-01-29</v>
      </c>
      <c r="F3864" s="14" t="str">
        <f aca="false">RAW_DATA!F3860</f>
        <v>2024-02-09</v>
      </c>
      <c r="G3864" s="2" t="str">
        <f aca="false">RAW_DATA!G3860</f>
        <v>Lumbini</v>
      </c>
      <c r="H3864" s="4" t="n">
        <f aca="false">RAW_DATA!H3860</f>
        <v>8715.92</v>
      </c>
      <c r="I3864" s="5" t="n">
        <f aca="false">RAW_DATA!I3860</f>
        <v>0</v>
      </c>
      <c r="J3864" s="2" t="str">
        <f aca="false">RAW_DATA!J3860</f>
        <v>No</v>
      </c>
      <c r="K3864" s="15" t="n">
        <f aca="false">IF(AND(F3864&lt;&gt;"",E3864&lt;&gt;""),DATEVALUE(F3864)-DATEVALUE(E3864),"")</f>
        <v>11</v>
      </c>
      <c r="L3864" s="4" t="n">
        <f aca="false">H3864*(1-I3864/100)</f>
        <v>8715.92</v>
      </c>
      <c r="M3864" s="4" t="n">
        <f aca="false">H3864*CALCULATIONS!$B$2</f>
        <v>5229.552</v>
      </c>
      <c r="N3864" s="4" t="n">
        <f aca="false">IF(J3864="Yes",H3864*CALCULATIONS!$B$3,0)</f>
        <v>0</v>
      </c>
      <c r="O3864" s="4" t="n">
        <f aca="false">L3864-M3864-N3864</f>
        <v>3486.368</v>
      </c>
      <c r="P3864" s="16" t="n">
        <f aca="false">IF(L3864&gt;0,O3864/L3864,"")</f>
        <v>0.4</v>
      </c>
    </row>
    <row r="3865" customFormat="false" ht="15" hidden="false" customHeight="false" outlineLevel="0" collapsed="false">
      <c r="A3865" s="2" t="str">
        <f aca="false">RAW_DATA!A3861</f>
        <v>ORD-103860</v>
      </c>
      <c r="B3865" s="2" t="str">
        <f aca="false">RAW_DATA!B3861</f>
        <v>CUST-9608</v>
      </c>
      <c r="C3865" s="2" t="str">
        <f aca="false">RAW_DATA!C3861</f>
        <v>Men</v>
      </c>
      <c r="D3865" s="2" t="str">
        <f aca="false">RAW_DATA!D3861</f>
        <v>MEN-TSHIRT-001</v>
      </c>
      <c r="E3865" s="14" t="str">
        <f aca="false">RAW_DATA!E3861</f>
        <v>2024-09-05</v>
      </c>
      <c r="F3865" s="14" t="str">
        <f aca="false">RAW_DATA!F3861</f>
        <v>2024-09-11</v>
      </c>
      <c r="G3865" s="2" t="str">
        <f aca="false">RAW_DATA!G3861</f>
        <v>Bagmati</v>
      </c>
      <c r="H3865" s="4" t="n">
        <f aca="false">RAW_DATA!H3861</f>
        <v>5704.28</v>
      </c>
      <c r="I3865" s="5" t="n">
        <f aca="false">RAW_DATA!I3861</f>
        <v>20</v>
      </c>
      <c r="J3865" s="2" t="str">
        <f aca="false">RAW_DATA!J3861</f>
        <v>No</v>
      </c>
      <c r="K3865" s="15" t="n">
        <f aca="false">IF(AND(F3865&lt;&gt;"",E3865&lt;&gt;""),DATEVALUE(F3865)-DATEVALUE(E3865),"")</f>
        <v>6</v>
      </c>
      <c r="L3865" s="4" t="n">
        <f aca="false">H3865*(1-I3865/100)</f>
        <v>4563.424</v>
      </c>
      <c r="M3865" s="4" t="n">
        <f aca="false">H3865*CALCULATIONS!$B$2</f>
        <v>3422.568</v>
      </c>
      <c r="N3865" s="4" t="n">
        <f aca="false">IF(J3865="Yes",H3865*CALCULATIONS!$B$3,0)</f>
        <v>0</v>
      </c>
      <c r="O3865" s="4" t="n">
        <f aca="false">L3865-M3865-N3865</f>
        <v>1140.856</v>
      </c>
      <c r="P3865" s="16" t="n">
        <f aca="false">IF(L3865&gt;0,O3865/L3865,"")</f>
        <v>0.25</v>
      </c>
    </row>
    <row r="3866" customFormat="false" ht="15" hidden="false" customHeight="false" outlineLevel="0" collapsed="false">
      <c r="A3866" s="2" t="str">
        <f aca="false">RAW_DATA!A3862</f>
        <v>ORD-103861</v>
      </c>
      <c r="B3866" s="2" t="str">
        <f aca="false">RAW_DATA!B3862</f>
        <v>CUST-2719</v>
      </c>
      <c r="C3866" s="2" t="str">
        <f aca="false">RAW_DATA!C3862</f>
        <v>Kids</v>
      </c>
      <c r="D3866" s="2" t="str">
        <f aca="false">RAW_DATA!D3862</f>
        <v>KID-JEANS-001</v>
      </c>
      <c r="E3866" s="14" t="str">
        <f aca="false">RAW_DATA!E3862</f>
        <v>2024-12-14</v>
      </c>
      <c r="F3866" s="14" t="str">
        <f aca="false">RAW_DATA!F3862</f>
        <v>2024-12-18</v>
      </c>
      <c r="G3866" s="2" t="str">
        <f aca="false">RAW_DATA!G3862</f>
        <v>Bagmati</v>
      </c>
      <c r="H3866" s="4" t="n">
        <f aca="false">RAW_DATA!H3862</f>
        <v>5277.87</v>
      </c>
      <c r="I3866" s="5" t="n">
        <f aca="false">RAW_DATA!I3862</f>
        <v>25</v>
      </c>
      <c r="J3866" s="2" t="str">
        <f aca="false">RAW_DATA!J3862</f>
        <v>No</v>
      </c>
      <c r="K3866" s="15" t="n">
        <f aca="false">IF(AND(F3866&lt;&gt;"",E3866&lt;&gt;""),DATEVALUE(F3866)-DATEVALUE(E3866),"")</f>
        <v>4</v>
      </c>
      <c r="L3866" s="4" t="n">
        <f aca="false">H3866*(1-I3866/100)</f>
        <v>3958.4025</v>
      </c>
      <c r="M3866" s="4" t="n">
        <f aca="false">H3866*CALCULATIONS!$B$2</f>
        <v>3166.722</v>
      </c>
      <c r="N3866" s="4" t="n">
        <f aca="false">IF(J3866="Yes",H3866*CALCULATIONS!$B$3,0)</f>
        <v>0</v>
      </c>
      <c r="O3866" s="4" t="n">
        <f aca="false">L3866-M3866-N3866</f>
        <v>791.6805</v>
      </c>
      <c r="P3866" s="16" t="n">
        <f aca="false">IF(L3866&gt;0,O3866/L3866,"")</f>
        <v>0.2</v>
      </c>
    </row>
    <row r="3867" customFormat="false" ht="15" hidden="false" customHeight="false" outlineLevel="0" collapsed="false">
      <c r="A3867" s="2" t="str">
        <f aca="false">RAW_DATA!A3863</f>
        <v>ORD-103862</v>
      </c>
      <c r="B3867" s="2" t="str">
        <f aca="false">RAW_DATA!B3863</f>
        <v>CUST-3262</v>
      </c>
      <c r="C3867" s="2" t="str">
        <f aca="false">RAW_DATA!C3863</f>
        <v>Men</v>
      </c>
      <c r="D3867" s="2" t="str">
        <f aca="false">RAW_DATA!D3863</f>
        <v>MEN-SHIRT-002</v>
      </c>
      <c r="E3867" s="14" t="str">
        <f aca="false">RAW_DATA!E3863</f>
        <v>2024-12-13</v>
      </c>
      <c r="F3867" s="14" t="str">
        <f aca="false">RAW_DATA!F3863</f>
        <v>2024-12-16</v>
      </c>
      <c r="G3867" s="2" t="str">
        <f aca="false">RAW_DATA!G3863</f>
        <v>Gandaki</v>
      </c>
      <c r="H3867" s="4" t="n">
        <f aca="false">RAW_DATA!H3863</f>
        <v>2607.42</v>
      </c>
      <c r="I3867" s="5" t="n">
        <f aca="false">RAW_DATA!I3863</f>
        <v>15</v>
      </c>
      <c r="J3867" s="2" t="str">
        <f aca="false">RAW_DATA!J3863</f>
        <v>No</v>
      </c>
      <c r="K3867" s="15" t="n">
        <f aca="false">IF(AND(F3867&lt;&gt;"",E3867&lt;&gt;""),DATEVALUE(F3867)-DATEVALUE(E3867),"")</f>
        <v>3</v>
      </c>
      <c r="L3867" s="4" t="n">
        <f aca="false">H3867*(1-I3867/100)</f>
        <v>2216.307</v>
      </c>
      <c r="M3867" s="4" t="n">
        <f aca="false">H3867*CALCULATIONS!$B$2</f>
        <v>1564.452</v>
      </c>
      <c r="N3867" s="4" t="n">
        <f aca="false">IF(J3867="Yes",H3867*CALCULATIONS!$B$3,0)</f>
        <v>0</v>
      </c>
      <c r="O3867" s="4" t="n">
        <f aca="false">L3867-M3867-N3867</f>
        <v>651.855</v>
      </c>
      <c r="P3867" s="16" t="n">
        <f aca="false">IF(L3867&gt;0,O3867/L3867,"")</f>
        <v>0.294117647058824</v>
      </c>
    </row>
    <row r="3868" customFormat="false" ht="15" hidden="false" customHeight="false" outlineLevel="0" collapsed="false">
      <c r="A3868" s="2" t="str">
        <f aca="false">RAW_DATA!A3864</f>
        <v>ORD-103863</v>
      </c>
      <c r="B3868" s="2" t="str">
        <f aca="false">RAW_DATA!B3864</f>
        <v>CUST-6936</v>
      </c>
      <c r="C3868" s="2" t="str">
        <f aca="false">RAW_DATA!C3864</f>
        <v>Women</v>
      </c>
      <c r="D3868" s="2" t="str">
        <f aca="false">RAW_DATA!D3864</f>
        <v>WOM-JEANS-001</v>
      </c>
      <c r="E3868" s="14" t="str">
        <f aca="false">RAW_DATA!E3864</f>
        <v>2024-02-20</v>
      </c>
      <c r="F3868" s="14" t="str">
        <f aca="false">RAW_DATA!F3864</f>
        <v>2024-02-26</v>
      </c>
      <c r="G3868" s="2" t="str">
        <f aca="false">RAW_DATA!G3864</f>
        <v>Karnali</v>
      </c>
      <c r="H3868" s="4" t="n">
        <f aca="false">RAW_DATA!H3864</f>
        <v>5648.02</v>
      </c>
      <c r="I3868" s="5" t="n">
        <f aca="false">RAW_DATA!I3864</f>
        <v>20</v>
      </c>
      <c r="J3868" s="2" t="str">
        <f aca="false">RAW_DATA!J3864</f>
        <v>No</v>
      </c>
      <c r="K3868" s="15" t="n">
        <f aca="false">IF(AND(F3868&lt;&gt;"",E3868&lt;&gt;""),DATEVALUE(F3868)-DATEVALUE(E3868),"")</f>
        <v>6</v>
      </c>
      <c r="L3868" s="4" t="n">
        <f aca="false">H3868*(1-I3868/100)</f>
        <v>4518.416</v>
      </c>
      <c r="M3868" s="4" t="n">
        <f aca="false">H3868*CALCULATIONS!$B$2</f>
        <v>3388.812</v>
      </c>
      <c r="N3868" s="4" t="n">
        <f aca="false">IF(J3868="Yes",H3868*CALCULATIONS!$B$3,0)</f>
        <v>0</v>
      </c>
      <c r="O3868" s="4" t="n">
        <f aca="false">L3868-M3868-N3868</f>
        <v>1129.604</v>
      </c>
      <c r="P3868" s="16" t="n">
        <f aca="false">IF(L3868&gt;0,O3868/L3868,"")</f>
        <v>0.25</v>
      </c>
    </row>
    <row r="3869" customFormat="false" ht="15" hidden="false" customHeight="false" outlineLevel="0" collapsed="false">
      <c r="A3869" s="2" t="str">
        <f aca="false">RAW_DATA!A3865</f>
        <v>ORD-103864</v>
      </c>
      <c r="B3869" s="2" t="str">
        <f aca="false">RAW_DATA!B3865</f>
        <v>CUST-6545</v>
      </c>
      <c r="C3869" s="2" t="str">
        <f aca="false">RAW_DATA!C3865</f>
        <v>Men</v>
      </c>
      <c r="D3869" s="2" t="str">
        <f aca="false">RAW_DATA!D3865</f>
        <v>MEN-TSHIRT-001</v>
      </c>
      <c r="E3869" s="14" t="str">
        <f aca="false">RAW_DATA!E3865</f>
        <v>2024-09-26</v>
      </c>
      <c r="F3869" s="14" t="str">
        <f aca="false">RAW_DATA!F3865</f>
        <v>2024-10-03</v>
      </c>
      <c r="G3869" s="2" t="str">
        <f aca="false">RAW_DATA!G3865</f>
        <v>Lumbini</v>
      </c>
      <c r="H3869" s="4" t="n">
        <f aca="false">RAW_DATA!H3865</f>
        <v>8154.06</v>
      </c>
      <c r="I3869" s="5" t="n">
        <f aca="false">RAW_DATA!I3865</f>
        <v>30</v>
      </c>
      <c r="J3869" s="2" t="str">
        <f aca="false">RAW_DATA!J3865</f>
        <v>Yes</v>
      </c>
      <c r="K3869" s="15" t="n">
        <f aca="false">IF(AND(F3869&lt;&gt;"",E3869&lt;&gt;""),DATEVALUE(F3869)-DATEVALUE(E3869),"")</f>
        <v>7</v>
      </c>
      <c r="L3869" s="4" t="n">
        <f aca="false">H3869*(1-I3869/100)</f>
        <v>5707.842</v>
      </c>
      <c r="M3869" s="4" t="n">
        <f aca="false">H3869*CALCULATIONS!$B$2</f>
        <v>4892.436</v>
      </c>
      <c r="N3869" s="4" t="n">
        <f aca="false">IF(J3869="Yes",H3869*CALCULATIONS!$B$3,0)</f>
        <v>1630.812</v>
      </c>
      <c r="O3869" s="4" t="n">
        <f aca="false">L3869-M3869-N3869</f>
        <v>-815.406</v>
      </c>
      <c r="P3869" s="16" t="n">
        <f aca="false">IF(L3869&gt;0,O3869/L3869,"")</f>
        <v>-0.142857142857143</v>
      </c>
    </row>
    <row r="3870" customFormat="false" ht="15" hidden="false" customHeight="false" outlineLevel="0" collapsed="false">
      <c r="A3870" s="2" t="str">
        <f aca="false">RAW_DATA!A3866</f>
        <v>ORD-103865</v>
      </c>
      <c r="B3870" s="2" t="str">
        <f aca="false">RAW_DATA!B3866</f>
        <v>CUST-6379</v>
      </c>
      <c r="C3870" s="2" t="str">
        <f aca="false">RAW_DATA!C3866</f>
        <v>Women</v>
      </c>
      <c r="D3870" s="2" t="str">
        <f aca="false">RAW_DATA!D3866</f>
        <v>WOM-TOP-001</v>
      </c>
      <c r="E3870" s="14" t="str">
        <f aca="false">RAW_DATA!E3866</f>
        <v>2024-08-04</v>
      </c>
      <c r="F3870" s="14" t="str">
        <f aca="false">RAW_DATA!F3866</f>
        <v>2024-08-12</v>
      </c>
      <c r="G3870" s="2" t="str">
        <f aca="false">RAW_DATA!G3866</f>
        <v>Bagmati</v>
      </c>
      <c r="H3870" s="4" t="n">
        <f aca="false">RAW_DATA!H3866</f>
        <v>2297.04</v>
      </c>
      <c r="I3870" s="5" t="n">
        <f aca="false">RAW_DATA!I3866</f>
        <v>20</v>
      </c>
      <c r="J3870" s="2" t="str">
        <f aca="false">RAW_DATA!J3866</f>
        <v>No</v>
      </c>
      <c r="K3870" s="15" t="n">
        <f aca="false">IF(AND(F3870&lt;&gt;"",E3870&lt;&gt;""),DATEVALUE(F3870)-DATEVALUE(E3870),"")</f>
        <v>8</v>
      </c>
      <c r="L3870" s="4" t="n">
        <f aca="false">H3870*(1-I3870/100)</f>
        <v>1837.632</v>
      </c>
      <c r="M3870" s="4" t="n">
        <f aca="false">H3870*CALCULATIONS!$B$2</f>
        <v>1378.224</v>
      </c>
      <c r="N3870" s="4" t="n">
        <f aca="false">IF(J3870="Yes",H3870*CALCULATIONS!$B$3,0)</f>
        <v>0</v>
      </c>
      <c r="O3870" s="4" t="n">
        <f aca="false">L3870-M3870-N3870</f>
        <v>459.408</v>
      </c>
      <c r="P3870" s="16" t="n">
        <f aca="false">IF(L3870&gt;0,O3870/L3870,"")</f>
        <v>0.25</v>
      </c>
    </row>
    <row r="3871" customFormat="false" ht="15" hidden="false" customHeight="false" outlineLevel="0" collapsed="false">
      <c r="A3871" s="2" t="str">
        <f aca="false">RAW_DATA!A3867</f>
        <v>ORD-103866</v>
      </c>
      <c r="B3871" s="2" t="str">
        <f aca="false">RAW_DATA!B3867</f>
        <v>CUST-5819</v>
      </c>
      <c r="C3871" s="2" t="str">
        <f aca="false">RAW_DATA!C3867</f>
        <v>Kids</v>
      </c>
      <c r="D3871" s="2" t="str">
        <f aca="false">RAW_DATA!D3867</f>
        <v>KID-JACKET-001</v>
      </c>
      <c r="E3871" s="14" t="str">
        <f aca="false">RAW_DATA!E3867</f>
        <v>2024-12-11</v>
      </c>
      <c r="F3871" s="14" t="str">
        <f aca="false">RAW_DATA!F3867</f>
        <v>2024-12-20</v>
      </c>
      <c r="G3871" s="2" t="str">
        <f aca="false">RAW_DATA!G3867</f>
        <v>Lumbini</v>
      </c>
      <c r="H3871" s="4" t="n">
        <f aca="false">RAW_DATA!H3867</f>
        <v>6121.37</v>
      </c>
      <c r="I3871" s="5" t="n">
        <f aca="false">RAW_DATA!I3867</f>
        <v>15</v>
      </c>
      <c r="J3871" s="2" t="str">
        <f aca="false">RAW_DATA!J3867</f>
        <v>Yes</v>
      </c>
      <c r="K3871" s="15" t="n">
        <f aca="false">IF(AND(F3871&lt;&gt;"",E3871&lt;&gt;""),DATEVALUE(F3871)-DATEVALUE(E3871),"")</f>
        <v>9</v>
      </c>
      <c r="L3871" s="4" t="n">
        <f aca="false">H3871*(1-I3871/100)</f>
        <v>5203.1645</v>
      </c>
      <c r="M3871" s="4" t="n">
        <f aca="false">H3871*CALCULATIONS!$B$2</f>
        <v>3672.822</v>
      </c>
      <c r="N3871" s="4" t="n">
        <f aca="false">IF(J3871="Yes",H3871*CALCULATIONS!$B$3,0)</f>
        <v>1224.274</v>
      </c>
      <c r="O3871" s="4" t="n">
        <f aca="false">L3871-M3871-N3871</f>
        <v>306.0685</v>
      </c>
      <c r="P3871" s="16" t="n">
        <f aca="false">IF(L3871&gt;0,O3871/L3871,"")</f>
        <v>0.0588235294117647</v>
      </c>
    </row>
    <row r="3872" customFormat="false" ht="15" hidden="false" customHeight="false" outlineLevel="0" collapsed="false">
      <c r="A3872" s="2" t="str">
        <f aca="false">RAW_DATA!A3868</f>
        <v>ORD-103867</v>
      </c>
      <c r="B3872" s="2" t="str">
        <f aca="false">RAW_DATA!B3868</f>
        <v>CUST-3231</v>
      </c>
      <c r="C3872" s="2" t="str">
        <f aca="false">RAW_DATA!C3868</f>
        <v>Women</v>
      </c>
      <c r="D3872" s="2" t="str">
        <f aca="false">RAW_DATA!D3868</f>
        <v>WOM-JEANS-001</v>
      </c>
      <c r="E3872" s="14" t="str">
        <f aca="false">RAW_DATA!E3868</f>
        <v>2024-06-15</v>
      </c>
      <c r="F3872" s="14" t="str">
        <f aca="false">RAW_DATA!F3868</f>
        <v>2024-06-23</v>
      </c>
      <c r="G3872" s="2" t="str">
        <f aca="false">RAW_DATA!G3868</f>
        <v>Gandaki</v>
      </c>
      <c r="H3872" s="4" t="n">
        <f aca="false">RAW_DATA!H3868</f>
        <v>13329.24</v>
      </c>
      <c r="I3872" s="5" t="n">
        <f aca="false">RAW_DATA!I3868</f>
        <v>0</v>
      </c>
      <c r="J3872" s="2" t="str">
        <f aca="false">RAW_DATA!J3868</f>
        <v>No</v>
      </c>
      <c r="K3872" s="15" t="n">
        <f aca="false">IF(AND(F3872&lt;&gt;"",E3872&lt;&gt;""),DATEVALUE(F3872)-DATEVALUE(E3872),"")</f>
        <v>8</v>
      </c>
      <c r="L3872" s="4" t="n">
        <f aca="false">H3872*(1-I3872/100)</f>
        <v>13329.24</v>
      </c>
      <c r="M3872" s="4" t="n">
        <f aca="false">H3872*CALCULATIONS!$B$2</f>
        <v>7997.544</v>
      </c>
      <c r="N3872" s="4" t="n">
        <f aca="false">IF(J3872="Yes",H3872*CALCULATIONS!$B$3,0)</f>
        <v>0</v>
      </c>
      <c r="O3872" s="4" t="n">
        <f aca="false">L3872-M3872-N3872</f>
        <v>5331.696</v>
      </c>
      <c r="P3872" s="16" t="n">
        <f aca="false">IF(L3872&gt;0,O3872/L3872,"")</f>
        <v>0.4</v>
      </c>
    </row>
    <row r="3873" customFormat="false" ht="15" hidden="false" customHeight="false" outlineLevel="0" collapsed="false">
      <c r="A3873" s="2" t="str">
        <f aca="false">RAW_DATA!A3869</f>
        <v>ORD-103868</v>
      </c>
      <c r="B3873" s="2" t="str">
        <f aca="false">RAW_DATA!B3869</f>
        <v>CUST-7766</v>
      </c>
      <c r="C3873" s="2" t="str">
        <f aca="false">RAW_DATA!C3869</f>
        <v>Women</v>
      </c>
      <c r="D3873" s="2" t="str">
        <f aca="false">RAW_DATA!D3869</f>
        <v>WOM-JEANS-001</v>
      </c>
      <c r="E3873" s="14" t="str">
        <f aca="false">RAW_DATA!E3869</f>
        <v>2024-06-19</v>
      </c>
      <c r="F3873" s="14" t="str">
        <f aca="false">RAW_DATA!F3869</f>
        <v>2024-06-20</v>
      </c>
      <c r="G3873" s="2" t="str">
        <f aca="false">RAW_DATA!G3869</f>
        <v>Madhesh</v>
      </c>
      <c r="H3873" s="4" t="n">
        <f aca="false">RAW_DATA!H3869</f>
        <v>1095.53</v>
      </c>
      <c r="I3873" s="5" t="n">
        <f aca="false">RAW_DATA!I3869</f>
        <v>10</v>
      </c>
      <c r="J3873" s="2" t="str">
        <f aca="false">RAW_DATA!J3869</f>
        <v>No</v>
      </c>
      <c r="K3873" s="15" t="n">
        <f aca="false">IF(AND(F3873&lt;&gt;"",E3873&lt;&gt;""),DATEVALUE(F3873)-DATEVALUE(E3873),"")</f>
        <v>1</v>
      </c>
      <c r="L3873" s="4" t="n">
        <f aca="false">H3873*(1-I3873/100)</f>
        <v>985.977</v>
      </c>
      <c r="M3873" s="4" t="n">
        <f aca="false">H3873*CALCULATIONS!$B$2</f>
        <v>657.318</v>
      </c>
      <c r="N3873" s="4" t="n">
        <f aca="false">IF(J3873="Yes",H3873*CALCULATIONS!$B$3,0)</f>
        <v>0</v>
      </c>
      <c r="O3873" s="4" t="n">
        <f aca="false">L3873-M3873-N3873</f>
        <v>328.659</v>
      </c>
      <c r="P3873" s="16" t="n">
        <f aca="false">IF(L3873&gt;0,O3873/L3873,"")</f>
        <v>0.333333333333333</v>
      </c>
    </row>
    <row r="3874" customFormat="false" ht="15" hidden="false" customHeight="false" outlineLevel="0" collapsed="false">
      <c r="A3874" s="2" t="str">
        <f aca="false">RAW_DATA!A3870</f>
        <v>ORD-103869</v>
      </c>
      <c r="B3874" s="2" t="str">
        <f aca="false">RAW_DATA!B3870</f>
        <v>CUST-9368</v>
      </c>
      <c r="C3874" s="2" t="str">
        <f aca="false">RAW_DATA!C3870</f>
        <v>Women</v>
      </c>
      <c r="D3874" s="2" t="str">
        <f aca="false">RAW_DATA!D3870</f>
        <v>WOM-BLOUSE-001</v>
      </c>
      <c r="E3874" s="14" t="str">
        <f aca="false">RAW_DATA!E3870</f>
        <v>2024-04-17</v>
      </c>
      <c r="F3874" s="14" t="str">
        <f aca="false">RAW_DATA!F3870</f>
        <v>2024-04-22</v>
      </c>
      <c r="G3874" s="2" t="str">
        <f aca="false">RAW_DATA!G3870</f>
        <v>Madhesh</v>
      </c>
      <c r="H3874" s="4" t="n">
        <f aca="false">RAW_DATA!H3870</f>
        <v>9219.35</v>
      </c>
      <c r="I3874" s="5" t="n">
        <f aca="false">RAW_DATA!I3870</f>
        <v>10</v>
      </c>
      <c r="J3874" s="2" t="str">
        <f aca="false">RAW_DATA!J3870</f>
        <v>No</v>
      </c>
      <c r="K3874" s="15" t="n">
        <f aca="false">IF(AND(F3874&lt;&gt;"",E3874&lt;&gt;""),DATEVALUE(F3874)-DATEVALUE(E3874),"")</f>
        <v>5</v>
      </c>
      <c r="L3874" s="4" t="n">
        <f aca="false">H3874*(1-I3874/100)</f>
        <v>8297.415</v>
      </c>
      <c r="M3874" s="4" t="n">
        <f aca="false">H3874*CALCULATIONS!$B$2</f>
        <v>5531.61</v>
      </c>
      <c r="N3874" s="4" t="n">
        <f aca="false">IF(J3874="Yes",H3874*CALCULATIONS!$B$3,0)</f>
        <v>0</v>
      </c>
      <c r="O3874" s="4" t="n">
        <f aca="false">L3874-M3874-N3874</f>
        <v>2765.805</v>
      </c>
      <c r="P3874" s="16" t="n">
        <f aca="false">IF(L3874&gt;0,O3874/L3874,"")</f>
        <v>0.333333333333333</v>
      </c>
    </row>
    <row r="3875" customFormat="false" ht="15" hidden="false" customHeight="false" outlineLevel="0" collapsed="false">
      <c r="A3875" s="2" t="str">
        <f aca="false">RAW_DATA!A3871</f>
        <v>ORD-103870</v>
      </c>
      <c r="B3875" s="2" t="str">
        <f aca="false">RAW_DATA!B3871</f>
        <v>CUST-5915</v>
      </c>
      <c r="C3875" s="2" t="str">
        <f aca="false">RAW_DATA!C3871</f>
        <v>Men</v>
      </c>
      <c r="D3875" s="2" t="str">
        <f aca="false">RAW_DATA!D3871</f>
        <v>MEN-SHIRT-001</v>
      </c>
      <c r="E3875" s="14" t="str">
        <f aca="false">RAW_DATA!E3871</f>
        <v>2024-03-19</v>
      </c>
      <c r="F3875" s="14" t="str">
        <f aca="false">RAW_DATA!F3871</f>
        <v>2024-03-24</v>
      </c>
      <c r="G3875" s="2" t="str">
        <f aca="false">RAW_DATA!G3871</f>
        <v>Gandaki</v>
      </c>
      <c r="H3875" s="4" t="n">
        <f aca="false">RAW_DATA!H3871</f>
        <v>2444.51</v>
      </c>
      <c r="I3875" s="5" t="n">
        <f aca="false">RAW_DATA!I3871</f>
        <v>25</v>
      </c>
      <c r="J3875" s="2" t="str">
        <f aca="false">RAW_DATA!J3871</f>
        <v>No</v>
      </c>
      <c r="K3875" s="15" t="n">
        <f aca="false">IF(AND(F3875&lt;&gt;"",E3875&lt;&gt;""),DATEVALUE(F3875)-DATEVALUE(E3875),"")</f>
        <v>5</v>
      </c>
      <c r="L3875" s="4" t="n">
        <f aca="false">H3875*(1-I3875/100)</f>
        <v>1833.3825</v>
      </c>
      <c r="M3875" s="4" t="n">
        <f aca="false">H3875*CALCULATIONS!$B$2</f>
        <v>1466.706</v>
      </c>
      <c r="N3875" s="4" t="n">
        <f aca="false">IF(J3875="Yes",H3875*CALCULATIONS!$B$3,0)</f>
        <v>0</v>
      </c>
      <c r="O3875" s="4" t="n">
        <f aca="false">L3875-M3875-N3875</f>
        <v>366.6765</v>
      </c>
      <c r="P3875" s="16" t="n">
        <f aca="false">IF(L3875&gt;0,O3875/L3875,"")</f>
        <v>0.2</v>
      </c>
    </row>
    <row r="3876" customFormat="false" ht="15" hidden="false" customHeight="false" outlineLevel="0" collapsed="false">
      <c r="A3876" s="2" t="str">
        <f aca="false">RAW_DATA!A3872</f>
        <v>ORD-103871</v>
      </c>
      <c r="B3876" s="2" t="str">
        <f aca="false">RAW_DATA!B3872</f>
        <v>CUST-2924</v>
      </c>
      <c r="C3876" s="2" t="str">
        <f aca="false">RAW_DATA!C3872</f>
        <v>Women</v>
      </c>
      <c r="D3876" s="2" t="str">
        <f aca="false">RAW_DATA!D3872</f>
        <v>WOM-SUIT-001</v>
      </c>
      <c r="E3876" s="14" t="str">
        <f aca="false">RAW_DATA!E3872</f>
        <v>2024-10-21</v>
      </c>
      <c r="F3876" s="14" t="str">
        <f aca="false">RAW_DATA!F3872</f>
        <v>2024-10-31</v>
      </c>
      <c r="G3876" s="2" t="str">
        <f aca="false">RAW_DATA!G3872</f>
        <v>Gandaki</v>
      </c>
      <c r="H3876" s="4" t="n">
        <f aca="false">RAW_DATA!H3872</f>
        <v>4436.89</v>
      </c>
      <c r="I3876" s="5" t="n">
        <f aca="false">RAW_DATA!I3872</f>
        <v>15</v>
      </c>
      <c r="J3876" s="2" t="str">
        <f aca="false">RAW_DATA!J3872</f>
        <v>No</v>
      </c>
      <c r="K3876" s="15" t="n">
        <f aca="false">IF(AND(F3876&lt;&gt;"",E3876&lt;&gt;""),DATEVALUE(F3876)-DATEVALUE(E3876),"")</f>
        <v>10</v>
      </c>
      <c r="L3876" s="4" t="n">
        <f aca="false">H3876*(1-I3876/100)</f>
        <v>3771.3565</v>
      </c>
      <c r="M3876" s="4" t="n">
        <f aca="false">H3876*CALCULATIONS!$B$2</f>
        <v>2662.134</v>
      </c>
      <c r="N3876" s="4" t="n">
        <f aca="false">IF(J3876="Yes",H3876*CALCULATIONS!$B$3,0)</f>
        <v>0</v>
      </c>
      <c r="O3876" s="4" t="n">
        <f aca="false">L3876-M3876-N3876</f>
        <v>1109.2225</v>
      </c>
      <c r="P3876" s="16" t="n">
        <f aca="false">IF(L3876&gt;0,O3876/L3876,"")</f>
        <v>0.294117647058824</v>
      </c>
    </row>
    <row r="3877" customFormat="false" ht="15" hidden="false" customHeight="false" outlineLevel="0" collapsed="false">
      <c r="A3877" s="2" t="str">
        <f aca="false">RAW_DATA!A3873</f>
        <v>ORD-103872</v>
      </c>
      <c r="B3877" s="2" t="str">
        <f aca="false">RAW_DATA!B3873</f>
        <v>CUST-8699</v>
      </c>
      <c r="C3877" s="2" t="str">
        <f aca="false">RAW_DATA!C3873</f>
        <v>Men</v>
      </c>
      <c r="D3877" s="2" t="str">
        <f aca="false">RAW_DATA!D3873</f>
        <v>MEN-CHINO-001</v>
      </c>
      <c r="E3877" s="14" t="str">
        <f aca="false">RAW_DATA!E3873</f>
        <v>2024-10-27</v>
      </c>
      <c r="F3877" s="14" t="str">
        <f aca="false">RAW_DATA!F3873</f>
        <v>2024-11-05</v>
      </c>
      <c r="G3877" s="2" t="str">
        <f aca="false">RAW_DATA!G3873</f>
        <v>Madhesh</v>
      </c>
      <c r="H3877" s="4" t="n">
        <f aca="false">RAW_DATA!H3873</f>
        <v>4682.64</v>
      </c>
      <c r="I3877" s="5" t="n">
        <f aca="false">RAW_DATA!I3873</f>
        <v>30</v>
      </c>
      <c r="J3877" s="2" t="str">
        <f aca="false">RAW_DATA!J3873</f>
        <v>No</v>
      </c>
      <c r="K3877" s="15" t="n">
        <f aca="false">IF(AND(F3877&lt;&gt;"",E3877&lt;&gt;""),DATEVALUE(F3877)-DATEVALUE(E3877),"")</f>
        <v>9</v>
      </c>
      <c r="L3877" s="4" t="n">
        <f aca="false">H3877*(1-I3877/100)</f>
        <v>3277.848</v>
      </c>
      <c r="M3877" s="4" t="n">
        <f aca="false">H3877*CALCULATIONS!$B$2</f>
        <v>2809.584</v>
      </c>
      <c r="N3877" s="4" t="n">
        <f aca="false">IF(J3877="Yes",H3877*CALCULATIONS!$B$3,0)</f>
        <v>0</v>
      </c>
      <c r="O3877" s="4" t="n">
        <f aca="false">L3877-M3877-N3877</f>
        <v>468.264</v>
      </c>
      <c r="P3877" s="16" t="n">
        <f aca="false">IF(L3877&gt;0,O3877/L3877,"")</f>
        <v>0.142857142857143</v>
      </c>
    </row>
    <row r="3878" customFormat="false" ht="15" hidden="false" customHeight="false" outlineLevel="0" collapsed="false">
      <c r="A3878" s="2" t="str">
        <f aca="false">RAW_DATA!A3874</f>
        <v>ORD-103873</v>
      </c>
      <c r="B3878" s="2" t="str">
        <f aca="false">RAW_DATA!B3874</f>
        <v>CUST-5656</v>
      </c>
      <c r="C3878" s="2" t="str">
        <f aca="false">RAW_DATA!C3874</f>
        <v>Women</v>
      </c>
      <c r="D3878" s="2" t="str">
        <f aca="false">RAW_DATA!D3874</f>
        <v>WOM-KURTA-001</v>
      </c>
      <c r="E3878" s="14" t="str">
        <f aca="false">RAW_DATA!E3874</f>
        <v>2024-06-18</v>
      </c>
      <c r="F3878" s="14" t="str">
        <f aca="false">RAW_DATA!F3874</f>
        <v>2024-06-29</v>
      </c>
      <c r="G3878" s="2" t="str">
        <f aca="false">RAW_DATA!G3874</f>
        <v>Madhesh</v>
      </c>
      <c r="H3878" s="4" t="n">
        <f aca="false">RAW_DATA!H3874</f>
        <v>4632.83</v>
      </c>
      <c r="I3878" s="5" t="n">
        <f aca="false">RAW_DATA!I3874</f>
        <v>25</v>
      </c>
      <c r="J3878" s="2" t="str">
        <f aca="false">RAW_DATA!J3874</f>
        <v>No</v>
      </c>
      <c r="K3878" s="15" t="n">
        <f aca="false">IF(AND(F3878&lt;&gt;"",E3878&lt;&gt;""),DATEVALUE(F3878)-DATEVALUE(E3878),"")</f>
        <v>11</v>
      </c>
      <c r="L3878" s="4" t="n">
        <f aca="false">H3878*(1-I3878/100)</f>
        <v>3474.6225</v>
      </c>
      <c r="M3878" s="4" t="n">
        <f aca="false">H3878*CALCULATIONS!$B$2</f>
        <v>2779.698</v>
      </c>
      <c r="N3878" s="4" t="n">
        <f aca="false">IF(J3878="Yes",H3878*CALCULATIONS!$B$3,0)</f>
        <v>0</v>
      </c>
      <c r="O3878" s="4" t="n">
        <f aca="false">L3878-M3878-N3878</f>
        <v>694.9245</v>
      </c>
      <c r="P3878" s="16" t="n">
        <f aca="false">IF(L3878&gt;0,O3878/L3878,"")</f>
        <v>0.2</v>
      </c>
    </row>
    <row r="3879" customFormat="false" ht="15" hidden="false" customHeight="false" outlineLevel="0" collapsed="false">
      <c r="A3879" s="2" t="str">
        <f aca="false">RAW_DATA!A3875</f>
        <v>ORD-103874</v>
      </c>
      <c r="B3879" s="2" t="str">
        <f aca="false">RAW_DATA!B3875</f>
        <v>CUST-2728</v>
      </c>
      <c r="C3879" s="2" t="str">
        <f aca="false">RAW_DATA!C3875</f>
        <v>Women</v>
      </c>
      <c r="D3879" s="2" t="str">
        <f aca="false">RAW_DATA!D3875</f>
        <v>WOM-JEANS-001</v>
      </c>
      <c r="E3879" s="14" t="str">
        <f aca="false">RAW_DATA!E3875</f>
        <v>2024-05-15</v>
      </c>
      <c r="F3879" s="14" t="str">
        <f aca="false">RAW_DATA!F3875</f>
        <v>2024-05-27</v>
      </c>
      <c r="G3879" s="2" t="str">
        <f aca="false">RAW_DATA!G3875</f>
        <v>Gandaki</v>
      </c>
      <c r="H3879" s="4" t="n">
        <f aca="false">RAW_DATA!H3875</f>
        <v>6532.79</v>
      </c>
      <c r="I3879" s="5" t="n">
        <f aca="false">RAW_DATA!I3875</f>
        <v>25</v>
      </c>
      <c r="J3879" s="2" t="str">
        <f aca="false">RAW_DATA!J3875</f>
        <v>No</v>
      </c>
      <c r="K3879" s="15" t="n">
        <f aca="false">IF(AND(F3879&lt;&gt;"",E3879&lt;&gt;""),DATEVALUE(F3879)-DATEVALUE(E3879),"")</f>
        <v>12</v>
      </c>
      <c r="L3879" s="4" t="n">
        <f aca="false">H3879*(1-I3879/100)</f>
        <v>4899.5925</v>
      </c>
      <c r="M3879" s="4" t="n">
        <f aca="false">H3879*CALCULATIONS!$B$2</f>
        <v>3919.674</v>
      </c>
      <c r="N3879" s="4" t="n">
        <f aca="false">IF(J3879="Yes",H3879*CALCULATIONS!$B$3,0)</f>
        <v>0</v>
      </c>
      <c r="O3879" s="4" t="n">
        <f aca="false">L3879-M3879-N3879</f>
        <v>979.9185</v>
      </c>
      <c r="P3879" s="16" t="n">
        <f aca="false">IF(L3879&gt;0,O3879/L3879,"")</f>
        <v>0.2</v>
      </c>
    </row>
    <row r="3880" customFormat="false" ht="15" hidden="false" customHeight="false" outlineLevel="0" collapsed="false">
      <c r="A3880" s="2" t="str">
        <f aca="false">RAW_DATA!A3876</f>
        <v>ORD-103875</v>
      </c>
      <c r="B3880" s="2" t="str">
        <f aca="false">RAW_DATA!B3876</f>
        <v>CUST-3523</v>
      </c>
      <c r="C3880" s="2" t="str">
        <f aca="false">RAW_DATA!C3876</f>
        <v>Women</v>
      </c>
      <c r="D3880" s="2" t="str">
        <f aca="false">RAW_DATA!D3876</f>
        <v>WOM-DRESS-001</v>
      </c>
      <c r="E3880" s="14" t="str">
        <f aca="false">RAW_DATA!E3876</f>
        <v>2024-08-03</v>
      </c>
      <c r="F3880" s="14" t="str">
        <f aca="false">RAW_DATA!F3876</f>
        <v>2024-08-10</v>
      </c>
      <c r="G3880" s="2" t="str">
        <f aca="false">RAW_DATA!G3876</f>
        <v>Bagmati</v>
      </c>
      <c r="H3880" s="4" t="n">
        <f aca="false">RAW_DATA!H3876</f>
        <v>5443.33</v>
      </c>
      <c r="I3880" s="5" t="n">
        <f aca="false">RAW_DATA!I3876</f>
        <v>20</v>
      </c>
      <c r="J3880" s="2" t="str">
        <f aca="false">RAW_DATA!J3876</f>
        <v>No</v>
      </c>
      <c r="K3880" s="15" t="n">
        <f aca="false">IF(AND(F3880&lt;&gt;"",E3880&lt;&gt;""),DATEVALUE(F3880)-DATEVALUE(E3880),"")</f>
        <v>7</v>
      </c>
      <c r="L3880" s="4" t="n">
        <f aca="false">H3880*(1-I3880/100)</f>
        <v>4354.664</v>
      </c>
      <c r="M3880" s="4" t="n">
        <f aca="false">H3880*CALCULATIONS!$B$2</f>
        <v>3265.998</v>
      </c>
      <c r="N3880" s="4" t="n">
        <f aca="false">IF(J3880="Yes",H3880*CALCULATIONS!$B$3,0)</f>
        <v>0</v>
      </c>
      <c r="O3880" s="4" t="n">
        <f aca="false">L3880-M3880-N3880</f>
        <v>1088.666</v>
      </c>
      <c r="P3880" s="16" t="n">
        <f aca="false">IF(L3880&gt;0,O3880/L3880,"")</f>
        <v>0.25</v>
      </c>
    </row>
    <row r="3881" customFormat="false" ht="15" hidden="false" customHeight="false" outlineLevel="0" collapsed="false">
      <c r="A3881" s="2" t="str">
        <f aca="false">RAW_DATA!A3877</f>
        <v>ORD-103876</v>
      </c>
      <c r="B3881" s="2" t="str">
        <f aca="false">RAW_DATA!B3877</f>
        <v>CUST-1341</v>
      </c>
      <c r="C3881" s="2" t="str">
        <f aca="false">RAW_DATA!C3877</f>
        <v>Men</v>
      </c>
      <c r="D3881" s="2" t="str">
        <f aca="false">RAW_DATA!D3877</f>
        <v>MEN-KURTA-001</v>
      </c>
      <c r="E3881" s="14" t="str">
        <f aca="false">RAW_DATA!E3877</f>
        <v>2024-08-18</v>
      </c>
      <c r="F3881" s="14" t="str">
        <f aca="false">RAW_DATA!F3877</f>
        <v>2024-08-23</v>
      </c>
      <c r="G3881" s="2" t="str">
        <f aca="false">RAW_DATA!G3877</f>
        <v>Bagmati</v>
      </c>
      <c r="H3881" s="4" t="n">
        <f aca="false">RAW_DATA!H3877</f>
        <v>13986.87</v>
      </c>
      <c r="I3881" s="5" t="n">
        <f aca="false">RAW_DATA!I3877</f>
        <v>0</v>
      </c>
      <c r="J3881" s="2" t="str">
        <f aca="false">RAW_DATA!J3877</f>
        <v>No</v>
      </c>
      <c r="K3881" s="15" t="n">
        <f aca="false">IF(AND(F3881&lt;&gt;"",E3881&lt;&gt;""),DATEVALUE(F3881)-DATEVALUE(E3881),"")</f>
        <v>5</v>
      </c>
      <c r="L3881" s="4" t="n">
        <f aca="false">H3881*(1-I3881/100)</f>
        <v>13986.87</v>
      </c>
      <c r="M3881" s="4" t="n">
        <f aca="false">H3881*CALCULATIONS!$B$2</f>
        <v>8392.122</v>
      </c>
      <c r="N3881" s="4" t="n">
        <f aca="false">IF(J3881="Yes",H3881*CALCULATIONS!$B$3,0)</f>
        <v>0</v>
      </c>
      <c r="O3881" s="4" t="n">
        <f aca="false">L3881-M3881-N3881</f>
        <v>5594.748</v>
      </c>
      <c r="P3881" s="16" t="n">
        <f aca="false">IF(L3881&gt;0,O3881/L3881,"")</f>
        <v>0.4</v>
      </c>
    </row>
    <row r="3882" customFormat="false" ht="15" hidden="false" customHeight="false" outlineLevel="0" collapsed="false">
      <c r="A3882" s="2" t="str">
        <f aca="false">RAW_DATA!A3878</f>
        <v>ORD-103877</v>
      </c>
      <c r="B3882" s="2" t="str">
        <f aca="false">RAW_DATA!B3878</f>
        <v>CUST-6905</v>
      </c>
      <c r="C3882" s="2" t="str">
        <f aca="false">RAW_DATA!C3878</f>
        <v>Men</v>
      </c>
      <c r="D3882" s="2" t="str">
        <f aca="false">RAW_DATA!D3878</f>
        <v>MEN-SHIRT-002</v>
      </c>
      <c r="E3882" s="14" t="str">
        <f aca="false">RAW_DATA!E3878</f>
        <v>2024-09-08</v>
      </c>
      <c r="F3882" s="14" t="str">
        <f aca="false">RAW_DATA!F3878</f>
        <v>2024-09-11</v>
      </c>
      <c r="G3882" s="2" t="str">
        <f aca="false">RAW_DATA!G3878</f>
        <v>Lumbini</v>
      </c>
      <c r="H3882" s="4" t="n">
        <f aca="false">RAW_DATA!H3878</f>
        <v>14793.09</v>
      </c>
      <c r="I3882" s="5" t="n">
        <f aca="false">RAW_DATA!I3878</f>
        <v>30</v>
      </c>
      <c r="J3882" s="2" t="str">
        <f aca="false">RAW_DATA!J3878</f>
        <v>No</v>
      </c>
      <c r="K3882" s="15" t="n">
        <f aca="false">IF(AND(F3882&lt;&gt;"",E3882&lt;&gt;""),DATEVALUE(F3882)-DATEVALUE(E3882),"")</f>
        <v>3</v>
      </c>
      <c r="L3882" s="4" t="n">
        <f aca="false">H3882*(1-I3882/100)</f>
        <v>10355.163</v>
      </c>
      <c r="M3882" s="4" t="n">
        <f aca="false">H3882*CALCULATIONS!$B$2</f>
        <v>8875.854</v>
      </c>
      <c r="N3882" s="4" t="n">
        <f aca="false">IF(J3882="Yes",H3882*CALCULATIONS!$B$3,0)</f>
        <v>0</v>
      </c>
      <c r="O3882" s="4" t="n">
        <f aca="false">L3882-M3882-N3882</f>
        <v>1479.309</v>
      </c>
      <c r="P3882" s="16" t="n">
        <f aca="false">IF(L3882&gt;0,O3882/L3882,"")</f>
        <v>0.142857142857143</v>
      </c>
    </row>
    <row r="3883" customFormat="false" ht="15" hidden="false" customHeight="false" outlineLevel="0" collapsed="false">
      <c r="A3883" s="2" t="str">
        <f aca="false">RAW_DATA!A3879</f>
        <v>ORD-103878</v>
      </c>
      <c r="B3883" s="2" t="str">
        <f aca="false">RAW_DATA!B3879</f>
        <v>CUST-2691</v>
      </c>
      <c r="C3883" s="2" t="str">
        <f aca="false">RAW_DATA!C3879</f>
        <v>Men</v>
      </c>
      <c r="D3883" s="2" t="str">
        <f aca="false">RAW_DATA!D3879</f>
        <v>MEN-SHIRT-002</v>
      </c>
      <c r="E3883" s="14" t="str">
        <f aca="false">RAW_DATA!E3879</f>
        <v>2024-02-27</v>
      </c>
      <c r="F3883" s="14" t="str">
        <f aca="false">RAW_DATA!F3879</f>
        <v>2024-03-05</v>
      </c>
      <c r="G3883" s="2" t="str">
        <f aca="false">RAW_DATA!G3879</f>
        <v>Sudurpashchim</v>
      </c>
      <c r="H3883" s="4" t="n">
        <f aca="false">RAW_DATA!H3879</f>
        <v>5833.37</v>
      </c>
      <c r="I3883" s="5" t="n">
        <f aca="false">RAW_DATA!I3879</f>
        <v>30</v>
      </c>
      <c r="J3883" s="2" t="str">
        <f aca="false">RAW_DATA!J3879</f>
        <v>No</v>
      </c>
      <c r="K3883" s="15" t="n">
        <f aca="false">IF(AND(F3883&lt;&gt;"",E3883&lt;&gt;""),DATEVALUE(F3883)-DATEVALUE(E3883),"")</f>
        <v>7</v>
      </c>
      <c r="L3883" s="4" t="n">
        <f aca="false">H3883*(1-I3883/100)</f>
        <v>4083.359</v>
      </c>
      <c r="M3883" s="4" t="n">
        <f aca="false">H3883*CALCULATIONS!$B$2</f>
        <v>3500.022</v>
      </c>
      <c r="N3883" s="4" t="n">
        <f aca="false">IF(J3883="Yes",H3883*CALCULATIONS!$B$3,0)</f>
        <v>0</v>
      </c>
      <c r="O3883" s="4" t="n">
        <f aca="false">L3883-M3883-N3883</f>
        <v>583.337</v>
      </c>
      <c r="P3883" s="16" t="n">
        <f aca="false">IF(L3883&gt;0,O3883/L3883,"")</f>
        <v>0.142857142857143</v>
      </c>
    </row>
    <row r="3884" customFormat="false" ht="15" hidden="false" customHeight="false" outlineLevel="0" collapsed="false">
      <c r="A3884" s="2" t="str">
        <f aca="false">RAW_DATA!A3880</f>
        <v>ORD-103879</v>
      </c>
      <c r="B3884" s="2" t="str">
        <f aca="false">RAW_DATA!B3880</f>
        <v>CUST-6786</v>
      </c>
      <c r="C3884" s="2" t="str">
        <f aca="false">RAW_DATA!C3880</f>
        <v>Women</v>
      </c>
      <c r="D3884" s="2" t="str">
        <f aca="false">RAW_DATA!D3880</f>
        <v>WOM-KURTA-001</v>
      </c>
      <c r="E3884" s="14" t="str">
        <f aca="false">RAW_DATA!E3880</f>
        <v>2024-06-21</v>
      </c>
      <c r="F3884" s="14" t="str">
        <f aca="false">RAW_DATA!F3880</f>
        <v>2024-06-27</v>
      </c>
      <c r="G3884" s="2" t="str">
        <f aca="false">RAW_DATA!G3880</f>
        <v>Bagmati</v>
      </c>
      <c r="H3884" s="4" t="n">
        <f aca="false">RAW_DATA!H3880</f>
        <v>14425.54</v>
      </c>
      <c r="I3884" s="5" t="n">
        <f aca="false">RAW_DATA!I3880</f>
        <v>10</v>
      </c>
      <c r="J3884" s="2" t="str">
        <f aca="false">RAW_DATA!J3880</f>
        <v>No</v>
      </c>
      <c r="K3884" s="15" t="n">
        <f aca="false">IF(AND(F3884&lt;&gt;"",E3884&lt;&gt;""),DATEVALUE(F3884)-DATEVALUE(E3884),"")</f>
        <v>6</v>
      </c>
      <c r="L3884" s="4" t="n">
        <f aca="false">H3884*(1-I3884/100)</f>
        <v>12982.986</v>
      </c>
      <c r="M3884" s="4" t="n">
        <f aca="false">H3884*CALCULATIONS!$B$2</f>
        <v>8655.324</v>
      </c>
      <c r="N3884" s="4" t="n">
        <f aca="false">IF(J3884="Yes",H3884*CALCULATIONS!$B$3,0)</f>
        <v>0</v>
      </c>
      <c r="O3884" s="4" t="n">
        <f aca="false">L3884-M3884-N3884</f>
        <v>4327.662</v>
      </c>
      <c r="P3884" s="16" t="n">
        <f aca="false">IF(L3884&gt;0,O3884/L3884,"")</f>
        <v>0.333333333333333</v>
      </c>
    </row>
    <row r="3885" customFormat="false" ht="15" hidden="false" customHeight="false" outlineLevel="0" collapsed="false">
      <c r="A3885" s="2" t="str">
        <f aca="false">RAW_DATA!A3881</f>
        <v>ORD-103880</v>
      </c>
      <c r="B3885" s="2" t="str">
        <f aca="false">RAW_DATA!B3881</f>
        <v>CUST-4517</v>
      </c>
      <c r="C3885" s="2" t="str">
        <f aca="false">RAW_DATA!C3881</f>
        <v>Men</v>
      </c>
      <c r="D3885" s="2" t="str">
        <f aca="false">RAW_DATA!D3881</f>
        <v>MEN-SUIT-001</v>
      </c>
      <c r="E3885" s="14" t="str">
        <f aca="false">RAW_DATA!E3881</f>
        <v>2024-04-05</v>
      </c>
      <c r="F3885" s="14" t="str">
        <f aca="false">RAW_DATA!F3881</f>
        <v>2024-04-18</v>
      </c>
      <c r="G3885" s="2" t="str">
        <f aca="false">RAW_DATA!G3881</f>
        <v>Karnali</v>
      </c>
      <c r="H3885" s="4" t="n">
        <f aca="false">RAW_DATA!H3881</f>
        <v>13892.67</v>
      </c>
      <c r="I3885" s="5" t="n">
        <f aca="false">RAW_DATA!I3881</f>
        <v>10</v>
      </c>
      <c r="J3885" s="2" t="str">
        <f aca="false">RAW_DATA!J3881</f>
        <v>No</v>
      </c>
      <c r="K3885" s="15" t="n">
        <f aca="false">IF(AND(F3885&lt;&gt;"",E3885&lt;&gt;""),DATEVALUE(F3885)-DATEVALUE(E3885),"")</f>
        <v>13</v>
      </c>
      <c r="L3885" s="4" t="n">
        <f aca="false">H3885*(1-I3885/100)</f>
        <v>12503.403</v>
      </c>
      <c r="M3885" s="4" t="n">
        <f aca="false">H3885*CALCULATIONS!$B$2</f>
        <v>8335.602</v>
      </c>
      <c r="N3885" s="4" t="n">
        <f aca="false">IF(J3885="Yes",H3885*CALCULATIONS!$B$3,0)</f>
        <v>0</v>
      </c>
      <c r="O3885" s="4" t="n">
        <f aca="false">L3885-M3885-N3885</f>
        <v>4167.801</v>
      </c>
      <c r="P3885" s="16" t="n">
        <f aca="false">IF(L3885&gt;0,O3885/L3885,"")</f>
        <v>0.333333333333333</v>
      </c>
    </row>
    <row r="3886" customFormat="false" ht="15" hidden="false" customHeight="false" outlineLevel="0" collapsed="false">
      <c r="A3886" s="2" t="str">
        <f aca="false">RAW_DATA!A3882</f>
        <v>ORD-103881</v>
      </c>
      <c r="B3886" s="2" t="str">
        <f aca="false">RAW_DATA!B3882</f>
        <v>CUST-6834</v>
      </c>
      <c r="C3886" s="2" t="str">
        <f aca="false">RAW_DATA!C3882</f>
        <v>Men</v>
      </c>
      <c r="D3886" s="2" t="str">
        <f aca="false">RAW_DATA!D3882</f>
        <v>MEN-TSHIRT-001</v>
      </c>
      <c r="E3886" s="14" t="str">
        <f aca="false">RAW_DATA!E3882</f>
        <v>2024-07-31</v>
      </c>
      <c r="F3886" s="14" t="str">
        <f aca="false">RAW_DATA!F3882</f>
        <v>2024-08-06</v>
      </c>
      <c r="G3886" s="2" t="str">
        <f aca="false">RAW_DATA!G3882</f>
        <v>Lumbini</v>
      </c>
      <c r="H3886" s="4" t="n">
        <f aca="false">RAW_DATA!H3882</f>
        <v>11582.2</v>
      </c>
      <c r="I3886" s="5" t="n">
        <f aca="false">RAW_DATA!I3882</f>
        <v>30</v>
      </c>
      <c r="J3886" s="2" t="str">
        <f aca="false">RAW_DATA!J3882</f>
        <v>No</v>
      </c>
      <c r="K3886" s="15" t="n">
        <f aca="false">IF(AND(F3886&lt;&gt;"",E3886&lt;&gt;""),DATEVALUE(F3886)-DATEVALUE(E3886),"")</f>
        <v>6</v>
      </c>
      <c r="L3886" s="4" t="n">
        <f aca="false">H3886*(1-I3886/100)</f>
        <v>8107.54</v>
      </c>
      <c r="M3886" s="4" t="n">
        <f aca="false">H3886*CALCULATIONS!$B$2</f>
        <v>6949.32</v>
      </c>
      <c r="N3886" s="4" t="n">
        <f aca="false">IF(J3886="Yes",H3886*CALCULATIONS!$B$3,0)</f>
        <v>0</v>
      </c>
      <c r="O3886" s="4" t="n">
        <f aca="false">L3886-M3886-N3886</f>
        <v>1158.22</v>
      </c>
      <c r="P3886" s="16" t="n">
        <f aca="false">IF(L3886&gt;0,O3886/L3886,"")</f>
        <v>0.142857142857143</v>
      </c>
    </row>
    <row r="3887" customFormat="false" ht="15" hidden="false" customHeight="false" outlineLevel="0" collapsed="false">
      <c r="A3887" s="2" t="str">
        <f aca="false">RAW_DATA!A3883</f>
        <v>ORD-103882</v>
      </c>
      <c r="B3887" s="2" t="str">
        <f aca="false">RAW_DATA!B3883</f>
        <v>CUST-1832</v>
      </c>
      <c r="C3887" s="2" t="str">
        <f aca="false">RAW_DATA!C3883</f>
        <v>Women</v>
      </c>
      <c r="D3887" s="2" t="str">
        <f aca="false">RAW_DATA!D3883</f>
        <v>WOM-JEANS-001</v>
      </c>
      <c r="E3887" s="14" t="str">
        <f aca="false">RAW_DATA!E3883</f>
        <v>2024-01-16</v>
      </c>
      <c r="F3887" s="14" t="str">
        <f aca="false">RAW_DATA!F3883</f>
        <v>2024-01-22</v>
      </c>
      <c r="G3887" s="2" t="str">
        <f aca="false">RAW_DATA!G3883</f>
        <v>Sudurpashchim</v>
      </c>
      <c r="H3887" s="4" t="n">
        <f aca="false">RAW_DATA!H3883</f>
        <v>8917.67</v>
      </c>
      <c r="I3887" s="5" t="n">
        <f aca="false">RAW_DATA!I3883</f>
        <v>25</v>
      </c>
      <c r="J3887" s="2" t="str">
        <f aca="false">RAW_DATA!J3883</f>
        <v>No</v>
      </c>
      <c r="K3887" s="15" t="n">
        <f aca="false">IF(AND(F3887&lt;&gt;"",E3887&lt;&gt;""),DATEVALUE(F3887)-DATEVALUE(E3887),"")</f>
        <v>6</v>
      </c>
      <c r="L3887" s="4" t="n">
        <f aca="false">H3887*(1-I3887/100)</f>
        <v>6688.2525</v>
      </c>
      <c r="M3887" s="4" t="n">
        <f aca="false">H3887*CALCULATIONS!$B$2</f>
        <v>5350.602</v>
      </c>
      <c r="N3887" s="4" t="n">
        <f aca="false">IF(J3887="Yes",H3887*CALCULATIONS!$B$3,0)</f>
        <v>0</v>
      </c>
      <c r="O3887" s="4" t="n">
        <f aca="false">L3887-M3887-N3887</f>
        <v>1337.6505</v>
      </c>
      <c r="P3887" s="16" t="n">
        <f aca="false">IF(L3887&gt;0,O3887/L3887,"")</f>
        <v>0.2</v>
      </c>
    </row>
    <row r="3888" customFormat="false" ht="15" hidden="false" customHeight="false" outlineLevel="0" collapsed="false">
      <c r="A3888" s="2" t="str">
        <f aca="false">RAW_DATA!A3884</f>
        <v>ORD-103883</v>
      </c>
      <c r="B3888" s="2" t="str">
        <f aca="false">RAW_DATA!B3884</f>
        <v>CUST-3599</v>
      </c>
      <c r="C3888" s="2" t="str">
        <f aca="false">RAW_DATA!C3884</f>
        <v>Men</v>
      </c>
      <c r="D3888" s="2" t="str">
        <f aca="false">RAW_DATA!D3884</f>
        <v>MEN-SHIRT-002</v>
      </c>
      <c r="E3888" s="14" t="str">
        <f aca="false">RAW_DATA!E3884</f>
        <v>2024-12-14</v>
      </c>
      <c r="F3888" s="14" t="str">
        <f aca="false">RAW_DATA!F3884</f>
        <v>2024-12-19</v>
      </c>
      <c r="G3888" s="2" t="str">
        <f aca="false">RAW_DATA!G3884</f>
        <v>Madhesh</v>
      </c>
      <c r="H3888" s="4" t="n">
        <f aca="false">RAW_DATA!H3884</f>
        <v>13705.41</v>
      </c>
      <c r="I3888" s="5" t="n">
        <f aca="false">RAW_DATA!I3884</f>
        <v>10</v>
      </c>
      <c r="J3888" s="2" t="str">
        <f aca="false">RAW_DATA!J3884</f>
        <v>No</v>
      </c>
      <c r="K3888" s="15" t="n">
        <f aca="false">IF(AND(F3888&lt;&gt;"",E3888&lt;&gt;""),DATEVALUE(F3888)-DATEVALUE(E3888),"")</f>
        <v>5</v>
      </c>
      <c r="L3888" s="4" t="n">
        <f aca="false">H3888*(1-I3888/100)</f>
        <v>12334.869</v>
      </c>
      <c r="M3888" s="4" t="n">
        <f aca="false">H3888*CALCULATIONS!$B$2</f>
        <v>8223.246</v>
      </c>
      <c r="N3888" s="4" t="n">
        <f aca="false">IF(J3888="Yes",H3888*CALCULATIONS!$B$3,0)</f>
        <v>0</v>
      </c>
      <c r="O3888" s="4" t="n">
        <f aca="false">L3888-M3888-N3888</f>
        <v>4111.623</v>
      </c>
      <c r="P3888" s="16" t="n">
        <f aca="false">IF(L3888&gt;0,O3888/L3888,"")</f>
        <v>0.333333333333333</v>
      </c>
    </row>
    <row r="3889" customFormat="false" ht="15" hidden="false" customHeight="false" outlineLevel="0" collapsed="false">
      <c r="A3889" s="2" t="str">
        <f aca="false">RAW_DATA!A3885</f>
        <v>ORD-103884</v>
      </c>
      <c r="B3889" s="2" t="str">
        <f aca="false">RAW_DATA!B3885</f>
        <v>CUST-4974</v>
      </c>
      <c r="C3889" s="2" t="str">
        <f aca="false">RAW_DATA!C3885</f>
        <v>Men</v>
      </c>
      <c r="D3889" s="2" t="str">
        <f aca="false">RAW_DATA!D3885</f>
        <v>MEN-KURTA-001</v>
      </c>
      <c r="E3889" s="14" t="str">
        <f aca="false">RAW_DATA!E3885</f>
        <v>2024-10-11</v>
      </c>
      <c r="F3889" s="14" t="str">
        <f aca="false">RAW_DATA!F3885</f>
        <v>2024-10-16</v>
      </c>
      <c r="G3889" s="2" t="str">
        <f aca="false">RAW_DATA!G3885</f>
        <v>Madhesh</v>
      </c>
      <c r="H3889" s="4" t="n">
        <f aca="false">RAW_DATA!H3885</f>
        <v>3734.48</v>
      </c>
      <c r="I3889" s="5" t="n">
        <f aca="false">RAW_DATA!I3885</f>
        <v>5</v>
      </c>
      <c r="J3889" s="2" t="str">
        <f aca="false">RAW_DATA!J3885</f>
        <v>Yes</v>
      </c>
      <c r="K3889" s="15" t="n">
        <f aca="false">IF(AND(F3889&lt;&gt;"",E3889&lt;&gt;""),DATEVALUE(F3889)-DATEVALUE(E3889),"")</f>
        <v>5</v>
      </c>
      <c r="L3889" s="4" t="n">
        <f aca="false">H3889*(1-I3889/100)</f>
        <v>3547.756</v>
      </c>
      <c r="M3889" s="4" t="n">
        <f aca="false">H3889*CALCULATIONS!$B$2</f>
        <v>2240.688</v>
      </c>
      <c r="N3889" s="4" t="n">
        <f aca="false">IF(J3889="Yes",H3889*CALCULATIONS!$B$3,0)</f>
        <v>746.896</v>
      </c>
      <c r="O3889" s="4" t="n">
        <f aca="false">L3889-M3889-N3889</f>
        <v>560.172</v>
      </c>
      <c r="P3889" s="16" t="n">
        <f aca="false">IF(L3889&gt;0,O3889/L3889,"")</f>
        <v>0.157894736842105</v>
      </c>
    </row>
    <row r="3890" customFormat="false" ht="15" hidden="false" customHeight="false" outlineLevel="0" collapsed="false">
      <c r="A3890" s="2" t="str">
        <f aca="false">RAW_DATA!A3886</f>
        <v>ORD-103885</v>
      </c>
      <c r="B3890" s="2" t="str">
        <f aca="false">RAW_DATA!B3886</f>
        <v>CUST-1400</v>
      </c>
      <c r="C3890" s="2" t="str">
        <f aca="false">RAW_DATA!C3886</f>
        <v>Kids</v>
      </c>
      <c r="D3890" s="2" t="str">
        <f aca="false">RAW_DATA!D3886</f>
        <v>KID-SHORTS-001</v>
      </c>
      <c r="E3890" s="14" t="str">
        <f aca="false">RAW_DATA!E3886</f>
        <v>2024-09-22</v>
      </c>
      <c r="F3890" s="14" t="str">
        <f aca="false">RAW_DATA!F3886</f>
        <v>2024-10-07</v>
      </c>
      <c r="G3890" s="2" t="str">
        <f aca="false">RAW_DATA!G3886</f>
        <v>Bagmati</v>
      </c>
      <c r="H3890" s="4" t="n">
        <f aca="false">RAW_DATA!H3886</f>
        <v>14357.13</v>
      </c>
      <c r="I3890" s="5" t="n">
        <f aca="false">RAW_DATA!I3886</f>
        <v>20</v>
      </c>
      <c r="J3890" s="2" t="str">
        <f aca="false">RAW_DATA!J3886</f>
        <v>No</v>
      </c>
      <c r="K3890" s="15" t="n">
        <f aca="false">IF(AND(F3890&lt;&gt;"",E3890&lt;&gt;""),DATEVALUE(F3890)-DATEVALUE(E3890),"")</f>
        <v>15</v>
      </c>
      <c r="L3890" s="4" t="n">
        <f aca="false">H3890*(1-I3890/100)</f>
        <v>11485.704</v>
      </c>
      <c r="M3890" s="4" t="n">
        <f aca="false">H3890*CALCULATIONS!$B$2</f>
        <v>8614.278</v>
      </c>
      <c r="N3890" s="4" t="n">
        <f aca="false">IF(J3890="Yes",H3890*CALCULATIONS!$B$3,0)</f>
        <v>0</v>
      </c>
      <c r="O3890" s="4" t="n">
        <f aca="false">L3890-M3890-N3890</f>
        <v>2871.426</v>
      </c>
      <c r="P3890" s="16" t="n">
        <f aca="false">IF(L3890&gt;0,O3890/L3890,"")</f>
        <v>0.25</v>
      </c>
    </row>
    <row r="3891" customFormat="false" ht="15" hidden="false" customHeight="false" outlineLevel="0" collapsed="false">
      <c r="A3891" s="2" t="str">
        <f aca="false">RAW_DATA!A3887</f>
        <v>ORD-103886</v>
      </c>
      <c r="B3891" s="2" t="str">
        <f aca="false">RAW_DATA!B3887</f>
        <v>CUST-7052</v>
      </c>
      <c r="C3891" s="2" t="str">
        <f aca="false">RAW_DATA!C3887</f>
        <v>Kids</v>
      </c>
      <c r="D3891" s="2" t="str">
        <f aca="false">RAW_DATA!D3887</f>
        <v>KID-TSHIRT-001</v>
      </c>
      <c r="E3891" s="14" t="str">
        <f aca="false">RAW_DATA!E3887</f>
        <v>2024-04-10</v>
      </c>
      <c r="F3891" s="14" t="str">
        <f aca="false">RAW_DATA!F3887</f>
        <v>2024-04-16</v>
      </c>
      <c r="G3891" s="2" t="str">
        <f aca="false">RAW_DATA!G3887</f>
        <v>Madhesh</v>
      </c>
      <c r="H3891" s="4" t="n">
        <f aca="false">RAW_DATA!H3887</f>
        <v>11555.84</v>
      </c>
      <c r="I3891" s="5" t="n">
        <f aca="false">RAW_DATA!I3887</f>
        <v>30</v>
      </c>
      <c r="J3891" s="2" t="str">
        <f aca="false">RAW_DATA!J3887</f>
        <v>Yes</v>
      </c>
      <c r="K3891" s="15" t="n">
        <f aca="false">IF(AND(F3891&lt;&gt;"",E3891&lt;&gt;""),DATEVALUE(F3891)-DATEVALUE(E3891),"")</f>
        <v>6</v>
      </c>
      <c r="L3891" s="4" t="n">
        <f aca="false">H3891*(1-I3891/100)</f>
        <v>8089.088</v>
      </c>
      <c r="M3891" s="4" t="n">
        <f aca="false">H3891*CALCULATIONS!$B$2</f>
        <v>6933.504</v>
      </c>
      <c r="N3891" s="4" t="n">
        <f aca="false">IF(J3891="Yes",H3891*CALCULATIONS!$B$3,0)</f>
        <v>2311.168</v>
      </c>
      <c r="O3891" s="4" t="n">
        <f aca="false">L3891-M3891-N3891</f>
        <v>-1155.584</v>
      </c>
      <c r="P3891" s="16" t="n">
        <f aca="false">IF(L3891&gt;0,O3891/L3891,"")</f>
        <v>-0.142857142857143</v>
      </c>
    </row>
    <row r="3892" customFormat="false" ht="15" hidden="false" customHeight="false" outlineLevel="0" collapsed="false">
      <c r="A3892" s="2" t="str">
        <f aca="false">RAW_DATA!A3888</f>
        <v>ORD-103887</v>
      </c>
      <c r="B3892" s="2" t="str">
        <f aca="false">RAW_DATA!B3888</f>
        <v>CUST-4888</v>
      </c>
      <c r="C3892" s="2" t="str">
        <f aca="false">RAW_DATA!C3888</f>
        <v>Kids</v>
      </c>
      <c r="D3892" s="2" t="str">
        <f aca="false">RAW_DATA!D3888</f>
        <v>KID-JEANS-001</v>
      </c>
      <c r="E3892" s="14" t="str">
        <f aca="false">RAW_DATA!E3888</f>
        <v>2024-01-17</v>
      </c>
      <c r="F3892" s="14" t="str">
        <f aca="false">RAW_DATA!F3888</f>
        <v>2024-01-24</v>
      </c>
      <c r="G3892" s="2" t="str">
        <f aca="false">RAW_DATA!G3888</f>
        <v>Bagmati</v>
      </c>
      <c r="H3892" s="4" t="n">
        <f aca="false">RAW_DATA!H3888</f>
        <v>4633.01</v>
      </c>
      <c r="I3892" s="5" t="n">
        <f aca="false">RAW_DATA!I3888</f>
        <v>15</v>
      </c>
      <c r="J3892" s="2" t="str">
        <f aca="false">RAW_DATA!J3888</f>
        <v>No</v>
      </c>
      <c r="K3892" s="15" t="n">
        <f aca="false">IF(AND(F3892&lt;&gt;"",E3892&lt;&gt;""),DATEVALUE(F3892)-DATEVALUE(E3892),"")</f>
        <v>7</v>
      </c>
      <c r="L3892" s="4" t="n">
        <f aca="false">H3892*(1-I3892/100)</f>
        <v>3938.0585</v>
      </c>
      <c r="M3892" s="4" t="n">
        <f aca="false">H3892*CALCULATIONS!$B$2</f>
        <v>2779.806</v>
      </c>
      <c r="N3892" s="4" t="n">
        <f aca="false">IF(J3892="Yes",H3892*CALCULATIONS!$B$3,0)</f>
        <v>0</v>
      </c>
      <c r="O3892" s="4" t="n">
        <f aca="false">L3892-M3892-N3892</f>
        <v>1158.2525</v>
      </c>
      <c r="P3892" s="16" t="n">
        <f aca="false">IF(L3892&gt;0,O3892/L3892,"")</f>
        <v>0.294117647058824</v>
      </c>
    </row>
    <row r="3893" customFormat="false" ht="15" hidden="false" customHeight="false" outlineLevel="0" collapsed="false">
      <c r="A3893" s="2" t="str">
        <f aca="false">RAW_DATA!A3889</f>
        <v>ORD-103888</v>
      </c>
      <c r="B3893" s="2" t="str">
        <f aca="false">RAW_DATA!B3889</f>
        <v>CUST-4869</v>
      </c>
      <c r="C3893" s="2" t="str">
        <f aca="false">RAW_DATA!C3889</f>
        <v>Women</v>
      </c>
      <c r="D3893" s="2" t="str">
        <f aca="false">RAW_DATA!D3889</f>
        <v>WOM-SCARF-001</v>
      </c>
      <c r="E3893" s="14" t="str">
        <f aca="false">RAW_DATA!E3889</f>
        <v>2024-04-04</v>
      </c>
      <c r="F3893" s="14" t="str">
        <f aca="false">RAW_DATA!F3889</f>
        <v>2024-04-15</v>
      </c>
      <c r="G3893" s="2" t="str">
        <f aca="false">RAW_DATA!G3889</f>
        <v>Madhesh</v>
      </c>
      <c r="H3893" s="4" t="n">
        <f aca="false">RAW_DATA!H3889</f>
        <v>9017.81</v>
      </c>
      <c r="I3893" s="5" t="n">
        <f aca="false">RAW_DATA!I3889</f>
        <v>15</v>
      </c>
      <c r="J3893" s="2" t="str">
        <f aca="false">RAW_DATA!J3889</f>
        <v>No</v>
      </c>
      <c r="K3893" s="15" t="n">
        <f aca="false">IF(AND(F3893&lt;&gt;"",E3893&lt;&gt;""),DATEVALUE(F3893)-DATEVALUE(E3893),"")</f>
        <v>11</v>
      </c>
      <c r="L3893" s="4" t="n">
        <f aca="false">H3893*(1-I3893/100)</f>
        <v>7665.1385</v>
      </c>
      <c r="M3893" s="4" t="n">
        <f aca="false">H3893*CALCULATIONS!$B$2</f>
        <v>5410.686</v>
      </c>
      <c r="N3893" s="4" t="n">
        <f aca="false">IF(J3893="Yes",H3893*CALCULATIONS!$B$3,0)</f>
        <v>0</v>
      </c>
      <c r="O3893" s="4" t="n">
        <f aca="false">L3893-M3893-N3893</f>
        <v>2254.4525</v>
      </c>
      <c r="P3893" s="16" t="n">
        <f aca="false">IF(L3893&gt;0,O3893/L3893,"")</f>
        <v>0.294117647058824</v>
      </c>
    </row>
    <row r="3894" customFormat="false" ht="15" hidden="false" customHeight="false" outlineLevel="0" collapsed="false">
      <c r="A3894" s="2" t="str">
        <f aca="false">RAW_DATA!A3890</f>
        <v>ORD-103889</v>
      </c>
      <c r="B3894" s="2" t="str">
        <f aca="false">RAW_DATA!B3890</f>
        <v>CUST-9654</v>
      </c>
      <c r="C3894" s="2" t="str">
        <f aca="false">RAW_DATA!C3890</f>
        <v>Women</v>
      </c>
      <c r="D3894" s="2" t="str">
        <f aca="false">RAW_DATA!D3890</f>
        <v>WOM-SUIT-001</v>
      </c>
      <c r="E3894" s="14" t="str">
        <f aca="false">RAW_DATA!E3890</f>
        <v>2024-02-02</v>
      </c>
      <c r="F3894" s="14" t="str">
        <f aca="false">RAW_DATA!F3890</f>
        <v>2024-02-08</v>
      </c>
      <c r="G3894" s="2" t="str">
        <f aca="false">RAW_DATA!G3890</f>
        <v>Gandaki</v>
      </c>
      <c r="H3894" s="4" t="n">
        <f aca="false">RAW_DATA!H3890</f>
        <v>14917.1</v>
      </c>
      <c r="I3894" s="5" t="n">
        <f aca="false">RAW_DATA!I3890</f>
        <v>25</v>
      </c>
      <c r="J3894" s="2" t="str">
        <f aca="false">RAW_DATA!J3890</f>
        <v>No</v>
      </c>
      <c r="K3894" s="15" t="n">
        <f aca="false">IF(AND(F3894&lt;&gt;"",E3894&lt;&gt;""),DATEVALUE(F3894)-DATEVALUE(E3894),"")</f>
        <v>6</v>
      </c>
      <c r="L3894" s="4" t="n">
        <f aca="false">H3894*(1-I3894/100)</f>
        <v>11187.825</v>
      </c>
      <c r="M3894" s="4" t="n">
        <f aca="false">H3894*CALCULATIONS!$B$2</f>
        <v>8950.26</v>
      </c>
      <c r="N3894" s="4" t="n">
        <f aca="false">IF(J3894="Yes",H3894*CALCULATIONS!$B$3,0)</f>
        <v>0</v>
      </c>
      <c r="O3894" s="4" t="n">
        <f aca="false">L3894-M3894-N3894</f>
        <v>2237.565</v>
      </c>
      <c r="P3894" s="16" t="n">
        <f aca="false">IF(L3894&gt;0,O3894/L3894,"")</f>
        <v>0.2</v>
      </c>
    </row>
    <row r="3895" customFormat="false" ht="15" hidden="false" customHeight="false" outlineLevel="0" collapsed="false">
      <c r="A3895" s="2" t="str">
        <f aca="false">RAW_DATA!A3891</f>
        <v>ORD-103890</v>
      </c>
      <c r="B3895" s="2" t="str">
        <f aca="false">RAW_DATA!B3891</f>
        <v>CUST-5472</v>
      </c>
      <c r="C3895" s="2" t="str">
        <f aca="false">RAW_DATA!C3891</f>
        <v>Men</v>
      </c>
      <c r="D3895" s="2" t="str">
        <f aca="false">RAW_DATA!D3891</f>
        <v>MEN-TSHIRT-001</v>
      </c>
      <c r="E3895" s="14" t="str">
        <f aca="false">RAW_DATA!E3891</f>
        <v>2024-08-19</v>
      </c>
      <c r="F3895" s="14" t="str">
        <f aca="false">RAW_DATA!F3891</f>
        <v>2024-08-24</v>
      </c>
      <c r="G3895" s="2" t="str">
        <f aca="false">RAW_DATA!G3891</f>
        <v>Gandaki</v>
      </c>
      <c r="H3895" s="4" t="n">
        <f aca="false">RAW_DATA!H3891</f>
        <v>11460.85</v>
      </c>
      <c r="I3895" s="5" t="n">
        <f aca="false">RAW_DATA!I3891</f>
        <v>30</v>
      </c>
      <c r="J3895" s="2" t="str">
        <f aca="false">RAW_DATA!J3891</f>
        <v>No</v>
      </c>
      <c r="K3895" s="15" t="n">
        <f aca="false">IF(AND(F3895&lt;&gt;"",E3895&lt;&gt;""),DATEVALUE(F3895)-DATEVALUE(E3895),"")</f>
        <v>5</v>
      </c>
      <c r="L3895" s="4" t="n">
        <f aca="false">H3895*(1-I3895/100)</f>
        <v>8022.595</v>
      </c>
      <c r="M3895" s="4" t="n">
        <f aca="false">H3895*CALCULATIONS!$B$2</f>
        <v>6876.51</v>
      </c>
      <c r="N3895" s="4" t="n">
        <f aca="false">IF(J3895="Yes",H3895*CALCULATIONS!$B$3,0)</f>
        <v>0</v>
      </c>
      <c r="O3895" s="4" t="n">
        <f aca="false">L3895-M3895-N3895</f>
        <v>1146.085</v>
      </c>
      <c r="P3895" s="16" t="n">
        <f aca="false">IF(L3895&gt;0,O3895/L3895,"")</f>
        <v>0.142857142857143</v>
      </c>
    </row>
    <row r="3896" customFormat="false" ht="15" hidden="false" customHeight="false" outlineLevel="0" collapsed="false">
      <c r="A3896" s="2" t="str">
        <f aca="false">RAW_DATA!A3892</f>
        <v>ORD-103891</v>
      </c>
      <c r="B3896" s="2" t="str">
        <f aca="false">RAW_DATA!B3892</f>
        <v>CUST-4053</v>
      </c>
      <c r="C3896" s="2" t="str">
        <f aca="false">RAW_DATA!C3892</f>
        <v>Kids</v>
      </c>
      <c r="D3896" s="2" t="str">
        <f aca="false">RAW_DATA!D3892</f>
        <v>KID-JEANS-001</v>
      </c>
      <c r="E3896" s="14" t="str">
        <f aca="false">RAW_DATA!E3892</f>
        <v>2024-09-19</v>
      </c>
      <c r="F3896" s="14" t="str">
        <f aca="false">RAW_DATA!F3892</f>
        <v>2024-09-26</v>
      </c>
      <c r="G3896" s="2" t="str">
        <f aca="false">RAW_DATA!G3892</f>
        <v>Lumbini</v>
      </c>
      <c r="H3896" s="4" t="n">
        <f aca="false">RAW_DATA!H3892</f>
        <v>3872.49</v>
      </c>
      <c r="I3896" s="5" t="n">
        <f aca="false">RAW_DATA!I3892</f>
        <v>20</v>
      </c>
      <c r="J3896" s="2" t="str">
        <f aca="false">RAW_DATA!J3892</f>
        <v>No</v>
      </c>
      <c r="K3896" s="15" t="n">
        <f aca="false">IF(AND(F3896&lt;&gt;"",E3896&lt;&gt;""),DATEVALUE(F3896)-DATEVALUE(E3896),"")</f>
        <v>7</v>
      </c>
      <c r="L3896" s="4" t="n">
        <f aca="false">H3896*(1-I3896/100)</f>
        <v>3097.992</v>
      </c>
      <c r="M3896" s="4" t="n">
        <f aca="false">H3896*CALCULATIONS!$B$2</f>
        <v>2323.494</v>
      </c>
      <c r="N3896" s="4" t="n">
        <f aca="false">IF(J3896="Yes",H3896*CALCULATIONS!$B$3,0)</f>
        <v>0</v>
      </c>
      <c r="O3896" s="4" t="n">
        <f aca="false">L3896-M3896-N3896</f>
        <v>774.498000000001</v>
      </c>
      <c r="P3896" s="16" t="n">
        <f aca="false">IF(L3896&gt;0,O3896/L3896,"")</f>
        <v>0.25</v>
      </c>
    </row>
    <row r="3897" customFormat="false" ht="15" hidden="false" customHeight="false" outlineLevel="0" collapsed="false">
      <c r="A3897" s="2" t="str">
        <f aca="false">RAW_DATA!A3893</f>
        <v>ORD-103892</v>
      </c>
      <c r="B3897" s="2" t="str">
        <f aca="false">RAW_DATA!B3893</f>
        <v>CUST-5221</v>
      </c>
      <c r="C3897" s="2" t="str">
        <f aca="false">RAW_DATA!C3893</f>
        <v>Women</v>
      </c>
      <c r="D3897" s="2" t="str">
        <f aca="false">RAW_DATA!D3893</f>
        <v>WOM-LEHENGA-001</v>
      </c>
      <c r="E3897" s="14" t="str">
        <f aca="false">RAW_DATA!E3893</f>
        <v>2024-07-30</v>
      </c>
      <c r="F3897" s="14" t="str">
        <f aca="false">RAW_DATA!F3893</f>
        <v>2024-08-03</v>
      </c>
      <c r="G3897" s="2" t="str">
        <f aca="false">RAW_DATA!G3893</f>
        <v>Madhesh</v>
      </c>
      <c r="H3897" s="4" t="n">
        <f aca="false">RAW_DATA!H3893</f>
        <v>4532.36</v>
      </c>
      <c r="I3897" s="5" t="n">
        <f aca="false">RAW_DATA!I3893</f>
        <v>15</v>
      </c>
      <c r="J3897" s="2" t="str">
        <f aca="false">RAW_DATA!J3893</f>
        <v>No</v>
      </c>
      <c r="K3897" s="15" t="n">
        <f aca="false">IF(AND(F3897&lt;&gt;"",E3897&lt;&gt;""),DATEVALUE(F3897)-DATEVALUE(E3897),"")</f>
        <v>4</v>
      </c>
      <c r="L3897" s="4" t="n">
        <f aca="false">H3897*(1-I3897/100)</f>
        <v>3852.506</v>
      </c>
      <c r="M3897" s="4" t="n">
        <f aca="false">H3897*CALCULATIONS!$B$2</f>
        <v>2719.416</v>
      </c>
      <c r="N3897" s="4" t="n">
        <f aca="false">IF(J3897="Yes",H3897*CALCULATIONS!$B$3,0)</f>
        <v>0</v>
      </c>
      <c r="O3897" s="4" t="n">
        <f aca="false">L3897-M3897-N3897</f>
        <v>1133.09</v>
      </c>
      <c r="P3897" s="16" t="n">
        <f aca="false">IF(L3897&gt;0,O3897/L3897,"")</f>
        <v>0.294117647058824</v>
      </c>
    </row>
    <row r="3898" customFormat="false" ht="15" hidden="false" customHeight="false" outlineLevel="0" collapsed="false">
      <c r="A3898" s="2" t="str">
        <f aca="false">RAW_DATA!A3894</f>
        <v>ORD-103893</v>
      </c>
      <c r="B3898" s="2" t="str">
        <f aca="false">RAW_DATA!B3894</f>
        <v>CUST-4925</v>
      </c>
      <c r="C3898" s="2" t="str">
        <f aca="false">RAW_DATA!C3894</f>
        <v>Women</v>
      </c>
      <c r="D3898" s="2" t="str">
        <f aca="false">RAW_DATA!D3894</f>
        <v>WOM-CARDIGAN-001</v>
      </c>
      <c r="E3898" s="14" t="str">
        <f aca="false">RAW_DATA!E3894</f>
        <v>2024-09-10</v>
      </c>
      <c r="F3898" s="14" t="str">
        <f aca="false">RAW_DATA!F3894</f>
        <v>2024-09-16</v>
      </c>
      <c r="G3898" s="2" t="str">
        <f aca="false">RAW_DATA!G3894</f>
        <v>Bagmati</v>
      </c>
      <c r="H3898" s="4" t="n">
        <f aca="false">RAW_DATA!H3894</f>
        <v>11592.27</v>
      </c>
      <c r="I3898" s="5" t="n">
        <f aca="false">RAW_DATA!I3894</f>
        <v>25</v>
      </c>
      <c r="J3898" s="2" t="str">
        <f aca="false">RAW_DATA!J3894</f>
        <v>No</v>
      </c>
      <c r="K3898" s="15" t="n">
        <f aca="false">IF(AND(F3898&lt;&gt;"",E3898&lt;&gt;""),DATEVALUE(F3898)-DATEVALUE(E3898),"")</f>
        <v>6</v>
      </c>
      <c r="L3898" s="4" t="n">
        <f aca="false">H3898*(1-I3898/100)</f>
        <v>8694.2025</v>
      </c>
      <c r="M3898" s="4" t="n">
        <f aca="false">H3898*CALCULATIONS!$B$2</f>
        <v>6955.362</v>
      </c>
      <c r="N3898" s="4" t="n">
        <f aca="false">IF(J3898="Yes",H3898*CALCULATIONS!$B$3,0)</f>
        <v>0</v>
      </c>
      <c r="O3898" s="4" t="n">
        <f aca="false">L3898-M3898-N3898</f>
        <v>1738.8405</v>
      </c>
      <c r="P3898" s="16" t="n">
        <f aca="false">IF(L3898&gt;0,O3898/L3898,"")</f>
        <v>0.2</v>
      </c>
    </row>
    <row r="3899" customFormat="false" ht="15" hidden="false" customHeight="false" outlineLevel="0" collapsed="false">
      <c r="A3899" s="2" t="str">
        <f aca="false">RAW_DATA!A3895</f>
        <v>ORD-103894</v>
      </c>
      <c r="B3899" s="2" t="str">
        <f aca="false">RAW_DATA!B3895</f>
        <v>CUST-5466</v>
      </c>
      <c r="C3899" s="2" t="str">
        <f aca="false">RAW_DATA!C3895</f>
        <v>Women</v>
      </c>
      <c r="D3899" s="2" t="str">
        <f aca="false">RAW_DATA!D3895</f>
        <v>WOM-BLOUSE-001</v>
      </c>
      <c r="E3899" s="14" t="str">
        <f aca="false">RAW_DATA!E3895</f>
        <v>2024-08-30</v>
      </c>
      <c r="F3899" s="14" t="str">
        <f aca="false">RAW_DATA!F3895</f>
        <v>2024-09-04</v>
      </c>
      <c r="G3899" s="2" t="str">
        <f aca="false">RAW_DATA!G3895</f>
        <v>Gandaki</v>
      </c>
      <c r="H3899" s="4" t="n">
        <f aca="false">RAW_DATA!H3895</f>
        <v>10549.32</v>
      </c>
      <c r="I3899" s="5" t="n">
        <f aca="false">RAW_DATA!I3895</f>
        <v>25</v>
      </c>
      <c r="J3899" s="2" t="str">
        <f aca="false">RAW_DATA!J3895</f>
        <v>No</v>
      </c>
      <c r="K3899" s="15" t="n">
        <f aca="false">IF(AND(F3899&lt;&gt;"",E3899&lt;&gt;""),DATEVALUE(F3899)-DATEVALUE(E3899),"")</f>
        <v>5</v>
      </c>
      <c r="L3899" s="4" t="n">
        <f aca="false">H3899*(1-I3899/100)</f>
        <v>7911.99</v>
      </c>
      <c r="M3899" s="4" t="n">
        <f aca="false">H3899*CALCULATIONS!$B$2</f>
        <v>6329.592</v>
      </c>
      <c r="N3899" s="4" t="n">
        <f aca="false">IF(J3899="Yes",H3899*CALCULATIONS!$B$3,0)</f>
        <v>0</v>
      </c>
      <c r="O3899" s="4" t="n">
        <f aca="false">L3899-M3899-N3899</f>
        <v>1582.398</v>
      </c>
      <c r="P3899" s="16" t="n">
        <f aca="false">IF(L3899&gt;0,O3899/L3899,"")</f>
        <v>0.2</v>
      </c>
    </row>
    <row r="3900" customFormat="false" ht="15" hidden="false" customHeight="false" outlineLevel="0" collapsed="false">
      <c r="A3900" s="2" t="str">
        <f aca="false">RAW_DATA!A3896</f>
        <v>ORD-103895</v>
      </c>
      <c r="B3900" s="2" t="str">
        <f aca="false">RAW_DATA!B3896</f>
        <v>CUST-7291</v>
      </c>
      <c r="C3900" s="2" t="str">
        <f aca="false">RAW_DATA!C3896</f>
        <v>Women</v>
      </c>
      <c r="D3900" s="2" t="str">
        <f aca="false">RAW_DATA!D3896</f>
        <v>WOM-DRESS-001</v>
      </c>
      <c r="E3900" s="14" t="str">
        <f aca="false">RAW_DATA!E3896</f>
        <v>2024-02-15</v>
      </c>
      <c r="F3900" s="14" t="str">
        <f aca="false">RAW_DATA!F3896</f>
        <v>2024-02-19</v>
      </c>
      <c r="G3900" s="2" t="str">
        <f aca="false">RAW_DATA!G3896</f>
        <v>Madhesh</v>
      </c>
      <c r="H3900" s="4" t="n">
        <f aca="false">RAW_DATA!H3896</f>
        <v>6965.03</v>
      </c>
      <c r="I3900" s="5" t="n">
        <f aca="false">RAW_DATA!I3896</f>
        <v>20</v>
      </c>
      <c r="J3900" s="2" t="str">
        <f aca="false">RAW_DATA!J3896</f>
        <v>No</v>
      </c>
      <c r="K3900" s="15" t="n">
        <f aca="false">IF(AND(F3900&lt;&gt;"",E3900&lt;&gt;""),DATEVALUE(F3900)-DATEVALUE(E3900),"")</f>
        <v>4</v>
      </c>
      <c r="L3900" s="4" t="n">
        <f aca="false">H3900*(1-I3900/100)</f>
        <v>5572.024</v>
      </c>
      <c r="M3900" s="4" t="n">
        <f aca="false">H3900*CALCULATIONS!$B$2</f>
        <v>4179.018</v>
      </c>
      <c r="N3900" s="4" t="n">
        <f aca="false">IF(J3900="Yes",H3900*CALCULATIONS!$B$3,0)</f>
        <v>0</v>
      </c>
      <c r="O3900" s="4" t="n">
        <f aca="false">L3900-M3900-N3900</f>
        <v>1393.006</v>
      </c>
      <c r="P3900" s="16" t="n">
        <f aca="false">IF(L3900&gt;0,O3900/L3900,"")</f>
        <v>0.25</v>
      </c>
    </row>
    <row r="3901" customFormat="false" ht="15" hidden="false" customHeight="false" outlineLevel="0" collapsed="false">
      <c r="A3901" s="2" t="str">
        <f aca="false">RAW_DATA!A3897</f>
        <v>ORD-103896</v>
      </c>
      <c r="B3901" s="2" t="str">
        <f aca="false">RAW_DATA!B3897</f>
        <v>CUST-6411</v>
      </c>
      <c r="C3901" s="2" t="str">
        <f aca="false">RAW_DATA!C3897</f>
        <v>Kids</v>
      </c>
      <c r="D3901" s="2" t="str">
        <f aca="false">RAW_DATA!D3897</f>
        <v>KID-DRESS-001</v>
      </c>
      <c r="E3901" s="14" t="str">
        <f aca="false">RAW_DATA!E3897</f>
        <v>2024-06-20</v>
      </c>
      <c r="F3901" s="14" t="str">
        <f aca="false">RAW_DATA!F3897</f>
        <v>2024-06-24</v>
      </c>
      <c r="G3901" s="2" t="str">
        <f aca="false">RAW_DATA!G3897</f>
        <v>Sudurpashchim</v>
      </c>
      <c r="H3901" s="4" t="n">
        <f aca="false">RAW_DATA!H3897</f>
        <v>9440.77</v>
      </c>
      <c r="I3901" s="5" t="n">
        <f aca="false">RAW_DATA!I3897</f>
        <v>20</v>
      </c>
      <c r="J3901" s="2" t="str">
        <f aca="false">RAW_DATA!J3897</f>
        <v>No</v>
      </c>
      <c r="K3901" s="15" t="n">
        <f aca="false">IF(AND(F3901&lt;&gt;"",E3901&lt;&gt;""),DATEVALUE(F3901)-DATEVALUE(E3901),"")</f>
        <v>4</v>
      </c>
      <c r="L3901" s="4" t="n">
        <f aca="false">H3901*(1-I3901/100)</f>
        <v>7552.616</v>
      </c>
      <c r="M3901" s="4" t="n">
        <f aca="false">H3901*CALCULATIONS!$B$2</f>
        <v>5664.462</v>
      </c>
      <c r="N3901" s="4" t="n">
        <f aca="false">IF(J3901="Yes",H3901*CALCULATIONS!$B$3,0)</f>
        <v>0</v>
      </c>
      <c r="O3901" s="4" t="n">
        <f aca="false">L3901-M3901-N3901</f>
        <v>1888.154</v>
      </c>
      <c r="P3901" s="16" t="n">
        <f aca="false">IF(L3901&gt;0,O3901/L3901,"")</f>
        <v>0.25</v>
      </c>
    </row>
    <row r="3902" customFormat="false" ht="15" hidden="false" customHeight="false" outlineLevel="0" collapsed="false">
      <c r="A3902" s="2" t="str">
        <f aca="false">RAW_DATA!A3898</f>
        <v>ORD-103897</v>
      </c>
      <c r="B3902" s="2" t="str">
        <f aca="false">RAW_DATA!B3898</f>
        <v>CUST-7207</v>
      </c>
      <c r="C3902" s="2" t="str">
        <f aca="false">RAW_DATA!C3898</f>
        <v>Kids</v>
      </c>
      <c r="D3902" s="2" t="str">
        <f aca="false">RAW_DATA!D3898</f>
        <v>KID-SHORTS-001</v>
      </c>
      <c r="E3902" s="14" t="str">
        <f aca="false">RAW_DATA!E3898</f>
        <v>2024-05-22</v>
      </c>
      <c r="F3902" s="14" t="str">
        <f aca="false">RAW_DATA!F3898</f>
        <v>2024-05-23</v>
      </c>
      <c r="G3902" s="2" t="str">
        <f aca="false">RAW_DATA!G3898</f>
        <v>Madhesh</v>
      </c>
      <c r="H3902" s="4" t="n">
        <f aca="false">RAW_DATA!H3898</f>
        <v>3341.77</v>
      </c>
      <c r="I3902" s="5" t="n">
        <f aca="false">RAW_DATA!I3898</f>
        <v>5</v>
      </c>
      <c r="J3902" s="2" t="str">
        <f aca="false">RAW_DATA!J3898</f>
        <v>Yes</v>
      </c>
      <c r="K3902" s="15" t="n">
        <f aca="false">IF(AND(F3902&lt;&gt;"",E3902&lt;&gt;""),DATEVALUE(F3902)-DATEVALUE(E3902),"")</f>
        <v>1</v>
      </c>
      <c r="L3902" s="4" t="n">
        <f aca="false">H3902*(1-I3902/100)</f>
        <v>3174.6815</v>
      </c>
      <c r="M3902" s="4" t="n">
        <f aca="false">H3902*CALCULATIONS!$B$2</f>
        <v>2005.062</v>
      </c>
      <c r="N3902" s="4" t="n">
        <f aca="false">IF(J3902="Yes",H3902*CALCULATIONS!$B$3,0)</f>
        <v>668.354</v>
      </c>
      <c r="O3902" s="4" t="n">
        <f aca="false">L3902-M3902-N3902</f>
        <v>501.2655</v>
      </c>
      <c r="P3902" s="16" t="n">
        <f aca="false">IF(L3902&gt;0,O3902/L3902,"")</f>
        <v>0.157894736842105</v>
      </c>
    </row>
    <row r="3903" customFormat="false" ht="15" hidden="false" customHeight="false" outlineLevel="0" collapsed="false">
      <c r="A3903" s="2" t="str">
        <f aca="false">RAW_DATA!A3899</f>
        <v>ORD-103898</v>
      </c>
      <c r="B3903" s="2" t="str">
        <f aca="false">RAW_DATA!B3899</f>
        <v>CUST-7366</v>
      </c>
      <c r="C3903" s="2" t="str">
        <f aca="false">RAW_DATA!C3899</f>
        <v>Women</v>
      </c>
      <c r="D3903" s="2" t="str">
        <f aca="false">RAW_DATA!D3899</f>
        <v>WOM-SCARF-001</v>
      </c>
      <c r="E3903" s="14" t="str">
        <f aca="false">RAW_DATA!E3899</f>
        <v>2024-10-16</v>
      </c>
      <c r="F3903" s="14" t="str">
        <f aca="false">RAW_DATA!F3899</f>
        <v>2024-10-25</v>
      </c>
      <c r="G3903" s="2" t="str">
        <f aca="false">RAW_DATA!G3899</f>
        <v>Lumbini</v>
      </c>
      <c r="H3903" s="4" t="n">
        <f aca="false">RAW_DATA!H3899</f>
        <v>8555.03</v>
      </c>
      <c r="I3903" s="5" t="n">
        <f aca="false">RAW_DATA!I3899</f>
        <v>30</v>
      </c>
      <c r="J3903" s="2" t="str">
        <f aca="false">RAW_DATA!J3899</f>
        <v>No</v>
      </c>
      <c r="K3903" s="15" t="n">
        <f aca="false">IF(AND(F3903&lt;&gt;"",E3903&lt;&gt;""),DATEVALUE(F3903)-DATEVALUE(E3903),"")</f>
        <v>9</v>
      </c>
      <c r="L3903" s="4" t="n">
        <f aca="false">H3903*(1-I3903/100)</f>
        <v>5988.521</v>
      </c>
      <c r="M3903" s="4" t="n">
        <f aca="false">H3903*CALCULATIONS!$B$2</f>
        <v>5133.018</v>
      </c>
      <c r="N3903" s="4" t="n">
        <f aca="false">IF(J3903="Yes",H3903*CALCULATIONS!$B$3,0)</f>
        <v>0</v>
      </c>
      <c r="O3903" s="4" t="n">
        <f aca="false">L3903-M3903-N3903</f>
        <v>855.503</v>
      </c>
      <c r="P3903" s="16" t="n">
        <f aca="false">IF(L3903&gt;0,O3903/L3903,"")</f>
        <v>0.142857142857143</v>
      </c>
    </row>
    <row r="3904" customFormat="false" ht="15" hidden="false" customHeight="false" outlineLevel="0" collapsed="false">
      <c r="A3904" s="2" t="str">
        <f aca="false">RAW_DATA!A3900</f>
        <v>ORD-103899</v>
      </c>
      <c r="B3904" s="2" t="str">
        <f aca="false">RAW_DATA!B3900</f>
        <v>CUST-3390</v>
      </c>
      <c r="C3904" s="2" t="str">
        <f aca="false">RAW_DATA!C3900</f>
        <v>Men</v>
      </c>
      <c r="D3904" s="2" t="str">
        <f aca="false">RAW_DATA!D3900</f>
        <v>MEN-CHINO-001</v>
      </c>
      <c r="E3904" s="14" t="str">
        <f aca="false">RAW_DATA!E3900</f>
        <v>2024-10-02</v>
      </c>
      <c r="F3904" s="14" t="str">
        <f aca="false">RAW_DATA!F3900</f>
        <v>2024-10-05</v>
      </c>
      <c r="G3904" s="2" t="str">
        <f aca="false">RAW_DATA!G3900</f>
        <v>Bagmati</v>
      </c>
      <c r="H3904" s="4" t="n">
        <f aca="false">RAW_DATA!H3900</f>
        <v>10088.68</v>
      </c>
      <c r="I3904" s="5" t="n">
        <f aca="false">RAW_DATA!I3900</f>
        <v>0</v>
      </c>
      <c r="J3904" s="2" t="str">
        <f aca="false">RAW_DATA!J3900</f>
        <v>Yes</v>
      </c>
      <c r="K3904" s="15" t="n">
        <f aca="false">IF(AND(F3904&lt;&gt;"",E3904&lt;&gt;""),DATEVALUE(F3904)-DATEVALUE(E3904),"")</f>
        <v>3</v>
      </c>
      <c r="L3904" s="4" t="n">
        <f aca="false">H3904*(1-I3904/100)</f>
        <v>10088.68</v>
      </c>
      <c r="M3904" s="4" t="n">
        <f aca="false">H3904*CALCULATIONS!$B$2</f>
        <v>6053.208</v>
      </c>
      <c r="N3904" s="4" t="n">
        <f aca="false">IF(J3904="Yes",H3904*CALCULATIONS!$B$3,0)</f>
        <v>2017.736</v>
      </c>
      <c r="O3904" s="4" t="n">
        <f aca="false">L3904-M3904-N3904</f>
        <v>2017.736</v>
      </c>
      <c r="P3904" s="16" t="n">
        <f aca="false">IF(L3904&gt;0,O3904/L3904,"")</f>
        <v>0.2</v>
      </c>
    </row>
    <row r="3905" customFormat="false" ht="15" hidden="false" customHeight="false" outlineLevel="0" collapsed="false">
      <c r="A3905" s="2" t="str">
        <f aca="false">RAW_DATA!A3901</f>
        <v>ORD-103900</v>
      </c>
      <c r="B3905" s="2" t="str">
        <f aca="false">RAW_DATA!B3901</f>
        <v>CUST-4404</v>
      </c>
      <c r="C3905" s="2" t="str">
        <f aca="false">RAW_DATA!C3901</f>
        <v>Men</v>
      </c>
      <c r="D3905" s="2" t="str">
        <f aca="false">RAW_DATA!D3901</f>
        <v>MEN-JEANS-001</v>
      </c>
      <c r="E3905" s="14" t="str">
        <f aca="false">RAW_DATA!E3901</f>
        <v>2024-04-05</v>
      </c>
      <c r="F3905" s="14" t="str">
        <f aca="false">RAW_DATA!F3901</f>
        <v>2024-04-16</v>
      </c>
      <c r="G3905" s="2" t="str">
        <f aca="false">RAW_DATA!G3901</f>
        <v>Bagmati</v>
      </c>
      <c r="H3905" s="4" t="n">
        <f aca="false">RAW_DATA!H3901</f>
        <v>7614.36</v>
      </c>
      <c r="I3905" s="5" t="n">
        <f aca="false">RAW_DATA!I3901</f>
        <v>20</v>
      </c>
      <c r="J3905" s="2" t="str">
        <f aca="false">RAW_DATA!J3901</f>
        <v>No</v>
      </c>
      <c r="K3905" s="15" t="n">
        <f aca="false">IF(AND(F3905&lt;&gt;"",E3905&lt;&gt;""),DATEVALUE(F3905)-DATEVALUE(E3905),"")</f>
        <v>11</v>
      </c>
      <c r="L3905" s="4" t="n">
        <f aca="false">H3905*(1-I3905/100)</f>
        <v>6091.488</v>
      </c>
      <c r="M3905" s="4" t="n">
        <f aca="false">H3905*CALCULATIONS!$B$2</f>
        <v>4568.616</v>
      </c>
      <c r="N3905" s="4" t="n">
        <f aca="false">IF(J3905="Yes",H3905*CALCULATIONS!$B$3,0)</f>
        <v>0</v>
      </c>
      <c r="O3905" s="4" t="n">
        <f aca="false">L3905-M3905-N3905</f>
        <v>1522.872</v>
      </c>
      <c r="P3905" s="16" t="n">
        <f aca="false">IF(L3905&gt;0,O3905/L3905,"")</f>
        <v>0.25</v>
      </c>
    </row>
    <row r="3906" customFormat="false" ht="15" hidden="false" customHeight="false" outlineLevel="0" collapsed="false">
      <c r="A3906" s="2" t="str">
        <f aca="false">RAW_DATA!A3902</f>
        <v>ORD-103901</v>
      </c>
      <c r="B3906" s="2" t="str">
        <f aca="false">RAW_DATA!B3902</f>
        <v>CUST-7777</v>
      </c>
      <c r="C3906" s="2" t="str">
        <f aca="false">RAW_DATA!C3902</f>
        <v>Men</v>
      </c>
      <c r="D3906" s="2" t="str">
        <f aca="false">RAW_DATA!D3902</f>
        <v>MEN-CHINO-001</v>
      </c>
      <c r="E3906" s="14" t="str">
        <f aca="false">RAW_DATA!E3902</f>
        <v>2024-12-11</v>
      </c>
      <c r="F3906" s="14" t="str">
        <f aca="false">RAW_DATA!F3902</f>
        <v>2024-12-19</v>
      </c>
      <c r="G3906" s="2" t="str">
        <f aca="false">RAW_DATA!G3902</f>
        <v>Lumbini</v>
      </c>
      <c r="H3906" s="4" t="n">
        <f aca="false">RAW_DATA!H3902</f>
        <v>14728.1</v>
      </c>
      <c r="I3906" s="5" t="n">
        <f aca="false">RAW_DATA!I3902</f>
        <v>0</v>
      </c>
      <c r="J3906" s="2" t="str">
        <f aca="false">RAW_DATA!J3902</f>
        <v>No</v>
      </c>
      <c r="K3906" s="15" t="n">
        <f aca="false">IF(AND(F3906&lt;&gt;"",E3906&lt;&gt;""),DATEVALUE(F3906)-DATEVALUE(E3906),"")</f>
        <v>8</v>
      </c>
      <c r="L3906" s="4" t="n">
        <f aca="false">H3906*(1-I3906/100)</f>
        <v>14728.1</v>
      </c>
      <c r="M3906" s="4" t="n">
        <f aca="false">H3906*CALCULATIONS!$B$2</f>
        <v>8836.86</v>
      </c>
      <c r="N3906" s="4" t="n">
        <f aca="false">IF(J3906="Yes",H3906*CALCULATIONS!$B$3,0)</f>
        <v>0</v>
      </c>
      <c r="O3906" s="4" t="n">
        <f aca="false">L3906-M3906-N3906</f>
        <v>5891.24</v>
      </c>
      <c r="P3906" s="16" t="n">
        <f aca="false">IF(L3906&gt;0,O3906/L3906,"")</f>
        <v>0.4</v>
      </c>
    </row>
    <row r="3907" customFormat="false" ht="15" hidden="false" customHeight="false" outlineLevel="0" collapsed="false">
      <c r="A3907" s="2" t="str">
        <f aca="false">RAW_DATA!A3903</f>
        <v>ORD-103902</v>
      </c>
      <c r="B3907" s="2" t="str">
        <f aca="false">RAW_DATA!B3903</f>
        <v>CUST-5349</v>
      </c>
      <c r="C3907" s="2" t="str">
        <f aca="false">RAW_DATA!C3903</f>
        <v>Women</v>
      </c>
      <c r="D3907" s="2" t="str">
        <f aca="false">RAW_DATA!D3903</f>
        <v>WOM-JEANS-001</v>
      </c>
      <c r="E3907" s="14" t="str">
        <f aca="false">RAW_DATA!E3903</f>
        <v>2024-09-10</v>
      </c>
      <c r="F3907" s="14" t="str">
        <f aca="false">RAW_DATA!F3903</f>
        <v>2024-09-16</v>
      </c>
      <c r="G3907" s="2" t="str">
        <f aca="false">RAW_DATA!G3903</f>
        <v>Lumbini</v>
      </c>
      <c r="H3907" s="4" t="n">
        <f aca="false">RAW_DATA!H3903</f>
        <v>14473.09</v>
      </c>
      <c r="I3907" s="5" t="n">
        <f aca="false">RAW_DATA!I3903</f>
        <v>20</v>
      </c>
      <c r="J3907" s="2" t="str">
        <f aca="false">RAW_DATA!J3903</f>
        <v>Yes</v>
      </c>
      <c r="K3907" s="15" t="n">
        <f aca="false">IF(AND(F3907&lt;&gt;"",E3907&lt;&gt;""),DATEVALUE(F3907)-DATEVALUE(E3907),"")</f>
        <v>6</v>
      </c>
      <c r="L3907" s="4" t="n">
        <f aca="false">H3907*(1-I3907/100)</f>
        <v>11578.472</v>
      </c>
      <c r="M3907" s="4" t="n">
        <f aca="false">H3907*CALCULATIONS!$B$2</f>
        <v>8683.854</v>
      </c>
      <c r="N3907" s="4" t="n">
        <f aca="false">IF(J3907="Yes",H3907*CALCULATIONS!$B$3,0)</f>
        <v>2894.618</v>
      </c>
      <c r="O3907" s="4" t="n">
        <f aca="false">L3907-M3907-N3907</f>
        <v>0</v>
      </c>
      <c r="P3907" s="16" t="n">
        <f aca="false">IF(L3907&gt;0,O3907/L3907,"")</f>
        <v>0</v>
      </c>
    </row>
    <row r="3908" customFormat="false" ht="15" hidden="false" customHeight="false" outlineLevel="0" collapsed="false">
      <c r="A3908" s="2" t="str">
        <f aca="false">RAW_DATA!A3904</f>
        <v>ORD-103903</v>
      </c>
      <c r="B3908" s="2" t="str">
        <f aca="false">RAW_DATA!B3904</f>
        <v>CUST-7543</v>
      </c>
      <c r="C3908" s="2" t="str">
        <f aca="false">RAW_DATA!C3904</f>
        <v>Women</v>
      </c>
      <c r="D3908" s="2" t="str">
        <f aca="false">RAW_DATA!D3904</f>
        <v>WOM-BLOUSE-001</v>
      </c>
      <c r="E3908" s="14" t="str">
        <f aca="false">RAW_DATA!E3904</f>
        <v>2024-06-15</v>
      </c>
      <c r="F3908" s="14" t="str">
        <f aca="false">RAW_DATA!F3904</f>
        <v>2024-06-22</v>
      </c>
      <c r="G3908" s="2" t="str">
        <f aca="false">RAW_DATA!G3904</f>
        <v>Gandaki</v>
      </c>
      <c r="H3908" s="4" t="n">
        <f aca="false">RAW_DATA!H3904</f>
        <v>12101.2</v>
      </c>
      <c r="I3908" s="5" t="n">
        <f aca="false">RAW_DATA!I3904</f>
        <v>25</v>
      </c>
      <c r="J3908" s="2" t="str">
        <f aca="false">RAW_DATA!J3904</f>
        <v>No</v>
      </c>
      <c r="K3908" s="15" t="n">
        <f aca="false">IF(AND(F3908&lt;&gt;"",E3908&lt;&gt;""),DATEVALUE(F3908)-DATEVALUE(E3908),"")</f>
        <v>7</v>
      </c>
      <c r="L3908" s="4" t="n">
        <f aca="false">H3908*(1-I3908/100)</f>
        <v>9075.9</v>
      </c>
      <c r="M3908" s="4" t="n">
        <f aca="false">H3908*CALCULATIONS!$B$2</f>
        <v>7260.72</v>
      </c>
      <c r="N3908" s="4" t="n">
        <f aca="false">IF(J3908="Yes",H3908*CALCULATIONS!$B$3,0)</f>
        <v>0</v>
      </c>
      <c r="O3908" s="4" t="n">
        <f aca="false">L3908-M3908-N3908</f>
        <v>1815.18</v>
      </c>
      <c r="P3908" s="16" t="n">
        <f aca="false">IF(L3908&gt;0,O3908/L3908,"")</f>
        <v>0.2</v>
      </c>
    </row>
    <row r="3909" customFormat="false" ht="15" hidden="false" customHeight="false" outlineLevel="0" collapsed="false">
      <c r="A3909" s="2" t="str">
        <f aca="false">RAW_DATA!A3905</f>
        <v>ORD-103904</v>
      </c>
      <c r="B3909" s="2" t="str">
        <f aca="false">RAW_DATA!B3905</f>
        <v>CUST-6776</v>
      </c>
      <c r="C3909" s="2" t="str">
        <f aca="false">RAW_DATA!C3905</f>
        <v>Women</v>
      </c>
      <c r="D3909" s="2" t="str">
        <f aca="false">RAW_DATA!D3905</f>
        <v>WOM-BLOUSE-001</v>
      </c>
      <c r="E3909" s="14" t="str">
        <f aca="false">RAW_DATA!E3905</f>
        <v>2024-10-14</v>
      </c>
      <c r="F3909" s="14" t="str">
        <f aca="false">RAW_DATA!F3905</f>
        <v>2024-10-21</v>
      </c>
      <c r="G3909" s="2" t="str">
        <f aca="false">RAW_DATA!G3905</f>
        <v>Karnali</v>
      </c>
      <c r="H3909" s="4" t="n">
        <f aca="false">RAW_DATA!H3905</f>
        <v>7785.03</v>
      </c>
      <c r="I3909" s="5" t="n">
        <f aca="false">RAW_DATA!I3905</f>
        <v>15</v>
      </c>
      <c r="J3909" s="2" t="str">
        <f aca="false">RAW_DATA!J3905</f>
        <v>Yes</v>
      </c>
      <c r="K3909" s="15" t="n">
        <f aca="false">IF(AND(F3909&lt;&gt;"",E3909&lt;&gt;""),DATEVALUE(F3909)-DATEVALUE(E3909),"")</f>
        <v>7</v>
      </c>
      <c r="L3909" s="4" t="n">
        <f aca="false">H3909*(1-I3909/100)</f>
        <v>6617.2755</v>
      </c>
      <c r="M3909" s="4" t="n">
        <f aca="false">H3909*CALCULATIONS!$B$2</f>
        <v>4671.018</v>
      </c>
      <c r="N3909" s="4" t="n">
        <f aca="false">IF(J3909="Yes",H3909*CALCULATIONS!$B$3,0)</f>
        <v>1557.006</v>
      </c>
      <c r="O3909" s="4" t="n">
        <f aca="false">L3909-M3909-N3909</f>
        <v>389.2515</v>
      </c>
      <c r="P3909" s="16" t="n">
        <f aca="false">IF(L3909&gt;0,O3909/L3909,"")</f>
        <v>0.0588235294117647</v>
      </c>
    </row>
    <row r="3910" customFormat="false" ht="15" hidden="false" customHeight="false" outlineLevel="0" collapsed="false">
      <c r="A3910" s="2" t="str">
        <f aca="false">RAW_DATA!A3906</f>
        <v>ORD-103905</v>
      </c>
      <c r="B3910" s="2" t="str">
        <f aca="false">RAW_DATA!B3906</f>
        <v>CUST-5324</v>
      </c>
      <c r="C3910" s="2" t="str">
        <f aca="false">RAW_DATA!C3906</f>
        <v>Men</v>
      </c>
      <c r="D3910" s="2" t="str">
        <f aca="false">RAW_DATA!D3906</f>
        <v>MEN-JEANS-001</v>
      </c>
      <c r="E3910" s="14" t="str">
        <f aca="false">RAW_DATA!E3906</f>
        <v>2024-11-29</v>
      </c>
      <c r="F3910" s="14" t="str">
        <f aca="false">RAW_DATA!F3906</f>
        <v>2024-12-04</v>
      </c>
      <c r="G3910" s="2" t="str">
        <f aca="false">RAW_DATA!G3906</f>
        <v>Sudurpashchim</v>
      </c>
      <c r="H3910" s="4" t="n">
        <f aca="false">RAW_DATA!H3906</f>
        <v>11354.86</v>
      </c>
      <c r="I3910" s="5" t="n">
        <f aca="false">RAW_DATA!I3906</f>
        <v>25</v>
      </c>
      <c r="J3910" s="2" t="str">
        <f aca="false">RAW_DATA!J3906</f>
        <v>No</v>
      </c>
      <c r="K3910" s="15" t="n">
        <f aca="false">IF(AND(F3910&lt;&gt;"",E3910&lt;&gt;""),DATEVALUE(F3910)-DATEVALUE(E3910),"")</f>
        <v>5</v>
      </c>
      <c r="L3910" s="4" t="n">
        <f aca="false">H3910*(1-I3910/100)</f>
        <v>8516.145</v>
      </c>
      <c r="M3910" s="4" t="n">
        <f aca="false">H3910*CALCULATIONS!$B$2</f>
        <v>6812.916</v>
      </c>
      <c r="N3910" s="4" t="n">
        <f aca="false">IF(J3910="Yes",H3910*CALCULATIONS!$B$3,0)</f>
        <v>0</v>
      </c>
      <c r="O3910" s="4" t="n">
        <f aca="false">L3910-M3910-N3910</f>
        <v>1703.229</v>
      </c>
      <c r="P3910" s="16" t="n">
        <f aca="false">IF(L3910&gt;0,O3910/L3910,"")</f>
        <v>0.2</v>
      </c>
    </row>
    <row r="3911" customFormat="false" ht="15" hidden="false" customHeight="false" outlineLevel="0" collapsed="false">
      <c r="A3911" s="2" t="str">
        <f aca="false">RAW_DATA!A3907</f>
        <v>ORD-103906</v>
      </c>
      <c r="B3911" s="2" t="str">
        <f aca="false">RAW_DATA!B3907</f>
        <v>CUST-8117</v>
      </c>
      <c r="C3911" s="2" t="str">
        <f aca="false">RAW_DATA!C3907</f>
        <v>Men</v>
      </c>
      <c r="D3911" s="2" t="str">
        <f aca="false">RAW_DATA!D3907</f>
        <v>MEN-POLO-001</v>
      </c>
      <c r="E3911" s="14" t="str">
        <f aca="false">RAW_DATA!E3907</f>
        <v>2024-07-07</v>
      </c>
      <c r="F3911" s="14" t="str">
        <f aca="false">RAW_DATA!F3907</f>
        <v>2024-07-12</v>
      </c>
      <c r="G3911" s="2" t="str">
        <f aca="false">RAW_DATA!G3907</f>
        <v>Sudurpashchim</v>
      </c>
      <c r="H3911" s="4" t="n">
        <f aca="false">RAW_DATA!H3907</f>
        <v>7269.94</v>
      </c>
      <c r="I3911" s="5" t="n">
        <f aca="false">RAW_DATA!I3907</f>
        <v>5</v>
      </c>
      <c r="J3911" s="2" t="str">
        <f aca="false">RAW_DATA!J3907</f>
        <v>No</v>
      </c>
      <c r="K3911" s="15" t="n">
        <f aca="false">IF(AND(F3911&lt;&gt;"",E3911&lt;&gt;""),DATEVALUE(F3911)-DATEVALUE(E3911),"")</f>
        <v>5</v>
      </c>
      <c r="L3911" s="4" t="n">
        <f aca="false">H3911*(1-I3911/100)</f>
        <v>6906.443</v>
      </c>
      <c r="M3911" s="4" t="n">
        <f aca="false">H3911*CALCULATIONS!$B$2</f>
        <v>4361.964</v>
      </c>
      <c r="N3911" s="4" t="n">
        <f aca="false">IF(J3911="Yes",H3911*CALCULATIONS!$B$3,0)</f>
        <v>0</v>
      </c>
      <c r="O3911" s="4" t="n">
        <f aca="false">L3911-M3911-N3911</f>
        <v>2544.479</v>
      </c>
      <c r="P3911" s="16" t="n">
        <f aca="false">IF(L3911&gt;0,O3911/L3911,"")</f>
        <v>0.368421052631579</v>
      </c>
    </row>
    <row r="3912" customFormat="false" ht="15" hidden="false" customHeight="false" outlineLevel="0" collapsed="false">
      <c r="A3912" s="2" t="str">
        <f aca="false">RAW_DATA!A3908</f>
        <v>ORD-103907</v>
      </c>
      <c r="B3912" s="2" t="str">
        <f aca="false">RAW_DATA!B3908</f>
        <v>CUST-9357</v>
      </c>
      <c r="C3912" s="2" t="str">
        <f aca="false">RAW_DATA!C3908</f>
        <v>Men</v>
      </c>
      <c r="D3912" s="2" t="str">
        <f aca="false">RAW_DATA!D3908</f>
        <v>MEN-JACKET-001</v>
      </c>
      <c r="E3912" s="14" t="str">
        <f aca="false">RAW_DATA!E3908</f>
        <v>2024-05-29</v>
      </c>
      <c r="F3912" s="14" t="str">
        <f aca="false">RAW_DATA!F3908</f>
        <v>2024-06-01</v>
      </c>
      <c r="G3912" s="2" t="str">
        <f aca="false">RAW_DATA!G3908</f>
        <v>Lumbini</v>
      </c>
      <c r="H3912" s="4" t="n">
        <f aca="false">RAW_DATA!H3908</f>
        <v>1113.51</v>
      </c>
      <c r="I3912" s="5" t="n">
        <f aca="false">RAW_DATA!I3908</f>
        <v>5</v>
      </c>
      <c r="J3912" s="2" t="str">
        <f aca="false">RAW_DATA!J3908</f>
        <v>No</v>
      </c>
      <c r="K3912" s="15" t="n">
        <f aca="false">IF(AND(F3912&lt;&gt;"",E3912&lt;&gt;""),DATEVALUE(F3912)-DATEVALUE(E3912),"")</f>
        <v>3</v>
      </c>
      <c r="L3912" s="4" t="n">
        <f aca="false">H3912*(1-I3912/100)</f>
        <v>1057.8345</v>
      </c>
      <c r="M3912" s="4" t="n">
        <f aca="false">H3912*CALCULATIONS!$B$2</f>
        <v>668.106</v>
      </c>
      <c r="N3912" s="4" t="n">
        <f aca="false">IF(J3912="Yes",H3912*CALCULATIONS!$B$3,0)</f>
        <v>0</v>
      </c>
      <c r="O3912" s="4" t="n">
        <f aca="false">L3912-M3912-N3912</f>
        <v>389.7285</v>
      </c>
      <c r="P3912" s="16" t="n">
        <f aca="false">IF(L3912&gt;0,O3912/L3912,"")</f>
        <v>0.368421052631579</v>
      </c>
    </row>
    <row r="3913" customFormat="false" ht="15" hidden="false" customHeight="false" outlineLevel="0" collapsed="false">
      <c r="A3913" s="2" t="str">
        <f aca="false">RAW_DATA!A3909</f>
        <v>ORD-103908</v>
      </c>
      <c r="B3913" s="2" t="str">
        <f aca="false">RAW_DATA!B3909</f>
        <v>CUST-2518</v>
      </c>
      <c r="C3913" s="2" t="str">
        <f aca="false">RAW_DATA!C3909</f>
        <v>Women</v>
      </c>
      <c r="D3913" s="2" t="str">
        <f aca="false">RAW_DATA!D3909</f>
        <v>WOM-JEANS-001</v>
      </c>
      <c r="E3913" s="14" t="str">
        <f aca="false">RAW_DATA!E3909</f>
        <v>2024-03-11</v>
      </c>
      <c r="F3913" s="14" t="str">
        <f aca="false">RAW_DATA!F3909</f>
        <v>2024-03-13</v>
      </c>
      <c r="G3913" s="2" t="str">
        <f aca="false">RAW_DATA!G3909</f>
        <v>Madhesh</v>
      </c>
      <c r="H3913" s="4" t="n">
        <f aca="false">RAW_DATA!H3909</f>
        <v>13049.15</v>
      </c>
      <c r="I3913" s="5" t="n">
        <f aca="false">RAW_DATA!I3909</f>
        <v>0</v>
      </c>
      <c r="J3913" s="2" t="str">
        <f aca="false">RAW_DATA!J3909</f>
        <v>No</v>
      </c>
      <c r="K3913" s="15" t="n">
        <f aca="false">IF(AND(F3913&lt;&gt;"",E3913&lt;&gt;""),DATEVALUE(F3913)-DATEVALUE(E3913),"")</f>
        <v>2</v>
      </c>
      <c r="L3913" s="4" t="n">
        <f aca="false">H3913*(1-I3913/100)</f>
        <v>13049.15</v>
      </c>
      <c r="M3913" s="4" t="n">
        <f aca="false">H3913*CALCULATIONS!$B$2</f>
        <v>7829.49</v>
      </c>
      <c r="N3913" s="4" t="n">
        <f aca="false">IF(J3913="Yes",H3913*CALCULATIONS!$B$3,0)</f>
        <v>0</v>
      </c>
      <c r="O3913" s="4" t="n">
        <f aca="false">L3913-M3913-N3913</f>
        <v>5219.66</v>
      </c>
      <c r="P3913" s="16" t="n">
        <f aca="false">IF(L3913&gt;0,O3913/L3913,"")</f>
        <v>0.4</v>
      </c>
    </row>
    <row r="3914" customFormat="false" ht="15" hidden="false" customHeight="false" outlineLevel="0" collapsed="false">
      <c r="A3914" s="2" t="str">
        <f aca="false">RAW_DATA!A3910</f>
        <v>ORD-103909</v>
      </c>
      <c r="B3914" s="2" t="str">
        <f aca="false">RAW_DATA!B3910</f>
        <v>CUST-4857</v>
      </c>
      <c r="C3914" s="2" t="str">
        <f aca="false">RAW_DATA!C3910</f>
        <v>Women</v>
      </c>
      <c r="D3914" s="2" t="str">
        <f aca="false">RAW_DATA!D3910</f>
        <v>WOM-CARDIGAN-001</v>
      </c>
      <c r="E3914" s="14" t="str">
        <f aca="false">RAW_DATA!E3910</f>
        <v>2024-06-23</v>
      </c>
      <c r="F3914" s="14" t="str">
        <f aca="false">RAW_DATA!F3910</f>
        <v>2024-06-28</v>
      </c>
      <c r="G3914" s="2" t="str">
        <f aca="false">RAW_DATA!G3910</f>
        <v>Madhesh</v>
      </c>
      <c r="H3914" s="4" t="n">
        <f aca="false">RAW_DATA!H3910</f>
        <v>814.68</v>
      </c>
      <c r="I3914" s="5" t="n">
        <f aca="false">RAW_DATA!I3910</f>
        <v>25</v>
      </c>
      <c r="J3914" s="2" t="str">
        <f aca="false">RAW_DATA!J3910</f>
        <v>No</v>
      </c>
      <c r="K3914" s="15" t="n">
        <f aca="false">IF(AND(F3914&lt;&gt;"",E3914&lt;&gt;""),DATEVALUE(F3914)-DATEVALUE(E3914),"")</f>
        <v>5</v>
      </c>
      <c r="L3914" s="4" t="n">
        <f aca="false">H3914*(1-I3914/100)</f>
        <v>611.01</v>
      </c>
      <c r="M3914" s="4" t="n">
        <f aca="false">H3914*CALCULATIONS!$B$2</f>
        <v>488.808</v>
      </c>
      <c r="N3914" s="4" t="n">
        <f aca="false">IF(J3914="Yes",H3914*CALCULATIONS!$B$3,0)</f>
        <v>0</v>
      </c>
      <c r="O3914" s="4" t="n">
        <f aca="false">L3914-M3914-N3914</f>
        <v>122.202</v>
      </c>
      <c r="P3914" s="16" t="n">
        <f aca="false">IF(L3914&gt;0,O3914/L3914,"")</f>
        <v>0.2</v>
      </c>
    </row>
    <row r="3915" customFormat="false" ht="15" hidden="false" customHeight="false" outlineLevel="0" collapsed="false">
      <c r="A3915" s="2" t="str">
        <f aca="false">RAW_DATA!A3911</f>
        <v>ORD-103910</v>
      </c>
      <c r="B3915" s="2" t="str">
        <f aca="false">RAW_DATA!B3911</f>
        <v>CUST-4044</v>
      </c>
      <c r="C3915" s="2" t="str">
        <f aca="false">RAW_DATA!C3911</f>
        <v>Men</v>
      </c>
      <c r="D3915" s="2" t="str">
        <f aca="false">RAW_DATA!D3911</f>
        <v>MEN-CHINO-001</v>
      </c>
      <c r="E3915" s="14" t="str">
        <f aca="false">RAW_DATA!E3911</f>
        <v>2024-05-14</v>
      </c>
      <c r="F3915" s="14" t="str">
        <f aca="false">RAW_DATA!F3911</f>
        <v>2024-05-29</v>
      </c>
      <c r="G3915" s="2" t="str">
        <f aca="false">RAW_DATA!G3911</f>
        <v>Madhesh</v>
      </c>
      <c r="H3915" s="4" t="n">
        <f aca="false">RAW_DATA!H3911</f>
        <v>1770.06</v>
      </c>
      <c r="I3915" s="5" t="n">
        <f aca="false">RAW_DATA!I3911</f>
        <v>20</v>
      </c>
      <c r="J3915" s="2" t="str">
        <f aca="false">RAW_DATA!J3911</f>
        <v>No</v>
      </c>
      <c r="K3915" s="15" t="n">
        <f aca="false">IF(AND(F3915&lt;&gt;"",E3915&lt;&gt;""),DATEVALUE(F3915)-DATEVALUE(E3915),"")</f>
        <v>15</v>
      </c>
      <c r="L3915" s="4" t="n">
        <f aca="false">H3915*(1-I3915/100)</f>
        <v>1416.048</v>
      </c>
      <c r="M3915" s="4" t="n">
        <f aca="false">H3915*CALCULATIONS!$B$2</f>
        <v>1062.036</v>
      </c>
      <c r="N3915" s="4" t="n">
        <f aca="false">IF(J3915="Yes",H3915*CALCULATIONS!$B$3,0)</f>
        <v>0</v>
      </c>
      <c r="O3915" s="4" t="n">
        <f aca="false">L3915-M3915-N3915</f>
        <v>354.012</v>
      </c>
      <c r="P3915" s="16" t="n">
        <f aca="false">IF(L3915&gt;0,O3915/L3915,"")</f>
        <v>0.25</v>
      </c>
    </row>
    <row r="3916" customFormat="false" ht="15" hidden="false" customHeight="false" outlineLevel="0" collapsed="false">
      <c r="A3916" s="2" t="str">
        <f aca="false">RAW_DATA!A3912</f>
        <v>ORD-103911</v>
      </c>
      <c r="B3916" s="2" t="str">
        <f aca="false">RAW_DATA!B3912</f>
        <v>CUST-9027</v>
      </c>
      <c r="C3916" s="2" t="str">
        <f aca="false">RAW_DATA!C3912</f>
        <v>Women</v>
      </c>
      <c r="D3916" s="2" t="str">
        <f aca="false">RAW_DATA!D3912</f>
        <v>WOM-CARDIGAN-001</v>
      </c>
      <c r="E3916" s="14" t="str">
        <f aca="false">RAW_DATA!E3912</f>
        <v>2024-07-29</v>
      </c>
      <c r="F3916" s="14" t="str">
        <f aca="false">RAW_DATA!F3912</f>
        <v>2024-08-06</v>
      </c>
      <c r="G3916" s="2" t="str">
        <f aca="false">RAW_DATA!G3912</f>
        <v>Karnali</v>
      </c>
      <c r="H3916" s="4" t="n">
        <f aca="false">RAW_DATA!H3912</f>
        <v>13536.12</v>
      </c>
      <c r="I3916" s="5" t="n">
        <f aca="false">RAW_DATA!I3912</f>
        <v>15</v>
      </c>
      <c r="J3916" s="2" t="str">
        <f aca="false">RAW_DATA!J3912</f>
        <v>No</v>
      </c>
      <c r="K3916" s="15" t="n">
        <f aca="false">IF(AND(F3916&lt;&gt;"",E3916&lt;&gt;""),DATEVALUE(F3916)-DATEVALUE(E3916),"")</f>
        <v>8</v>
      </c>
      <c r="L3916" s="4" t="n">
        <f aca="false">H3916*(1-I3916/100)</f>
        <v>11505.702</v>
      </c>
      <c r="M3916" s="4" t="n">
        <f aca="false">H3916*CALCULATIONS!$B$2</f>
        <v>8121.672</v>
      </c>
      <c r="N3916" s="4" t="n">
        <f aca="false">IF(J3916="Yes",H3916*CALCULATIONS!$B$3,0)</f>
        <v>0</v>
      </c>
      <c r="O3916" s="4" t="n">
        <f aca="false">L3916-M3916-N3916</f>
        <v>3384.03</v>
      </c>
      <c r="P3916" s="16" t="n">
        <f aca="false">IF(L3916&gt;0,O3916/L3916,"")</f>
        <v>0.294117647058824</v>
      </c>
    </row>
    <row r="3917" customFormat="false" ht="15" hidden="false" customHeight="false" outlineLevel="0" collapsed="false">
      <c r="A3917" s="2" t="str">
        <f aca="false">RAW_DATA!A3913</f>
        <v>ORD-103912</v>
      </c>
      <c r="B3917" s="2" t="str">
        <f aca="false">RAW_DATA!B3913</f>
        <v>CUST-9280</v>
      </c>
      <c r="C3917" s="2" t="str">
        <f aca="false">RAW_DATA!C3913</f>
        <v>Women</v>
      </c>
      <c r="D3917" s="2" t="str">
        <f aca="false">RAW_DATA!D3913</f>
        <v>WOM-KURTA-001</v>
      </c>
      <c r="E3917" s="14" t="str">
        <f aca="false">RAW_DATA!E3913</f>
        <v>2024-10-07</v>
      </c>
      <c r="F3917" s="14" t="str">
        <f aca="false">RAW_DATA!F3913</f>
        <v>2024-10-09</v>
      </c>
      <c r="G3917" s="2" t="str">
        <f aca="false">RAW_DATA!G3913</f>
        <v>Lumbini</v>
      </c>
      <c r="H3917" s="4" t="n">
        <f aca="false">RAW_DATA!H3913</f>
        <v>3504.51</v>
      </c>
      <c r="I3917" s="5" t="n">
        <f aca="false">RAW_DATA!I3913</f>
        <v>5</v>
      </c>
      <c r="J3917" s="2" t="str">
        <f aca="false">RAW_DATA!J3913</f>
        <v>No</v>
      </c>
      <c r="K3917" s="15" t="n">
        <f aca="false">IF(AND(F3917&lt;&gt;"",E3917&lt;&gt;""),DATEVALUE(F3917)-DATEVALUE(E3917),"")</f>
        <v>2</v>
      </c>
      <c r="L3917" s="4" t="n">
        <f aca="false">H3917*(1-I3917/100)</f>
        <v>3329.2845</v>
      </c>
      <c r="M3917" s="4" t="n">
        <f aca="false">H3917*CALCULATIONS!$B$2</f>
        <v>2102.706</v>
      </c>
      <c r="N3917" s="4" t="n">
        <f aca="false">IF(J3917="Yes",H3917*CALCULATIONS!$B$3,0)</f>
        <v>0</v>
      </c>
      <c r="O3917" s="4" t="n">
        <f aca="false">L3917-M3917-N3917</f>
        <v>1226.5785</v>
      </c>
      <c r="P3917" s="16" t="n">
        <f aca="false">IF(L3917&gt;0,O3917/L3917,"")</f>
        <v>0.368421052631579</v>
      </c>
    </row>
    <row r="3918" customFormat="false" ht="15" hidden="false" customHeight="false" outlineLevel="0" collapsed="false">
      <c r="A3918" s="2" t="str">
        <f aca="false">RAW_DATA!A3914</f>
        <v>ORD-103913</v>
      </c>
      <c r="B3918" s="2" t="str">
        <f aca="false">RAW_DATA!B3914</f>
        <v>CUST-9662</v>
      </c>
      <c r="C3918" s="2" t="str">
        <f aca="false">RAW_DATA!C3914</f>
        <v>Women</v>
      </c>
      <c r="D3918" s="2" t="str">
        <f aca="false">RAW_DATA!D3914</f>
        <v>WOM-SAREE-001</v>
      </c>
      <c r="E3918" s="14" t="str">
        <f aca="false">RAW_DATA!E3914</f>
        <v>2024-07-05</v>
      </c>
      <c r="F3918" s="14" t="str">
        <f aca="false">RAW_DATA!F3914</f>
        <v>2024-07-08</v>
      </c>
      <c r="G3918" s="2" t="str">
        <f aca="false">RAW_DATA!G3914</f>
        <v>Lumbini</v>
      </c>
      <c r="H3918" s="4" t="n">
        <f aca="false">RAW_DATA!H3914</f>
        <v>1126.66</v>
      </c>
      <c r="I3918" s="5" t="n">
        <f aca="false">RAW_DATA!I3914</f>
        <v>15</v>
      </c>
      <c r="J3918" s="2" t="str">
        <f aca="false">RAW_DATA!J3914</f>
        <v>No</v>
      </c>
      <c r="K3918" s="15" t="n">
        <f aca="false">IF(AND(F3918&lt;&gt;"",E3918&lt;&gt;""),DATEVALUE(F3918)-DATEVALUE(E3918),"")</f>
        <v>3</v>
      </c>
      <c r="L3918" s="4" t="n">
        <f aca="false">H3918*(1-I3918/100)</f>
        <v>957.661</v>
      </c>
      <c r="M3918" s="4" t="n">
        <f aca="false">H3918*CALCULATIONS!$B$2</f>
        <v>675.996</v>
      </c>
      <c r="N3918" s="4" t="n">
        <f aca="false">IF(J3918="Yes",H3918*CALCULATIONS!$B$3,0)</f>
        <v>0</v>
      </c>
      <c r="O3918" s="4" t="n">
        <f aca="false">L3918-M3918-N3918</f>
        <v>281.665</v>
      </c>
      <c r="P3918" s="16" t="n">
        <f aca="false">IF(L3918&gt;0,O3918/L3918,"")</f>
        <v>0.294117647058824</v>
      </c>
    </row>
    <row r="3919" customFormat="false" ht="15" hidden="false" customHeight="false" outlineLevel="0" collapsed="false">
      <c r="A3919" s="2" t="str">
        <f aca="false">RAW_DATA!A3915</f>
        <v>ORD-103914</v>
      </c>
      <c r="B3919" s="2" t="str">
        <f aca="false">RAW_DATA!B3915</f>
        <v>CUST-6928</v>
      </c>
      <c r="C3919" s="2" t="str">
        <f aca="false">RAW_DATA!C3915</f>
        <v>Men</v>
      </c>
      <c r="D3919" s="2" t="str">
        <f aca="false">RAW_DATA!D3915</f>
        <v>MEN-TSHIRT-001</v>
      </c>
      <c r="E3919" s="14" t="str">
        <f aca="false">RAW_DATA!E3915</f>
        <v>2024-05-31</v>
      </c>
      <c r="F3919" s="14" t="str">
        <f aca="false">RAW_DATA!F3915</f>
        <v>2024-06-06</v>
      </c>
      <c r="G3919" s="2" t="str">
        <f aca="false">RAW_DATA!G3915</f>
        <v>Sudurpashchim</v>
      </c>
      <c r="H3919" s="4" t="n">
        <f aca="false">RAW_DATA!H3915</f>
        <v>11788.35</v>
      </c>
      <c r="I3919" s="5" t="n">
        <f aca="false">RAW_DATA!I3915</f>
        <v>25</v>
      </c>
      <c r="J3919" s="2" t="str">
        <f aca="false">RAW_DATA!J3915</f>
        <v>No</v>
      </c>
      <c r="K3919" s="15" t="n">
        <f aca="false">IF(AND(F3919&lt;&gt;"",E3919&lt;&gt;""),DATEVALUE(F3919)-DATEVALUE(E3919),"")</f>
        <v>6</v>
      </c>
      <c r="L3919" s="4" t="n">
        <f aca="false">H3919*(1-I3919/100)</f>
        <v>8841.2625</v>
      </c>
      <c r="M3919" s="4" t="n">
        <f aca="false">H3919*CALCULATIONS!$B$2</f>
        <v>7073.01</v>
      </c>
      <c r="N3919" s="4" t="n">
        <f aca="false">IF(J3919="Yes",H3919*CALCULATIONS!$B$3,0)</f>
        <v>0</v>
      </c>
      <c r="O3919" s="4" t="n">
        <f aca="false">L3919-M3919-N3919</f>
        <v>1768.2525</v>
      </c>
      <c r="P3919" s="16" t="n">
        <f aca="false">IF(L3919&gt;0,O3919/L3919,"")</f>
        <v>0.2</v>
      </c>
    </row>
    <row r="3920" customFormat="false" ht="15" hidden="false" customHeight="false" outlineLevel="0" collapsed="false">
      <c r="A3920" s="2" t="str">
        <f aca="false">RAW_DATA!A3916</f>
        <v>ORD-103915</v>
      </c>
      <c r="B3920" s="2" t="str">
        <f aca="false">RAW_DATA!B3916</f>
        <v>CUST-8032</v>
      </c>
      <c r="C3920" s="2" t="str">
        <f aca="false">RAW_DATA!C3916</f>
        <v>Women</v>
      </c>
      <c r="D3920" s="2" t="str">
        <f aca="false">RAW_DATA!D3916</f>
        <v>WOM-KURTA-001</v>
      </c>
      <c r="E3920" s="14" t="str">
        <f aca="false">RAW_DATA!E3916</f>
        <v>2024-12-26</v>
      </c>
      <c r="F3920" s="14" t="str">
        <f aca="false">RAW_DATA!F3916</f>
        <v>2024-12-29</v>
      </c>
      <c r="G3920" s="2" t="str">
        <f aca="false">RAW_DATA!G3916</f>
        <v>Madhesh</v>
      </c>
      <c r="H3920" s="4" t="n">
        <f aca="false">RAW_DATA!H3916</f>
        <v>7359.68</v>
      </c>
      <c r="I3920" s="5" t="n">
        <f aca="false">RAW_DATA!I3916</f>
        <v>5</v>
      </c>
      <c r="J3920" s="2" t="str">
        <f aca="false">RAW_DATA!J3916</f>
        <v>No</v>
      </c>
      <c r="K3920" s="15" t="n">
        <f aca="false">IF(AND(F3920&lt;&gt;"",E3920&lt;&gt;""),DATEVALUE(F3920)-DATEVALUE(E3920),"")</f>
        <v>3</v>
      </c>
      <c r="L3920" s="4" t="n">
        <f aca="false">H3920*(1-I3920/100)</f>
        <v>6991.696</v>
      </c>
      <c r="M3920" s="4" t="n">
        <f aca="false">H3920*CALCULATIONS!$B$2</f>
        <v>4415.808</v>
      </c>
      <c r="N3920" s="4" t="n">
        <f aca="false">IF(J3920="Yes",H3920*CALCULATIONS!$B$3,0)</f>
        <v>0</v>
      </c>
      <c r="O3920" s="4" t="n">
        <f aca="false">L3920-M3920-N3920</f>
        <v>2575.888</v>
      </c>
      <c r="P3920" s="16" t="n">
        <f aca="false">IF(L3920&gt;0,O3920/L3920,"")</f>
        <v>0.368421052631579</v>
      </c>
    </row>
    <row r="3921" customFormat="false" ht="15" hidden="false" customHeight="false" outlineLevel="0" collapsed="false">
      <c r="A3921" s="2" t="str">
        <f aca="false">RAW_DATA!A3917</f>
        <v>ORD-103916</v>
      </c>
      <c r="B3921" s="2" t="str">
        <f aca="false">RAW_DATA!B3917</f>
        <v>CUST-1102</v>
      </c>
      <c r="C3921" s="2" t="str">
        <f aca="false">RAW_DATA!C3917</f>
        <v>Men</v>
      </c>
      <c r="D3921" s="2" t="str">
        <f aca="false">RAW_DATA!D3917</f>
        <v>MEN-SHIRT-002</v>
      </c>
      <c r="E3921" s="14" t="str">
        <f aca="false">RAW_DATA!E3917</f>
        <v>2024-09-14</v>
      </c>
      <c r="F3921" s="14" t="str">
        <f aca="false">RAW_DATA!F3917</f>
        <v>2024-09-23</v>
      </c>
      <c r="G3921" s="2" t="str">
        <f aca="false">RAW_DATA!G3917</f>
        <v>Karnali</v>
      </c>
      <c r="H3921" s="4" t="n">
        <f aca="false">RAW_DATA!H3917</f>
        <v>5089.69</v>
      </c>
      <c r="I3921" s="5" t="n">
        <f aca="false">RAW_DATA!I3917</f>
        <v>5</v>
      </c>
      <c r="J3921" s="2" t="str">
        <f aca="false">RAW_DATA!J3917</f>
        <v>Yes</v>
      </c>
      <c r="K3921" s="15" t="n">
        <f aca="false">IF(AND(F3921&lt;&gt;"",E3921&lt;&gt;""),DATEVALUE(F3921)-DATEVALUE(E3921),"")</f>
        <v>9</v>
      </c>
      <c r="L3921" s="4" t="n">
        <f aca="false">H3921*(1-I3921/100)</f>
        <v>4835.2055</v>
      </c>
      <c r="M3921" s="4" t="n">
        <f aca="false">H3921*CALCULATIONS!$B$2</f>
        <v>3053.814</v>
      </c>
      <c r="N3921" s="4" t="n">
        <f aca="false">IF(J3921="Yes",H3921*CALCULATIONS!$B$3,0)</f>
        <v>1017.938</v>
      </c>
      <c r="O3921" s="4" t="n">
        <f aca="false">L3921-M3921-N3921</f>
        <v>763.453499999999</v>
      </c>
      <c r="P3921" s="16" t="n">
        <f aca="false">IF(L3921&gt;0,O3921/L3921,"")</f>
        <v>0.157894736842105</v>
      </c>
    </row>
    <row r="3922" customFormat="false" ht="15" hidden="false" customHeight="false" outlineLevel="0" collapsed="false">
      <c r="A3922" s="2" t="str">
        <f aca="false">RAW_DATA!A3918</f>
        <v>ORD-103917</v>
      </c>
      <c r="B3922" s="2" t="str">
        <f aca="false">RAW_DATA!B3918</f>
        <v>CUST-1177</v>
      </c>
      <c r="C3922" s="2" t="str">
        <f aca="false">RAW_DATA!C3918</f>
        <v>Women</v>
      </c>
      <c r="D3922" s="2" t="str">
        <f aca="false">RAW_DATA!D3918</f>
        <v>WOM-SUIT-001</v>
      </c>
      <c r="E3922" s="14" t="str">
        <f aca="false">RAW_DATA!E3918</f>
        <v>2024-03-04</v>
      </c>
      <c r="F3922" s="14" t="str">
        <f aca="false">RAW_DATA!F3918</f>
        <v>2024-03-07</v>
      </c>
      <c r="G3922" s="2" t="str">
        <f aca="false">RAW_DATA!G3918</f>
        <v>Lumbini</v>
      </c>
      <c r="H3922" s="4" t="n">
        <f aca="false">RAW_DATA!H3918</f>
        <v>10933.4</v>
      </c>
      <c r="I3922" s="5" t="n">
        <f aca="false">RAW_DATA!I3918</f>
        <v>25</v>
      </c>
      <c r="J3922" s="2" t="str">
        <f aca="false">RAW_DATA!J3918</f>
        <v>No</v>
      </c>
      <c r="K3922" s="15" t="n">
        <f aca="false">IF(AND(F3922&lt;&gt;"",E3922&lt;&gt;""),DATEVALUE(F3922)-DATEVALUE(E3922),"")</f>
        <v>3</v>
      </c>
      <c r="L3922" s="4" t="n">
        <f aca="false">H3922*(1-I3922/100)</f>
        <v>8200.05</v>
      </c>
      <c r="M3922" s="4" t="n">
        <f aca="false">H3922*CALCULATIONS!$B$2</f>
        <v>6560.04</v>
      </c>
      <c r="N3922" s="4" t="n">
        <f aca="false">IF(J3922="Yes",H3922*CALCULATIONS!$B$3,0)</f>
        <v>0</v>
      </c>
      <c r="O3922" s="4" t="n">
        <f aca="false">L3922-M3922-N3922</f>
        <v>1640.01</v>
      </c>
      <c r="P3922" s="16" t="n">
        <f aca="false">IF(L3922&gt;0,O3922/L3922,"")</f>
        <v>0.2</v>
      </c>
    </row>
    <row r="3923" customFormat="false" ht="15" hidden="false" customHeight="false" outlineLevel="0" collapsed="false">
      <c r="A3923" s="2" t="str">
        <f aca="false">RAW_DATA!A3919</f>
        <v>ORD-103918</v>
      </c>
      <c r="B3923" s="2" t="str">
        <f aca="false">RAW_DATA!B3919</f>
        <v>CUST-4295</v>
      </c>
      <c r="C3923" s="2" t="str">
        <f aca="false">RAW_DATA!C3919</f>
        <v>Women</v>
      </c>
      <c r="D3923" s="2" t="str">
        <f aca="false">RAW_DATA!D3919</f>
        <v>WOM-DRESS-001</v>
      </c>
      <c r="E3923" s="14" t="str">
        <f aca="false">RAW_DATA!E3919</f>
        <v>2024-10-08</v>
      </c>
      <c r="F3923" s="14" t="str">
        <f aca="false">RAW_DATA!F3919</f>
        <v>2024-10-14</v>
      </c>
      <c r="G3923" s="2" t="str">
        <f aca="false">RAW_DATA!G3919</f>
        <v>Karnali</v>
      </c>
      <c r="H3923" s="4" t="n">
        <f aca="false">RAW_DATA!H3919</f>
        <v>2076.66</v>
      </c>
      <c r="I3923" s="5" t="n">
        <f aca="false">RAW_DATA!I3919</f>
        <v>5</v>
      </c>
      <c r="J3923" s="2" t="str">
        <f aca="false">RAW_DATA!J3919</f>
        <v>No</v>
      </c>
      <c r="K3923" s="15" t="n">
        <f aca="false">IF(AND(F3923&lt;&gt;"",E3923&lt;&gt;""),DATEVALUE(F3923)-DATEVALUE(E3923),"")</f>
        <v>6</v>
      </c>
      <c r="L3923" s="4" t="n">
        <f aca="false">H3923*(1-I3923/100)</f>
        <v>1972.827</v>
      </c>
      <c r="M3923" s="4" t="n">
        <f aca="false">H3923*CALCULATIONS!$B$2</f>
        <v>1245.996</v>
      </c>
      <c r="N3923" s="4" t="n">
        <f aca="false">IF(J3923="Yes",H3923*CALCULATIONS!$B$3,0)</f>
        <v>0</v>
      </c>
      <c r="O3923" s="4" t="n">
        <f aca="false">L3923-M3923-N3923</f>
        <v>726.831</v>
      </c>
      <c r="P3923" s="16" t="n">
        <f aca="false">IF(L3923&gt;0,O3923/L3923,"")</f>
        <v>0.368421052631579</v>
      </c>
    </row>
    <row r="3924" customFormat="false" ht="15" hidden="false" customHeight="false" outlineLevel="0" collapsed="false">
      <c r="A3924" s="2" t="str">
        <f aca="false">RAW_DATA!A3920</f>
        <v>ORD-103919</v>
      </c>
      <c r="B3924" s="2" t="str">
        <f aca="false">RAW_DATA!B3920</f>
        <v>CUST-3068</v>
      </c>
      <c r="C3924" s="2" t="str">
        <f aca="false">RAW_DATA!C3920</f>
        <v>Kids</v>
      </c>
      <c r="D3924" s="2" t="str">
        <f aca="false">RAW_DATA!D3920</f>
        <v>KID-FROCK-001</v>
      </c>
      <c r="E3924" s="14" t="str">
        <f aca="false">RAW_DATA!E3920</f>
        <v>2024-03-20</v>
      </c>
      <c r="F3924" s="14" t="str">
        <f aca="false">RAW_DATA!F3920</f>
        <v>2024-03-21</v>
      </c>
      <c r="G3924" s="2" t="str">
        <f aca="false">RAW_DATA!G3920</f>
        <v>Bagmati</v>
      </c>
      <c r="H3924" s="4" t="n">
        <f aca="false">RAW_DATA!H3920</f>
        <v>3968.5</v>
      </c>
      <c r="I3924" s="5" t="n">
        <f aca="false">RAW_DATA!I3920</f>
        <v>15</v>
      </c>
      <c r="J3924" s="2" t="str">
        <f aca="false">RAW_DATA!J3920</f>
        <v>No</v>
      </c>
      <c r="K3924" s="15" t="n">
        <f aca="false">IF(AND(F3924&lt;&gt;"",E3924&lt;&gt;""),DATEVALUE(F3924)-DATEVALUE(E3924),"")</f>
        <v>1</v>
      </c>
      <c r="L3924" s="4" t="n">
        <f aca="false">H3924*(1-I3924/100)</f>
        <v>3373.225</v>
      </c>
      <c r="M3924" s="4" t="n">
        <f aca="false">H3924*CALCULATIONS!$B$2</f>
        <v>2381.1</v>
      </c>
      <c r="N3924" s="4" t="n">
        <f aca="false">IF(J3924="Yes",H3924*CALCULATIONS!$B$3,0)</f>
        <v>0</v>
      </c>
      <c r="O3924" s="4" t="n">
        <f aca="false">L3924-M3924-N3924</f>
        <v>992.125</v>
      </c>
      <c r="P3924" s="16" t="n">
        <f aca="false">IF(L3924&gt;0,O3924/L3924,"")</f>
        <v>0.294117647058824</v>
      </c>
    </row>
    <row r="3925" customFormat="false" ht="15" hidden="false" customHeight="false" outlineLevel="0" collapsed="false">
      <c r="A3925" s="2" t="str">
        <f aca="false">RAW_DATA!A3921</f>
        <v>ORD-103920</v>
      </c>
      <c r="B3925" s="2" t="str">
        <f aca="false">RAW_DATA!B3921</f>
        <v>CUST-3875</v>
      </c>
      <c r="C3925" s="2" t="str">
        <f aca="false">RAW_DATA!C3921</f>
        <v>Women</v>
      </c>
      <c r="D3925" s="2" t="str">
        <f aca="false">RAW_DATA!D3921</f>
        <v>WOM-TOP-001</v>
      </c>
      <c r="E3925" s="14" t="str">
        <f aca="false">RAW_DATA!E3921</f>
        <v>2024-07-29</v>
      </c>
      <c r="F3925" s="14" t="str">
        <f aca="false">RAW_DATA!F3921</f>
        <v>2024-08-03</v>
      </c>
      <c r="G3925" s="2" t="str">
        <f aca="false">RAW_DATA!G3921</f>
        <v>Lumbini</v>
      </c>
      <c r="H3925" s="4" t="n">
        <f aca="false">RAW_DATA!H3921</f>
        <v>6499.63</v>
      </c>
      <c r="I3925" s="5" t="n">
        <f aca="false">RAW_DATA!I3921</f>
        <v>5</v>
      </c>
      <c r="J3925" s="2" t="str">
        <f aca="false">RAW_DATA!J3921</f>
        <v>No</v>
      </c>
      <c r="K3925" s="15" t="n">
        <f aca="false">IF(AND(F3925&lt;&gt;"",E3925&lt;&gt;""),DATEVALUE(F3925)-DATEVALUE(E3925),"")</f>
        <v>5</v>
      </c>
      <c r="L3925" s="4" t="n">
        <f aca="false">H3925*(1-I3925/100)</f>
        <v>6174.6485</v>
      </c>
      <c r="M3925" s="4" t="n">
        <f aca="false">H3925*CALCULATIONS!$B$2</f>
        <v>3899.778</v>
      </c>
      <c r="N3925" s="4" t="n">
        <f aca="false">IF(J3925="Yes",H3925*CALCULATIONS!$B$3,0)</f>
        <v>0</v>
      </c>
      <c r="O3925" s="4" t="n">
        <f aca="false">L3925-M3925-N3925</f>
        <v>2274.8705</v>
      </c>
      <c r="P3925" s="16" t="n">
        <f aca="false">IF(L3925&gt;0,O3925/L3925,"")</f>
        <v>0.368421052631579</v>
      </c>
    </row>
    <row r="3926" customFormat="false" ht="15" hidden="false" customHeight="false" outlineLevel="0" collapsed="false">
      <c r="A3926" s="2" t="str">
        <f aca="false">RAW_DATA!A3922</f>
        <v>ORD-103921</v>
      </c>
      <c r="B3926" s="2" t="str">
        <f aca="false">RAW_DATA!B3922</f>
        <v>CUST-3384</v>
      </c>
      <c r="C3926" s="2" t="str">
        <f aca="false">RAW_DATA!C3922</f>
        <v>Men</v>
      </c>
      <c r="D3926" s="2" t="str">
        <f aca="false">RAW_DATA!D3922</f>
        <v>MEN-POLO-001</v>
      </c>
      <c r="E3926" s="14" t="str">
        <f aca="false">RAW_DATA!E3922</f>
        <v>2024-06-22</v>
      </c>
      <c r="F3926" s="14" t="str">
        <f aca="false">RAW_DATA!F3922</f>
        <v>2024-06-28</v>
      </c>
      <c r="G3926" s="2" t="str">
        <f aca="false">RAW_DATA!G3922</f>
        <v>Bagmati</v>
      </c>
      <c r="H3926" s="4" t="n">
        <f aca="false">RAW_DATA!H3922</f>
        <v>14536.32</v>
      </c>
      <c r="I3926" s="5" t="n">
        <f aca="false">RAW_DATA!I3922</f>
        <v>15</v>
      </c>
      <c r="J3926" s="2" t="str">
        <f aca="false">RAW_DATA!J3922</f>
        <v>No</v>
      </c>
      <c r="K3926" s="15" t="n">
        <f aca="false">IF(AND(F3926&lt;&gt;"",E3926&lt;&gt;""),DATEVALUE(F3926)-DATEVALUE(E3926),"")</f>
        <v>6</v>
      </c>
      <c r="L3926" s="4" t="n">
        <f aca="false">H3926*(1-I3926/100)</f>
        <v>12355.872</v>
      </c>
      <c r="M3926" s="4" t="n">
        <f aca="false">H3926*CALCULATIONS!$B$2</f>
        <v>8721.792</v>
      </c>
      <c r="N3926" s="4" t="n">
        <f aca="false">IF(J3926="Yes",H3926*CALCULATIONS!$B$3,0)</f>
        <v>0</v>
      </c>
      <c r="O3926" s="4" t="n">
        <f aca="false">L3926-M3926-N3926</f>
        <v>3634.08</v>
      </c>
      <c r="P3926" s="16" t="n">
        <f aca="false">IF(L3926&gt;0,O3926/L3926,"")</f>
        <v>0.294117647058824</v>
      </c>
    </row>
    <row r="3927" customFormat="false" ht="15" hidden="false" customHeight="false" outlineLevel="0" collapsed="false">
      <c r="A3927" s="2" t="str">
        <f aca="false">RAW_DATA!A3923</f>
        <v>ORD-103922</v>
      </c>
      <c r="B3927" s="2" t="str">
        <f aca="false">RAW_DATA!B3923</f>
        <v>CUST-7638</v>
      </c>
      <c r="C3927" s="2" t="str">
        <f aca="false">RAW_DATA!C3923</f>
        <v>Men</v>
      </c>
      <c r="D3927" s="2" t="str">
        <f aca="false">RAW_DATA!D3923</f>
        <v>MEN-SUIT-001</v>
      </c>
      <c r="E3927" s="14" t="str">
        <f aca="false">RAW_DATA!E3923</f>
        <v>2024-03-12</v>
      </c>
      <c r="F3927" s="14" t="str">
        <f aca="false">RAW_DATA!F3923</f>
        <v>2024-03-23</v>
      </c>
      <c r="G3927" s="2" t="str">
        <f aca="false">RAW_DATA!G3923</f>
        <v>Madhesh</v>
      </c>
      <c r="H3927" s="4" t="n">
        <f aca="false">RAW_DATA!H3923</f>
        <v>6604.3</v>
      </c>
      <c r="I3927" s="5" t="n">
        <f aca="false">RAW_DATA!I3923</f>
        <v>5</v>
      </c>
      <c r="J3927" s="2" t="str">
        <f aca="false">RAW_DATA!J3923</f>
        <v>No</v>
      </c>
      <c r="K3927" s="15" t="n">
        <f aca="false">IF(AND(F3927&lt;&gt;"",E3927&lt;&gt;""),DATEVALUE(F3927)-DATEVALUE(E3927),"")</f>
        <v>11</v>
      </c>
      <c r="L3927" s="4" t="n">
        <f aca="false">H3927*(1-I3927/100)</f>
        <v>6274.085</v>
      </c>
      <c r="M3927" s="4" t="n">
        <f aca="false">H3927*CALCULATIONS!$B$2</f>
        <v>3962.58</v>
      </c>
      <c r="N3927" s="4" t="n">
        <f aca="false">IF(J3927="Yes",H3927*CALCULATIONS!$B$3,0)</f>
        <v>0</v>
      </c>
      <c r="O3927" s="4" t="n">
        <f aca="false">L3927-M3927-N3927</f>
        <v>2311.505</v>
      </c>
      <c r="P3927" s="16" t="n">
        <f aca="false">IF(L3927&gt;0,O3927/L3927,"")</f>
        <v>0.368421052631579</v>
      </c>
    </row>
    <row r="3928" customFormat="false" ht="15" hidden="false" customHeight="false" outlineLevel="0" collapsed="false">
      <c r="A3928" s="2" t="str">
        <f aca="false">RAW_DATA!A3924</f>
        <v>ORD-103923</v>
      </c>
      <c r="B3928" s="2" t="str">
        <f aca="false">RAW_DATA!B3924</f>
        <v>CUST-6836</v>
      </c>
      <c r="C3928" s="2" t="str">
        <f aca="false">RAW_DATA!C3924</f>
        <v>Women</v>
      </c>
      <c r="D3928" s="2" t="str">
        <f aca="false">RAW_DATA!D3924</f>
        <v>WOM-SUIT-001</v>
      </c>
      <c r="E3928" s="14" t="str">
        <f aca="false">RAW_DATA!E3924</f>
        <v>2024-06-09</v>
      </c>
      <c r="F3928" s="14" t="str">
        <f aca="false">RAW_DATA!F3924</f>
        <v>2024-06-11</v>
      </c>
      <c r="G3928" s="2" t="str">
        <f aca="false">RAW_DATA!G3924</f>
        <v>Lumbini</v>
      </c>
      <c r="H3928" s="4" t="n">
        <f aca="false">RAW_DATA!H3924</f>
        <v>7093.07</v>
      </c>
      <c r="I3928" s="5" t="n">
        <f aca="false">RAW_DATA!I3924</f>
        <v>5</v>
      </c>
      <c r="J3928" s="2" t="str">
        <f aca="false">RAW_DATA!J3924</f>
        <v>Yes</v>
      </c>
      <c r="K3928" s="15" t="n">
        <f aca="false">IF(AND(F3928&lt;&gt;"",E3928&lt;&gt;""),DATEVALUE(F3928)-DATEVALUE(E3928),"")</f>
        <v>2</v>
      </c>
      <c r="L3928" s="4" t="n">
        <f aca="false">H3928*(1-I3928/100)</f>
        <v>6738.4165</v>
      </c>
      <c r="M3928" s="4" t="n">
        <f aca="false">H3928*CALCULATIONS!$B$2</f>
        <v>4255.842</v>
      </c>
      <c r="N3928" s="4" t="n">
        <f aca="false">IF(J3928="Yes",H3928*CALCULATIONS!$B$3,0)</f>
        <v>1418.614</v>
      </c>
      <c r="O3928" s="4" t="n">
        <f aca="false">L3928-M3928-N3928</f>
        <v>1063.9605</v>
      </c>
      <c r="P3928" s="16" t="n">
        <f aca="false">IF(L3928&gt;0,O3928/L3928,"")</f>
        <v>0.157894736842105</v>
      </c>
    </row>
    <row r="3929" customFormat="false" ht="15" hidden="false" customHeight="false" outlineLevel="0" collapsed="false">
      <c r="A3929" s="2" t="str">
        <f aca="false">RAW_DATA!A3925</f>
        <v>ORD-103924</v>
      </c>
      <c r="B3929" s="2" t="str">
        <f aca="false">RAW_DATA!B3925</f>
        <v>CUST-2163</v>
      </c>
      <c r="C3929" s="2" t="str">
        <f aca="false">RAW_DATA!C3925</f>
        <v>Kids</v>
      </c>
      <c r="D3929" s="2" t="str">
        <f aca="false">RAW_DATA!D3925</f>
        <v>KID-SHORTS-001</v>
      </c>
      <c r="E3929" s="14" t="str">
        <f aca="false">RAW_DATA!E3925</f>
        <v>2024-01-02</v>
      </c>
      <c r="F3929" s="14" t="str">
        <f aca="false">RAW_DATA!F3925</f>
        <v>2024-01-06</v>
      </c>
      <c r="G3929" s="2" t="str">
        <f aca="false">RAW_DATA!G3925</f>
        <v>Gandaki</v>
      </c>
      <c r="H3929" s="4" t="n">
        <f aca="false">RAW_DATA!H3925</f>
        <v>6680.86</v>
      </c>
      <c r="I3929" s="5" t="n">
        <f aca="false">RAW_DATA!I3925</f>
        <v>0</v>
      </c>
      <c r="J3929" s="2" t="str">
        <f aca="false">RAW_DATA!J3925</f>
        <v>No</v>
      </c>
      <c r="K3929" s="15" t="n">
        <f aca="false">IF(AND(F3929&lt;&gt;"",E3929&lt;&gt;""),DATEVALUE(F3929)-DATEVALUE(E3929),"")</f>
        <v>4</v>
      </c>
      <c r="L3929" s="4" t="n">
        <f aca="false">H3929*(1-I3929/100)</f>
        <v>6680.86</v>
      </c>
      <c r="M3929" s="4" t="n">
        <f aca="false">H3929*CALCULATIONS!$B$2</f>
        <v>4008.516</v>
      </c>
      <c r="N3929" s="4" t="n">
        <f aca="false">IF(J3929="Yes",H3929*CALCULATIONS!$B$3,0)</f>
        <v>0</v>
      </c>
      <c r="O3929" s="4" t="n">
        <f aca="false">L3929-M3929-N3929</f>
        <v>2672.344</v>
      </c>
      <c r="P3929" s="16" t="n">
        <f aca="false">IF(L3929&gt;0,O3929/L3929,"")</f>
        <v>0.4</v>
      </c>
    </row>
    <row r="3930" customFormat="false" ht="15" hidden="false" customHeight="false" outlineLevel="0" collapsed="false">
      <c r="A3930" s="2" t="str">
        <f aca="false">RAW_DATA!A3926</f>
        <v>ORD-103925</v>
      </c>
      <c r="B3930" s="2" t="str">
        <f aca="false">RAW_DATA!B3926</f>
        <v>CUST-3952</v>
      </c>
      <c r="C3930" s="2" t="str">
        <f aca="false">RAW_DATA!C3926</f>
        <v>Kids</v>
      </c>
      <c r="D3930" s="2" t="str">
        <f aca="false">RAW_DATA!D3926</f>
        <v>KID-FROCK-001</v>
      </c>
      <c r="E3930" s="14" t="str">
        <f aca="false">RAW_DATA!E3926</f>
        <v>2024-08-20</v>
      </c>
      <c r="F3930" s="14" t="str">
        <f aca="false">RAW_DATA!F3926</f>
        <v>2024-08-30</v>
      </c>
      <c r="G3930" s="2" t="str">
        <f aca="false">RAW_DATA!G3926</f>
        <v>Lumbini</v>
      </c>
      <c r="H3930" s="4" t="n">
        <f aca="false">RAW_DATA!H3926</f>
        <v>12816.19</v>
      </c>
      <c r="I3930" s="5" t="n">
        <f aca="false">RAW_DATA!I3926</f>
        <v>0</v>
      </c>
      <c r="J3930" s="2" t="str">
        <f aca="false">RAW_DATA!J3926</f>
        <v>No</v>
      </c>
      <c r="K3930" s="15" t="n">
        <f aca="false">IF(AND(F3930&lt;&gt;"",E3930&lt;&gt;""),DATEVALUE(F3930)-DATEVALUE(E3930),"")</f>
        <v>10</v>
      </c>
      <c r="L3930" s="4" t="n">
        <f aca="false">H3930*(1-I3930/100)</f>
        <v>12816.19</v>
      </c>
      <c r="M3930" s="4" t="n">
        <f aca="false">H3930*CALCULATIONS!$B$2</f>
        <v>7689.714</v>
      </c>
      <c r="N3930" s="4" t="n">
        <f aca="false">IF(J3930="Yes",H3930*CALCULATIONS!$B$3,0)</f>
        <v>0</v>
      </c>
      <c r="O3930" s="4" t="n">
        <f aca="false">L3930-M3930-N3930</f>
        <v>5126.476</v>
      </c>
      <c r="P3930" s="16" t="n">
        <f aca="false">IF(L3930&gt;0,O3930/L3930,"")</f>
        <v>0.4</v>
      </c>
    </row>
    <row r="3931" customFormat="false" ht="15" hidden="false" customHeight="false" outlineLevel="0" collapsed="false">
      <c r="A3931" s="2" t="str">
        <f aca="false">RAW_DATA!A3927</f>
        <v>ORD-103926</v>
      </c>
      <c r="B3931" s="2" t="str">
        <f aca="false">RAW_DATA!B3927</f>
        <v>CUST-1273</v>
      </c>
      <c r="C3931" s="2" t="str">
        <f aca="false">RAW_DATA!C3927</f>
        <v>Kids</v>
      </c>
      <c r="D3931" s="2" t="str">
        <f aca="false">RAW_DATA!D3927</f>
        <v>KID-UNIFORM-001</v>
      </c>
      <c r="E3931" s="14" t="str">
        <f aca="false">RAW_DATA!E3927</f>
        <v>2024-04-27</v>
      </c>
      <c r="F3931" s="14" t="str">
        <f aca="false">RAW_DATA!F3927</f>
        <v>2024-05-05</v>
      </c>
      <c r="G3931" s="2" t="str">
        <f aca="false">RAW_DATA!G3927</f>
        <v>Lumbini</v>
      </c>
      <c r="H3931" s="4" t="n">
        <f aca="false">RAW_DATA!H3927</f>
        <v>8828.07</v>
      </c>
      <c r="I3931" s="5" t="n">
        <f aca="false">RAW_DATA!I3927</f>
        <v>5</v>
      </c>
      <c r="J3931" s="2" t="str">
        <f aca="false">RAW_DATA!J3927</f>
        <v>No</v>
      </c>
      <c r="K3931" s="15" t="n">
        <f aca="false">IF(AND(F3931&lt;&gt;"",E3931&lt;&gt;""),DATEVALUE(F3931)-DATEVALUE(E3931),"")</f>
        <v>8</v>
      </c>
      <c r="L3931" s="4" t="n">
        <f aca="false">H3931*(1-I3931/100)</f>
        <v>8386.6665</v>
      </c>
      <c r="M3931" s="4" t="n">
        <f aca="false">H3931*CALCULATIONS!$B$2</f>
        <v>5296.842</v>
      </c>
      <c r="N3931" s="4" t="n">
        <f aca="false">IF(J3931="Yes",H3931*CALCULATIONS!$B$3,0)</f>
        <v>0</v>
      </c>
      <c r="O3931" s="4" t="n">
        <f aca="false">L3931-M3931-N3931</f>
        <v>3089.8245</v>
      </c>
      <c r="P3931" s="16" t="n">
        <f aca="false">IF(L3931&gt;0,O3931/L3931,"")</f>
        <v>0.368421052631579</v>
      </c>
    </row>
    <row r="3932" customFormat="false" ht="15" hidden="false" customHeight="false" outlineLevel="0" collapsed="false">
      <c r="A3932" s="2" t="str">
        <f aca="false">RAW_DATA!A3928</f>
        <v>ORD-103927</v>
      </c>
      <c r="B3932" s="2" t="str">
        <f aca="false">RAW_DATA!B3928</f>
        <v>CUST-7858</v>
      </c>
      <c r="C3932" s="2" t="str">
        <f aca="false">RAW_DATA!C3928</f>
        <v>Women</v>
      </c>
      <c r="D3932" s="2" t="str">
        <f aca="false">RAW_DATA!D3928</f>
        <v>WOM-BLOUSE-001</v>
      </c>
      <c r="E3932" s="14" t="str">
        <f aca="false">RAW_DATA!E3928</f>
        <v>2024-12-24</v>
      </c>
      <c r="F3932" s="14" t="str">
        <f aca="false">RAW_DATA!F3928</f>
        <v>2024-12-28</v>
      </c>
      <c r="G3932" s="2" t="str">
        <f aca="false">RAW_DATA!G3928</f>
        <v>Bagmati</v>
      </c>
      <c r="H3932" s="4" t="n">
        <f aca="false">RAW_DATA!H3928</f>
        <v>11144.1</v>
      </c>
      <c r="I3932" s="5" t="n">
        <f aca="false">RAW_DATA!I3928</f>
        <v>10</v>
      </c>
      <c r="J3932" s="2" t="str">
        <f aca="false">RAW_DATA!J3928</f>
        <v>Yes</v>
      </c>
      <c r="K3932" s="15" t="n">
        <f aca="false">IF(AND(F3932&lt;&gt;"",E3932&lt;&gt;""),DATEVALUE(F3932)-DATEVALUE(E3932),"")</f>
        <v>4</v>
      </c>
      <c r="L3932" s="4" t="n">
        <f aca="false">H3932*(1-I3932/100)</f>
        <v>10029.69</v>
      </c>
      <c r="M3932" s="4" t="n">
        <f aca="false">H3932*CALCULATIONS!$B$2</f>
        <v>6686.46</v>
      </c>
      <c r="N3932" s="4" t="n">
        <f aca="false">IF(J3932="Yes",H3932*CALCULATIONS!$B$3,0)</f>
        <v>2228.82</v>
      </c>
      <c r="O3932" s="4" t="n">
        <f aca="false">L3932-M3932-N3932</f>
        <v>1114.41</v>
      </c>
      <c r="P3932" s="16" t="n">
        <f aca="false">IF(L3932&gt;0,O3932/L3932,"")</f>
        <v>0.111111111111111</v>
      </c>
    </row>
    <row r="3933" customFormat="false" ht="15" hidden="false" customHeight="false" outlineLevel="0" collapsed="false">
      <c r="A3933" s="2" t="str">
        <f aca="false">RAW_DATA!A3929</f>
        <v>ORD-103928</v>
      </c>
      <c r="B3933" s="2" t="str">
        <f aca="false">RAW_DATA!B3929</f>
        <v>CUST-4722</v>
      </c>
      <c r="C3933" s="2" t="str">
        <f aca="false">RAW_DATA!C3929</f>
        <v>Men</v>
      </c>
      <c r="D3933" s="2" t="str">
        <f aca="false">RAW_DATA!D3929</f>
        <v>MEN-SHIRT-001</v>
      </c>
      <c r="E3933" s="14" t="str">
        <f aca="false">RAW_DATA!E3929</f>
        <v>2024-03-15</v>
      </c>
      <c r="F3933" s="14" t="str">
        <f aca="false">RAW_DATA!F3929</f>
        <v>2024-03-25</v>
      </c>
      <c r="G3933" s="2" t="str">
        <f aca="false">RAW_DATA!G3929</f>
        <v>Karnali</v>
      </c>
      <c r="H3933" s="4" t="n">
        <f aca="false">RAW_DATA!H3929</f>
        <v>4803.6</v>
      </c>
      <c r="I3933" s="5" t="n">
        <f aca="false">RAW_DATA!I3929</f>
        <v>20</v>
      </c>
      <c r="J3933" s="2" t="str">
        <f aca="false">RAW_DATA!J3929</f>
        <v>No</v>
      </c>
      <c r="K3933" s="15" t="n">
        <f aca="false">IF(AND(F3933&lt;&gt;"",E3933&lt;&gt;""),DATEVALUE(F3933)-DATEVALUE(E3933),"")</f>
        <v>10</v>
      </c>
      <c r="L3933" s="4" t="n">
        <f aca="false">H3933*(1-I3933/100)</f>
        <v>3842.88</v>
      </c>
      <c r="M3933" s="4" t="n">
        <f aca="false">H3933*CALCULATIONS!$B$2</f>
        <v>2882.16</v>
      </c>
      <c r="N3933" s="4" t="n">
        <f aca="false">IF(J3933="Yes",H3933*CALCULATIONS!$B$3,0)</f>
        <v>0</v>
      </c>
      <c r="O3933" s="4" t="n">
        <f aca="false">L3933-M3933-N3933</f>
        <v>960.72</v>
      </c>
      <c r="P3933" s="16" t="n">
        <f aca="false">IF(L3933&gt;0,O3933/L3933,"")</f>
        <v>0.25</v>
      </c>
    </row>
    <row r="3934" customFormat="false" ht="15" hidden="false" customHeight="false" outlineLevel="0" collapsed="false">
      <c r="A3934" s="2" t="str">
        <f aca="false">RAW_DATA!A3930</f>
        <v>ORD-103929</v>
      </c>
      <c r="B3934" s="2" t="str">
        <f aca="false">RAW_DATA!B3930</f>
        <v>CUST-6421</v>
      </c>
      <c r="C3934" s="2" t="str">
        <f aca="false">RAW_DATA!C3930</f>
        <v>Men</v>
      </c>
      <c r="D3934" s="2" t="str">
        <f aca="false">RAW_DATA!D3930</f>
        <v>MEN-JACKET-001</v>
      </c>
      <c r="E3934" s="14" t="str">
        <f aca="false">RAW_DATA!E3930</f>
        <v>2024-09-27</v>
      </c>
      <c r="F3934" s="14" t="str">
        <f aca="false">RAW_DATA!F3930</f>
        <v>2024-10-05</v>
      </c>
      <c r="G3934" s="2" t="str">
        <f aca="false">RAW_DATA!G3930</f>
        <v>Bagmati</v>
      </c>
      <c r="H3934" s="4" t="n">
        <f aca="false">RAW_DATA!H3930</f>
        <v>4343.47</v>
      </c>
      <c r="I3934" s="5" t="n">
        <f aca="false">RAW_DATA!I3930</f>
        <v>25</v>
      </c>
      <c r="J3934" s="2" t="str">
        <f aca="false">RAW_DATA!J3930</f>
        <v>No</v>
      </c>
      <c r="K3934" s="15" t="n">
        <f aca="false">IF(AND(F3934&lt;&gt;"",E3934&lt;&gt;""),DATEVALUE(F3934)-DATEVALUE(E3934),"")</f>
        <v>8</v>
      </c>
      <c r="L3934" s="4" t="n">
        <f aca="false">H3934*(1-I3934/100)</f>
        <v>3257.6025</v>
      </c>
      <c r="M3934" s="4" t="n">
        <f aca="false">H3934*CALCULATIONS!$B$2</f>
        <v>2606.082</v>
      </c>
      <c r="N3934" s="4" t="n">
        <f aca="false">IF(J3934="Yes",H3934*CALCULATIONS!$B$3,0)</f>
        <v>0</v>
      </c>
      <c r="O3934" s="4" t="n">
        <f aca="false">L3934-M3934-N3934</f>
        <v>651.5205</v>
      </c>
      <c r="P3934" s="16" t="n">
        <f aca="false">IF(L3934&gt;0,O3934/L3934,"")</f>
        <v>0.2</v>
      </c>
    </row>
    <row r="3935" customFormat="false" ht="15" hidden="false" customHeight="false" outlineLevel="0" collapsed="false">
      <c r="A3935" s="2" t="str">
        <f aca="false">RAW_DATA!A3931</f>
        <v>ORD-103930</v>
      </c>
      <c r="B3935" s="2" t="str">
        <f aca="false">RAW_DATA!B3931</f>
        <v>CUST-2061</v>
      </c>
      <c r="C3935" s="2" t="str">
        <f aca="false">RAW_DATA!C3931</f>
        <v>Women</v>
      </c>
      <c r="D3935" s="2" t="str">
        <f aca="false">RAW_DATA!D3931</f>
        <v>WOM-SCARF-001</v>
      </c>
      <c r="E3935" s="14" t="str">
        <f aca="false">RAW_DATA!E3931</f>
        <v>2024-02-05</v>
      </c>
      <c r="F3935" s="14" t="str">
        <f aca="false">RAW_DATA!F3931</f>
        <v>2024-02-15</v>
      </c>
      <c r="G3935" s="2" t="str">
        <f aca="false">RAW_DATA!G3931</f>
        <v>Bagmati</v>
      </c>
      <c r="H3935" s="4" t="n">
        <f aca="false">RAW_DATA!H3931</f>
        <v>1000.56</v>
      </c>
      <c r="I3935" s="5" t="n">
        <f aca="false">RAW_DATA!I3931</f>
        <v>25</v>
      </c>
      <c r="J3935" s="2" t="str">
        <f aca="false">RAW_DATA!J3931</f>
        <v>No</v>
      </c>
      <c r="K3935" s="15" t="n">
        <f aca="false">IF(AND(F3935&lt;&gt;"",E3935&lt;&gt;""),DATEVALUE(F3935)-DATEVALUE(E3935),"")</f>
        <v>10</v>
      </c>
      <c r="L3935" s="4" t="n">
        <f aca="false">H3935*(1-I3935/100)</f>
        <v>750.42</v>
      </c>
      <c r="M3935" s="4" t="n">
        <f aca="false">H3935*CALCULATIONS!$B$2</f>
        <v>600.336</v>
      </c>
      <c r="N3935" s="4" t="n">
        <f aca="false">IF(J3935="Yes",H3935*CALCULATIONS!$B$3,0)</f>
        <v>0</v>
      </c>
      <c r="O3935" s="4" t="n">
        <f aca="false">L3935-M3935-N3935</f>
        <v>150.084</v>
      </c>
      <c r="P3935" s="16" t="n">
        <f aca="false">IF(L3935&gt;0,O3935/L3935,"")</f>
        <v>0.2</v>
      </c>
    </row>
    <row r="3936" customFormat="false" ht="15" hidden="false" customHeight="false" outlineLevel="0" collapsed="false">
      <c r="A3936" s="2" t="str">
        <f aca="false">RAW_DATA!A3932</f>
        <v>ORD-103931</v>
      </c>
      <c r="B3936" s="2" t="str">
        <f aca="false">RAW_DATA!B3932</f>
        <v>CUST-5660</v>
      </c>
      <c r="C3936" s="2" t="str">
        <f aca="false">RAW_DATA!C3932</f>
        <v>Men</v>
      </c>
      <c r="D3936" s="2" t="str">
        <f aca="false">RAW_DATA!D3932</f>
        <v>MEN-JACKET-001</v>
      </c>
      <c r="E3936" s="14" t="str">
        <f aca="false">RAW_DATA!E3932</f>
        <v>2024-02-20</v>
      </c>
      <c r="F3936" s="14" t="str">
        <f aca="false">RAW_DATA!F3932</f>
        <v>2024-02-21</v>
      </c>
      <c r="G3936" s="2" t="str">
        <f aca="false">RAW_DATA!G3932</f>
        <v>Gandaki</v>
      </c>
      <c r="H3936" s="4" t="n">
        <f aca="false">RAW_DATA!H3932</f>
        <v>11796.34</v>
      </c>
      <c r="I3936" s="5" t="n">
        <f aca="false">RAW_DATA!I3932</f>
        <v>0</v>
      </c>
      <c r="J3936" s="2" t="str">
        <f aca="false">RAW_DATA!J3932</f>
        <v>No</v>
      </c>
      <c r="K3936" s="15" t="n">
        <f aca="false">IF(AND(F3936&lt;&gt;"",E3936&lt;&gt;""),DATEVALUE(F3936)-DATEVALUE(E3936),"")</f>
        <v>1</v>
      </c>
      <c r="L3936" s="4" t="n">
        <f aca="false">H3936*(1-I3936/100)</f>
        <v>11796.34</v>
      </c>
      <c r="M3936" s="4" t="n">
        <f aca="false">H3936*CALCULATIONS!$B$2</f>
        <v>7077.804</v>
      </c>
      <c r="N3936" s="4" t="n">
        <f aca="false">IF(J3936="Yes",H3936*CALCULATIONS!$B$3,0)</f>
        <v>0</v>
      </c>
      <c r="O3936" s="4" t="n">
        <f aca="false">L3936-M3936-N3936</f>
        <v>4718.536</v>
      </c>
      <c r="P3936" s="16" t="n">
        <f aca="false">IF(L3936&gt;0,O3936/L3936,"")</f>
        <v>0.4</v>
      </c>
    </row>
    <row r="3937" customFormat="false" ht="15" hidden="false" customHeight="false" outlineLevel="0" collapsed="false">
      <c r="A3937" s="2" t="str">
        <f aca="false">RAW_DATA!A3933</f>
        <v>ORD-103932</v>
      </c>
      <c r="B3937" s="2" t="str">
        <f aca="false">RAW_DATA!B3933</f>
        <v>CUST-8896</v>
      </c>
      <c r="C3937" s="2" t="str">
        <f aca="false">RAW_DATA!C3933</f>
        <v>Men</v>
      </c>
      <c r="D3937" s="2" t="str">
        <f aca="false">RAW_DATA!D3933</f>
        <v>MEN-SUIT-001</v>
      </c>
      <c r="E3937" s="14" t="str">
        <f aca="false">RAW_DATA!E3933</f>
        <v>2024-04-13</v>
      </c>
      <c r="F3937" s="14" t="str">
        <f aca="false">RAW_DATA!F3933</f>
        <v>2024-04-21</v>
      </c>
      <c r="G3937" s="2" t="str">
        <f aca="false">RAW_DATA!G3933</f>
        <v>Lumbini</v>
      </c>
      <c r="H3937" s="4" t="n">
        <f aca="false">RAW_DATA!H3933</f>
        <v>14717.56</v>
      </c>
      <c r="I3937" s="5" t="n">
        <f aca="false">RAW_DATA!I3933</f>
        <v>5</v>
      </c>
      <c r="J3937" s="2" t="str">
        <f aca="false">RAW_DATA!J3933</f>
        <v>Yes</v>
      </c>
      <c r="K3937" s="15" t="n">
        <f aca="false">IF(AND(F3937&lt;&gt;"",E3937&lt;&gt;""),DATEVALUE(F3937)-DATEVALUE(E3937),"")</f>
        <v>8</v>
      </c>
      <c r="L3937" s="4" t="n">
        <f aca="false">H3937*(1-I3937/100)</f>
        <v>13981.682</v>
      </c>
      <c r="M3937" s="4" t="n">
        <f aca="false">H3937*CALCULATIONS!$B$2</f>
        <v>8830.536</v>
      </c>
      <c r="N3937" s="4" t="n">
        <f aca="false">IF(J3937="Yes",H3937*CALCULATIONS!$B$3,0)</f>
        <v>2943.512</v>
      </c>
      <c r="O3937" s="4" t="n">
        <f aca="false">L3937-M3937-N3937</f>
        <v>2207.634</v>
      </c>
      <c r="P3937" s="16" t="n">
        <f aca="false">IF(L3937&gt;0,O3937/L3937,"")</f>
        <v>0.157894736842105</v>
      </c>
    </row>
    <row r="3938" customFormat="false" ht="15" hidden="false" customHeight="false" outlineLevel="0" collapsed="false">
      <c r="A3938" s="2" t="str">
        <f aca="false">RAW_DATA!A3934</f>
        <v>ORD-103933</v>
      </c>
      <c r="B3938" s="2" t="str">
        <f aca="false">RAW_DATA!B3934</f>
        <v>CUST-5617</v>
      </c>
      <c r="C3938" s="2" t="str">
        <f aca="false">RAW_DATA!C3934</f>
        <v>Women</v>
      </c>
      <c r="D3938" s="2" t="str">
        <f aca="false">RAW_DATA!D3934</f>
        <v>WOM-BLOUSE-001</v>
      </c>
      <c r="E3938" s="14" t="str">
        <f aca="false">RAW_DATA!E3934</f>
        <v>2024-01-28</v>
      </c>
      <c r="F3938" s="14" t="str">
        <f aca="false">RAW_DATA!F3934</f>
        <v>2024-01-29</v>
      </c>
      <c r="G3938" s="2" t="str">
        <f aca="false">RAW_DATA!G3934</f>
        <v>Lumbini</v>
      </c>
      <c r="H3938" s="4" t="n">
        <f aca="false">RAW_DATA!H3934</f>
        <v>7249.2</v>
      </c>
      <c r="I3938" s="5" t="n">
        <f aca="false">RAW_DATA!I3934</f>
        <v>5</v>
      </c>
      <c r="J3938" s="2" t="str">
        <f aca="false">RAW_DATA!J3934</f>
        <v>No</v>
      </c>
      <c r="K3938" s="15" t="n">
        <f aca="false">IF(AND(F3938&lt;&gt;"",E3938&lt;&gt;""),DATEVALUE(F3938)-DATEVALUE(E3938),"")</f>
        <v>1</v>
      </c>
      <c r="L3938" s="4" t="n">
        <f aca="false">H3938*(1-I3938/100)</f>
        <v>6886.74</v>
      </c>
      <c r="M3938" s="4" t="n">
        <f aca="false">H3938*CALCULATIONS!$B$2</f>
        <v>4349.52</v>
      </c>
      <c r="N3938" s="4" t="n">
        <f aca="false">IF(J3938="Yes",H3938*CALCULATIONS!$B$3,0)</f>
        <v>0</v>
      </c>
      <c r="O3938" s="4" t="n">
        <f aca="false">L3938-M3938-N3938</f>
        <v>2537.22</v>
      </c>
      <c r="P3938" s="16" t="n">
        <f aca="false">IF(L3938&gt;0,O3938/L3938,"")</f>
        <v>0.368421052631579</v>
      </c>
    </row>
    <row r="3939" customFormat="false" ht="15" hidden="false" customHeight="false" outlineLevel="0" collapsed="false">
      <c r="A3939" s="2" t="str">
        <f aca="false">RAW_DATA!A3935</f>
        <v>ORD-103934</v>
      </c>
      <c r="B3939" s="2" t="str">
        <f aca="false">RAW_DATA!B3935</f>
        <v>CUST-1175</v>
      </c>
      <c r="C3939" s="2" t="str">
        <f aca="false">RAW_DATA!C3935</f>
        <v>Men</v>
      </c>
      <c r="D3939" s="2" t="str">
        <f aca="false">RAW_DATA!D3935</f>
        <v>MEN-JACKET-001</v>
      </c>
      <c r="E3939" s="14" t="str">
        <f aca="false">RAW_DATA!E3935</f>
        <v>2024-11-27</v>
      </c>
      <c r="F3939" s="14" t="str">
        <f aca="false">RAW_DATA!F3935</f>
        <v>2024-11-30</v>
      </c>
      <c r="G3939" s="2" t="str">
        <f aca="false">RAW_DATA!G3935</f>
        <v>Bagmati</v>
      </c>
      <c r="H3939" s="4" t="n">
        <f aca="false">RAW_DATA!H3935</f>
        <v>978.57</v>
      </c>
      <c r="I3939" s="5" t="n">
        <f aca="false">RAW_DATA!I3935</f>
        <v>15</v>
      </c>
      <c r="J3939" s="2" t="str">
        <f aca="false">RAW_DATA!J3935</f>
        <v>No</v>
      </c>
      <c r="K3939" s="15" t="n">
        <f aca="false">IF(AND(F3939&lt;&gt;"",E3939&lt;&gt;""),DATEVALUE(F3939)-DATEVALUE(E3939),"")</f>
        <v>3</v>
      </c>
      <c r="L3939" s="4" t="n">
        <f aca="false">H3939*(1-I3939/100)</f>
        <v>831.7845</v>
      </c>
      <c r="M3939" s="4" t="n">
        <f aca="false">H3939*CALCULATIONS!$B$2</f>
        <v>587.142</v>
      </c>
      <c r="N3939" s="4" t="n">
        <f aca="false">IF(J3939="Yes",H3939*CALCULATIONS!$B$3,0)</f>
        <v>0</v>
      </c>
      <c r="O3939" s="4" t="n">
        <f aca="false">L3939-M3939-N3939</f>
        <v>244.6425</v>
      </c>
      <c r="P3939" s="16" t="n">
        <f aca="false">IF(L3939&gt;0,O3939/L3939,"")</f>
        <v>0.294117647058823</v>
      </c>
    </row>
    <row r="3940" customFormat="false" ht="15" hidden="false" customHeight="false" outlineLevel="0" collapsed="false">
      <c r="A3940" s="2" t="str">
        <f aca="false">RAW_DATA!A3936</f>
        <v>ORD-103935</v>
      </c>
      <c r="B3940" s="2" t="str">
        <f aca="false">RAW_DATA!B3936</f>
        <v>CUST-3779</v>
      </c>
      <c r="C3940" s="2" t="str">
        <f aca="false">RAW_DATA!C3936</f>
        <v>Kids</v>
      </c>
      <c r="D3940" s="2" t="str">
        <f aca="false">RAW_DATA!D3936</f>
        <v>KID-JACKET-001</v>
      </c>
      <c r="E3940" s="14" t="str">
        <f aca="false">RAW_DATA!E3936</f>
        <v>2024-06-23</v>
      </c>
      <c r="F3940" s="14" t="str">
        <f aca="false">RAW_DATA!F3936</f>
        <v>2024-06-30</v>
      </c>
      <c r="G3940" s="2" t="str">
        <f aca="false">RAW_DATA!G3936</f>
        <v>Madhesh</v>
      </c>
      <c r="H3940" s="4" t="n">
        <f aca="false">RAW_DATA!H3936</f>
        <v>12374.27</v>
      </c>
      <c r="I3940" s="5" t="n">
        <f aca="false">RAW_DATA!I3936</f>
        <v>0</v>
      </c>
      <c r="J3940" s="2" t="str">
        <f aca="false">RAW_DATA!J3936</f>
        <v>No</v>
      </c>
      <c r="K3940" s="15" t="n">
        <f aca="false">IF(AND(F3940&lt;&gt;"",E3940&lt;&gt;""),DATEVALUE(F3940)-DATEVALUE(E3940),"")</f>
        <v>7</v>
      </c>
      <c r="L3940" s="4" t="n">
        <f aca="false">H3940*(1-I3940/100)</f>
        <v>12374.27</v>
      </c>
      <c r="M3940" s="4" t="n">
        <f aca="false">H3940*CALCULATIONS!$B$2</f>
        <v>7424.562</v>
      </c>
      <c r="N3940" s="4" t="n">
        <f aca="false">IF(J3940="Yes",H3940*CALCULATIONS!$B$3,0)</f>
        <v>0</v>
      </c>
      <c r="O3940" s="4" t="n">
        <f aca="false">L3940-M3940-N3940</f>
        <v>4949.708</v>
      </c>
      <c r="P3940" s="16" t="n">
        <f aca="false">IF(L3940&gt;0,O3940/L3940,"")</f>
        <v>0.4</v>
      </c>
    </row>
    <row r="3941" customFormat="false" ht="15" hidden="false" customHeight="false" outlineLevel="0" collapsed="false">
      <c r="A3941" s="2" t="str">
        <f aca="false">RAW_DATA!A3937</f>
        <v>ORD-103936</v>
      </c>
      <c r="B3941" s="2" t="str">
        <f aca="false">RAW_DATA!B3937</f>
        <v>CUST-9832</v>
      </c>
      <c r="C3941" s="2" t="str">
        <f aca="false">RAW_DATA!C3937</f>
        <v>Women</v>
      </c>
      <c r="D3941" s="2" t="str">
        <f aca="false">RAW_DATA!D3937</f>
        <v>WOM-TOP-001</v>
      </c>
      <c r="E3941" s="14" t="str">
        <f aca="false">RAW_DATA!E3937</f>
        <v>2024-08-28</v>
      </c>
      <c r="F3941" s="14" t="str">
        <f aca="false">RAW_DATA!F3937</f>
        <v>2024-08-30</v>
      </c>
      <c r="G3941" s="2" t="str">
        <f aca="false">RAW_DATA!G3937</f>
        <v>Karnali</v>
      </c>
      <c r="H3941" s="4" t="n">
        <f aca="false">RAW_DATA!H3937</f>
        <v>12386.47</v>
      </c>
      <c r="I3941" s="5" t="n">
        <f aca="false">RAW_DATA!I3937</f>
        <v>25</v>
      </c>
      <c r="J3941" s="2" t="str">
        <f aca="false">RAW_DATA!J3937</f>
        <v>No</v>
      </c>
      <c r="K3941" s="15" t="n">
        <f aca="false">IF(AND(F3941&lt;&gt;"",E3941&lt;&gt;""),DATEVALUE(F3941)-DATEVALUE(E3941),"")</f>
        <v>2</v>
      </c>
      <c r="L3941" s="4" t="n">
        <f aca="false">H3941*(1-I3941/100)</f>
        <v>9289.8525</v>
      </c>
      <c r="M3941" s="4" t="n">
        <f aca="false">H3941*CALCULATIONS!$B$2</f>
        <v>7431.882</v>
      </c>
      <c r="N3941" s="4" t="n">
        <f aca="false">IF(J3941="Yes",H3941*CALCULATIONS!$B$3,0)</f>
        <v>0</v>
      </c>
      <c r="O3941" s="4" t="n">
        <f aca="false">L3941-M3941-N3941</f>
        <v>1857.9705</v>
      </c>
      <c r="P3941" s="16" t="n">
        <f aca="false">IF(L3941&gt;0,O3941/L3941,"")</f>
        <v>0.2</v>
      </c>
    </row>
    <row r="3942" customFormat="false" ht="15" hidden="false" customHeight="false" outlineLevel="0" collapsed="false">
      <c r="A3942" s="2" t="str">
        <f aca="false">RAW_DATA!A3938</f>
        <v>ORD-103937</v>
      </c>
      <c r="B3942" s="2" t="str">
        <f aca="false">RAW_DATA!B3938</f>
        <v>CUST-9086</v>
      </c>
      <c r="C3942" s="2" t="str">
        <f aca="false">RAW_DATA!C3938</f>
        <v>Men</v>
      </c>
      <c r="D3942" s="2" t="str">
        <f aca="false">RAW_DATA!D3938</f>
        <v>MEN-CHINO-001</v>
      </c>
      <c r="E3942" s="14" t="str">
        <f aca="false">RAW_DATA!E3938</f>
        <v>2024-07-10</v>
      </c>
      <c r="F3942" s="14" t="str">
        <f aca="false">RAW_DATA!F3938</f>
        <v>2024-07-11</v>
      </c>
      <c r="G3942" s="2" t="str">
        <f aca="false">RAW_DATA!G3938</f>
        <v>Bagmati</v>
      </c>
      <c r="H3942" s="4" t="n">
        <f aca="false">RAW_DATA!H3938</f>
        <v>9274.39</v>
      </c>
      <c r="I3942" s="5" t="n">
        <f aca="false">RAW_DATA!I3938</f>
        <v>15</v>
      </c>
      <c r="J3942" s="2" t="str">
        <f aca="false">RAW_DATA!J3938</f>
        <v>No</v>
      </c>
      <c r="K3942" s="15" t="n">
        <f aca="false">IF(AND(F3942&lt;&gt;"",E3942&lt;&gt;""),DATEVALUE(F3942)-DATEVALUE(E3942),"")</f>
        <v>1</v>
      </c>
      <c r="L3942" s="4" t="n">
        <f aca="false">H3942*(1-I3942/100)</f>
        <v>7883.2315</v>
      </c>
      <c r="M3942" s="4" t="n">
        <f aca="false">H3942*CALCULATIONS!$B$2</f>
        <v>5564.634</v>
      </c>
      <c r="N3942" s="4" t="n">
        <f aca="false">IF(J3942="Yes",H3942*CALCULATIONS!$B$3,0)</f>
        <v>0</v>
      </c>
      <c r="O3942" s="4" t="n">
        <f aca="false">L3942-M3942-N3942</f>
        <v>2318.5975</v>
      </c>
      <c r="P3942" s="16" t="n">
        <f aca="false">IF(L3942&gt;0,O3942/L3942,"")</f>
        <v>0.294117647058824</v>
      </c>
    </row>
    <row r="3943" customFormat="false" ht="15" hidden="false" customHeight="false" outlineLevel="0" collapsed="false">
      <c r="A3943" s="2" t="str">
        <f aca="false">RAW_DATA!A3939</f>
        <v>ORD-103938</v>
      </c>
      <c r="B3943" s="2" t="str">
        <f aca="false">RAW_DATA!B3939</f>
        <v>CUST-1937</v>
      </c>
      <c r="C3943" s="2" t="str">
        <f aca="false">RAW_DATA!C3939</f>
        <v>Kids</v>
      </c>
      <c r="D3943" s="2" t="str">
        <f aca="false">RAW_DATA!D3939</f>
        <v>KID-DRESS-001</v>
      </c>
      <c r="E3943" s="14" t="str">
        <f aca="false">RAW_DATA!E3939</f>
        <v>2024-01-16</v>
      </c>
      <c r="F3943" s="14" t="str">
        <f aca="false">RAW_DATA!F3939</f>
        <v>2024-01-24</v>
      </c>
      <c r="G3943" s="2" t="str">
        <f aca="false">RAW_DATA!G3939</f>
        <v>Sudurpashchim</v>
      </c>
      <c r="H3943" s="4" t="n">
        <f aca="false">RAW_DATA!H3939</f>
        <v>8660.66</v>
      </c>
      <c r="I3943" s="5" t="n">
        <f aca="false">RAW_DATA!I3939</f>
        <v>30</v>
      </c>
      <c r="J3943" s="2" t="str">
        <f aca="false">RAW_DATA!J3939</f>
        <v>Yes</v>
      </c>
      <c r="K3943" s="15" t="n">
        <f aca="false">IF(AND(F3943&lt;&gt;"",E3943&lt;&gt;""),DATEVALUE(F3943)-DATEVALUE(E3943),"")</f>
        <v>8</v>
      </c>
      <c r="L3943" s="4" t="n">
        <f aca="false">H3943*(1-I3943/100)</f>
        <v>6062.462</v>
      </c>
      <c r="M3943" s="4" t="n">
        <f aca="false">H3943*CALCULATIONS!$B$2</f>
        <v>5196.396</v>
      </c>
      <c r="N3943" s="4" t="n">
        <f aca="false">IF(J3943="Yes",H3943*CALCULATIONS!$B$3,0)</f>
        <v>1732.132</v>
      </c>
      <c r="O3943" s="4" t="n">
        <f aca="false">L3943-M3943-N3943</f>
        <v>-866.066</v>
      </c>
      <c r="P3943" s="16" t="n">
        <f aca="false">IF(L3943&gt;0,O3943/L3943,"")</f>
        <v>-0.142857142857143</v>
      </c>
    </row>
    <row r="3944" customFormat="false" ht="15" hidden="false" customHeight="false" outlineLevel="0" collapsed="false">
      <c r="A3944" s="2" t="str">
        <f aca="false">RAW_DATA!A3940</f>
        <v>ORD-103939</v>
      </c>
      <c r="B3944" s="2" t="str">
        <f aca="false">RAW_DATA!B3940</f>
        <v>CUST-5052</v>
      </c>
      <c r="C3944" s="2" t="str">
        <f aca="false">RAW_DATA!C3940</f>
        <v>Women</v>
      </c>
      <c r="D3944" s="2" t="str">
        <f aca="false">RAW_DATA!D3940</f>
        <v>WOM-BLOUSE-001</v>
      </c>
      <c r="E3944" s="14" t="str">
        <f aca="false">RAW_DATA!E3940</f>
        <v>2024-07-12</v>
      </c>
      <c r="F3944" s="14" t="str">
        <f aca="false">RAW_DATA!F3940</f>
        <v>2024-07-18</v>
      </c>
      <c r="G3944" s="2" t="str">
        <f aca="false">RAW_DATA!G3940</f>
        <v>Karnali</v>
      </c>
      <c r="H3944" s="4" t="n">
        <f aca="false">RAW_DATA!H3940</f>
        <v>1717.45</v>
      </c>
      <c r="I3944" s="5" t="n">
        <f aca="false">RAW_DATA!I3940</f>
        <v>20</v>
      </c>
      <c r="J3944" s="2" t="str">
        <f aca="false">RAW_DATA!J3940</f>
        <v>No</v>
      </c>
      <c r="K3944" s="15" t="n">
        <f aca="false">IF(AND(F3944&lt;&gt;"",E3944&lt;&gt;""),DATEVALUE(F3944)-DATEVALUE(E3944),"")</f>
        <v>6</v>
      </c>
      <c r="L3944" s="4" t="n">
        <f aca="false">H3944*(1-I3944/100)</f>
        <v>1373.96</v>
      </c>
      <c r="M3944" s="4" t="n">
        <f aca="false">H3944*CALCULATIONS!$B$2</f>
        <v>1030.47</v>
      </c>
      <c r="N3944" s="4" t="n">
        <f aca="false">IF(J3944="Yes",H3944*CALCULATIONS!$B$3,0)</f>
        <v>0</v>
      </c>
      <c r="O3944" s="4" t="n">
        <f aca="false">L3944-M3944-N3944</f>
        <v>343.49</v>
      </c>
      <c r="P3944" s="16" t="n">
        <f aca="false">IF(L3944&gt;0,O3944/L3944,"")</f>
        <v>0.25</v>
      </c>
    </row>
    <row r="3945" customFormat="false" ht="15" hidden="false" customHeight="false" outlineLevel="0" collapsed="false">
      <c r="A3945" s="2" t="str">
        <f aca="false">RAW_DATA!A3941</f>
        <v>ORD-103940</v>
      </c>
      <c r="B3945" s="2" t="str">
        <f aca="false">RAW_DATA!B3941</f>
        <v>CUST-9505</v>
      </c>
      <c r="C3945" s="2" t="str">
        <f aca="false">RAW_DATA!C3941</f>
        <v>Women</v>
      </c>
      <c r="D3945" s="2" t="str">
        <f aca="false">RAW_DATA!D3941</f>
        <v>WOM-SAREE-001</v>
      </c>
      <c r="E3945" s="14" t="str">
        <f aca="false">RAW_DATA!E3941</f>
        <v>2024-07-11</v>
      </c>
      <c r="F3945" s="14" t="str">
        <f aca="false">RAW_DATA!F3941</f>
        <v>2024-07-15</v>
      </c>
      <c r="G3945" s="2" t="str">
        <f aca="false">RAW_DATA!G3941</f>
        <v>Madhesh</v>
      </c>
      <c r="H3945" s="4" t="n">
        <f aca="false">RAW_DATA!H3941</f>
        <v>14927.87</v>
      </c>
      <c r="I3945" s="5" t="n">
        <f aca="false">RAW_DATA!I3941</f>
        <v>5</v>
      </c>
      <c r="J3945" s="2" t="str">
        <f aca="false">RAW_DATA!J3941</f>
        <v>No</v>
      </c>
      <c r="K3945" s="15" t="n">
        <f aca="false">IF(AND(F3945&lt;&gt;"",E3945&lt;&gt;""),DATEVALUE(F3945)-DATEVALUE(E3945),"")</f>
        <v>4</v>
      </c>
      <c r="L3945" s="4" t="n">
        <f aca="false">H3945*(1-I3945/100)</f>
        <v>14181.4765</v>
      </c>
      <c r="M3945" s="4" t="n">
        <f aca="false">H3945*CALCULATIONS!$B$2</f>
        <v>8956.722</v>
      </c>
      <c r="N3945" s="4" t="n">
        <f aca="false">IF(J3945="Yes",H3945*CALCULATIONS!$B$3,0)</f>
        <v>0</v>
      </c>
      <c r="O3945" s="4" t="n">
        <f aca="false">L3945-M3945-N3945</f>
        <v>5224.7545</v>
      </c>
      <c r="P3945" s="16" t="n">
        <f aca="false">IF(L3945&gt;0,O3945/L3945,"")</f>
        <v>0.368421052631579</v>
      </c>
    </row>
    <row r="3946" customFormat="false" ht="15" hidden="false" customHeight="false" outlineLevel="0" collapsed="false">
      <c r="A3946" s="2" t="str">
        <f aca="false">RAW_DATA!A3942</f>
        <v>ORD-103941</v>
      </c>
      <c r="B3946" s="2" t="str">
        <f aca="false">RAW_DATA!B3942</f>
        <v>CUST-6815</v>
      </c>
      <c r="C3946" s="2" t="str">
        <f aca="false">RAW_DATA!C3942</f>
        <v>Women</v>
      </c>
      <c r="D3946" s="2" t="str">
        <f aca="false">RAW_DATA!D3942</f>
        <v>WOM-JEANS-001</v>
      </c>
      <c r="E3946" s="14" t="str">
        <f aca="false">RAW_DATA!E3942</f>
        <v>2024-12-26</v>
      </c>
      <c r="F3946" s="14" t="str">
        <f aca="false">RAW_DATA!F3942</f>
        <v>2025-01-03</v>
      </c>
      <c r="G3946" s="2" t="str">
        <f aca="false">RAW_DATA!G3942</f>
        <v>Lumbini</v>
      </c>
      <c r="H3946" s="4" t="n">
        <f aca="false">RAW_DATA!H3942</f>
        <v>6092.75</v>
      </c>
      <c r="I3946" s="5" t="n">
        <f aca="false">RAW_DATA!I3942</f>
        <v>0</v>
      </c>
      <c r="J3946" s="2" t="str">
        <f aca="false">RAW_DATA!J3942</f>
        <v>No</v>
      </c>
      <c r="K3946" s="15" t="n">
        <f aca="false">IF(AND(F3946&lt;&gt;"",E3946&lt;&gt;""),DATEVALUE(F3946)-DATEVALUE(E3946),"")</f>
        <v>8</v>
      </c>
      <c r="L3946" s="4" t="n">
        <f aca="false">H3946*(1-I3946/100)</f>
        <v>6092.75</v>
      </c>
      <c r="M3946" s="4" t="n">
        <f aca="false">H3946*CALCULATIONS!$B$2</f>
        <v>3655.65</v>
      </c>
      <c r="N3946" s="4" t="n">
        <f aca="false">IF(J3946="Yes",H3946*CALCULATIONS!$B$3,0)</f>
        <v>0</v>
      </c>
      <c r="O3946" s="4" t="n">
        <f aca="false">L3946-M3946-N3946</f>
        <v>2437.1</v>
      </c>
      <c r="P3946" s="16" t="n">
        <f aca="false">IF(L3946&gt;0,O3946/L3946,"")</f>
        <v>0.4</v>
      </c>
    </row>
    <row r="3947" customFormat="false" ht="15" hidden="false" customHeight="false" outlineLevel="0" collapsed="false">
      <c r="A3947" s="2" t="str">
        <f aca="false">RAW_DATA!A3943</f>
        <v>ORD-103942</v>
      </c>
      <c r="B3947" s="2" t="str">
        <f aca="false">RAW_DATA!B3943</f>
        <v>CUST-7261</v>
      </c>
      <c r="C3947" s="2" t="str">
        <f aca="false">RAW_DATA!C3943</f>
        <v>Kids</v>
      </c>
      <c r="D3947" s="2" t="str">
        <f aca="false">RAW_DATA!D3943</f>
        <v>KID-UNIFORM-001</v>
      </c>
      <c r="E3947" s="14" t="str">
        <f aca="false">RAW_DATA!E3943</f>
        <v>2024-01-11</v>
      </c>
      <c r="F3947" s="14" t="str">
        <f aca="false">RAW_DATA!F3943</f>
        <v>2024-01-18</v>
      </c>
      <c r="G3947" s="2" t="str">
        <f aca="false">RAW_DATA!G3943</f>
        <v>Gandaki</v>
      </c>
      <c r="H3947" s="4" t="n">
        <f aca="false">RAW_DATA!H3943</f>
        <v>5844.82</v>
      </c>
      <c r="I3947" s="5" t="n">
        <f aca="false">RAW_DATA!I3943</f>
        <v>30</v>
      </c>
      <c r="J3947" s="2" t="str">
        <f aca="false">RAW_DATA!J3943</f>
        <v>No</v>
      </c>
      <c r="K3947" s="15" t="n">
        <f aca="false">IF(AND(F3947&lt;&gt;"",E3947&lt;&gt;""),DATEVALUE(F3947)-DATEVALUE(E3947),"")</f>
        <v>7</v>
      </c>
      <c r="L3947" s="4" t="n">
        <f aca="false">H3947*(1-I3947/100)</f>
        <v>4091.374</v>
      </c>
      <c r="M3947" s="4" t="n">
        <f aca="false">H3947*CALCULATIONS!$B$2</f>
        <v>3506.892</v>
      </c>
      <c r="N3947" s="4" t="n">
        <f aca="false">IF(J3947="Yes",H3947*CALCULATIONS!$B$3,0)</f>
        <v>0</v>
      </c>
      <c r="O3947" s="4" t="n">
        <f aca="false">L3947-M3947-N3947</f>
        <v>584.482</v>
      </c>
      <c r="P3947" s="16" t="n">
        <f aca="false">IF(L3947&gt;0,O3947/L3947,"")</f>
        <v>0.142857142857143</v>
      </c>
    </row>
    <row r="3948" customFormat="false" ht="15" hidden="false" customHeight="false" outlineLevel="0" collapsed="false">
      <c r="A3948" s="2" t="str">
        <f aca="false">RAW_DATA!A3944</f>
        <v>ORD-103943</v>
      </c>
      <c r="B3948" s="2" t="str">
        <f aca="false">RAW_DATA!B3944</f>
        <v>CUST-6248</v>
      </c>
      <c r="C3948" s="2" t="str">
        <f aca="false">RAW_DATA!C3944</f>
        <v>Kids</v>
      </c>
      <c r="D3948" s="2" t="str">
        <f aca="false">RAW_DATA!D3944</f>
        <v>KID-TSHIRT-001</v>
      </c>
      <c r="E3948" s="14" t="str">
        <f aca="false">RAW_DATA!E3944</f>
        <v>2024-01-07</v>
      </c>
      <c r="F3948" s="14" t="str">
        <f aca="false">RAW_DATA!F3944</f>
        <v>2024-01-12</v>
      </c>
      <c r="G3948" s="2" t="str">
        <f aca="false">RAW_DATA!G3944</f>
        <v>Gandaki</v>
      </c>
      <c r="H3948" s="4" t="n">
        <f aca="false">RAW_DATA!H3944</f>
        <v>3108.94</v>
      </c>
      <c r="I3948" s="5" t="n">
        <f aca="false">RAW_DATA!I3944</f>
        <v>15</v>
      </c>
      <c r="J3948" s="2" t="str">
        <f aca="false">RAW_DATA!J3944</f>
        <v>No</v>
      </c>
      <c r="K3948" s="15" t="n">
        <f aca="false">IF(AND(F3948&lt;&gt;"",E3948&lt;&gt;""),DATEVALUE(F3948)-DATEVALUE(E3948),"")</f>
        <v>5</v>
      </c>
      <c r="L3948" s="4" t="n">
        <f aca="false">H3948*(1-I3948/100)</f>
        <v>2642.599</v>
      </c>
      <c r="M3948" s="4" t="n">
        <f aca="false">H3948*CALCULATIONS!$B$2</f>
        <v>1865.364</v>
      </c>
      <c r="N3948" s="4" t="n">
        <f aca="false">IF(J3948="Yes",H3948*CALCULATIONS!$B$3,0)</f>
        <v>0</v>
      </c>
      <c r="O3948" s="4" t="n">
        <f aca="false">L3948-M3948-N3948</f>
        <v>777.235</v>
      </c>
      <c r="P3948" s="16" t="n">
        <f aca="false">IF(L3948&gt;0,O3948/L3948,"")</f>
        <v>0.294117647058824</v>
      </c>
    </row>
    <row r="3949" customFormat="false" ht="15" hidden="false" customHeight="false" outlineLevel="0" collapsed="false">
      <c r="A3949" s="2" t="str">
        <f aca="false">RAW_DATA!A3945</f>
        <v>ORD-103944</v>
      </c>
      <c r="B3949" s="2" t="str">
        <f aca="false">RAW_DATA!B3945</f>
        <v>CUST-7275</v>
      </c>
      <c r="C3949" s="2" t="str">
        <f aca="false">RAW_DATA!C3945</f>
        <v>Women</v>
      </c>
      <c r="D3949" s="2" t="str">
        <f aca="false">RAW_DATA!D3945</f>
        <v>WOM-DRESS-001</v>
      </c>
      <c r="E3949" s="14" t="str">
        <f aca="false">RAW_DATA!E3945</f>
        <v>2024-03-22</v>
      </c>
      <c r="F3949" s="14" t="str">
        <f aca="false">RAW_DATA!F3945</f>
        <v>2024-03-27</v>
      </c>
      <c r="G3949" s="2" t="str">
        <f aca="false">RAW_DATA!G3945</f>
        <v>Madhesh</v>
      </c>
      <c r="H3949" s="4" t="n">
        <f aca="false">RAW_DATA!H3945</f>
        <v>10093.75</v>
      </c>
      <c r="I3949" s="5" t="n">
        <f aca="false">RAW_DATA!I3945</f>
        <v>20</v>
      </c>
      <c r="J3949" s="2" t="str">
        <f aca="false">RAW_DATA!J3945</f>
        <v>No</v>
      </c>
      <c r="K3949" s="15" t="n">
        <f aca="false">IF(AND(F3949&lt;&gt;"",E3949&lt;&gt;""),DATEVALUE(F3949)-DATEVALUE(E3949),"")</f>
        <v>5</v>
      </c>
      <c r="L3949" s="4" t="n">
        <f aca="false">H3949*(1-I3949/100)</f>
        <v>8075</v>
      </c>
      <c r="M3949" s="4" t="n">
        <f aca="false">H3949*CALCULATIONS!$B$2</f>
        <v>6056.25</v>
      </c>
      <c r="N3949" s="4" t="n">
        <f aca="false">IF(J3949="Yes",H3949*CALCULATIONS!$B$3,0)</f>
        <v>0</v>
      </c>
      <c r="O3949" s="4" t="n">
        <f aca="false">L3949-M3949-N3949</f>
        <v>2018.75</v>
      </c>
      <c r="P3949" s="16" t="n">
        <f aca="false">IF(L3949&gt;0,O3949/L3949,"")</f>
        <v>0.25</v>
      </c>
    </row>
    <row r="3950" customFormat="false" ht="15" hidden="false" customHeight="false" outlineLevel="0" collapsed="false">
      <c r="A3950" s="2" t="str">
        <f aca="false">RAW_DATA!A3946</f>
        <v>ORD-103945</v>
      </c>
      <c r="B3950" s="2" t="str">
        <f aca="false">RAW_DATA!B3946</f>
        <v>CUST-4609</v>
      </c>
      <c r="C3950" s="2" t="str">
        <f aca="false">RAW_DATA!C3946</f>
        <v>Women</v>
      </c>
      <c r="D3950" s="2" t="str">
        <f aca="false">RAW_DATA!D3946</f>
        <v>WOM-SAREE-001</v>
      </c>
      <c r="E3950" s="14" t="str">
        <f aca="false">RAW_DATA!E3946</f>
        <v>2024-01-11</v>
      </c>
      <c r="F3950" s="14" t="str">
        <f aca="false">RAW_DATA!F3946</f>
        <v>2024-01-19</v>
      </c>
      <c r="G3950" s="2" t="str">
        <f aca="false">RAW_DATA!G3946</f>
        <v>Bagmati</v>
      </c>
      <c r="H3950" s="4" t="n">
        <f aca="false">RAW_DATA!H3946</f>
        <v>7931.72</v>
      </c>
      <c r="I3950" s="5" t="n">
        <f aca="false">RAW_DATA!I3946</f>
        <v>15</v>
      </c>
      <c r="J3950" s="2" t="str">
        <f aca="false">RAW_DATA!J3946</f>
        <v>Yes</v>
      </c>
      <c r="K3950" s="15" t="n">
        <f aca="false">IF(AND(F3950&lt;&gt;"",E3950&lt;&gt;""),DATEVALUE(F3950)-DATEVALUE(E3950),"")</f>
        <v>8</v>
      </c>
      <c r="L3950" s="4" t="n">
        <f aca="false">H3950*(1-I3950/100)</f>
        <v>6741.962</v>
      </c>
      <c r="M3950" s="4" t="n">
        <f aca="false">H3950*CALCULATIONS!$B$2</f>
        <v>4759.032</v>
      </c>
      <c r="N3950" s="4" t="n">
        <f aca="false">IF(J3950="Yes",H3950*CALCULATIONS!$B$3,0)</f>
        <v>1586.344</v>
      </c>
      <c r="O3950" s="4" t="n">
        <f aca="false">L3950-M3950-N3950</f>
        <v>396.586</v>
      </c>
      <c r="P3950" s="16" t="n">
        <f aca="false">IF(L3950&gt;0,O3950/L3950,"")</f>
        <v>0.0588235294117647</v>
      </c>
    </row>
    <row r="3951" customFormat="false" ht="15" hidden="false" customHeight="false" outlineLevel="0" collapsed="false">
      <c r="A3951" s="2" t="str">
        <f aca="false">RAW_DATA!A3947</f>
        <v>ORD-103946</v>
      </c>
      <c r="B3951" s="2" t="str">
        <f aca="false">RAW_DATA!B3947</f>
        <v>CUST-8657</v>
      </c>
      <c r="C3951" s="2" t="str">
        <f aca="false">RAW_DATA!C3947</f>
        <v>Women</v>
      </c>
      <c r="D3951" s="2" t="str">
        <f aca="false">RAW_DATA!D3947</f>
        <v>WOM-KURTA-001</v>
      </c>
      <c r="E3951" s="14" t="str">
        <f aca="false">RAW_DATA!E3947</f>
        <v>2024-10-19</v>
      </c>
      <c r="F3951" s="14" t="str">
        <f aca="false">RAW_DATA!F3947</f>
        <v>2024-10-20</v>
      </c>
      <c r="G3951" s="2" t="str">
        <f aca="false">RAW_DATA!G3947</f>
        <v>Gandaki</v>
      </c>
      <c r="H3951" s="4" t="n">
        <f aca="false">RAW_DATA!H3947</f>
        <v>9048.73</v>
      </c>
      <c r="I3951" s="5" t="n">
        <f aca="false">RAW_DATA!I3947</f>
        <v>0</v>
      </c>
      <c r="J3951" s="2" t="str">
        <f aca="false">RAW_DATA!J3947</f>
        <v>No</v>
      </c>
      <c r="K3951" s="15" t="n">
        <f aca="false">IF(AND(F3951&lt;&gt;"",E3951&lt;&gt;""),DATEVALUE(F3951)-DATEVALUE(E3951),"")</f>
        <v>1</v>
      </c>
      <c r="L3951" s="4" t="n">
        <f aca="false">H3951*(1-I3951/100)</f>
        <v>9048.73</v>
      </c>
      <c r="M3951" s="4" t="n">
        <f aca="false">H3951*CALCULATIONS!$B$2</f>
        <v>5429.238</v>
      </c>
      <c r="N3951" s="4" t="n">
        <f aca="false">IF(J3951="Yes",H3951*CALCULATIONS!$B$3,0)</f>
        <v>0</v>
      </c>
      <c r="O3951" s="4" t="n">
        <f aca="false">L3951-M3951-N3951</f>
        <v>3619.492</v>
      </c>
      <c r="P3951" s="16" t="n">
        <f aca="false">IF(L3951&gt;0,O3951/L3951,"")</f>
        <v>0.4</v>
      </c>
    </row>
    <row r="3952" customFormat="false" ht="15" hidden="false" customHeight="false" outlineLevel="0" collapsed="false">
      <c r="A3952" s="2" t="str">
        <f aca="false">RAW_DATA!A3948</f>
        <v>ORD-103947</v>
      </c>
      <c r="B3952" s="2" t="str">
        <f aca="false">RAW_DATA!B3948</f>
        <v>CUST-9583</v>
      </c>
      <c r="C3952" s="2" t="str">
        <f aca="false">RAW_DATA!C3948</f>
        <v>Men</v>
      </c>
      <c r="D3952" s="2" t="str">
        <f aca="false">RAW_DATA!D3948</f>
        <v>MEN-JEANS-002</v>
      </c>
      <c r="E3952" s="14" t="str">
        <f aca="false">RAW_DATA!E3948</f>
        <v>2024-12-07</v>
      </c>
      <c r="F3952" s="14" t="str">
        <f aca="false">RAW_DATA!F3948</f>
        <v>2024-12-10</v>
      </c>
      <c r="G3952" s="2" t="str">
        <f aca="false">RAW_DATA!G3948</f>
        <v>Sudurpashchim</v>
      </c>
      <c r="H3952" s="4" t="n">
        <f aca="false">RAW_DATA!H3948</f>
        <v>10509.27</v>
      </c>
      <c r="I3952" s="5" t="n">
        <f aca="false">RAW_DATA!I3948</f>
        <v>15</v>
      </c>
      <c r="J3952" s="2" t="str">
        <f aca="false">RAW_DATA!J3948</f>
        <v>Yes</v>
      </c>
      <c r="K3952" s="15" t="n">
        <f aca="false">IF(AND(F3952&lt;&gt;"",E3952&lt;&gt;""),DATEVALUE(F3952)-DATEVALUE(E3952),"")</f>
        <v>3</v>
      </c>
      <c r="L3952" s="4" t="n">
        <f aca="false">H3952*(1-I3952/100)</f>
        <v>8932.8795</v>
      </c>
      <c r="M3952" s="4" t="n">
        <f aca="false">H3952*CALCULATIONS!$B$2</f>
        <v>6305.562</v>
      </c>
      <c r="N3952" s="4" t="n">
        <f aca="false">IF(J3952="Yes",H3952*CALCULATIONS!$B$3,0)</f>
        <v>2101.854</v>
      </c>
      <c r="O3952" s="4" t="n">
        <f aca="false">L3952-M3952-N3952</f>
        <v>525.463500000001</v>
      </c>
      <c r="P3952" s="16" t="n">
        <f aca="false">IF(L3952&gt;0,O3952/L3952,"")</f>
        <v>0.0588235294117648</v>
      </c>
    </row>
    <row r="3953" customFormat="false" ht="15" hidden="false" customHeight="false" outlineLevel="0" collapsed="false">
      <c r="A3953" s="2" t="str">
        <f aca="false">RAW_DATA!A3949</f>
        <v>ORD-103948</v>
      </c>
      <c r="B3953" s="2" t="str">
        <f aca="false">RAW_DATA!B3949</f>
        <v>CUST-7319</v>
      </c>
      <c r="C3953" s="2" t="str">
        <f aca="false">RAW_DATA!C3949</f>
        <v>Women</v>
      </c>
      <c r="D3953" s="2" t="str">
        <f aca="false">RAW_DATA!D3949</f>
        <v>WOM-SUIT-001</v>
      </c>
      <c r="E3953" s="14" t="str">
        <f aca="false">RAW_DATA!E3949</f>
        <v>2024-05-22</v>
      </c>
      <c r="F3953" s="14" t="str">
        <f aca="false">RAW_DATA!F3949</f>
        <v>2024-05-29</v>
      </c>
      <c r="G3953" s="2" t="str">
        <f aca="false">RAW_DATA!G3949</f>
        <v>Karnali</v>
      </c>
      <c r="H3953" s="4" t="n">
        <f aca="false">RAW_DATA!H3949</f>
        <v>1221.41</v>
      </c>
      <c r="I3953" s="5" t="n">
        <f aca="false">RAW_DATA!I3949</f>
        <v>30</v>
      </c>
      <c r="J3953" s="2" t="str">
        <f aca="false">RAW_DATA!J3949</f>
        <v>No</v>
      </c>
      <c r="K3953" s="15" t="n">
        <f aca="false">IF(AND(F3953&lt;&gt;"",E3953&lt;&gt;""),DATEVALUE(F3953)-DATEVALUE(E3953),"")</f>
        <v>7</v>
      </c>
      <c r="L3953" s="4" t="n">
        <f aca="false">H3953*(1-I3953/100)</f>
        <v>854.987</v>
      </c>
      <c r="M3953" s="4" t="n">
        <f aca="false">H3953*CALCULATIONS!$B$2</f>
        <v>732.846</v>
      </c>
      <c r="N3953" s="4" t="n">
        <f aca="false">IF(J3953="Yes",H3953*CALCULATIONS!$B$3,0)</f>
        <v>0</v>
      </c>
      <c r="O3953" s="4" t="n">
        <f aca="false">L3953-M3953-N3953</f>
        <v>122.141</v>
      </c>
      <c r="P3953" s="16" t="n">
        <f aca="false">IF(L3953&gt;0,O3953/L3953,"")</f>
        <v>0.142857142857143</v>
      </c>
    </row>
    <row r="3954" customFormat="false" ht="15" hidden="false" customHeight="false" outlineLevel="0" collapsed="false">
      <c r="A3954" s="2" t="str">
        <f aca="false">RAW_DATA!A3950</f>
        <v>ORD-103949</v>
      </c>
      <c r="B3954" s="2" t="str">
        <f aca="false">RAW_DATA!B3950</f>
        <v>CUST-7573</v>
      </c>
      <c r="C3954" s="2" t="str">
        <f aca="false">RAW_DATA!C3950</f>
        <v>Women</v>
      </c>
      <c r="D3954" s="2" t="str">
        <f aca="false">RAW_DATA!D3950</f>
        <v>WOM-SAREE-001</v>
      </c>
      <c r="E3954" s="14" t="str">
        <f aca="false">RAW_DATA!E3950</f>
        <v>2024-12-01</v>
      </c>
      <c r="F3954" s="14" t="str">
        <f aca="false">RAW_DATA!F3950</f>
        <v>2024-12-09</v>
      </c>
      <c r="G3954" s="2" t="str">
        <f aca="false">RAW_DATA!G3950</f>
        <v>Bagmati</v>
      </c>
      <c r="H3954" s="4" t="n">
        <f aca="false">RAW_DATA!H3950</f>
        <v>6688.64</v>
      </c>
      <c r="I3954" s="5" t="n">
        <f aca="false">RAW_DATA!I3950</f>
        <v>10</v>
      </c>
      <c r="J3954" s="2" t="str">
        <f aca="false">RAW_DATA!J3950</f>
        <v>No</v>
      </c>
      <c r="K3954" s="15" t="n">
        <f aca="false">IF(AND(F3954&lt;&gt;"",E3954&lt;&gt;""),DATEVALUE(F3954)-DATEVALUE(E3954),"")</f>
        <v>8</v>
      </c>
      <c r="L3954" s="4" t="n">
        <f aca="false">H3954*(1-I3954/100)</f>
        <v>6019.776</v>
      </c>
      <c r="M3954" s="4" t="n">
        <f aca="false">H3954*CALCULATIONS!$B$2</f>
        <v>4013.184</v>
      </c>
      <c r="N3954" s="4" t="n">
        <f aca="false">IF(J3954="Yes",H3954*CALCULATIONS!$B$3,0)</f>
        <v>0</v>
      </c>
      <c r="O3954" s="4" t="n">
        <f aca="false">L3954-M3954-N3954</f>
        <v>2006.592</v>
      </c>
      <c r="P3954" s="16" t="n">
        <f aca="false">IF(L3954&gt;0,O3954/L3954,"")</f>
        <v>0.333333333333333</v>
      </c>
    </row>
    <row r="3955" customFormat="false" ht="15" hidden="false" customHeight="false" outlineLevel="0" collapsed="false">
      <c r="A3955" s="2" t="str">
        <f aca="false">RAW_DATA!A3951</f>
        <v>ORD-103950</v>
      </c>
      <c r="B3955" s="2" t="str">
        <f aca="false">RAW_DATA!B3951</f>
        <v>CUST-2836</v>
      </c>
      <c r="C3955" s="2" t="str">
        <f aca="false">RAW_DATA!C3951</f>
        <v>Men</v>
      </c>
      <c r="D3955" s="2" t="str">
        <f aca="false">RAW_DATA!D3951</f>
        <v>MEN-SHIRT-001</v>
      </c>
      <c r="E3955" s="14" t="str">
        <f aca="false">RAW_DATA!E3951</f>
        <v>2024-06-11</v>
      </c>
      <c r="F3955" s="14" t="str">
        <f aca="false">RAW_DATA!F3951</f>
        <v>2024-06-25</v>
      </c>
      <c r="G3955" s="2" t="str">
        <f aca="false">RAW_DATA!G3951</f>
        <v>Sudurpashchim</v>
      </c>
      <c r="H3955" s="4" t="n">
        <f aca="false">RAW_DATA!H3951</f>
        <v>3433.07</v>
      </c>
      <c r="I3955" s="5" t="n">
        <f aca="false">RAW_DATA!I3951</f>
        <v>15</v>
      </c>
      <c r="J3955" s="2" t="str">
        <f aca="false">RAW_DATA!J3951</f>
        <v>No</v>
      </c>
      <c r="K3955" s="15" t="n">
        <f aca="false">IF(AND(F3955&lt;&gt;"",E3955&lt;&gt;""),DATEVALUE(F3955)-DATEVALUE(E3955),"")</f>
        <v>14</v>
      </c>
      <c r="L3955" s="4" t="n">
        <f aca="false">H3955*(1-I3955/100)</f>
        <v>2918.1095</v>
      </c>
      <c r="M3955" s="4" t="n">
        <f aca="false">H3955*CALCULATIONS!$B$2</f>
        <v>2059.842</v>
      </c>
      <c r="N3955" s="4" t="n">
        <f aca="false">IF(J3955="Yes",H3955*CALCULATIONS!$B$3,0)</f>
        <v>0</v>
      </c>
      <c r="O3955" s="4" t="n">
        <f aca="false">L3955-M3955-N3955</f>
        <v>858.2675</v>
      </c>
      <c r="P3955" s="16" t="n">
        <f aca="false">IF(L3955&gt;0,O3955/L3955,"")</f>
        <v>0.294117647058824</v>
      </c>
    </row>
    <row r="3956" customFormat="false" ht="15" hidden="false" customHeight="false" outlineLevel="0" collapsed="false">
      <c r="A3956" s="2" t="str">
        <f aca="false">RAW_DATA!A3952</f>
        <v>ORD-103951</v>
      </c>
      <c r="B3956" s="2" t="str">
        <f aca="false">RAW_DATA!B3952</f>
        <v>CUST-4934</v>
      </c>
      <c r="C3956" s="2" t="str">
        <f aca="false">RAW_DATA!C3952</f>
        <v>Kids</v>
      </c>
      <c r="D3956" s="2" t="str">
        <f aca="false">RAW_DATA!D3952</f>
        <v>KID-JEANS-001</v>
      </c>
      <c r="E3956" s="14" t="str">
        <f aca="false">RAW_DATA!E3952</f>
        <v>2024-03-02</v>
      </c>
      <c r="F3956" s="14" t="str">
        <f aca="false">RAW_DATA!F3952</f>
        <v>2024-03-16</v>
      </c>
      <c r="G3956" s="2" t="str">
        <f aca="false">RAW_DATA!G3952</f>
        <v>Bagmati</v>
      </c>
      <c r="H3956" s="4" t="n">
        <f aca="false">RAW_DATA!H3952</f>
        <v>13047.15</v>
      </c>
      <c r="I3956" s="5" t="n">
        <f aca="false">RAW_DATA!I3952</f>
        <v>10</v>
      </c>
      <c r="J3956" s="2" t="str">
        <f aca="false">RAW_DATA!J3952</f>
        <v>No</v>
      </c>
      <c r="K3956" s="15" t="n">
        <f aca="false">IF(AND(F3956&lt;&gt;"",E3956&lt;&gt;""),DATEVALUE(F3956)-DATEVALUE(E3956),"")</f>
        <v>14</v>
      </c>
      <c r="L3956" s="4" t="n">
        <f aca="false">H3956*(1-I3956/100)</f>
        <v>11742.435</v>
      </c>
      <c r="M3956" s="4" t="n">
        <f aca="false">H3956*CALCULATIONS!$B$2</f>
        <v>7828.29</v>
      </c>
      <c r="N3956" s="4" t="n">
        <f aca="false">IF(J3956="Yes",H3956*CALCULATIONS!$B$3,0)</f>
        <v>0</v>
      </c>
      <c r="O3956" s="4" t="n">
        <f aca="false">L3956-M3956-N3956</f>
        <v>3914.145</v>
      </c>
      <c r="P3956" s="16" t="n">
        <f aca="false">IF(L3956&gt;0,O3956/L3956,"")</f>
        <v>0.333333333333333</v>
      </c>
    </row>
    <row r="3957" customFormat="false" ht="15" hidden="false" customHeight="false" outlineLevel="0" collapsed="false">
      <c r="A3957" s="2" t="str">
        <f aca="false">RAW_DATA!A3953</f>
        <v>ORD-103952</v>
      </c>
      <c r="B3957" s="2" t="str">
        <f aca="false">RAW_DATA!B3953</f>
        <v>CUST-3862</v>
      </c>
      <c r="C3957" s="2" t="str">
        <f aca="false">RAW_DATA!C3953</f>
        <v>Kids</v>
      </c>
      <c r="D3957" s="2" t="str">
        <f aca="false">RAW_DATA!D3953</f>
        <v>KID-KURTA-001</v>
      </c>
      <c r="E3957" s="14" t="str">
        <f aca="false">RAW_DATA!E3953</f>
        <v>2024-05-24</v>
      </c>
      <c r="F3957" s="14" t="str">
        <f aca="false">RAW_DATA!F3953</f>
        <v>2024-06-01</v>
      </c>
      <c r="G3957" s="2" t="str">
        <f aca="false">RAW_DATA!G3953</f>
        <v>Sudurpashchim</v>
      </c>
      <c r="H3957" s="4" t="n">
        <f aca="false">RAW_DATA!H3953</f>
        <v>7163.67</v>
      </c>
      <c r="I3957" s="5" t="n">
        <f aca="false">RAW_DATA!I3953</f>
        <v>25</v>
      </c>
      <c r="J3957" s="2" t="str">
        <f aca="false">RAW_DATA!J3953</f>
        <v>No</v>
      </c>
      <c r="K3957" s="15" t="n">
        <f aca="false">IF(AND(F3957&lt;&gt;"",E3957&lt;&gt;""),DATEVALUE(F3957)-DATEVALUE(E3957),"")</f>
        <v>8</v>
      </c>
      <c r="L3957" s="4" t="n">
        <f aca="false">H3957*(1-I3957/100)</f>
        <v>5372.7525</v>
      </c>
      <c r="M3957" s="4" t="n">
        <f aca="false">H3957*CALCULATIONS!$B$2</f>
        <v>4298.202</v>
      </c>
      <c r="N3957" s="4" t="n">
        <f aca="false">IF(J3957="Yes",H3957*CALCULATIONS!$B$3,0)</f>
        <v>0</v>
      </c>
      <c r="O3957" s="4" t="n">
        <f aca="false">L3957-M3957-N3957</f>
        <v>1074.5505</v>
      </c>
      <c r="P3957" s="16" t="n">
        <f aca="false">IF(L3957&gt;0,O3957/L3957,"")</f>
        <v>0.2</v>
      </c>
    </row>
    <row r="3958" customFormat="false" ht="15" hidden="false" customHeight="false" outlineLevel="0" collapsed="false">
      <c r="A3958" s="2" t="str">
        <f aca="false">RAW_DATA!A3954</f>
        <v>ORD-103953</v>
      </c>
      <c r="B3958" s="2" t="str">
        <f aca="false">RAW_DATA!B3954</f>
        <v>CUST-7816</v>
      </c>
      <c r="C3958" s="2" t="str">
        <f aca="false">RAW_DATA!C3954</f>
        <v>Men</v>
      </c>
      <c r="D3958" s="2" t="str">
        <f aca="false">RAW_DATA!D3954</f>
        <v>MEN-SHIRT-001</v>
      </c>
      <c r="E3958" s="14" t="str">
        <f aca="false">RAW_DATA!E3954</f>
        <v>2024-05-16</v>
      </c>
      <c r="F3958" s="14" t="str">
        <f aca="false">RAW_DATA!F3954</f>
        <v>2024-05-26</v>
      </c>
      <c r="G3958" s="2" t="str">
        <f aca="false">RAW_DATA!G3954</f>
        <v>Madhesh</v>
      </c>
      <c r="H3958" s="4" t="n">
        <f aca="false">RAW_DATA!H3954</f>
        <v>6654.03</v>
      </c>
      <c r="I3958" s="5" t="n">
        <f aca="false">RAW_DATA!I3954</f>
        <v>0</v>
      </c>
      <c r="J3958" s="2" t="str">
        <f aca="false">RAW_DATA!J3954</f>
        <v>No</v>
      </c>
      <c r="K3958" s="15" t="n">
        <f aca="false">IF(AND(F3958&lt;&gt;"",E3958&lt;&gt;""),DATEVALUE(F3958)-DATEVALUE(E3958),"")</f>
        <v>10</v>
      </c>
      <c r="L3958" s="4" t="n">
        <f aca="false">H3958*(1-I3958/100)</f>
        <v>6654.03</v>
      </c>
      <c r="M3958" s="4" t="n">
        <f aca="false">H3958*CALCULATIONS!$B$2</f>
        <v>3992.418</v>
      </c>
      <c r="N3958" s="4" t="n">
        <f aca="false">IF(J3958="Yes",H3958*CALCULATIONS!$B$3,0)</f>
        <v>0</v>
      </c>
      <c r="O3958" s="4" t="n">
        <f aca="false">L3958-M3958-N3958</f>
        <v>2661.612</v>
      </c>
      <c r="P3958" s="16" t="n">
        <f aca="false">IF(L3958&gt;0,O3958/L3958,"")</f>
        <v>0.4</v>
      </c>
    </row>
    <row r="3959" customFormat="false" ht="15" hidden="false" customHeight="false" outlineLevel="0" collapsed="false">
      <c r="A3959" s="2" t="str">
        <f aca="false">RAW_DATA!A3955</f>
        <v>ORD-103954</v>
      </c>
      <c r="B3959" s="2" t="str">
        <f aca="false">RAW_DATA!B3955</f>
        <v>CUST-9349</v>
      </c>
      <c r="C3959" s="2" t="str">
        <f aca="false">RAW_DATA!C3955</f>
        <v>Women</v>
      </c>
      <c r="D3959" s="2" t="str">
        <f aca="false">RAW_DATA!D3955</f>
        <v>WOM-TOP-001</v>
      </c>
      <c r="E3959" s="14" t="str">
        <f aca="false">RAW_DATA!E3955</f>
        <v>2024-02-27</v>
      </c>
      <c r="F3959" s="14" t="str">
        <f aca="false">RAW_DATA!F3955</f>
        <v>2024-03-04</v>
      </c>
      <c r="G3959" s="2" t="str">
        <f aca="false">RAW_DATA!G3955</f>
        <v>Madhesh</v>
      </c>
      <c r="H3959" s="4" t="n">
        <f aca="false">RAW_DATA!H3955</f>
        <v>8489.45</v>
      </c>
      <c r="I3959" s="5" t="n">
        <f aca="false">RAW_DATA!I3955</f>
        <v>0</v>
      </c>
      <c r="J3959" s="2" t="str">
        <f aca="false">RAW_DATA!J3955</f>
        <v>No</v>
      </c>
      <c r="K3959" s="15" t="n">
        <f aca="false">IF(AND(F3959&lt;&gt;"",E3959&lt;&gt;""),DATEVALUE(F3959)-DATEVALUE(E3959),"")</f>
        <v>6</v>
      </c>
      <c r="L3959" s="4" t="n">
        <f aca="false">H3959*(1-I3959/100)</f>
        <v>8489.45</v>
      </c>
      <c r="M3959" s="4" t="n">
        <f aca="false">H3959*CALCULATIONS!$B$2</f>
        <v>5093.67</v>
      </c>
      <c r="N3959" s="4" t="n">
        <f aca="false">IF(J3959="Yes",H3959*CALCULATIONS!$B$3,0)</f>
        <v>0</v>
      </c>
      <c r="O3959" s="4" t="n">
        <f aca="false">L3959-M3959-N3959</f>
        <v>3395.78</v>
      </c>
      <c r="P3959" s="16" t="n">
        <f aca="false">IF(L3959&gt;0,O3959/L3959,"")</f>
        <v>0.4</v>
      </c>
    </row>
    <row r="3960" customFormat="false" ht="15" hidden="false" customHeight="false" outlineLevel="0" collapsed="false">
      <c r="A3960" s="2" t="str">
        <f aca="false">RAW_DATA!A3956</f>
        <v>ORD-103955</v>
      </c>
      <c r="B3960" s="2" t="str">
        <f aca="false">RAW_DATA!B3956</f>
        <v>CUST-6457</v>
      </c>
      <c r="C3960" s="2" t="str">
        <f aca="false">RAW_DATA!C3956</f>
        <v>Women</v>
      </c>
      <c r="D3960" s="2" t="str">
        <f aca="false">RAW_DATA!D3956</f>
        <v>WOM-JEANS-001</v>
      </c>
      <c r="E3960" s="14" t="str">
        <f aca="false">RAW_DATA!E3956</f>
        <v>2024-11-10</v>
      </c>
      <c r="F3960" s="14" t="str">
        <f aca="false">RAW_DATA!F3956</f>
        <v>2024-11-22</v>
      </c>
      <c r="G3960" s="2" t="str">
        <f aca="false">RAW_DATA!G3956</f>
        <v>Madhesh</v>
      </c>
      <c r="H3960" s="4" t="n">
        <f aca="false">RAW_DATA!H3956</f>
        <v>3961.99</v>
      </c>
      <c r="I3960" s="5" t="n">
        <f aca="false">RAW_DATA!I3956</f>
        <v>20</v>
      </c>
      <c r="J3960" s="2" t="str">
        <f aca="false">RAW_DATA!J3956</f>
        <v>No</v>
      </c>
      <c r="K3960" s="15" t="n">
        <f aca="false">IF(AND(F3960&lt;&gt;"",E3960&lt;&gt;""),DATEVALUE(F3960)-DATEVALUE(E3960),"")</f>
        <v>12</v>
      </c>
      <c r="L3960" s="4" t="n">
        <f aca="false">H3960*(1-I3960/100)</f>
        <v>3169.592</v>
      </c>
      <c r="M3960" s="4" t="n">
        <f aca="false">H3960*CALCULATIONS!$B$2</f>
        <v>2377.194</v>
      </c>
      <c r="N3960" s="4" t="n">
        <f aca="false">IF(J3960="Yes",H3960*CALCULATIONS!$B$3,0)</f>
        <v>0</v>
      </c>
      <c r="O3960" s="4" t="n">
        <f aca="false">L3960-M3960-N3960</f>
        <v>792.398</v>
      </c>
      <c r="P3960" s="16" t="n">
        <f aca="false">IF(L3960&gt;0,O3960/L3960,"")</f>
        <v>0.25</v>
      </c>
    </row>
    <row r="3961" customFormat="false" ht="15" hidden="false" customHeight="false" outlineLevel="0" collapsed="false">
      <c r="A3961" s="2" t="str">
        <f aca="false">RAW_DATA!A3957</f>
        <v>ORD-103956</v>
      </c>
      <c r="B3961" s="2" t="str">
        <f aca="false">RAW_DATA!B3957</f>
        <v>CUST-3034</v>
      </c>
      <c r="C3961" s="2" t="str">
        <f aca="false">RAW_DATA!C3957</f>
        <v>Women</v>
      </c>
      <c r="D3961" s="2" t="str">
        <f aca="false">RAW_DATA!D3957</f>
        <v>WOM-JEANS-001</v>
      </c>
      <c r="E3961" s="14" t="str">
        <f aca="false">RAW_DATA!E3957</f>
        <v>2024-11-05</v>
      </c>
      <c r="F3961" s="14" t="str">
        <f aca="false">RAW_DATA!F3957</f>
        <v>2024-11-11</v>
      </c>
      <c r="G3961" s="2" t="str">
        <f aca="false">RAW_DATA!G3957</f>
        <v>Bagmati</v>
      </c>
      <c r="H3961" s="4" t="n">
        <f aca="false">RAW_DATA!H3957</f>
        <v>5906.23</v>
      </c>
      <c r="I3961" s="5" t="n">
        <f aca="false">RAW_DATA!I3957</f>
        <v>5</v>
      </c>
      <c r="J3961" s="2" t="str">
        <f aca="false">RAW_DATA!J3957</f>
        <v>No</v>
      </c>
      <c r="K3961" s="15" t="n">
        <f aca="false">IF(AND(F3961&lt;&gt;"",E3961&lt;&gt;""),DATEVALUE(F3961)-DATEVALUE(E3961),"")</f>
        <v>6</v>
      </c>
      <c r="L3961" s="4" t="n">
        <f aca="false">H3961*(1-I3961/100)</f>
        <v>5610.9185</v>
      </c>
      <c r="M3961" s="4" t="n">
        <f aca="false">H3961*CALCULATIONS!$B$2</f>
        <v>3543.738</v>
      </c>
      <c r="N3961" s="4" t="n">
        <f aca="false">IF(J3961="Yes",H3961*CALCULATIONS!$B$3,0)</f>
        <v>0</v>
      </c>
      <c r="O3961" s="4" t="n">
        <f aca="false">L3961-M3961-N3961</f>
        <v>2067.1805</v>
      </c>
      <c r="P3961" s="16" t="n">
        <f aca="false">IF(L3961&gt;0,O3961/L3961,"")</f>
        <v>0.368421052631579</v>
      </c>
    </row>
    <row r="3962" customFormat="false" ht="15" hidden="false" customHeight="false" outlineLevel="0" collapsed="false">
      <c r="A3962" s="2" t="str">
        <f aca="false">RAW_DATA!A3958</f>
        <v>ORD-103957</v>
      </c>
      <c r="B3962" s="2" t="str">
        <f aca="false">RAW_DATA!B3958</f>
        <v>CUST-5164</v>
      </c>
      <c r="C3962" s="2" t="str">
        <f aca="false">RAW_DATA!C3958</f>
        <v>Men</v>
      </c>
      <c r="D3962" s="2" t="str">
        <f aca="false">RAW_DATA!D3958</f>
        <v>MEN-JEANS-001</v>
      </c>
      <c r="E3962" s="14" t="str">
        <f aca="false">RAW_DATA!E3958</f>
        <v>2024-04-12</v>
      </c>
      <c r="F3962" s="14" t="str">
        <f aca="false">RAW_DATA!F3958</f>
        <v>2024-04-14</v>
      </c>
      <c r="G3962" s="2" t="str">
        <f aca="false">RAW_DATA!G3958</f>
        <v>Lumbini</v>
      </c>
      <c r="H3962" s="4" t="n">
        <f aca="false">RAW_DATA!H3958</f>
        <v>1663.68</v>
      </c>
      <c r="I3962" s="5" t="n">
        <f aca="false">RAW_DATA!I3958</f>
        <v>30</v>
      </c>
      <c r="J3962" s="2" t="str">
        <f aca="false">RAW_DATA!J3958</f>
        <v>No</v>
      </c>
      <c r="K3962" s="15" t="n">
        <f aca="false">IF(AND(F3962&lt;&gt;"",E3962&lt;&gt;""),DATEVALUE(F3962)-DATEVALUE(E3962),"")</f>
        <v>2</v>
      </c>
      <c r="L3962" s="4" t="n">
        <f aca="false">H3962*(1-I3962/100)</f>
        <v>1164.576</v>
      </c>
      <c r="M3962" s="4" t="n">
        <f aca="false">H3962*CALCULATIONS!$B$2</f>
        <v>998.208</v>
      </c>
      <c r="N3962" s="4" t="n">
        <f aca="false">IF(J3962="Yes",H3962*CALCULATIONS!$B$3,0)</f>
        <v>0</v>
      </c>
      <c r="O3962" s="4" t="n">
        <f aca="false">L3962-M3962-N3962</f>
        <v>166.368</v>
      </c>
      <c r="P3962" s="16" t="n">
        <f aca="false">IF(L3962&gt;0,O3962/L3962,"")</f>
        <v>0.142857142857143</v>
      </c>
    </row>
    <row r="3963" customFormat="false" ht="15" hidden="false" customHeight="false" outlineLevel="0" collapsed="false">
      <c r="A3963" s="2" t="str">
        <f aca="false">RAW_DATA!A3959</f>
        <v>ORD-103958</v>
      </c>
      <c r="B3963" s="2" t="str">
        <f aca="false">RAW_DATA!B3959</f>
        <v>CUST-4099</v>
      </c>
      <c r="C3963" s="2" t="str">
        <f aca="false">RAW_DATA!C3959</f>
        <v>Women</v>
      </c>
      <c r="D3963" s="2" t="str">
        <f aca="false">RAW_DATA!D3959</f>
        <v>WOM-SCARF-001</v>
      </c>
      <c r="E3963" s="14" t="str">
        <f aca="false">RAW_DATA!E3959</f>
        <v>2024-02-27</v>
      </c>
      <c r="F3963" s="14" t="str">
        <f aca="false">RAW_DATA!F3959</f>
        <v>2024-03-04</v>
      </c>
      <c r="G3963" s="2" t="str">
        <f aca="false">RAW_DATA!G3959</f>
        <v>Bagmati</v>
      </c>
      <c r="H3963" s="4" t="n">
        <f aca="false">RAW_DATA!H3959</f>
        <v>12242.91</v>
      </c>
      <c r="I3963" s="5" t="n">
        <f aca="false">RAW_DATA!I3959</f>
        <v>15</v>
      </c>
      <c r="J3963" s="2" t="str">
        <f aca="false">RAW_DATA!J3959</f>
        <v>No</v>
      </c>
      <c r="K3963" s="15" t="n">
        <f aca="false">IF(AND(F3963&lt;&gt;"",E3963&lt;&gt;""),DATEVALUE(F3963)-DATEVALUE(E3963),"")</f>
        <v>6</v>
      </c>
      <c r="L3963" s="4" t="n">
        <f aca="false">H3963*(1-I3963/100)</f>
        <v>10406.4735</v>
      </c>
      <c r="M3963" s="4" t="n">
        <f aca="false">H3963*CALCULATIONS!$B$2</f>
        <v>7345.746</v>
      </c>
      <c r="N3963" s="4" t="n">
        <f aca="false">IF(J3963="Yes",H3963*CALCULATIONS!$B$3,0)</f>
        <v>0</v>
      </c>
      <c r="O3963" s="4" t="n">
        <f aca="false">L3963-M3963-N3963</f>
        <v>3060.7275</v>
      </c>
      <c r="P3963" s="16" t="n">
        <f aca="false">IF(L3963&gt;0,O3963/L3963,"")</f>
        <v>0.294117647058824</v>
      </c>
    </row>
    <row r="3964" customFormat="false" ht="15" hidden="false" customHeight="false" outlineLevel="0" collapsed="false">
      <c r="A3964" s="2" t="str">
        <f aca="false">RAW_DATA!A3960</f>
        <v>ORD-103959</v>
      </c>
      <c r="B3964" s="2" t="str">
        <f aca="false">RAW_DATA!B3960</f>
        <v>CUST-4551</v>
      </c>
      <c r="C3964" s="2" t="str">
        <f aca="false">RAW_DATA!C3960</f>
        <v>Men</v>
      </c>
      <c r="D3964" s="2" t="str">
        <f aca="false">RAW_DATA!D3960</f>
        <v>MEN-JEANS-002</v>
      </c>
      <c r="E3964" s="14" t="str">
        <f aca="false">RAW_DATA!E3960</f>
        <v>2024-05-05</v>
      </c>
      <c r="F3964" s="14" t="str">
        <f aca="false">RAW_DATA!F3960</f>
        <v>2024-05-13</v>
      </c>
      <c r="G3964" s="2" t="str">
        <f aca="false">RAW_DATA!G3960</f>
        <v>Lumbini</v>
      </c>
      <c r="H3964" s="4" t="n">
        <f aca="false">RAW_DATA!H3960</f>
        <v>9593.15</v>
      </c>
      <c r="I3964" s="5" t="n">
        <f aca="false">RAW_DATA!I3960</f>
        <v>5</v>
      </c>
      <c r="J3964" s="2" t="str">
        <f aca="false">RAW_DATA!J3960</f>
        <v>No</v>
      </c>
      <c r="K3964" s="15" t="n">
        <f aca="false">IF(AND(F3964&lt;&gt;"",E3964&lt;&gt;""),DATEVALUE(F3964)-DATEVALUE(E3964),"")</f>
        <v>8</v>
      </c>
      <c r="L3964" s="4" t="n">
        <f aca="false">H3964*(1-I3964/100)</f>
        <v>9113.4925</v>
      </c>
      <c r="M3964" s="4" t="n">
        <f aca="false">H3964*CALCULATIONS!$B$2</f>
        <v>5755.89</v>
      </c>
      <c r="N3964" s="4" t="n">
        <f aca="false">IF(J3964="Yes",H3964*CALCULATIONS!$B$3,0)</f>
        <v>0</v>
      </c>
      <c r="O3964" s="4" t="n">
        <f aca="false">L3964-M3964-N3964</f>
        <v>3357.6025</v>
      </c>
      <c r="P3964" s="16" t="n">
        <f aca="false">IF(L3964&gt;0,O3964/L3964,"")</f>
        <v>0.368421052631579</v>
      </c>
    </row>
    <row r="3965" customFormat="false" ht="15" hidden="false" customHeight="false" outlineLevel="0" collapsed="false">
      <c r="A3965" s="2" t="str">
        <f aca="false">RAW_DATA!A3961</f>
        <v>ORD-103960</v>
      </c>
      <c r="B3965" s="2" t="str">
        <f aca="false">RAW_DATA!B3961</f>
        <v>CUST-6431</v>
      </c>
      <c r="C3965" s="2" t="str">
        <f aca="false">RAW_DATA!C3961</f>
        <v>Men</v>
      </c>
      <c r="D3965" s="2" t="str">
        <f aca="false">RAW_DATA!D3961</f>
        <v>MEN-POLO-001</v>
      </c>
      <c r="E3965" s="14" t="str">
        <f aca="false">RAW_DATA!E3961</f>
        <v>2024-09-01</v>
      </c>
      <c r="F3965" s="14" t="str">
        <f aca="false">RAW_DATA!F3961</f>
        <v>2024-09-06</v>
      </c>
      <c r="G3965" s="2" t="str">
        <f aca="false">RAW_DATA!G3961</f>
        <v>Gandaki</v>
      </c>
      <c r="H3965" s="4" t="n">
        <f aca="false">RAW_DATA!H3961</f>
        <v>12068.71</v>
      </c>
      <c r="I3965" s="5" t="n">
        <f aca="false">RAW_DATA!I3961</f>
        <v>20</v>
      </c>
      <c r="J3965" s="2" t="str">
        <f aca="false">RAW_DATA!J3961</f>
        <v>No</v>
      </c>
      <c r="K3965" s="15" t="n">
        <f aca="false">IF(AND(F3965&lt;&gt;"",E3965&lt;&gt;""),DATEVALUE(F3965)-DATEVALUE(E3965),"")</f>
        <v>5</v>
      </c>
      <c r="L3965" s="4" t="n">
        <f aca="false">H3965*(1-I3965/100)</f>
        <v>9654.968</v>
      </c>
      <c r="M3965" s="4" t="n">
        <f aca="false">H3965*CALCULATIONS!$B$2</f>
        <v>7241.226</v>
      </c>
      <c r="N3965" s="4" t="n">
        <f aca="false">IF(J3965="Yes",H3965*CALCULATIONS!$B$3,0)</f>
        <v>0</v>
      </c>
      <c r="O3965" s="4" t="n">
        <f aca="false">L3965-M3965-N3965</f>
        <v>2413.742</v>
      </c>
      <c r="P3965" s="16" t="n">
        <f aca="false">IF(L3965&gt;0,O3965/L3965,"")</f>
        <v>0.25</v>
      </c>
    </row>
    <row r="3966" customFormat="false" ht="15" hidden="false" customHeight="false" outlineLevel="0" collapsed="false">
      <c r="A3966" s="2" t="str">
        <f aca="false">RAW_DATA!A3962</f>
        <v>ORD-103961</v>
      </c>
      <c r="B3966" s="2" t="str">
        <f aca="false">RAW_DATA!B3962</f>
        <v>CUST-9260</v>
      </c>
      <c r="C3966" s="2" t="str">
        <f aca="false">RAW_DATA!C3962</f>
        <v>Men</v>
      </c>
      <c r="D3966" s="2" t="str">
        <f aca="false">RAW_DATA!D3962</f>
        <v>MEN-JEANS-001</v>
      </c>
      <c r="E3966" s="14" t="str">
        <f aca="false">RAW_DATA!E3962</f>
        <v>2024-10-08</v>
      </c>
      <c r="F3966" s="14" t="str">
        <f aca="false">RAW_DATA!F3962</f>
        <v>2024-10-21</v>
      </c>
      <c r="G3966" s="2" t="str">
        <f aca="false">RAW_DATA!G3962</f>
        <v>Bagmati</v>
      </c>
      <c r="H3966" s="4" t="n">
        <f aca="false">RAW_DATA!H3962</f>
        <v>10295.28</v>
      </c>
      <c r="I3966" s="5" t="n">
        <f aca="false">RAW_DATA!I3962</f>
        <v>20</v>
      </c>
      <c r="J3966" s="2" t="str">
        <f aca="false">RAW_DATA!J3962</f>
        <v>No</v>
      </c>
      <c r="K3966" s="15" t="n">
        <f aca="false">IF(AND(F3966&lt;&gt;"",E3966&lt;&gt;""),DATEVALUE(F3966)-DATEVALUE(E3966),"")</f>
        <v>13</v>
      </c>
      <c r="L3966" s="4" t="n">
        <f aca="false">H3966*(1-I3966/100)</f>
        <v>8236.224</v>
      </c>
      <c r="M3966" s="4" t="n">
        <f aca="false">H3966*CALCULATIONS!$B$2</f>
        <v>6177.168</v>
      </c>
      <c r="N3966" s="4" t="n">
        <f aca="false">IF(J3966="Yes",H3966*CALCULATIONS!$B$3,0)</f>
        <v>0</v>
      </c>
      <c r="O3966" s="4" t="n">
        <f aca="false">L3966-M3966-N3966</f>
        <v>2059.056</v>
      </c>
      <c r="P3966" s="16" t="n">
        <f aca="false">IF(L3966&gt;0,O3966/L3966,"")</f>
        <v>0.25</v>
      </c>
    </row>
    <row r="3967" customFormat="false" ht="15" hidden="false" customHeight="false" outlineLevel="0" collapsed="false">
      <c r="A3967" s="2" t="str">
        <f aca="false">RAW_DATA!A3963</f>
        <v>ORD-103962</v>
      </c>
      <c r="B3967" s="2" t="str">
        <f aca="false">RAW_DATA!B3963</f>
        <v>CUST-7035</v>
      </c>
      <c r="C3967" s="2" t="str">
        <f aca="false">RAW_DATA!C3963</f>
        <v>Men</v>
      </c>
      <c r="D3967" s="2" t="str">
        <f aca="false">RAW_DATA!D3963</f>
        <v>MEN-JEANS-001</v>
      </c>
      <c r="E3967" s="14" t="str">
        <f aca="false">RAW_DATA!E3963</f>
        <v>2024-12-06</v>
      </c>
      <c r="F3967" s="14" t="str">
        <f aca="false">RAW_DATA!F3963</f>
        <v>2024-12-12</v>
      </c>
      <c r="G3967" s="2" t="str">
        <f aca="false">RAW_DATA!G3963</f>
        <v>Gandaki</v>
      </c>
      <c r="H3967" s="4" t="n">
        <f aca="false">RAW_DATA!H3963</f>
        <v>9067.91</v>
      </c>
      <c r="I3967" s="5" t="n">
        <f aca="false">RAW_DATA!I3963</f>
        <v>15</v>
      </c>
      <c r="J3967" s="2" t="str">
        <f aca="false">RAW_DATA!J3963</f>
        <v>No</v>
      </c>
      <c r="K3967" s="15" t="n">
        <f aca="false">IF(AND(F3967&lt;&gt;"",E3967&lt;&gt;""),DATEVALUE(F3967)-DATEVALUE(E3967),"")</f>
        <v>6</v>
      </c>
      <c r="L3967" s="4" t="n">
        <f aca="false">H3967*(1-I3967/100)</f>
        <v>7707.7235</v>
      </c>
      <c r="M3967" s="4" t="n">
        <f aca="false">H3967*CALCULATIONS!$B$2</f>
        <v>5440.746</v>
      </c>
      <c r="N3967" s="4" t="n">
        <f aca="false">IF(J3967="Yes",H3967*CALCULATIONS!$B$3,0)</f>
        <v>0</v>
      </c>
      <c r="O3967" s="4" t="n">
        <f aca="false">L3967-M3967-N3967</f>
        <v>2266.9775</v>
      </c>
      <c r="P3967" s="16" t="n">
        <f aca="false">IF(L3967&gt;0,O3967/L3967,"")</f>
        <v>0.294117647058824</v>
      </c>
    </row>
    <row r="3968" customFormat="false" ht="15" hidden="false" customHeight="false" outlineLevel="0" collapsed="false">
      <c r="A3968" s="2" t="str">
        <f aca="false">RAW_DATA!A3964</f>
        <v>ORD-103963</v>
      </c>
      <c r="B3968" s="2" t="str">
        <f aca="false">RAW_DATA!B3964</f>
        <v>CUST-8538</v>
      </c>
      <c r="C3968" s="2" t="str">
        <f aca="false">RAW_DATA!C3964</f>
        <v>Men</v>
      </c>
      <c r="D3968" s="2" t="str">
        <f aca="false">RAW_DATA!D3964</f>
        <v>MEN-JEANS-002</v>
      </c>
      <c r="E3968" s="14" t="str">
        <f aca="false">RAW_DATA!E3964</f>
        <v>2024-03-11</v>
      </c>
      <c r="F3968" s="14" t="str">
        <f aca="false">RAW_DATA!F3964</f>
        <v>2024-03-17</v>
      </c>
      <c r="G3968" s="2" t="str">
        <f aca="false">RAW_DATA!G3964</f>
        <v>Gandaki</v>
      </c>
      <c r="H3968" s="4" t="n">
        <f aca="false">RAW_DATA!H3964</f>
        <v>12109.33</v>
      </c>
      <c r="I3968" s="5" t="n">
        <f aca="false">RAW_DATA!I3964</f>
        <v>5</v>
      </c>
      <c r="J3968" s="2" t="str">
        <f aca="false">RAW_DATA!J3964</f>
        <v>Yes</v>
      </c>
      <c r="K3968" s="15" t="n">
        <f aca="false">IF(AND(F3968&lt;&gt;"",E3968&lt;&gt;""),DATEVALUE(F3968)-DATEVALUE(E3968),"")</f>
        <v>6</v>
      </c>
      <c r="L3968" s="4" t="n">
        <f aca="false">H3968*(1-I3968/100)</f>
        <v>11503.8635</v>
      </c>
      <c r="M3968" s="4" t="n">
        <f aca="false">H3968*CALCULATIONS!$B$2</f>
        <v>7265.598</v>
      </c>
      <c r="N3968" s="4" t="n">
        <f aca="false">IF(J3968="Yes",H3968*CALCULATIONS!$B$3,0)</f>
        <v>2421.866</v>
      </c>
      <c r="O3968" s="4" t="n">
        <f aca="false">L3968-M3968-N3968</f>
        <v>1816.3995</v>
      </c>
      <c r="P3968" s="16" t="n">
        <f aca="false">IF(L3968&gt;0,O3968/L3968,"")</f>
        <v>0.157894736842105</v>
      </c>
    </row>
    <row r="3969" customFormat="false" ht="15" hidden="false" customHeight="false" outlineLevel="0" collapsed="false">
      <c r="A3969" s="2" t="str">
        <f aca="false">RAW_DATA!A3965</f>
        <v>ORD-103964</v>
      </c>
      <c r="B3969" s="2" t="str">
        <f aca="false">RAW_DATA!B3965</f>
        <v>CUST-8198</v>
      </c>
      <c r="C3969" s="2" t="str">
        <f aca="false">RAW_DATA!C3965</f>
        <v>Women</v>
      </c>
      <c r="D3969" s="2" t="str">
        <f aca="false">RAW_DATA!D3965</f>
        <v>WOM-BLOUSE-001</v>
      </c>
      <c r="E3969" s="14" t="str">
        <f aca="false">RAW_DATA!E3965</f>
        <v>2024-10-17</v>
      </c>
      <c r="F3969" s="14" t="str">
        <f aca="false">RAW_DATA!F3965</f>
        <v>2024-10-24</v>
      </c>
      <c r="G3969" s="2" t="str">
        <f aca="false">RAW_DATA!G3965</f>
        <v>Sudurpashchim</v>
      </c>
      <c r="H3969" s="4" t="n">
        <f aca="false">RAW_DATA!H3965</f>
        <v>12001.63</v>
      </c>
      <c r="I3969" s="5" t="n">
        <f aca="false">RAW_DATA!I3965</f>
        <v>0</v>
      </c>
      <c r="J3969" s="2" t="str">
        <f aca="false">RAW_DATA!J3965</f>
        <v>No</v>
      </c>
      <c r="K3969" s="15" t="n">
        <f aca="false">IF(AND(F3969&lt;&gt;"",E3969&lt;&gt;""),DATEVALUE(F3969)-DATEVALUE(E3969),"")</f>
        <v>7</v>
      </c>
      <c r="L3969" s="4" t="n">
        <f aca="false">H3969*(1-I3969/100)</f>
        <v>12001.63</v>
      </c>
      <c r="M3969" s="4" t="n">
        <f aca="false">H3969*CALCULATIONS!$B$2</f>
        <v>7200.978</v>
      </c>
      <c r="N3969" s="4" t="n">
        <f aca="false">IF(J3969="Yes",H3969*CALCULATIONS!$B$3,0)</f>
        <v>0</v>
      </c>
      <c r="O3969" s="4" t="n">
        <f aca="false">L3969-M3969-N3969</f>
        <v>4800.652</v>
      </c>
      <c r="P3969" s="16" t="n">
        <f aca="false">IF(L3969&gt;0,O3969/L3969,"")</f>
        <v>0.4</v>
      </c>
    </row>
    <row r="3970" customFormat="false" ht="15" hidden="false" customHeight="false" outlineLevel="0" collapsed="false">
      <c r="A3970" s="2" t="str">
        <f aca="false">RAW_DATA!A3966</f>
        <v>ORD-103965</v>
      </c>
      <c r="B3970" s="2" t="str">
        <f aca="false">RAW_DATA!B3966</f>
        <v>CUST-2292</v>
      </c>
      <c r="C3970" s="2" t="str">
        <f aca="false">RAW_DATA!C3966</f>
        <v>Men</v>
      </c>
      <c r="D3970" s="2" t="str">
        <f aca="false">RAW_DATA!D3966</f>
        <v>MEN-SHIRT-001</v>
      </c>
      <c r="E3970" s="14" t="str">
        <f aca="false">RAW_DATA!E3966</f>
        <v>2024-09-10</v>
      </c>
      <c r="F3970" s="14" t="str">
        <f aca="false">RAW_DATA!F3966</f>
        <v>2024-09-18</v>
      </c>
      <c r="G3970" s="2" t="str">
        <f aca="false">RAW_DATA!G3966</f>
        <v>Madhesh</v>
      </c>
      <c r="H3970" s="4" t="n">
        <f aca="false">RAW_DATA!H3966</f>
        <v>10544.49</v>
      </c>
      <c r="I3970" s="5" t="n">
        <f aca="false">RAW_DATA!I3966</f>
        <v>15</v>
      </c>
      <c r="J3970" s="2" t="str">
        <f aca="false">RAW_DATA!J3966</f>
        <v>No</v>
      </c>
      <c r="K3970" s="15" t="n">
        <f aca="false">IF(AND(F3970&lt;&gt;"",E3970&lt;&gt;""),DATEVALUE(F3970)-DATEVALUE(E3970),"")</f>
        <v>8</v>
      </c>
      <c r="L3970" s="4" t="n">
        <f aca="false">H3970*(1-I3970/100)</f>
        <v>8962.8165</v>
      </c>
      <c r="M3970" s="4" t="n">
        <f aca="false">H3970*CALCULATIONS!$B$2</f>
        <v>6326.694</v>
      </c>
      <c r="N3970" s="4" t="n">
        <f aca="false">IF(J3970="Yes",H3970*CALCULATIONS!$B$3,0)</f>
        <v>0</v>
      </c>
      <c r="O3970" s="4" t="n">
        <f aca="false">L3970-M3970-N3970</f>
        <v>2636.1225</v>
      </c>
      <c r="P3970" s="16" t="n">
        <f aca="false">IF(L3970&gt;0,O3970/L3970,"")</f>
        <v>0.294117647058824</v>
      </c>
    </row>
    <row r="3971" customFormat="false" ht="15" hidden="false" customHeight="false" outlineLevel="0" collapsed="false">
      <c r="A3971" s="2" t="str">
        <f aca="false">RAW_DATA!A3967</f>
        <v>ORD-103966</v>
      </c>
      <c r="B3971" s="2" t="str">
        <f aca="false">RAW_DATA!B3967</f>
        <v>CUST-6730</v>
      </c>
      <c r="C3971" s="2" t="str">
        <f aca="false">RAW_DATA!C3967</f>
        <v>Women</v>
      </c>
      <c r="D3971" s="2" t="str">
        <f aca="false">RAW_DATA!D3967</f>
        <v>WOM-TOP-001</v>
      </c>
      <c r="E3971" s="14" t="str">
        <f aca="false">RAW_DATA!E3967</f>
        <v>2024-04-18</v>
      </c>
      <c r="F3971" s="14" t="str">
        <f aca="false">RAW_DATA!F3967</f>
        <v>2024-04-22</v>
      </c>
      <c r="G3971" s="2" t="str">
        <f aca="false">RAW_DATA!G3967</f>
        <v>Bagmati</v>
      </c>
      <c r="H3971" s="4" t="n">
        <f aca="false">RAW_DATA!H3967</f>
        <v>10205.1</v>
      </c>
      <c r="I3971" s="5" t="n">
        <f aca="false">RAW_DATA!I3967</f>
        <v>5</v>
      </c>
      <c r="J3971" s="2" t="str">
        <f aca="false">RAW_DATA!J3967</f>
        <v>No</v>
      </c>
      <c r="K3971" s="15" t="n">
        <f aca="false">IF(AND(F3971&lt;&gt;"",E3971&lt;&gt;""),DATEVALUE(F3971)-DATEVALUE(E3971),"")</f>
        <v>4</v>
      </c>
      <c r="L3971" s="4" t="n">
        <f aca="false">H3971*(1-I3971/100)</f>
        <v>9694.845</v>
      </c>
      <c r="M3971" s="4" t="n">
        <f aca="false">H3971*CALCULATIONS!$B$2</f>
        <v>6123.06</v>
      </c>
      <c r="N3971" s="4" t="n">
        <f aca="false">IF(J3971="Yes",H3971*CALCULATIONS!$B$3,0)</f>
        <v>0</v>
      </c>
      <c r="O3971" s="4" t="n">
        <f aca="false">L3971-M3971-N3971</f>
        <v>3571.785</v>
      </c>
      <c r="P3971" s="16" t="n">
        <f aca="false">IF(L3971&gt;0,O3971/L3971,"")</f>
        <v>0.368421052631579</v>
      </c>
    </row>
    <row r="3972" customFormat="false" ht="15" hidden="false" customHeight="false" outlineLevel="0" collapsed="false">
      <c r="A3972" s="2" t="str">
        <f aca="false">RAW_DATA!A3968</f>
        <v>ORD-103967</v>
      </c>
      <c r="B3972" s="2" t="str">
        <f aca="false">RAW_DATA!B3968</f>
        <v>CUST-8527</v>
      </c>
      <c r="C3972" s="2" t="str">
        <f aca="false">RAW_DATA!C3968</f>
        <v>Men</v>
      </c>
      <c r="D3972" s="2" t="str">
        <f aca="false">RAW_DATA!D3968</f>
        <v>MEN-SHIRT-002</v>
      </c>
      <c r="E3972" s="14" t="str">
        <f aca="false">RAW_DATA!E3968</f>
        <v>2024-01-17</v>
      </c>
      <c r="F3972" s="14" t="str">
        <f aca="false">RAW_DATA!F3968</f>
        <v>2024-01-27</v>
      </c>
      <c r="G3972" s="2" t="str">
        <f aca="false">RAW_DATA!G3968</f>
        <v>Bagmati</v>
      </c>
      <c r="H3972" s="4" t="n">
        <f aca="false">RAW_DATA!H3968</f>
        <v>7676.83</v>
      </c>
      <c r="I3972" s="5" t="n">
        <f aca="false">RAW_DATA!I3968</f>
        <v>10</v>
      </c>
      <c r="J3972" s="2" t="str">
        <f aca="false">RAW_DATA!J3968</f>
        <v>Yes</v>
      </c>
      <c r="K3972" s="15" t="n">
        <f aca="false">IF(AND(F3972&lt;&gt;"",E3972&lt;&gt;""),DATEVALUE(F3972)-DATEVALUE(E3972),"")</f>
        <v>10</v>
      </c>
      <c r="L3972" s="4" t="n">
        <f aca="false">H3972*(1-I3972/100)</f>
        <v>6909.147</v>
      </c>
      <c r="M3972" s="4" t="n">
        <f aca="false">H3972*CALCULATIONS!$B$2</f>
        <v>4606.098</v>
      </c>
      <c r="N3972" s="4" t="n">
        <f aca="false">IF(J3972="Yes",H3972*CALCULATIONS!$B$3,0)</f>
        <v>1535.366</v>
      </c>
      <c r="O3972" s="4" t="n">
        <f aca="false">L3972-M3972-N3972</f>
        <v>767.683</v>
      </c>
      <c r="P3972" s="16" t="n">
        <f aca="false">IF(L3972&gt;0,O3972/L3972,"")</f>
        <v>0.111111111111111</v>
      </c>
    </row>
    <row r="3973" customFormat="false" ht="15" hidden="false" customHeight="false" outlineLevel="0" collapsed="false">
      <c r="A3973" s="2" t="str">
        <f aca="false">RAW_DATA!A3969</f>
        <v>ORD-103968</v>
      </c>
      <c r="B3973" s="2" t="str">
        <f aca="false">RAW_DATA!B3969</f>
        <v>CUST-7113</v>
      </c>
      <c r="C3973" s="2" t="str">
        <f aca="false">RAW_DATA!C3969</f>
        <v>Men</v>
      </c>
      <c r="D3973" s="2" t="str">
        <f aca="false">RAW_DATA!D3969</f>
        <v>MEN-KURTA-001</v>
      </c>
      <c r="E3973" s="14" t="str">
        <f aca="false">RAW_DATA!E3969</f>
        <v>2024-04-06</v>
      </c>
      <c r="F3973" s="14" t="str">
        <f aca="false">RAW_DATA!F3969</f>
        <v>2024-04-11</v>
      </c>
      <c r="G3973" s="2" t="str">
        <f aca="false">RAW_DATA!G3969</f>
        <v>Bagmati</v>
      </c>
      <c r="H3973" s="4" t="n">
        <f aca="false">RAW_DATA!H3969</f>
        <v>11129.56</v>
      </c>
      <c r="I3973" s="5" t="n">
        <f aca="false">RAW_DATA!I3969</f>
        <v>0</v>
      </c>
      <c r="J3973" s="2" t="str">
        <f aca="false">RAW_DATA!J3969</f>
        <v>No</v>
      </c>
      <c r="K3973" s="15" t="n">
        <f aca="false">IF(AND(F3973&lt;&gt;"",E3973&lt;&gt;""),DATEVALUE(F3973)-DATEVALUE(E3973),"")</f>
        <v>5</v>
      </c>
      <c r="L3973" s="4" t="n">
        <f aca="false">H3973*(1-I3973/100)</f>
        <v>11129.56</v>
      </c>
      <c r="M3973" s="4" t="n">
        <f aca="false">H3973*CALCULATIONS!$B$2</f>
        <v>6677.736</v>
      </c>
      <c r="N3973" s="4" t="n">
        <f aca="false">IF(J3973="Yes",H3973*CALCULATIONS!$B$3,0)</f>
        <v>0</v>
      </c>
      <c r="O3973" s="4" t="n">
        <f aca="false">L3973-M3973-N3973</f>
        <v>4451.824</v>
      </c>
      <c r="P3973" s="16" t="n">
        <f aca="false">IF(L3973&gt;0,O3973/L3973,"")</f>
        <v>0.4</v>
      </c>
    </row>
    <row r="3974" customFormat="false" ht="15" hidden="false" customHeight="false" outlineLevel="0" collapsed="false">
      <c r="A3974" s="2" t="str">
        <f aca="false">RAW_DATA!A3970</f>
        <v>ORD-103969</v>
      </c>
      <c r="B3974" s="2" t="str">
        <f aca="false">RAW_DATA!B3970</f>
        <v>CUST-7667</v>
      </c>
      <c r="C3974" s="2" t="str">
        <f aca="false">RAW_DATA!C3970</f>
        <v>Women</v>
      </c>
      <c r="D3974" s="2" t="str">
        <f aca="false">RAW_DATA!D3970</f>
        <v>WOM-BLOUSE-001</v>
      </c>
      <c r="E3974" s="14" t="str">
        <f aca="false">RAW_DATA!E3970</f>
        <v>2024-05-11</v>
      </c>
      <c r="F3974" s="14" t="str">
        <f aca="false">RAW_DATA!F3970</f>
        <v>2024-05-14</v>
      </c>
      <c r="G3974" s="2" t="str">
        <f aca="false">RAW_DATA!G3970</f>
        <v>Sudurpashchim</v>
      </c>
      <c r="H3974" s="4" t="n">
        <f aca="false">RAW_DATA!H3970</f>
        <v>13289.88</v>
      </c>
      <c r="I3974" s="5" t="n">
        <f aca="false">RAW_DATA!I3970</f>
        <v>5</v>
      </c>
      <c r="J3974" s="2" t="str">
        <f aca="false">RAW_DATA!J3970</f>
        <v>No</v>
      </c>
      <c r="K3974" s="15" t="n">
        <f aca="false">IF(AND(F3974&lt;&gt;"",E3974&lt;&gt;""),DATEVALUE(F3974)-DATEVALUE(E3974),"")</f>
        <v>3</v>
      </c>
      <c r="L3974" s="4" t="n">
        <f aca="false">H3974*(1-I3974/100)</f>
        <v>12625.386</v>
      </c>
      <c r="M3974" s="4" t="n">
        <f aca="false">H3974*CALCULATIONS!$B$2</f>
        <v>7973.928</v>
      </c>
      <c r="N3974" s="4" t="n">
        <f aca="false">IF(J3974="Yes",H3974*CALCULATIONS!$B$3,0)</f>
        <v>0</v>
      </c>
      <c r="O3974" s="4" t="n">
        <f aca="false">L3974-M3974-N3974</f>
        <v>4651.458</v>
      </c>
      <c r="P3974" s="16" t="n">
        <f aca="false">IF(L3974&gt;0,O3974/L3974,"")</f>
        <v>0.368421052631579</v>
      </c>
    </row>
    <row r="3975" customFormat="false" ht="15" hidden="false" customHeight="false" outlineLevel="0" collapsed="false">
      <c r="A3975" s="2" t="str">
        <f aca="false">RAW_DATA!A3971</f>
        <v>ORD-103970</v>
      </c>
      <c r="B3975" s="2" t="str">
        <f aca="false">RAW_DATA!B3971</f>
        <v>CUST-5460</v>
      </c>
      <c r="C3975" s="2" t="str">
        <f aca="false">RAW_DATA!C3971</f>
        <v>Women</v>
      </c>
      <c r="D3975" s="2" t="str">
        <f aca="false">RAW_DATA!D3971</f>
        <v>WOM-SUIT-001</v>
      </c>
      <c r="E3975" s="14" t="str">
        <f aca="false">RAW_DATA!E3971</f>
        <v>2024-06-10</v>
      </c>
      <c r="F3975" s="14" t="str">
        <f aca="false">RAW_DATA!F3971</f>
        <v>2024-06-14</v>
      </c>
      <c r="G3975" s="2" t="str">
        <f aca="false">RAW_DATA!G3971</f>
        <v>Sudurpashchim</v>
      </c>
      <c r="H3975" s="4" t="n">
        <f aca="false">RAW_DATA!H3971</f>
        <v>8052.39</v>
      </c>
      <c r="I3975" s="5" t="n">
        <f aca="false">RAW_DATA!I3971</f>
        <v>30</v>
      </c>
      <c r="J3975" s="2" t="str">
        <f aca="false">RAW_DATA!J3971</f>
        <v>No</v>
      </c>
      <c r="K3975" s="15" t="n">
        <f aca="false">IF(AND(F3975&lt;&gt;"",E3975&lt;&gt;""),DATEVALUE(F3975)-DATEVALUE(E3975),"")</f>
        <v>4</v>
      </c>
      <c r="L3975" s="4" t="n">
        <f aca="false">H3975*(1-I3975/100)</f>
        <v>5636.673</v>
      </c>
      <c r="M3975" s="4" t="n">
        <f aca="false">H3975*CALCULATIONS!$B$2</f>
        <v>4831.434</v>
      </c>
      <c r="N3975" s="4" t="n">
        <f aca="false">IF(J3975="Yes",H3975*CALCULATIONS!$B$3,0)</f>
        <v>0</v>
      </c>
      <c r="O3975" s="4" t="n">
        <f aca="false">L3975-M3975-N3975</f>
        <v>805.239</v>
      </c>
      <c r="P3975" s="16" t="n">
        <f aca="false">IF(L3975&gt;0,O3975/L3975,"")</f>
        <v>0.142857142857143</v>
      </c>
    </row>
    <row r="3976" customFormat="false" ht="15" hidden="false" customHeight="false" outlineLevel="0" collapsed="false">
      <c r="A3976" s="2" t="str">
        <f aca="false">RAW_DATA!A3972</f>
        <v>ORD-103971</v>
      </c>
      <c r="B3976" s="2" t="str">
        <f aca="false">RAW_DATA!B3972</f>
        <v>CUST-1256</v>
      </c>
      <c r="C3976" s="2" t="str">
        <f aca="false">RAW_DATA!C3972</f>
        <v>Men</v>
      </c>
      <c r="D3976" s="2" t="str">
        <f aca="false">RAW_DATA!D3972</f>
        <v>MEN-KURTA-001</v>
      </c>
      <c r="E3976" s="14" t="str">
        <f aca="false">RAW_DATA!E3972</f>
        <v>2024-02-24</v>
      </c>
      <c r="F3976" s="14" t="str">
        <f aca="false">RAW_DATA!F3972</f>
        <v>2024-02-26</v>
      </c>
      <c r="G3976" s="2" t="str">
        <f aca="false">RAW_DATA!G3972</f>
        <v>Gandaki</v>
      </c>
      <c r="H3976" s="4" t="n">
        <f aca="false">RAW_DATA!H3972</f>
        <v>4357.33</v>
      </c>
      <c r="I3976" s="5" t="n">
        <f aca="false">RAW_DATA!I3972</f>
        <v>10</v>
      </c>
      <c r="J3976" s="2" t="str">
        <f aca="false">RAW_DATA!J3972</f>
        <v>No</v>
      </c>
      <c r="K3976" s="15" t="n">
        <f aca="false">IF(AND(F3976&lt;&gt;"",E3976&lt;&gt;""),DATEVALUE(F3976)-DATEVALUE(E3976),"")</f>
        <v>2</v>
      </c>
      <c r="L3976" s="4" t="n">
        <f aca="false">H3976*(1-I3976/100)</f>
        <v>3921.597</v>
      </c>
      <c r="M3976" s="4" t="n">
        <f aca="false">H3976*CALCULATIONS!$B$2</f>
        <v>2614.398</v>
      </c>
      <c r="N3976" s="4" t="n">
        <f aca="false">IF(J3976="Yes",H3976*CALCULATIONS!$B$3,0)</f>
        <v>0</v>
      </c>
      <c r="O3976" s="4" t="n">
        <f aca="false">L3976-M3976-N3976</f>
        <v>1307.199</v>
      </c>
      <c r="P3976" s="16" t="n">
        <f aca="false">IF(L3976&gt;0,O3976/L3976,"")</f>
        <v>0.333333333333333</v>
      </c>
    </row>
    <row r="3977" customFormat="false" ht="15" hidden="false" customHeight="false" outlineLevel="0" collapsed="false">
      <c r="A3977" s="2" t="str">
        <f aca="false">RAW_DATA!A3973</f>
        <v>ORD-103972</v>
      </c>
      <c r="B3977" s="2" t="str">
        <f aca="false">RAW_DATA!B3973</f>
        <v>CUST-3461</v>
      </c>
      <c r="C3977" s="2" t="str">
        <f aca="false">RAW_DATA!C3973</f>
        <v>Men</v>
      </c>
      <c r="D3977" s="2" t="str">
        <f aca="false">RAW_DATA!D3973</f>
        <v>MEN-TSHIRT-001</v>
      </c>
      <c r="E3977" s="14" t="str">
        <f aca="false">RAW_DATA!E3973</f>
        <v>2024-11-14</v>
      </c>
      <c r="F3977" s="14" t="str">
        <f aca="false">RAW_DATA!F3973</f>
        <v>2024-11-17</v>
      </c>
      <c r="G3977" s="2" t="str">
        <f aca="false">RAW_DATA!G3973</f>
        <v>Lumbini</v>
      </c>
      <c r="H3977" s="4" t="n">
        <f aca="false">RAW_DATA!H3973</f>
        <v>7372.18</v>
      </c>
      <c r="I3977" s="5" t="n">
        <f aca="false">RAW_DATA!I3973</f>
        <v>20</v>
      </c>
      <c r="J3977" s="2" t="str">
        <f aca="false">RAW_DATA!J3973</f>
        <v>No</v>
      </c>
      <c r="K3977" s="15" t="n">
        <f aca="false">IF(AND(F3977&lt;&gt;"",E3977&lt;&gt;""),DATEVALUE(F3977)-DATEVALUE(E3977),"")</f>
        <v>3</v>
      </c>
      <c r="L3977" s="4" t="n">
        <f aca="false">H3977*(1-I3977/100)</f>
        <v>5897.744</v>
      </c>
      <c r="M3977" s="4" t="n">
        <f aca="false">H3977*CALCULATIONS!$B$2</f>
        <v>4423.308</v>
      </c>
      <c r="N3977" s="4" t="n">
        <f aca="false">IF(J3977="Yes",H3977*CALCULATIONS!$B$3,0)</f>
        <v>0</v>
      </c>
      <c r="O3977" s="4" t="n">
        <f aca="false">L3977-M3977-N3977</f>
        <v>1474.436</v>
      </c>
      <c r="P3977" s="16" t="n">
        <f aca="false">IF(L3977&gt;0,O3977/L3977,"")</f>
        <v>0.25</v>
      </c>
    </row>
    <row r="3978" customFormat="false" ht="15" hidden="false" customHeight="false" outlineLevel="0" collapsed="false">
      <c r="A3978" s="2" t="str">
        <f aca="false">RAW_DATA!A3974</f>
        <v>ORD-103973</v>
      </c>
      <c r="B3978" s="2" t="str">
        <f aca="false">RAW_DATA!B3974</f>
        <v>CUST-7810</v>
      </c>
      <c r="C3978" s="2" t="str">
        <f aca="false">RAW_DATA!C3974</f>
        <v>Men</v>
      </c>
      <c r="D3978" s="2" t="str">
        <f aca="false">RAW_DATA!D3974</f>
        <v>MEN-SHIRT-001</v>
      </c>
      <c r="E3978" s="14" t="str">
        <f aca="false">RAW_DATA!E3974</f>
        <v>2024-09-15</v>
      </c>
      <c r="F3978" s="14" t="str">
        <f aca="false">RAW_DATA!F3974</f>
        <v>2024-09-21</v>
      </c>
      <c r="G3978" s="2" t="str">
        <f aca="false">RAW_DATA!G3974</f>
        <v>Bagmati</v>
      </c>
      <c r="H3978" s="4" t="n">
        <f aca="false">RAW_DATA!H3974</f>
        <v>12095.6</v>
      </c>
      <c r="I3978" s="5" t="n">
        <f aca="false">RAW_DATA!I3974</f>
        <v>20</v>
      </c>
      <c r="J3978" s="2" t="str">
        <f aca="false">RAW_DATA!J3974</f>
        <v>No</v>
      </c>
      <c r="K3978" s="15" t="n">
        <f aca="false">IF(AND(F3978&lt;&gt;"",E3978&lt;&gt;""),DATEVALUE(F3978)-DATEVALUE(E3978),"")</f>
        <v>6</v>
      </c>
      <c r="L3978" s="4" t="n">
        <f aca="false">H3978*(1-I3978/100)</f>
        <v>9676.48</v>
      </c>
      <c r="M3978" s="4" t="n">
        <f aca="false">H3978*CALCULATIONS!$B$2</f>
        <v>7257.36</v>
      </c>
      <c r="N3978" s="4" t="n">
        <f aca="false">IF(J3978="Yes",H3978*CALCULATIONS!$B$3,0)</f>
        <v>0</v>
      </c>
      <c r="O3978" s="4" t="n">
        <f aca="false">L3978-M3978-N3978</f>
        <v>2419.12</v>
      </c>
      <c r="P3978" s="16" t="n">
        <f aca="false">IF(L3978&gt;0,O3978/L3978,"")</f>
        <v>0.25</v>
      </c>
    </row>
    <row r="3979" customFormat="false" ht="15" hidden="false" customHeight="false" outlineLevel="0" collapsed="false">
      <c r="A3979" s="2" t="str">
        <f aca="false">RAW_DATA!A3975</f>
        <v>ORD-103974</v>
      </c>
      <c r="B3979" s="2" t="str">
        <f aca="false">RAW_DATA!B3975</f>
        <v>CUST-6258</v>
      </c>
      <c r="C3979" s="2" t="str">
        <f aca="false">RAW_DATA!C3975</f>
        <v>Women</v>
      </c>
      <c r="D3979" s="2" t="str">
        <f aca="false">RAW_DATA!D3975</f>
        <v>WOM-SCARF-001</v>
      </c>
      <c r="E3979" s="14" t="str">
        <f aca="false">RAW_DATA!E3975</f>
        <v>2024-11-17</v>
      </c>
      <c r="F3979" s="14" t="str">
        <f aca="false">RAW_DATA!F3975</f>
        <v>2024-11-23</v>
      </c>
      <c r="G3979" s="2" t="str">
        <f aca="false">RAW_DATA!G3975</f>
        <v>Gandaki</v>
      </c>
      <c r="H3979" s="4" t="n">
        <f aca="false">RAW_DATA!H3975</f>
        <v>14411.09</v>
      </c>
      <c r="I3979" s="5" t="n">
        <f aca="false">RAW_DATA!I3975</f>
        <v>5</v>
      </c>
      <c r="J3979" s="2" t="str">
        <f aca="false">RAW_DATA!J3975</f>
        <v>No</v>
      </c>
      <c r="K3979" s="15" t="n">
        <f aca="false">IF(AND(F3979&lt;&gt;"",E3979&lt;&gt;""),DATEVALUE(F3979)-DATEVALUE(E3979),"")</f>
        <v>6</v>
      </c>
      <c r="L3979" s="4" t="n">
        <f aca="false">H3979*(1-I3979/100)</f>
        <v>13690.5355</v>
      </c>
      <c r="M3979" s="4" t="n">
        <f aca="false">H3979*CALCULATIONS!$B$2</f>
        <v>8646.654</v>
      </c>
      <c r="N3979" s="4" t="n">
        <f aca="false">IF(J3979="Yes",H3979*CALCULATIONS!$B$3,0)</f>
        <v>0</v>
      </c>
      <c r="O3979" s="4" t="n">
        <f aca="false">L3979-M3979-N3979</f>
        <v>5043.8815</v>
      </c>
      <c r="P3979" s="16" t="n">
        <f aca="false">IF(L3979&gt;0,O3979/L3979,"")</f>
        <v>0.368421052631579</v>
      </c>
    </row>
    <row r="3980" customFormat="false" ht="15" hidden="false" customHeight="false" outlineLevel="0" collapsed="false">
      <c r="A3980" s="2" t="str">
        <f aca="false">RAW_DATA!A3976</f>
        <v>ORD-103975</v>
      </c>
      <c r="B3980" s="2" t="str">
        <f aca="false">RAW_DATA!B3976</f>
        <v>CUST-4090</v>
      </c>
      <c r="C3980" s="2" t="str">
        <f aca="false">RAW_DATA!C3976</f>
        <v>Men</v>
      </c>
      <c r="D3980" s="2" t="str">
        <f aca="false">RAW_DATA!D3976</f>
        <v>MEN-JACKET-001</v>
      </c>
      <c r="E3980" s="14" t="str">
        <f aca="false">RAW_DATA!E3976</f>
        <v>2024-02-15</v>
      </c>
      <c r="F3980" s="14" t="str">
        <f aca="false">RAW_DATA!F3976</f>
        <v>2024-02-19</v>
      </c>
      <c r="G3980" s="2" t="str">
        <f aca="false">RAW_DATA!G3976</f>
        <v>Lumbini</v>
      </c>
      <c r="H3980" s="4" t="n">
        <f aca="false">RAW_DATA!H3976</f>
        <v>1624.68</v>
      </c>
      <c r="I3980" s="5" t="n">
        <f aca="false">RAW_DATA!I3976</f>
        <v>25</v>
      </c>
      <c r="J3980" s="2" t="str">
        <f aca="false">RAW_DATA!J3976</f>
        <v>No</v>
      </c>
      <c r="K3980" s="15" t="n">
        <f aca="false">IF(AND(F3980&lt;&gt;"",E3980&lt;&gt;""),DATEVALUE(F3980)-DATEVALUE(E3980),"")</f>
        <v>4</v>
      </c>
      <c r="L3980" s="4" t="n">
        <f aca="false">H3980*(1-I3980/100)</f>
        <v>1218.51</v>
      </c>
      <c r="M3980" s="4" t="n">
        <f aca="false">H3980*CALCULATIONS!$B$2</f>
        <v>974.808</v>
      </c>
      <c r="N3980" s="4" t="n">
        <f aca="false">IF(J3980="Yes",H3980*CALCULATIONS!$B$3,0)</f>
        <v>0</v>
      </c>
      <c r="O3980" s="4" t="n">
        <f aca="false">L3980-M3980-N3980</f>
        <v>243.702</v>
      </c>
      <c r="P3980" s="16" t="n">
        <f aca="false">IF(L3980&gt;0,O3980/L3980,"")</f>
        <v>0.2</v>
      </c>
    </row>
    <row r="3981" customFormat="false" ht="15" hidden="false" customHeight="false" outlineLevel="0" collapsed="false">
      <c r="A3981" s="2" t="str">
        <f aca="false">RAW_DATA!A3977</f>
        <v>ORD-103976</v>
      </c>
      <c r="B3981" s="2" t="str">
        <f aca="false">RAW_DATA!B3977</f>
        <v>CUST-3643</v>
      </c>
      <c r="C3981" s="2" t="str">
        <f aca="false">RAW_DATA!C3977</f>
        <v>Men</v>
      </c>
      <c r="D3981" s="2" t="str">
        <f aca="false">RAW_DATA!D3977</f>
        <v>MEN-SUIT-001</v>
      </c>
      <c r="E3981" s="14" t="str">
        <f aca="false">RAW_DATA!E3977</f>
        <v>2024-07-29</v>
      </c>
      <c r="F3981" s="14" t="str">
        <f aca="false">RAW_DATA!F3977</f>
        <v>2024-08-02</v>
      </c>
      <c r="G3981" s="2" t="str">
        <f aca="false">RAW_DATA!G3977</f>
        <v>Madhesh</v>
      </c>
      <c r="H3981" s="4" t="n">
        <f aca="false">RAW_DATA!H3977</f>
        <v>1841.37</v>
      </c>
      <c r="I3981" s="5" t="n">
        <f aca="false">RAW_DATA!I3977</f>
        <v>25</v>
      </c>
      <c r="J3981" s="2" t="str">
        <f aca="false">RAW_DATA!J3977</f>
        <v>No</v>
      </c>
      <c r="K3981" s="15" t="n">
        <f aca="false">IF(AND(F3981&lt;&gt;"",E3981&lt;&gt;""),DATEVALUE(F3981)-DATEVALUE(E3981),"")</f>
        <v>4</v>
      </c>
      <c r="L3981" s="4" t="n">
        <f aca="false">H3981*(1-I3981/100)</f>
        <v>1381.0275</v>
      </c>
      <c r="M3981" s="4" t="n">
        <f aca="false">H3981*CALCULATIONS!$B$2</f>
        <v>1104.822</v>
      </c>
      <c r="N3981" s="4" t="n">
        <f aca="false">IF(J3981="Yes",H3981*CALCULATIONS!$B$3,0)</f>
        <v>0</v>
      </c>
      <c r="O3981" s="4" t="n">
        <f aca="false">L3981-M3981-N3981</f>
        <v>276.2055</v>
      </c>
      <c r="P3981" s="16" t="n">
        <f aca="false">IF(L3981&gt;0,O3981/L3981,"")</f>
        <v>0.2</v>
      </c>
    </row>
    <row r="3982" customFormat="false" ht="15" hidden="false" customHeight="false" outlineLevel="0" collapsed="false">
      <c r="A3982" s="2" t="str">
        <f aca="false">RAW_DATA!A3978</f>
        <v>ORD-103977</v>
      </c>
      <c r="B3982" s="2" t="str">
        <f aca="false">RAW_DATA!B3978</f>
        <v>CUST-3914</v>
      </c>
      <c r="C3982" s="2" t="str">
        <f aca="false">RAW_DATA!C3978</f>
        <v>Men</v>
      </c>
      <c r="D3982" s="2" t="str">
        <f aca="false">RAW_DATA!D3978</f>
        <v>MEN-JACKET-001</v>
      </c>
      <c r="E3982" s="14" t="str">
        <f aca="false">RAW_DATA!E3978</f>
        <v>2024-05-25</v>
      </c>
      <c r="F3982" s="14" t="str">
        <f aca="false">RAW_DATA!F3978</f>
        <v>2024-05-30</v>
      </c>
      <c r="G3982" s="2" t="str">
        <f aca="false">RAW_DATA!G3978</f>
        <v>Karnali</v>
      </c>
      <c r="H3982" s="4" t="n">
        <f aca="false">RAW_DATA!H3978</f>
        <v>13674.58</v>
      </c>
      <c r="I3982" s="5" t="n">
        <f aca="false">RAW_DATA!I3978</f>
        <v>10</v>
      </c>
      <c r="J3982" s="2" t="str">
        <f aca="false">RAW_DATA!J3978</f>
        <v>Yes</v>
      </c>
      <c r="K3982" s="15" t="n">
        <f aca="false">IF(AND(F3982&lt;&gt;"",E3982&lt;&gt;""),DATEVALUE(F3982)-DATEVALUE(E3982),"")</f>
        <v>5</v>
      </c>
      <c r="L3982" s="4" t="n">
        <f aca="false">H3982*(1-I3982/100)</f>
        <v>12307.122</v>
      </c>
      <c r="M3982" s="4" t="n">
        <f aca="false">H3982*CALCULATIONS!$B$2</f>
        <v>8204.748</v>
      </c>
      <c r="N3982" s="4" t="n">
        <f aca="false">IF(J3982="Yes",H3982*CALCULATIONS!$B$3,0)</f>
        <v>2734.916</v>
      </c>
      <c r="O3982" s="4" t="n">
        <f aca="false">L3982-M3982-N3982</f>
        <v>1367.458</v>
      </c>
      <c r="P3982" s="16" t="n">
        <f aca="false">IF(L3982&gt;0,O3982/L3982,"")</f>
        <v>0.111111111111111</v>
      </c>
    </row>
    <row r="3983" customFormat="false" ht="15" hidden="false" customHeight="false" outlineLevel="0" collapsed="false">
      <c r="A3983" s="2" t="str">
        <f aca="false">RAW_DATA!A3979</f>
        <v>ORD-103978</v>
      </c>
      <c r="B3983" s="2" t="str">
        <f aca="false">RAW_DATA!B3979</f>
        <v>CUST-5095</v>
      </c>
      <c r="C3983" s="2" t="str">
        <f aca="false">RAW_DATA!C3979</f>
        <v>Kids</v>
      </c>
      <c r="D3983" s="2" t="str">
        <f aca="false">RAW_DATA!D3979</f>
        <v>KID-DRESS-001</v>
      </c>
      <c r="E3983" s="14" t="str">
        <f aca="false">RAW_DATA!E3979</f>
        <v>2024-11-14</v>
      </c>
      <c r="F3983" s="14" t="str">
        <f aca="false">RAW_DATA!F3979</f>
        <v>2024-11-21</v>
      </c>
      <c r="G3983" s="2" t="str">
        <f aca="false">RAW_DATA!G3979</f>
        <v>Madhesh</v>
      </c>
      <c r="H3983" s="4" t="n">
        <f aca="false">RAW_DATA!H3979</f>
        <v>11999.18</v>
      </c>
      <c r="I3983" s="5" t="n">
        <f aca="false">RAW_DATA!I3979</f>
        <v>10</v>
      </c>
      <c r="J3983" s="2" t="str">
        <f aca="false">RAW_DATA!J3979</f>
        <v>Yes</v>
      </c>
      <c r="K3983" s="15" t="n">
        <f aca="false">IF(AND(F3983&lt;&gt;"",E3983&lt;&gt;""),DATEVALUE(F3983)-DATEVALUE(E3983),"")</f>
        <v>7</v>
      </c>
      <c r="L3983" s="4" t="n">
        <f aca="false">H3983*(1-I3983/100)</f>
        <v>10799.262</v>
      </c>
      <c r="M3983" s="4" t="n">
        <f aca="false">H3983*CALCULATIONS!$B$2</f>
        <v>7199.508</v>
      </c>
      <c r="N3983" s="4" t="n">
        <f aca="false">IF(J3983="Yes",H3983*CALCULATIONS!$B$3,0)</f>
        <v>2399.836</v>
      </c>
      <c r="O3983" s="4" t="n">
        <f aca="false">L3983-M3983-N3983</f>
        <v>1199.918</v>
      </c>
      <c r="P3983" s="16" t="n">
        <f aca="false">IF(L3983&gt;0,O3983/L3983,"")</f>
        <v>0.111111111111111</v>
      </c>
    </row>
    <row r="3984" customFormat="false" ht="15" hidden="false" customHeight="false" outlineLevel="0" collapsed="false">
      <c r="A3984" s="2" t="str">
        <f aca="false">RAW_DATA!A3980</f>
        <v>ORD-103979</v>
      </c>
      <c r="B3984" s="2" t="str">
        <f aca="false">RAW_DATA!B3980</f>
        <v>CUST-5525</v>
      </c>
      <c r="C3984" s="2" t="str">
        <f aca="false">RAW_DATA!C3980</f>
        <v>Women</v>
      </c>
      <c r="D3984" s="2" t="str">
        <f aca="false">RAW_DATA!D3980</f>
        <v>WOM-KURTA-001</v>
      </c>
      <c r="E3984" s="14" t="str">
        <f aca="false">RAW_DATA!E3980</f>
        <v>2024-08-15</v>
      </c>
      <c r="F3984" s="14" t="str">
        <f aca="false">RAW_DATA!F3980</f>
        <v>2024-08-19</v>
      </c>
      <c r="G3984" s="2" t="str">
        <f aca="false">RAW_DATA!G3980</f>
        <v>Madhesh</v>
      </c>
      <c r="H3984" s="4" t="n">
        <f aca="false">RAW_DATA!H3980</f>
        <v>1708.72</v>
      </c>
      <c r="I3984" s="5" t="n">
        <f aca="false">RAW_DATA!I3980</f>
        <v>30</v>
      </c>
      <c r="J3984" s="2" t="str">
        <f aca="false">RAW_DATA!J3980</f>
        <v>No</v>
      </c>
      <c r="K3984" s="15" t="n">
        <f aca="false">IF(AND(F3984&lt;&gt;"",E3984&lt;&gt;""),DATEVALUE(F3984)-DATEVALUE(E3984),"")</f>
        <v>4</v>
      </c>
      <c r="L3984" s="4" t="n">
        <f aca="false">H3984*(1-I3984/100)</f>
        <v>1196.104</v>
      </c>
      <c r="M3984" s="4" t="n">
        <f aca="false">H3984*CALCULATIONS!$B$2</f>
        <v>1025.232</v>
      </c>
      <c r="N3984" s="4" t="n">
        <f aca="false">IF(J3984="Yes",H3984*CALCULATIONS!$B$3,0)</f>
        <v>0</v>
      </c>
      <c r="O3984" s="4" t="n">
        <f aca="false">L3984-M3984-N3984</f>
        <v>170.872</v>
      </c>
      <c r="P3984" s="16" t="n">
        <f aca="false">IF(L3984&gt;0,O3984/L3984,"")</f>
        <v>0.142857142857143</v>
      </c>
    </row>
    <row r="3985" customFormat="false" ht="15" hidden="false" customHeight="false" outlineLevel="0" collapsed="false">
      <c r="A3985" s="2" t="str">
        <f aca="false">RAW_DATA!A3981</f>
        <v>ORD-103980</v>
      </c>
      <c r="B3985" s="2" t="str">
        <f aca="false">RAW_DATA!B3981</f>
        <v>CUST-1812</v>
      </c>
      <c r="C3985" s="2" t="str">
        <f aca="false">RAW_DATA!C3981</f>
        <v>Men</v>
      </c>
      <c r="D3985" s="2" t="str">
        <f aca="false">RAW_DATA!D3981</f>
        <v>MEN-SHIRT-001</v>
      </c>
      <c r="E3985" s="14" t="str">
        <f aca="false">RAW_DATA!E3981</f>
        <v>2024-06-23</v>
      </c>
      <c r="F3985" s="14" t="str">
        <f aca="false">RAW_DATA!F3981</f>
        <v>2024-07-02</v>
      </c>
      <c r="G3985" s="2" t="str">
        <f aca="false">RAW_DATA!G3981</f>
        <v>Sudurpashchim</v>
      </c>
      <c r="H3985" s="4" t="n">
        <f aca="false">RAW_DATA!H3981</f>
        <v>9551.23</v>
      </c>
      <c r="I3985" s="5" t="n">
        <f aca="false">RAW_DATA!I3981</f>
        <v>30</v>
      </c>
      <c r="J3985" s="2" t="str">
        <f aca="false">RAW_DATA!J3981</f>
        <v>No</v>
      </c>
      <c r="K3985" s="15" t="n">
        <f aca="false">IF(AND(F3985&lt;&gt;"",E3985&lt;&gt;""),DATEVALUE(F3985)-DATEVALUE(E3985),"")</f>
        <v>9</v>
      </c>
      <c r="L3985" s="4" t="n">
        <f aca="false">H3985*(1-I3985/100)</f>
        <v>6685.861</v>
      </c>
      <c r="M3985" s="4" t="n">
        <f aca="false">H3985*CALCULATIONS!$B$2</f>
        <v>5730.738</v>
      </c>
      <c r="N3985" s="4" t="n">
        <f aca="false">IF(J3985="Yes",H3985*CALCULATIONS!$B$3,0)</f>
        <v>0</v>
      </c>
      <c r="O3985" s="4" t="n">
        <f aca="false">L3985-M3985-N3985</f>
        <v>955.123</v>
      </c>
      <c r="P3985" s="16" t="n">
        <f aca="false">IF(L3985&gt;0,O3985/L3985,"")</f>
        <v>0.142857142857143</v>
      </c>
    </row>
    <row r="3986" customFormat="false" ht="15" hidden="false" customHeight="false" outlineLevel="0" collapsed="false">
      <c r="A3986" s="2" t="str">
        <f aca="false">RAW_DATA!A3982</f>
        <v>ORD-103981</v>
      </c>
      <c r="B3986" s="2" t="str">
        <f aca="false">RAW_DATA!B3982</f>
        <v>CUST-1843</v>
      </c>
      <c r="C3986" s="2" t="str">
        <f aca="false">RAW_DATA!C3982</f>
        <v>Women</v>
      </c>
      <c r="D3986" s="2" t="str">
        <f aca="false">RAW_DATA!D3982</f>
        <v>WOM-KURTA-001</v>
      </c>
      <c r="E3986" s="14" t="str">
        <f aca="false">RAW_DATA!E3982</f>
        <v>2024-10-19</v>
      </c>
      <c r="F3986" s="14" t="str">
        <f aca="false">RAW_DATA!F3982</f>
        <v>2024-10-25</v>
      </c>
      <c r="G3986" s="2" t="str">
        <f aca="false">RAW_DATA!G3982</f>
        <v>Madhesh</v>
      </c>
      <c r="H3986" s="4" t="n">
        <f aca="false">RAW_DATA!H3982</f>
        <v>11975.44</v>
      </c>
      <c r="I3986" s="5" t="n">
        <f aca="false">RAW_DATA!I3982</f>
        <v>30</v>
      </c>
      <c r="J3986" s="2" t="str">
        <f aca="false">RAW_DATA!J3982</f>
        <v>No</v>
      </c>
      <c r="K3986" s="15" t="n">
        <f aca="false">IF(AND(F3986&lt;&gt;"",E3986&lt;&gt;""),DATEVALUE(F3986)-DATEVALUE(E3986),"")</f>
        <v>6</v>
      </c>
      <c r="L3986" s="4" t="n">
        <f aca="false">H3986*(1-I3986/100)</f>
        <v>8382.808</v>
      </c>
      <c r="M3986" s="4" t="n">
        <f aca="false">H3986*CALCULATIONS!$B$2</f>
        <v>7185.264</v>
      </c>
      <c r="N3986" s="4" t="n">
        <f aca="false">IF(J3986="Yes",H3986*CALCULATIONS!$B$3,0)</f>
        <v>0</v>
      </c>
      <c r="O3986" s="4" t="n">
        <f aca="false">L3986-M3986-N3986</f>
        <v>1197.544</v>
      </c>
      <c r="P3986" s="16" t="n">
        <f aca="false">IF(L3986&gt;0,O3986/L3986,"")</f>
        <v>0.142857142857143</v>
      </c>
    </row>
    <row r="3987" customFormat="false" ht="15" hidden="false" customHeight="false" outlineLevel="0" collapsed="false">
      <c r="A3987" s="2" t="str">
        <f aca="false">RAW_DATA!A3983</f>
        <v>ORD-103982</v>
      </c>
      <c r="B3987" s="2" t="str">
        <f aca="false">RAW_DATA!B3983</f>
        <v>CUST-2399</v>
      </c>
      <c r="C3987" s="2" t="str">
        <f aca="false">RAW_DATA!C3983</f>
        <v>Women</v>
      </c>
      <c r="D3987" s="2" t="str">
        <f aca="false">RAW_DATA!D3983</f>
        <v>WOM-BLOUSE-001</v>
      </c>
      <c r="E3987" s="14" t="str">
        <f aca="false">RAW_DATA!E3983</f>
        <v>2024-02-08</v>
      </c>
      <c r="F3987" s="14" t="str">
        <f aca="false">RAW_DATA!F3983</f>
        <v>2024-02-12</v>
      </c>
      <c r="G3987" s="2" t="str">
        <f aca="false">RAW_DATA!G3983</f>
        <v>Bagmati</v>
      </c>
      <c r="H3987" s="4" t="n">
        <f aca="false">RAW_DATA!H3983</f>
        <v>5390.81</v>
      </c>
      <c r="I3987" s="5" t="n">
        <f aca="false">RAW_DATA!I3983</f>
        <v>5</v>
      </c>
      <c r="J3987" s="2" t="str">
        <f aca="false">RAW_DATA!J3983</f>
        <v>No</v>
      </c>
      <c r="K3987" s="15" t="n">
        <f aca="false">IF(AND(F3987&lt;&gt;"",E3987&lt;&gt;""),DATEVALUE(F3987)-DATEVALUE(E3987),"")</f>
        <v>4</v>
      </c>
      <c r="L3987" s="4" t="n">
        <f aca="false">H3987*(1-I3987/100)</f>
        <v>5121.2695</v>
      </c>
      <c r="M3987" s="4" t="n">
        <f aca="false">H3987*CALCULATIONS!$B$2</f>
        <v>3234.486</v>
      </c>
      <c r="N3987" s="4" t="n">
        <f aca="false">IF(J3987="Yes",H3987*CALCULATIONS!$B$3,0)</f>
        <v>0</v>
      </c>
      <c r="O3987" s="4" t="n">
        <f aca="false">L3987-M3987-N3987</f>
        <v>1886.7835</v>
      </c>
      <c r="P3987" s="16" t="n">
        <f aca="false">IF(L3987&gt;0,O3987/L3987,"")</f>
        <v>0.368421052631579</v>
      </c>
    </row>
    <row r="3988" customFormat="false" ht="15" hidden="false" customHeight="false" outlineLevel="0" collapsed="false">
      <c r="A3988" s="2" t="str">
        <f aca="false">RAW_DATA!A3984</f>
        <v>ORD-103983</v>
      </c>
      <c r="B3988" s="2" t="str">
        <f aca="false">RAW_DATA!B3984</f>
        <v>CUST-7274</v>
      </c>
      <c r="C3988" s="2" t="str">
        <f aca="false">RAW_DATA!C3984</f>
        <v>Women</v>
      </c>
      <c r="D3988" s="2" t="str">
        <f aca="false">RAW_DATA!D3984</f>
        <v>WOM-KURTA-001</v>
      </c>
      <c r="E3988" s="14" t="str">
        <f aca="false">RAW_DATA!E3984</f>
        <v>2024-02-24</v>
      </c>
      <c r="F3988" s="14" t="str">
        <f aca="false">RAW_DATA!F3984</f>
        <v>2024-02-29</v>
      </c>
      <c r="G3988" s="2" t="str">
        <f aca="false">RAW_DATA!G3984</f>
        <v>Sudurpashchim</v>
      </c>
      <c r="H3988" s="4" t="n">
        <f aca="false">RAW_DATA!H3984</f>
        <v>4720.45</v>
      </c>
      <c r="I3988" s="5" t="n">
        <f aca="false">RAW_DATA!I3984</f>
        <v>5</v>
      </c>
      <c r="J3988" s="2" t="str">
        <f aca="false">RAW_DATA!J3984</f>
        <v>No</v>
      </c>
      <c r="K3988" s="15" t="n">
        <f aca="false">IF(AND(F3988&lt;&gt;"",E3988&lt;&gt;""),DATEVALUE(F3988)-DATEVALUE(E3988),"")</f>
        <v>5</v>
      </c>
      <c r="L3988" s="4" t="n">
        <f aca="false">H3988*(1-I3988/100)</f>
        <v>4484.4275</v>
      </c>
      <c r="M3988" s="4" t="n">
        <f aca="false">H3988*CALCULATIONS!$B$2</f>
        <v>2832.27</v>
      </c>
      <c r="N3988" s="4" t="n">
        <f aca="false">IF(J3988="Yes",H3988*CALCULATIONS!$B$3,0)</f>
        <v>0</v>
      </c>
      <c r="O3988" s="4" t="n">
        <f aca="false">L3988-M3988-N3988</f>
        <v>1652.1575</v>
      </c>
      <c r="P3988" s="16" t="n">
        <f aca="false">IF(L3988&gt;0,O3988/L3988,"")</f>
        <v>0.368421052631579</v>
      </c>
    </row>
    <row r="3989" customFormat="false" ht="15" hidden="false" customHeight="false" outlineLevel="0" collapsed="false">
      <c r="A3989" s="2" t="str">
        <f aca="false">RAW_DATA!A3985</f>
        <v>ORD-103984</v>
      </c>
      <c r="B3989" s="2" t="str">
        <f aca="false">RAW_DATA!B3985</f>
        <v>CUST-6501</v>
      </c>
      <c r="C3989" s="2" t="str">
        <f aca="false">RAW_DATA!C3985</f>
        <v>Women</v>
      </c>
      <c r="D3989" s="2" t="str">
        <f aca="false">RAW_DATA!D3985</f>
        <v>WOM-SCARF-001</v>
      </c>
      <c r="E3989" s="14" t="str">
        <f aca="false">RAW_DATA!E3985</f>
        <v>2024-02-13</v>
      </c>
      <c r="F3989" s="14" t="str">
        <f aca="false">RAW_DATA!F3985</f>
        <v>2024-02-19</v>
      </c>
      <c r="G3989" s="2" t="str">
        <f aca="false">RAW_DATA!G3985</f>
        <v>Madhesh</v>
      </c>
      <c r="H3989" s="4" t="n">
        <f aca="false">RAW_DATA!H3985</f>
        <v>10134.63</v>
      </c>
      <c r="I3989" s="5" t="n">
        <f aca="false">RAW_DATA!I3985</f>
        <v>10</v>
      </c>
      <c r="J3989" s="2" t="str">
        <f aca="false">RAW_DATA!J3985</f>
        <v>No</v>
      </c>
      <c r="K3989" s="15" t="n">
        <f aca="false">IF(AND(F3989&lt;&gt;"",E3989&lt;&gt;""),DATEVALUE(F3989)-DATEVALUE(E3989),"")</f>
        <v>6</v>
      </c>
      <c r="L3989" s="4" t="n">
        <f aca="false">H3989*(1-I3989/100)</f>
        <v>9121.167</v>
      </c>
      <c r="M3989" s="4" t="n">
        <f aca="false">H3989*CALCULATIONS!$B$2</f>
        <v>6080.778</v>
      </c>
      <c r="N3989" s="4" t="n">
        <f aca="false">IF(J3989="Yes",H3989*CALCULATIONS!$B$3,0)</f>
        <v>0</v>
      </c>
      <c r="O3989" s="4" t="n">
        <f aca="false">L3989-M3989-N3989</f>
        <v>3040.389</v>
      </c>
      <c r="P3989" s="16" t="n">
        <f aca="false">IF(L3989&gt;0,O3989/L3989,"")</f>
        <v>0.333333333333333</v>
      </c>
    </row>
    <row r="3990" customFormat="false" ht="15" hidden="false" customHeight="false" outlineLevel="0" collapsed="false">
      <c r="A3990" s="2" t="str">
        <f aca="false">RAW_DATA!A3986</f>
        <v>ORD-103985</v>
      </c>
      <c r="B3990" s="2" t="str">
        <f aca="false">RAW_DATA!B3986</f>
        <v>CUST-9485</v>
      </c>
      <c r="C3990" s="2" t="str">
        <f aca="false">RAW_DATA!C3986</f>
        <v>Men</v>
      </c>
      <c r="D3990" s="2" t="str">
        <f aca="false">RAW_DATA!D3986</f>
        <v>MEN-JEANS-002</v>
      </c>
      <c r="E3990" s="14" t="str">
        <f aca="false">RAW_DATA!E3986</f>
        <v>2024-07-03</v>
      </c>
      <c r="F3990" s="14" t="str">
        <f aca="false">RAW_DATA!F3986</f>
        <v>2024-07-11</v>
      </c>
      <c r="G3990" s="2" t="str">
        <f aca="false">RAW_DATA!G3986</f>
        <v>Bagmati</v>
      </c>
      <c r="H3990" s="4" t="n">
        <f aca="false">RAW_DATA!H3986</f>
        <v>6803.88</v>
      </c>
      <c r="I3990" s="5" t="n">
        <f aca="false">RAW_DATA!I3986</f>
        <v>5</v>
      </c>
      <c r="J3990" s="2" t="str">
        <f aca="false">RAW_DATA!J3986</f>
        <v>Yes</v>
      </c>
      <c r="K3990" s="15" t="n">
        <f aca="false">IF(AND(F3990&lt;&gt;"",E3990&lt;&gt;""),DATEVALUE(F3990)-DATEVALUE(E3990),"")</f>
        <v>8</v>
      </c>
      <c r="L3990" s="4" t="n">
        <f aca="false">H3990*(1-I3990/100)</f>
        <v>6463.686</v>
      </c>
      <c r="M3990" s="4" t="n">
        <f aca="false">H3990*CALCULATIONS!$B$2</f>
        <v>4082.328</v>
      </c>
      <c r="N3990" s="4" t="n">
        <f aca="false">IF(J3990="Yes",H3990*CALCULATIONS!$B$3,0)</f>
        <v>1360.776</v>
      </c>
      <c r="O3990" s="4" t="n">
        <f aca="false">L3990-M3990-N3990</f>
        <v>1020.582</v>
      </c>
      <c r="P3990" s="16" t="n">
        <f aca="false">IF(L3990&gt;0,O3990/L3990,"")</f>
        <v>0.157894736842105</v>
      </c>
    </row>
    <row r="3991" customFormat="false" ht="15" hidden="false" customHeight="false" outlineLevel="0" collapsed="false">
      <c r="A3991" s="2" t="str">
        <f aca="false">RAW_DATA!A3987</f>
        <v>ORD-103986</v>
      </c>
      <c r="B3991" s="2" t="str">
        <f aca="false">RAW_DATA!B3987</f>
        <v>CUST-2909</v>
      </c>
      <c r="C3991" s="2" t="str">
        <f aca="false">RAW_DATA!C3987</f>
        <v>Men</v>
      </c>
      <c r="D3991" s="2" t="str">
        <f aca="false">RAW_DATA!D3987</f>
        <v>MEN-KURTA-001</v>
      </c>
      <c r="E3991" s="14" t="str">
        <f aca="false">RAW_DATA!E3987</f>
        <v>2024-08-08</v>
      </c>
      <c r="F3991" s="14" t="str">
        <f aca="false">RAW_DATA!F3987</f>
        <v>2024-08-15</v>
      </c>
      <c r="G3991" s="2" t="str">
        <f aca="false">RAW_DATA!G3987</f>
        <v>Karnali</v>
      </c>
      <c r="H3991" s="4" t="n">
        <f aca="false">RAW_DATA!H3987</f>
        <v>5266.72</v>
      </c>
      <c r="I3991" s="5" t="n">
        <f aca="false">RAW_DATA!I3987</f>
        <v>0</v>
      </c>
      <c r="J3991" s="2" t="str">
        <f aca="false">RAW_DATA!J3987</f>
        <v>No</v>
      </c>
      <c r="K3991" s="15" t="n">
        <f aca="false">IF(AND(F3991&lt;&gt;"",E3991&lt;&gt;""),DATEVALUE(F3991)-DATEVALUE(E3991),"")</f>
        <v>7</v>
      </c>
      <c r="L3991" s="4" t="n">
        <f aca="false">H3991*(1-I3991/100)</f>
        <v>5266.72</v>
      </c>
      <c r="M3991" s="4" t="n">
        <f aca="false">H3991*CALCULATIONS!$B$2</f>
        <v>3160.032</v>
      </c>
      <c r="N3991" s="4" t="n">
        <f aca="false">IF(J3991="Yes",H3991*CALCULATIONS!$B$3,0)</f>
        <v>0</v>
      </c>
      <c r="O3991" s="4" t="n">
        <f aca="false">L3991-M3991-N3991</f>
        <v>2106.688</v>
      </c>
      <c r="P3991" s="16" t="n">
        <f aca="false">IF(L3991&gt;0,O3991/L3991,"")</f>
        <v>0.4</v>
      </c>
    </row>
    <row r="3992" customFormat="false" ht="15" hidden="false" customHeight="false" outlineLevel="0" collapsed="false">
      <c r="A3992" s="2" t="str">
        <f aca="false">RAW_DATA!A3988</f>
        <v>ORD-103987</v>
      </c>
      <c r="B3992" s="2" t="str">
        <f aca="false">RAW_DATA!B3988</f>
        <v>CUST-6393</v>
      </c>
      <c r="C3992" s="2" t="str">
        <f aca="false">RAW_DATA!C3988</f>
        <v>Women</v>
      </c>
      <c r="D3992" s="2" t="str">
        <f aca="false">RAW_DATA!D3988</f>
        <v>WOM-SCARF-001</v>
      </c>
      <c r="E3992" s="14" t="str">
        <f aca="false">RAW_DATA!E3988</f>
        <v>2024-10-07</v>
      </c>
      <c r="F3992" s="14" t="str">
        <f aca="false">RAW_DATA!F3988</f>
        <v>2024-10-10</v>
      </c>
      <c r="G3992" s="2" t="str">
        <f aca="false">RAW_DATA!G3988</f>
        <v>Bagmati</v>
      </c>
      <c r="H3992" s="4" t="n">
        <f aca="false">RAW_DATA!H3988</f>
        <v>11041.89</v>
      </c>
      <c r="I3992" s="5" t="n">
        <f aca="false">RAW_DATA!I3988</f>
        <v>10</v>
      </c>
      <c r="J3992" s="2" t="str">
        <f aca="false">RAW_DATA!J3988</f>
        <v>Yes</v>
      </c>
      <c r="K3992" s="15" t="n">
        <f aca="false">IF(AND(F3992&lt;&gt;"",E3992&lt;&gt;""),DATEVALUE(F3992)-DATEVALUE(E3992),"")</f>
        <v>3</v>
      </c>
      <c r="L3992" s="4" t="n">
        <f aca="false">H3992*(1-I3992/100)</f>
        <v>9937.701</v>
      </c>
      <c r="M3992" s="4" t="n">
        <f aca="false">H3992*CALCULATIONS!$B$2</f>
        <v>6625.134</v>
      </c>
      <c r="N3992" s="4" t="n">
        <f aca="false">IF(J3992="Yes",H3992*CALCULATIONS!$B$3,0)</f>
        <v>2208.378</v>
      </c>
      <c r="O3992" s="4" t="n">
        <f aca="false">L3992-M3992-N3992</f>
        <v>1104.189</v>
      </c>
      <c r="P3992" s="16" t="n">
        <f aca="false">IF(L3992&gt;0,O3992/L3992,"")</f>
        <v>0.111111111111111</v>
      </c>
    </row>
    <row r="3993" customFormat="false" ht="15" hidden="false" customHeight="false" outlineLevel="0" collapsed="false">
      <c r="A3993" s="2" t="str">
        <f aca="false">RAW_DATA!A3989</f>
        <v>ORD-103988</v>
      </c>
      <c r="B3993" s="2" t="str">
        <f aca="false">RAW_DATA!B3989</f>
        <v>CUST-2681</v>
      </c>
      <c r="C3993" s="2" t="str">
        <f aca="false">RAW_DATA!C3989</f>
        <v>Men</v>
      </c>
      <c r="D3993" s="2" t="str">
        <f aca="false">RAW_DATA!D3989</f>
        <v>MEN-JACKET-001</v>
      </c>
      <c r="E3993" s="14" t="str">
        <f aca="false">RAW_DATA!E3989</f>
        <v>2024-10-26</v>
      </c>
      <c r="F3993" s="14" t="str">
        <f aca="false">RAW_DATA!F3989</f>
        <v>2024-11-05</v>
      </c>
      <c r="G3993" s="2" t="str">
        <f aca="false">RAW_DATA!G3989</f>
        <v>Gandaki</v>
      </c>
      <c r="H3993" s="4" t="n">
        <f aca="false">RAW_DATA!H3989</f>
        <v>1741.84</v>
      </c>
      <c r="I3993" s="5" t="n">
        <f aca="false">RAW_DATA!I3989</f>
        <v>5</v>
      </c>
      <c r="J3993" s="2" t="str">
        <f aca="false">RAW_DATA!J3989</f>
        <v>No</v>
      </c>
      <c r="K3993" s="15" t="n">
        <f aca="false">IF(AND(F3993&lt;&gt;"",E3993&lt;&gt;""),DATEVALUE(F3993)-DATEVALUE(E3993),"")</f>
        <v>10</v>
      </c>
      <c r="L3993" s="4" t="n">
        <f aca="false">H3993*(1-I3993/100)</f>
        <v>1654.748</v>
      </c>
      <c r="M3993" s="4" t="n">
        <f aca="false">H3993*CALCULATIONS!$B$2</f>
        <v>1045.104</v>
      </c>
      <c r="N3993" s="4" t="n">
        <f aca="false">IF(J3993="Yes",H3993*CALCULATIONS!$B$3,0)</f>
        <v>0</v>
      </c>
      <c r="O3993" s="4" t="n">
        <f aca="false">L3993-M3993-N3993</f>
        <v>609.644</v>
      </c>
      <c r="P3993" s="16" t="n">
        <f aca="false">IF(L3993&gt;0,O3993/L3993,"")</f>
        <v>0.368421052631579</v>
      </c>
    </row>
    <row r="3994" customFormat="false" ht="15" hidden="false" customHeight="false" outlineLevel="0" collapsed="false">
      <c r="A3994" s="2" t="str">
        <f aca="false">RAW_DATA!A3990</f>
        <v>ORD-103989</v>
      </c>
      <c r="B3994" s="2" t="str">
        <f aca="false">RAW_DATA!B3990</f>
        <v>CUST-2377</v>
      </c>
      <c r="C3994" s="2" t="str">
        <f aca="false">RAW_DATA!C3990</f>
        <v>Women</v>
      </c>
      <c r="D3994" s="2" t="str">
        <f aca="false">RAW_DATA!D3990</f>
        <v>WOM-DRESS-001</v>
      </c>
      <c r="E3994" s="14" t="str">
        <f aca="false">RAW_DATA!E3990</f>
        <v>2024-02-27</v>
      </c>
      <c r="F3994" s="14" t="str">
        <f aca="false">RAW_DATA!F3990</f>
        <v>2024-03-02</v>
      </c>
      <c r="G3994" s="2" t="str">
        <f aca="false">RAW_DATA!G3990</f>
        <v>Gandaki</v>
      </c>
      <c r="H3994" s="4" t="n">
        <f aca="false">RAW_DATA!H3990</f>
        <v>4419.85</v>
      </c>
      <c r="I3994" s="5" t="n">
        <f aca="false">RAW_DATA!I3990</f>
        <v>20</v>
      </c>
      <c r="J3994" s="2" t="str">
        <f aca="false">RAW_DATA!J3990</f>
        <v>No</v>
      </c>
      <c r="K3994" s="15" t="n">
        <f aca="false">IF(AND(F3994&lt;&gt;"",E3994&lt;&gt;""),DATEVALUE(F3994)-DATEVALUE(E3994),"")</f>
        <v>4</v>
      </c>
      <c r="L3994" s="4" t="n">
        <f aca="false">H3994*(1-I3994/100)</f>
        <v>3535.88</v>
      </c>
      <c r="M3994" s="4" t="n">
        <f aca="false">H3994*CALCULATIONS!$B$2</f>
        <v>2651.91</v>
      </c>
      <c r="N3994" s="4" t="n">
        <f aca="false">IF(J3994="Yes",H3994*CALCULATIONS!$B$3,0)</f>
        <v>0</v>
      </c>
      <c r="O3994" s="4" t="n">
        <f aca="false">L3994-M3994-N3994</f>
        <v>883.97</v>
      </c>
      <c r="P3994" s="16" t="n">
        <f aca="false">IF(L3994&gt;0,O3994/L3994,"")</f>
        <v>0.25</v>
      </c>
    </row>
    <row r="3995" customFormat="false" ht="15" hidden="false" customHeight="false" outlineLevel="0" collapsed="false">
      <c r="A3995" s="2" t="str">
        <f aca="false">RAW_DATA!A3991</f>
        <v>ORD-103990</v>
      </c>
      <c r="B3995" s="2" t="str">
        <f aca="false">RAW_DATA!B3991</f>
        <v>CUST-5661</v>
      </c>
      <c r="C3995" s="2" t="str">
        <f aca="false">RAW_DATA!C3991</f>
        <v>Men</v>
      </c>
      <c r="D3995" s="2" t="str">
        <f aca="false">RAW_DATA!D3991</f>
        <v>MEN-CHINO-001</v>
      </c>
      <c r="E3995" s="14" t="str">
        <f aca="false">RAW_DATA!E3991</f>
        <v>2024-10-22</v>
      </c>
      <c r="F3995" s="14" t="str">
        <f aca="false">RAW_DATA!F3991</f>
        <v>2024-10-28</v>
      </c>
      <c r="G3995" s="2" t="str">
        <f aca="false">RAW_DATA!G3991</f>
        <v>Sudurpashchim</v>
      </c>
      <c r="H3995" s="4" t="n">
        <f aca="false">RAW_DATA!H3991</f>
        <v>10697.45</v>
      </c>
      <c r="I3995" s="5" t="n">
        <f aca="false">RAW_DATA!I3991</f>
        <v>25</v>
      </c>
      <c r="J3995" s="2" t="str">
        <f aca="false">RAW_DATA!J3991</f>
        <v>No</v>
      </c>
      <c r="K3995" s="15" t="n">
        <f aca="false">IF(AND(F3995&lt;&gt;"",E3995&lt;&gt;""),DATEVALUE(F3995)-DATEVALUE(E3995),"")</f>
        <v>6</v>
      </c>
      <c r="L3995" s="4" t="n">
        <f aca="false">H3995*(1-I3995/100)</f>
        <v>8023.0875</v>
      </c>
      <c r="M3995" s="4" t="n">
        <f aca="false">H3995*CALCULATIONS!$B$2</f>
        <v>6418.47</v>
      </c>
      <c r="N3995" s="4" t="n">
        <f aca="false">IF(J3995="Yes",H3995*CALCULATIONS!$B$3,0)</f>
        <v>0</v>
      </c>
      <c r="O3995" s="4" t="n">
        <f aca="false">L3995-M3995-N3995</f>
        <v>1604.6175</v>
      </c>
      <c r="P3995" s="16" t="n">
        <f aca="false">IF(L3995&gt;0,O3995/L3995,"")</f>
        <v>0.2</v>
      </c>
    </row>
    <row r="3996" customFormat="false" ht="15" hidden="false" customHeight="false" outlineLevel="0" collapsed="false">
      <c r="A3996" s="2" t="str">
        <f aca="false">RAW_DATA!A3992</f>
        <v>ORD-103991</v>
      </c>
      <c r="B3996" s="2" t="str">
        <f aca="false">RAW_DATA!B3992</f>
        <v>CUST-8376</v>
      </c>
      <c r="C3996" s="2" t="str">
        <f aca="false">RAW_DATA!C3992</f>
        <v>Kids</v>
      </c>
      <c r="D3996" s="2" t="str">
        <f aca="false">RAW_DATA!D3992</f>
        <v>KID-SHORTS-001</v>
      </c>
      <c r="E3996" s="14" t="str">
        <f aca="false">RAW_DATA!E3992</f>
        <v>2024-03-24</v>
      </c>
      <c r="F3996" s="14" t="str">
        <f aca="false">RAW_DATA!F3992</f>
        <v>2024-04-02</v>
      </c>
      <c r="G3996" s="2" t="str">
        <f aca="false">RAW_DATA!G3992</f>
        <v>Madhesh</v>
      </c>
      <c r="H3996" s="4" t="n">
        <f aca="false">RAW_DATA!H3992</f>
        <v>13633.59</v>
      </c>
      <c r="I3996" s="5" t="n">
        <f aca="false">RAW_DATA!I3992</f>
        <v>0</v>
      </c>
      <c r="J3996" s="2" t="str">
        <f aca="false">RAW_DATA!J3992</f>
        <v>Yes</v>
      </c>
      <c r="K3996" s="15" t="n">
        <f aca="false">IF(AND(F3996&lt;&gt;"",E3996&lt;&gt;""),DATEVALUE(F3996)-DATEVALUE(E3996),"")</f>
        <v>9</v>
      </c>
      <c r="L3996" s="4" t="n">
        <f aca="false">H3996*(1-I3996/100)</f>
        <v>13633.59</v>
      </c>
      <c r="M3996" s="4" t="n">
        <f aca="false">H3996*CALCULATIONS!$B$2</f>
        <v>8180.154</v>
      </c>
      <c r="N3996" s="4" t="n">
        <f aca="false">IF(J3996="Yes",H3996*CALCULATIONS!$B$3,0)</f>
        <v>2726.718</v>
      </c>
      <c r="O3996" s="4" t="n">
        <f aca="false">L3996-M3996-N3996</f>
        <v>2726.718</v>
      </c>
      <c r="P3996" s="16" t="n">
        <f aca="false">IF(L3996&gt;0,O3996/L3996,"")</f>
        <v>0.2</v>
      </c>
    </row>
    <row r="3997" customFormat="false" ht="15" hidden="false" customHeight="false" outlineLevel="0" collapsed="false">
      <c r="A3997" s="2" t="str">
        <f aca="false">RAW_DATA!A3993</f>
        <v>ORD-103992</v>
      </c>
      <c r="B3997" s="2" t="str">
        <f aca="false">RAW_DATA!B3993</f>
        <v>CUST-9244</v>
      </c>
      <c r="C3997" s="2" t="str">
        <f aca="false">RAW_DATA!C3993</f>
        <v>Men</v>
      </c>
      <c r="D3997" s="2" t="str">
        <f aca="false">RAW_DATA!D3993</f>
        <v>MEN-SHIRT-001</v>
      </c>
      <c r="E3997" s="14" t="str">
        <f aca="false">RAW_DATA!E3993</f>
        <v>2024-11-27</v>
      </c>
      <c r="F3997" s="14" t="str">
        <f aca="false">RAW_DATA!F3993</f>
        <v>2024-12-01</v>
      </c>
      <c r="G3997" s="2" t="str">
        <f aca="false">RAW_DATA!G3993</f>
        <v>Bagmati</v>
      </c>
      <c r="H3997" s="4" t="n">
        <f aca="false">RAW_DATA!H3993</f>
        <v>13581.48</v>
      </c>
      <c r="I3997" s="5" t="n">
        <f aca="false">RAW_DATA!I3993</f>
        <v>20</v>
      </c>
      <c r="J3997" s="2" t="str">
        <f aca="false">RAW_DATA!J3993</f>
        <v>No</v>
      </c>
      <c r="K3997" s="15" t="n">
        <f aca="false">IF(AND(F3997&lt;&gt;"",E3997&lt;&gt;""),DATEVALUE(F3997)-DATEVALUE(E3997),"")</f>
        <v>4</v>
      </c>
      <c r="L3997" s="4" t="n">
        <f aca="false">H3997*(1-I3997/100)</f>
        <v>10865.184</v>
      </c>
      <c r="M3997" s="4" t="n">
        <f aca="false">H3997*CALCULATIONS!$B$2</f>
        <v>8148.888</v>
      </c>
      <c r="N3997" s="4" t="n">
        <f aca="false">IF(J3997="Yes",H3997*CALCULATIONS!$B$3,0)</f>
        <v>0</v>
      </c>
      <c r="O3997" s="4" t="n">
        <f aca="false">L3997-M3997-N3997</f>
        <v>2716.296</v>
      </c>
      <c r="P3997" s="16" t="n">
        <f aca="false">IF(L3997&gt;0,O3997/L3997,"")</f>
        <v>0.25</v>
      </c>
    </row>
    <row r="3998" customFormat="false" ht="15" hidden="false" customHeight="false" outlineLevel="0" collapsed="false">
      <c r="A3998" s="2" t="str">
        <f aca="false">RAW_DATA!A3994</f>
        <v>ORD-103993</v>
      </c>
      <c r="B3998" s="2" t="str">
        <f aca="false">RAW_DATA!B3994</f>
        <v>CUST-8591</v>
      </c>
      <c r="C3998" s="2" t="str">
        <f aca="false">RAW_DATA!C3994</f>
        <v>Women</v>
      </c>
      <c r="D3998" s="2" t="str">
        <f aca="false">RAW_DATA!D3994</f>
        <v>WOM-CARDIGAN-001</v>
      </c>
      <c r="E3998" s="14" t="str">
        <f aca="false">RAW_DATA!E3994</f>
        <v>2024-10-05</v>
      </c>
      <c r="F3998" s="14" t="str">
        <f aca="false">RAW_DATA!F3994</f>
        <v>2024-10-07</v>
      </c>
      <c r="G3998" s="2" t="str">
        <f aca="false">RAW_DATA!G3994</f>
        <v>Madhesh</v>
      </c>
      <c r="H3998" s="4" t="n">
        <f aca="false">RAW_DATA!H3994</f>
        <v>9551.5</v>
      </c>
      <c r="I3998" s="5" t="n">
        <f aca="false">RAW_DATA!I3994</f>
        <v>10</v>
      </c>
      <c r="J3998" s="2" t="str">
        <f aca="false">RAW_DATA!J3994</f>
        <v>No</v>
      </c>
      <c r="K3998" s="15" t="n">
        <f aca="false">IF(AND(F3998&lt;&gt;"",E3998&lt;&gt;""),DATEVALUE(F3998)-DATEVALUE(E3998),"")</f>
        <v>2</v>
      </c>
      <c r="L3998" s="4" t="n">
        <f aca="false">H3998*(1-I3998/100)</f>
        <v>8596.35</v>
      </c>
      <c r="M3998" s="4" t="n">
        <f aca="false">H3998*CALCULATIONS!$B$2</f>
        <v>5730.9</v>
      </c>
      <c r="N3998" s="4" t="n">
        <f aca="false">IF(J3998="Yes",H3998*CALCULATIONS!$B$3,0)</f>
        <v>0</v>
      </c>
      <c r="O3998" s="4" t="n">
        <f aca="false">L3998-M3998-N3998</f>
        <v>2865.45</v>
      </c>
      <c r="P3998" s="16" t="n">
        <f aca="false">IF(L3998&gt;0,O3998/L3998,"")</f>
        <v>0.333333333333333</v>
      </c>
    </row>
    <row r="3999" customFormat="false" ht="15" hidden="false" customHeight="false" outlineLevel="0" collapsed="false">
      <c r="A3999" s="2" t="str">
        <f aca="false">RAW_DATA!A3995</f>
        <v>ORD-103994</v>
      </c>
      <c r="B3999" s="2" t="str">
        <f aca="false">RAW_DATA!B3995</f>
        <v>CUST-2667</v>
      </c>
      <c r="C3999" s="2" t="str">
        <f aca="false">RAW_DATA!C3995</f>
        <v>Men</v>
      </c>
      <c r="D3999" s="2" t="str">
        <f aca="false">RAW_DATA!D3995</f>
        <v>MEN-KURTA-001</v>
      </c>
      <c r="E3999" s="14" t="str">
        <f aca="false">RAW_DATA!E3995</f>
        <v>2024-12-08</v>
      </c>
      <c r="F3999" s="14" t="str">
        <f aca="false">RAW_DATA!F3995</f>
        <v>2024-12-12</v>
      </c>
      <c r="G3999" s="2" t="str">
        <f aca="false">RAW_DATA!G3995</f>
        <v>Bagmati</v>
      </c>
      <c r="H3999" s="4" t="n">
        <f aca="false">RAW_DATA!H3995</f>
        <v>6090.98</v>
      </c>
      <c r="I3999" s="5" t="n">
        <f aca="false">RAW_DATA!I3995</f>
        <v>25</v>
      </c>
      <c r="J3999" s="2" t="str">
        <f aca="false">RAW_DATA!J3995</f>
        <v>No</v>
      </c>
      <c r="K3999" s="15" t="n">
        <f aca="false">IF(AND(F3999&lt;&gt;"",E3999&lt;&gt;""),DATEVALUE(F3999)-DATEVALUE(E3999),"")</f>
        <v>4</v>
      </c>
      <c r="L3999" s="4" t="n">
        <f aca="false">H3999*(1-I3999/100)</f>
        <v>4568.235</v>
      </c>
      <c r="M3999" s="4" t="n">
        <f aca="false">H3999*CALCULATIONS!$B$2</f>
        <v>3654.588</v>
      </c>
      <c r="N3999" s="4" t="n">
        <f aca="false">IF(J3999="Yes",H3999*CALCULATIONS!$B$3,0)</f>
        <v>0</v>
      </c>
      <c r="O3999" s="4" t="n">
        <f aca="false">L3999-M3999-N3999</f>
        <v>913.647</v>
      </c>
      <c r="P3999" s="16" t="n">
        <f aca="false">IF(L3999&gt;0,O3999/L3999,"")</f>
        <v>0.2</v>
      </c>
    </row>
    <row r="4000" customFormat="false" ht="15" hidden="false" customHeight="false" outlineLevel="0" collapsed="false">
      <c r="A4000" s="2" t="str">
        <f aca="false">RAW_DATA!A3996</f>
        <v>ORD-103995</v>
      </c>
      <c r="B4000" s="2" t="str">
        <f aca="false">RAW_DATA!B3996</f>
        <v>CUST-4135</v>
      </c>
      <c r="C4000" s="2" t="str">
        <f aca="false">RAW_DATA!C3996</f>
        <v>Kids</v>
      </c>
      <c r="D4000" s="2" t="str">
        <f aca="false">RAW_DATA!D3996</f>
        <v>KID-JACKET-001</v>
      </c>
      <c r="E4000" s="14" t="str">
        <f aca="false">RAW_DATA!E3996</f>
        <v>2024-03-04</v>
      </c>
      <c r="F4000" s="14" t="str">
        <f aca="false">RAW_DATA!F3996</f>
        <v>2024-03-19</v>
      </c>
      <c r="G4000" s="2" t="str">
        <f aca="false">RAW_DATA!G3996</f>
        <v>Sudurpashchim</v>
      </c>
      <c r="H4000" s="4" t="n">
        <f aca="false">RAW_DATA!H3996</f>
        <v>9769.33</v>
      </c>
      <c r="I4000" s="5" t="n">
        <f aca="false">RAW_DATA!I3996</f>
        <v>25</v>
      </c>
      <c r="J4000" s="2" t="str">
        <f aca="false">RAW_DATA!J3996</f>
        <v>No</v>
      </c>
      <c r="K4000" s="15" t="n">
        <f aca="false">IF(AND(F4000&lt;&gt;"",E4000&lt;&gt;""),DATEVALUE(F4000)-DATEVALUE(E4000),"")</f>
        <v>15</v>
      </c>
      <c r="L4000" s="4" t="n">
        <f aca="false">H4000*(1-I4000/100)</f>
        <v>7326.9975</v>
      </c>
      <c r="M4000" s="4" t="n">
        <f aca="false">H4000*CALCULATIONS!$B$2</f>
        <v>5861.598</v>
      </c>
      <c r="N4000" s="4" t="n">
        <f aca="false">IF(J4000="Yes",H4000*CALCULATIONS!$B$3,0)</f>
        <v>0</v>
      </c>
      <c r="O4000" s="4" t="n">
        <f aca="false">L4000-M4000-N4000</f>
        <v>1465.3995</v>
      </c>
      <c r="P4000" s="16" t="n">
        <f aca="false">IF(L4000&gt;0,O4000/L4000,"")</f>
        <v>0.2</v>
      </c>
    </row>
    <row r="4001" customFormat="false" ht="15" hidden="false" customHeight="false" outlineLevel="0" collapsed="false">
      <c r="A4001" s="2" t="str">
        <f aca="false">RAW_DATA!A3997</f>
        <v>ORD-103996</v>
      </c>
      <c r="B4001" s="2" t="str">
        <f aca="false">RAW_DATA!B3997</f>
        <v>CUST-3251</v>
      </c>
      <c r="C4001" s="2" t="str">
        <f aca="false">RAW_DATA!C3997</f>
        <v>Women</v>
      </c>
      <c r="D4001" s="2" t="str">
        <f aca="false">RAW_DATA!D3997</f>
        <v>WOM-SAREE-001</v>
      </c>
      <c r="E4001" s="14" t="str">
        <f aca="false">RAW_DATA!E3997</f>
        <v>2024-02-20</v>
      </c>
      <c r="F4001" s="14" t="str">
        <f aca="false">RAW_DATA!F3997</f>
        <v>2024-02-23</v>
      </c>
      <c r="G4001" s="2" t="str">
        <f aca="false">RAW_DATA!G3997</f>
        <v>Gandaki</v>
      </c>
      <c r="H4001" s="4" t="n">
        <f aca="false">RAW_DATA!H3997</f>
        <v>13440.24</v>
      </c>
      <c r="I4001" s="5" t="n">
        <f aca="false">RAW_DATA!I3997</f>
        <v>0</v>
      </c>
      <c r="J4001" s="2" t="str">
        <f aca="false">RAW_DATA!J3997</f>
        <v>No</v>
      </c>
      <c r="K4001" s="15" t="n">
        <f aca="false">IF(AND(F4001&lt;&gt;"",E4001&lt;&gt;""),DATEVALUE(F4001)-DATEVALUE(E4001),"")</f>
        <v>3</v>
      </c>
      <c r="L4001" s="4" t="n">
        <f aca="false">H4001*(1-I4001/100)</f>
        <v>13440.24</v>
      </c>
      <c r="M4001" s="4" t="n">
        <f aca="false">H4001*CALCULATIONS!$B$2</f>
        <v>8064.144</v>
      </c>
      <c r="N4001" s="4" t="n">
        <f aca="false">IF(J4001="Yes",H4001*CALCULATIONS!$B$3,0)</f>
        <v>0</v>
      </c>
      <c r="O4001" s="4" t="n">
        <f aca="false">L4001-M4001-N4001</f>
        <v>5376.096</v>
      </c>
      <c r="P4001" s="16" t="n">
        <f aca="false">IF(L4001&gt;0,O4001/L4001,"")</f>
        <v>0.4</v>
      </c>
    </row>
    <row r="4002" customFormat="false" ht="15" hidden="false" customHeight="false" outlineLevel="0" collapsed="false">
      <c r="A4002" s="2" t="str">
        <f aca="false">RAW_DATA!A3998</f>
        <v>ORD-103997</v>
      </c>
      <c r="B4002" s="2" t="str">
        <f aca="false">RAW_DATA!B3998</f>
        <v>CUST-1202</v>
      </c>
      <c r="C4002" s="2" t="str">
        <f aca="false">RAW_DATA!C3998</f>
        <v>Men</v>
      </c>
      <c r="D4002" s="2" t="str">
        <f aca="false">RAW_DATA!D3998</f>
        <v>MEN-SUIT-001</v>
      </c>
      <c r="E4002" s="14" t="str">
        <f aca="false">RAW_DATA!E3998</f>
        <v>2024-04-30</v>
      </c>
      <c r="F4002" s="14" t="str">
        <f aca="false">RAW_DATA!F3998</f>
        <v>2024-05-04</v>
      </c>
      <c r="G4002" s="2" t="str">
        <f aca="false">RAW_DATA!G3998</f>
        <v>Madhesh</v>
      </c>
      <c r="H4002" s="4" t="n">
        <f aca="false">RAW_DATA!H3998</f>
        <v>11628.79</v>
      </c>
      <c r="I4002" s="5" t="n">
        <f aca="false">RAW_DATA!I3998</f>
        <v>20</v>
      </c>
      <c r="J4002" s="2" t="str">
        <f aca="false">RAW_DATA!J3998</f>
        <v>No</v>
      </c>
      <c r="K4002" s="15" t="n">
        <f aca="false">IF(AND(F4002&lt;&gt;"",E4002&lt;&gt;""),DATEVALUE(F4002)-DATEVALUE(E4002),"")</f>
        <v>4</v>
      </c>
      <c r="L4002" s="4" t="n">
        <f aca="false">H4002*(1-I4002/100)</f>
        <v>9303.032</v>
      </c>
      <c r="M4002" s="4" t="n">
        <f aca="false">H4002*CALCULATIONS!$B$2</f>
        <v>6977.274</v>
      </c>
      <c r="N4002" s="4" t="n">
        <f aca="false">IF(J4002="Yes",H4002*CALCULATIONS!$B$3,0)</f>
        <v>0</v>
      </c>
      <c r="O4002" s="4" t="n">
        <f aca="false">L4002-M4002-N4002</f>
        <v>2325.758</v>
      </c>
      <c r="P4002" s="16" t="n">
        <f aca="false">IF(L4002&gt;0,O4002/L4002,"")</f>
        <v>0.25</v>
      </c>
    </row>
    <row r="4003" customFormat="false" ht="15" hidden="false" customHeight="false" outlineLevel="0" collapsed="false">
      <c r="A4003" s="2" t="str">
        <f aca="false">RAW_DATA!A3999</f>
        <v>ORD-103998</v>
      </c>
      <c r="B4003" s="2" t="str">
        <f aca="false">RAW_DATA!B3999</f>
        <v>CUST-2338</v>
      </c>
      <c r="C4003" s="2" t="str">
        <f aca="false">RAW_DATA!C3999</f>
        <v>Women</v>
      </c>
      <c r="D4003" s="2" t="str">
        <f aca="false">RAW_DATA!D3999</f>
        <v>WOM-DRESS-001</v>
      </c>
      <c r="E4003" s="14" t="str">
        <f aca="false">RAW_DATA!E3999</f>
        <v>2024-07-21</v>
      </c>
      <c r="F4003" s="14" t="str">
        <f aca="false">RAW_DATA!F3999</f>
        <v>2024-07-24</v>
      </c>
      <c r="G4003" s="2" t="str">
        <f aca="false">RAW_DATA!G3999</f>
        <v>Karnali</v>
      </c>
      <c r="H4003" s="4" t="n">
        <f aca="false">RAW_DATA!H3999</f>
        <v>13856.47</v>
      </c>
      <c r="I4003" s="5" t="n">
        <f aca="false">RAW_DATA!I3999</f>
        <v>25</v>
      </c>
      <c r="J4003" s="2" t="str">
        <f aca="false">RAW_DATA!J3999</f>
        <v>No</v>
      </c>
      <c r="K4003" s="15" t="n">
        <f aca="false">IF(AND(F4003&lt;&gt;"",E4003&lt;&gt;""),DATEVALUE(F4003)-DATEVALUE(E4003),"")</f>
        <v>3</v>
      </c>
      <c r="L4003" s="4" t="n">
        <f aca="false">H4003*(1-I4003/100)</f>
        <v>10392.3525</v>
      </c>
      <c r="M4003" s="4" t="n">
        <f aca="false">H4003*CALCULATIONS!$B$2</f>
        <v>8313.882</v>
      </c>
      <c r="N4003" s="4" t="n">
        <f aca="false">IF(J4003="Yes",H4003*CALCULATIONS!$B$3,0)</f>
        <v>0</v>
      </c>
      <c r="O4003" s="4" t="n">
        <f aca="false">L4003-M4003-N4003</f>
        <v>2078.4705</v>
      </c>
      <c r="P4003" s="16" t="n">
        <f aca="false">IF(L4003&gt;0,O4003/L4003,"")</f>
        <v>0.2</v>
      </c>
    </row>
    <row r="4004" customFormat="false" ht="15" hidden="false" customHeight="false" outlineLevel="0" collapsed="false">
      <c r="A4004" s="2" t="str">
        <f aca="false">RAW_DATA!A4000</f>
        <v>ORD-103999</v>
      </c>
      <c r="B4004" s="2" t="str">
        <f aca="false">RAW_DATA!B4000</f>
        <v>CUST-8225</v>
      </c>
      <c r="C4004" s="2" t="str">
        <f aca="false">RAW_DATA!C4000</f>
        <v>Women</v>
      </c>
      <c r="D4004" s="2" t="str">
        <f aca="false">RAW_DATA!D4000</f>
        <v>WOM-DRESS-001</v>
      </c>
      <c r="E4004" s="14" t="str">
        <f aca="false">RAW_DATA!E4000</f>
        <v>2024-05-09</v>
      </c>
      <c r="F4004" s="14" t="str">
        <f aca="false">RAW_DATA!F4000</f>
        <v>2024-05-12</v>
      </c>
      <c r="G4004" s="2" t="str">
        <f aca="false">RAW_DATA!G4000</f>
        <v>Bagmati</v>
      </c>
      <c r="H4004" s="4" t="n">
        <f aca="false">RAW_DATA!H4000</f>
        <v>5040.45</v>
      </c>
      <c r="I4004" s="5" t="n">
        <f aca="false">RAW_DATA!I4000</f>
        <v>5</v>
      </c>
      <c r="J4004" s="2" t="str">
        <f aca="false">RAW_DATA!J4000</f>
        <v>No</v>
      </c>
      <c r="K4004" s="15" t="n">
        <f aca="false">IF(AND(F4004&lt;&gt;"",E4004&lt;&gt;""),DATEVALUE(F4004)-DATEVALUE(E4004),"")</f>
        <v>3</v>
      </c>
      <c r="L4004" s="4" t="n">
        <f aca="false">H4004*(1-I4004/100)</f>
        <v>4788.4275</v>
      </c>
      <c r="M4004" s="4" t="n">
        <f aca="false">H4004*CALCULATIONS!$B$2</f>
        <v>3024.27</v>
      </c>
      <c r="N4004" s="4" t="n">
        <f aca="false">IF(J4004="Yes",H4004*CALCULATIONS!$B$3,0)</f>
        <v>0</v>
      </c>
      <c r="O4004" s="4" t="n">
        <f aca="false">L4004-M4004-N4004</f>
        <v>1764.1575</v>
      </c>
      <c r="P4004" s="16" t="n">
        <f aca="false">IF(L4004&gt;0,O4004/L4004,"")</f>
        <v>0.368421052631579</v>
      </c>
    </row>
    <row r="4005" customFormat="false" ht="15" hidden="false" customHeight="false" outlineLevel="0" collapsed="false">
      <c r="A4005" s="2" t="str">
        <f aca="false">RAW_DATA!A4001</f>
        <v>ORD-104000</v>
      </c>
      <c r="B4005" s="2" t="str">
        <f aca="false">RAW_DATA!B4001</f>
        <v>CUST-9769</v>
      </c>
      <c r="C4005" s="2" t="str">
        <f aca="false">RAW_DATA!C4001</f>
        <v>Women</v>
      </c>
      <c r="D4005" s="2" t="str">
        <f aca="false">RAW_DATA!D4001</f>
        <v>WOM-SUIT-001</v>
      </c>
      <c r="E4005" s="14" t="str">
        <f aca="false">RAW_DATA!E4001</f>
        <v>2024-03-09</v>
      </c>
      <c r="F4005" s="14" t="str">
        <f aca="false">RAW_DATA!F4001</f>
        <v>2024-03-16</v>
      </c>
      <c r="G4005" s="2" t="str">
        <f aca="false">RAW_DATA!G4001</f>
        <v>Madhesh</v>
      </c>
      <c r="H4005" s="4" t="n">
        <f aca="false">RAW_DATA!H4001</f>
        <v>5008.58</v>
      </c>
      <c r="I4005" s="5" t="n">
        <f aca="false">RAW_DATA!I4001</f>
        <v>0</v>
      </c>
      <c r="J4005" s="2" t="str">
        <f aca="false">RAW_DATA!J4001</f>
        <v>No</v>
      </c>
      <c r="K4005" s="15" t="n">
        <f aca="false">IF(AND(F4005&lt;&gt;"",E4005&lt;&gt;""),DATEVALUE(F4005)-DATEVALUE(E4005),"")</f>
        <v>7</v>
      </c>
      <c r="L4005" s="4" t="n">
        <f aca="false">H4005*(1-I4005/100)</f>
        <v>5008.58</v>
      </c>
      <c r="M4005" s="4" t="n">
        <f aca="false">H4005*CALCULATIONS!$B$2</f>
        <v>3005.148</v>
      </c>
      <c r="N4005" s="4" t="n">
        <f aca="false">IF(J4005="Yes",H4005*CALCULATIONS!$B$3,0)</f>
        <v>0</v>
      </c>
      <c r="O4005" s="4" t="n">
        <f aca="false">L4005-M4005-N4005</f>
        <v>2003.432</v>
      </c>
      <c r="P4005" s="16" t="n">
        <f aca="false">IF(L4005&gt;0,O4005/L4005,"")</f>
        <v>0.4</v>
      </c>
    </row>
    <row r="4006" customFormat="false" ht="15" hidden="false" customHeight="false" outlineLevel="0" collapsed="false">
      <c r="A4006" s="2" t="str">
        <f aca="false">RAW_DATA!A4002</f>
        <v>ORD-104001</v>
      </c>
      <c r="B4006" s="2" t="str">
        <f aca="false">RAW_DATA!B4002</f>
        <v>CUST-9179</v>
      </c>
      <c r="C4006" s="2" t="str">
        <f aca="false">RAW_DATA!C4002</f>
        <v>Women</v>
      </c>
      <c r="D4006" s="2" t="str">
        <f aca="false">RAW_DATA!D4002</f>
        <v>WOM-LEHENGA-001</v>
      </c>
      <c r="E4006" s="14" t="str">
        <f aca="false">RAW_DATA!E4002</f>
        <v>2024-10-03</v>
      </c>
      <c r="F4006" s="14" t="str">
        <f aca="false">RAW_DATA!F4002</f>
        <v>2024-10-10</v>
      </c>
      <c r="G4006" s="2" t="str">
        <f aca="false">RAW_DATA!G4002</f>
        <v>Lumbini</v>
      </c>
      <c r="H4006" s="4" t="n">
        <f aca="false">RAW_DATA!H4002</f>
        <v>4884.57</v>
      </c>
      <c r="I4006" s="5" t="n">
        <f aca="false">RAW_DATA!I4002</f>
        <v>15</v>
      </c>
      <c r="J4006" s="2" t="str">
        <f aca="false">RAW_DATA!J4002</f>
        <v>No</v>
      </c>
      <c r="K4006" s="15" t="n">
        <f aca="false">IF(AND(F4006&lt;&gt;"",E4006&lt;&gt;""),DATEVALUE(F4006)-DATEVALUE(E4006),"")</f>
        <v>7</v>
      </c>
      <c r="L4006" s="4" t="n">
        <f aca="false">H4006*(1-I4006/100)</f>
        <v>4151.8845</v>
      </c>
      <c r="M4006" s="4" t="n">
        <f aca="false">H4006*CALCULATIONS!$B$2</f>
        <v>2930.742</v>
      </c>
      <c r="N4006" s="4" t="n">
        <f aca="false">IF(J4006="Yes",H4006*CALCULATIONS!$B$3,0)</f>
        <v>0</v>
      </c>
      <c r="O4006" s="4" t="n">
        <f aca="false">L4006-M4006-N4006</f>
        <v>1221.1425</v>
      </c>
      <c r="P4006" s="16" t="n">
        <f aca="false">IF(L4006&gt;0,O4006/L4006,"")</f>
        <v>0.294117647058824</v>
      </c>
    </row>
    <row r="4007" customFormat="false" ht="15" hidden="false" customHeight="false" outlineLevel="0" collapsed="false">
      <c r="A4007" s="2" t="str">
        <f aca="false">RAW_DATA!A4003</f>
        <v>ORD-104002</v>
      </c>
      <c r="B4007" s="2" t="str">
        <f aca="false">RAW_DATA!B4003</f>
        <v>CUST-1848</v>
      </c>
      <c r="C4007" s="2" t="str">
        <f aca="false">RAW_DATA!C4003</f>
        <v>Women</v>
      </c>
      <c r="D4007" s="2" t="str">
        <f aca="false">RAW_DATA!D4003</f>
        <v>WOM-DRESS-001</v>
      </c>
      <c r="E4007" s="14" t="str">
        <f aca="false">RAW_DATA!E4003</f>
        <v>2024-04-01</v>
      </c>
      <c r="F4007" s="14" t="str">
        <f aca="false">RAW_DATA!F4003</f>
        <v>2024-04-10</v>
      </c>
      <c r="G4007" s="2" t="str">
        <f aca="false">RAW_DATA!G4003</f>
        <v>Bagmati</v>
      </c>
      <c r="H4007" s="4" t="n">
        <f aca="false">RAW_DATA!H4003</f>
        <v>9929.19</v>
      </c>
      <c r="I4007" s="5" t="n">
        <f aca="false">RAW_DATA!I4003</f>
        <v>15</v>
      </c>
      <c r="J4007" s="2" t="str">
        <f aca="false">RAW_DATA!J4003</f>
        <v>No</v>
      </c>
      <c r="K4007" s="15" t="n">
        <f aca="false">IF(AND(F4007&lt;&gt;"",E4007&lt;&gt;""),DATEVALUE(F4007)-DATEVALUE(E4007),"")</f>
        <v>9</v>
      </c>
      <c r="L4007" s="4" t="n">
        <f aca="false">H4007*(1-I4007/100)</f>
        <v>8439.8115</v>
      </c>
      <c r="M4007" s="4" t="n">
        <f aca="false">H4007*CALCULATIONS!$B$2</f>
        <v>5957.514</v>
      </c>
      <c r="N4007" s="4" t="n">
        <f aca="false">IF(J4007="Yes",H4007*CALCULATIONS!$B$3,0)</f>
        <v>0</v>
      </c>
      <c r="O4007" s="4" t="n">
        <f aca="false">L4007-M4007-N4007</f>
        <v>2482.2975</v>
      </c>
      <c r="P4007" s="16" t="n">
        <f aca="false">IF(L4007&gt;0,O4007/L4007,"")</f>
        <v>0.294117647058824</v>
      </c>
    </row>
    <row r="4008" customFormat="false" ht="15" hidden="false" customHeight="false" outlineLevel="0" collapsed="false">
      <c r="A4008" s="2" t="str">
        <f aca="false">RAW_DATA!A4004</f>
        <v>ORD-104003</v>
      </c>
      <c r="B4008" s="2" t="str">
        <f aca="false">RAW_DATA!B4004</f>
        <v>CUST-9078</v>
      </c>
      <c r="C4008" s="2" t="str">
        <f aca="false">RAW_DATA!C4004</f>
        <v>Men</v>
      </c>
      <c r="D4008" s="2" t="str">
        <f aca="false">RAW_DATA!D4004</f>
        <v>MEN-JEANS-002</v>
      </c>
      <c r="E4008" s="14" t="str">
        <f aca="false">RAW_DATA!E4004</f>
        <v>2024-02-07</v>
      </c>
      <c r="F4008" s="14" t="str">
        <f aca="false">RAW_DATA!F4004</f>
        <v>2024-02-08</v>
      </c>
      <c r="G4008" s="2" t="str">
        <f aca="false">RAW_DATA!G4004</f>
        <v>Lumbini</v>
      </c>
      <c r="H4008" s="4" t="n">
        <f aca="false">RAW_DATA!H4004</f>
        <v>5870.38</v>
      </c>
      <c r="I4008" s="5" t="n">
        <f aca="false">RAW_DATA!I4004</f>
        <v>30</v>
      </c>
      <c r="J4008" s="2" t="str">
        <f aca="false">RAW_DATA!J4004</f>
        <v>No</v>
      </c>
      <c r="K4008" s="15" t="n">
        <f aca="false">IF(AND(F4008&lt;&gt;"",E4008&lt;&gt;""),DATEVALUE(F4008)-DATEVALUE(E4008),"")</f>
        <v>1</v>
      </c>
      <c r="L4008" s="4" t="n">
        <f aca="false">H4008*(1-I4008/100)</f>
        <v>4109.266</v>
      </c>
      <c r="M4008" s="4" t="n">
        <f aca="false">H4008*CALCULATIONS!$B$2</f>
        <v>3522.228</v>
      </c>
      <c r="N4008" s="4" t="n">
        <f aca="false">IF(J4008="Yes",H4008*CALCULATIONS!$B$3,0)</f>
        <v>0</v>
      </c>
      <c r="O4008" s="4" t="n">
        <f aca="false">L4008-M4008-N4008</f>
        <v>587.038</v>
      </c>
      <c r="P4008" s="16" t="n">
        <f aca="false">IF(L4008&gt;0,O4008/L4008,"")</f>
        <v>0.142857142857143</v>
      </c>
    </row>
    <row r="4009" customFormat="false" ht="15" hidden="false" customHeight="false" outlineLevel="0" collapsed="false">
      <c r="A4009" s="2" t="str">
        <f aca="false">RAW_DATA!A4005</f>
        <v>ORD-104004</v>
      </c>
      <c r="B4009" s="2" t="str">
        <f aca="false">RAW_DATA!B4005</f>
        <v>CUST-6674</v>
      </c>
      <c r="C4009" s="2" t="str">
        <f aca="false">RAW_DATA!C4005</f>
        <v>Kids</v>
      </c>
      <c r="D4009" s="2" t="str">
        <f aca="false">RAW_DATA!D4005</f>
        <v>KID-JEANS-001</v>
      </c>
      <c r="E4009" s="14" t="str">
        <f aca="false">RAW_DATA!E4005</f>
        <v>2024-03-11</v>
      </c>
      <c r="F4009" s="14" t="str">
        <f aca="false">RAW_DATA!F4005</f>
        <v>2024-03-15</v>
      </c>
      <c r="G4009" s="2" t="str">
        <f aca="false">RAW_DATA!G4005</f>
        <v>Bagmati</v>
      </c>
      <c r="H4009" s="4" t="n">
        <f aca="false">RAW_DATA!H4005</f>
        <v>12162.74</v>
      </c>
      <c r="I4009" s="5" t="n">
        <f aca="false">RAW_DATA!I4005</f>
        <v>15</v>
      </c>
      <c r="J4009" s="2" t="str">
        <f aca="false">RAW_DATA!J4005</f>
        <v>No</v>
      </c>
      <c r="K4009" s="15" t="n">
        <f aca="false">IF(AND(F4009&lt;&gt;"",E4009&lt;&gt;""),DATEVALUE(F4009)-DATEVALUE(E4009),"")</f>
        <v>4</v>
      </c>
      <c r="L4009" s="4" t="n">
        <f aca="false">H4009*(1-I4009/100)</f>
        <v>10338.329</v>
      </c>
      <c r="M4009" s="4" t="n">
        <f aca="false">H4009*CALCULATIONS!$B$2</f>
        <v>7297.644</v>
      </c>
      <c r="N4009" s="4" t="n">
        <f aca="false">IF(J4009="Yes",H4009*CALCULATIONS!$B$3,0)</f>
        <v>0</v>
      </c>
      <c r="O4009" s="4" t="n">
        <f aca="false">L4009-M4009-N4009</f>
        <v>3040.685</v>
      </c>
      <c r="P4009" s="16" t="n">
        <f aca="false">IF(L4009&gt;0,O4009/L4009,"")</f>
        <v>0.294117647058824</v>
      </c>
    </row>
    <row r="4010" customFormat="false" ht="15" hidden="false" customHeight="false" outlineLevel="0" collapsed="false">
      <c r="A4010" s="2" t="str">
        <f aca="false">RAW_DATA!A4006</f>
        <v>ORD-104005</v>
      </c>
      <c r="B4010" s="2" t="str">
        <f aca="false">RAW_DATA!B4006</f>
        <v>CUST-3914</v>
      </c>
      <c r="C4010" s="2" t="str">
        <f aca="false">RAW_DATA!C4006</f>
        <v>Men</v>
      </c>
      <c r="D4010" s="2" t="str">
        <f aca="false">RAW_DATA!D4006</f>
        <v>MEN-SHIRT-002</v>
      </c>
      <c r="E4010" s="14" t="str">
        <f aca="false">RAW_DATA!E4006</f>
        <v>2024-09-29</v>
      </c>
      <c r="F4010" s="14" t="str">
        <f aca="false">RAW_DATA!F4006</f>
        <v>2024-10-05</v>
      </c>
      <c r="G4010" s="2" t="str">
        <f aca="false">RAW_DATA!G4006</f>
        <v>Madhesh</v>
      </c>
      <c r="H4010" s="4" t="n">
        <f aca="false">RAW_DATA!H4006</f>
        <v>10163.18</v>
      </c>
      <c r="I4010" s="5" t="n">
        <f aca="false">RAW_DATA!I4006</f>
        <v>30</v>
      </c>
      <c r="J4010" s="2" t="str">
        <f aca="false">RAW_DATA!J4006</f>
        <v>No</v>
      </c>
      <c r="K4010" s="15" t="n">
        <f aca="false">IF(AND(F4010&lt;&gt;"",E4010&lt;&gt;""),DATEVALUE(F4010)-DATEVALUE(E4010),"")</f>
        <v>6</v>
      </c>
      <c r="L4010" s="4" t="n">
        <f aca="false">H4010*(1-I4010/100)</f>
        <v>7114.226</v>
      </c>
      <c r="M4010" s="4" t="n">
        <f aca="false">H4010*CALCULATIONS!$B$2</f>
        <v>6097.908</v>
      </c>
      <c r="N4010" s="4" t="n">
        <f aca="false">IF(J4010="Yes",H4010*CALCULATIONS!$B$3,0)</f>
        <v>0</v>
      </c>
      <c r="O4010" s="4" t="n">
        <f aca="false">L4010-M4010-N4010</f>
        <v>1016.318</v>
      </c>
      <c r="P4010" s="16" t="n">
        <f aca="false">IF(L4010&gt;0,O4010/L4010,"")</f>
        <v>0.142857142857143</v>
      </c>
    </row>
    <row r="4011" customFormat="false" ht="15" hidden="false" customHeight="false" outlineLevel="0" collapsed="false">
      <c r="A4011" s="2" t="str">
        <f aca="false">RAW_DATA!A4007</f>
        <v>ORD-104006</v>
      </c>
      <c r="B4011" s="2" t="str">
        <f aca="false">RAW_DATA!B4007</f>
        <v>CUST-4035</v>
      </c>
      <c r="C4011" s="2" t="str">
        <f aca="false">RAW_DATA!C4007</f>
        <v>Women</v>
      </c>
      <c r="D4011" s="2" t="str">
        <f aca="false">RAW_DATA!D4007</f>
        <v>WOM-LEHENGA-001</v>
      </c>
      <c r="E4011" s="14" t="str">
        <f aca="false">RAW_DATA!E4007</f>
        <v>2024-04-29</v>
      </c>
      <c r="F4011" s="14" t="str">
        <f aca="false">RAW_DATA!F4007</f>
        <v>2024-05-05</v>
      </c>
      <c r="G4011" s="2" t="str">
        <f aca="false">RAW_DATA!G4007</f>
        <v>Lumbini</v>
      </c>
      <c r="H4011" s="4" t="n">
        <f aca="false">RAW_DATA!H4007</f>
        <v>10788.87</v>
      </c>
      <c r="I4011" s="5" t="n">
        <f aca="false">RAW_DATA!I4007</f>
        <v>30</v>
      </c>
      <c r="J4011" s="2" t="str">
        <f aca="false">RAW_DATA!J4007</f>
        <v>No</v>
      </c>
      <c r="K4011" s="15" t="n">
        <f aca="false">IF(AND(F4011&lt;&gt;"",E4011&lt;&gt;""),DATEVALUE(F4011)-DATEVALUE(E4011),"")</f>
        <v>6</v>
      </c>
      <c r="L4011" s="4" t="n">
        <f aca="false">H4011*(1-I4011/100)</f>
        <v>7552.209</v>
      </c>
      <c r="M4011" s="4" t="n">
        <f aca="false">H4011*CALCULATIONS!$B$2</f>
        <v>6473.322</v>
      </c>
      <c r="N4011" s="4" t="n">
        <f aca="false">IF(J4011="Yes",H4011*CALCULATIONS!$B$3,0)</f>
        <v>0</v>
      </c>
      <c r="O4011" s="4" t="n">
        <f aca="false">L4011-M4011-N4011</f>
        <v>1078.887</v>
      </c>
      <c r="P4011" s="16" t="n">
        <f aca="false">IF(L4011&gt;0,O4011/L4011,"")</f>
        <v>0.142857142857143</v>
      </c>
    </row>
    <row r="4012" customFormat="false" ht="15" hidden="false" customHeight="false" outlineLevel="0" collapsed="false">
      <c r="A4012" s="2" t="str">
        <f aca="false">RAW_DATA!A4008</f>
        <v>ORD-104007</v>
      </c>
      <c r="B4012" s="2" t="str">
        <f aca="false">RAW_DATA!B4008</f>
        <v>CUST-4140</v>
      </c>
      <c r="C4012" s="2" t="str">
        <f aca="false">RAW_DATA!C4008</f>
        <v>Men</v>
      </c>
      <c r="D4012" s="2" t="str">
        <f aca="false">RAW_DATA!D4008</f>
        <v>MEN-SHIRT-002</v>
      </c>
      <c r="E4012" s="14" t="str">
        <f aca="false">RAW_DATA!E4008</f>
        <v>2024-09-18</v>
      </c>
      <c r="F4012" s="14" t="str">
        <f aca="false">RAW_DATA!F4008</f>
        <v>2024-09-24</v>
      </c>
      <c r="G4012" s="2" t="str">
        <f aca="false">RAW_DATA!G4008</f>
        <v>Karnali</v>
      </c>
      <c r="H4012" s="4" t="n">
        <f aca="false">RAW_DATA!H4008</f>
        <v>12028.02</v>
      </c>
      <c r="I4012" s="5" t="n">
        <f aca="false">RAW_DATA!I4008</f>
        <v>5</v>
      </c>
      <c r="J4012" s="2" t="str">
        <f aca="false">RAW_DATA!J4008</f>
        <v>No</v>
      </c>
      <c r="K4012" s="15" t="n">
        <f aca="false">IF(AND(F4012&lt;&gt;"",E4012&lt;&gt;""),DATEVALUE(F4012)-DATEVALUE(E4012),"")</f>
        <v>6</v>
      </c>
      <c r="L4012" s="4" t="n">
        <f aca="false">H4012*(1-I4012/100)</f>
        <v>11426.619</v>
      </c>
      <c r="M4012" s="4" t="n">
        <f aca="false">H4012*CALCULATIONS!$B$2</f>
        <v>7216.812</v>
      </c>
      <c r="N4012" s="4" t="n">
        <f aca="false">IF(J4012="Yes",H4012*CALCULATIONS!$B$3,0)</f>
        <v>0</v>
      </c>
      <c r="O4012" s="4" t="n">
        <f aca="false">L4012-M4012-N4012</f>
        <v>4209.807</v>
      </c>
      <c r="P4012" s="16" t="n">
        <f aca="false">IF(L4012&gt;0,O4012/L4012,"")</f>
        <v>0.368421052631579</v>
      </c>
    </row>
    <row r="4013" customFormat="false" ht="15" hidden="false" customHeight="false" outlineLevel="0" collapsed="false">
      <c r="A4013" s="2" t="str">
        <f aca="false">RAW_DATA!A4009</f>
        <v>ORD-104008</v>
      </c>
      <c r="B4013" s="2" t="str">
        <f aca="false">RAW_DATA!B4009</f>
        <v>CUST-1650</v>
      </c>
      <c r="C4013" s="2" t="str">
        <f aca="false">RAW_DATA!C4009</f>
        <v>Kids</v>
      </c>
      <c r="D4013" s="2" t="str">
        <f aca="false">RAW_DATA!D4009</f>
        <v>KID-JEANS-001</v>
      </c>
      <c r="E4013" s="14" t="str">
        <f aca="false">RAW_DATA!E4009</f>
        <v>2024-08-06</v>
      </c>
      <c r="F4013" s="14" t="str">
        <f aca="false">RAW_DATA!F4009</f>
        <v>2024-08-12</v>
      </c>
      <c r="G4013" s="2" t="str">
        <f aca="false">RAW_DATA!G4009</f>
        <v>Lumbini</v>
      </c>
      <c r="H4013" s="4" t="n">
        <f aca="false">RAW_DATA!H4009</f>
        <v>8464.57</v>
      </c>
      <c r="I4013" s="5" t="n">
        <f aca="false">RAW_DATA!I4009</f>
        <v>15</v>
      </c>
      <c r="J4013" s="2" t="str">
        <f aca="false">RAW_DATA!J4009</f>
        <v>No</v>
      </c>
      <c r="K4013" s="15" t="n">
        <f aca="false">IF(AND(F4013&lt;&gt;"",E4013&lt;&gt;""),DATEVALUE(F4013)-DATEVALUE(E4013),"")</f>
        <v>6</v>
      </c>
      <c r="L4013" s="4" t="n">
        <f aca="false">H4013*(1-I4013/100)</f>
        <v>7194.8845</v>
      </c>
      <c r="M4013" s="4" t="n">
        <f aca="false">H4013*CALCULATIONS!$B$2</f>
        <v>5078.742</v>
      </c>
      <c r="N4013" s="4" t="n">
        <f aca="false">IF(J4013="Yes",H4013*CALCULATIONS!$B$3,0)</f>
        <v>0</v>
      </c>
      <c r="O4013" s="4" t="n">
        <f aca="false">L4013-M4013-N4013</f>
        <v>2116.1425</v>
      </c>
      <c r="P4013" s="16" t="n">
        <f aca="false">IF(L4013&gt;0,O4013/L4013,"")</f>
        <v>0.294117647058824</v>
      </c>
    </row>
    <row r="4014" customFormat="false" ht="15" hidden="false" customHeight="false" outlineLevel="0" collapsed="false">
      <c r="A4014" s="2" t="str">
        <f aca="false">RAW_DATA!A4010</f>
        <v>ORD-104009</v>
      </c>
      <c r="B4014" s="2" t="str">
        <f aca="false">RAW_DATA!B4010</f>
        <v>CUST-7016</v>
      </c>
      <c r="C4014" s="2" t="str">
        <f aca="false">RAW_DATA!C4010</f>
        <v>Men</v>
      </c>
      <c r="D4014" s="2" t="str">
        <f aca="false">RAW_DATA!D4010</f>
        <v>MEN-JEANS-002</v>
      </c>
      <c r="E4014" s="14" t="str">
        <f aca="false">RAW_DATA!E4010</f>
        <v>2024-04-28</v>
      </c>
      <c r="F4014" s="14" t="str">
        <f aca="false">RAW_DATA!F4010</f>
        <v>2024-04-30</v>
      </c>
      <c r="G4014" s="2" t="str">
        <f aca="false">RAW_DATA!G4010</f>
        <v>Madhesh</v>
      </c>
      <c r="H4014" s="4" t="n">
        <f aca="false">RAW_DATA!H4010</f>
        <v>11712.46</v>
      </c>
      <c r="I4014" s="5" t="n">
        <f aca="false">RAW_DATA!I4010</f>
        <v>15</v>
      </c>
      <c r="J4014" s="2" t="str">
        <f aca="false">RAW_DATA!J4010</f>
        <v>No</v>
      </c>
      <c r="K4014" s="15" t="n">
        <f aca="false">IF(AND(F4014&lt;&gt;"",E4014&lt;&gt;""),DATEVALUE(F4014)-DATEVALUE(E4014),"")</f>
        <v>2</v>
      </c>
      <c r="L4014" s="4" t="n">
        <f aca="false">H4014*(1-I4014/100)</f>
        <v>9955.591</v>
      </c>
      <c r="M4014" s="4" t="n">
        <f aca="false">H4014*CALCULATIONS!$B$2</f>
        <v>7027.476</v>
      </c>
      <c r="N4014" s="4" t="n">
        <f aca="false">IF(J4014="Yes",H4014*CALCULATIONS!$B$3,0)</f>
        <v>0</v>
      </c>
      <c r="O4014" s="4" t="n">
        <f aca="false">L4014-M4014-N4014</f>
        <v>2928.115</v>
      </c>
      <c r="P4014" s="16" t="n">
        <f aca="false">IF(L4014&gt;0,O4014/L4014,"")</f>
        <v>0.294117647058824</v>
      </c>
    </row>
    <row r="4015" customFormat="false" ht="15" hidden="false" customHeight="false" outlineLevel="0" collapsed="false">
      <c r="A4015" s="2" t="str">
        <f aca="false">RAW_DATA!A4011</f>
        <v>ORD-104010</v>
      </c>
      <c r="B4015" s="2" t="str">
        <f aca="false">RAW_DATA!B4011</f>
        <v>CUST-4132</v>
      </c>
      <c r="C4015" s="2" t="str">
        <f aca="false">RAW_DATA!C4011</f>
        <v>Women</v>
      </c>
      <c r="D4015" s="2" t="str">
        <f aca="false">RAW_DATA!D4011</f>
        <v>WOM-SAREE-001</v>
      </c>
      <c r="E4015" s="14" t="str">
        <f aca="false">RAW_DATA!E4011</f>
        <v>2024-10-23</v>
      </c>
      <c r="F4015" s="14" t="str">
        <f aca="false">RAW_DATA!F4011</f>
        <v>2024-10-29</v>
      </c>
      <c r="G4015" s="2" t="str">
        <f aca="false">RAW_DATA!G4011</f>
        <v>Karnali</v>
      </c>
      <c r="H4015" s="4" t="n">
        <f aca="false">RAW_DATA!H4011</f>
        <v>6682.53</v>
      </c>
      <c r="I4015" s="5" t="n">
        <f aca="false">RAW_DATA!I4011</f>
        <v>25</v>
      </c>
      <c r="J4015" s="2" t="str">
        <f aca="false">RAW_DATA!J4011</f>
        <v>No</v>
      </c>
      <c r="K4015" s="15" t="n">
        <f aca="false">IF(AND(F4015&lt;&gt;"",E4015&lt;&gt;""),DATEVALUE(F4015)-DATEVALUE(E4015),"")</f>
        <v>6</v>
      </c>
      <c r="L4015" s="4" t="n">
        <f aca="false">H4015*(1-I4015/100)</f>
        <v>5011.8975</v>
      </c>
      <c r="M4015" s="4" t="n">
        <f aca="false">H4015*CALCULATIONS!$B$2</f>
        <v>4009.518</v>
      </c>
      <c r="N4015" s="4" t="n">
        <f aca="false">IF(J4015="Yes",H4015*CALCULATIONS!$B$3,0)</f>
        <v>0</v>
      </c>
      <c r="O4015" s="4" t="n">
        <f aca="false">L4015-M4015-N4015</f>
        <v>1002.3795</v>
      </c>
      <c r="P4015" s="16" t="n">
        <f aca="false">IF(L4015&gt;0,O4015/L4015,"")</f>
        <v>0.2</v>
      </c>
    </row>
    <row r="4016" customFormat="false" ht="15" hidden="false" customHeight="false" outlineLevel="0" collapsed="false">
      <c r="A4016" s="2" t="str">
        <f aca="false">RAW_DATA!A4012</f>
        <v>ORD-104011</v>
      </c>
      <c r="B4016" s="2" t="str">
        <f aca="false">RAW_DATA!B4012</f>
        <v>CUST-1054</v>
      </c>
      <c r="C4016" s="2" t="str">
        <f aca="false">RAW_DATA!C4012</f>
        <v>Men</v>
      </c>
      <c r="D4016" s="2" t="str">
        <f aca="false">RAW_DATA!D4012</f>
        <v>MEN-JACKET-001</v>
      </c>
      <c r="E4016" s="14" t="str">
        <f aca="false">RAW_DATA!E4012</f>
        <v>2024-01-04</v>
      </c>
      <c r="F4016" s="14" t="str">
        <f aca="false">RAW_DATA!F4012</f>
        <v>2024-01-13</v>
      </c>
      <c r="G4016" s="2" t="str">
        <f aca="false">RAW_DATA!G4012</f>
        <v>Lumbini</v>
      </c>
      <c r="H4016" s="4" t="n">
        <f aca="false">RAW_DATA!H4012</f>
        <v>1326.91</v>
      </c>
      <c r="I4016" s="5" t="n">
        <f aca="false">RAW_DATA!I4012</f>
        <v>25</v>
      </c>
      <c r="J4016" s="2" t="str">
        <f aca="false">RAW_DATA!J4012</f>
        <v>No</v>
      </c>
      <c r="K4016" s="15" t="n">
        <f aca="false">IF(AND(F4016&lt;&gt;"",E4016&lt;&gt;""),DATEVALUE(F4016)-DATEVALUE(E4016),"")</f>
        <v>9</v>
      </c>
      <c r="L4016" s="4" t="n">
        <f aca="false">H4016*(1-I4016/100)</f>
        <v>995.1825</v>
      </c>
      <c r="M4016" s="4" t="n">
        <f aca="false">H4016*CALCULATIONS!$B$2</f>
        <v>796.146</v>
      </c>
      <c r="N4016" s="4" t="n">
        <f aca="false">IF(J4016="Yes",H4016*CALCULATIONS!$B$3,0)</f>
        <v>0</v>
      </c>
      <c r="O4016" s="4" t="n">
        <f aca="false">L4016-M4016-N4016</f>
        <v>199.0365</v>
      </c>
      <c r="P4016" s="16" t="n">
        <f aca="false">IF(L4016&gt;0,O4016/L4016,"")</f>
        <v>0.2</v>
      </c>
    </row>
    <row r="4017" customFormat="false" ht="15" hidden="false" customHeight="false" outlineLevel="0" collapsed="false">
      <c r="A4017" s="2" t="str">
        <f aca="false">RAW_DATA!A4013</f>
        <v>ORD-104012</v>
      </c>
      <c r="B4017" s="2" t="str">
        <f aca="false">RAW_DATA!B4013</f>
        <v>CUST-7545</v>
      </c>
      <c r="C4017" s="2" t="str">
        <f aca="false">RAW_DATA!C4013</f>
        <v>Women</v>
      </c>
      <c r="D4017" s="2" t="str">
        <f aca="false">RAW_DATA!D4013</f>
        <v>WOM-BLOUSE-001</v>
      </c>
      <c r="E4017" s="14" t="str">
        <f aca="false">RAW_DATA!E4013</f>
        <v>2024-06-01</v>
      </c>
      <c r="F4017" s="14" t="str">
        <f aca="false">RAW_DATA!F4013</f>
        <v>2024-06-07</v>
      </c>
      <c r="G4017" s="2" t="str">
        <f aca="false">RAW_DATA!G4013</f>
        <v>Bagmati</v>
      </c>
      <c r="H4017" s="4" t="n">
        <f aca="false">RAW_DATA!H4013</f>
        <v>8497.89</v>
      </c>
      <c r="I4017" s="5" t="n">
        <f aca="false">RAW_DATA!I4013</f>
        <v>20</v>
      </c>
      <c r="J4017" s="2" t="str">
        <f aca="false">RAW_DATA!J4013</f>
        <v>No</v>
      </c>
      <c r="K4017" s="15" t="n">
        <f aca="false">IF(AND(F4017&lt;&gt;"",E4017&lt;&gt;""),DATEVALUE(F4017)-DATEVALUE(E4017),"")</f>
        <v>6</v>
      </c>
      <c r="L4017" s="4" t="n">
        <f aca="false">H4017*(1-I4017/100)</f>
        <v>6798.312</v>
      </c>
      <c r="M4017" s="4" t="n">
        <f aca="false">H4017*CALCULATIONS!$B$2</f>
        <v>5098.734</v>
      </c>
      <c r="N4017" s="4" t="n">
        <f aca="false">IF(J4017="Yes",H4017*CALCULATIONS!$B$3,0)</f>
        <v>0</v>
      </c>
      <c r="O4017" s="4" t="n">
        <f aca="false">L4017-M4017-N4017</f>
        <v>1699.578</v>
      </c>
      <c r="P4017" s="16" t="n">
        <f aca="false">IF(L4017&gt;0,O4017/L4017,"")</f>
        <v>0.25</v>
      </c>
    </row>
    <row r="4018" customFormat="false" ht="15" hidden="false" customHeight="false" outlineLevel="0" collapsed="false">
      <c r="A4018" s="2" t="str">
        <f aca="false">RAW_DATA!A4014</f>
        <v>ORD-104013</v>
      </c>
      <c r="B4018" s="2" t="str">
        <f aca="false">RAW_DATA!B4014</f>
        <v>CUST-9959</v>
      </c>
      <c r="C4018" s="2" t="str">
        <f aca="false">RAW_DATA!C4014</f>
        <v>Men</v>
      </c>
      <c r="D4018" s="2" t="str">
        <f aca="false">RAW_DATA!D4014</f>
        <v>MEN-SUIT-001</v>
      </c>
      <c r="E4018" s="14" t="str">
        <f aca="false">RAW_DATA!E4014</f>
        <v>2024-07-31</v>
      </c>
      <c r="F4018" s="14" t="str">
        <f aca="false">RAW_DATA!F4014</f>
        <v>2024-08-02</v>
      </c>
      <c r="G4018" s="2" t="str">
        <f aca="false">RAW_DATA!G4014</f>
        <v>Madhesh</v>
      </c>
      <c r="H4018" s="4" t="n">
        <f aca="false">RAW_DATA!H4014</f>
        <v>6534.15</v>
      </c>
      <c r="I4018" s="5" t="n">
        <f aca="false">RAW_DATA!I4014</f>
        <v>20</v>
      </c>
      <c r="J4018" s="2" t="str">
        <f aca="false">RAW_DATA!J4014</f>
        <v>Yes</v>
      </c>
      <c r="K4018" s="15" t="n">
        <f aca="false">IF(AND(F4018&lt;&gt;"",E4018&lt;&gt;""),DATEVALUE(F4018)-DATEVALUE(E4018),"")</f>
        <v>2</v>
      </c>
      <c r="L4018" s="4" t="n">
        <f aca="false">H4018*(1-I4018/100)</f>
        <v>5227.32</v>
      </c>
      <c r="M4018" s="4" t="n">
        <f aca="false">H4018*CALCULATIONS!$B$2</f>
        <v>3920.49</v>
      </c>
      <c r="N4018" s="4" t="n">
        <f aca="false">IF(J4018="Yes",H4018*CALCULATIONS!$B$3,0)</f>
        <v>1306.83</v>
      </c>
      <c r="O4018" s="4" t="n">
        <f aca="false">L4018-M4018-N4018</f>
        <v>0</v>
      </c>
      <c r="P4018" s="16" t="n">
        <f aca="false">IF(L4018&gt;0,O4018/L4018,"")</f>
        <v>0</v>
      </c>
    </row>
    <row r="4019" customFormat="false" ht="15" hidden="false" customHeight="false" outlineLevel="0" collapsed="false">
      <c r="A4019" s="2" t="str">
        <f aca="false">RAW_DATA!A4015</f>
        <v>ORD-104014</v>
      </c>
      <c r="B4019" s="2" t="str">
        <f aca="false">RAW_DATA!B4015</f>
        <v>CUST-5553</v>
      </c>
      <c r="C4019" s="2" t="str">
        <f aca="false">RAW_DATA!C4015</f>
        <v>Kids</v>
      </c>
      <c r="D4019" s="2" t="str">
        <f aca="false">RAW_DATA!D4015</f>
        <v>KID-UNIFORM-001</v>
      </c>
      <c r="E4019" s="14" t="str">
        <f aca="false">RAW_DATA!E4015</f>
        <v>2024-05-11</v>
      </c>
      <c r="F4019" s="14" t="str">
        <f aca="false">RAW_DATA!F4015</f>
        <v>2024-05-17</v>
      </c>
      <c r="G4019" s="2" t="str">
        <f aca="false">RAW_DATA!G4015</f>
        <v>Sudurpashchim</v>
      </c>
      <c r="H4019" s="4" t="n">
        <f aca="false">RAW_DATA!H4015</f>
        <v>1557.91</v>
      </c>
      <c r="I4019" s="5" t="n">
        <f aca="false">RAW_DATA!I4015</f>
        <v>10</v>
      </c>
      <c r="J4019" s="2" t="str">
        <f aca="false">RAW_DATA!J4015</f>
        <v>No</v>
      </c>
      <c r="K4019" s="15" t="n">
        <f aca="false">IF(AND(F4019&lt;&gt;"",E4019&lt;&gt;""),DATEVALUE(F4019)-DATEVALUE(E4019),"")</f>
        <v>6</v>
      </c>
      <c r="L4019" s="4" t="n">
        <f aca="false">H4019*(1-I4019/100)</f>
        <v>1402.119</v>
      </c>
      <c r="M4019" s="4" t="n">
        <f aca="false">H4019*CALCULATIONS!$B$2</f>
        <v>934.746</v>
      </c>
      <c r="N4019" s="4" t="n">
        <f aca="false">IF(J4019="Yes",H4019*CALCULATIONS!$B$3,0)</f>
        <v>0</v>
      </c>
      <c r="O4019" s="4" t="n">
        <f aca="false">L4019-M4019-N4019</f>
        <v>467.373</v>
      </c>
      <c r="P4019" s="16" t="n">
        <f aca="false">IF(L4019&gt;0,O4019/L4019,"")</f>
        <v>0.333333333333333</v>
      </c>
    </row>
    <row r="4020" customFormat="false" ht="15" hidden="false" customHeight="false" outlineLevel="0" collapsed="false">
      <c r="A4020" s="2" t="str">
        <f aca="false">RAW_DATA!A4016</f>
        <v>ORD-104015</v>
      </c>
      <c r="B4020" s="2" t="str">
        <f aca="false">RAW_DATA!B4016</f>
        <v>CUST-4095</v>
      </c>
      <c r="C4020" s="2" t="str">
        <f aca="false">RAW_DATA!C4016</f>
        <v>Women</v>
      </c>
      <c r="D4020" s="2" t="str">
        <f aca="false">RAW_DATA!D4016</f>
        <v>WOM-DRESS-001</v>
      </c>
      <c r="E4020" s="14" t="str">
        <f aca="false">RAW_DATA!E4016</f>
        <v>2024-02-21</v>
      </c>
      <c r="F4020" s="14" t="str">
        <f aca="false">RAW_DATA!F4016</f>
        <v>2024-02-24</v>
      </c>
      <c r="G4020" s="2" t="str">
        <f aca="false">RAW_DATA!G4016</f>
        <v>Sudurpashchim</v>
      </c>
      <c r="H4020" s="4" t="n">
        <f aca="false">RAW_DATA!H4016</f>
        <v>5325.76</v>
      </c>
      <c r="I4020" s="5" t="n">
        <f aca="false">RAW_DATA!I4016</f>
        <v>20</v>
      </c>
      <c r="J4020" s="2" t="str">
        <f aca="false">RAW_DATA!J4016</f>
        <v>No</v>
      </c>
      <c r="K4020" s="15" t="n">
        <f aca="false">IF(AND(F4020&lt;&gt;"",E4020&lt;&gt;""),DATEVALUE(F4020)-DATEVALUE(E4020),"")</f>
        <v>3</v>
      </c>
      <c r="L4020" s="4" t="n">
        <f aca="false">H4020*(1-I4020/100)</f>
        <v>4260.608</v>
      </c>
      <c r="M4020" s="4" t="n">
        <f aca="false">H4020*CALCULATIONS!$B$2</f>
        <v>3195.456</v>
      </c>
      <c r="N4020" s="4" t="n">
        <f aca="false">IF(J4020="Yes",H4020*CALCULATIONS!$B$3,0)</f>
        <v>0</v>
      </c>
      <c r="O4020" s="4" t="n">
        <f aca="false">L4020-M4020-N4020</f>
        <v>1065.152</v>
      </c>
      <c r="P4020" s="16" t="n">
        <f aca="false">IF(L4020&gt;0,O4020/L4020,"")</f>
        <v>0.25</v>
      </c>
    </row>
    <row r="4021" customFormat="false" ht="15" hidden="false" customHeight="false" outlineLevel="0" collapsed="false">
      <c r="A4021" s="2" t="str">
        <f aca="false">RAW_DATA!A4017</f>
        <v>ORD-104016</v>
      </c>
      <c r="B4021" s="2" t="str">
        <f aca="false">RAW_DATA!B4017</f>
        <v>CUST-6806</v>
      </c>
      <c r="C4021" s="2" t="str">
        <f aca="false">RAW_DATA!C4017</f>
        <v>Women</v>
      </c>
      <c r="D4021" s="2" t="str">
        <f aca="false">RAW_DATA!D4017</f>
        <v>WOM-BLOUSE-001</v>
      </c>
      <c r="E4021" s="14" t="str">
        <f aca="false">RAW_DATA!E4017</f>
        <v>2024-10-24</v>
      </c>
      <c r="F4021" s="14" t="str">
        <f aca="false">RAW_DATA!F4017</f>
        <v>2024-10-29</v>
      </c>
      <c r="G4021" s="2" t="str">
        <f aca="false">RAW_DATA!G4017</f>
        <v>Gandaki</v>
      </c>
      <c r="H4021" s="4" t="n">
        <f aca="false">RAW_DATA!H4017</f>
        <v>4765.11</v>
      </c>
      <c r="I4021" s="5" t="n">
        <f aca="false">RAW_DATA!I4017</f>
        <v>10</v>
      </c>
      <c r="J4021" s="2" t="str">
        <f aca="false">RAW_DATA!J4017</f>
        <v>No</v>
      </c>
      <c r="K4021" s="15" t="n">
        <f aca="false">IF(AND(F4021&lt;&gt;"",E4021&lt;&gt;""),DATEVALUE(F4021)-DATEVALUE(E4021),"")</f>
        <v>5</v>
      </c>
      <c r="L4021" s="4" t="n">
        <f aca="false">H4021*(1-I4021/100)</f>
        <v>4288.599</v>
      </c>
      <c r="M4021" s="4" t="n">
        <f aca="false">H4021*CALCULATIONS!$B$2</f>
        <v>2859.066</v>
      </c>
      <c r="N4021" s="4" t="n">
        <f aca="false">IF(J4021="Yes",H4021*CALCULATIONS!$B$3,0)</f>
        <v>0</v>
      </c>
      <c r="O4021" s="4" t="n">
        <f aca="false">L4021-M4021-N4021</f>
        <v>1429.533</v>
      </c>
      <c r="P4021" s="16" t="n">
        <f aca="false">IF(L4021&gt;0,O4021/L4021,"")</f>
        <v>0.333333333333333</v>
      </c>
    </row>
    <row r="4022" customFormat="false" ht="15" hidden="false" customHeight="false" outlineLevel="0" collapsed="false">
      <c r="A4022" s="2" t="str">
        <f aca="false">RAW_DATA!A4018</f>
        <v>ORD-104017</v>
      </c>
      <c r="B4022" s="2" t="str">
        <f aca="false">RAW_DATA!B4018</f>
        <v>CUST-8026</v>
      </c>
      <c r="C4022" s="2" t="str">
        <f aca="false">RAW_DATA!C4018</f>
        <v>Men</v>
      </c>
      <c r="D4022" s="2" t="str">
        <f aca="false">RAW_DATA!D4018</f>
        <v>MEN-SHIRT-002</v>
      </c>
      <c r="E4022" s="14" t="str">
        <f aca="false">RAW_DATA!E4018</f>
        <v>2024-06-24</v>
      </c>
      <c r="F4022" s="14" t="str">
        <f aca="false">RAW_DATA!F4018</f>
        <v>2024-06-26</v>
      </c>
      <c r="G4022" s="2" t="str">
        <f aca="false">RAW_DATA!G4018</f>
        <v>Bagmati</v>
      </c>
      <c r="H4022" s="4" t="n">
        <f aca="false">RAW_DATA!H4018</f>
        <v>7719.32</v>
      </c>
      <c r="I4022" s="5" t="n">
        <f aca="false">RAW_DATA!I4018</f>
        <v>15</v>
      </c>
      <c r="J4022" s="2" t="str">
        <f aca="false">RAW_DATA!J4018</f>
        <v>No</v>
      </c>
      <c r="K4022" s="15" t="n">
        <f aca="false">IF(AND(F4022&lt;&gt;"",E4022&lt;&gt;""),DATEVALUE(F4022)-DATEVALUE(E4022),"")</f>
        <v>2</v>
      </c>
      <c r="L4022" s="4" t="n">
        <f aca="false">H4022*(1-I4022/100)</f>
        <v>6561.422</v>
      </c>
      <c r="M4022" s="4" t="n">
        <f aca="false">H4022*CALCULATIONS!$B$2</f>
        <v>4631.592</v>
      </c>
      <c r="N4022" s="4" t="n">
        <f aca="false">IF(J4022="Yes",H4022*CALCULATIONS!$B$3,0)</f>
        <v>0</v>
      </c>
      <c r="O4022" s="4" t="n">
        <f aca="false">L4022-M4022-N4022</f>
        <v>1929.83</v>
      </c>
      <c r="P4022" s="16" t="n">
        <f aca="false">IF(L4022&gt;0,O4022/L4022,"")</f>
        <v>0.294117647058824</v>
      </c>
    </row>
    <row r="4023" customFormat="false" ht="15" hidden="false" customHeight="false" outlineLevel="0" collapsed="false">
      <c r="A4023" s="2" t="str">
        <f aca="false">RAW_DATA!A4019</f>
        <v>ORD-104018</v>
      </c>
      <c r="B4023" s="2" t="str">
        <f aca="false">RAW_DATA!B4019</f>
        <v>CUST-9048</v>
      </c>
      <c r="C4023" s="2" t="str">
        <f aca="false">RAW_DATA!C4019</f>
        <v>Men</v>
      </c>
      <c r="D4023" s="2" t="str">
        <f aca="false">RAW_DATA!D4019</f>
        <v>MEN-SUIT-001</v>
      </c>
      <c r="E4023" s="14" t="str">
        <f aca="false">RAW_DATA!E4019</f>
        <v>2024-06-20</v>
      </c>
      <c r="F4023" s="14" t="str">
        <f aca="false">RAW_DATA!F4019</f>
        <v>2024-06-28</v>
      </c>
      <c r="G4023" s="2" t="str">
        <f aca="false">RAW_DATA!G4019</f>
        <v>Lumbini</v>
      </c>
      <c r="H4023" s="4" t="n">
        <f aca="false">RAW_DATA!H4019</f>
        <v>14170.33</v>
      </c>
      <c r="I4023" s="5" t="n">
        <f aca="false">RAW_DATA!I4019</f>
        <v>0</v>
      </c>
      <c r="J4023" s="2" t="str">
        <f aca="false">RAW_DATA!J4019</f>
        <v>No</v>
      </c>
      <c r="K4023" s="15" t="n">
        <f aca="false">IF(AND(F4023&lt;&gt;"",E4023&lt;&gt;""),DATEVALUE(F4023)-DATEVALUE(E4023),"")</f>
        <v>8</v>
      </c>
      <c r="L4023" s="4" t="n">
        <f aca="false">H4023*(1-I4023/100)</f>
        <v>14170.33</v>
      </c>
      <c r="M4023" s="4" t="n">
        <f aca="false">H4023*CALCULATIONS!$B$2</f>
        <v>8502.198</v>
      </c>
      <c r="N4023" s="4" t="n">
        <f aca="false">IF(J4023="Yes",H4023*CALCULATIONS!$B$3,0)</f>
        <v>0</v>
      </c>
      <c r="O4023" s="4" t="n">
        <f aca="false">L4023-M4023-N4023</f>
        <v>5668.132</v>
      </c>
      <c r="P4023" s="16" t="n">
        <f aca="false">IF(L4023&gt;0,O4023/L4023,"")</f>
        <v>0.4</v>
      </c>
    </row>
    <row r="4024" customFormat="false" ht="15" hidden="false" customHeight="false" outlineLevel="0" collapsed="false">
      <c r="A4024" s="2" t="str">
        <f aca="false">RAW_DATA!A4020</f>
        <v>ORD-104019</v>
      </c>
      <c r="B4024" s="2" t="str">
        <f aca="false">RAW_DATA!B4020</f>
        <v>CUST-8636</v>
      </c>
      <c r="C4024" s="2" t="str">
        <f aca="false">RAW_DATA!C4020</f>
        <v>Men</v>
      </c>
      <c r="D4024" s="2" t="str">
        <f aca="false">RAW_DATA!D4020</f>
        <v>MEN-JEANS-001</v>
      </c>
      <c r="E4024" s="14" t="str">
        <f aca="false">RAW_DATA!E4020</f>
        <v>2024-12-25</v>
      </c>
      <c r="F4024" s="14" t="str">
        <f aca="false">RAW_DATA!F4020</f>
        <v>2024-12-30</v>
      </c>
      <c r="G4024" s="2" t="str">
        <f aca="false">RAW_DATA!G4020</f>
        <v>Bagmati</v>
      </c>
      <c r="H4024" s="4" t="n">
        <f aca="false">RAW_DATA!H4020</f>
        <v>2447.47</v>
      </c>
      <c r="I4024" s="5" t="n">
        <f aca="false">RAW_DATA!I4020</f>
        <v>10</v>
      </c>
      <c r="J4024" s="2" t="str">
        <f aca="false">RAW_DATA!J4020</f>
        <v>No</v>
      </c>
      <c r="K4024" s="15" t="n">
        <f aca="false">IF(AND(F4024&lt;&gt;"",E4024&lt;&gt;""),DATEVALUE(F4024)-DATEVALUE(E4024),"")</f>
        <v>5</v>
      </c>
      <c r="L4024" s="4" t="n">
        <f aca="false">H4024*(1-I4024/100)</f>
        <v>2202.723</v>
      </c>
      <c r="M4024" s="4" t="n">
        <f aca="false">H4024*CALCULATIONS!$B$2</f>
        <v>1468.482</v>
      </c>
      <c r="N4024" s="4" t="n">
        <f aca="false">IF(J4024="Yes",H4024*CALCULATIONS!$B$3,0)</f>
        <v>0</v>
      </c>
      <c r="O4024" s="4" t="n">
        <f aca="false">L4024-M4024-N4024</f>
        <v>734.241</v>
      </c>
      <c r="P4024" s="16" t="n">
        <f aca="false">IF(L4024&gt;0,O4024/L4024,"")</f>
        <v>0.333333333333333</v>
      </c>
    </row>
    <row r="4025" customFormat="false" ht="15" hidden="false" customHeight="false" outlineLevel="0" collapsed="false">
      <c r="A4025" s="2" t="str">
        <f aca="false">RAW_DATA!A4021</f>
        <v>ORD-104020</v>
      </c>
      <c r="B4025" s="2" t="str">
        <f aca="false">RAW_DATA!B4021</f>
        <v>CUST-9929</v>
      </c>
      <c r="C4025" s="2" t="str">
        <f aca="false">RAW_DATA!C4021</f>
        <v>Kids</v>
      </c>
      <c r="D4025" s="2" t="str">
        <f aca="false">RAW_DATA!D4021</f>
        <v>KID-TSHIRT-001</v>
      </c>
      <c r="E4025" s="14" t="str">
        <f aca="false">RAW_DATA!E4021</f>
        <v>2024-12-13</v>
      </c>
      <c r="F4025" s="14" t="str">
        <f aca="false">RAW_DATA!F4021</f>
        <v>2024-12-16</v>
      </c>
      <c r="G4025" s="2" t="str">
        <f aca="false">RAW_DATA!G4021</f>
        <v>Sudurpashchim</v>
      </c>
      <c r="H4025" s="4" t="n">
        <f aca="false">RAW_DATA!H4021</f>
        <v>13311.04</v>
      </c>
      <c r="I4025" s="5" t="n">
        <f aca="false">RAW_DATA!I4021</f>
        <v>5</v>
      </c>
      <c r="J4025" s="2" t="str">
        <f aca="false">RAW_DATA!J4021</f>
        <v>No</v>
      </c>
      <c r="K4025" s="15" t="n">
        <f aca="false">IF(AND(F4025&lt;&gt;"",E4025&lt;&gt;""),DATEVALUE(F4025)-DATEVALUE(E4025),"")</f>
        <v>3</v>
      </c>
      <c r="L4025" s="4" t="n">
        <f aca="false">H4025*(1-I4025/100)</f>
        <v>12645.488</v>
      </c>
      <c r="M4025" s="4" t="n">
        <f aca="false">H4025*CALCULATIONS!$B$2</f>
        <v>7986.624</v>
      </c>
      <c r="N4025" s="4" t="n">
        <f aca="false">IF(J4025="Yes",H4025*CALCULATIONS!$B$3,0)</f>
        <v>0</v>
      </c>
      <c r="O4025" s="4" t="n">
        <f aca="false">L4025-M4025-N4025</f>
        <v>4658.864</v>
      </c>
      <c r="P4025" s="16" t="n">
        <f aca="false">IF(L4025&gt;0,O4025/L4025,"")</f>
        <v>0.368421052631579</v>
      </c>
    </row>
    <row r="4026" customFormat="false" ht="15" hidden="false" customHeight="false" outlineLevel="0" collapsed="false">
      <c r="A4026" s="2" t="str">
        <f aca="false">RAW_DATA!A4022</f>
        <v>ORD-104021</v>
      </c>
      <c r="B4026" s="2" t="str">
        <f aca="false">RAW_DATA!B4022</f>
        <v>CUST-4769</v>
      </c>
      <c r="C4026" s="2" t="str">
        <f aca="false">RAW_DATA!C4022</f>
        <v>Men</v>
      </c>
      <c r="D4026" s="2" t="str">
        <f aca="false">RAW_DATA!D4022</f>
        <v>MEN-CHINO-001</v>
      </c>
      <c r="E4026" s="14" t="str">
        <f aca="false">RAW_DATA!E4022</f>
        <v>2024-09-26</v>
      </c>
      <c r="F4026" s="14" t="str">
        <f aca="false">RAW_DATA!F4022</f>
        <v>2024-10-05</v>
      </c>
      <c r="G4026" s="2" t="str">
        <f aca="false">RAW_DATA!G4022</f>
        <v>Bagmati</v>
      </c>
      <c r="H4026" s="4" t="n">
        <f aca="false">RAW_DATA!H4022</f>
        <v>13359.22</v>
      </c>
      <c r="I4026" s="5" t="n">
        <f aca="false">RAW_DATA!I4022</f>
        <v>0</v>
      </c>
      <c r="J4026" s="2" t="str">
        <f aca="false">RAW_DATA!J4022</f>
        <v>No</v>
      </c>
      <c r="K4026" s="15" t="n">
        <f aca="false">IF(AND(F4026&lt;&gt;"",E4026&lt;&gt;""),DATEVALUE(F4026)-DATEVALUE(E4026),"")</f>
        <v>9</v>
      </c>
      <c r="L4026" s="4" t="n">
        <f aca="false">H4026*(1-I4026/100)</f>
        <v>13359.22</v>
      </c>
      <c r="M4026" s="4" t="n">
        <f aca="false">H4026*CALCULATIONS!$B$2</f>
        <v>8015.532</v>
      </c>
      <c r="N4026" s="4" t="n">
        <f aca="false">IF(J4026="Yes",H4026*CALCULATIONS!$B$3,0)</f>
        <v>0</v>
      </c>
      <c r="O4026" s="4" t="n">
        <f aca="false">L4026-M4026-N4026</f>
        <v>5343.688</v>
      </c>
      <c r="P4026" s="16" t="n">
        <f aca="false">IF(L4026&gt;0,O4026/L4026,"")</f>
        <v>0.4</v>
      </c>
    </row>
    <row r="4027" customFormat="false" ht="15" hidden="false" customHeight="false" outlineLevel="0" collapsed="false">
      <c r="A4027" s="2" t="str">
        <f aca="false">RAW_DATA!A4023</f>
        <v>ORD-104022</v>
      </c>
      <c r="B4027" s="2" t="str">
        <f aca="false">RAW_DATA!B4023</f>
        <v>CUST-2966</v>
      </c>
      <c r="C4027" s="2" t="str">
        <f aca="false">RAW_DATA!C4023</f>
        <v>Men</v>
      </c>
      <c r="D4027" s="2" t="str">
        <f aca="false">RAW_DATA!D4023</f>
        <v>MEN-JACKET-001</v>
      </c>
      <c r="E4027" s="14" t="str">
        <f aca="false">RAW_DATA!E4023</f>
        <v>2024-06-12</v>
      </c>
      <c r="F4027" s="14" t="str">
        <f aca="false">RAW_DATA!F4023</f>
        <v>2024-06-22</v>
      </c>
      <c r="G4027" s="2" t="str">
        <f aca="false">RAW_DATA!G4023</f>
        <v>Lumbini</v>
      </c>
      <c r="H4027" s="4" t="n">
        <f aca="false">RAW_DATA!H4023</f>
        <v>10388.86</v>
      </c>
      <c r="I4027" s="5" t="n">
        <f aca="false">RAW_DATA!I4023</f>
        <v>25</v>
      </c>
      <c r="J4027" s="2" t="str">
        <f aca="false">RAW_DATA!J4023</f>
        <v>No</v>
      </c>
      <c r="K4027" s="15" t="n">
        <f aca="false">IF(AND(F4027&lt;&gt;"",E4027&lt;&gt;""),DATEVALUE(F4027)-DATEVALUE(E4027),"")</f>
        <v>10</v>
      </c>
      <c r="L4027" s="4" t="n">
        <f aca="false">H4027*(1-I4027/100)</f>
        <v>7791.645</v>
      </c>
      <c r="M4027" s="4" t="n">
        <f aca="false">H4027*CALCULATIONS!$B$2</f>
        <v>6233.316</v>
      </c>
      <c r="N4027" s="4" t="n">
        <f aca="false">IF(J4027="Yes",H4027*CALCULATIONS!$B$3,0)</f>
        <v>0</v>
      </c>
      <c r="O4027" s="4" t="n">
        <f aca="false">L4027-M4027-N4027</f>
        <v>1558.329</v>
      </c>
      <c r="P4027" s="16" t="n">
        <f aca="false">IF(L4027&gt;0,O4027/L4027,"")</f>
        <v>0.2</v>
      </c>
    </row>
    <row r="4028" customFormat="false" ht="15" hidden="false" customHeight="false" outlineLevel="0" collapsed="false">
      <c r="A4028" s="2" t="str">
        <f aca="false">RAW_DATA!A4024</f>
        <v>ORD-104023</v>
      </c>
      <c r="B4028" s="2" t="str">
        <f aca="false">RAW_DATA!B4024</f>
        <v>CUST-4562</v>
      </c>
      <c r="C4028" s="2" t="str">
        <f aca="false">RAW_DATA!C4024</f>
        <v>Men</v>
      </c>
      <c r="D4028" s="2" t="str">
        <f aca="false">RAW_DATA!D4024</f>
        <v>MEN-JEANS-001</v>
      </c>
      <c r="E4028" s="14" t="str">
        <f aca="false">RAW_DATA!E4024</f>
        <v>2024-08-04</v>
      </c>
      <c r="F4028" s="14" t="str">
        <f aca="false">RAW_DATA!F4024</f>
        <v>2024-08-08</v>
      </c>
      <c r="G4028" s="2" t="str">
        <f aca="false">RAW_DATA!G4024</f>
        <v>Madhesh</v>
      </c>
      <c r="H4028" s="4" t="n">
        <f aca="false">RAW_DATA!H4024</f>
        <v>14245.87</v>
      </c>
      <c r="I4028" s="5" t="n">
        <f aca="false">RAW_DATA!I4024</f>
        <v>10</v>
      </c>
      <c r="J4028" s="2" t="str">
        <f aca="false">RAW_DATA!J4024</f>
        <v>No</v>
      </c>
      <c r="K4028" s="15" t="n">
        <f aca="false">IF(AND(F4028&lt;&gt;"",E4028&lt;&gt;""),DATEVALUE(F4028)-DATEVALUE(E4028),"")</f>
        <v>4</v>
      </c>
      <c r="L4028" s="4" t="n">
        <f aca="false">H4028*(1-I4028/100)</f>
        <v>12821.283</v>
      </c>
      <c r="M4028" s="4" t="n">
        <f aca="false">H4028*CALCULATIONS!$B$2</f>
        <v>8547.522</v>
      </c>
      <c r="N4028" s="4" t="n">
        <f aca="false">IF(J4028="Yes",H4028*CALCULATIONS!$B$3,0)</f>
        <v>0</v>
      </c>
      <c r="O4028" s="4" t="n">
        <f aca="false">L4028-M4028-N4028</f>
        <v>4273.761</v>
      </c>
      <c r="P4028" s="16" t="n">
        <f aca="false">IF(L4028&gt;0,O4028/L4028,"")</f>
        <v>0.333333333333333</v>
      </c>
    </row>
    <row r="4029" customFormat="false" ht="15" hidden="false" customHeight="false" outlineLevel="0" collapsed="false">
      <c r="A4029" s="2" t="str">
        <f aca="false">RAW_DATA!A4025</f>
        <v>ORD-104024</v>
      </c>
      <c r="B4029" s="2" t="str">
        <f aca="false">RAW_DATA!B4025</f>
        <v>CUST-9255</v>
      </c>
      <c r="C4029" s="2" t="str">
        <f aca="false">RAW_DATA!C4025</f>
        <v>Men</v>
      </c>
      <c r="D4029" s="2" t="str">
        <f aca="false">RAW_DATA!D4025</f>
        <v>MEN-JACKET-001</v>
      </c>
      <c r="E4029" s="14" t="str">
        <f aca="false">RAW_DATA!E4025</f>
        <v>2024-02-23</v>
      </c>
      <c r="F4029" s="14" t="str">
        <f aca="false">RAW_DATA!F4025</f>
        <v>2024-03-05</v>
      </c>
      <c r="G4029" s="2" t="str">
        <f aca="false">RAW_DATA!G4025</f>
        <v>Gandaki</v>
      </c>
      <c r="H4029" s="4" t="n">
        <f aca="false">RAW_DATA!H4025</f>
        <v>3959.78</v>
      </c>
      <c r="I4029" s="5" t="n">
        <f aca="false">RAW_DATA!I4025</f>
        <v>5</v>
      </c>
      <c r="J4029" s="2" t="str">
        <f aca="false">RAW_DATA!J4025</f>
        <v>No</v>
      </c>
      <c r="K4029" s="15" t="n">
        <f aca="false">IF(AND(F4029&lt;&gt;"",E4029&lt;&gt;""),DATEVALUE(F4029)-DATEVALUE(E4029),"")</f>
        <v>11</v>
      </c>
      <c r="L4029" s="4" t="n">
        <f aca="false">H4029*(1-I4029/100)</f>
        <v>3761.791</v>
      </c>
      <c r="M4029" s="4" t="n">
        <f aca="false">H4029*CALCULATIONS!$B$2</f>
        <v>2375.868</v>
      </c>
      <c r="N4029" s="4" t="n">
        <f aca="false">IF(J4029="Yes",H4029*CALCULATIONS!$B$3,0)</f>
        <v>0</v>
      </c>
      <c r="O4029" s="4" t="n">
        <f aca="false">L4029-M4029-N4029</f>
        <v>1385.923</v>
      </c>
      <c r="P4029" s="16" t="n">
        <f aca="false">IF(L4029&gt;0,O4029/L4029,"")</f>
        <v>0.368421052631579</v>
      </c>
    </row>
    <row r="4030" customFormat="false" ht="15" hidden="false" customHeight="false" outlineLevel="0" collapsed="false">
      <c r="A4030" s="2" t="str">
        <f aca="false">RAW_DATA!A4026</f>
        <v>ORD-104025</v>
      </c>
      <c r="B4030" s="2" t="str">
        <f aca="false">RAW_DATA!B4026</f>
        <v>CUST-5250</v>
      </c>
      <c r="C4030" s="2" t="str">
        <f aca="false">RAW_DATA!C4026</f>
        <v>Women</v>
      </c>
      <c r="D4030" s="2" t="str">
        <f aca="false">RAW_DATA!D4026</f>
        <v>WOM-TOP-001</v>
      </c>
      <c r="E4030" s="14" t="str">
        <f aca="false">RAW_DATA!E4026</f>
        <v>2024-06-20</v>
      </c>
      <c r="F4030" s="14" t="str">
        <f aca="false">RAW_DATA!F4026</f>
        <v>2024-06-28</v>
      </c>
      <c r="G4030" s="2" t="str">
        <f aca="false">RAW_DATA!G4026</f>
        <v>Bagmati</v>
      </c>
      <c r="H4030" s="4" t="n">
        <f aca="false">RAW_DATA!H4026</f>
        <v>11114.05</v>
      </c>
      <c r="I4030" s="5" t="n">
        <f aca="false">RAW_DATA!I4026</f>
        <v>15</v>
      </c>
      <c r="J4030" s="2" t="str">
        <f aca="false">RAW_DATA!J4026</f>
        <v>No</v>
      </c>
      <c r="K4030" s="15" t="n">
        <f aca="false">IF(AND(F4030&lt;&gt;"",E4030&lt;&gt;""),DATEVALUE(F4030)-DATEVALUE(E4030),"")</f>
        <v>8</v>
      </c>
      <c r="L4030" s="4" t="n">
        <f aca="false">H4030*(1-I4030/100)</f>
        <v>9446.9425</v>
      </c>
      <c r="M4030" s="4" t="n">
        <f aca="false">H4030*CALCULATIONS!$B$2</f>
        <v>6668.43</v>
      </c>
      <c r="N4030" s="4" t="n">
        <f aca="false">IF(J4030="Yes",H4030*CALCULATIONS!$B$3,0)</f>
        <v>0</v>
      </c>
      <c r="O4030" s="4" t="n">
        <f aca="false">L4030-M4030-N4030</f>
        <v>2778.5125</v>
      </c>
      <c r="P4030" s="16" t="n">
        <f aca="false">IF(L4030&gt;0,O4030/L4030,"")</f>
        <v>0.294117647058824</v>
      </c>
    </row>
    <row r="4031" customFormat="false" ht="15" hidden="false" customHeight="false" outlineLevel="0" collapsed="false">
      <c r="A4031" s="2" t="str">
        <f aca="false">RAW_DATA!A4027</f>
        <v>ORD-104026</v>
      </c>
      <c r="B4031" s="2" t="str">
        <f aca="false">RAW_DATA!B4027</f>
        <v>CUST-7840</v>
      </c>
      <c r="C4031" s="2" t="str">
        <f aca="false">RAW_DATA!C4027</f>
        <v>Women</v>
      </c>
      <c r="D4031" s="2" t="str">
        <f aca="false">RAW_DATA!D4027</f>
        <v>WOM-KURTA-001</v>
      </c>
      <c r="E4031" s="14" t="str">
        <f aca="false">RAW_DATA!E4027</f>
        <v>2024-02-18</v>
      </c>
      <c r="F4031" s="14" t="str">
        <f aca="false">RAW_DATA!F4027</f>
        <v>2024-02-24</v>
      </c>
      <c r="G4031" s="2" t="str">
        <f aca="false">RAW_DATA!G4027</f>
        <v>Bagmati</v>
      </c>
      <c r="H4031" s="4" t="n">
        <f aca="false">RAW_DATA!H4027</f>
        <v>13952.8</v>
      </c>
      <c r="I4031" s="5" t="n">
        <f aca="false">RAW_DATA!I4027</f>
        <v>30</v>
      </c>
      <c r="J4031" s="2" t="str">
        <f aca="false">RAW_DATA!J4027</f>
        <v>Yes</v>
      </c>
      <c r="K4031" s="15" t="n">
        <f aca="false">IF(AND(F4031&lt;&gt;"",E4031&lt;&gt;""),DATEVALUE(F4031)-DATEVALUE(E4031),"")</f>
        <v>6</v>
      </c>
      <c r="L4031" s="4" t="n">
        <f aca="false">H4031*(1-I4031/100)</f>
        <v>9766.96</v>
      </c>
      <c r="M4031" s="4" t="n">
        <f aca="false">H4031*CALCULATIONS!$B$2</f>
        <v>8371.68</v>
      </c>
      <c r="N4031" s="4" t="n">
        <f aca="false">IF(J4031="Yes",H4031*CALCULATIONS!$B$3,0)</f>
        <v>2790.56</v>
      </c>
      <c r="O4031" s="4" t="n">
        <f aca="false">L4031-M4031-N4031</f>
        <v>-1395.28</v>
      </c>
      <c r="P4031" s="16" t="n">
        <f aca="false">IF(L4031&gt;0,O4031/L4031,"")</f>
        <v>-0.142857142857143</v>
      </c>
    </row>
    <row r="4032" customFormat="false" ht="15" hidden="false" customHeight="false" outlineLevel="0" collapsed="false">
      <c r="A4032" s="2" t="str">
        <f aca="false">RAW_DATA!A4028</f>
        <v>ORD-104027</v>
      </c>
      <c r="B4032" s="2" t="str">
        <f aca="false">RAW_DATA!B4028</f>
        <v>CUST-5989</v>
      </c>
      <c r="C4032" s="2" t="str">
        <f aca="false">RAW_DATA!C4028</f>
        <v>Men</v>
      </c>
      <c r="D4032" s="2" t="str">
        <f aca="false">RAW_DATA!D4028</f>
        <v>MEN-SUIT-001</v>
      </c>
      <c r="E4032" s="14" t="str">
        <f aca="false">RAW_DATA!E4028</f>
        <v>2024-01-23</v>
      </c>
      <c r="F4032" s="14" t="str">
        <f aca="false">RAW_DATA!F4028</f>
        <v>2024-01-25</v>
      </c>
      <c r="G4032" s="2" t="str">
        <f aca="false">RAW_DATA!G4028</f>
        <v>Lumbini</v>
      </c>
      <c r="H4032" s="4" t="n">
        <f aca="false">RAW_DATA!H4028</f>
        <v>1042.8</v>
      </c>
      <c r="I4032" s="5" t="n">
        <f aca="false">RAW_DATA!I4028</f>
        <v>25</v>
      </c>
      <c r="J4032" s="2" t="str">
        <f aca="false">RAW_DATA!J4028</f>
        <v>No</v>
      </c>
      <c r="K4032" s="15" t="n">
        <f aca="false">IF(AND(F4032&lt;&gt;"",E4032&lt;&gt;""),DATEVALUE(F4032)-DATEVALUE(E4032),"")</f>
        <v>2</v>
      </c>
      <c r="L4032" s="4" t="n">
        <f aca="false">H4032*(1-I4032/100)</f>
        <v>782.1</v>
      </c>
      <c r="M4032" s="4" t="n">
        <f aca="false">H4032*CALCULATIONS!$B$2</f>
        <v>625.68</v>
      </c>
      <c r="N4032" s="4" t="n">
        <f aca="false">IF(J4032="Yes",H4032*CALCULATIONS!$B$3,0)</f>
        <v>0</v>
      </c>
      <c r="O4032" s="4" t="n">
        <f aca="false">L4032-M4032-N4032</f>
        <v>156.42</v>
      </c>
      <c r="P4032" s="16" t="n">
        <f aca="false">IF(L4032&gt;0,O4032/L4032,"")</f>
        <v>0.2</v>
      </c>
    </row>
    <row r="4033" customFormat="false" ht="15" hidden="false" customHeight="false" outlineLevel="0" collapsed="false">
      <c r="A4033" s="2" t="str">
        <f aca="false">RAW_DATA!A4029</f>
        <v>ORD-104028</v>
      </c>
      <c r="B4033" s="2" t="str">
        <f aca="false">RAW_DATA!B4029</f>
        <v>CUST-2026</v>
      </c>
      <c r="C4033" s="2" t="str">
        <f aca="false">RAW_DATA!C4029</f>
        <v>Men</v>
      </c>
      <c r="D4033" s="2" t="str">
        <f aca="false">RAW_DATA!D4029</f>
        <v>MEN-JACKET-001</v>
      </c>
      <c r="E4033" s="14" t="str">
        <f aca="false">RAW_DATA!E4029</f>
        <v>2024-03-09</v>
      </c>
      <c r="F4033" s="14" t="str">
        <f aca="false">RAW_DATA!F4029</f>
        <v>2024-03-15</v>
      </c>
      <c r="G4033" s="2" t="str">
        <f aca="false">RAW_DATA!G4029</f>
        <v>Bagmati</v>
      </c>
      <c r="H4033" s="4" t="n">
        <f aca="false">RAW_DATA!H4029</f>
        <v>6992.22</v>
      </c>
      <c r="I4033" s="5" t="n">
        <f aca="false">RAW_DATA!I4029</f>
        <v>0</v>
      </c>
      <c r="J4033" s="2" t="str">
        <f aca="false">RAW_DATA!J4029</f>
        <v>No</v>
      </c>
      <c r="K4033" s="15" t="n">
        <f aca="false">IF(AND(F4033&lt;&gt;"",E4033&lt;&gt;""),DATEVALUE(F4033)-DATEVALUE(E4033),"")</f>
        <v>6</v>
      </c>
      <c r="L4033" s="4" t="n">
        <f aca="false">H4033*(1-I4033/100)</f>
        <v>6992.22</v>
      </c>
      <c r="M4033" s="4" t="n">
        <f aca="false">H4033*CALCULATIONS!$B$2</f>
        <v>4195.332</v>
      </c>
      <c r="N4033" s="4" t="n">
        <f aca="false">IF(J4033="Yes",H4033*CALCULATIONS!$B$3,0)</f>
        <v>0</v>
      </c>
      <c r="O4033" s="4" t="n">
        <f aca="false">L4033-M4033-N4033</f>
        <v>2796.888</v>
      </c>
      <c r="P4033" s="16" t="n">
        <f aca="false">IF(L4033&gt;0,O4033/L4033,"")</f>
        <v>0.4</v>
      </c>
    </row>
    <row r="4034" customFormat="false" ht="15" hidden="false" customHeight="false" outlineLevel="0" collapsed="false">
      <c r="A4034" s="2" t="str">
        <f aca="false">RAW_DATA!A4030</f>
        <v>ORD-104029</v>
      </c>
      <c r="B4034" s="2" t="str">
        <f aca="false">RAW_DATA!B4030</f>
        <v>CUST-5612</v>
      </c>
      <c r="C4034" s="2" t="str">
        <f aca="false">RAW_DATA!C4030</f>
        <v>Women</v>
      </c>
      <c r="D4034" s="2" t="str">
        <f aca="false">RAW_DATA!D4030</f>
        <v>WOM-CARDIGAN-001</v>
      </c>
      <c r="E4034" s="14" t="str">
        <f aca="false">RAW_DATA!E4030</f>
        <v>2024-11-19</v>
      </c>
      <c r="F4034" s="14" t="str">
        <f aca="false">RAW_DATA!F4030</f>
        <v>2024-11-22</v>
      </c>
      <c r="G4034" s="2" t="str">
        <f aca="false">RAW_DATA!G4030</f>
        <v>Madhesh</v>
      </c>
      <c r="H4034" s="4" t="n">
        <f aca="false">RAW_DATA!H4030</f>
        <v>9802.18</v>
      </c>
      <c r="I4034" s="5" t="n">
        <f aca="false">RAW_DATA!I4030</f>
        <v>15</v>
      </c>
      <c r="J4034" s="2" t="str">
        <f aca="false">RAW_DATA!J4030</f>
        <v>No</v>
      </c>
      <c r="K4034" s="15" t="n">
        <f aca="false">IF(AND(F4034&lt;&gt;"",E4034&lt;&gt;""),DATEVALUE(F4034)-DATEVALUE(E4034),"")</f>
        <v>3</v>
      </c>
      <c r="L4034" s="4" t="n">
        <f aca="false">H4034*(1-I4034/100)</f>
        <v>8331.853</v>
      </c>
      <c r="M4034" s="4" t="n">
        <f aca="false">H4034*CALCULATIONS!$B$2</f>
        <v>5881.308</v>
      </c>
      <c r="N4034" s="4" t="n">
        <f aca="false">IF(J4034="Yes",H4034*CALCULATIONS!$B$3,0)</f>
        <v>0</v>
      </c>
      <c r="O4034" s="4" t="n">
        <f aca="false">L4034-M4034-N4034</f>
        <v>2450.545</v>
      </c>
      <c r="P4034" s="16" t="n">
        <f aca="false">IF(L4034&gt;0,O4034/L4034,"")</f>
        <v>0.294117647058824</v>
      </c>
    </row>
    <row r="4035" customFormat="false" ht="15" hidden="false" customHeight="false" outlineLevel="0" collapsed="false">
      <c r="A4035" s="2" t="str">
        <f aca="false">RAW_DATA!A4031</f>
        <v>ORD-104030</v>
      </c>
      <c r="B4035" s="2" t="str">
        <f aca="false">RAW_DATA!B4031</f>
        <v>CUST-4075</v>
      </c>
      <c r="C4035" s="2" t="str">
        <f aca="false">RAW_DATA!C4031</f>
        <v>Women</v>
      </c>
      <c r="D4035" s="2" t="str">
        <f aca="false">RAW_DATA!D4031</f>
        <v>WOM-SCARF-001</v>
      </c>
      <c r="E4035" s="14" t="str">
        <f aca="false">RAW_DATA!E4031</f>
        <v>2024-12-06</v>
      </c>
      <c r="F4035" s="14" t="str">
        <f aca="false">RAW_DATA!F4031</f>
        <v>2024-12-08</v>
      </c>
      <c r="G4035" s="2" t="str">
        <f aca="false">RAW_DATA!G4031</f>
        <v>Madhesh</v>
      </c>
      <c r="H4035" s="4" t="n">
        <f aca="false">RAW_DATA!H4031</f>
        <v>655.8</v>
      </c>
      <c r="I4035" s="5" t="n">
        <f aca="false">RAW_DATA!I4031</f>
        <v>30</v>
      </c>
      <c r="J4035" s="2" t="str">
        <f aca="false">RAW_DATA!J4031</f>
        <v>Yes</v>
      </c>
      <c r="K4035" s="15" t="n">
        <f aca="false">IF(AND(F4035&lt;&gt;"",E4035&lt;&gt;""),DATEVALUE(F4035)-DATEVALUE(E4035),"")</f>
        <v>2</v>
      </c>
      <c r="L4035" s="4" t="n">
        <f aca="false">H4035*(1-I4035/100)</f>
        <v>459.06</v>
      </c>
      <c r="M4035" s="4" t="n">
        <f aca="false">H4035*CALCULATIONS!$B$2</f>
        <v>393.48</v>
      </c>
      <c r="N4035" s="4" t="n">
        <f aca="false">IF(J4035="Yes",H4035*CALCULATIONS!$B$3,0)</f>
        <v>131.16</v>
      </c>
      <c r="O4035" s="4" t="n">
        <f aca="false">L4035-M4035-N4035</f>
        <v>-65.58</v>
      </c>
      <c r="P4035" s="16" t="n">
        <f aca="false">IF(L4035&gt;0,O4035/L4035,"")</f>
        <v>-0.142857142857143</v>
      </c>
    </row>
    <row r="4036" customFormat="false" ht="15" hidden="false" customHeight="false" outlineLevel="0" collapsed="false">
      <c r="A4036" s="2" t="str">
        <f aca="false">RAW_DATA!A4032</f>
        <v>ORD-104031</v>
      </c>
      <c r="B4036" s="2" t="str">
        <f aca="false">RAW_DATA!B4032</f>
        <v>CUST-6918</v>
      </c>
      <c r="C4036" s="2" t="str">
        <f aca="false">RAW_DATA!C4032</f>
        <v>Women</v>
      </c>
      <c r="D4036" s="2" t="str">
        <f aca="false">RAW_DATA!D4032</f>
        <v>WOM-SUIT-001</v>
      </c>
      <c r="E4036" s="14" t="str">
        <f aca="false">RAW_DATA!E4032</f>
        <v>2024-06-05</v>
      </c>
      <c r="F4036" s="14" t="str">
        <f aca="false">RAW_DATA!F4032</f>
        <v>2024-06-07</v>
      </c>
      <c r="G4036" s="2" t="str">
        <f aca="false">RAW_DATA!G4032</f>
        <v>Bagmati</v>
      </c>
      <c r="H4036" s="4" t="n">
        <f aca="false">RAW_DATA!H4032</f>
        <v>3471.5</v>
      </c>
      <c r="I4036" s="5" t="n">
        <f aca="false">RAW_DATA!I4032</f>
        <v>25</v>
      </c>
      <c r="J4036" s="2" t="str">
        <f aca="false">RAW_DATA!J4032</f>
        <v>Yes</v>
      </c>
      <c r="K4036" s="15" t="n">
        <f aca="false">IF(AND(F4036&lt;&gt;"",E4036&lt;&gt;""),DATEVALUE(F4036)-DATEVALUE(E4036),"")</f>
        <v>2</v>
      </c>
      <c r="L4036" s="4" t="n">
        <f aca="false">H4036*(1-I4036/100)</f>
        <v>2603.625</v>
      </c>
      <c r="M4036" s="4" t="n">
        <f aca="false">H4036*CALCULATIONS!$B$2</f>
        <v>2082.9</v>
      </c>
      <c r="N4036" s="4" t="n">
        <f aca="false">IF(J4036="Yes",H4036*CALCULATIONS!$B$3,0)</f>
        <v>694.3</v>
      </c>
      <c r="O4036" s="4" t="n">
        <f aca="false">L4036-M4036-N4036</f>
        <v>-173.575</v>
      </c>
      <c r="P4036" s="16" t="n">
        <f aca="false">IF(L4036&gt;0,O4036/L4036,"")</f>
        <v>-0.0666666666666667</v>
      </c>
    </row>
    <row r="4037" customFormat="false" ht="15" hidden="false" customHeight="false" outlineLevel="0" collapsed="false">
      <c r="A4037" s="2" t="str">
        <f aca="false">RAW_DATA!A4033</f>
        <v>ORD-104032</v>
      </c>
      <c r="B4037" s="2" t="str">
        <f aca="false">RAW_DATA!B4033</f>
        <v>CUST-2810</v>
      </c>
      <c r="C4037" s="2" t="str">
        <f aca="false">RAW_DATA!C4033</f>
        <v>Men</v>
      </c>
      <c r="D4037" s="2" t="str">
        <f aca="false">RAW_DATA!D4033</f>
        <v>MEN-SHIRT-001</v>
      </c>
      <c r="E4037" s="14" t="str">
        <f aca="false">RAW_DATA!E4033</f>
        <v>2024-01-01</v>
      </c>
      <c r="F4037" s="14" t="str">
        <f aca="false">RAW_DATA!F4033</f>
        <v>2024-01-03</v>
      </c>
      <c r="G4037" s="2" t="str">
        <f aca="false">RAW_DATA!G4033</f>
        <v>Karnali</v>
      </c>
      <c r="H4037" s="4" t="n">
        <f aca="false">RAW_DATA!H4033</f>
        <v>12730.1</v>
      </c>
      <c r="I4037" s="5" t="n">
        <f aca="false">RAW_DATA!I4033</f>
        <v>10</v>
      </c>
      <c r="J4037" s="2" t="str">
        <f aca="false">RAW_DATA!J4033</f>
        <v>No</v>
      </c>
      <c r="K4037" s="15" t="n">
        <f aca="false">IF(AND(F4037&lt;&gt;"",E4037&lt;&gt;""),DATEVALUE(F4037)-DATEVALUE(E4037),"")</f>
        <v>2</v>
      </c>
      <c r="L4037" s="4" t="n">
        <f aca="false">H4037*(1-I4037/100)</f>
        <v>11457.09</v>
      </c>
      <c r="M4037" s="4" t="n">
        <f aca="false">H4037*CALCULATIONS!$B$2</f>
        <v>7638.06</v>
      </c>
      <c r="N4037" s="4" t="n">
        <f aca="false">IF(J4037="Yes",H4037*CALCULATIONS!$B$3,0)</f>
        <v>0</v>
      </c>
      <c r="O4037" s="4" t="n">
        <f aca="false">L4037-M4037-N4037</f>
        <v>3819.03</v>
      </c>
      <c r="P4037" s="16" t="n">
        <f aca="false">IF(L4037&gt;0,O4037/L4037,"")</f>
        <v>0.333333333333333</v>
      </c>
    </row>
    <row r="4038" customFormat="false" ht="15" hidden="false" customHeight="false" outlineLevel="0" collapsed="false">
      <c r="A4038" s="2" t="str">
        <f aca="false">RAW_DATA!A4034</f>
        <v>ORD-104033</v>
      </c>
      <c r="B4038" s="2" t="str">
        <f aca="false">RAW_DATA!B4034</f>
        <v>CUST-8739</v>
      </c>
      <c r="C4038" s="2" t="str">
        <f aca="false">RAW_DATA!C4034</f>
        <v>Men</v>
      </c>
      <c r="D4038" s="2" t="str">
        <f aca="false">RAW_DATA!D4034</f>
        <v>MEN-JEANS-002</v>
      </c>
      <c r="E4038" s="14" t="str">
        <f aca="false">RAW_DATA!E4034</f>
        <v>2024-08-21</v>
      </c>
      <c r="F4038" s="14" t="str">
        <f aca="false">RAW_DATA!F4034</f>
        <v>2024-08-27</v>
      </c>
      <c r="G4038" s="2" t="str">
        <f aca="false">RAW_DATA!G4034</f>
        <v>Madhesh</v>
      </c>
      <c r="H4038" s="4" t="n">
        <f aca="false">RAW_DATA!H4034</f>
        <v>14420.62</v>
      </c>
      <c r="I4038" s="5" t="n">
        <f aca="false">RAW_DATA!I4034</f>
        <v>10</v>
      </c>
      <c r="J4038" s="2" t="str">
        <f aca="false">RAW_DATA!J4034</f>
        <v>Yes</v>
      </c>
      <c r="K4038" s="15" t="n">
        <f aca="false">IF(AND(F4038&lt;&gt;"",E4038&lt;&gt;""),DATEVALUE(F4038)-DATEVALUE(E4038),"")</f>
        <v>6</v>
      </c>
      <c r="L4038" s="4" t="n">
        <f aca="false">H4038*(1-I4038/100)</f>
        <v>12978.558</v>
      </c>
      <c r="M4038" s="4" t="n">
        <f aca="false">H4038*CALCULATIONS!$B$2</f>
        <v>8652.372</v>
      </c>
      <c r="N4038" s="4" t="n">
        <f aca="false">IF(J4038="Yes",H4038*CALCULATIONS!$B$3,0)</f>
        <v>2884.124</v>
      </c>
      <c r="O4038" s="4" t="n">
        <f aca="false">L4038-M4038-N4038</f>
        <v>1442.062</v>
      </c>
      <c r="P4038" s="16" t="n">
        <f aca="false">IF(L4038&gt;0,O4038/L4038,"")</f>
        <v>0.111111111111111</v>
      </c>
    </row>
    <row r="4039" customFormat="false" ht="15" hidden="false" customHeight="false" outlineLevel="0" collapsed="false">
      <c r="A4039" s="2" t="str">
        <f aca="false">RAW_DATA!A4035</f>
        <v>ORD-104034</v>
      </c>
      <c r="B4039" s="2" t="str">
        <f aca="false">RAW_DATA!B4035</f>
        <v>CUST-8606</v>
      </c>
      <c r="C4039" s="2" t="str">
        <f aca="false">RAW_DATA!C4035</f>
        <v>Women</v>
      </c>
      <c r="D4039" s="2" t="str">
        <f aca="false">RAW_DATA!D4035</f>
        <v>WOM-DRESS-001</v>
      </c>
      <c r="E4039" s="14" t="str">
        <f aca="false">RAW_DATA!E4035</f>
        <v>2024-11-01</v>
      </c>
      <c r="F4039" s="14" t="str">
        <f aca="false">RAW_DATA!F4035</f>
        <v>2024-11-15</v>
      </c>
      <c r="G4039" s="2" t="str">
        <f aca="false">RAW_DATA!G4035</f>
        <v>Lumbini</v>
      </c>
      <c r="H4039" s="4" t="n">
        <f aca="false">RAW_DATA!H4035</f>
        <v>10345.72</v>
      </c>
      <c r="I4039" s="5" t="n">
        <f aca="false">RAW_DATA!I4035</f>
        <v>5</v>
      </c>
      <c r="J4039" s="2" t="str">
        <f aca="false">RAW_DATA!J4035</f>
        <v>No</v>
      </c>
      <c r="K4039" s="15" t="n">
        <f aca="false">IF(AND(F4039&lt;&gt;"",E4039&lt;&gt;""),DATEVALUE(F4039)-DATEVALUE(E4039),"")</f>
        <v>14</v>
      </c>
      <c r="L4039" s="4" t="n">
        <f aca="false">H4039*(1-I4039/100)</f>
        <v>9828.434</v>
      </c>
      <c r="M4039" s="4" t="n">
        <f aca="false">H4039*CALCULATIONS!$B$2</f>
        <v>6207.432</v>
      </c>
      <c r="N4039" s="4" t="n">
        <f aca="false">IF(J4039="Yes",H4039*CALCULATIONS!$B$3,0)</f>
        <v>0</v>
      </c>
      <c r="O4039" s="4" t="n">
        <f aca="false">L4039-M4039-N4039</f>
        <v>3621.002</v>
      </c>
      <c r="P4039" s="16" t="n">
        <f aca="false">IF(L4039&gt;0,O4039/L4039,"")</f>
        <v>0.368421052631579</v>
      </c>
    </row>
    <row r="4040" customFormat="false" ht="15" hidden="false" customHeight="false" outlineLevel="0" collapsed="false">
      <c r="A4040" s="2" t="str">
        <f aca="false">RAW_DATA!A4036</f>
        <v>ORD-104035</v>
      </c>
      <c r="B4040" s="2" t="str">
        <f aca="false">RAW_DATA!B4036</f>
        <v>CUST-9139</v>
      </c>
      <c r="C4040" s="2" t="str">
        <f aca="false">RAW_DATA!C4036</f>
        <v>Men</v>
      </c>
      <c r="D4040" s="2" t="str">
        <f aca="false">RAW_DATA!D4036</f>
        <v>MEN-SHIRT-002</v>
      </c>
      <c r="E4040" s="14" t="str">
        <f aca="false">RAW_DATA!E4036</f>
        <v>2024-12-29</v>
      </c>
      <c r="F4040" s="14" t="str">
        <f aca="false">RAW_DATA!F4036</f>
        <v>2025-01-04</v>
      </c>
      <c r="G4040" s="2" t="str">
        <f aca="false">RAW_DATA!G4036</f>
        <v>Madhesh</v>
      </c>
      <c r="H4040" s="4" t="n">
        <f aca="false">RAW_DATA!H4036</f>
        <v>11826</v>
      </c>
      <c r="I4040" s="5" t="n">
        <f aca="false">RAW_DATA!I4036</f>
        <v>30</v>
      </c>
      <c r="J4040" s="2" t="str">
        <f aca="false">RAW_DATA!J4036</f>
        <v>No</v>
      </c>
      <c r="K4040" s="15" t="n">
        <f aca="false">IF(AND(F4040&lt;&gt;"",E4040&lt;&gt;""),DATEVALUE(F4040)-DATEVALUE(E4040),"")</f>
        <v>6</v>
      </c>
      <c r="L4040" s="4" t="n">
        <f aca="false">H4040*(1-I4040/100)</f>
        <v>8278.2</v>
      </c>
      <c r="M4040" s="4" t="n">
        <f aca="false">H4040*CALCULATIONS!$B$2</f>
        <v>7095.6</v>
      </c>
      <c r="N4040" s="4" t="n">
        <f aca="false">IF(J4040="Yes",H4040*CALCULATIONS!$B$3,0)</f>
        <v>0</v>
      </c>
      <c r="O4040" s="4" t="n">
        <f aca="false">L4040-M4040-N4040</f>
        <v>1182.6</v>
      </c>
      <c r="P4040" s="16" t="n">
        <f aca="false">IF(L4040&gt;0,O4040/L4040,"")</f>
        <v>0.142857142857143</v>
      </c>
    </row>
    <row r="4041" customFormat="false" ht="15" hidden="false" customHeight="false" outlineLevel="0" collapsed="false">
      <c r="A4041" s="2" t="str">
        <f aca="false">RAW_DATA!A4037</f>
        <v>ORD-104036</v>
      </c>
      <c r="B4041" s="2" t="str">
        <f aca="false">RAW_DATA!B4037</f>
        <v>CUST-8870</v>
      </c>
      <c r="C4041" s="2" t="str">
        <f aca="false">RAW_DATA!C4037</f>
        <v>Women</v>
      </c>
      <c r="D4041" s="2" t="str">
        <f aca="false">RAW_DATA!D4037</f>
        <v>WOM-SUIT-001</v>
      </c>
      <c r="E4041" s="14" t="str">
        <f aca="false">RAW_DATA!E4037</f>
        <v>2024-07-08</v>
      </c>
      <c r="F4041" s="14" t="str">
        <f aca="false">RAW_DATA!F4037</f>
        <v>2024-07-18</v>
      </c>
      <c r="G4041" s="2" t="str">
        <f aca="false">RAW_DATA!G4037</f>
        <v>Madhesh</v>
      </c>
      <c r="H4041" s="4" t="n">
        <f aca="false">RAW_DATA!H4037</f>
        <v>11165.47</v>
      </c>
      <c r="I4041" s="5" t="n">
        <f aca="false">RAW_DATA!I4037</f>
        <v>15</v>
      </c>
      <c r="J4041" s="2" t="str">
        <f aca="false">RAW_DATA!J4037</f>
        <v>No</v>
      </c>
      <c r="K4041" s="15" t="n">
        <f aca="false">IF(AND(F4041&lt;&gt;"",E4041&lt;&gt;""),DATEVALUE(F4041)-DATEVALUE(E4041),"")</f>
        <v>10</v>
      </c>
      <c r="L4041" s="4" t="n">
        <f aca="false">H4041*(1-I4041/100)</f>
        <v>9490.6495</v>
      </c>
      <c r="M4041" s="4" t="n">
        <f aca="false">H4041*CALCULATIONS!$B$2</f>
        <v>6699.282</v>
      </c>
      <c r="N4041" s="4" t="n">
        <f aca="false">IF(J4041="Yes",H4041*CALCULATIONS!$B$3,0)</f>
        <v>0</v>
      </c>
      <c r="O4041" s="4" t="n">
        <f aca="false">L4041-M4041-N4041</f>
        <v>2791.3675</v>
      </c>
      <c r="P4041" s="16" t="n">
        <f aca="false">IF(L4041&gt;0,O4041/L4041,"")</f>
        <v>0.294117647058824</v>
      </c>
    </row>
    <row r="4042" customFormat="false" ht="15" hidden="false" customHeight="false" outlineLevel="0" collapsed="false">
      <c r="A4042" s="2" t="str">
        <f aca="false">RAW_DATA!A4038</f>
        <v>ORD-104037</v>
      </c>
      <c r="B4042" s="2" t="str">
        <f aca="false">RAW_DATA!B4038</f>
        <v>CUST-8478</v>
      </c>
      <c r="C4042" s="2" t="str">
        <f aca="false">RAW_DATA!C4038</f>
        <v>Women</v>
      </c>
      <c r="D4042" s="2" t="str">
        <f aca="false">RAW_DATA!D4038</f>
        <v>WOM-SAREE-001</v>
      </c>
      <c r="E4042" s="14" t="str">
        <f aca="false">RAW_DATA!E4038</f>
        <v>2024-02-13</v>
      </c>
      <c r="F4042" s="14" t="str">
        <f aca="false">RAW_DATA!F4038</f>
        <v>2024-02-19</v>
      </c>
      <c r="G4042" s="2" t="str">
        <f aca="false">RAW_DATA!G4038</f>
        <v>Bagmati</v>
      </c>
      <c r="H4042" s="4" t="n">
        <f aca="false">RAW_DATA!H4038</f>
        <v>9293.84</v>
      </c>
      <c r="I4042" s="5" t="n">
        <f aca="false">RAW_DATA!I4038</f>
        <v>5</v>
      </c>
      <c r="J4042" s="2" t="str">
        <f aca="false">RAW_DATA!J4038</f>
        <v>No</v>
      </c>
      <c r="K4042" s="15" t="n">
        <f aca="false">IF(AND(F4042&lt;&gt;"",E4042&lt;&gt;""),DATEVALUE(F4042)-DATEVALUE(E4042),"")</f>
        <v>6</v>
      </c>
      <c r="L4042" s="4" t="n">
        <f aca="false">H4042*(1-I4042/100)</f>
        <v>8829.148</v>
      </c>
      <c r="M4042" s="4" t="n">
        <f aca="false">H4042*CALCULATIONS!$B$2</f>
        <v>5576.304</v>
      </c>
      <c r="N4042" s="4" t="n">
        <f aca="false">IF(J4042="Yes",H4042*CALCULATIONS!$B$3,0)</f>
        <v>0</v>
      </c>
      <c r="O4042" s="4" t="n">
        <f aca="false">L4042-M4042-N4042</f>
        <v>3252.844</v>
      </c>
      <c r="P4042" s="16" t="n">
        <f aca="false">IF(L4042&gt;0,O4042/L4042,"")</f>
        <v>0.368421052631579</v>
      </c>
    </row>
    <row r="4043" customFormat="false" ht="15" hidden="false" customHeight="false" outlineLevel="0" collapsed="false">
      <c r="A4043" s="2" t="str">
        <f aca="false">RAW_DATA!A4039</f>
        <v>ORD-104038</v>
      </c>
      <c r="B4043" s="2" t="str">
        <f aca="false">RAW_DATA!B4039</f>
        <v>CUST-5143</v>
      </c>
      <c r="C4043" s="2" t="str">
        <f aca="false">RAW_DATA!C4039</f>
        <v>Women</v>
      </c>
      <c r="D4043" s="2" t="str">
        <f aca="false">RAW_DATA!D4039</f>
        <v>WOM-DRESS-001</v>
      </c>
      <c r="E4043" s="14" t="str">
        <f aca="false">RAW_DATA!E4039</f>
        <v>2024-01-20</v>
      </c>
      <c r="F4043" s="14" t="str">
        <f aca="false">RAW_DATA!F4039</f>
        <v>2024-01-24</v>
      </c>
      <c r="G4043" s="2" t="str">
        <f aca="false">RAW_DATA!G4039</f>
        <v>Bagmati</v>
      </c>
      <c r="H4043" s="4" t="n">
        <f aca="false">RAW_DATA!H4039</f>
        <v>7410</v>
      </c>
      <c r="I4043" s="5" t="n">
        <f aca="false">RAW_DATA!I4039</f>
        <v>20</v>
      </c>
      <c r="J4043" s="2" t="str">
        <f aca="false">RAW_DATA!J4039</f>
        <v>Yes</v>
      </c>
      <c r="K4043" s="15" t="n">
        <f aca="false">IF(AND(F4043&lt;&gt;"",E4043&lt;&gt;""),DATEVALUE(F4043)-DATEVALUE(E4043),"")</f>
        <v>4</v>
      </c>
      <c r="L4043" s="4" t="n">
        <f aca="false">H4043*(1-I4043/100)</f>
        <v>5928</v>
      </c>
      <c r="M4043" s="4" t="n">
        <f aca="false">H4043*CALCULATIONS!$B$2</f>
        <v>4446</v>
      </c>
      <c r="N4043" s="4" t="n">
        <f aca="false">IF(J4043="Yes",H4043*CALCULATIONS!$B$3,0)</f>
        <v>1482</v>
      </c>
      <c r="O4043" s="4" t="n">
        <f aca="false">L4043-M4043-N4043</f>
        <v>0</v>
      </c>
      <c r="P4043" s="16" t="n">
        <f aca="false">IF(L4043&gt;0,O4043/L4043,"")</f>
        <v>0</v>
      </c>
    </row>
    <row r="4044" customFormat="false" ht="15" hidden="false" customHeight="false" outlineLevel="0" collapsed="false">
      <c r="A4044" s="2" t="str">
        <f aca="false">RAW_DATA!A4040</f>
        <v>ORD-104039</v>
      </c>
      <c r="B4044" s="2" t="str">
        <f aca="false">RAW_DATA!B4040</f>
        <v>CUST-4659</v>
      </c>
      <c r="C4044" s="2" t="str">
        <f aca="false">RAW_DATA!C4040</f>
        <v>Men</v>
      </c>
      <c r="D4044" s="2" t="str">
        <f aca="false">RAW_DATA!D4040</f>
        <v>MEN-CHINO-001</v>
      </c>
      <c r="E4044" s="14" t="str">
        <f aca="false">RAW_DATA!E4040</f>
        <v>2024-02-13</v>
      </c>
      <c r="F4044" s="14" t="str">
        <f aca="false">RAW_DATA!F4040</f>
        <v>2024-02-20</v>
      </c>
      <c r="G4044" s="2" t="str">
        <f aca="false">RAW_DATA!G4040</f>
        <v>Madhesh</v>
      </c>
      <c r="H4044" s="4" t="n">
        <f aca="false">RAW_DATA!H4040</f>
        <v>12223.07</v>
      </c>
      <c r="I4044" s="5" t="n">
        <f aca="false">RAW_DATA!I4040</f>
        <v>20</v>
      </c>
      <c r="J4044" s="2" t="str">
        <f aca="false">RAW_DATA!J4040</f>
        <v>No</v>
      </c>
      <c r="K4044" s="15" t="n">
        <f aca="false">IF(AND(F4044&lt;&gt;"",E4044&lt;&gt;""),DATEVALUE(F4044)-DATEVALUE(E4044),"")</f>
        <v>7</v>
      </c>
      <c r="L4044" s="4" t="n">
        <f aca="false">H4044*(1-I4044/100)</f>
        <v>9778.456</v>
      </c>
      <c r="M4044" s="4" t="n">
        <f aca="false">H4044*CALCULATIONS!$B$2</f>
        <v>7333.842</v>
      </c>
      <c r="N4044" s="4" t="n">
        <f aca="false">IF(J4044="Yes",H4044*CALCULATIONS!$B$3,0)</f>
        <v>0</v>
      </c>
      <c r="O4044" s="4" t="n">
        <f aca="false">L4044-M4044-N4044</f>
        <v>2444.614</v>
      </c>
      <c r="P4044" s="16" t="n">
        <f aca="false">IF(L4044&gt;0,O4044/L4044,"")</f>
        <v>0.25</v>
      </c>
    </row>
    <row r="4045" customFormat="false" ht="15" hidden="false" customHeight="false" outlineLevel="0" collapsed="false">
      <c r="A4045" s="2" t="str">
        <f aca="false">RAW_DATA!A4041</f>
        <v>ORD-104040</v>
      </c>
      <c r="B4045" s="2" t="str">
        <f aca="false">RAW_DATA!B4041</f>
        <v>CUST-1656</v>
      </c>
      <c r="C4045" s="2" t="str">
        <f aca="false">RAW_DATA!C4041</f>
        <v>Men</v>
      </c>
      <c r="D4045" s="2" t="str">
        <f aca="false">RAW_DATA!D4041</f>
        <v>MEN-CHINO-001</v>
      </c>
      <c r="E4045" s="14" t="str">
        <f aca="false">RAW_DATA!E4041</f>
        <v>2024-10-23</v>
      </c>
      <c r="F4045" s="14" t="str">
        <f aca="false">RAW_DATA!F4041</f>
        <v>2024-10-30</v>
      </c>
      <c r="G4045" s="2" t="str">
        <f aca="false">RAW_DATA!G4041</f>
        <v>Gandaki</v>
      </c>
      <c r="H4045" s="4" t="n">
        <f aca="false">RAW_DATA!H4041</f>
        <v>944.01</v>
      </c>
      <c r="I4045" s="5" t="n">
        <f aca="false">RAW_DATA!I4041</f>
        <v>25</v>
      </c>
      <c r="J4045" s="2" t="str">
        <f aca="false">RAW_DATA!J4041</f>
        <v>No</v>
      </c>
      <c r="K4045" s="15" t="n">
        <f aca="false">IF(AND(F4045&lt;&gt;"",E4045&lt;&gt;""),DATEVALUE(F4045)-DATEVALUE(E4045),"")</f>
        <v>7</v>
      </c>
      <c r="L4045" s="4" t="n">
        <f aca="false">H4045*(1-I4045/100)</f>
        <v>708.0075</v>
      </c>
      <c r="M4045" s="4" t="n">
        <f aca="false">H4045*CALCULATIONS!$B$2</f>
        <v>566.406</v>
      </c>
      <c r="N4045" s="4" t="n">
        <f aca="false">IF(J4045="Yes",H4045*CALCULATIONS!$B$3,0)</f>
        <v>0</v>
      </c>
      <c r="O4045" s="4" t="n">
        <f aca="false">L4045-M4045-N4045</f>
        <v>141.6015</v>
      </c>
      <c r="P4045" s="16" t="n">
        <f aca="false">IF(L4045&gt;0,O4045/L4045,"")</f>
        <v>0.2</v>
      </c>
    </row>
    <row r="4046" customFormat="false" ht="15" hidden="false" customHeight="false" outlineLevel="0" collapsed="false">
      <c r="A4046" s="2" t="str">
        <f aca="false">RAW_DATA!A4042</f>
        <v>ORD-104041</v>
      </c>
      <c r="B4046" s="2" t="str">
        <f aca="false">RAW_DATA!B4042</f>
        <v>CUST-2737</v>
      </c>
      <c r="C4046" s="2" t="str">
        <f aca="false">RAW_DATA!C4042</f>
        <v>Men</v>
      </c>
      <c r="D4046" s="2" t="str">
        <f aca="false">RAW_DATA!D4042</f>
        <v>MEN-SHIRT-002</v>
      </c>
      <c r="E4046" s="14" t="str">
        <f aca="false">RAW_DATA!E4042</f>
        <v>2024-09-18</v>
      </c>
      <c r="F4046" s="14" t="str">
        <f aca="false">RAW_DATA!F4042</f>
        <v>2024-09-22</v>
      </c>
      <c r="G4046" s="2" t="str">
        <f aca="false">RAW_DATA!G4042</f>
        <v>Madhesh</v>
      </c>
      <c r="H4046" s="4" t="n">
        <f aca="false">RAW_DATA!H4042</f>
        <v>12170.44</v>
      </c>
      <c r="I4046" s="5" t="n">
        <f aca="false">RAW_DATA!I4042</f>
        <v>15</v>
      </c>
      <c r="J4046" s="2" t="str">
        <f aca="false">RAW_DATA!J4042</f>
        <v>No</v>
      </c>
      <c r="K4046" s="15" t="n">
        <f aca="false">IF(AND(F4046&lt;&gt;"",E4046&lt;&gt;""),DATEVALUE(F4046)-DATEVALUE(E4046),"")</f>
        <v>4</v>
      </c>
      <c r="L4046" s="4" t="n">
        <f aca="false">H4046*(1-I4046/100)</f>
        <v>10344.874</v>
      </c>
      <c r="M4046" s="4" t="n">
        <f aca="false">H4046*CALCULATIONS!$B$2</f>
        <v>7302.264</v>
      </c>
      <c r="N4046" s="4" t="n">
        <f aca="false">IF(J4046="Yes",H4046*CALCULATIONS!$B$3,0)</f>
        <v>0</v>
      </c>
      <c r="O4046" s="4" t="n">
        <f aca="false">L4046-M4046-N4046</f>
        <v>3042.61</v>
      </c>
      <c r="P4046" s="16" t="n">
        <f aca="false">IF(L4046&gt;0,O4046/L4046,"")</f>
        <v>0.294117647058824</v>
      </c>
    </row>
    <row r="4047" customFormat="false" ht="15" hidden="false" customHeight="false" outlineLevel="0" collapsed="false">
      <c r="A4047" s="2" t="str">
        <f aca="false">RAW_DATA!A4043</f>
        <v>ORD-104042</v>
      </c>
      <c r="B4047" s="2" t="str">
        <f aca="false">RAW_DATA!B4043</f>
        <v>CUST-6008</v>
      </c>
      <c r="C4047" s="2" t="str">
        <f aca="false">RAW_DATA!C4043</f>
        <v>Women</v>
      </c>
      <c r="D4047" s="2" t="str">
        <f aca="false">RAW_DATA!D4043</f>
        <v>WOM-CARDIGAN-001</v>
      </c>
      <c r="E4047" s="14" t="str">
        <f aca="false">RAW_DATA!E4043</f>
        <v>2024-03-12</v>
      </c>
      <c r="F4047" s="14" t="str">
        <f aca="false">RAW_DATA!F4043</f>
        <v>2024-03-13</v>
      </c>
      <c r="G4047" s="2" t="str">
        <f aca="false">RAW_DATA!G4043</f>
        <v>Gandaki</v>
      </c>
      <c r="H4047" s="4" t="n">
        <f aca="false">RAW_DATA!H4043</f>
        <v>10094.29</v>
      </c>
      <c r="I4047" s="5" t="n">
        <f aca="false">RAW_DATA!I4043</f>
        <v>5</v>
      </c>
      <c r="J4047" s="2" t="str">
        <f aca="false">RAW_DATA!J4043</f>
        <v>No</v>
      </c>
      <c r="K4047" s="15" t="n">
        <f aca="false">IF(AND(F4047&lt;&gt;"",E4047&lt;&gt;""),DATEVALUE(F4047)-DATEVALUE(E4047),"")</f>
        <v>1</v>
      </c>
      <c r="L4047" s="4" t="n">
        <f aca="false">H4047*(1-I4047/100)</f>
        <v>9589.5755</v>
      </c>
      <c r="M4047" s="4" t="n">
        <f aca="false">H4047*CALCULATIONS!$B$2</f>
        <v>6056.574</v>
      </c>
      <c r="N4047" s="4" t="n">
        <f aca="false">IF(J4047="Yes",H4047*CALCULATIONS!$B$3,0)</f>
        <v>0</v>
      </c>
      <c r="O4047" s="4" t="n">
        <f aca="false">L4047-M4047-N4047</f>
        <v>3533.0015</v>
      </c>
      <c r="P4047" s="16" t="n">
        <f aca="false">IF(L4047&gt;0,O4047/L4047,"")</f>
        <v>0.368421052631579</v>
      </c>
    </row>
    <row r="4048" customFormat="false" ht="15" hidden="false" customHeight="false" outlineLevel="0" collapsed="false">
      <c r="A4048" s="2" t="str">
        <f aca="false">RAW_DATA!A4044</f>
        <v>ORD-104043</v>
      </c>
      <c r="B4048" s="2" t="str">
        <f aca="false">RAW_DATA!B4044</f>
        <v>CUST-7726</v>
      </c>
      <c r="C4048" s="2" t="str">
        <f aca="false">RAW_DATA!C4044</f>
        <v>Women</v>
      </c>
      <c r="D4048" s="2" t="str">
        <f aca="false">RAW_DATA!D4044</f>
        <v>WOM-TOP-001</v>
      </c>
      <c r="E4048" s="14" t="str">
        <f aca="false">RAW_DATA!E4044</f>
        <v>2024-10-15</v>
      </c>
      <c r="F4048" s="14" t="str">
        <f aca="false">RAW_DATA!F4044</f>
        <v>2024-10-19</v>
      </c>
      <c r="G4048" s="2" t="str">
        <f aca="false">RAW_DATA!G4044</f>
        <v>Gandaki</v>
      </c>
      <c r="H4048" s="4" t="n">
        <f aca="false">RAW_DATA!H4044</f>
        <v>1676.68</v>
      </c>
      <c r="I4048" s="5" t="n">
        <f aca="false">RAW_DATA!I4044</f>
        <v>15</v>
      </c>
      <c r="J4048" s="2" t="str">
        <f aca="false">RAW_DATA!J4044</f>
        <v>Yes</v>
      </c>
      <c r="K4048" s="15" t="n">
        <f aca="false">IF(AND(F4048&lt;&gt;"",E4048&lt;&gt;""),DATEVALUE(F4048)-DATEVALUE(E4048),"")</f>
        <v>4</v>
      </c>
      <c r="L4048" s="4" t="n">
        <f aca="false">H4048*(1-I4048/100)</f>
        <v>1425.178</v>
      </c>
      <c r="M4048" s="4" t="n">
        <f aca="false">H4048*CALCULATIONS!$B$2</f>
        <v>1006.008</v>
      </c>
      <c r="N4048" s="4" t="n">
        <f aca="false">IF(J4048="Yes",H4048*CALCULATIONS!$B$3,0)</f>
        <v>335.336</v>
      </c>
      <c r="O4048" s="4" t="n">
        <f aca="false">L4048-M4048-N4048</f>
        <v>83.8340000000001</v>
      </c>
      <c r="P4048" s="16" t="n">
        <f aca="false">IF(L4048&gt;0,O4048/L4048,"")</f>
        <v>0.0588235294117648</v>
      </c>
    </row>
    <row r="4049" customFormat="false" ht="15" hidden="false" customHeight="false" outlineLevel="0" collapsed="false">
      <c r="A4049" s="2" t="str">
        <f aca="false">RAW_DATA!A4045</f>
        <v>ORD-104044</v>
      </c>
      <c r="B4049" s="2" t="str">
        <f aca="false">RAW_DATA!B4045</f>
        <v>CUST-2223</v>
      </c>
      <c r="C4049" s="2" t="str">
        <f aca="false">RAW_DATA!C4045</f>
        <v>Men</v>
      </c>
      <c r="D4049" s="2" t="str">
        <f aca="false">RAW_DATA!D4045</f>
        <v>MEN-SUIT-001</v>
      </c>
      <c r="E4049" s="14" t="str">
        <f aca="false">RAW_DATA!E4045</f>
        <v>2024-01-28</v>
      </c>
      <c r="F4049" s="14" t="str">
        <f aca="false">RAW_DATA!F4045</f>
        <v>2024-02-05</v>
      </c>
      <c r="G4049" s="2" t="str">
        <f aca="false">RAW_DATA!G4045</f>
        <v>Karnali</v>
      </c>
      <c r="H4049" s="4" t="n">
        <f aca="false">RAW_DATA!H4045</f>
        <v>622.28</v>
      </c>
      <c r="I4049" s="5" t="n">
        <f aca="false">RAW_DATA!I4045</f>
        <v>15</v>
      </c>
      <c r="J4049" s="2" t="str">
        <f aca="false">RAW_DATA!J4045</f>
        <v>No</v>
      </c>
      <c r="K4049" s="15" t="n">
        <f aca="false">IF(AND(F4049&lt;&gt;"",E4049&lt;&gt;""),DATEVALUE(F4049)-DATEVALUE(E4049),"")</f>
        <v>8</v>
      </c>
      <c r="L4049" s="4" t="n">
        <f aca="false">H4049*(1-I4049/100)</f>
        <v>528.938</v>
      </c>
      <c r="M4049" s="4" t="n">
        <f aca="false">H4049*CALCULATIONS!$B$2</f>
        <v>373.368</v>
      </c>
      <c r="N4049" s="4" t="n">
        <f aca="false">IF(J4049="Yes",H4049*CALCULATIONS!$B$3,0)</f>
        <v>0</v>
      </c>
      <c r="O4049" s="4" t="n">
        <f aca="false">L4049-M4049-N4049</f>
        <v>155.57</v>
      </c>
      <c r="P4049" s="16" t="n">
        <f aca="false">IF(L4049&gt;0,O4049/L4049,"")</f>
        <v>0.294117647058824</v>
      </c>
    </row>
    <row r="4050" customFormat="false" ht="15" hidden="false" customHeight="false" outlineLevel="0" collapsed="false">
      <c r="A4050" s="2" t="str">
        <f aca="false">RAW_DATA!A4046</f>
        <v>ORD-104045</v>
      </c>
      <c r="B4050" s="2" t="str">
        <f aca="false">RAW_DATA!B4046</f>
        <v>CUST-6705</v>
      </c>
      <c r="C4050" s="2" t="str">
        <f aca="false">RAW_DATA!C4046</f>
        <v>Women</v>
      </c>
      <c r="D4050" s="2" t="str">
        <f aca="false">RAW_DATA!D4046</f>
        <v>WOM-TOP-001</v>
      </c>
      <c r="E4050" s="14" t="str">
        <f aca="false">RAW_DATA!E4046</f>
        <v>2024-01-29</v>
      </c>
      <c r="F4050" s="14" t="str">
        <f aca="false">RAW_DATA!F4046</f>
        <v>2024-02-05</v>
      </c>
      <c r="G4050" s="2" t="str">
        <f aca="false">RAW_DATA!G4046</f>
        <v>Madhesh</v>
      </c>
      <c r="H4050" s="4" t="n">
        <f aca="false">RAW_DATA!H4046</f>
        <v>4547.02</v>
      </c>
      <c r="I4050" s="5" t="n">
        <f aca="false">RAW_DATA!I4046</f>
        <v>25</v>
      </c>
      <c r="J4050" s="2" t="str">
        <f aca="false">RAW_DATA!J4046</f>
        <v>No</v>
      </c>
      <c r="K4050" s="15" t="n">
        <f aca="false">IF(AND(F4050&lt;&gt;"",E4050&lt;&gt;""),DATEVALUE(F4050)-DATEVALUE(E4050),"")</f>
        <v>7</v>
      </c>
      <c r="L4050" s="4" t="n">
        <f aca="false">H4050*(1-I4050/100)</f>
        <v>3410.265</v>
      </c>
      <c r="M4050" s="4" t="n">
        <f aca="false">H4050*CALCULATIONS!$B$2</f>
        <v>2728.212</v>
      </c>
      <c r="N4050" s="4" t="n">
        <f aca="false">IF(J4050="Yes",H4050*CALCULATIONS!$B$3,0)</f>
        <v>0</v>
      </c>
      <c r="O4050" s="4" t="n">
        <f aca="false">L4050-M4050-N4050</f>
        <v>682.053</v>
      </c>
      <c r="P4050" s="16" t="n">
        <f aca="false">IF(L4050&gt;0,O4050/L4050,"")</f>
        <v>0.2</v>
      </c>
    </row>
    <row r="4051" customFormat="false" ht="15" hidden="false" customHeight="false" outlineLevel="0" collapsed="false">
      <c r="A4051" s="2" t="str">
        <f aca="false">RAW_DATA!A4047</f>
        <v>ORD-104046</v>
      </c>
      <c r="B4051" s="2" t="str">
        <f aca="false">RAW_DATA!B4047</f>
        <v>CUST-9456</v>
      </c>
      <c r="C4051" s="2" t="str">
        <f aca="false">RAW_DATA!C4047</f>
        <v>Women</v>
      </c>
      <c r="D4051" s="2" t="str">
        <f aca="false">RAW_DATA!D4047</f>
        <v>WOM-TOP-001</v>
      </c>
      <c r="E4051" s="14" t="str">
        <f aca="false">RAW_DATA!E4047</f>
        <v>2024-01-19</v>
      </c>
      <c r="F4051" s="14" t="str">
        <f aca="false">RAW_DATA!F4047</f>
        <v>2024-01-24</v>
      </c>
      <c r="G4051" s="2" t="str">
        <f aca="false">RAW_DATA!G4047</f>
        <v>Lumbini</v>
      </c>
      <c r="H4051" s="4" t="n">
        <f aca="false">RAW_DATA!H4047</f>
        <v>4595.03</v>
      </c>
      <c r="I4051" s="5" t="n">
        <f aca="false">RAW_DATA!I4047</f>
        <v>10</v>
      </c>
      <c r="J4051" s="2" t="str">
        <f aca="false">RAW_DATA!J4047</f>
        <v>No</v>
      </c>
      <c r="K4051" s="15" t="n">
        <f aca="false">IF(AND(F4051&lt;&gt;"",E4051&lt;&gt;""),DATEVALUE(F4051)-DATEVALUE(E4051),"")</f>
        <v>5</v>
      </c>
      <c r="L4051" s="4" t="n">
        <f aca="false">H4051*(1-I4051/100)</f>
        <v>4135.527</v>
      </c>
      <c r="M4051" s="4" t="n">
        <f aca="false">H4051*CALCULATIONS!$B$2</f>
        <v>2757.018</v>
      </c>
      <c r="N4051" s="4" t="n">
        <f aca="false">IF(J4051="Yes",H4051*CALCULATIONS!$B$3,0)</f>
        <v>0</v>
      </c>
      <c r="O4051" s="4" t="n">
        <f aca="false">L4051-M4051-N4051</f>
        <v>1378.509</v>
      </c>
      <c r="P4051" s="16" t="n">
        <f aca="false">IF(L4051&gt;0,O4051/L4051,"")</f>
        <v>0.333333333333333</v>
      </c>
    </row>
    <row r="4052" customFormat="false" ht="15" hidden="false" customHeight="false" outlineLevel="0" collapsed="false">
      <c r="A4052" s="2" t="str">
        <f aca="false">RAW_DATA!A4048</f>
        <v>ORD-104047</v>
      </c>
      <c r="B4052" s="2" t="str">
        <f aca="false">RAW_DATA!B4048</f>
        <v>CUST-3699</v>
      </c>
      <c r="C4052" s="2" t="str">
        <f aca="false">RAW_DATA!C4048</f>
        <v>Women</v>
      </c>
      <c r="D4052" s="2" t="str">
        <f aca="false">RAW_DATA!D4048</f>
        <v>WOM-LEHENGA-001</v>
      </c>
      <c r="E4052" s="14" t="str">
        <f aca="false">RAW_DATA!E4048</f>
        <v>2024-09-26</v>
      </c>
      <c r="F4052" s="14" t="str">
        <f aca="false">RAW_DATA!F4048</f>
        <v>2024-10-02</v>
      </c>
      <c r="G4052" s="2" t="str">
        <f aca="false">RAW_DATA!G4048</f>
        <v>Madhesh</v>
      </c>
      <c r="H4052" s="4" t="n">
        <f aca="false">RAW_DATA!H4048</f>
        <v>14531.45</v>
      </c>
      <c r="I4052" s="5" t="n">
        <f aca="false">RAW_DATA!I4048</f>
        <v>25</v>
      </c>
      <c r="J4052" s="2" t="str">
        <f aca="false">RAW_DATA!J4048</f>
        <v>No</v>
      </c>
      <c r="K4052" s="15" t="n">
        <f aca="false">IF(AND(F4052&lt;&gt;"",E4052&lt;&gt;""),DATEVALUE(F4052)-DATEVALUE(E4052),"")</f>
        <v>6</v>
      </c>
      <c r="L4052" s="4" t="n">
        <f aca="false">H4052*(1-I4052/100)</f>
        <v>10898.5875</v>
      </c>
      <c r="M4052" s="4" t="n">
        <f aca="false">H4052*CALCULATIONS!$B$2</f>
        <v>8718.87</v>
      </c>
      <c r="N4052" s="4" t="n">
        <f aca="false">IF(J4052="Yes",H4052*CALCULATIONS!$B$3,0)</f>
        <v>0</v>
      </c>
      <c r="O4052" s="4" t="n">
        <f aca="false">L4052-M4052-N4052</f>
        <v>2179.7175</v>
      </c>
      <c r="P4052" s="16" t="n">
        <f aca="false">IF(L4052&gt;0,O4052/L4052,"")</f>
        <v>0.2</v>
      </c>
    </row>
    <row r="4053" customFormat="false" ht="15" hidden="false" customHeight="false" outlineLevel="0" collapsed="false">
      <c r="A4053" s="2" t="str">
        <f aca="false">RAW_DATA!A4049</f>
        <v>ORD-104048</v>
      </c>
      <c r="B4053" s="2" t="str">
        <f aca="false">RAW_DATA!B4049</f>
        <v>CUST-3291</v>
      </c>
      <c r="C4053" s="2" t="str">
        <f aca="false">RAW_DATA!C4049</f>
        <v>Women</v>
      </c>
      <c r="D4053" s="2" t="str">
        <f aca="false">RAW_DATA!D4049</f>
        <v>WOM-DRESS-001</v>
      </c>
      <c r="E4053" s="14" t="str">
        <f aca="false">RAW_DATA!E4049</f>
        <v>2024-01-17</v>
      </c>
      <c r="F4053" s="14" t="str">
        <f aca="false">RAW_DATA!F4049</f>
        <v>2024-01-25</v>
      </c>
      <c r="G4053" s="2" t="str">
        <f aca="false">RAW_DATA!G4049</f>
        <v>Sudurpashchim</v>
      </c>
      <c r="H4053" s="4" t="n">
        <f aca="false">RAW_DATA!H4049</f>
        <v>2034.87</v>
      </c>
      <c r="I4053" s="5" t="n">
        <f aca="false">RAW_DATA!I4049</f>
        <v>30</v>
      </c>
      <c r="J4053" s="2" t="str">
        <f aca="false">RAW_DATA!J4049</f>
        <v>No</v>
      </c>
      <c r="K4053" s="15" t="n">
        <f aca="false">IF(AND(F4053&lt;&gt;"",E4053&lt;&gt;""),DATEVALUE(F4053)-DATEVALUE(E4053),"")</f>
        <v>8</v>
      </c>
      <c r="L4053" s="4" t="n">
        <f aca="false">H4053*(1-I4053/100)</f>
        <v>1424.409</v>
      </c>
      <c r="M4053" s="4" t="n">
        <f aca="false">H4053*CALCULATIONS!$B$2</f>
        <v>1220.922</v>
      </c>
      <c r="N4053" s="4" t="n">
        <f aca="false">IF(J4053="Yes",H4053*CALCULATIONS!$B$3,0)</f>
        <v>0</v>
      </c>
      <c r="O4053" s="4" t="n">
        <f aca="false">L4053-M4053-N4053</f>
        <v>203.487</v>
      </c>
      <c r="P4053" s="16" t="n">
        <f aca="false">IF(L4053&gt;0,O4053/L4053,"")</f>
        <v>0.142857142857143</v>
      </c>
    </row>
    <row r="4054" customFormat="false" ht="15" hidden="false" customHeight="false" outlineLevel="0" collapsed="false">
      <c r="A4054" s="2" t="str">
        <f aca="false">RAW_DATA!A4050</f>
        <v>ORD-104049</v>
      </c>
      <c r="B4054" s="2" t="str">
        <f aca="false">RAW_DATA!B4050</f>
        <v>CUST-2114</v>
      </c>
      <c r="C4054" s="2" t="str">
        <f aca="false">RAW_DATA!C4050</f>
        <v>Women</v>
      </c>
      <c r="D4054" s="2" t="str">
        <f aca="false">RAW_DATA!D4050</f>
        <v>WOM-KURTA-001</v>
      </c>
      <c r="E4054" s="14" t="str">
        <f aca="false">RAW_DATA!E4050</f>
        <v>2024-11-12</v>
      </c>
      <c r="F4054" s="14" t="str">
        <f aca="false">RAW_DATA!F4050</f>
        <v>2024-11-16</v>
      </c>
      <c r="G4054" s="2" t="str">
        <f aca="false">RAW_DATA!G4050</f>
        <v>Sudurpashchim</v>
      </c>
      <c r="H4054" s="4" t="n">
        <f aca="false">RAW_DATA!H4050</f>
        <v>11650.91</v>
      </c>
      <c r="I4054" s="5" t="n">
        <f aca="false">RAW_DATA!I4050</f>
        <v>0</v>
      </c>
      <c r="J4054" s="2" t="str">
        <f aca="false">RAW_DATA!J4050</f>
        <v>No</v>
      </c>
      <c r="K4054" s="15" t="n">
        <f aca="false">IF(AND(F4054&lt;&gt;"",E4054&lt;&gt;""),DATEVALUE(F4054)-DATEVALUE(E4054),"")</f>
        <v>4</v>
      </c>
      <c r="L4054" s="4" t="n">
        <f aca="false">H4054*(1-I4054/100)</f>
        <v>11650.91</v>
      </c>
      <c r="M4054" s="4" t="n">
        <f aca="false">H4054*CALCULATIONS!$B$2</f>
        <v>6990.546</v>
      </c>
      <c r="N4054" s="4" t="n">
        <f aca="false">IF(J4054="Yes",H4054*CALCULATIONS!$B$3,0)</f>
        <v>0</v>
      </c>
      <c r="O4054" s="4" t="n">
        <f aca="false">L4054-M4054-N4054</f>
        <v>4660.364</v>
      </c>
      <c r="P4054" s="16" t="n">
        <f aca="false">IF(L4054&gt;0,O4054/L4054,"")</f>
        <v>0.4</v>
      </c>
    </row>
    <row r="4055" customFormat="false" ht="15" hidden="false" customHeight="false" outlineLevel="0" collapsed="false">
      <c r="A4055" s="2" t="str">
        <f aca="false">RAW_DATA!A4051</f>
        <v>ORD-104050</v>
      </c>
      <c r="B4055" s="2" t="str">
        <f aca="false">RAW_DATA!B4051</f>
        <v>CUST-1255</v>
      </c>
      <c r="C4055" s="2" t="str">
        <f aca="false">RAW_DATA!C4051</f>
        <v>Kids</v>
      </c>
      <c r="D4055" s="2" t="str">
        <f aca="false">RAW_DATA!D4051</f>
        <v>KID-JEANS-001</v>
      </c>
      <c r="E4055" s="14" t="str">
        <f aca="false">RAW_DATA!E4051</f>
        <v>2024-07-06</v>
      </c>
      <c r="F4055" s="14" t="str">
        <f aca="false">RAW_DATA!F4051</f>
        <v>2024-07-13</v>
      </c>
      <c r="G4055" s="2" t="str">
        <f aca="false">RAW_DATA!G4051</f>
        <v>Bagmati</v>
      </c>
      <c r="H4055" s="4" t="n">
        <f aca="false">RAW_DATA!H4051</f>
        <v>10477.2</v>
      </c>
      <c r="I4055" s="5" t="n">
        <f aca="false">RAW_DATA!I4051</f>
        <v>0</v>
      </c>
      <c r="J4055" s="2" t="str">
        <f aca="false">RAW_DATA!J4051</f>
        <v>No</v>
      </c>
      <c r="K4055" s="15" t="n">
        <f aca="false">IF(AND(F4055&lt;&gt;"",E4055&lt;&gt;""),DATEVALUE(F4055)-DATEVALUE(E4055),"")</f>
        <v>7</v>
      </c>
      <c r="L4055" s="4" t="n">
        <f aca="false">H4055*(1-I4055/100)</f>
        <v>10477.2</v>
      </c>
      <c r="M4055" s="4" t="n">
        <f aca="false">H4055*CALCULATIONS!$B$2</f>
        <v>6286.32</v>
      </c>
      <c r="N4055" s="4" t="n">
        <f aca="false">IF(J4055="Yes",H4055*CALCULATIONS!$B$3,0)</f>
        <v>0</v>
      </c>
      <c r="O4055" s="4" t="n">
        <f aca="false">L4055-M4055-N4055</f>
        <v>4190.88</v>
      </c>
      <c r="P4055" s="16" t="n">
        <f aca="false">IF(L4055&gt;0,O4055/L4055,"")</f>
        <v>0.4</v>
      </c>
    </row>
    <row r="4056" customFormat="false" ht="15" hidden="false" customHeight="false" outlineLevel="0" collapsed="false">
      <c r="A4056" s="2" t="str">
        <f aca="false">RAW_DATA!A4052</f>
        <v>ORD-104051</v>
      </c>
      <c r="B4056" s="2" t="str">
        <f aca="false">RAW_DATA!B4052</f>
        <v>CUST-2340</v>
      </c>
      <c r="C4056" s="2" t="str">
        <f aca="false">RAW_DATA!C4052</f>
        <v>Kids</v>
      </c>
      <c r="D4056" s="2" t="str">
        <f aca="false">RAW_DATA!D4052</f>
        <v>KID-JACKET-001</v>
      </c>
      <c r="E4056" s="14" t="str">
        <f aca="false">RAW_DATA!E4052</f>
        <v>2024-06-08</v>
      </c>
      <c r="F4056" s="14" t="str">
        <f aca="false">RAW_DATA!F4052</f>
        <v>2024-06-14</v>
      </c>
      <c r="G4056" s="2" t="str">
        <f aca="false">RAW_DATA!G4052</f>
        <v>Bagmati</v>
      </c>
      <c r="H4056" s="4" t="n">
        <f aca="false">RAW_DATA!H4052</f>
        <v>14312.18</v>
      </c>
      <c r="I4056" s="5" t="n">
        <f aca="false">RAW_DATA!I4052</f>
        <v>0</v>
      </c>
      <c r="J4056" s="2" t="str">
        <f aca="false">RAW_DATA!J4052</f>
        <v>No</v>
      </c>
      <c r="K4056" s="15" t="n">
        <f aca="false">IF(AND(F4056&lt;&gt;"",E4056&lt;&gt;""),DATEVALUE(F4056)-DATEVALUE(E4056),"")</f>
        <v>6</v>
      </c>
      <c r="L4056" s="4" t="n">
        <f aca="false">H4056*(1-I4056/100)</f>
        <v>14312.18</v>
      </c>
      <c r="M4056" s="4" t="n">
        <f aca="false">H4056*CALCULATIONS!$B$2</f>
        <v>8587.308</v>
      </c>
      <c r="N4056" s="4" t="n">
        <f aca="false">IF(J4056="Yes",H4056*CALCULATIONS!$B$3,0)</f>
        <v>0</v>
      </c>
      <c r="O4056" s="4" t="n">
        <f aca="false">L4056-M4056-N4056</f>
        <v>5724.872</v>
      </c>
      <c r="P4056" s="16" t="n">
        <f aca="false">IF(L4056&gt;0,O4056/L4056,"")</f>
        <v>0.4</v>
      </c>
    </row>
    <row r="4057" customFormat="false" ht="15" hidden="false" customHeight="false" outlineLevel="0" collapsed="false">
      <c r="A4057" s="2" t="str">
        <f aca="false">RAW_DATA!A4053</f>
        <v>ORD-104052</v>
      </c>
      <c r="B4057" s="2" t="str">
        <f aca="false">RAW_DATA!B4053</f>
        <v>CUST-9152</v>
      </c>
      <c r="C4057" s="2" t="str">
        <f aca="false">RAW_DATA!C4053</f>
        <v>Women</v>
      </c>
      <c r="D4057" s="2" t="str">
        <f aca="false">RAW_DATA!D4053</f>
        <v>WOM-JEANS-001</v>
      </c>
      <c r="E4057" s="14" t="str">
        <f aca="false">RAW_DATA!E4053</f>
        <v>2024-03-05</v>
      </c>
      <c r="F4057" s="14" t="str">
        <f aca="false">RAW_DATA!F4053</f>
        <v>2024-03-13</v>
      </c>
      <c r="G4057" s="2" t="str">
        <f aca="false">RAW_DATA!G4053</f>
        <v>Sudurpashchim</v>
      </c>
      <c r="H4057" s="4" t="n">
        <f aca="false">RAW_DATA!H4053</f>
        <v>14418.97</v>
      </c>
      <c r="I4057" s="5" t="n">
        <f aca="false">RAW_DATA!I4053</f>
        <v>5</v>
      </c>
      <c r="J4057" s="2" t="str">
        <f aca="false">RAW_DATA!J4053</f>
        <v>No</v>
      </c>
      <c r="K4057" s="15" t="n">
        <f aca="false">IF(AND(F4057&lt;&gt;"",E4057&lt;&gt;""),DATEVALUE(F4057)-DATEVALUE(E4057),"")</f>
        <v>8</v>
      </c>
      <c r="L4057" s="4" t="n">
        <f aca="false">H4057*(1-I4057/100)</f>
        <v>13698.0215</v>
      </c>
      <c r="M4057" s="4" t="n">
        <f aca="false">H4057*CALCULATIONS!$B$2</f>
        <v>8651.382</v>
      </c>
      <c r="N4057" s="4" t="n">
        <f aca="false">IF(J4057="Yes",H4057*CALCULATIONS!$B$3,0)</f>
        <v>0</v>
      </c>
      <c r="O4057" s="4" t="n">
        <f aca="false">L4057-M4057-N4057</f>
        <v>5046.6395</v>
      </c>
      <c r="P4057" s="16" t="n">
        <f aca="false">IF(L4057&gt;0,O4057/L4057,"")</f>
        <v>0.368421052631579</v>
      </c>
    </row>
    <row r="4058" customFormat="false" ht="15" hidden="false" customHeight="false" outlineLevel="0" collapsed="false">
      <c r="A4058" s="2" t="str">
        <f aca="false">RAW_DATA!A4054</f>
        <v>ORD-104053</v>
      </c>
      <c r="B4058" s="2" t="str">
        <f aca="false">RAW_DATA!B4054</f>
        <v>CUST-9226</v>
      </c>
      <c r="C4058" s="2" t="str">
        <f aca="false">RAW_DATA!C4054</f>
        <v>Men</v>
      </c>
      <c r="D4058" s="2" t="str">
        <f aca="false">RAW_DATA!D4054</f>
        <v>MEN-JACKET-001</v>
      </c>
      <c r="E4058" s="14" t="str">
        <f aca="false">RAW_DATA!E4054</f>
        <v>2024-02-28</v>
      </c>
      <c r="F4058" s="14" t="str">
        <f aca="false">RAW_DATA!F4054</f>
        <v>2024-03-08</v>
      </c>
      <c r="G4058" s="2" t="str">
        <f aca="false">RAW_DATA!G4054</f>
        <v>Gandaki</v>
      </c>
      <c r="H4058" s="4" t="n">
        <f aca="false">RAW_DATA!H4054</f>
        <v>7315.27</v>
      </c>
      <c r="I4058" s="5" t="n">
        <f aca="false">RAW_DATA!I4054</f>
        <v>15</v>
      </c>
      <c r="J4058" s="2" t="str">
        <f aca="false">RAW_DATA!J4054</f>
        <v>No</v>
      </c>
      <c r="K4058" s="15" t="n">
        <f aca="false">IF(AND(F4058&lt;&gt;"",E4058&lt;&gt;""),DATEVALUE(F4058)-DATEVALUE(E4058),"")</f>
        <v>9</v>
      </c>
      <c r="L4058" s="4" t="n">
        <f aca="false">H4058*(1-I4058/100)</f>
        <v>6217.9795</v>
      </c>
      <c r="M4058" s="4" t="n">
        <f aca="false">H4058*CALCULATIONS!$B$2</f>
        <v>4389.162</v>
      </c>
      <c r="N4058" s="4" t="n">
        <f aca="false">IF(J4058="Yes",H4058*CALCULATIONS!$B$3,0)</f>
        <v>0</v>
      </c>
      <c r="O4058" s="4" t="n">
        <f aca="false">L4058-M4058-N4058</f>
        <v>1828.8175</v>
      </c>
      <c r="P4058" s="16" t="n">
        <f aca="false">IF(L4058&gt;0,O4058/L4058,"")</f>
        <v>0.294117647058824</v>
      </c>
    </row>
    <row r="4059" customFormat="false" ht="15" hidden="false" customHeight="false" outlineLevel="0" collapsed="false">
      <c r="A4059" s="2" t="str">
        <f aca="false">RAW_DATA!A4055</f>
        <v>ORD-104054</v>
      </c>
      <c r="B4059" s="2" t="str">
        <f aca="false">RAW_DATA!B4055</f>
        <v>CUST-4672</v>
      </c>
      <c r="C4059" s="2" t="str">
        <f aca="false">RAW_DATA!C4055</f>
        <v>Women</v>
      </c>
      <c r="D4059" s="2" t="str">
        <f aca="false">RAW_DATA!D4055</f>
        <v>WOM-KURTA-001</v>
      </c>
      <c r="E4059" s="14" t="str">
        <f aca="false">RAW_DATA!E4055</f>
        <v>2024-01-25</v>
      </c>
      <c r="F4059" s="14" t="str">
        <f aca="false">RAW_DATA!F4055</f>
        <v>2024-02-01</v>
      </c>
      <c r="G4059" s="2" t="str">
        <f aca="false">RAW_DATA!G4055</f>
        <v>Bagmati</v>
      </c>
      <c r="H4059" s="4" t="n">
        <f aca="false">RAW_DATA!H4055</f>
        <v>5231.34</v>
      </c>
      <c r="I4059" s="5" t="n">
        <f aca="false">RAW_DATA!I4055</f>
        <v>5</v>
      </c>
      <c r="J4059" s="2" t="str">
        <f aca="false">RAW_DATA!J4055</f>
        <v>No</v>
      </c>
      <c r="K4059" s="15" t="n">
        <f aca="false">IF(AND(F4059&lt;&gt;"",E4059&lt;&gt;""),DATEVALUE(F4059)-DATEVALUE(E4059),"")</f>
        <v>7</v>
      </c>
      <c r="L4059" s="4" t="n">
        <f aca="false">H4059*(1-I4059/100)</f>
        <v>4969.773</v>
      </c>
      <c r="M4059" s="4" t="n">
        <f aca="false">H4059*CALCULATIONS!$B$2</f>
        <v>3138.804</v>
      </c>
      <c r="N4059" s="4" t="n">
        <f aca="false">IF(J4059="Yes",H4059*CALCULATIONS!$B$3,0)</f>
        <v>0</v>
      </c>
      <c r="O4059" s="4" t="n">
        <f aca="false">L4059-M4059-N4059</f>
        <v>1830.969</v>
      </c>
      <c r="P4059" s="16" t="n">
        <f aca="false">IF(L4059&gt;0,O4059/L4059,"")</f>
        <v>0.368421052631579</v>
      </c>
    </row>
    <row r="4060" customFormat="false" ht="15" hidden="false" customHeight="false" outlineLevel="0" collapsed="false">
      <c r="A4060" s="2" t="str">
        <f aca="false">RAW_DATA!A4056</f>
        <v>ORD-104055</v>
      </c>
      <c r="B4060" s="2" t="str">
        <f aca="false">RAW_DATA!B4056</f>
        <v>CUST-8911</v>
      </c>
      <c r="C4060" s="2" t="str">
        <f aca="false">RAW_DATA!C4056</f>
        <v>Women</v>
      </c>
      <c r="D4060" s="2" t="str">
        <f aca="false">RAW_DATA!D4056</f>
        <v>WOM-KURTA-001</v>
      </c>
      <c r="E4060" s="14" t="str">
        <f aca="false">RAW_DATA!E4056</f>
        <v>2024-07-11</v>
      </c>
      <c r="F4060" s="14" t="str">
        <f aca="false">RAW_DATA!F4056</f>
        <v>2024-07-18</v>
      </c>
      <c r="G4060" s="2" t="str">
        <f aca="false">RAW_DATA!G4056</f>
        <v>Madhesh</v>
      </c>
      <c r="H4060" s="4" t="n">
        <f aca="false">RAW_DATA!H4056</f>
        <v>4965.39</v>
      </c>
      <c r="I4060" s="5" t="n">
        <f aca="false">RAW_DATA!I4056</f>
        <v>5</v>
      </c>
      <c r="J4060" s="2" t="str">
        <f aca="false">RAW_DATA!J4056</f>
        <v>No</v>
      </c>
      <c r="K4060" s="15" t="n">
        <f aca="false">IF(AND(F4060&lt;&gt;"",E4060&lt;&gt;""),DATEVALUE(F4060)-DATEVALUE(E4060),"")</f>
        <v>7</v>
      </c>
      <c r="L4060" s="4" t="n">
        <f aca="false">H4060*(1-I4060/100)</f>
        <v>4717.1205</v>
      </c>
      <c r="M4060" s="4" t="n">
        <f aca="false">H4060*CALCULATIONS!$B$2</f>
        <v>2979.234</v>
      </c>
      <c r="N4060" s="4" t="n">
        <f aca="false">IF(J4060="Yes",H4060*CALCULATIONS!$B$3,0)</f>
        <v>0</v>
      </c>
      <c r="O4060" s="4" t="n">
        <f aca="false">L4060-M4060-N4060</f>
        <v>1737.8865</v>
      </c>
      <c r="P4060" s="16" t="n">
        <f aca="false">IF(L4060&gt;0,O4060/L4060,"")</f>
        <v>0.368421052631579</v>
      </c>
    </row>
    <row r="4061" customFormat="false" ht="15" hidden="false" customHeight="false" outlineLevel="0" collapsed="false">
      <c r="A4061" s="2" t="str">
        <f aca="false">RAW_DATA!A4057</f>
        <v>ORD-104056</v>
      </c>
      <c r="B4061" s="2" t="str">
        <f aca="false">RAW_DATA!B4057</f>
        <v>CUST-4728</v>
      </c>
      <c r="C4061" s="2" t="str">
        <f aca="false">RAW_DATA!C4057</f>
        <v>Women</v>
      </c>
      <c r="D4061" s="2" t="str">
        <f aca="false">RAW_DATA!D4057</f>
        <v>WOM-JEANS-001</v>
      </c>
      <c r="E4061" s="14" t="str">
        <f aca="false">RAW_DATA!E4057</f>
        <v>2024-04-19</v>
      </c>
      <c r="F4061" s="14" t="str">
        <f aca="false">RAW_DATA!F4057</f>
        <v>2024-04-26</v>
      </c>
      <c r="G4061" s="2" t="str">
        <f aca="false">RAW_DATA!G4057</f>
        <v>Gandaki</v>
      </c>
      <c r="H4061" s="4" t="n">
        <f aca="false">RAW_DATA!H4057</f>
        <v>10350.09</v>
      </c>
      <c r="I4061" s="5" t="n">
        <f aca="false">RAW_DATA!I4057</f>
        <v>30</v>
      </c>
      <c r="J4061" s="2" t="str">
        <f aca="false">RAW_DATA!J4057</f>
        <v>Yes</v>
      </c>
      <c r="K4061" s="15" t="n">
        <f aca="false">IF(AND(F4061&lt;&gt;"",E4061&lt;&gt;""),DATEVALUE(F4061)-DATEVALUE(E4061),"")</f>
        <v>7</v>
      </c>
      <c r="L4061" s="4" t="n">
        <f aca="false">H4061*(1-I4061/100)</f>
        <v>7245.063</v>
      </c>
      <c r="M4061" s="4" t="n">
        <f aca="false">H4061*CALCULATIONS!$B$2</f>
        <v>6210.054</v>
      </c>
      <c r="N4061" s="4" t="n">
        <f aca="false">IF(J4061="Yes",H4061*CALCULATIONS!$B$3,0)</f>
        <v>2070.018</v>
      </c>
      <c r="O4061" s="4" t="n">
        <f aca="false">L4061-M4061-N4061</f>
        <v>-1035.009</v>
      </c>
      <c r="P4061" s="16" t="n">
        <f aca="false">IF(L4061&gt;0,O4061/L4061,"")</f>
        <v>-0.142857142857143</v>
      </c>
    </row>
    <row r="4062" customFormat="false" ht="15" hidden="false" customHeight="false" outlineLevel="0" collapsed="false">
      <c r="A4062" s="2" t="str">
        <f aca="false">RAW_DATA!A4058</f>
        <v>ORD-104057</v>
      </c>
      <c r="B4062" s="2" t="str">
        <f aca="false">RAW_DATA!B4058</f>
        <v>CUST-5278</v>
      </c>
      <c r="C4062" s="2" t="str">
        <f aca="false">RAW_DATA!C4058</f>
        <v>Women</v>
      </c>
      <c r="D4062" s="2" t="str">
        <f aca="false">RAW_DATA!D4058</f>
        <v>WOM-SAREE-001</v>
      </c>
      <c r="E4062" s="14" t="str">
        <f aca="false">RAW_DATA!E4058</f>
        <v>2024-09-13</v>
      </c>
      <c r="F4062" s="14" t="str">
        <f aca="false">RAW_DATA!F4058</f>
        <v>2024-09-25</v>
      </c>
      <c r="G4062" s="2" t="str">
        <f aca="false">RAW_DATA!G4058</f>
        <v>Karnali</v>
      </c>
      <c r="H4062" s="4" t="n">
        <f aca="false">RAW_DATA!H4058</f>
        <v>9552.75</v>
      </c>
      <c r="I4062" s="5" t="n">
        <f aca="false">RAW_DATA!I4058</f>
        <v>15</v>
      </c>
      <c r="J4062" s="2" t="str">
        <f aca="false">RAW_DATA!J4058</f>
        <v>No</v>
      </c>
      <c r="K4062" s="15" t="n">
        <f aca="false">IF(AND(F4062&lt;&gt;"",E4062&lt;&gt;""),DATEVALUE(F4062)-DATEVALUE(E4062),"")</f>
        <v>12</v>
      </c>
      <c r="L4062" s="4" t="n">
        <f aca="false">H4062*(1-I4062/100)</f>
        <v>8119.8375</v>
      </c>
      <c r="M4062" s="4" t="n">
        <f aca="false">H4062*CALCULATIONS!$B$2</f>
        <v>5731.65</v>
      </c>
      <c r="N4062" s="4" t="n">
        <f aca="false">IF(J4062="Yes",H4062*CALCULATIONS!$B$3,0)</f>
        <v>0</v>
      </c>
      <c r="O4062" s="4" t="n">
        <f aca="false">L4062-M4062-N4062</f>
        <v>2388.1875</v>
      </c>
      <c r="P4062" s="16" t="n">
        <f aca="false">IF(L4062&gt;0,O4062/L4062,"")</f>
        <v>0.294117647058824</v>
      </c>
    </row>
    <row r="4063" customFormat="false" ht="15" hidden="false" customHeight="false" outlineLevel="0" collapsed="false">
      <c r="A4063" s="2" t="str">
        <f aca="false">RAW_DATA!A4059</f>
        <v>ORD-104058</v>
      </c>
      <c r="B4063" s="2" t="str">
        <f aca="false">RAW_DATA!B4059</f>
        <v>CUST-4139</v>
      </c>
      <c r="C4063" s="2" t="str">
        <f aca="false">RAW_DATA!C4059</f>
        <v>Women</v>
      </c>
      <c r="D4063" s="2" t="str">
        <f aca="false">RAW_DATA!D4059</f>
        <v>WOM-SCARF-001</v>
      </c>
      <c r="E4063" s="14" t="str">
        <f aca="false">RAW_DATA!E4059</f>
        <v>2024-09-27</v>
      </c>
      <c r="F4063" s="14" t="str">
        <f aca="false">RAW_DATA!F4059</f>
        <v>2024-09-29</v>
      </c>
      <c r="G4063" s="2" t="str">
        <f aca="false">RAW_DATA!G4059</f>
        <v>Bagmati</v>
      </c>
      <c r="H4063" s="4" t="n">
        <f aca="false">RAW_DATA!H4059</f>
        <v>823.8</v>
      </c>
      <c r="I4063" s="5" t="n">
        <f aca="false">RAW_DATA!I4059</f>
        <v>15</v>
      </c>
      <c r="J4063" s="2" t="str">
        <f aca="false">RAW_DATA!J4059</f>
        <v>No</v>
      </c>
      <c r="K4063" s="15" t="n">
        <f aca="false">IF(AND(F4063&lt;&gt;"",E4063&lt;&gt;""),DATEVALUE(F4063)-DATEVALUE(E4063),"")</f>
        <v>2</v>
      </c>
      <c r="L4063" s="4" t="n">
        <f aca="false">H4063*(1-I4063/100)</f>
        <v>700.23</v>
      </c>
      <c r="M4063" s="4" t="n">
        <f aca="false">H4063*CALCULATIONS!$B$2</f>
        <v>494.28</v>
      </c>
      <c r="N4063" s="4" t="n">
        <f aca="false">IF(J4063="Yes",H4063*CALCULATIONS!$B$3,0)</f>
        <v>0</v>
      </c>
      <c r="O4063" s="4" t="n">
        <f aca="false">L4063-M4063-N4063</f>
        <v>205.95</v>
      </c>
      <c r="P4063" s="16" t="n">
        <f aca="false">IF(L4063&gt;0,O4063/L4063,"")</f>
        <v>0.294117647058824</v>
      </c>
    </row>
    <row r="4064" customFormat="false" ht="15" hidden="false" customHeight="false" outlineLevel="0" collapsed="false">
      <c r="A4064" s="2" t="str">
        <f aca="false">RAW_DATA!A4060</f>
        <v>ORD-104059</v>
      </c>
      <c r="B4064" s="2" t="str">
        <f aca="false">RAW_DATA!B4060</f>
        <v>CUST-6853</v>
      </c>
      <c r="C4064" s="2" t="str">
        <f aca="false">RAW_DATA!C4060</f>
        <v>Men</v>
      </c>
      <c r="D4064" s="2" t="str">
        <f aca="false">RAW_DATA!D4060</f>
        <v>MEN-CHINO-001</v>
      </c>
      <c r="E4064" s="14" t="str">
        <f aca="false">RAW_DATA!E4060</f>
        <v>2024-05-06</v>
      </c>
      <c r="F4064" s="14" t="str">
        <f aca="false">RAW_DATA!F4060</f>
        <v>2024-05-08</v>
      </c>
      <c r="G4064" s="2" t="str">
        <f aca="false">RAW_DATA!G4060</f>
        <v>Madhesh</v>
      </c>
      <c r="H4064" s="4" t="n">
        <f aca="false">RAW_DATA!H4060</f>
        <v>4053.38</v>
      </c>
      <c r="I4064" s="5" t="n">
        <f aca="false">RAW_DATA!I4060</f>
        <v>10</v>
      </c>
      <c r="J4064" s="2" t="str">
        <f aca="false">RAW_DATA!J4060</f>
        <v>No</v>
      </c>
      <c r="K4064" s="15" t="n">
        <f aca="false">IF(AND(F4064&lt;&gt;"",E4064&lt;&gt;""),DATEVALUE(F4064)-DATEVALUE(E4064),"")</f>
        <v>2</v>
      </c>
      <c r="L4064" s="4" t="n">
        <f aca="false">H4064*(1-I4064/100)</f>
        <v>3648.042</v>
      </c>
      <c r="M4064" s="4" t="n">
        <f aca="false">H4064*CALCULATIONS!$B$2</f>
        <v>2432.028</v>
      </c>
      <c r="N4064" s="4" t="n">
        <f aca="false">IF(J4064="Yes",H4064*CALCULATIONS!$B$3,0)</f>
        <v>0</v>
      </c>
      <c r="O4064" s="4" t="n">
        <f aca="false">L4064-M4064-N4064</f>
        <v>1216.014</v>
      </c>
      <c r="P4064" s="16" t="n">
        <f aca="false">IF(L4064&gt;0,O4064/L4064,"")</f>
        <v>0.333333333333334</v>
      </c>
    </row>
    <row r="4065" customFormat="false" ht="15" hidden="false" customHeight="false" outlineLevel="0" collapsed="false">
      <c r="A4065" s="2" t="str">
        <f aca="false">RAW_DATA!A4061</f>
        <v>ORD-104060</v>
      </c>
      <c r="B4065" s="2" t="str">
        <f aca="false">RAW_DATA!B4061</f>
        <v>CUST-8776</v>
      </c>
      <c r="C4065" s="2" t="str">
        <f aca="false">RAW_DATA!C4061</f>
        <v>Women</v>
      </c>
      <c r="D4065" s="2" t="str">
        <f aca="false">RAW_DATA!D4061</f>
        <v>WOM-BLOUSE-001</v>
      </c>
      <c r="E4065" s="14" t="str">
        <f aca="false">RAW_DATA!E4061</f>
        <v>2024-08-25</v>
      </c>
      <c r="F4065" s="14" t="str">
        <f aca="false">RAW_DATA!F4061</f>
        <v>2024-08-30</v>
      </c>
      <c r="G4065" s="2" t="str">
        <f aca="false">RAW_DATA!G4061</f>
        <v>Bagmati</v>
      </c>
      <c r="H4065" s="4" t="n">
        <f aca="false">RAW_DATA!H4061</f>
        <v>2308.13</v>
      </c>
      <c r="I4065" s="5" t="n">
        <f aca="false">RAW_DATA!I4061</f>
        <v>30</v>
      </c>
      <c r="J4065" s="2" t="str">
        <f aca="false">RAW_DATA!J4061</f>
        <v>Yes</v>
      </c>
      <c r="K4065" s="15" t="n">
        <f aca="false">IF(AND(F4065&lt;&gt;"",E4065&lt;&gt;""),DATEVALUE(F4065)-DATEVALUE(E4065),"")</f>
        <v>5</v>
      </c>
      <c r="L4065" s="4" t="n">
        <f aca="false">H4065*(1-I4065/100)</f>
        <v>1615.691</v>
      </c>
      <c r="M4065" s="4" t="n">
        <f aca="false">H4065*CALCULATIONS!$B$2</f>
        <v>1384.878</v>
      </c>
      <c r="N4065" s="4" t="n">
        <f aca="false">IF(J4065="Yes",H4065*CALCULATIONS!$B$3,0)</f>
        <v>461.626</v>
      </c>
      <c r="O4065" s="4" t="n">
        <f aca="false">L4065-M4065-N4065</f>
        <v>-230.813</v>
      </c>
      <c r="P4065" s="16" t="n">
        <f aca="false">IF(L4065&gt;0,O4065/L4065,"")</f>
        <v>-0.142857142857143</v>
      </c>
    </row>
    <row r="4066" customFormat="false" ht="15" hidden="false" customHeight="false" outlineLevel="0" collapsed="false">
      <c r="A4066" s="2" t="str">
        <f aca="false">RAW_DATA!A4062</f>
        <v>ORD-104061</v>
      </c>
      <c r="B4066" s="2" t="str">
        <f aca="false">RAW_DATA!B4062</f>
        <v>CUST-7247</v>
      </c>
      <c r="C4066" s="2" t="str">
        <f aca="false">RAW_DATA!C4062</f>
        <v>Men</v>
      </c>
      <c r="D4066" s="2" t="str">
        <f aca="false">RAW_DATA!D4062</f>
        <v>MEN-JEANS-002</v>
      </c>
      <c r="E4066" s="14" t="str">
        <f aca="false">RAW_DATA!E4062</f>
        <v>2024-04-11</v>
      </c>
      <c r="F4066" s="14" t="str">
        <f aca="false">RAW_DATA!F4062</f>
        <v>2024-04-19</v>
      </c>
      <c r="G4066" s="2" t="str">
        <f aca="false">RAW_DATA!G4062</f>
        <v>Bagmati</v>
      </c>
      <c r="H4066" s="4" t="n">
        <f aca="false">RAW_DATA!H4062</f>
        <v>7174.27</v>
      </c>
      <c r="I4066" s="5" t="n">
        <f aca="false">RAW_DATA!I4062</f>
        <v>30</v>
      </c>
      <c r="J4066" s="2" t="str">
        <f aca="false">RAW_DATA!J4062</f>
        <v>Yes</v>
      </c>
      <c r="K4066" s="15" t="n">
        <f aca="false">IF(AND(F4066&lt;&gt;"",E4066&lt;&gt;""),DATEVALUE(F4066)-DATEVALUE(E4066),"")</f>
        <v>8</v>
      </c>
      <c r="L4066" s="4" t="n">
        <f aca="false">H4066*(1-I4066/100)</f>
        <v>5021.989</v>
      </c>
      <c r="M4066" s="4" t="n">
        <f aca="false">H4066*CALCULATIONS!$B$2</f>
        <v>4304.562</v>
      </c>
      <c r="N4066" s="4" t="n">
        <f aca="false">IF(J4066="Yes",H4066*CALCULATIONS!$B$3,0)</f>
        <v>1434.854</v>
      </c>
      <c r="O4066" s="4" t="n">
        <f aca="false">L4066-M4066-N4066</f>
        <v>-717.427000000001</v>
      </c>
      <c r="P4066" s="16" t="n">
        <f aca="false">IF(L4066&gt;0,O4066/L4066,"")</f>
        <v>-0.142857142857143</v>
      </c>
    </row>
    <row r="4067" customFormat="false" ht="15" hidden="false" customHeight="false" outlineLevel="0" collapsed="false">
      <c r="A4067" s="2" t="str">
        <f aca="false">RAW_DATA!A4063</f>
        <v>ORD-104062</v>
      </c>
      <c r="B4067" s="2" t="str">
        <f aca="false">RAW_DATA!B4063</f>
        <v>CUST-6164</v>
      </c>
      <c r="C4067" s="2" t="str">
        <f aca="false">RAW_DATA!C4063</f>
        <v>Kids</v>
      </c>
      <c r="D4067" s="2" t="str">
        <f aca="false">RAW_DATA!D4063</f>
        <v>KID-HOODIE-001</v>
      </c>
      <c r="E4067" s="14" t="str">
        <f aca="false">RAW_DATA!E4063</f>
        <v>2024-12-18</v>
      </c>
      <c r="F4067" s="14" t="str">
        <f aca="false">RAW_DATA!F4063</f>
        <v>2024-12-22</v>
      </c>
      <c r="G4067" s="2" t="str">
        <f aca="false">RAW_DATA!G4063</f>
        <v>Bagmati</v>
      </c>
      <c r="H4067" s="4" t="n">
        <f aca="false">RAW_DATA!H4063</f>
        <v>12012.24</v>
      </c>
      <c r="I4067" s="5" t="n">
        <f aca="false">RAW_DATA!I4063</f>
        <v>30</v>
      </c>
      <c r="J4067" s="2" t="str">
        <f aca="false">RAW_DATA!J4063</f>
        <v>No</v>
      </c>
      <c r="K4067" s="15" t="n">
        <f aca="false">IF(AND(F4067&lt;&gt;"",E4067&lt;&gt;""),DATEVALUE(F4067)-DATEVALUE(E4067),"")</f>
        <v>4</v>
      </c>
      <c r="L4067" s="4" t="n">
        <f aca="false">H4067*(1-I4067/100)</f>
        <v>8408.568</v>
      </c>
      <c r="M4067" s="4" t="n">
        <f aca="false">H4067*CALCULATIONS!$B$2</f>
        <v>7207.344</v>
      </c>
      <c r="N4067" s="4" t="n">
        <f aca="false">IF(J4067="Yes",H4067*CALCULATIONS!$B$3,0)</f>
        <v>0</v>
      </c>
      <c r="O4067" s="4" t="n">
        <f aca="false">L4067-M4067-N4067</f>
        <v>1201.224</v>
      </c>
      <c r="P4067" s="16" t="n">
        <f aca="false">IF(L4067&gt;0,O4067/L4067,"")</f>
        <v>0.142857142857143</v>
      </c>
    </row>
    <row r="4068" customFormat="false" ht="15" hidden="false" customHeight="false" outlineLevel="0" collapsed="false">
      <c r="A4068" s="2" t="str">
        <f aca="false">RAW_DATA!A4064</f>
        <v>ORD-104063</v>
      </c>
      <c r="B4068" s="2" t="str">
        <f aca="false">RAW_DATA!B4064</f>
        <v>CUST-1442</v>
      </c>
      <c r="C4068" s="2" t="str">
        <f aca="false">RAW_DATA!C4064</f>
        <v>Men</v>
      </c>
      <c r="D4068" s="2" t="str">
        <f aca="false">RAW_DATA!D4064</f>
        <v>MEN-JEANS-001</v>
      </c>
      <c r="E4068" s="14" t="str">
        <f aca="false">RAW_DATA!E4064</f>
        <v>2024-05-12</v>
      </c>
      <c r="F4068" s="14" t="str">
        <f aca="false">RAW_DATA!F4064</f>
        <v>2024-05-14</v>
      </c>
      <c r="G4068" s="2" t="str">
        <f aca="false">RAW_DATA!G4064</f>
        <v>Bagmati</v>
      </c>
      <c r="H4068" s="4" t="n">
        <f aca="false">RAW_DATA!H4064</f>
        <v>12413.48</v>
      </c>
      <c r="I4068" s="5" t="n">
        <f aca="false">RAW_DATA!I4064</f>
        <v>0</v>
      </c>
      <c r="J4068" s="2" t="str">
        <f aca="false">RAW_DATA!J4064</f>
        <v>Yes</v>
      </c>
      <c r="K4068" s="15" t="n">
        <f aca="false">IF(AND(F4068&lt;&gt;"",E4068&lt;&gt;""),DATEVALUE(F4068)-DATEVALUE(E4068),"")</f>
        <v>2</v>
      </c>
      <c r="L4068" s="4" t="n">
        <f aca="false">H4068*(1-I4068/100)</f>
        <v>12413.48</v>
      </c>
      <c r="M4068" s="4" t="n">
        <f aca="false">H4068*CALCULATIONS!$B$2</f>
        <v>7448.088</v>
      </c>
      <c r="N4068" s="4" t="n">
        <f aca="false">IF(J4068="Yes",H4068*CALCULATIONS!$B$3,0)</f>
        <v>2482.696</v>
      </c>
      <c r="O4068" s="4" t="n">
        <f aca="false">L4068-M4068-N4068</f>
        <v>2482.696</v>
      </c>
      <c r="P4068" s="16" t="n">
        <f aca="false">IF(L4068&gt;0,O4068/L4068,"")</f>
        <v>0.2</v>
      </c>
    </row>
    <row r="4069" customFormat="false" ht="15" hidden="false" customHeight="false" outlineLevel="0" collapsed="false">
      <c r="A4069" s="2" t="str">
        <f aca="false">RAW_DATA!A4065</f>
        <v>ORD-104064</v>
      </c>
      <c r="B4069" s="2" t="str">
        <f aca="false">RAW_DATA!B4065</f>
        <v>CUST-1541</v>
      </c>
      <c r="C4069" s="2" t="str">
        <f aca="false">RAW_DATA!C4065</f>
        <v>Women</v>
      </c>
      <c r="D4069" s="2" t="str">
        <f aca="false">RAW_DATA!D4065</f>
        <v>WOM-KURTA-001</v>
      </c>
      <c r="E4069" s="14" t="str">
        <f aca="false">RAW_DATA!E4065</f>
        <v>2024-07-24</v>
      </c>
      <c r="F4069" s="14" t="str">
        <f aca="false">RAW_DATA!F4065</f>
        <v>2024-07-31</v>
      </c>
      <c r="G4069" s="2" t="str">
        <f aca="false">RAW_DATA!G4065</f>
        <v>Madhesh</v>
      </c>
      <c r="H4069" s="4" t="n">
        <f aca="false">RAW_DATA!H4065</f>
        <v>1985.68</v>
      </c>
      <c r="I4069" s="5" t="n">
        <f aca="false">RAW_DATA!I4065</f>
        <v>15</v>
      </c>
      <c r="J4069" s="2" t="str">
        <f aca="false">RAW_DATA!J4065</f>
        <v>No</v>
      </c>
      <c r="K4069" s="15" t="n">
        <f aca="false">IF(AND(F4069&lt;&gt;"",E4069&lt;&gt;""),DATEVALUE(F4069)-DATEVALUE(E4069),"")</f>
        <v>7</v>
      </c>
      <c r="L4069" s="4" t="n">
        <f aca="false">H4069*(1-I4069/100)</f>
        <v>1687.828</v>
      </c>
      <c r="M4069" s="4" t="n">
        <f aca="false">H4069*CALCULATIONS!$B$2</f>
        <v>1191.408</v>
      </c>
      <c r="N4069" s="4" t="n">
        <f aca="false">IF(J4069="Yes",H4069*CALCULATIONS!$B$3,0)</f>
        <v>0</v>
      </c>
      <c r="O4069" s="4" t="n">
        <f aca="false">L4069-M4069-N4069</f>
        <v>496.42</v>
      </c>
      <c r="P4069" s="16" t="n">
        <f aca="false">IF(L4069&gt;0,O4069/L4069,"")</f>
        <v>0.294117647058824</v>
      </c>
    </row>
    <row r="4070" customFormat="false" ht="15" hidden="false" customHeight="false" outlineLevel="0" collapsed="false">
      <c r="A4070" s="2" t="str">
        <f aca="false">RAW_DATA!A4066</f>
        <v>ORD-104065</v>
      </c>
      <c r="B4070" s="2" t="str">
        <f aca="false">RAW_DATA!B4066</f>
        <v>CUST-8171</v>
      </c>
      <c r="C4070" s="2" t="str">
        <f aca="false">RAW_DATA!C4066</f>
        <v>Men</v>
      </c>
      <c r="D4070" s="2" t="str">
        <f aca="false">RAW_DATA!D4066</f>
        <v>MEN-JEANS-001</v>
      </c>
      <c r="E4070" s="14" t="str">
        <f aca="false">RAW_DATA!E4066</f>
        <v>2024-03-24</v>
      </c>
      <c r="F4070" s="14" t="str">
        <f aca="false">RAW_DATA!F4066</f>
        <v>2024-03-31</v>
      </c>
      <c r="G4070" s="2" t="str">
        <f aca="false">RAW_DATA!G4066</f>
        <v>Bagmati</v>
      </c>
      <c r="H4070" s="4" t="n">
        <f aca="false">RAW_DATA!H4066</f>
        <v>4984.73</v>
      </c>
      <c r="I4070" s="5" t="n">
        <f aca="false">RAW_DATA!I4066</f>
        <v>25</v>
      </c>
      <c r="J4070" s="2" t="str">
        <f aca="false">RAW_DATA!J4066</f>
        <v>No</v>
      </c>
      <c r="K4070" s="15" t="n">
        <f aca="false">IF(AND(F4070&lt;&gt;"",E4070&lt;&gt;""),DATEVALUE(F4070)-DATEVALUE(E4070),"")</f>
        <v>7</v>
      </c>
      <c r="L4070" s="4" t="n">
        <f aca="false">H4070*(1-I4070/100)</f>
        <v>3738.5475</v>
      </c>
      <c r="M4070" s="4" t="n">
        <f aca="false">H4070*CALCULATIONS!$B$2</f>
        <v>2990.838</v>
      </c>
      <c r="N4070" s="4" t="n">
        <f aca="false">IF(J4070="Yes",H4070*CALCULATIONS!$B$3,0)</f>
        <v>0</v>
      </c>
      <c r="O4070" s="4" t="n">
        <f aca="false">L4070-M4070-N4070</f>
        <v>747.7095</v>
      </c>
      <c r="P4070" s="16" t="n">
        <f aca="false">IF(L4070&gt;0,O4070/L4070,"")</f>
        <v>0.2</v>
      </c>
    </row>
    <row r="4071" customFormat="false" ht="15" hidden="false" customHeight="false" outlineLevel="0" collapsed="false">
      <c r="A4071" s="2" t="str">
        <f aca="false">RAW_DATA!A4067</f>
        <v>ORD-104066</v>
      </c>
      <c r="B4071" s="2" t="str">
        <f aca="false">RAW_DATA!B4067</f>
        <v>CUST-7953</v>
      </c>
      <c r="C4071" s="2" t="str">
        <f aca="false">RAW_DATA!C4067</f>
        <v>Women</v>
      </c>
      <c r="D4071" s="2" t="str">
        <f aca="false">RAW_DATA!D4067</f>
        <v>WOM-TOP-001</v>
      </c>
      <c r="E4071" s="14" t="str">
        <f aca="false">RAW_DATA!E4067</f>
        <v>2024-10-13</v>
      </c>
      <c r="F4071" s="14" t="str">
        <f aca="false">RAW_DATA!F4067</f>
        <v>2024-10-17</v>
      </c>
      <c r="G4071" s="2" t="str">
        <f aca="false">RAW_DATA!G4067</f>
        <v>Lumbini</v>
      </c>
      <c r="H4071" s="4" t="n">
        <f aca="false">RAW_DATA!H4067</f>
        <v>12336.38</v>
      </c>
      <c r="I4071" s="5" t="n">
        <f aca="false">RAW_DATA!I4067</f>
        <v>10</v>
      </c>
      <c r="J4071" s="2" t="str">
        <f aca="false">RAW_DATA!J4067</f>
        <v>Yes</v>
      </c>
      <c r="K4071" s="15" t="n">
        <f aca="false">IF(AND(F4071&lt;&gt;"",E4071&lt;&gt;""),DATEVALUE(F4071)-DATEVALUE(E4071),"")</f>
        <v>4</v>
      </c>
      <c r="L4071" s="4" t="n">
        <f aca="false">H4071*(1-I4071/100)</f>
        <v>11102.742</v>
      </c>
      <c r="M4071" s="4" t="n">
        <f aca="false">H4071*CALCULATIONS!$B$2</f>
        <v>7401.828</v>
      </c>
      <c r="N4071" s="4" t="n">
        <f aca="false">IF(J4071="Yes",H4071*CALCULATIONS!$B$3,0)</f>
        <v>2467.276</v>
      </c>
      <c r="O4071" s="4" t="n">
        <f aca="false">L4071-M4071-N4071</f>
        <v>1233.638</v>
      </c>
      <c r="P4071" s="16" t="n">
        <f aca="false">IF(L4071&gt;0,O4071/L4071,"")</f>
        <v>0.111111111111111</v>
      </c>
    </row>
    <row r="4072" customFormat="false" ht="15" hidden="false" customHeight="false" outlineLevel="0" collapsed="false">
      <c r="A4072" s="2" t="str">
        <f aca="false">RAW_DATA!A4068</f>
        <v>ORD-104067</v>
      </c>
      <c r="B4072" s="2" t="str">
        <f aca="false">RAW_DATA!B4068</f>
        <v>CUST-5425</v>
      </c>
      <c r="C4072" s="2" t="str">
        <f aca="false">RAW_DATA!C4068</f>
        <v>Men</v>
      </c>
      <c r="D4072" s="2" t="str">
        <f aca="false">RAW_DATA!D4068</f>
        <v>MEN-POLO-001</v>
      </c>
      <c r="E4072" s="14" t="str">
        <f aca="false">RAW_DATA!E4068</f>
        <v>2024-11-14</v>
      </c>
      <c r="F4072" s="14" t="str">
        <f aca="false">RAW_DATA!F4068</f>
        <v>2024-11-20</v>
      </c>
      <c r="G4072" s="2" t="str">
        <f aca="false">RAW_DATA!G4068</f>
        <v>Bagmati</v>
      </c>
      <c r="H4072" s="4" t="n">
        <f aca="false">RAW_DATA!H4068</f>
        <v>5033.72</v>
      </c>
      <c r="I4072" s="5" t="n">
        <f aca="false">RAW_DATA!I4068</f>
        <v>25</v>
      </c>
      <c r="J4072" s="2" t="str">
        <f aca="false">RAW_DATA!J4068</f>
        <v>No</v>
      </c>
      <c r="K4072" s="15" t="n">
        <f aca="false">IF(AND(F4072&lt;&gt;"",E4072&lt;&gt;""),DATEVALUE(F4072)-DATEVALUE(E4072),"")</f>
        <v>6</v>
      </c>
      <c r="L4072" s="4" t="n">
        <f aca="false">H4072*(1-I4072/100)</f>
        <v>3775.29</v>
      </c>
      <c r="M4072" s="4" t="n">
        <f aca="false">H4072*CALCULATIONS!$B$2</f>
        <v>3020.232</v>
      </c>
      <c r="N4072" s="4" t="n">
        <f aca="false">IF(J4072="Yes",H4072*CALCULATIONS!$B$3,0)</f>
        <v>0</v>
      </c>
      <c r="O4072" s="4" t="n">
        <f aca="false">L4072-M4072-N4072</f>
        <v>755.058</v>
      </c>
      <c r="P4072" s="16" t="n">
        <f aca="false">IF(L4072&gt;0,O4072/L4072,"")</f>
        <v>0.2</v>
      </c>
    </row>
    <row r="4073" customFormat="false" ht="15" hidden="false" customHeight="false" outlineLevel="0" collapsed="false">
      <c r="A4073" s="2" t="str">
        <f aca="false">RAW_DATA!A4069</f>
        <v>ORD-104068</v>
      </c>
      <c r="B4073" s="2" t="str">
        <f aca="false">RAW_DATA!B4069</f>
        <v>CUST-6189</v>
      </c>
      <c r="C4073" s="2" t="str">
        <f aca="false">RAW_DATA!C4069</f>
        <v>Women</v>
      </c>
      <c r="D4073" s="2" t="str">
        <f aca="false">RAW_DATA!D4069</f>
        <v>WOM-LEHENGA-001</v>
      </c>
      <c r="E4073" s="14" t="str">
        <f aca="false">RAW_DATA!E4069</f>
        <v>2024-06-17</v>
      </c>
      <c r="F4073" s="14" t="str">
        <f aca="false">RAW_DATA!F4069</f>
        <v>2024-06-21</v>
      </c>
      <c r="G4073" s="2" t="str">
        <f aca="false">RAW_DATA!G4069</f>
        <v>Lumbini</v>
      </c>
      <c r="H4073" s="4" t="n">
        <f aca="false">RAW_DATA!H4069</f>
        <v>8242.11</v>
      </c>
      <c r="I4073" s="5" t="n">
        <f aca="false">RAW_DATA!I4069</f>
        <v>0</v>
      </c>
      <c r="J4073" s="2" t="str">
        <f aca="false">RAW_DATA!J4069</f>
        <v>No</v>
      </c>
      <c r="K4073" s="15" t="n">
        <f aca="false">IF(AND(F4073&lt;&gt;"",E4073&lt;&gt;""),DATEVALUE(F4073)-DATEVALUE(E4073),"")</f>
        <v>4</v>
      </c>
      <c r="L4073" s="4" t="n">
        <f aca="false">H4073*(1-I4073/100)</f>
        <v>8242.11</v>
      </c>
      <c r="M4073" s="4" t="n">
        <f aca="false">H4073*CALCULATIONS!$B$2</f>
        <v>4945.266</v>
      </c>
      <c r="N4073" s="4" t="n">
        <f aca="false">IF(J4073="Yes",H4073*CALCULATIONS!$B$3,0)</f>
        <v>0</v>
      </c>
      <c r="O4073" s="4" t="n">
        <f aca="false">L4073-M4073-N4073</f>
        <v>3296.844</v>
      </c>
      <c r="P4073" s="16" t="n">
        <f aca="false">IF(L4073&gt;0,O4073/L4073,"")</f>
        <v>0.4</v>
      </c>
    </row>
    <row r="4074" customFormat="false" ht="15" hidden="false" customHeight="false" outlineLevel="0" collapsed="false">
      <c r="A4074" s="2" t="str">
        <f aca="false">RAW_DATA!A4070</f>
        <v>ORD-104069</v>
      </c>
      <c r="B4074" s="2" t="str">
        <f aca="false">RAW_DATA!B4070</f>
        <v>CUST-5418</v>
      </c>
      <c r="C4074" s="2" t="str">
        <f aca="false">RAW_DATA!C4070</f>
        <v>Women</v>
      </c>
      <c r="D4074" s="2" t="str">
        <f aca="false">RAW_DATA!D4070</f>
        <v>WOM-DRESS-001</v>
      </c>
      <c r="E4074" s="14" t="str">
        <f aca="false">RAW_DATA!E4070</f>
        <v>2024-11-15</v>
      </c>
      <c r="F4074" s="14" t="str">
        <f aca="false">RAW_DATA!F4070</f>
        <v>2024-11-20</v>
      </c>
      <c r="G4074" s="2" t="str">
        <f aca="false">RAW_DATA!G4070</f>
        <v>Madhesh</v>
      </c>
      <c r="H4074" s="4" t="n">
        <f aca="false">RAW_DATA!H4070</f>
        <v>10937.63</v>
      </c>
      <c r="I4074" s="5" t="n">
        <f aca="false">RAW_DATA!I4070</f>
        <v>5</v>
      </c>
      <c r="J4074" s="2" t="str">
        <f aca="false">RAW_DATA!J4070</f>
        <v>No</v>
      </c>
      <c r="K4074" s="15" t="n">
        <f aca="false">IF(AND(F4074&lt;&gt;"",E4074&lt;&gt;""),DATEVALUE(F4074)-DATEVALUE(E4074),"")</f>
        <v>5</v>
      </c>
      <c r="L4074" s="4" t="n">
        <f aca="false">H4074*(1-I4074/100)</f>
        <v>10390.7485</v>
      </c>
      <c r="M4074" s="4" t="n">
        <f aca="false">H4074*CALCULATIONS!$B$2</f>
        <v>6562.578</v>
      </c>
      <c r="N4074" s="4" t="n">
        <f aca="false">IF(J4074="Yes",H4074*CALCULATIONS!$B$3,0)</f>
        <v>0</v>
      </c>
      <c r="O4074" s="4" t="n">
        <f aca="false">L4074-M4074-N4074</f>
        <v>3828.1705</v>
      </c>
      <c r="P4074" s="16" t="n">
        <f aca="false">IF(L4074&gt;0,O4074/L4074,"")</f>
        <v>0.368421052631579</v>
      </c>
    </row>
    <row r="4075" customFormat="false" ht="15" hidden="false" customHeight="false" outlineLevel="0" collapsed="false">
      <c r="A4075" s="2" t="str">
        <f aca="false">RAW_DATA!A4071</f>
        <v>ORD-104070</v>
      </c>
      <c r="B4075" s="2" t="str">
        <f aca="false">RAW_DATA!B4071</f>
        <v>CUST-4192</v>
      </c>
      <c r="C4075" s="2" t="str">
        <f aca="false">RAW_DATA!C4071</f>
        <v>Kids</v>
      </c>
      <c r="D4075" s="2" t="str">
        <f aca="false">RAW_DATA!D4071</f>
        <v>KID-KURTA-001</v>
      </c>
      <c r="E4075" s="14" t="str">
        <f aca="false">RAW_DATA!E4071</f>
        <v>2024-01-17</v>
      </c>
      <c r="F4075" s="14" t="str">
        <f aca="false">RAW_DATA!F4071</f>
        <v>2024-01-20</v>
      </c>
      <c r="G4075" s="2" t="str">
        <f aca="false">RAW_DATA!G4071</f>
        <v>Karnali</v>
      </c>
      <c r="H4075" s="4" t="n">
        <f aca="false">RAW_DATA!H4071</f>
        <v>5008.7</v>
      </c>
      <c r="I4075" s="5" t="n">
        <f aca="false">RAW_DATA!I4071</f>
        <v>25</v>
      </c>
      <c r="J4075" s="2" t="str">
        <f aca="false">RAW_DATA!J4071</f>
        <v>No</v>
      </c>
      <c r="K4075" s="15" t="n">
        <f aca="false">IF(AND(F4075&lt;&gt;"",E4075&lt;&gt;""),DATEVALUE(F4075)-DATEVALUE(E4075),"")</f>
        <v>3</v>
      </c>
      <c r="L4075" s="4" t="n">
        <f aca="false">H4075*(1-I4075/100)</f>
        <v>3756.525</v>
      </c>
      <c r="M4075" s="4" t="n">
        <f aca="false">H4075*CALCULATIONS!$B$2</f>
        <v>3005.22</v>
      </c>
      <c r="N4075" s="4" t="n">
        <f aca="false">IF(J4075="Yes",H4075*CALCULATIONS!$B$3,0)</f>
        <v>0</v>
      </c>
      <c r="O4075" s="4" t="n">
        <f aca="false">L4075-M4075-N4075</f>
        <v>751.305</v>
      </c>
      <c r="P4075" s="16" t="n">
        <f aca="false">IF(L4075&gt;0,O4075/L4075,"")</f>
        <v>0.2</v>
      </c>
    </row>
    <row r="4076" customFormat="false" ht="15" hidden="false" customHeight="false" outlineLevel="0" collapsed="false">
      <c r="A4076" s="2" t="str">
        <f aca="false">RAW_DATA!A4072</f>
        <v>ORD-104071</v>
      </c>
      <c r="B4076" s="2" t="str">
        <f aca="false">RAW_DATA!B4072</f>
        <v>CUST-6460</v>
      </c>
      <c r="C4076" s="2" t="str">
        <f aca="false">RAW_DATA!C4072</f>
        <v>Men</v>
      </c>
      <c r="D4076" s="2" t="str">
        <f aca="false">RAW_DATA!D4072</f>
        <v>MEN-SUIT-001</v>
      </c>
      <c r="E4076" s="14" t="str">
        <f aca="false">RAW_DATA!E4072</f>
        <v>2024-01-29</v>
      </c>
      <c r="F4076" s="14" t="str">
        <f aca="false">RAW_DATA!F4072</f>
        <v>2024-02-05</v>
      </c>
      <c r="G4076" s="2" t="str">
        <f aca="false">RAW_DATA!G4072</f>
        <v>Gandaki</v>
      </c>
      <c r="H4076" s="4" t="n">
        <f aca="false">RAW_DATA!H4072</f>
        <v>5543.29</v>
      </c>
      <c r="I4076" s="5" t="n">
        <f aca="false">RAW_DATA!I4072</f>
        <v>30</v>
      </c>
      <c r="J4076" s="2" t="str">
        <f aca="false">RAW_DATA!J4072</f>
        <v>No</v>
      </c>
      <c r="K4076" s="15" t="n">
        <f aca="false">IF(AND(F4076&lt;&gt;"",E4076&lt;&gt;""),DATEVALUE(F4076)-DATEVALUE(E4076),"")</f>
        <v>7</v>
      </c>
      <c r="L4076" s="4" t="n">
        <f aca="false">H4076*(1-I4076/100)</f>
        <v>3880.303</v>
      </c>
      <c r="M4076" s="4" t="n">
        <f aca="false">H4076*CALCULATIONS!$B$2</f>
        <v>3325.974</v>
      </c>
      <c r="N4076" s="4" t="n">
        <f aca="false">IF(J4076="Yes",H4076*CALCULATIONS!$B$3,0)</f>
        <v>0</v>
      </c>
      <c r="O4076" s="4" t="n">
        <f aca="false">L4076-M4076-N4076</f>
        <v>554.329</v>
      </c>
      <c r="P4076" s="16" t="n">
        <f aca="false">IF(L4076&gt;0,O4076/L4076,"")</f>
        <v>0.142857142857143</v>
      </c>
    </row>
    <row r="4077" customFormat="false" ht="15" hidden="false" customHeight="false" outlineLevel="0" collapsed="false">
      <c r="A4077" s="2" t="str">
        <f aca="false">RAW_DATA!A4073</f>
        <v>ORD-104072</v>
      </c>
      <c r="B4077" s="2" t="str">
        <f aca="false">RAW_DATA!B4073</f>
        <v>CUST-9330</v>
      </c>
      <c r="C4077" s="2" t="str">
        <f aca="false">RAW_DATA!C4073</f>
        <v>Kids</v>
      </c>
      <c r="D4077" s="2" t="str">
        <f aca="false">RAW_DATA!D4073</f>
        <v>KID-JEANS-001</v>
      </c>
      <c r="E4077" s="14" t="str">
        <f aca="false">RAW_DATA!E4073</f>
        <v>2024-09-10</v>
      </c>
      <c r="F4077" s="14" t="str">
        <f aca="false">RAW_DATA!F4073</f>
        <v>2024-09-14</v>
      </c>
      <c r="G4077" s="2" t="str">
        <f aca="false">RAW_DATA!G4073</f>
        <v>Gandaki</v>
      </c>
      <c r="H4077" s="4" t="n">
        <f aca="false">RAW_DATA!H4073</f>
        <v>5372.92</v>
      </c>
      <c r="I4077" s="5" t="n">
        <f aca="false">RAW_DATA!I4073</f>
        <v>0</v>
      </c>
      <c r="J4077" s="2" t="str">
        <f aca="false">RAW_DATA!J4073</f>
        <v>No</v>
      </c>
      <c r="K4077" s="15" t="n">
        <f aca="false">IF(AND(F4077&lt;&gt;"",E4077&lt;&gt;""),DATEVALUE(F4077)-DATEVALUE(E4077),"")</f>
        <v>4</v>
      </c>
      <c r="L4077" s="4" t="n">
        <f aca="false">H4077*(1-I4077/100)</f>
        <v>5372.92</v>
      </c>
      <c r="M4077" s="4" t="n">
        <f aca="false">H4077*CALCULATIONS!$B$2</f>
        <v>3223.752</v>
      </c>
      <c r="N4077" s="4" t="n">
        <f aca="false">IF(J4077="Yes",H4077*CALCULATIONS!$B$3,0)</f>
        <v>0</v>
      </c>
      <c r="O4077" s="4" t="n">
        <f aca="false">L4077-M4077-N4077</f>
        <v>2149.168</v>
      </c>
      <c r="P4077" s="16" t="n">
        <f aca="false">IF(L4077&gt;0,O4077/L4077,"")</f>
        <v>0.4</v>
      </c>
    </row>
    <row r="4078" customFormat="false" ht="15" hidden="false" customHeight="false" outlineLevel="0" collapsed="false">
      <c r="A4078" s="2" t="str">
        <f aca="false">RAW_DATA!A4074</f>
        <v>ORD-104073</v>
      </c>
      <c r="B4078" s="2" t="str">
        <f aca="false">RAW_DATA!B4074</f>
        <v>CUST-5595</v>
      </c>
      <c r="C4078" s="2" t="str">
        <f aca="false">RAW_DATA!C4074</f>
        <v>Men</v>
      </c>
      <c r="D4078" s="2" t="str">
        <f aca="false">RAW_DATA!D4074</f>
        <v>MEN-TSHIRT-001</v>
      </c>
      <c r="E4078" s="14" t="str">
        <f aca="false">RAW_DATA!E4074</f>
        <v>2024-05-30</v>
      </c>
      <c r="F4078" s="14" t="str">
        <f aca="false">RAW_DATA!F4074</f>
        <v>2024-06-10</v>
      </c>
      <c r="G4078" s="2" t="str">
        <f aca="false">RAW_DATA!G4074</f>
        <v>Karnali</v>
      </c>
      <c r="H4078" s="4" t="n">
        <f aca="false">RAW_DATA!H4074</f>
        <v>4259.08</v>
      </c>
      <c r="I4078" s="5" t="n">
        <f aca="false">RAW_DATA!I4074</f>
        <v>10</v>
      </c>
      <c r="J4078" s="2" t="str">
        <f aca="false">RAW_DATA!J4074</f>
        <v>No</v>
      </c>
      <c r="K4078" s="15" t="n">
        <f aca="false">IF(AND(F4078&lt;&gt;"",E4078&lt;&gt;""),DATEVALUE(F4078)-DATEVALUE(E4078),"")</f>
        <v>11</v>
      </c>
      <c r="L4078" s="4" t="n">
        <f aca="false">H4078*(1-I4078/100)</f>
        <v>3833.172</v>
      </c>
      <c r="M4078" s="4" t="n">
        <f aca="false">H4078*CALCULATIONS!$B$2</f>
        <v>2555.448</v>
      </c>
      <c r="N4078" s="4" t="n">
        <f aca="false">IF(J4078="Yes",H4078*CALCULATIONS!$B$3,0)</f>
        <v>0</v>
      </c>
      <c r="O4078" s="4" t="n">
        <f aca="false">L4078-M4078-N4078</f>
        <v>1277.724</v>
      </c>
      <c r="P4078" s="16" t="n">
        <f aca="false">IF(L4078&gt;0,O4078/L4078,"")</f>
        <v>0.333333333333333</v>
      </c>
    </row>
    <row r="4079" customFormat="false" ht="15" hidden="false" customHeight="false" outlineLevel="0" collapsed="false">
      <c r="A4079" s="2" t="str">
        <f aca="false">RAW_DATA!A4075</f>
        <v>ORD-104074</v>
      </c>
      <c r="B4079" s="2" t="str">
        <f aca="false">RAW_DATA!B4075</f>
        <v>CUST-5018</v>
      </c>
      <c r="C4079" s="2" t="str">
        <f aca="false">RAW_DATA!C4075</f>
        <v>Women</v>
      </c>
      <c r="D4079" s="2" t="str">
        <f aca="false">RAW_DATA!D4075</f>
        <v>WOM-SUIT-001</v>
      </c>
      <c r="E4079" s="14" t="str">
        <f aca="false">RAW_DATA!E4075</f>
        <v>2024-05-20</v>
      </c>
      <c r="F4079" s="14" t="str">
        <f aca="false">RAW_DATA!F4075</f>
        <v>2024-05-26</v>
      </c>
      <c r="G4079" s="2" t="str">
        <f aca="false">RAW_DATA!G4075</f>
        <v>Madhesh</v>
      </c>
      <c r="H4079" s="4" t="n">
        <f aca="false">RAW_DATA!H4075</f>
        <v>4170.12</v>
      </c>
      <c r="I4079" s="5" t="n">
        <f aca="false">RAW_DATA!I4075</f>
        <v>15</v>
      </c>
      <c r="J4079" s="2" t="str">
        <f aca="false">RAW_DATA!J4075</f>
        <v>No</v>
      </c>
      <c r="K4079" s="15" t="n">
        <f aca="false">IF(AND(F4079&lt;&gt;"",E4079&lt;&gt;""),DATEVALUE(F4079)-DATEVALUE(E4079),"")</f>
        <v>6</v>
      </c>
      <c r="L4079" s="4" t="n">
        <f aca="false">H4079*(1-I4079/100)</f>
        <v>3544.602</v>
      </c>
      <c r="M4079" s="4" t="n">
        <f aca="false">H4079*CALCULATIONS!$B$2</f>
        <v>2502.072</v>
      </c>
      <c r="N4079" s="4" t="n">
        <f aca="false">IF(J4079="Yes",H4079*CALCULATIONS!$B$3,0)</f>
        <v>0</v>
      </c>
      <c r="O4079" s="4" t="n">
        <f aca="false">L4079-M4079-N4079</f>
        <v>1042.53</v>
      </c>
      <c r="P4079" s="16" t="n">
        <f aca="false">IF(L4079&gt;0,O4079/L4079,"")</f>
        <v>0.294117647058824</v>
      </c>
    </row>
    <row r="4080" customFormat="false" ht="15" hidden="false" customHeight="false" outlineLevel="0" collapsed="false">
      <c r="A4080" s="2" t="str">
        <f aca="false">RAW_DATA!A4076</f>
        <v>ORD-104075</v>
      </c>
      <c r="B4080" s="2" t="str">
        <f aca="false">RAW_DATA!B4076</f>
        <v>CUST-9372</v>
      </c>
      <c r="C4080" s="2" t="str">
        <f aca="false">RAW_DATA!C4076</f>
        <v>Men</v>
      </c>
      <c r="D4080" s="2" t="str">
        <f aca="false">RAW_DATA!D4076</f>
        <v>MEN-POLO-001</v>
      </c>
      <c r="E4080" s="14" t="str">
        <f aca="false">RAW_DATA!E4076</f>
        <v>2024-01-05</v>
      </c>
      <c r="F4080" s="14" t="str">
        <f aca="false">RAW_DATA!F4076</f>
        <v>2024-01-10</v>
      </c>
      <c r="G4080" s="2" t="str">
        <f aca="false">RAW_DATA!G4076</f>
        <v>Bagmati</v>
      </c>
      <c r="H4080" s="4" t="n">
        <f aca="false">RAW_DATA!H4076</f>
        <v>1207.73</v>
      </c>
      <c r="I4080" s="5" t="n">
        <f aca="false">RAW_DATA!I4076</f>
        <v>0</v>
      </c>
      <c r="J4080" s="2" t="str">
        <f aca="false">RAW_DATA!J4076</f>
        <v>No</v>
      </c>
      <c r="K4080" s="15" t="n">
        <f aca="false">IF(AND(F4080&lt;&gt;"",E4080&lt;&gt;""),DATEVALUE(F4080)-DATEVALUE(E4080),"")</f>
        <v>5</v>
      </c>
      <c r="L4080" s="4" t="n">
        <f aca="false">H4080*(1-I4080/100)</f>
        <v>1207.73</v>
      </c>
      <c r="M4080" s="4" t="n">
        <f aca="false">H4080*CALCULATIONS!$B$2</f>
        <v>724.638</v>
      </c>
      <c r="N4080" s="4" t="n">
        <f aca="false">IF(J4080="Yes",H4080*CALCULATIONS!$B$3,0)</f>
        <v>0</v>
      </c>
      <c r="O4080" s="4" t="n">
        <f aca="false">L4080-M4080-N4080</f>
        <v>483.092</v>
      </c>
      <c r="P4080" s="16" t="n">
        <f aca="false">IF(L4080&gt;0,O4080/L4080,"")</f>
        <v>0.4</v>
      </c>
    </row>
    <row r="4081" customFormat="false" ht="15" hidden="false" customHeight="false" outlineLevel="0" collapsed="false">
      <c r="A4081" s="2" t="str">
        <f aca="false">RAW_DATA!A4077</f>
        <v>ORD-104076</v>
      </c>
      <c r="B4081" s="2" t="str">
        <f aca="false">RAW_DATA!B4077</f>
        <v>CUST-4406</v>
      </c>
      <c r="C4081" s="2" t="str">
        <f aca="false">RAW_DATA!C4077</f>
        <v>Kids</v>
      </c>
      <c r="D4081" s="2" t="str">
        <f aca="false">RAW_DATA!D4077</f>
        <v>KID-SHORTS-001</v>
      </c>
      <c r="E4081" s="14" t="str">
        <f aca="false">RAW_DATA!E4077</f>
        <v>2024-12-09</v>
      </c>
      <c r="F4081" s="14" t="str">
        <f aca="false">RAW_DATA!F4077</f>
        <v>2024-12-14</v>
      </c>
      <c r="G4081" s="2" t="str">
        <f aca="false">RAW_DATA!G4077</f>
        <v>Bagmati</v>
      </c>
      <c r="H4081" s="4" t="n">
        <f aca="false">RAW_DATA!H4077</f>
        <v>2325.64</v>
      </c>
      <c r="I4081" s="5" t="n">
        <f aca="false">RAW_DATA!I4077</f>
        <v>15</v>
      </c>
      <c r="J4081" s="2" t="str">
        <f aca="false">RAW_DATA!J4077</f>
        <v>No</v>
      </c>
      <c r="K4081" s="15" t="n">
        <f aca="false">IF(AND(F4081&lt;&gt;"",E4081&lt;&gt;""),DATEVALUE(F4081)-DATEVALUE(E4081),"")</f>
        <v>5</v>
      </c>
      <c r="L4081" s="4" t="n">
        <f aca="false">H4081*(1-I4081/100)</f>
        <v>1976.794</v>
      </c>
      <c r="M4081" s="4" t="n">
        <f aca="false">H4081*CALCULATIONS!$B$2</f>
        <v>1395.384</v>
      </c>
      <c r="N4081" s="4" t="n">
        <f aca="false">IF(J4081="Yes",H4081*CALCULATIONS!$B$3,0)</f>
        <v>0</v>
      </c>
      <c r="O4081" s="4" t="n">
        <f aca="false">L4081-M4081-N4081</f>
        <v>581.41</v>
      </c>
      <c r="P4081" s="16" t="n">
        <f aca="false">IF(L4081&gt;0,O4081/L4081,"")</f>
        <v>0.294117647058824</v>
      </c>
    </row>
    <row r="4082" customFormat="false" ht="15" hidden="false" customHeight="false" outlineLevel="0" collapsed="false">
      <c r="A4082" s="2" t="str">
        <f aca="false">RAW_DATA!A4078</f>
        <v>ORD-104077</v>
      </c>
      <c r="B4082" s="2" t="str">
        <f aca="false">RAW_DATA!B4078</f>
        <v>CUST-7223</v>
      </c>
      <c r="C4082" s="2" t="str">
        <f aca="false">RAW_DATA!C4078</f>
        <v>Women</v>
      </c>
      <c r="D4082" s="2" t="str">
        <f aca="false">RAW_DATA!D4078</f>
        <v>WOM-SCARF-001</v>
      </c>
      <c r="E4082" s="14" t="str">
        <f aca="false">RAW_DATA!E4078</f>
        <v>2024-06-29</v>
      </c>
      <c r="F4082" s="14" t="str">
        <f aca="false">RAW_DATA!F4078</f>
        <v>2024-07-10</v>
      </c>
      <c r="G4082" s="2" t="str">
        <f aca="false">RAW_DATA!G4078</f>
        <v>Bagmati</v>
      </c>
      <c r="H4082" s="4" t="n">
        <f aca="false">RAW_DATA!H4078</f>
        <v>14964.32</v>
      </c>
      <c r="I4082" s="5" t="n">
        <f aca="false">RAW_DATA!I4078</f>
        <v>30</v>
      </c>
      <c r="J4082" s="2" t="str">
        <f aca="false">RAW_DATA!J4078</f>
        <v>No</v>
      </c>
      <c r="K4082" s="15" t="n">
        <f aca="false">IF(AND(F4082&lt;&gt;"",E4082&lt;&gt;""),DATEVALUE(F4082)-DATEVALUE(E4082),"")</f>
        <v>11</v>
      </c>
      <c r="L4082" s="4" t="n">
        <f aca="false">H4082*(1-I4082/100)</f>
        <v>10475.024</v>
      </c>
      <c r="M4082" s="4" t="n">
        <f aca="false">H4082*CALCULATIONS!$B$2</f>
        <v>8978.592</v>
      </c>
      <c r="N4082" s="4" t="n">
        <f aca="false">IF(J4082="Yes",H4082*CALCULATIONS!$B$3,0)</f>
        <v>0</v>
      </c>
      <c r="O4082" s="4" t="n">
        <f aca="false">L4082-M4082-N4082</f>
        <v>1496.432</v>
      </c>
      <c r="P4082" s="16" t="n">
        <f aca="false">IF(L4082&gt;0,O4082/L4082,"")</f>
        <v>0.142857142857143</v>
      </c>
    </row>
    <row r="4083" customFormat="false" ht="15" hidden="false" customHeight="false" outlineLevel="0" collapsed="false">
      <c r="A4083" s="2" t="str">
        <f aca="false">RAW_DATA!A4079</f>
        <v>ORD-104078</v>
      </c>
      <c r="B4083" s="2" t="str">
        <f aca="false">RAW_DATA!B4079</f>
        <v>CUST-6905</v>
      </c>
      <c r="C4083" s="2" t="str">
        <f aca="false">RAW_DATA!C4079</f>
        <v>Men</v>
      </c>
      <c r="D4083" s="2" t="str">
        <f aca="false">RAW_DATA!D4079</f>
        <v>MEN-SHIRT-002</v>
      </c>
      <c r="E4083" s="14" t="str">
        <f aca="false">RAW_DATA!E4079</f>
        <v>2024-05-10</v>
      </c>
      <c r="F4083" s="14" t="str">
        <f aca="false">RAW_DATA!F4079</f>
        <v>2024-05-11</v>
      </c>
      <c r="G4083" s="2" t="str">
        <f aca="false">RAW_DATA!G4079</f>
        <v>Bagmati</v>
      </c>
      <c r="H4083" s="4" t="n">
        <f aca="false">RAW_DATA!H4079</f>
        <v>13346.32</v>
      </c>
      <c r="I4083" s="5" t="n">
        <f aca="false">RAW_DATA!I4079</f>
        <v>0</v>
      </c>
      <c r="J4083" s="2" t="str">
        <f aca="false">RAW_DATA!J4079</f>
        <v>Yes</v>
      </c>
      <c r="K4083" s="15" t="n">
        <f aca="false">IF(AND(F4083&lt;&gt;"",E4083&lt;&gt;""),DATEVALUE(F4083)-DATEVALUE(E4083),"")</f>
        <v>1</v>
      </c>
      <c r="L4083" s="4" t="n">
        <f aca="false">H4083*(1-I4083/100)</f>
        <v>13346.32</v>
      </c>
      <c r="M4083" s="4" t="n">
        <f aca="false">H4083*CALCULATIONS!$B$2</f>
        <v>8007.792</v>
      </c>
      <c r="N4083" s="4" t="n">
        <f aca="false">IF(J4083="Yes",H4083*CALCULATIONS!$B$3,0)</f>
        <v>2669.264</v>
      </c>
      <c r="O4083" s="4" t="n">
        <f aca="false">L4083-M4083-N4083</f>
        <v>2669.264</v>
      </c>
      <c r="P4083" s="16" t="n">
        <f aca="false">IF(L4083&gt;0,O4083/L4083,"")</f>
        <v>0.2</v>
      </c>
    </row>
    <row r="4084" customFormat="false" ht="15" hidden="false" customHeight="false" outlineLevel="0" collapsed="false">
      <c r="A4084" s="2" t="str">
        <f aca="false">RAW_DATA!A4080</f>
        <v>ORD-104079</v>
      </c>
      <c r="B4084" s="2" t="str">
        <f aca="false">RAW_DATA!B4080</f>
        <v>CUST-4646</v>
      </c>
      <c r="C4084" s="2" t="str">
        <f aca="false">RAW_DATA!C4080</f>
        <v>Men</v>
      </c>
      <c r="D4084" s="2" t="str">
        <f aca="false">RAW_DATA!D4080</f>
        <v>MEN-SUIT-001</v>
      </c>
      <c r="E4084" s="14" t="str">
        <f aca="false">RAW_DATA!E4080</f>
        <v>2024-02-17</v>
      </c>
      <c r="F4084" s="14" t="str">
        <f aca="false">RAW_DATA!F4080</f>
        <v>2024-02-25</v>
      </c>
      <c r="G4084" s="2" t="str">
        <f aca="false">RAW_DATA!G4080</f>
        <v>Lumbini</v>
      </c>
      <c r="H4084" s="4" t="n">
        <f aca="false">RAW_DATA!H4080</f>
        <v>6808.43</v>
      </c>
      <c r="I4084" s="5" t="n">
        <f aca="false">RAW_DATA!I4080</f>
        <v>20</v>
      </c>
      <c r="J4084" s="2" t="str">
        <f aca="false">RAW_DATA!J4080</f>
        <v>Yes</v>
      </c>
      <c r="K4084" s="15" t="n">
        <f aca="false">IF(AND(F4084&lt;&gt;"",E4084&lt;&gt;""),DATEVALUE(F4084)-DATEVALUE(E4084),"")</f>
        <v>8</v>
      </c>
      <c r="L4084" s="4" t="n">
        <f aca="false">H4084*(1-I4084/100)</f>
        <v>5446.744</v>
      </c>
      <c r="M4084" s="4" t="n">
        <f aca="false">H4084*CALCULATIONS!$B$2</f>
        <v>4085.058</v>
      </c>
      <c r="N4084" s="4" t="n">
        <f aca="false">IF(J4084="Yes",H4084*CALCULATIONS!$B$3,0)</f>
        <v>1361.686</v>
      </c>
      <c r="O4084" s="4" t="n">
        <f aca="false">L4084-M4084-N4084</f>
        <v>0</v>
      </c>
      <c r="P4084" s="16" t="n">
        <f aca="false">IF(L4084&gt;0,O4084/L4084,"")</f>
        <v>0</v>
      </c>
    </row>
    <row r="4085" customFormat="false" ht="15" hidden="false" customHeight="false" outlineLevel="0" collapsed="false">
      <c r="A4085" s="2" t="str">
        <f aca="false">RAW_DATA!A4081</f>
        <v>ORD-104080</v>
      </c>
      <c r="B4085" s="2" t="str">
        <f aca="false">RAW_DATA!B4081</f>
        <v>CUST-2706</v>
      </c>
      <c r="C4085" s="2" t="str">
        <f aca="false">RAW_DATA!C4081</f>
        <v>Men</v>
      </c>
      <c r="D4085" s="2" t="str">
        <f aca="false">RAW_DATA!D4081</f>
        <v>MEN-JACKET-001</v>
      </c>
      <c r="E4085" s="14" t="str">
        <f aca="false">RAW_DATA!E4081</f>
        <v>2024-07-22</v>
      </c>
      <c r="F4085" s="14" t="str">
        <f aca="false">RAW_DATA!F4081</f>
        <v>2024-08-04</v>
      </c>
      <c r="G4085" s="2" t="str">
        <f aca="false">RAW_DATA!G4081</f>
        <v>Madhesh</v>
      </c>
      <c r="H4085" s="4" t="n">
        <f aca="false">RAW_DATA!H4081</f>
        <v>8673.16</v>
      </c>
      <c r="I4085" s="5" t="n">
        <f aca="false">RAW_DATA!I4081</f>
        <v>15</v>
      </c>
      <c r="J4085" s="2" t="str">
        <f aca="false">RAW_DATA!J4081</f>
        <v>No</v>
      </c>
      <c r="K4085" s="15" t="n">
        <f aca="false">IF(AND(F4085&lt;&gt;"",E4085&lt;&gt;""),DATEVALUE(F4085)-DATEVALUE(E4085),"")</f>
        <v>13</v>
      </c>
      <c r="L4085" s="4" t="n">
        <f aca="false">H4085*(1-I4085/100)</f>
        <v>7372.186</v>
      </c>
      <c r="M4085" s="4" t="n">
        <f aca="false">H4085*CALCULATIONS!$B$2</f>
        <v>5203.896</v>
      </c>
      <c r="N4085" s="4" t="n">
        <f aca="false">IF(J4085="Yes",H4085*CALCULATIONS!$B$3,0)</f>
        <v>0</v>
      </c>
      <c r="O4085" s="4" t="n">
        <f aca="false">L4085-M4085-N4085</f>
        <v>2168.29</v>
      </c>
      <c r="P4085" s="16" t="n">
        <f aca="false">IF(L4085&gt;0,O4085/L4085,"")</f>
        <v>0.294117647058824</v>
      </c>
    </row>
    <row r="4086" customFormat="false" ht="15" hidden="false" customHeight="false" outlineLevel="0" collapsed="false">
      <c r="A4086" s="2" t="str">
        <f aca="false">RAW_DATA!A4082</f>
        <v>ORD-104081</v>
      </c>
      <c r="B4086" s="2" t="str">
        <f aca="false">RAW_DATA!B4082</f>
        <v>CUST-4786</v>
      </c>
      <c r="C4086" s="2" t="str">
        <f aca="false">RAW_DATA!C4082</f>
        <v>Women</v>
      </c>
      <c r="D4086" s="2" t="str">
        <f aca="false">RAW_DATA!D4082</f>
        <v>WOM-JEANS-001</v>
      </c>
      <c r="E4086" s="14" t="str">
        <f aca="false">RAW_DATA!E4082</f>
        <v>2024-01-30</v>
      </c>
      <c r="F4086" s="14" t="str">
        <f aca="false">RAW_DATA!F4082</f>
        <v>2024-02-02</v>
      </c>
      <c r="G4086" s="2" t="str">
        <f aca="false">RAW_DATA!G4082</f>
        <v>Bagmati</v>
      </c>
      <c r="H4086" s="4" t="n">
        <f aca="false">RAW_DATA!H4082</f>
        <v>6216.51</v>
      </c>
      <c r="I4086" s="5" t="n">
        <f aca="false">RAW_DATA!I4082</f>
        <v>25</v>
      </c>
      <c r="J4086" s="2" t="str">
        <f aca="false">RAW_DATA!J4082</f>
        <v>No</v>
      </c>
      <c r="K4086" s="15" t="n">
        <f aca="false">IF(AND(F4086&lt;&gt;"",E4086&lt;&gt;""),DATEVALUE(F4086)-DATEVALUE(E4086),"")</f>
        <v>3</v>
      </c>
      <c r="L4086" s="4" t="n">
        <f aca="false">H4086*(1-I4086/100)</f>
        <v>4662.3825</v>
      </c>
      <c r="M4086" s="4" t="n">
        <f aca="false">H4086*CALCULATIONS!$B$2</f>
        <v>3729.906</v>
      </c>
      <c r="N4086" s="4" t="n">
        <f aca="false">IF(J4086="Yes",H4086*CALCULATIONS!$B$3,0)</f>
        <v>0</v>
      </c>
      <c r="O4086" s="4" t="n">
        <f aca="false">L4086-M4086-N4086</f>
        <v>932.4765</v>
      </c>
      <c r="P4086" s="16" t="n">
        <f aca="false">IF(L4086&gt;0,O4086/L4086,"")</f>
        <v>0.2</v>
      </c>
    </row>
    <row r="4087" customFormat="false" ht="15" hidden="false" customHeight="false" outlineLevel="0" collapsed="false">
      <c r="A4087" s="2" t="str">
        <f aca="false">RAW_DATA!A4083</f>
        <v>ORD-104082</v>
      </c>
      <c r="B4087" s="2" t="str">
        <f aca="false">RAW_DATA!B4083</f>
        <v>CUST-5381</v>
      </c>
      <c r="C4087" s="2" t="str">
        <f aca="false">RAW_DATA!C4083</f>
        <v>Women</v>
      </c>
      <c r="D4087" s="2" t="str">
        <f aca="false">RAW_DATA!D4083</f>
        <v>WOM-SCARF-001</v>
      </c>
      <c r="E4087" s="14" t="str">
        <f aca="false">RAW_DATA!E4083</f>
        <v>2024-09-17</v>
      </c>
      <c r="F4087" s="14" t="str">
        <f aca="false">RAW_DATA!F4083</f>
        <v>2024-09-29</v>
      </c>
      <c r="G4087" s="2" t="str">
        <f aca="false">RAW_DATA!G4083</f>
        <v>Bagmati</v>
      </c>
      <c r="H4087" s="4" t="n">
        <f aca="false">RAW_DATA!H4083</f>
        <v>9702.01</v>
      </c>
      <c r="I4087" s="5" t="n">
        <f aca="false">RAW_DATA!I4083</f>
        <v>25</v>
      </c>
      <c r="J4087" s="2" t="str">
        <f aca="false">RAW_DATA!J4083</f>
        <v>No</v>
      </c>
      <c r="K4087" s="15" t="n">
        <f aca="false">IF(AND(F4087&lt;&gt;"",E4087&lt;&gt;""),DATEVALUE(F4087)-DATEVALUE(E4087),"")</f>
        <v>12</v>
      </c>
      <c r="L4087" s="4" t="n">
        <f aca="false">H4087*(1-I4087/100)</f>
        <v>7276.5075</v>
      </c>
      <c r="M4087" s="4" t="n">
        <f aca="false">H4087*CALCULATIONS!$B$2</f>
        <v>5821.206</v>
      </c>
      <c r="N4087" s="4" t="n">
        <f aca="false">IF(J4087="Yes",H4087*CALCULATIONS!$B$3,0)</f>
        <v>0</v>
      </c>
      <c r="O4087" s="4" t="n">
        <f aca="false">L4087-M4087-N4087</f>
        <v>1455.3015</v>
      </c>
      <c r="P4087" s="16" t="n">
        <f aca="false">IF(L4087&gt;0,O4087/L4087,"")</f>
        <v>0.2</v>
      </c>
    </row>
    <row r="4088" customFormat="false" ht="15" hidden="false" customHeight="false" outlineLevel="0" collapsed="false">
      <c r="A4088" s="2" t="str">
        <f aca="false">RAW_DATA!A4084</f>
        <v>ORD-104083</v>
      </c>
      <c r="B4088" s="2" t="str">
        <f aca="false">RAW_DATA!B4084</f>
        <v>CUST-9181</v>
      </c>
      <c r="C4088" s="2" t="str">
        <f aca="false">RAW_DATA!C4084</f>
        <v>Kids</v>
      </c>
      <c r="D4088" s="2" t="str">
        <f aca="false">RAW_DATA!D4084</f>
        <v>KID-HOODIE-001</v>
      </c>
      <c r="E4088" s="14" t="str">
        <f aca="false">RAW_DATA!E4084</f>
        <v>2024-05-04</v>
      </c>
      <c r="F4088" s="14" t="str">
        <f aca="false">RAW_DATA!F4084</f>
        <v>2024-05-09</v>
      </c>
      <c r="G4088" s="2" t="str">
        <f aca="false">RAW_DATA!G4084</f>
        <v>Gandaki</v>
      </c>
      <c r="H4088" s="4" t="n">
        <f aca="false">RAW_DATA!H4084</f>
        <v>2751.76</v>
      </c>
      <c r="I4088" s="5" t="n">
        <f aca="false">RAW_DATA!I4084</f>
        <v>10</v>
      </c>
      <c r="J4088" s="2" t="str">
        <f aca="false">RAW_DATA!J4084</f>
        <v>No</v>
      </c>
      <c r="K4088" s="15" t="n">
        <f aca="false">IF(AND(F4088&lt;&gt;"",E4088&lt;&gt;""),DATEVALUE(F4088)-DATEVALUE(E4088),"")</f>
        <v>5</v>
      </c>
      <c r="L4088" s="4" t="n">
        <f aca="false">H4088*(1-I4088/100)</f>
        <v>2476.584</v>
      </c>
      <c r="M4088" s="4" t="n">
        <f aca="false">H4088*CALCULATIONS!$B$2</f>
        <v>1651.056</v>
      </c>
      <c r="N4088" s="4" t="n">
        <f aca="false">IF(J4088="Yes",H4088*CALCULATIONS!$B$3,0)</f>
        <v>0</v>
      </c>
      <c r="O4088" s="4" t="n">
        <f aca="false">L4088-M4088-N4088</f>
        <v>825.528</v>
      </c>
      <c r="P4088" s="16" t="n">
        <f aca="false">IF(L4088&gt;0,O4088/L4088,"")</f>
        <v>0.333333333333333</v>
      </c>
    </row>
    <row r="4089" customFormat="false" ht="15" hidden="false" customHeight="false" outlineLevel="0" collapsed="false">
      <c r="A4089" s="2" t="str">
        <f aca="false">RAW_DATA!A4085</f>
        <v>ORD-104084</v>
      </c>
      <c r="B4089" s="2" t="str">
        <f aca="false">RAW_DATA!B4085</f>
        <v>CUST-6805</v>
      </c>
      <c r="C4089" s="2" t="str">
        <f aca="false">RAW_DATA!C4085</f>
        <v>Women</v>
      </c>
      <c r="D4089" s="2" t="str">
        <f aca="false">RAW_DATA!D4085</f>
        <v>WOM-JEANS-001</v>
      </c>
      <c r="E4089" s="14" t="str">
        <f aca="false">RAW_DATA!E4085</f>
        <v>2024-06-05</v>
      </c>
      <c r="F4089" s="14" t="str">
        <f aca="false">RAW_DATA!F4085</f>
        <v>2024-06-11</v>
      </c>
      <c r="G4089" s="2" t="str">
        <f aca="false">RAW_DATA!G4085</f>
        <v>Gandaki</v>
      </c>
      <c r="H4089" s="4" t="n">
        <f aca="false">RAW_DATA!H4085</f>
        <v>4307.17</v>
      </c>
      <c r="I4089" s="5" t="n">
        <f aca="false">RAW_DATA!I4085</f>
        <v>25</v>
      </c>
      <c r="J4089" s="2" t="str">
        <f aca="false">RAW_DATA!J4085</f>
        <v>No</v>
      </c>
      <c r="K4089" s="15" t="n">
        <f aca="false">IF(AND(F4089&lt;&gt;"",E4089&lt;&gt;""),DATEVALUE(F4089)-DATEVALUE(E4089),"")</f>
        <v>6</v>
      </c>
      <c r="L4089" s="4" t="n">
        <f aca="false">H4089*(1-I4089/100)</f>
        <v>3230.3775</v>
      </c>
      <c r="M4089" s="4" t="n">
        <f aca="false">H4089*CALCULATIONS!$B$2</f>
        <v>2584.302</v>
      </c>
      <c r="N4089" s="4" t="n">
        <f aca="false">IF(J4089="Yes",H4089*CALCULATIONS!$B$3,0)</f>
        <v>0</v>
      </c>
      <c r="O4089" s="4" t="n">
        <f aca="false">L4089-M4089-N4089</f>
        <v>646.0755</v>
      </c>
      <c r="P4089" s="16" t="n">
        <f aca="false">IF(L4089&gt;0,O4089/L4089,"")</f>
        <v>0.2</v>
      </c>
    </row>
    <row r="4090" customFormat="false" ht="15" hidden="false" customHeight="false" outlineLevel="0" collapsed="false">
      <c r="A4090" s="2" t="str">
        <f aca="false">RAW_DATA!A4086</f>
        <v>ORD-104085</v>
      </c>
      <c r="B4090" s="2" t="str">
        <f aca="false">RAW_DATA!B4086</f>
        <v>CUST-2789</v>
      </c>
      <c r="C4090" s="2" t="str">
        <f aca="false">RAW_DATA!C4086</f>
        <v>Women</v>
      </c>
      <c r="D4090" s="2" t="str">
        <f aca="false">RAW_DATA!D4086</f>
        <v>WOM-BLOUSE-001</v>
      </c>
      <c r="E4090" s="14" t="str">
        <f aca="false">RAW_DATA!E4086</f>
        <v>2024-02-29</v>
      </c>
      <c r="F4090" s="14" t="str">
        <f aca="false">RAW_DATA!F4086</f>
        <v>2024-03-03</v>
      </c>
      <c r="G4090" s="2" t="str">
        <f aca="false">RAW_DATA!G4086</f>
        <v>Karnali</v>
      </c>
      <c r="H4090" s="4" t="n">
        <f aca="false">RAW_DATA!H4086</f>
        <v>7852.57</v>
      </c>
      <c r="I4090" s="5" t="n">
        <f aca="false">RAW_DATA!I4086</f>
        <v>25</v>
      </c>
      <c r="J4090" s="2" t="str">
        <f aca="false">RAW_DATA!J4086</f>
        <v>No</v>
      </c>
      <c r="K4090" s="15" t="n">
        <f aca="false">IF(AND(F4090&lt;&gt;"",E4090&lt;&gt;""),DATEVALUE(F4090)-DATEVALUE(E4090),"")</f>
        <v>3</v>
      </c>
      <c r="L4090" s="4" t="n">
        <f aca="false">H4090*(1-I4090/100)</f>
        <v>5889.4275</v>
      </c>
      <c r="M4090" s="4" t="n">
        <f aca="false">H4090*CALCULATIONS!$B$2</f>
        <v>4711.542</v>
      </c>
      <c r="N4090" s="4" t="n">
        <f aca="false">IF(J4090="Yes",H4090*CALCULATIONS!$B$3,0)</f>
        <v>0</v>
      </c>
      <c r="O4090" s="4" t="n">
        <f aca="false">L4090-M4090-N4090</f>
        <v>1177.8855</v>
      </c>
      <c r="P4090" s="16" t="n">
        <f aca="false">IF(L4090&gt;0,O4090/L4090,"")</f>
        <v>0.2</v>
      </c>
    </row>
    <row r="4091" customFormat="false" ht="15" hidden="false" customHeight="false" outlineLevel="0" collapsed="false">
      <c r="A4091" s="2" t="str">
        <f aca="false">RAW_DATA!A4087</f>
        <v>ORD-104086</v>
      </c>
      <c r="B4091" s="2" t="str">
        <f aca="false">RAW_DATA!B4087</f>
        <v>CUST-4745</v>
      </c>
      <c r="C4091" s="2" t="str">
        <f aca="false">RAW_DATA!C4087</f>
        <v>Women</v>
      </c>
      <c r="D4091" s="2" t="str">
        <f aca="false">RAW_DATA!D4087</f>
        <v>WOM-JEANS-001</v>
      </c>
      <c r="E4091" s="14" t="str">
        <f aca="false">RAW_DATA!E4087</f>
        <v>2024-03-14</v>
      </c>
      <c r="F4091" s="14" t="str">
        <f aca="false">RAW_DATA!F4087</f>
        <v>2024-03-19</v>
      </c>
      <c r="G4091" s="2" t="str">
        <f aca="false">RAW_DATA!G4087</f>
        <v>Lumbini</v>
      </c>
      <c r="H4091" s="4" t="n">
        <f aca="false">RAW_DATA!H4087</f>
        <v>10051.84</v>
      </c>
      <c r="I4091" s="5" t="n">
        <f aca="false">RAW_DATA!I4087</f>
        <v>30</v>
      </c>
      <c r="J4091" s="2" t="str">
        <f aca="false">RAW_DATA!J4087</f>
        <v>Yes</v>
      </c>
      <c r="K4091" s="15" t="n">
        <f aca="false">IF(AND(F4091&lt;&gt;"",E4091&lt;&gt;""),DATEVALUE(F4091)-DATEVALUE(E4091),"")</f>
        <v>5</v>
      </c>
      <c r="L4091" s="4" t="n">
        <f aca="false">H4091*(1-I4091/100)</f>
        <v>7036.288</v>
      </c>
      <c r="M4091" s="4" t="n">
        <f aca="false">H4091*CALCULATIONS!$B$2</f>
        <v>6031.104</v>
      </c>
      <c r="N4091" s="4" t="n">
        <f aca="false">IF(J4091="Yes",H4091*CALCULATIONS!$B$3,0)</f>
        <v>2010.368</v>
      </c>
      <c r="O4091" s="4" t="n">
        <f aca="false">L4091-M4091-N4091</f>
        <v>-1005.184</v>
      </c>
      <c r="P4091" s="16" t="n">
        <f aca="false">IF(L4091&gt;0,O4091/L4091,"")</f>
        <v>-0.142857142857143</v>
      </c>
    </row>
    <row r="4092" customFormat="false" ht="15" hidden="false" customHeight="false" outlineLevel="0" collapsed="false">
      <c r="A4092" s="2" t="str">
        <f aca="false">RAW_DATA!A4088</f>
        <v>ORD-104087</v>
      </c>
      <c r="B4092" s="2" t="str">
        <f aca="false">RAW_DATA!B4088</f>
        <v>CUST-7457</v>
      </c>
      <c r="C4092" s="2" t="str">
        <f aca="false">RAW_DATA!C4088</f>
        <v>Men</v>
      </c>
      <c r="D4092" s="2" t="str">
        <f aca="false">RAW_DATA!D4088</f>
        <v>MEN-JEANS-001</v>
      </c>
      <c r="E4092" s="14" t="str">
        <f aca="false">RAW_DATA!E4088</f>
        <v>2024-03-23</v>
      </c>
      <c r="F4092" s="14" t="str">
        <f aca="false">RAW_DATA!F4088</f>
        <v>2024-03-26</v>
      </c>
      <c r="G4092" s="2" t="str">
        <f aca="false">RAW_DATA!G4088</f>
        <v>Sudurpashchim</v>
      </c>
      <c r="H4092" s="4" t="n">
        <f aca="false">RAW_DATA!H4088</f>
        <v>13582.41</v>
      </c>
      <c r="I4092" s="5" t="n">
        <f aca="false">RAW_DATA!I4088</f>
        <v>10</v>
      </c>
      <c r="J4092" s="2" t="str">
        <f aca="false">RAW_DATA!J4088</f>
        <v>No</v>
      </c>
      <c r="K4092" s="15" t="n">
        <f aca="false">IF(AND(F4092&lt;&gt;"",E4092&lt;&gt;""),DATEVALUE(F4092)-DATEVALUE(E4092),"")</f>
        <v>3</v>
      </c>
      <c r="L4092" s="4" t="n">
        <f aca="false">H4092*(1-I4092/100)</f>
        <v>12224.169</v>
      </c>
      <c r="M4092" s="4" t="n">
        <f aca="false">H4092*CALCULATIONS!$B$2</f>
        <v>8149.446</v>
      </c>
      <c r="N4092" s="4" t="n">
        <f aca="false">IF(J4092="Yes",H4092*CALCULATIONS!$B$3,0)</f>
        <v>0</v>
      </c>
      <c r="O4092" s="4" t="n">
        <f aca="false">L4092-M4092-N4092</f>
        <v>4074.723</v>
      </c>
      <c r="P4092" s="16" t="n">
        <f aca="false">IF(L4092&gt;0,O4092/L4092,"")</f>
        <v>0.333333333333333</v>
      </c>
    </row>
    <row r="4093" customFormat="false" ht="15" hidden="false" customHeight="false" outlineLevel="0" collapsed="false">
      <c r="A4093" s="2" t="str">
        <f aca="false">RAW_DATA!A4089</f>
        <v>ORD-104088</v>
      </c>
      <c r="B4093" s="2" t="str">
        <f aca="false">RAW_DATA!B4089</f>
        <v>CUST-5534</v>
      </c>
      <c r="C4093" s="2" t="str">
        <f aca="false">RAW_DATA!C4089</f>
        <v>Kids</v>
      </c>
      <c r="D4093" s="2" t="str">
        <f aca="false">RAW_DATA!D4089</f>
        <v>KID-JEANS-001</v>
      </c>
      <c r="E4093" s="14" t="str">
        <f aca="false">RAW_DATA!E4089</f>
        <v>2024-05-18</v>
      </c>
      <c r="F4093" s="14" t="str">
        <f aca="false">RAW_DATA!F4089</f>
        <v>2024-05-26</v>
      </c>
      <c r="G4093" s="2" t="str">
        <f aca="false">RAW_DATA!G4089</f>
        <v>Madhesh</v>
      </c>
      <c r="H4093" s="4" t="n">
        <f aca="false">RAW_DATA!H4089</f>
        <v>7194.21</v>
      </c>
      <c r="I4093" s="5" t="n">
        <f aca="false">RAW_DATA!I4089</f>
        <v>0</v>
      </c>
      <c r="J4093" s="2" t="str">
        <f aca="false">RAW_DATA!J4089</f>
        <v>No</v>
      </c>
      <c r="K4093" s="15" t="n">
        <f aca="false">IF(AND(F4093&lt;&gt;"",E4093&lt;&gt;""),DATEVALUE(F4093)-DATEVALUE(E4093),"")</f>
        <v>8</v>
      </c>
      <c r="L4093" s="4" t="n">
        <f aca="false">H4093*(1-I4093/100)</f>
        <v>7194.21</v>
      </c>
      <c r="M4093" s="4" t="n">
        <f aca="false">H4093*CALCULATIONS!$B$2</f>
        <v>4316.526</v>
      </c>
      <c r="N4093" s="4" t="n">
        <f aca="false">IF(J4093="Yes",H4093*CALCULATIONS!$B$3,0)</f>
        <v>0</v>
      </c>
      <c r="O4093" s="4" t="n">
        <f aca="false">L4093-M4093-N4093</f>
        <v>2877.684</v>
      </c>
      <c r="P4093" s="16" t="n">
        <f aca="false">IF(L4093&gt;0,O4093/L4093,"")</f>
        <v>0.4</v>
      </c>
    </row>
    <row r="4094" customFormat="false" ht="15" hidden="false" customHeight="false" outlineLevel="0" collapsed="false">
      <c r="A4094" s="2" t="str">
        <f aca="false">RAW_DATA!A4090</f>
        <v>ORD-104089</v>
      </c>
      <c r="B4094" s="2" t="str">
        <f aca="false">RAW_DATA!B4090</f>
        <v>CUST-7189</v>
      </c>
      <c r="C4094" s="2" t="str">
        <f aca="false">RAW_DATA!C4090</f>
        <v>Kids</v>
      </c>
      <c r="D4094" s="2" t="str">
        <f aca="false">RAW_DATA!D4090</f>
        <v>KID-JACKET-001</v>
      </c>
      <c r="E4094" s="14" t="str">
        <f aca="false">RAW_DATA!E4090</f>
        <v>2024-07-06</v>
      </c>
      <c r="F4094" s="14" t="str">
        <f aca="false">RAW_DATA!F4090</f>
        <v>2024-07-08</v>
      </c>
      <c r="G4094" s="2" t="str">
        <f aca="false">RAW_DATA!G4090</f>
        <v>Lumbini</v>
      </c>
      <c r="H4094" s="4" t="n">
        <f aca="false">RAW_DATA!H4090</f>
        <v>5377.17</v>
      </c>
      <c r="I4094" s="5" t="n">
        <f aca="false">RAW_DATA!I4090</f>
        <v>15</v>
      </c>
      <c r="J4094" s="2" t="str">
        <f aca="false">RAW_DATA!J4090</f>
        <v>Yes</v>
      </c>
      <c r="K4094" s="15" t="n">
        <f aca="false">IF(AND(F4094&lt;&gt;"",E4094&lt;&gt;""),DATEVALUE(F4094)-DATEVALUE(E4094),"")</f>
        <v>2</v>
      </c>
      <c r="L4094" s="4" t="n">
        <f aca="false">H4094*(1-I4094/100)</f>
        <v>4570.5945</v>
      </c>
      <c r="M4094" s="4" t="n">
        <f aca="false">H4094*CALCULATIONS!$B$2</f>
        <v>3226.302</v>
      </c>
      <c r="N4094" s="4" t="n">
        <f aca="false">IF(J4094="Yes",H4094*CALCULATIONS!$B$3,0)</f>
        <v>1075.434</v>
      </c>
      <c r="O4094" s="4" t="n">
        <f aca="false">L4094-M4094-N4094</f>
        <v>268.8585</v>
      </c>
      <c r="P4094" s="16" t="n">
        <f aca="false">IF(L4094&gt;0,O4094/L4094,"")</f>
        <v>0.0588235294117647</v>
      </c>
    </row>
    <row r="4095" customFormat="false" ht="15" hidden="false" customHeight="false" outlineLevel="0" collapsed="false">
      <c r="A4095" s="2" t="str">
        <f aca="false">RAW_DATA!A4091</f>
        <v>ORD-104090</v>
      </c>
      <c r="B4095" s="2" t="str">
        <f aca="false">RAW_DATA!B4091</f>
        <v>CUST-9714</v>
      </c>
      <c r="C4095" s="2" t="str">
        <f aca="false">RAW_DATA!C4091</f>
        <v>Men</v>
      </c>
      <c r="D4095" s="2" t="str">
        <f aca="false">RAW_DATA!D4091</f>
        <v>MEN-SHIRT-002</v>
      </c>
      <c r="E4095" s="14" t="str">
        <f aca="false">RAW_DATA!E4091</f>
        <v>2024-03-10</v>
      </c>
      <c r="F4095" s="14" t="str">
        <f aca="false">RAW_DATA!F4091</f>
        <v>2024-03-17</v>
      </c>
      <c r="G4095" s="2" t="str">
        <f aca="false">RAW_DATA!G4091</f>
        <v>Sudurpashchim</v>
      </c>
      <c r="H4095" s="4" t="n">
        <f aca="false">RAW_DATA!H4091</f>
        <v>5578.12</v>
      </c>
      <c r="I4095" s="5" t="n">
        <f aca="false">RAW_DATA!I4091</f>
        <v>0</v>
      </c>
      <c r="J4095" s="2" t="str">
        <f aca="false">RAW_DATA!J4091</f>
        <v>No</v>
      </c>
      <c r="K4095" s="15" t="n">
        <f aca="false">IF(AND(F4095&lt;&gt;"",E4095&lt;&gt;""),DATEVALUE(F4095)-DATEVALUE(E4095),"")</f>
        <v>7</v>
      </c>
      <c r="L4095" s="4" t="n">
        <f aca="false">H4095*(1-I4095/100)</f>
        <v>5578.12</v>
      </c>
      <c r="M4095" s="4" t="n">
        <f aca="false">H4095*CALCULATIONS!$B$2</f>
        <v>3346.872</v>
      </c>
      <c r="N4095" s="4" t="n">
        <f aca="false">IF(J4095="Yes",H4095*CALCULATIONS!$B$3,0)</f>
        <v>0</v>
      </c>
      <c r="O4095" s="4" t="n">
        <f aca="false">L4095-M4095-N4095</f>
        <v>2231.248</v>
      </c>
      <c r="P4095" s="16" t="n">
        <f aca="false">IF(L4095&gt;0,O4095/L4095,"")</f>
        <v>0.4</v>
      </c>
    </row>
    <row r="4096" customFormat="false" ht="15" hidden="false" customHeight="false" outlineLevel="0" collapsed="false">
      <c r="A4096" s="2" t="str">
        <f aca="false">RAW_DATA!A4092</f>
        <v>ORD-104091</v>
      </c>
      <c r="B4096" s="2" t="str">
        <f aca="false">RAW_DATA!B4092</f>
        <v>CUST-3780</v>
      </c>
      <c r="C4096" s="2" t="str">
        <f aca="false">RAW_DATA!C4092</f>
        <v>Women</v>
      </c>
      <c r="D4096" s="2" t="str">
        <f aca="false">RAW_DATA!D4092</f>
        <v>WOM-DRESS-001</v>
      </c>
      <c r="E4096" s="14" t="str">
        <f aca="false">RAW_DATA!E4092</f>
        <v>2024-12-13</v>
      </c>
      <c r="F4096" s="14" t="str">
        <f aca="false">RAW_DATA!F4092</f>
        <v>2024-12-20</v>
      </c>
      <c r="G4096" s="2" t="str">
        <f aca="false">RAW_DATA!G4092</f>
        <v>Bagmati</v>
      </c>
      <c r="H4096" s="4" t="n">
        <f aca="false">RAW_DATA!H4092</f>
        <v>9922.82</v>
      </c>
      <c r="I4096" s="5" t="n">
        <f aca="false">RAW_DATA!I4092</f>
        <v>30</v>
      </c>
      <c r="J4096" s="2" t="str">
        <f aca="false">RAW_DATA!J4092</f>
        <v>No</v>
      </c>
      <c r="K4096" s="15" t="n">
        <f aca="false">IF(AND(F4096&lt;&gt;"",E4096&lt;&gt;""),DATEVALUE(F4096)-DATEVALUE(E4096),"")</f>
        <v>7</v>
      </c>
      <c r="L4096" s="4" t="n">
        <f aca="false">H4096*(1-I4096/100)</f>
        <v>6945.974</v>
      </c>
      <c r="M4096" s="4" t="n">
        <f aca="false">H4096*CALCULATIONS!$B$2</f>
        <v>5953.692</v>
      </c>
      <c r="N4096" s="4" t="n">
        <f aca="false">IF(J4096="Yes",H4096*CALCULATIONS!$B$3,0)</f>
        <v>0</v>
      </c>
      <c r="O4096" s="4" t="n">
        <f aca="false">L4096-M4096-N4096</f>
        <v>992.281999999999</v>
      </c>
      <c r="P4096" s="16" t="n">
        <f aca="false">IF(L4096&gt;0,O4096/L4096,"")</f>
        <v>0.142857142857143</v>
      </c>
    </row>
    <row r="4097" customFormat="false" ht="15" hidden="false" customHeight="false" outlineLevel="0" collapsed="false">
      <c r="A4097" s="2" t="str">
        <f aca="false">RAW_DATA!A4093</f>
        <v>ORD-104092</v>
      </c>
      <c r="B4097" s="2" t="str">
        <f aca="false">RAW_DATA!B4093</f>
        <v>CUST-3991</v>
      </c>
      <c r="C4097" s="2" t="str">
        <f aca="false">RAW_DATA!C4093</f>
        <v>Women</v>
      </c>
      <c r="D4097" s="2" t="str">
        <f aca="false">RAW_DATA!D4093</f>
        <v>WOM-CARDIGAN-001</v>
      </c>
      <c r="E4097" s="14" t="str">
        <f aca="false">RAW_DATA!E4093</f>
        <v>2024-08-03</v>
      </c>
      <c r="F4097" s="14" t="str">
        <f aca="false">RAW_DATA!F4093</f>
        <v>2024-08-09</v>
      </c>
      <c r="G4097" s="2" t="str">
        <f aca="false">RAW_DATA!G4093</f>
        <v>Sudurpashchim</v>
      </c>
      <c r="H4097" s="4" t="n">
        <f aca="false">RAW_DATA!H4093</f>
        <v>6914.12</v>
      </c>
      <c r="I4097" s="5" t="n">
        <f aca="false">RAW_DATA!I4093</f>
        <v>5</v>
      </c>
      <c r="J4097" s="2" t="str">
        <f aca="false">RAW_DATA!J4093</f>
        <v>No</v>
      </c>
      <c r="K4097" s="15" t="n">
        <f aca="false">IF(AND(F4097&lt;&gt;"",E4097&lt;&gt;""),DATEVALUE(F4097)-DATEVALUE(E4097),"")</f>
        <v>6</v>
      </c>
      <c r="L4097" s="4" t="n">
        <f aca="false">H4097*(1-I4097/100)</f>
        <v>6568.414</v>
      </c>
      <c r="M4097" s="4" t="n">
        <f aca="false">H4097*CALCULATIONS!$B$2</f>
        <v>4148.472</v>
      </c>
      <c r="N4097" s="4" t="n">
        <f aca="false">IF(J4097="Yes",H4097*CALCULATIONS!$B$3,0)</f>
        <v>0</v>
      </c>
      <c r="O4097" s="4" t="n">
        <f aca="false">L4097-M4097-N4097</f>
        <v>2419.942</v>
      </c>
      <c r="P4097" s="16" t="n">
        <f aca="false">IF(L4097&gt;0,O4097/L4097,"")</f>
        <v>0.368421052631579</v>
      </c>
    </row>
    <row r="4098" customFormat="false" ht="15" hidden="false" customHeight="false" outlineLevel="0" collapsed="false">
      <c r="A4098" s="2" t="str">
        <f aca="false">RAW_DATA!A4094</f>
        <v>ORD-104093</v>
      </c>
      <c r="B4098" s="2" t="str">
        <f aca="false">RAW_DATA!B4094</f>
        <v>CUST-8484</v>
      </c>
      <c r="C4098" s="2" t="str">
        <f aca="false">RAW_DATA!C4094</f>
        <v>Men</v>
      </c>
      <c r="D4098" s="2" t="str">
        <f aca="false">RAW_DATA!D4094</f>
        <v>MEN-JEANS-002</v>
      </c>
      <c r="E4098" s="14" t="str">
        <f aca="false">RAW_DATA!E4094</f>
        <v>2024-04-27</v>
      </c>
      <c r="F4098" s="14" t="str">
        <f aca="false">RAW_DATA!F4094</f>
        <v>2024-05-06</v>
      </c>
      <c r="G4098" s="2" t="str">
        <f aca="false">RAW_DATA!G4094</f>
        <v>Madhesh</v>
      </c>
      <c r="H4098" s="4" t="n">
        <f aca="false">RAW_DATA!H4094</f>
        <v>3646.83</v>
      </c>
      <c r="I4098" s="5" t="n">
        <f aca="false">RAW_DATA!I4094</f>
        <v>10</v>
      </c>
      <c r="J4098" s="2" t="str">
        <f aca="false">RAW_DATA!J4094</f>
        <v>No</v>
      </c>
      <c r="K4098" s="15" t="n">
        <f aca="false">IF(AND(F4098&lt;&gt;"",E4098&lt;&gt;""),DATEVALUE(F4098)-DATEVALUE(E4098),"")</f>
        <v>9</v>
      </c>
      <c r="L4098" s="4" t="n">
        <f aca="false">H4098*(1-I4098/100)</f>
        <v>3282.147</v>
      </c>
      <c r="M4098" s="4" t="n">
        <f aca="false">H4098*CALCULATIONS!$B$2</f>
        <v>2188.098</v>
      </c>
      <c r="N4098" s="4" t="n">
        <f aca="false">IF(J4098="Yes",H4098*CALCULATIONS!$B$3,0)</f>
        <v>0</v>
      </c>
      <c r="O4098" s="4" t="n">
        <f aca="false">L4098-M4098-N4098</f>
        <v>1094.049</v>
      </c>
      <c r="P4098" s="16" t="n">
        <f aca="false">IF(L4098&gt;0,O4098/L4098,"")</f>
        <v>0.333333333333333</v>
      </c>
    </row>
    <row r="4099" customFormat="false" ht="15" hidden="false" customHeight="false" outlineLevel="0" collapsed="false">
      <c r="A4099" s="2" t="str">
        <f aca="false">RAW_DATA!A4095</f>
        <v>ORD-104094</v>
      </c>
      <c r="B4099" s="2" t="str">
        <f aca="false">RAW_DATA!B4095</f>
        <v>CUST-4065</v>
      </c>
      <c r="C4099" s="2" t="str">
        <f aca="false">RAW_DATA!C4095</f>
        <v>Men</v>
      </c>
      <c r="D4099" s="2" t="str">
        <f aca="false">RAW_DATA!D4095</f>
        <v>MEN-JEANS-001</v>
      </c>
      <c r="E4099" s="14" t="str">
        <f aca="false">RAW_DATA!E4095</f>
        <v>2024-11-07</v>
      </c>
      <c r="F4099" s="14" t="str">
        <f aca="false">RAW_DATA!F4095</f>
        <v>2024-11-12</v>
      </c>
      <c r="G4099" s="2" t="str">
        <f aca="false">RAW_DATA!G4095</f>
        <v>Lumbini</v>
      </c>
      <c r="H4099" s="4" t="n">
        <f aca="false">RAW_DATA!H4095</f>
        <v>14469.15</v>
      </c>
      <c r="I4099" s="5" t="n">
        <f aca="false">RAW_DATA!I4095</f>
        <v>20</v>
      </c>
      <c r="J4099" s="2" t="str">
        <f aca="false">RAW_DATA!J4095</f>
        <v>No</v>
      </c>
      <c r="K4099" s="15" t="n">
        <f aca="false">IF(AND(F4099&lt;&gt;"",E4099&lt;&gt;""),DATEVALUE(F4099)-DATEVALUE(E4099),"")</f>
        <v>5</v>
      </c>
      <c r="L4099" s="4" t="n">
        <f aca="false">H4099*(1-I4099/100)</f>
        <v>11575.32</v>
      </c>
      <c r="M4099" s="4" t="n">
        <f aca="false">H4099*CALCULATIONS!$B$2</f>
        <v>8681.49</v>
      </c>
      <c r="N4099" s="4" t="n">
        <f aca="false">IF(J4099="Yes",H4099*CALCULATIONS!$B$3,0)</f>
        <v>0</v>
      </c>
      <c r="O4099" s="4" t="n">
        <f aca="false">L4099-M4099-N4099</f>
        <v>2893.83</v>
      </c>
      <c r="P4099" s="16" t="n">
        <f aca="false">IF(L4099&gt;0,O4099/L4099,"")</f>
        <v>0.25</v>
      </c>
    </row>
    <row r="4100" customFormat="false" ht="15" hidden="false" customHeight="false" outlineLevel="0" collapsed="false">
      <c r="A4100" s="2" t="str">
        <f aca="false">RAW_DATA!A4096</f>
        <v>ORD-104095</v>
      </c>
      <c r="B4100" s="2" t="str">
        <f aca="false">RAW_DATA!B4096</f>
        <v>CUST-2109</v>
      </c>
      <c r="C4100" s="2" t="str">
        <f aca="false">RAW_DATA!C4096</f>
        <v>Men</v>
      </c>
      <c r="D4100" s="2" t="str">
        <f aca="false">RAW_DATA!D4096</f>
        <v>MEN-SUIT-001</v>
      </c>
      <c r="E4100" s="14" t="str">
        <f aca="false">RAW_DATA!E4096</f>
        <v>2024-01-01</v>
      </c>
      <c r="F4100" s="14" t="str">
        <f aca="false">RAW_DATA!F4096</f>
        <v>2024-01-06</v>
      </c>
      <c r="G4100" s="2" t="str">
        <f aca="false">RAW_DATA!G4096</f>
        <v>Bagmati</v>
      </c>
      <c r="H4100" s="4" t="n">
        <f aca="false">RAW_DATA!H4096</f>
        <v>2500.32</v>
      </c>
      <c r="I4100" s="5" t="n">
        <f aca="false">RAW_DATA!I4096</f>
        <v>0</v>
      </c>
      <c r="J4100" s="2" t="str">
        <f aca="false">RAW_DATA!J4096</f>
        <v>No</v>
      </c>
      <c r="K4100" s="15" t="n">
        <f aca="false">IF(AND(F4100&lt;&gt;"",E4100&lt;&gt;""),DATEVALUE(F4100)-DATEVALUE(E4100),"")</f>
        <v>5</v>
      </c>
      <c r="L4100" s="4" t="n">
        <f aca="false">H4100*(1-I4100/100)</f>
        <v>2500.32</v>
      </c>
      <c r="M4100" s="4" t="n">
        <f aca="false">H4100*CALCULATIONS!$B$2</f>
        <v>1500.192</v>
      </c>
      <c r="N4100" s="4" t="n">
        <f aca="false">IF(J4100="Yes",H4100*CALCULATIONS!$B$3,0)</f>
        <v>0</v>
      </c>
      <c r="O4100" s="4" t="n">
        <f aca="false">L4100-M4100-N4100</f>
        <v>1000.128</v>
      </c>
      <c r="P4100" s="16" t="n">
        <f aca="false">IF(L4100&gt;0,O4100/L4100,"")</f>
        <v>0.4</v>
      </c>
    </row>
    <row r="4101" customFormat="false" ht="15" hidden="false" customHeight="false" outlineLevel="0" collapsed="false">
      <c r="A4101" s="2" t="str">
        <f aca="false">RAW_DATA!A4097</f>
        <v>ORD-104096</v>
      </c>
      <c r="B4101" s="2" t="str">
        <f aca="false">RAW_DATA!B4097</f>
        <v>CUST-6624</v>
      </c>
      <c r="C4101" s="2" t="str">
        <f aca="false">RAW_DATA!C4097</f>
        <v>Men</v>
      </c>
      <c r="D4101" s="2" t="str">
        <f aca="false">RAW_DATA!D4097</f>
        <v>MEN-JACKET-001</v>
      </c>
      <c r="E4101" s="14" t="str">
        <f aca="false">RAW_DATA!E4097</f>
        <v>2024-10-18</v>
      </c>
      <c r="F4101" s="14" t="str">
        <f aca="false">RAW_DATA!F4097</f>
        <v>2024-10-25</v>
      </c>
      <c r="G4101" s="2" t="str">
        <f aca="false">RAW_DATA!G4097</f>
        <v>Sudurpashchim</v>
      </c>
      <c r="H4101" s="4" t="n">
        <f aca="false">RAW_DATA!H4097</f>
        <v>8067.91</v>
      </c>
      <c r="I4101" s="5" t="n">
        <f aca="false">RAW_DATA!I4097</f>
        <v>25</v>
      </c>
      <c r="J4101" s="2" t="str">
        <f aca="false">RAW_DATA!J4097</f>
        <v>No</v>
      </c>
      <c r="K4101" s="15" t="n">
        <f aca="false">IF(AND(F4101&lt;&gt;"",E4101&lt;&gt;""),DATEVALUE(F4101)-DATEVALUE(E4101),"")</f>
        <v>7</v>
      </c>
      <c r="L4101" s="4" t="n">
        <f aca="false">H4101*(1-I4101/100)</f>
        <v>6050.9325</v>
      </c>
      <c r="M4101" s="4" t="n">
        <f aca="false">H4101*CALCULATIONS!$B$2</f>
        <v>4840.746</v>
      </c>
      <c r="N4101" s="4" t="n">
        <f aca="false">IF(J4101="Yes",H4101*CALCULATIONS!$B$3,0)</f>
        <v>0</v>
      </c>
      <c r="O4101" s="4" t="n">
        <f aca="false">L4101-M4101-N4101</f>
        <v>1210.1865</v>
      </c>
      <c r="P4101" s="16" t="n">
        <f aca="false">IF(L4101&gt;0,O4101/L4101,"")</f>
        <v>0.2</v>
      </c>
    </row>
    <row r="4102" customFormat="false" ht="15" hidden="false" customHeight="false" outlineLevel="0" collapsed="false">
      <c r="A4102" s="2" t="str">
        <f aca="false">RAW_DATA!A4098</f>
        <v>ORD-104097</v>
      </c>
      <c r="B4102" s="2" t="str">
        <f aca="false">RAW_DATA!B4098</f>
        <v>CUST-1070</v>
      </c>
      <c r="C4102" s="2" t="str">
        <f aca="false">RAW_DATA!C4098</f>
        <v>Men</v>
      </c>
      <c r="D4102" s="2" t="str">
        <f aca="false">RAW_DATA!D4098</f>
        <v>MEN-TSHIRT-001</v>
      </c>
      <c r="E4102" s="14" t="str">
        <f aca="false">RAW_DATA!E4098</f>
        <v>2024-02-27</v>
      </c>
      <c r="F4102" s="14" t="str">
        <f aca="false">RAW_DATA!F4098</f>
        <v>2024-03-12</v>
      </c>
      <c r="G4102" s="2" t="str">
        <f aca="false">RAW_DATA!G4098</f>
        <v>Bagmati</v>
      </c>
      <c r="H4102" s="4" t="n">
        <f aca="false">RAW_DATA!H4098</f>
        <v>7407.84</v>
      </c>
      <c r="I4102" s="5" t="n">
        <f aca="false">RAW_DATA!I4098</f>
        <v>10</v>
      </c>
      <c r="J4102" s="2" t="str">
        <f aca="false">RAW_DATA!J4098</f>
        <v>No</v>
      </c>
      <c r="K4102" s="15" t="n">
        <f aca="false">IF(AND(F4102&lt;&gt;"",E4102&lt;&gt;""),DATEVALUE(F4102)-DATEVALUE(E4102),"")</f>
        <v>14</v>
      </c>
      <c r="L4102" s="4" t="n">
        <f aca="false">H4102*(1-I4102/100)</f>
        <v>6667.056</v>
      </c>
      <c r="M4102" s="4" t="n">
        <f aca="false">H4102*CALCULATIONS!$B$2</f>
        <v>4444.704</v>
      </c>
      <c r="N4102" s="4" t="n">
        <f aca="false">IF(J4102="Yes",H4102*CALCULATIONS!$B$3,0)</f>
        <v>0</v>
      </c>
      <c r="O4102" s="4" t="n">
        <f aca="false">L4102-M4102-N4102</f>
        <v>2222.352</v>
      </c>
      <c r="P4102" s="16" t="n">
        <f aca="false">IF(L4102&gt;0,O4102/L4102,"")</f>
        <v>0.333333333333333</v>
      </c>
    </row>
    <row r="4103" customFormat="false" ht="15" hidden="false" customHeight="false" outlineLevel="0" collapsed="false">
      <c r="A4103" s="2" t="str">
        <f aca="false">RAW_DATA!A4099</f>
        <v>ORD-104098</v>
      </c>
      <c r="B4103" s="2" t="str">
        <f aca="false">RAW_DATA!B4099</f>
        <v>CUST-6920</v>
      </c>
      <c r="C4103" s="2" t="str">
        <f aca="false">RAW_DATA!C4099</f>
        <v>Women</v>
      </c>
      <c r="D4103" s="2" t="str">
        <f aca="false">RAW_DATA!D4099</f>
        <v>WOM-CARDIGAN-001</v>
      </c>
      <c r="E4103" s="14" t="str">
        <f aca="false">RAW_DATA!E4099</f>
        <v>2024-01-16</v>
      </c>
      <c r="F4103" s="14" t="str">
        <f aca="false">RAW_DATA!F4099</f>
        <v>2024-01-23</v>
      </c>
      <c r="G4103" s="2" t="str">
        <f aca="false">RAW_DATA!G4099</f>
        <v>Bagmati</v>
      </c>
      <c r="H4103" s="4" t="n">
        <f aca="false">RAW_DATA!H4099</f>
        <v>7071.05</v>
      </c>
      <c r="I4103" s="5" t="n">
        <f aca="false">RAW_DATA!I4099</f>
        <v>20</v>
      </c>
      <c r="J4103" s="2" t="str">
        <f aca="false">RAW_DATA!J4099</f>
        <v>No</v>
      </c>
      <c r="K4103" s="15" t="n">
        <f aca="false">IF(AND(F4103&lt;&gt;"",E4103&lt;&gt;""),DATEVALUE(F4103)-DATEVALUE(E4103),"")</f>
        <v>7</v>
      </c>
      <c r="L4103" s="4" t="n">
        <f aca="false">H4103*(1-I4103/100)</f>
        <v>5656.84</v>
      </c>
      <c r="M4103" s="4" t="n">
        <f aca="false">H4103*CALCULATIONS!$B$2</f>
        <v>4242.63</v>
      </c>
      <c r="N4103" s="4" t="n">
        <f aca="false">IF(J4103="Yes",H4103*CALCULATIONS!$B$3,0)</f>
        <v>0</v>
      </c>
      <c r="O4103" s="4" t="n">
        <f aca="false">L4103-M4103-N4103</f>
        <v>1414.21</v>
      </c>
      <c r="P4103" s="16" t="n">
        <f aca="false">IF(L4103&gt;0,O4103/L4103,"")</f>
        <v>0.25</v>
      </c>
    </row>
    <row r="4104" customFormat="false" ht="15" hidden="false" customHeight="false" outlineLevel="0" collapsed="false">
      <c r="A4104" s="2" t="str">
        <f aca="false">RAW_DATA!A4100</f>
        <v>ORD-104099</v>
      </c>
      <c r="B4104" s="2" t="str">
        <f aca="false">RAW_DATA!B4100</f>
        <v>CUST-8804</v>
      </c>
      <c r="C4104" s="2" t="str">
        <f aca="false">RAW_DATA!C4100</f>
        <v>Men</v>
      </c>
      <c r="D4104" s="2" t="str">
        <f aca="false">RAW_DATA!D4100</f>
        <v>MEN-KURTA-001</v>
      </c>
      <c r="E4104" s="14" t="str">
        <f aca="false">RAW_DATA!E4100</f>
        <v>2024-04-26</v>
      </c>
      <c r="F4104" s="14" t="str">
        <f aca="false">RAW_DATA!F4100</f>
        <v>2024-04-28</v>
      </c>
      <c r="G4104" s="2" t="str">
        <f aca="false">RAW_DATA!G4100</f>
        <v>Bagmati</v>
      </c>
      <c r="H4104" s="4" t="n">
        <f aca="false">RAW_DATA!H4100</f>
        <v>7272.55</v>
      </c>
      <c r="I4104" s="5" t="n">
        <f aca="false">RAW_DATA!I4100</f>
        <v>5</v>
      </c>
      <c r="J4104" s="2" t="str">
        <f aca="false">RAW_DATA!J4100</f>
        <v>Yes</v>
      </c>
      <c r="K4104" s="15" t="n">
        <f aca="false">IF(AND(F4104&lt;&gt;"",E4104&lt;&gt;""),DATEVALUE(F4104)-DATEVALUE(E4104),"")</f>
        <v>2</v>
      </c>
      <c r="L4104" s="4" t="n">
        <f aca="false">H4104*(1-I4104/100)</f>
        <v>6908.9225</v>
      </c>
      <c r="M4104" s="4" t="n">
        <f aca="false">H4104*CALCULATIONS!$B$2</f>
        <v>4363.53</v>
      </c>
      <c r="N4104" s="4" t="n">
        <f aca="false">IF(J4104="Yes",H4104*CALCULATIONS!$B$3,0)</f>
        <v>1454.51</v>
      </c>
      <c r="O4104" s="4" t="n">
        <f aca="false">L4104-M4104-N4104</f>
        <v>1090.8825</v>
      </c>
      <c r="P4104" s="16" t="n">
        <f aca="false">IF(L4104&gt;0,O4104/L4104,"")</f>
        <v>0.157894736842105</v>
      </c>
    </row>
    <row r="4105" customFormat="false" ht="15" hidden="false" customHeight="false" outlineLevel="0" collapsed="false">
      <c r="A4105" s="2" t="str">
        <f aca="false">RAW_DATA!A4101</f>
        <v>ORD-104100</v>
      </c>
      <c r="B4105" s="2" t="str">
        <f aca="false">RAW_DATA!B4101</f>
        <v>CUST-3619</v>
      </c>
      <c r="C4105" s="2" t="str">
        <f aca="false">RAW_DATA!C4101</f>
        <v>Kids</v>
      </c>
      <c r="D4105" s="2" t="str">
        <f aca="false">RAW_DATA!D4101</f>
        <v>KID-JACKET-001</v>
      </c>
      <c r="E4105" s="14" t="str">
        <f aca="false">RAW_DATA!E4101</f>
        <v>2024-06-23</v>
      </c>
      <c r="F4105" s="14" t="str">
        <f aca="false">RAW_DATA!F4101</f>
        <v>2024-06-25</v>
      </c>
      <c r="G4105" s="2" t="str">
        <f aca="false">RAW_DATA!G4101</f>
        <v>Sudurpashchim</v>
      </c>
      <c r="H4105" s="4" t="n">
        <f aca="false">RAW_DATA!H4101</f>
        <v>5014.44</v>
      </c>
      <c r="I4105" s="5" t="n">
        <f aca="false">RAW_DATA!I4101</f>
        <v>25</v>
      </c>
      <c r="J4105" s="2" t="str">
        <f aca="false">RAW_DATA!J4101</f>
        <v>No</v>
      </c>
      <c r="K4105" s="15" t="n">
        <f aca="false">IF(AND(F4105&lt;&gt;"",E4105&lt;&gt;""),DATEVALUE(F4105)-DATEVALUE(E4105),"")</f>
        <v>2</v>
      </c>
      <c r="L4105" s="4" t="n">
        <f aca="false">H4105*(1-I4105/100)</f>
        <v>3760.83</v>
      </c>
      <c r="M4105" s="4" t="n">
        <f aca="false">H4105*CALCULATIONS!$B$2</f>
        <v>3008.664</v>
      </c>
      <c r="N4105" s="4" t="n">
        <f aca="false">IF(J4105="Yes",H4105*CALCULATIONS!$B$3,0)</f>
        <v>0</v>
      </c>
      <c r="O4105" s="4" t="n">
        <f aca="false">L4105-M4105-N4105</f>
        <v>752.166</v>
      </c>
      <c r="P4105" s="16" t="n">
        <f aca="false">IF(L4105&gt;0,O4105/L4105,"")</f>
        <v>0.2</v>
      </c>
    </row>
    <row r="4106" customFormat="false" ht="15" hidden="false" customHeight="false" outlineLevel="0" collapsed="false">
      <c r="A4106" s="2" t="str">
        <f aca="false">RAW_DATA!A4102</f>
        <v>ORD-104101</v>
      </c>
      <c r="B4106" s="2" t="str">
        <f aca="false">RAW_DATA!B4102</f>
        <v>CUST-9914</v>
      </c>
      <c r="C4106" s="2" t="str">
        <f aca="false">RAW_DATA!C4102</f>
        <v>Women</v>
      </c>
      <c r="D4106" s="2" t="str">
        <f aca="false">RAW_DATA!D4102</f>
        <v>WOM-SUIT-001</v>
      </c>
      <c r="E4106" s="14" t="str">
        <f aca="false">RAW_DATA!E4102</f>
        <v>2024-12-22</v>
      </c>
      <c r="F4106" s="14" t="str">
        <f aca="false">RAW_DATA!F4102</f>
        <v>2024-12-23</v>
      </c>
      <c r="G4106" s="2" t="str">
        <f aca="false">RAW_DATA!G4102</f>
        <v>Lumbini</v>
      </c>
      <c r="H4106" s="4" t="n">
        <f aca="false">RAW_DATA!H4102</f>
        <v>9294.79</v>
      </c>
      <c r="I4106" s="5" t="n">
        <f aca="false">RAW_DATA!I4102</f>
        <v>10</v>
      </c>
      <c r="J4106" s="2" t="str">
        <f aca="false">RAW_DATA!J4102</f>
        <v>Yes</v>
      </c>
      <c r="K4106" s="15" t="n">
        <f aca="false">IF(AND(F4106&lt;&gt;"",E4106&lt;&gt;""),DATEVALUE(F4106)-DATEVALUE(E4106),"")</f>
        <v>1</v>
      </c>
      <c r="L4106" s="4" t="n">
        <f aca="false">H4106*(1-I4106/100)</f>
        <v>8365.311</v>
      </c>
      <c r="M4106" s="4" t="n">
        <f aca="false">H4106*CALCULATIONS!$B$2</f>
        <v>5576.874</v>
      </c>
      <c r="N4106" s="4" t="n">
        <f aca="false">IF(J4106="Yes",H4106*CALCULATIONS!$B$3,0)</f>
        <v>1858.958</v>
      </c>
      <c r="O4106" s="4" t="n">
        <f aca="false">L4106-M4106-N4106</f>
        <v>929.479000000001</v>
      </c>
      <c r="P4106" s="16" t="n">
        <f aca="false">IF(L4106&gt;0,O4106/L4106,"")</f>
        <v>0.111111111111111</v>
      </c>
    </row>
    <row r="4107" customFormat="false" ht="15" hidden="false" customHeight="false" outlineLevel="0" collapsed="false">
      <c r="A4107" s="2" t="str">
        <f aca="false">RAW_DATA!A4103</f>
        <v>ORD-104102</v>
      </c>
      <c r="B4107" s="2" t="str">
        <f aca="false">RAW_DATA!B4103</f>
        <v>CUST-2399</v>
      </c>
      <c r="C4107" s="2" t="str">
        <f aca="false">RAW_DATA!C4103</f>
        <v>Women</v>
      </c>
      <c r="D4107" s="2" t="str">
        <f aca="false">RAW_DATA!D4103</f>
        <v>WOM-KURTA-001</v>
      </c>
      <c r="E4107" s="14" t="str">
        <f aca="false">RAW_DATA!E4103</f>
        <v>2024-01-15</v>
      </c>
      <c r="F4107" s="14" t="str">
        <f aca="false">RAW_DATA!F4103</f>
        <v>2024-01-21</v>
      </c>
      <c r="G4107" s="2" t="str">
        <f aca="false">RAW_DATA!G4103</f>
        <v>Gandaki</v>
      </c>
      <c r="H4107" s="4" t="n">
        <f aca="false">RAW_DATA!H4103</f>
        <v>2685.78</v>
      </c>
      <c r="I4107" s="5" t="n">
        <f aca="false">RAW_DATA!I4103</f>
        <v>15</v>
      </c>
      <c r="J4107" s="2" t="str">
        <f aca="false">RAW_DATA!J4103</f>
        <v>No</v>
      </c>
      <c r="K4107" s="15" t="n">
        <f aca="false">IF(AND(F4107&lt;&gt;"",E4107&lt;&gt;""),DATEVALUE(F4107)-DATEVALUE(E4107),"")</f>
        <v>6</v>
      </c>
      <c r="L4107" s="4" t="n">
        <f aca="false">H4107*(1-I4107/100)</f>
        <v>2282.913</v>
      </c>
      <c r="M4107" s="4" t="n">
        <f aca="false">H4107*CALCULATIONS!$B$2</f>
        <v>1611.468</v>
      </c>
      <c r="N4107" s="4" t="n">
        <f aca="false">IF(J4107="Yes",H4107*CALCULATIONS!$B$3,0)</f>
        <v>0</v>
      </c>
      <c r="O4107" s="4" t="n">
        <f aca="false">L4107-M4107-N4107</f>
        <v>671.445</v>
      </c>
      <c r="P4107" s="16" t="n">
        <f aca="false">IF(L4107&gt;0,O4107/L4107,"")</f>
        <v>0.294117647058824</v>
      </c>
    </row>
    <row r="4108" customFormat="false" ht="15" hidden="false" customHeight="false" outlineLevel="0" collapsed="false">
      <c r="A4108" s="2" t="str">
        <f aca="false">RAW_DATA!A4104</f>
        <v>ORD-104103</v>
      </c>
      <c r="B4108" s="2" t="str">
        <f aca="false">RAW_DATA!B4104</f>
        <v>CUST-6297</v>
      </c>
      <c r="C4108" s="2" t="str">
        <f aca="false">RAW_DATA!C4104</f>
        <v>Kids</v>
      </c>
      <c r="D4108" s="2" t="str">
        <f aca="false">RAW_DATA!D4104</f>
        <v>KID-FROCK-001</v>
      </c>
      <c r="E4108" s="14" t="str">
        <f aca="false">RAW_DATA!E4104</f>
        <v>2024-05-22</v>
      </c>
      <c r="F4108" s="14" t="str">
        <f aca="false">RAW_DATA!F4104</f>
        <v>2024-05-26</v>
      </c>
      <c r="G4108" s="2" t="str">
        <f aca="false">RAW_DATA!G4104</f>
        <v>Gandaki</v>
      </c>
      <c r="H4108" s="4" t="n">
        <f aca="false">RAW_DATA!H4104</f>
        <v>11412.48</v>
      </c>
      <c r="I4108" s="5" t="n">
        <f aca="false">RAW_DATA!I4104</f>
        <v>30</v>
      </c>
      <c r="J4108" s="2" t="str">
        <f aca="false">RAW_DATA!J4104</f>
        <v>No</v>
      </c>
      <c r="K4108" s="15" t="n">
        <f aca="false">IF(AND(F4108&lt;&gt;"",E4108&lt;&gt;""),DATEVALUE(F4108)-DATEVALUE(E4108),"")</f>
        <v>4</v>
      </c>
      <c r="L4108" s="4" t="n">
        <f aca="false">H4108*(1-I4108/100)</f>
        <v>7988.736</v>
      </c>
      <c r="M4108" s="4" t="n">
        <f aca="false">H4108*CALCULATIONS!$B$2</f>
        <v>6847.488</v>
      </c>
      <c r="N4108" s="4" t="n">
        <f aca="false">IF(J4108="Yes",H4108*CALCULATIONS!$B$3,0)</f>
        <v>0</v>
      </c>
      <c r="O4108" s="4" t="n">
        <f aca="false">L4108-M4108-N4108</f>
        <v>1141.248</v>
      </c>
      <c r="P4108" s="16" t="n">
        <f aca="false">IF(L4108&gt;0,O4108/L4108,"")</f>
        <v>0.142857142857143</v>
      </c>
    </row>
    <row r="4109" customFormat="false" ht="15" hidden="false" customHeight="false" outlineLevel="0" collapsed="false">
      <c r="A4109" s="2" t="str">
        <f aca="false">RAW_DATA!A4105</f>
        <v>ORD-104104</v>
      </c>
      <c r="B4109" s="2" t="str">
        <f aca="false">RAW_DATA!B4105</f>
        <v>CUST-9455</v>
      </c>
      <c r="C4109" s="2" t="str">
        <f aca="false">RAW_DATA!C4105</f>
        <v>Women</v>
      </c>
      <c r="D4109" s="2" t="str">
        <f aca="false">RAW_DATA!D4105</f>
        <v>WOM-KURTA-001</v>
      </c>
      <c r="E4109" s="14" t="str">
        <f aca="false">RAW_DATA!E4105</f>
        <v>2024-06-16</v>
      </c>
      <c r="F4109" s="14" t="str">
        <f aca="false">RAW_DATA!F4105</f>
        <v>2024-06-25</v>
      </c>
      <c r="G4109" s="2" t="str">
        <f aca="false">RAW_DATA!G4105</f>
        <v>Bagmati</v>
      </c>
      <c r="H4109" s="4" t="n">
        <f aca="false">RAW_DATA!H4105</f>
        <v>1593.1</v>
      </c>
      <c r="I4109" s="5" t="n">
        <f aca="false">RAW_DATA!I4105</f>
        <v>5</v>
      </c>
      <c r="J4109" s="2" t="str">
        <f aca="false">RAW_DATA!J4105</f>
        <v>No</v>
      </c>
      <c r="K4109" s="15" t="n">
        <f aca="false">IF(AND(F4109&lt;&gt;"",E4109&lt;&gt;""),DATEVALUE(F4109)-DATEVALUE(E4109),"")</f>
        <v>9</v>
      </c>
      <c r="L4109" s="4" t="n">
        <f aca="false">H4109*(1-I4109/100)</f>
        <v>1513.445</v>
      </c>
      <c r="M4109" s="4" t="n">
        <f aca="false">H4109*CALCULATIONS!$B$2</f>
        <v>955.86</v>
      </c>
      <c r="N4109" s="4" t="n">
        <f aca="false">IF(J4109="Yes",H4109*CALCULATIONS!$B$3,0)</f>
        <v>0</v>
      </c>
      <c r="O4109" s="4" t="n">
        <f aca="false">L4109-M4109-N4109</f>
        <v>557.585</v>
      </c>
      <c r="P4109" s="16" t="n">
        <f aca="false">IF(L4109&gt;0,O4109/L4109,"")</f>
        <v>0.368421052631579</v>
      </c>
    </row>
    <row r="4110" customFormat="false" ht="15" hidden="false" customHeight="false" outlineLevel="0" collapsed="false">
      <c r="A4110" s="2" t="str">
        <f aca="false">RAW_DATA!A4106</f>
        <v>ORD-104105</v>
      </c>
      <c r="B4110" s="2" t="str">
        <f aca="false">RAW_DATA!B4106</f>
        <v>CUST-1225</v>
      </c>
      <c r="C4110" s="2" t="str">
        <f aca="false">RAW_DATA!C4106</f>
        <v>Women</v>
      </c>
      <c r="D4110" s="2" t="str">
        <f aca="false">RAW_DATA!D4106</f>
        <v>WOM-BLOUSE-001</v>
      </c>
      <c r="E4110" s="14" t="str">
        <f aca="false">RAW_DATA!E4106</f>
        <v>2024-11-13</v>
      </c>
      <c r="F4110" s="14" t="str">
        <f aca="false">RAW_DATA!F4106</f>
        <v>2024-11-14</v>
      </c>
      <c r="G4110" s="2" t="str">
        <f aca="false">RAW_DATA!G4106</f>
        <v>Bagmati</v>
      </c>
      <c r="H4110" s="4" t="n">
        <f aca="false">RAW_DATA!H4106</f>
        <v>6959.46</v>
      </c>
      <c r="I4110" s="5" t="n">
        <f aca="false">RAW_DATA!I4106</f>
        <v>10</v>
      </c>
      <c r="J4110" s="2" t="str">
        <f aca="false">RAW_DATA!J4106</f>
        <v>Yes</v>
      </c>
      <c r="K4110" s="15" t="n">
        <f aca="false">IF(AND(F4110&lt;&gt;"",E4110&lt;&gt;""),DATEVALUE(F4110)-DATEVALUE(E4110),"")</f>
        <v>1</v>
      </c>
      <c r="L4110" s="4" t="n">
        <f aca="false">H4110*(1-I4110/100)</f>
        <v>6263.514</v>
      </c>
      <c r="M4110" s="4" t="n">
        <f aca="false">H4110*CALCULATIONS!$B$2</f>
        <v>4175.676</v>
      </c>
      <c r="N4110" s="4" t="n">
        <f aca="false">IF(J4110="Yes",H4110*CALCULATIONS!$B$3,0)</f>
        <v>1391.892</v>
      </c>
      <c r="O4110" s="4" t="n">
        <f aca="false">L4110-M4110-N4110</f>
        <v>695.946000000001</v>
      </c>
      <c r="P4110" s="16" t="n">
        <f aca="false">IF(L4110&gt;0,O4110/L4110,"")</f>
        <v>0.111111111111111</v>
      </c>
    </row>
    <row r="4111" customFormat="false" ht="15" hidden="false" customHeight="false" outlineLevel="0" collapsed="false">
      <c r="A4111" s="2" t="str">
        <f aca="false">RAW_DATA!A4107</f>
        <v>ORD-104106</v>
      </c>
      <c r="B4111" s="2" t="str">
        <f aca="false">RAW_DATA!B4107</f>
        <v>CUST-2098</v>
      </c>
      <c r="C4111" s="2" t="str">
        <f aca="false">RAW_DATA!C4107</f>
        <v>Kids</v>
      </c>
      <c r="D4111" s="2" t="str">
        <f aca="false">RAW_DATA!D4107</f>
        <v>KID-ONESIE-001</v>
      </c>
      <c r="E4111" s="14" t="str">
        <f aca="false">RAW_DATA!E4107</f>
        <v>2024-01-02</v>
      </c>
      <c r="F4111" s="14" t="str">
        <f aca="false">RAW_DATA!F4107</f>
        <v>2024-01-12</v>
      </c>
      <c r="G4111" s="2" t="str">
        <f aca="false">RAW_DATA!G4107</f>
        <v>Gandaki</v>
      </c>
      <c r="H4111" s="4" t="n">
        <f aca="false">RAW_DATA!H4107</f>
        <v>12018.3</v>
      </c>
      <c r="I4111" s="5" t="n">
        <f aca="false">RAW_DATA!I4107</f>
        <v>0</v>
      </c>
      <c r="J4111" s="2" t="str">
        <f aca="false">RAW_DATA!J4107</f>
        <v>No</v>
      </c>
      <c r="K4111" s="15" t="n">
        <f aca="false">IF(AND(F4111&lt;&gt;"",E4111&lt;&gt;""),DATEVALUE(F4111)-DATEVALUE(E4111),"")</f>
        <v>10</v>
      </c>
      <c r="L4111" s="4" t="n">
        <f aca="false">H4111*(1-I4111/100)</f>
        <v>12018.3</v>
      </c>
      <c r="M4111" s="4" t="n">
        <f aca="false">H4111*CALCULATIONS!$B$2</f>
        <v>7210.98</v>
      </c>
      <c r="N4111" s="4" t="n">
        <f aca="false">IF(J4111="Yes",H4111*CALCULATIONS!$B$3,0)</f>
        <v>0</v>
      </c>
      <c r="O4111" s="4" t="n">
        <f aca="false">L4111-M4111-N4111</f>
        <v>4807.32</v>
      </c>
      <c r="P4111" s="16" t="n">
        <f aca="false">IF(L4111&gt;0,O4111/L4111,"")</f>
        <v>0.4</v>
      </c>
    </row>
    <row r="4112" customFormat="false" ht="15" hidden="false" customHeight="false" outlineLevel="0" collapsed="false">
      <c r="A4112" s="2" t="str">
        <f aca="false">RAW_DATA!A4108</f>
        <v>ORD-104107</v>
      </c>
      <c r="B4112" s="2" t="str">
        <f aca="false">RAW_DATA!B4108</f>
        <v>CUST-1771</v>
      </c>
      <c r="C4112" s="2" t="str">
        <f aca="false">RAW_DATA!C4108</f>
        <v>Women</v>
      </c>
      <c r="D4112" s="2" t="str">
        <f aca="false">RAW_DATA!D4108</f>
        <v>WOM-KURTA-001</v>
      </c>
      <c r="E4112" s="14" t="str">
        <f aca="false">RAW_DATA!E4108</f>
        <v>2024-03-03</v>
      </c>
      <c r="F4112" s="14" t="str">
        <f aca="false">RAW_DATA!F4108</f>
        <v>2024-03-16</v>
      </c>
      <c r="G4112" s="2" t="str">
        <f aca="false">RAW_DATA!G4108</f>
        <v>Bagmati</v>
      </c>
      <c r="H4112" s="4" t="n">
        <f aca="false">RAW_DATA!H4108</f>
        <v>11146.55</v>
      </c>
      <c r="I4112" s="5" t="n">
        <f aca="false">RAW_DATA!I4108</f>
        <v>30</v>
      </c>
      <c r="J4112" s="2" t="str">
        <f aca="false">RAW_DATA!J4108</f>
        <v>No</v>
      </c>
      <c r="K4112" s="15" t="n">
        <f aca="false">IF(AND(F4112&lt;&gt;"",E4112&lt;&gt;""),DATEVALUE(F4112)-DATEVALUE(E4112),"")</f>
        <v>13</v>
      </c>
      <c r="L4112" s="4" t="n">
        <f aca="false">H4112*(1-I4112/100)</f>
        <v>7802.585</v>
      </c>
      <c r="M4112" s="4" t="n">
        <f aca="false">H4112*CALCULATIONS!$B$2</f>
        <v>6687.93</v>
      </c>
      <c r="N4112" s="4" t="n">
        <f aca="false">IF(J4112="Yes",H4112*CALCULATIONS!$B$3,0)</f>
        <v>0</v>
      </c>
      <c r="O4112" s="4" t="n">
        <f aca="false">L4112-M4112-N4112</f>
        <v>1114.655</v>
      </c>
      <c r="P4112" s="16" t="n">
        <f aca="false">IF(L4112&gt;0,O4112/L4112,"")</f>
        <v>0.142857142857143</v>
      </c>
    </row>
    <row r="4113" customFormat="false" ht="15" hidden="false" customHeight="false" outlineLevel="0" collapsed="false">
      <c r="A4113" s="2" t="str">
        <f aca="false">RAW_DATA!A4109</f>
        <v>ORD-104108</v>
      </c>
      <c r="B4113" s="2" t="str">
        <f aca="false">RAW_DATA!B4109</f>
        <v>CUST-9867</v>
      </c>
      <c r="C4113" s="2" t="str">
        <f aca="false">RAW_DATA!C4109</f>
        <v>Women</v>
      </c>
      <c r="D4113" s="2" t="str">
        <f aca="false">RAW_DATA!D4109</f>
        <v>WOM-CARDIGAN-001</v>
      </c>
      <c r="E4113" s="14" t="str">
        <f aca="false">RAW_DATA!E4109</f>
        <v>2024-12-24</v>
      </c>
      <c r="F4113" s="14" t="str">
        <f aca="false">RAW_DATA!F4109</f>
        <v>2025-01-01</v>
      </c>
      <c r="G4113" s="2" t="str">
        <f aca="false">RAW_DATA!G4109</f>
        <v>Madhesh</v>
      </c>
      <c r="H4113" s="4" t="n">
        <f aca="false">RAW_DATA!H4109</f>
        <v>5568.45</v>
      </c>
      <c r="I4113" s="5" t="n">
        <f aca="false">RAW_DATA!I4109</f>
        <v>25</v>
      </c>
      <c r="J4113" s="2" t="str">
        <f aca="false">RAW_DATA!J4109</f>
        <v>No</v>
      </c>
      <c r="K4113" s="15" t="n">
        <f aca="false">IF(AND(F4113&lt;&gt;"",E4113&lt;&gt;""),DATEVALUE(F4113)-DATEVALUE(E4113),"")</f>
        <v>8</v>
      </c>
      <c r="L4113" s="4" t="n">
        <f aca="false">H4113*(1-I4113/100)</f>
        <v>4176.3375</v>
      </c>
      <c r="M4113" s="4" t="n">
        <f aca="false">H4113*CALCULATIONS!$B$2</f>
        <v>3341.07</v>
      </c>
      <c r="N4113" s="4" t="n">
        <f aca="false">IF(J4113="Yes",H4113*CALCULATIONS!$B$3,0)</f>
        <v>0</v>
      </c>
      <c r="O4113" s="4" t="n">
        <f aca="false">L4113-M4113-N4113</f>
        <v>835.2675</v>
      </c>
      <c r="P4113" s="16" t="n">
        <f aca="false">IF(L4113&gt;0,O4113/L4113,"")</f>
        <v>0.2</v>
      </c>
    </row>
    <row r="4114" customFormat="false" ht="15" hidden="false" customHeight="false" outlineLevel="0" collapsed="false">
      <c r="A4114" s="2" t="str">
        <f aca="false">RAW_DATA!A4110</f>
        <v>ORD-104109</v>
      </c>
      <c r="B4114" s="2" t="str">
        <f aca="false">RAW_DATA!B4110</f>
        <v>CUST-8171</v>
      </c>
      <c r="C4114" s="2" t="str">
        <f aca="false">RAW_DATA!C4110</f>
        <v>Men</v>
      </c>
      <c r="D4114" s="2" t="str">
        <f aca="false">RAW_DATA!D4110</f>
        <v>MEN-SHIRT-001</v>
      </c>
      <c r="E4114" s="14" t="str">
        <f aca="false">RAW_DATA!E4110</f>
        <v>2024-06-04</v>
      </c>
      <c r="F4114" s="14" t="str">
        <f aca="false">RAW_DATA!F4110</f>
        <v>2024-06-08</v>
      </c>
      <c r="G4114" s="2" t="str">
        <f aca="false">RAW_DATA!G4110</f>
        <v>Gandaki</v>
      </c>
      <c r="H4114" s="4" t="n">
        <f aca="false">RAW_DATA!H4110</f>
        <v>11419.32</v>
      </c>
      <c r="I4114" s="5" t="n">
        <f aca="false">RAW_DATA!I4110</f>
        <v>20</v>
      </c>
      <c r="J4114" s="2" t="str">
        <f aca="false">RAW_DATA!J4110</f>
        <v>No</v>
      </c>
      <c r="K4114" s="15" t="n">
        <f aca="false">IF(AND(F4114&lt;&gt;"",E4114&lt;&gt;""),DATEVALUE(F4114)-DATEVALUE(E4114),"")</f>
        <v>4</v>
      </c>
      <c r="L4114" s="4" t="n">
        <f aca="false">H4114*(1-I4114/100)</f>
        <v>9135.456</v>
      </c>
      <c r="M4114" s="4" t="n">
        <f aca="false">H4114*CALCULATIONS!$B$2</f>
        <v>6851.592</v>
      </c>
      <c r="N4114" s="4" t="n">
        <f aca="false">IF(J4114="Yes",H4114*CALCULATIONS!$B$3,0)</f>
        <v>0</v>
      </c>
      <c r="O4114" s="4" t="n">
        <f aca="false">L4114-M4114-N4114</f>
        <v>2283.864</v>
      </c>
      <c r="P4114" s="16" t="n">
        <f aca="false">IF(L4114&gt;0,O4114/L4114,"")</f>
        <v>0.25</v>
      </c>
    </row>
    <row r="4115" customFormat="false" ht="15" hidden="false" customHeight="false" outlineLevel="0" collapsed="false">
      <c r="A4115" s="2" t="str">
        <f aca="false">RAW_DATA!A4111</f>
        <v>ORD-104110</v>
      </c>
      <c r="B4115" s="2" t="str">
        <f aca="false">RAW_DATA!B4111</f>
        <v>CUST-8032</v>
      </c>
      <c r="C4115" s="2" t="str">
        <f aca="false">RAW_DATA!C4111</f>
        <v>Men</v>
      </c>
      <c r="D4115" s="2" t="str">
        <f aca="false">RAW_DATA!D4111</f>
        <v>MEN-JEANS-002</v>
      </c>
      <c r="E4115" s="14" t="str">
        <f aca="false">RAW_DATA!E4111</f>
        <v>2024-07-20</v>
      </c>
      <c r="F4115" s="14" t="str">
        <f aca="false">RAW_DATA!F4111</f>
        <v>2024-07-22</v>
      </c>
      <c r="G4115" s="2" t="str">
        <f aca="false">RAW_DATA!G4111</f>
        <v>Madhesh</v>
      </c>
      <c r="H4115" s="4" t="n">
        <f aca="false">RAW_DATA!H4111</f>
        <v>4723.38</v>
      </c>
      <c r="I4115" s="5" t="n">
        <f aca="false">RAW_DATA!I4111</f>
        <v>20</v>
      </c>
      <c r="J4115" s="2" t="str">
        <f aca="false">RAW_DATA!J4111</f>
        <v>Yes</v>
      </c>
      <c r="K4115" s="15" t="n">
        <f aca="false">IF(AND(F4115&lt;&gt;"",E4115&lt;&gt;""),DATEVALUE(F4115)-DATEVALUE(E4115),"")</f>
        <v>2</v>
      </c>
      <c r="L4115" s="4" t="n">
        <f aca="false">H4115*(1-I4115/100)</f>
        <v>3778.704</v>
      </c>
      <c r="M4115" s="4" t="n">
        <f aca="false">H4115*CALCULATIONS!$B$2</f>
        <v>2834.028</v>
      </c>
      <c r="N4115" s="4" t="n">
        <f aca="false">IF(J4115="Yes",H4115*CALCULATIONS!$B$3,0)</f>
        <v>944.676</v>
      </c>
      <c r="O4115" s="4" t="n">
        <f aca="false">L4115-M4115-N4115</f>
        <v>0</v>
      </c>
      <c r="P4115" s="16" t="n">
        <f aca="false">IF(L4115&gt;0,O4115/L4115,"")</f>
        <v>0</v>
      </c>
    </row>
    <row r="4116" customFormat="false" ht="15" hidden="false" customHeight="false" outlineLevel="0" collapsed="false">
      <c r="A4116" s="2" t="str">
        <f aca="false">RAW_DATA!A4112</f>
        <v>ORD-104111</v>
      </c>
      <c r="B4116" s="2" t="str">
        <f aca="false">RAW_DATA!B4112</f>
        <v>CUST-4702</v>
      </c>
      <c r="C4116" s="2" t="str">
        <f aca="false">RAW_DATA!C4112</f>
        <v>Kids</v>
      </c>
      <c r="D4116" s="2" t="str">
        <f aca="false">RAW_DATA!D4112</f>
        <v>KID-FROCK-001</v>
      </c>
      <c r="E4116" s="14" t="str">
        <f aca="false">RAW_DATA!E4112</f>
        <v>2024-12-19</v>
      </c>
      <c r="F4116" s="14" t="str">
        <f aca="false">RAW_DATA!F4112</f>
        <v>2024-12-22</v>
      </c>
      <c r="G4116" s="2" t="str">
        <f aca="false">RAW_DATA!G4112</f>
        <v>Gandaki</v>
      </c>
      <c r="H4116" s="4" t="n">
        <f aca="false">RAW_DATA!H4112</f>
        <v>4676.47</v>
      </c>
      <c r="I4116" s="5" t="n">
        <f aca="false">RAW_DATA!I4112</f>
        <v>0</v>
      </c>
      <c r="J4116" s="2" t="str">
        <f aca="false">RAW_DATA!J4112</f>
        <v>No</v>
      </c>
      <c r="K4116" s="15" t="n">
        <f aca="false">IF(AND(F4116&lt;&gt;"",E4116&lt;&gt;""),DATEVALUE(F4116)-DATEVALUE(E4116),"")</f>
        <v>3</v>
      </c>
      <c r="L4116" s="4" t="n">
        <f aca="false">H4116*(1-I4116/100)</f>
        <v>4676.47</v>
      </c>
      <c r="M4116" s="4" t="n">
        <f aca="false">H4116*CALCULATIONS!$B$2</f>
        <v>2805.882</v>
      </c>
      <c r="N4116" s="4" t="n">
        <f aca="false">IF(J4116="Yes",H4116*CALCULATIONS!$B$3,0)</f>
        <v>0</v>
      </c>
      <c r="O4116" s="4" t="n">
        <f aca="false">L4116-M4116-N4116</f>
        <v>1870.588</v>
      </c>
      <c r="P4116" s="16" t="n">
        <f aca="false">IF(L4116&gt;0,O4116/L4116,"")</f>
        <v>0.4</v>
      </c>
    </row>
    <row r="4117" customFormat="false" ht="15" hidden="false" customHeight="false" outlineLevel="0" collapsed="false">
      <c r="A4117" s="2" t="str">
        <f aca="false">RAW_DATA!A4113</f>
        <v>ORD-104112</v>
      </c>
      <c r="B4117" s="2" t="str">
        <f aca="false">RAW_DATA!B4113</f>
        <v>CUST-7575</v>
      </c>
      <c r="C4117" s="2" t="str">
        <f aca="false">RAW_DATA!C4113</f>
        <v>Women</v>
      </c>
      <c r="D4117" s="2" t="str">
        <f aca="false">RAW_DATA!D4113</f>
        <v>WOM-JEANS-001</v>
      </c>
      <c r="E4117" s="14" t="str">
        <f aca="false">RAW_DATA!E4113</f>
        <v>2024-12-15</v>
      </c>
      <c r="F4117" s="14" t="str">
        <f aca="false">RAW_DATA!F4113</f>
        <v>2024-12-28</v>
      </c>
      <c r="G4117" s="2" t="str">
        <f aca="false">RAW_DATA!G4113</f>
        <v>Lumbini</v>
      </c>
      <c r="H4117" s="4" t="n">
        <f aca="false">RAW_DATA!H4113</f>
        <v>13742.92</v>
      </c>
      <c r="I4117" s="5" t="n">
        <f aca="false">RAW_DATA!I4113</f>
        <v>10</v>
      </c>
      <c r="J4117" s="2" t="str">
        <f aca="false">RAW_DATA!J4113</f>
        <v>No</v>
      </c>
      <c r="K4117" s="15" t="n">
        <f aca="false">IF(AND(F4117&lt;&gt;"",E4117&lt;&gt;""),DATEVALUE(F4117)-DATEVALUE(E4117),"")</f>
        <v>13</v>
      </c>
      <c r="L4117" s="4" t="n">
        <f aca="false">H4117*(1-I4117/100)</f>
        <v>12368.628</v>
      </c>
      <c r="M4117" s="4" t="n">
        <f aca="false">H4117*CALCULATIONS!$B$2</f>
        <v>8245.752</v>
      </c>
      <c r="N4117" s="4" t="n">
        <f aca="false">IF(J4117="Yes",H4117*CALCULATIONS!$B$3,0)</f>
        <v>0</v>
      </c>
      <c r="O4117" s="4" t="n">
        <f aca="false">L4117-M4117-N4117</f>
        <v>4122.876</v>
      </c>
      <c r="P4117" s="16" t="n">
        <f aca="false">IF(L4117&gt;0,O4117/L4117,"")</f>
        <v>0.333333333333333</v>
      </c>
    </row>
    <row r="4118" customFormat="false" ht="15" hidden="false" customHeight="false" outlineLevel="0" collapsed="false">
      <c r="A4118" s="2" t="str">
        <f aca="false">RAW_DATA!A4114</f>
        <v>ORD-104113</v>
      </c>
      <c r="B4118" s="2" t="str">
        <f aca="false">RAW_DATA!B4114</f>
        <v>CUST-5694</v>
      </c>
      <c r="C4118" s="2" t="str">
        <f aca="false">RAW_DATA!C4114</f>
        <v>Men</v>
      </c>
      <c r="D4118" s="2" t="str">
        <f aca="false">RAW_DATA!D4114</f>
        <v>MEN-TSHIRT-001</v>
      </c>
      <c r="E4118" s="14" t="str">
        <f aca="false">RAW_DATA!E4114</f>
        <v>2024-05-31</v>
      </c>
      <c r="F4118" s="14" t="str">
        <f aca="false">RAW_DATA!F4114</f>
        <v>2024-06-06</v>
      </c>
      <c r="G4118" s="2" t="str">
        <f aca="false">RAW_DATA!G4114</f>
        <v>Karnali</v>
      </c>
      <c r="H4118" s="4" t="n">
        <f aca="false">RAW_DATA!H4114</f>
        <v>10104.79</v>
      </c>
      <c r="I4118" s="5" t="n">
        <f aca="false">RAW_DATA!I4114</f>
        <v>10</v>
      </c>
      <c r="J4118" s="2" t="str">
        <f aca="false">RAW_DATA!J4114</f>
        <v>No</v>
      </c>
      <c r="K4118" s="15" t="n">
        <f aca="false">IF(AND(F4118&lt;&gt;"",E4118&lt;&gt;""),DATEVALUE(F4118)-DATEVALUE(E4118),"")</f>
        <v>6</v>
      </c>
      <c r="L4118" s="4" t="n">
        <f aca="false">H4118*(1-I4118/100)</f>
        <v>9094.311</v>
      </c>
      <c r="M4118" s="4" t="n">
        <f aca="false">H4118*CALCULATIONS!$B$2</f>
        <v>6062.874</v>
      </c>
      <c r="N4118" s="4" t="n">
        <f aca="false">IF(J4118="Yes",H4118*CALCULATIONS!$B$3,0)</f>
        <v>0</v>
      </c>
      <c r="O4118" s="4" t="n">
        <f aca="false">L4118-M4118-N4118</f>
        <v>3031.437</v>
      </c>
      <c r="P4118" s="16" t="n">
        <f aca="false">IF(L4118&gt;0,O4118/L4118,"")</f>
        <v>0.333333333333333</v>
      </c>
    </row>
    <row r="4119" customFormat="false" ht="15" hidden="false" customHeight="false" outlineLevel="0" collapsed="false">
      <c r="A4119" s="2" t="str">
        <f aca="false">RAW_DATA!A4115</f>
        <v>ORD-104114</v>
      </c>
      <c r="B4119" s="2" t="str">
        <f aca="false">RAW_DATA!B4115</f>
        <v>CUST-7872</v>
      </c>
      <c r="C4119" s="2" t="str">
        <f aca="false">RAW_DATA!C4115</f>
        <v>Men</v>
      </c>
      <c r="D4119" s="2" t="str">
        <f aca="false">RAW_DATA!D4115</f>
        <v>MEN-POLO-001</v>
      </c>
      <c r="E4119" s="14" t="str">
        <f aca="false">RAW_DATA!E4115</f>
        <v>2024-12-13</v>
      </c>
      <c r="F4119" s="14" t="str">
        <f aca="false">RAW_DATA!F4115</f>
        <v>2024-12-19</v>
      </c>
      <c r="G4119" s="2" t="str">
        <f aca="false">RAW_DATA!G4115</f>
        <v>Madhesh</v>
      </c>
      <c r="H4119" s="4" t="n">
        <f aca="false">RAW_DATA!H4115</f>
        <v>6903.49</v>
      </c>
      <c r="I4119" s="5" t="n">
        <f aca="false">RAW_DATA!I4115</f>
        <v>0</v>
      </c>
      <c r="J4119" s="2" t="str">
        <f aca="false">RAW_DATA!J4115</f>
        <v>No</v>
      </c>
      <c r="K4119" s="15" t="n">
        <f aca="false">IF(AND(F4119&lt;&gt;"",E4119&lt;&gt;""),DATEVALUE(F4119)-DATEVALUE(E4119),"")</f>
        <v>6</v>
      </c>
      <c r="L4119" s="4" t="n">
        <f aca="false">H4119*(1-I4119/100)</f>
        <v>6903.49</v>
      </c>
      <c r="M4119" s="4" t="n">
        <f aca="false">H4119*CALCULATIONS!$B$2</f>
        <v>4142.094</v>
      </c>
      <c r="N4119" s="4" t="n">
        <f aca="false">IF(J4119="Yes",H4119*CALCULATIONS!$B$3,0)</f>
        <v>0</v>
      </c>
      <c r="O4119" s="4" t="n">
        <f aca="false">L4119-M4119-N4119</f>
        <v>2761.396</v>
      </c>
      <c r="P4119" s="16" t="n">
        <f aca="false">IF(L4119&gt;0,O4119/L4119,"")</f>
        <v>0.4</v>
      </c>
    </row>
    <row r="4120" customFormat="false" ht="15" hidden="false" customHeight="false" outlineLevel="0" collapsed="false">
      <c r="A4120" s="2" t="str">
        <f aca="false">RAW_DATA!A4116</f>
        <v>ORD-104115</v>
      </c>
      <c r="B4120" s="2" t="str">
        <f aca="false">RAW_DATA!B4116</f>
        <v>CUST-7476</v>
      </c>
      <c r="C4120" s="2" t="str">
        <f aca="false">RAW_DATA!C4116</f>
        <v>Women</v>
      </c>
      <c r="D4120" s="2" t="str">
        <f aca="false">RAW_DATA!D4116</f>
        <v>WOM-BLOUSE-001</v>
      </c>
      <c r="E4120" s="14" t="str">
        <f aca="false">RAW_DATA!E4116</f>
        <v>2024-02-08</v>
      </c>
      <c r="F4120" s="14" t="str">
        <f aca="false">RAW_DATA!F4116</f>
        <v>2024-02-21</v>
      </c>
      <c r="G4120" s="2" t="str">
        <f aca="false">RAW_DATA!G4116</f>
        <v>Gandaki</v>
      </c>
      <c r="H4120" s="4" t="n">
        <f aca="false">RAW_DATA!H4116</f>
        <v>4425.63</v>
      </c>
      <c r="I4120" s="5" t="n">
        <f aca="false">RAW_DATA!I4116</f>
        <v>15</v>
      </c>
      <c r="J4120" s="2" t="str">
        <f aca="false">RAW_DATA!J4116</f>
        <v>Yes</v>
      </c>
      <c r="K4120" s="15" t="n">
        <f aca="false">IF(AND(F4120&lt;&gt;"",E4120&lt;&gt;""),DATEVALUE(F4120)-DATEVALUE(E4120),"")</f>
        <v>13</v>
      </c>
      <c r="L4120" s="4" t="n">
        <f aca="false">H4120*(1-I4120/100)</f>
        <v>3761.7855</v>
      </c>
      <c r="M4120" s="4" t="n">
        <f aca="false">H4120*CALCULATIONS!$B$2</f>
        <v>2655.378</v>
      </c>
      <c r="N4120" s="4" t="n">
        <f aca="false">IF(J4120="Yes",H4120*CALCULATIONS!$B$3,0)</f>
        <v>885.126</v>
      </c>
      <c r="O4120" s="4" t="n">
        <f aca="false">L4120-M4120-N4120</f>
        <v>221.2815</v>
      </c>
      <c r="P4120" s="16" t="n">
        <f aca="false">IF(L4120&gt;0,O4120/L4120,"")</f>
        <v>0.0588235294117646</v>
      </c>
    </row>
    <row r="4121" customFormat="false" ht="15" hidden="false" customHeight="false" outlineLevel="0" collapsed="false">
      <c r="A4121" s="2" t="str">
        <f aca="false">RAW_DATA!A4117</f>
        <v>ORD-104116</v>
      </c>
      <c r="B4121" s="2" t="str">
        <f aca="false">RAW_DATA!B4117</f>
        <v>CUST-4869</v>
      </c>
      <c r="C4121" s="2" t="str">
        <f aca="false">RAW_DATA!C4117</f>
        <v>Women</v>
      </c>
      <c r="D4121" s="2" t="str">
        <f aca="false">RAW_DATA!D4117</f>
        <v>WOM-LEHENGA-001</v>
      </c>
      <c r="E4121" s="14" t="str">
        <f aca="false">RAW_DATA!E4117</f>
        <v>2024-05-28</v>
      </c>
      <c r="F4121" s="14" t="str">
        <f aca="false">RAW_DATA!F4117</f>
        <v>2024-06-10</v>
      </c>
      <c r="G4121" s="2" t="str">
        <f aca="false">RAW_DATA!G4117</f>
        <v>Madhesh</v>
      </c>
      <c r="H4121" s="4" t="n">
        <f aca="false">RAW_DATA!H4117</f>
        <v>14685.89</v>
      </c>
      <c r="I4121" s="5" t="n">
        <f aca="false">RAW_DATA!I4117</f>
        <v>5</v>
      </c>
      <c r="J4121" s="2" t="str">
        <f aca="false">RAW_DATA!J4117</f>
        <v>No</v>
      </c>
      <c r="K4121" s="15" t="n">
        <f aca="false">IF(AND(F4121&lt;&gt;"",E4121&lt;&gt;""),DATEVALUE(F4121)-DATEVALUE(E4121),"")</f>
        <v>13</v>
      </c>
      <c r="L4121" s="4" t="n">
        <f aca="false">H4121*(1-I4121/100)</f>
        <v>13951.5955</v>
      </c>
      <c r="M4121" s="4" t="n">
        <f aca="false">H4121*CALCULATIONS!$B$2</f>
        <v>8811.534</v>
      </c>
      <c r="N4121" s="4" t="n">
        <f aca="false">IF(J4121="Yes",H4121*CALCULATIONS!$B$3,0)</f>
        <v>0</v>
      </c>
      <c r="O4121" s="4" t="n">
        <f aca="false">L4121-M4121-N4121</f>
        <v>5140.0615</v>
      </c>
      <c r="P4121" s="16" t="n">
        <f aca="false">IF(L4121&gt;0,O4121/L4121,"")</f>
        <v>0.368421052631579</v>
      </c>
    </row>
    <row r="4122" customFormat="false" ht="15" hidden="false" customHeight="false" outlineLevel="0" collapsed="false">
      <c r="A4122" s="2" t="str">
        <f aca="false">RAW_DATA!A4118</f>
        <v>ORD-104117</v>
      </c>
      <c r="B4122" s="2" t="str">
        <f aca="false">RAW_DATA!B4118</f>
        <v>CUST-5566</v>
      </c>
      <c r="C4122" s="2" t="str">
        <f aca="false">RAW_DATA!C4118</f>
        <v>Women</v>
      </c>
      <c r="D4122" s="2" t="str">
        <f aca="false">RAW_DATA!D4118</f>
        <v>WOM-SUIT-001</v>
      </c>
      <c r="E4122" s="14" t="str">
        <f aca="false">RAW_DATA!E4118</f>
        <v>2024-08-30</v>
      </c>
      <c r="F4122" s="14" t="str">
        <f aca="false">RAW_DATA!F4118</f>
        <v>2024-09-01</v>
      </c>
      <c r="G4122" s="2" t="str">
        <f aca="false">RAW_DATA!G4118</f>
        <v>Gandaki</v>
      </c>
      <c r="H4122" s="4" t="n">
        <f aca="false">RAW_DATA!H4118</f>
        <v>3641.08</v>
      </c>
      <c r="I4122" s="5" t="n">
        <f aca="false">RAW_DATA!I4118</f>
        <v>10</v>
      </c>
      <c r="J4122" s="2" t="str">
        <f aca="false">RAW_DATA!J4118</f>
        <v>No</v>
      </c>
      <c r="K4122" s="15" t="n">
        <f aca="false">IF(AND(F4122&lt;&gt;"",E4122&lt;&gt;""),DATEVALUE(F4122)-DATEVALUE(E4122),"")</f>
        <v>2</v>
      </c>
      <c r="L4122" s="4" t="n">
        <f aca="false">H4122*(1-I4122/100)</f>
        <v>3276.972</v>
      </c>
      <c r="M4122" s="4" t="n">
        <f aca="false">H4122*CALCULATIONS!$B$2</f>
        <v>2184.648</v>
      </c>
      <c r="N4122" s="4" t="n">
        <f aca="false">IF(J4122="Yes",H4122*CALCULATIONS!$B$3,0)</f>
        <v>0</v>
      </c>
      <c r="O4122" s="4" t="n">
        <f aca="false">L4122-M4122-N4122</f>
        <v>1092.324</v>
      </c>
      <c r="P4122" s="16" t="n">
        <f aca="false">IF(L4122&gt;0,O4122/L4122,"")</f>
        <v>0.333333333333334</v>
      </c>
    </row>
    <row r="4123" customFormat="false" ht="15" hidden="false" customHeight="false" outlineLevel="0" collapsed="false">
      <c r="A4123" s="2" t="str">
        <f aca="false">RAW_DATA!A4119</f>
        <v>ORD-104118</v>
      </c>
      <c r="B4123" s="2" t="str">
        <f aca="false">RAW_DATA!B4119</f>
        <v>CUST-5238</v>
      </c>
      <c r="C4123" s="2" t="str">
        <f aca="false">RAW_DATA!C4119</f>
        <v>Women</v>
      </c>
      <c r="D4123" s="2" t="str">
        <f aca="false">RAW_DATA!D4119</f>
        <v>WOM-SAREE-001</v>
      </c>
      <c r="E4123" s="14" t="str">
        <f aca="false">RAW_DATA!E4119</f>
        <v>2024-12-09</v>
      </c>
      <c r="F4123" s="14" t="str">
        <f aca="false">RAW_DATA!F4119</f>
        <v>2024-12-15</v>
      </c>
      <c r="G4123" s="2" t="str">
        <f aca="false">RAW_DATA!G4119</f>
        <v>Madhesh</v>
      </c>
      <c r="H4123" s="4" t="n">
        <f aca="false">RAW_DATA!H4119</f>
        <v>5667.42</v>
      </c>
      <c r="I4123" s="5" t="n">
        <f aca="false">RAW_DATA!I4119</f>
        <v>10</v>
      </c>
      <c r="J4123" s="2" t="str">
        <f aca="false">RAW_DATA!J4119</f>
        <v>No</v>
      </c>
      <c r="K4123" s="15" t="n">
        <f aca="false">IF(AND(F4123&lt;&gt;"",E4123&lt;&gt;""),DATEVALUE(F4123)-DATEVALUE(E4123),"")</f>
        <v>6</v>
      </c>
      <c r="L4123" s="4" t="n">
        <f aca="false">H4123*(1-I4123/100)</f>
        <v>5100.678</v>
      </c>
      <c r="M4123" s="4" t="n">
        <f aca="false">H4123*CALCULATIONS!$B$2</f>
        <v>3400.452</v>
      </c>
      <c r="N4123" s="4" t="n">
        <f aca="false">IF(J4123="Yes",H4123*CALCULATIONS!$B$3,0)</f>
        <v>0</v>
      </c>
      <c r="O4123" s="4" t="n">
        <f aca="false">L4123-M4123-N4123</f>
        <v>1700.226</v>
      </c>
      <c r="P4123" s="16" t="n">
        <f aca="false">IF(L4123&gt;0,O4123/L4123,"")</f>
        <v>0.333333333333333</v>
      </c>
    </row>
    <row r="4124" customFormat="false" ht="15" hidden="false" customHeight="false" outlineLevel="0" collapsed="false">
      <c r="A4124" s="2" t="str">
        <f aca="false">RAW_DATA!A4120</f>
        <v>ORD-104119</v>
      </c>
      <c r="B4124" s="2" t="str">
        <f aca="false">RAW_DATA!B4120</f>
        <v>CUST-4291</v>
      </c>
      <c r="C4124" s="2" t="str">
        <f aca="false">RAW_DATA!C4120</f>
        <v>Kids</v>
      </c>
      <c r="D4124" s="2" t="str">
        <f aca="false">RAW_DATA!D4120</f>
        <v>KID-HOODIE-001</v>
      </c>
      <c r="E4124" s="14" t="str">
        <f aca="false">RAW_DATA!E4120</f>
        <v>2024-05-29</v>
      </c>
      <c r="F4124" s="14" t="str">
        <f aca="false">RAW_DATA!F4120</f>
        <v>2024-05-30</v>
      </c>
      <c r="G4124" s="2" t="str">
        <f aca="false">RAW_DATA!G4120</f>
        <v>Gandaki</v>
      </c>
      <c r="H4124" s="4" t="n">
        <f aca="false">RAW_DATA!H4120</f>
        <v>6885.74</v>
      </c>
      <c r="I4124" s="5" t="n">
        <f aca="false">RAW_DATA!I4120</f>
        <v>10</v>
      </c>
      <c r="J4124" s="2" t="str">
        <f aca="false">RAW_DATA!J4120</f>
        <v>No</v>
      </c>
      <c r="K4124" s="15" t="n">
        <f aca="false">IF(AND(F4124&lt;&gt;"",E4124&lt;&gt;""),DATEVALUE(F4124)-DATEVALUE(E4124),"")</f>
        <v>1</v>
      </c>
      <c r="L4124" s="4" t="n">
        <f aca="false">H4124*(1-I4124/100)</f>
        <v>6197.166</v>
      </c>
      <c r="M4124" s="4" t="n">
        <f aca="false">H4124*CALCULATIONS!$B$2</f>
        <v>4131.444</v>
      </c>
      <c r="N4124" s="4" t="n">
        <f aca="false">IF(J4124="Yes",H4124*CALCULATIONS!$B$3,0)</f>
        <v>0</v>
      </c>
      <c r="O4124" s="4" t="n">
        <f aca="false">L4124-M4124-N4124</f>
        <v>2065.722</v>
      </c>
      <c r="P4124" s="16" t="n">
        <f aca="false">IF(L4124&gt;0,O4124/L4124,"")</f>
        <v>0.333333333333333</v>
      </c>
    </row>
    <row r="4125" customFormat="false" ht="15" hidden="false" customHeight="false" outlineLevel="0" collapsed="false">
      <c r="A4125" s="2" t="str">
        <f aca="false">RAW_DATA!A4121</f>
        <v>ORD-104120</v>
      </c>
      <c r="B4125" s="2" t="str">
        <f aca="false">RAW_DATA!B4121</f>
        <v>CUST-8079</v>
      </c>
      <c r="C4125" s="2" t="str">
        <f aca="false">RAW_DATA!C4121</f>
        <v>Men</v>
      </c>
      <c r="D4125" s="2" t="str">
        <f aca="false">RAW_DATA!D4121</f>
        <v>MEN-SHIRT-002</v>
      </c>
      <c r="E4125" s="14" t="str">
        <f aca="false">RAW_DATA!E4121</f>
        <v>2024-07-20</v>
      </c>
      <c r="F4125" s="14" t="str">
        <f aca="false">RAW_DATA!F4121</f>
        <v>2024-07-28</v>
      </c>
      <c r="G4125" s="2" t="str">
        <f aca="false">RAW_DATA!G4121</f>
        <v>Karnali</v>
      </c>
      <c r="H4125" s="4" t="n">
        <f aca="false">RAW_DATA!H4121</f>
        <v>6982.32</v>
      </c>
      <c r="I4125" s="5" t="n">
        <f aca="false">RAW_DATA!I4121</f>
        <v>30</v>
      </c>
      <c r="J4125" s="2" t="str">
        <f aca="false">RAW_DATA!J4121</f>
        <v>Yes</v>
      </c>
      <c r="K4125" s="15" t="n">
        <f aca="false">IF(AND(F4125&lt;&gt;"",E4125&lt;&gt;""),DATEVALUE(F4125)-DATEVALUE(E4125),"")</f>
        <v>8</v>
      </c>
      <c r="L4125" s="4" t="n">
        <f aca="false">H4125*(1-I4125/100)</f>
        <v>4887.624</v>
      </c>
      <c r="M4125" s="4" t="n">
        <f aca="false">H4125*CALCULATIONS!$B$2</f>
        <v>4189.392</v>
      </c>
      <c r="N4125" s="4" t="n">
        <f aca="false">IF(J4125="Yes",H4125*CALCULATIONS!$B$3,0)</f>
        <v>1396.464</v>
      </c>
      <c r="O4125" s="4" t="n">
        <f aca="false">L4125-M4125-N4125</f>
        <v>-698.232</v>
      </c>
      <c r="P4125" s="16" t="n">
        <f aca="false">IF(L4125&gt;0,O4125/L4125,"")</f>
        <v>-0.142857142857143</v>
      </c>
    </row>
    <row r="4126" customFormat="false" ht="15" hidden="false" customHeight="false" outlineLevel="0" collapsed="false">
      <c r="A4126" s="2" t="str">
        <f aca="false">RAW_DATA!A4122</f>
        <v>ORD-104121</v>
      </c>
      <c r="B4126" s="2" t="str">
        <f aca="false">RAW_DATA!B4122</f>
        <v>CUST-3605</v>
      </c>
      <c r="C4126" s="2" t="str">
        <f aca="false">RAW_DATA!C4122</f>
        <v>Kids</v>
      </c>
      <c r="D4126" s="2" t="str">
        <f aca="false">RAW_DATA!D4122</f>
        <v>KID-KURTA-001</v>
      </c>
      <c r="E4126" s="14" t="str">
        <f aca="false">RAW_DATA!E4122</f>
        <v>2024-04-22</v>
      </c>
      <c r="F4126" s="14" t="str">
        <f aca="false">RAW_DATA!F4122</f>
        <v>2024-04-29</v>
      </c>
      <c r="G4126" s="2" t="str">
        <f aca="false">RAW_DATA!G4122</f>
        <v>Bagmati</v>
      </c>
      <c r="H4126" s="4" t="n">
        <f aca="false">RAW_DATA!H4122</f>
        <v>12588.35</v>
      </c>
      <c r="I4126" s="5" t="n">
        <f aca="false">RAW_DATA!I4122</f>
        <v>0</v>
      </c>
      <c r="J4126" s="2" t="str">
        <f aca="false">RAW_DATA!J4122</f>
        <v>No</v>
      </c>
      <c r="K4126" s="15" t="n">
        <f aca="false">IF(AND(F4126&lt;&gt;"",E4126&lt;&gt;""),DATEVALUE(F4126)-DATEVALUE(E4126),"")</f>
        <v>7</v>
      </c>
      <c r="L4126" s="4" t="n">
        <f aca="false">H4126*(1-I4126/100)</f>
        <v>12588.35</v>
      </c>
      <c r="M4126" s="4" t="n">
        <f aca="false">H4126*CALCULATIONS!$B$2</f>
        <v>7553.01</v>
      </c>
      <c r="N4126" s="4" t="n">
        <f aca="false">IF(J4126="Yes",H4126*CALCULATIONS!$B$3,0)</f>
        <v>0</v>
      </c>
      <c r="O4126" s="4" t="n">
        <f aca="false">L4126-M4126-N4126</f>
        <v>5035.34</v>
      </c>
      <c r="P4126" s="16" t="n">
        <f aca="false">IF(L4126&gt;0,O4126/L4126,"")</f>
        <v>0.4</v>
      </c>
    </row>
    <row r="4127" customFormat="false" ht="15" hidden="false" customHeight="false" outlineLevel="0" collapsed="false">
      <c r="A4127" s="2" t="str">
        <f aca="false">RAW_DATA!A4123</f>
        <v>ORD-104122</v>
      </c>
      <c r="B4127" s="2" t="str">
        <f aca="false">RAW_DATA!B4123</f>
        <v>CUST-4024</v>
      </c>
      <c r="C4127" s="2" t="str">
        <f aca="false">RAW_DATA!C4123</f>
        <v>Women</v>
      </c>
      <c r="D4127" s="2" t="str">
        <f aca="false">RAW_DATA!D4123</f>
        <v>WOM-TOP-001</v>
      </c>
      <c r="E4127" s="14" t="str">
        <f aca="false">RAW_DATA!E4123</f>
        <v>2024-03-13</v>
      </c>
      <c r="F4127" s="14" t="str">
        <f aca="false">RAW_DATA!F4123</f>
        <v>2024-03-18</v>
      </c>
      <c r="G4127" s="2" t="str">
        <f aca="false">RAW_DATA!G4123</f>
        <v>Sudurpashchim</v>
      </c>
      <c r="H4127" s="4" t="n">
        <f aca="false">RAW_DATA!H4123</f>
        <v>7696.59</v>
      </c>
      <c r="I4127" s="5" t="n">
        <f aca="false">RAW_DATA!I4123</f>
        <v>30</v>
      </c>
      <c r="J4127" s="2" t="str">
        <f aca="false">RAW_DATA!J4123</f>
        <v>No</v>
      </c>
      <c r="K4127" s="15" t="n">
        <f aca="false">IF(AND(F4127&lt;&gt;"",E4127&lt;&gt;""),DATEVALUE(F4127)-DATEVALUE(E4127),"")</f>
        <v>5</v>
      </c>
      <c r="L4127" s="4" t="n">
        <f aca="false">H4127*(1-I4127/100)</f>
        <v>5387.613</v>
      </c>
      <c r="M4127" s="4" t="n">
        <f aca="false">H4127*CALCULATIONS!$B$2</f>
        <v>4617.954</v>
      </c>
      <c r="N4127" s="4" t="n">
        <f aca="false">IF(J4127="Yes",H4127*CALCULATIONS!$B$3,0)</f>
        <v>0</v>
      </c>
      <c r="O4127" s="4" t="n">
        <f aca="false">L4127-M4127-N4127</f>
        <v>769.659</v>
      </c>
      <c r="P4127" s="16" t="n">
        <f aca="false">IF(L4127&gt;0,O4127/L4127,"")</f>
        <v>0.142857142857143</v>
      </c>
    </row>
    <row r="4128" customFormat="false" ht="15" hidden="false" customHeight="false" outlineLevel="0" collapsed="false">
      <c r="A4128" s="2" t="str">
        <f aca="false">RAW_DATA!A4124</f>
        <v>ORD-104123</v>
      </c>
      <c r="B4128" s="2" t="str">
        <f aca="false">RAW_DATA!B4124</f>
        <v>CUST-6716</v>
      </c>
      <c r="C4128" s="2" t="str">
        <f aca="false">RAW_DATA!C4124</f>
        <v>Kids</v>
      </c>
      <c r="D4128" s="2" t="str">
        <f aca="false">RAW_DATA!D4124</f>
        <v>KID-JEANS-001</v>
      </c>
      <c r="E4128" s="14" t="str">
        <f aca="false">RAW_DATA!E4124</f>
        <v>2024-06-23</v>
      </c>
      <c r="F4128" s="14" t="str">
        <f aca="false">RAW_DATA!F4124</f>
        <v>2024-06-28</v>
      </c>
      <c r="G4128" s="2" t="str">
        <f aca="false">RAW_DATA!G4124</f>
        <v>Karnali</v>
      </c>
      <c r="H4128" s="4" t="n">
        <f aca="false">RAW_DATA!H4124</f>
        <v>889.53</v>
      </c>
      <c r="I4128" s="5" t="n">
        <f aca="false">RAW_DATA!I4124</f>
        <v>0</v>
      </c>
      <c r="J4128" s="2" t="str">
        <f aca="false">RAW_DATA!J4124</f>
        <v>No</v>
      </c>
      <c r="K4128" s="15" t="n">
        <f aca="false">IF(AND(F4128&lt;&gt;"",E4128&lt;&gt;""),DATEVALUE(F4128)-DATEVALUE(E4128),"")</f>
        <v>5</v>
      </c>
      <c r="L4128" s="4" t="n">
        <f aca="false">H4128*(1-I4128/100)</f>
        <v>889.53</v>
      </c>
      <c r="M4128" s="4" t="n">
        <f aca="false">H4128*CALCULATIONS!$B$2</f>
        <v>533.718</v>
      </c>
      <c r="N4128" s="4" t="n">
        <f aca="false">IF(J4128="Yes",H4128*CALCULATIONS!$B$3,0)</f>
        <v>0</v>
      </c>
      <c r="O4128" s="4" t="n">
        <f aca="false">L4128-M4128-N4128</f>
        <v>355.812</v>
      </c>
      <c r="P4128" s="16" t="n">
        <f aca="false">IF(L4128&gt;0,O4128/L4128,"")</f>
        <v>0.4</v>
      </c>
    </row>
    <row r="4129" customFormat="false" ht="15" hidden="false" customHeight="false" outlineLevel="0" collapsed="false">
      <c r="A4129" s="2" t="str">
        <f aca="false">RAW_DATA!A4125</f>
        <v>ORD-104124</v>
      </c>
      <c r="B4129" s="2" t="str">
        <f aca="false">RAW_DATA!B4125</f>
        <v>CUST-1323</v>
      </c>
      <c r="C4129" s="2" t="str">
        <f aca="false">RAW_DATA!C4125</f>
        <v>Women</v>
      </c>
      <c r="D4129" s="2" t="str">
        <f aca="false">RAW_DATA!D4125</f>
        <v>WOM-SAREE-001</v>
      </c>
      <c r="E4129" s="14" t="str">
        <f aca="false">RAW_DATA!E4125</f>
        <v>2024-04-02</v>
      </c>
      <c r="F4129" s="14" t="str">
        <f aca="false">RAW_DATA!F4125</f>
        <v>2024-04-06</v>
      </c>
      <c r="G4129" s="2" t="str">
        <f aca="false">RAW_DATA!G4125</f>
        <v>Madhesh</v>
      </c>
      <c r="H4129" s="4" t="n">
        <f aca="false">RAW_DATA!H4125</f>
        <v>10731.77</v>
      </c>
      <c r="I4129" s="5" t="n">
        <f aca="false">RAW_DATA!I4125</f>
        <v>5</v>
      </c>
      <c r="J4129" s="2" t="str">
        <f aca="false">RAW_DATA!J4125</f>
        <v>No</v>
      </c>
      <c r="K4129" s="15" t="n">
        <f aca="false">IF(AND(F4129&lt;&gt;"",E4129&lt;&gt;""),DATEVALUE(F4129)-DATEVALUE(E4129),"")</f>
        <v>4</v>
      </c>
      <c r="L4129" s="4" t="n">
        <f aca="false">H4129*(1-I4129/100)</f>
        <v>10195.1815</v>
      </c>
      <c r="M4129" s="4" t="n">
        <f aca="false">H4129*CALCULATIONS!$B$2</f>
        <v>6439.062</v>
      </c>
      <c r="N4129" s="4" t="n">
        <f aca="false">IF(J4129="Yes",H4129*CALCULATIONS!$B$3,0)</f>
        <v>0</v>
      </c>
      <c r="O4129" s="4" t="n">
        <f aca="false">L4129-M4129-N4129</f>
        <v>3756.1195</v>
      </c>
      <c r="P4129" s="16" t="n">
        <f aca="false">IF(L4129&gt;0,O4129/L4129,"")</f>
        <v>0.368421052631579</v>
      </c>
    </row>
    <row r="4130" customFormat="false" ht="15" hidden="false" customHeight="false" outlineLevel="0" collapsed="false">
      <c r="A4130" s="2" t="str">
        <f aca="false">RAW_DATA!A4126</f>
        <v>ORD-104125</v>
      </c>
      <c r="B4130" s="2" t="str">
        <f aca="false">RAW_DATA!B4126</f>
        <v>CUST-4487</v>
      </c>
      <c r="C4130" s="2" t="str">
        <f aca="false">RAW_DATA!C4126</f>
        <v>Men</v>
      </c>
      <c r="D4130" s="2" t="str">
        <f aca="false">RAW_DATA!D4126</f>
        <v>MEN-CHINO-001</v>
      </c>
      <c r="E4130" s="14" t="str">
        <f aca="false">RAW_DATA!E4126</f>
        <v>2024-06-19</v>
      </c>
      <c r="F4130" s="14" t="str">
        <f aca="false">RAW_DATA!F4126</f>
        <v>2024-06-30</v>
      </c>
      <c r="G4130" s="2" t="str">
        <f aca="false">RAW_DATA!G4126</f>
        <v>Lumbini</v>
      </c>
      <c r="H4130" s="4" t="n">
        <f aca="false">RAW_DATA!H4126</f>
        <v>512.18</v>
      </c>
      <c r="I4130" s="5" t="n">
        <f aca="false">RAW_DATA!I4126</f>
        <v>30</v>
      </c>
      <c r="J4130" s="2" t="str">
        <f aca="false">RAW_DATA!J4126</f>
        <v>No</v>
      </c>
      <c r="K4130" s="15" t="n">
        <f aca="false">IF(AND(F4130&lt;&gt;"",E4130&lt;&gt;""),DATEVALUE(F4130)-DATEVALUE(E4130),"")</f>
        <v>11</v>
      </c>
      <c r="L4130" s="4" t="n">
        <f aca="false">H4130*(1-I4130/100)</f>
        <v>358.526</v>
      </c>
      <c r="M4130" s="4" t="n">
        <f aca="false">H4130*CALCULATIONS!$B$2</f>
        <v>307.308</v>
      </c>
      <c r="N4130" s="4" t="n">
        <f aca="false">IF(J4130="Yes",H4130*CALCULATIONS!$B$3,0)</f>
        <v>0</v>
      </c>
      <c r="O4130" s="4" t="n">
        <f aca="false">L4130-M4130-N4130</f>
        <v>51.218</v>
      </c>
      <c r="P4130" s="16" t="n">
        <f aca="false">IF(L4130&gt;0,O4130/L4130,"")</f>
        <v>0.142857142857143</v>
      </c>
    </row>
    <row r="4131" customFormat="false" ht="15" hidden="false" customHeight="false" outlineLevel="0" collapsed="false">
      <c r="A4131" s="2" t="str">
        <f aca="false">RAW_DATA!A4127</f>
        <v>ORD-104126</v>
      </c>
      <c r="B4131" s="2" t="str">
        <f aca="false">RAW_DATA!B4127</f>
        <v>CUST-5028</v>
      </c>
      <c r="C4131" s="2" t="str">
        <f aca="false">RAW_DATA!C4127</f>
        <v>Women</v>
      </c>
      <c r="D4131" s="2" t="str">
        <f aca="false">RAW_DATA!D4127</f>
        <v>WOM-SCARF-001</v>
      </c>
      <c r="E4131" s="14" t="str">
        <f aca="false">RAW_DATA!E4127</f>
        <v>2024-05-17</v>
      </c>
      <c r="F4131" s="14" t="str">
        <f aca="false">RAW_DATA!F4127</f>
        <v>2024-05-19</v>
      </c>
      <c r="G4131" s="2" t="str">
        <f aca="false">RAW_DATA!G4127</f>
        <v>Bagmati</v>
      </c>
      <c r="H4131" s="4" t="n">
        <f aca="false">RAW_DATA!H4127</f>
        <v>946.98</v>
      </c>
      <c r="I4131" s="5" t="n">
        <f aca="false">RAW_DATA!I4127</f>
        <v>5</v>
      </c>
      <c r="J4131" s="2" t="str">
        <f aca="false">RAW_DATA!J4127</f>
        <v>No</v>
      </c>
      <c r="K4131" s="15" t="n">
        <f aca="false">IF(AND(F4131&lt;&gt;"",E4131&lt;&gt;""),DATEVALUE(F4131)-DATEVALUE(E4131),"")</f>
        <v>2</v>
      </c>
      <c r="L4131" s="4" t="n">
        <f aca="false">H4131*(1-I4131/100)</f>
        <v>899.631</v>
      </c>
      <c r="M4131" s="4" t="n">
        <f aca="false">H4131*CALCULATIONS!$B$2</f>
        <v>568.188</v>
      </c>
      <c r="N4131" s="4" t="n">
        <f aca="false">IF(J4131="Yes",H4131*CALCULATIONS!$B$3,0)</f>
        <v>0</v>
      </c>
      <c r="O4131" s="4" t="n">
        <f aca="false">L4131-M4131-N4131</f>
        <v>331.443</v>
      </c>
      <c r="P4131" s="16" t="n">
        <f aca="false">IF(L4131&gt;0,O4131/L4131,"")</f>
        <v>0.368421052631579</v>
      </c>
    </row>
    <row r="4132" customFormat="false" ht="15" hidden="false" customHeight="false" outlineLevel="0" collapsed="false">
      <c r="A4132" s="2" t="str">
        <f aca="false">RAW_DATA!A4128</f>
        <v>ORD-104127</v>
      </c>
      <c r="B4132" s="2" t="str">
        <f aca="false">RAW_DATA!B4128</f>
        <v>CUST-9783</v>
      </c>
      <c r="C4132" s="2" t="str">
        <f aca="false">RAW_DATA!C4128</f>
        <v>Kids</v>
      </c>
      <c r="D4132" s="2" t="str">
        <f aca="false">RAW_DATA!D4128</f>
        <v>KID-SHORTS-001</v>
      </c>
      <c r="E4132" s="14" t="str">
        <f aca="false">RAW_DATA!E4128</f>
        <v>2024-09-20</v>
      </c>
      <c r="F4132" s="14" t="str">
        <f aca="false">RAW_DATA!F4128</f>
        <v>2024-09-24</v>
      </c>
      <c r="G4132" s="2" t="str">
        <f aca="false">RAW_DATA!G4128</f>
        <v>Madhesh</v>
      </c>
      <c r="H4132" s="4" t="n">
        <f aca="false">RAW_DATA!H4128</f>
        <v>2312.64</v>
      </c>
      <c r="I4132" s="5" t="n">
        <f aca="false">RAW_DATA!I4128</f>
        <v>5</v>
      </c>
      <c r="J4132" s="2" t="str">
        <f aca="false">RAW_DATA!J4128</f>
        <v>No</v>
      </c>
      <c r="K4132" s="15" t="n">
        <f aca="false">IF(AND(F4132&lt;&gt;"",E4132&lt;&gt;""),DATEVALUE(F4132)-DATEVALUE(E4132),"")</f>
        <v>4</v>
      </c>
      <c r="L4132" s="4" t="n">
        <f aca="false">H4132*(1-I4132/100)</f>
        <v>2197.008</v>
      </c>
      <c r="M4132" s="4" t="n">
        <f aca="false">H4132*CALCULATIONS!$B$2</f>
        <v>1387.584</v>
      </c>
      <c r="N4132" s="4" t="n">
        <f aca="false">IF(J4132="Yes",H4132*CALCULATIONS!$B$3,0)</f>
        <v>0</v>
      </c>
      <c r="O4132" s="4" t="n">
        <f aca="false">L4132-M4132-N4132</f>
        <v>809.424</v>
      </c>
      <c r="P4132" s="16" t="n">
        <f aca="false">IF(L4132&gt;0,O4132/L4132,"")</f>
        <v>0.368421052631579</v>
      </c>
    </row>
    <row r="4133" customFormat="false" ht="15" hidden="false" customHeight="false" outlineLevel="0" collapsed="false">
      <c r="A4133" s="2" t="str">
        <f aca="false">RAW_DATA!A4129</f>
        <v>ORD-104128</v>
      </c>
      <c r="B4133" s="2" t="str">
        <f aca="false">RAW_DATA!B4129</f>
        <v>CUST-9164</v>
      </c>
      <c r="C4133" s="2" t="str">
        <f aca="false">RAW_DATA!C4129</f>
        <v>Men</v>
      </c>
      <c r="D4133" s="2" t="str">
        <f aca="false">RAW_DATA!D4129</f>
        <v>MEN-KURTA-001</v>
      </c>
      <c r="E4133" s="14" t="str">
        <f aca="false">RAW_DATA!E4129</f>
        <v>2024-08-13</v>
      </c>
      <c r="F4133" s="14" t="str">
        <f aca="false">RAW_DATA!F4129</f>
        <v>2024-08-22</v>
      </c>
      <c r="G4133" s="2" t="str">
        <f aca="false">RAW_DATA!G4129</f>
        <v>Sudurpashchim</v>
      </c>
      <c r="H4133" s="4" t="n">
        <f aca="false">RAW_DATA!H4129</f>
        <v>13053.27</v>
      </c>
      <c r="I4133" s="5" t="n">
        <f aca="false">RAW_DATA!I4129</f>
        <v>15</v>
      </c>
      <c r="J4133" s="2" t="str">
        <f aca="false">RAW_DATA!J4129</f>
        <v>Yes</v>
      </c>
      <c r="K4133" s="15" t="n">
        <f aca="false">IF(AND(F4133&lt;&gt;"",E4133&lt;&gt;""),DATEVALUE(F4133)-DATEVALUE(E4133),"")</f>
        <v>9</v>
      </c>
      <c r="L4133" s="4" t="n">
        <f aca="false">H4133*(1-I4133/100)</f>
        <v>11095.2795</v>
      </c>
      <c r="M4133" s="4" t="n">
        <f aca="false">H4133*CALCULATIONS!$B$2</f>
        <v>7831.962</v>
      </c>
      <c r="N4133" s="4" t="n">
        <f aca="false">IF(J4133="Yes",H4133*CALCULATIONS!$B$3,0)</f>
        <v>2610.654</v>
      </c>
      <c r="O4133" s="4" t="n">
        <f aca="false">L4133-M4133-N4133</f>
        <v>652.663500000001</v>
      </c>
      <c r="P4133" s="16" t="n">
        <f aca="false">IF(L4133&gt;0,O4133/L4133,"")</f>
        <v>0.0588235294117648</v>
      </c>
    </row>
    <row r="4134" customFormat="false" ht="15" hidden="false" customHeight="false" outlineLevel="0" collapsed="false">
      <c r="A4134" s="2" t="str">
        <f aca="false">RAW_DATA!A4130</f>
        <v>ORD-104129</v>
      </c>
      <c r="B4134" s="2" t="str">
        <f aca="false">RAW_DATA!B4130</f>
        <v>CUST-4925</v>
      </c>
      <c r="C4134" s="2" t="str">
        <f aca="false">RAW_DATA!C4130</f>
        <v>Kids</v>
      </c>
      <c r="D4134" s="2" t="str">
        <f aca="false">RAW_DATA!D4130</f>
        <v>KID-SHORTS-001</v>
      </c>
      <c r="E4134" s="14" t="str">
        <f aca="false">RAW_DATA!E4130</f>
        <v>2024-07-12</v>
      </c>
      <c r="F4134" s="14" t="str">
        <f aca="false">RAW_DATA!F4130</f>
        <v>2024-07-14</v>
      </c>
      <c r="G4134" s="2" t="str">
        <f aca="false">RAW_DATA!G4130</f>
        <v>Bagmati</v>
      </c>
      <c r="H4134" s="4" t="n">
        <f aca="false">RAW_DATA!H4130</f>
        <v>4449.16</v>
      </c>
      <c r="I4134" s="5" t="n">
        <f aca="false">RAW_DATA!I4130</f>
        <v>15</v>
      </c>
      <c r="J4134" s="2" t="str">
        <f aca="false">RAW_DATA!J4130</f>
        <v>No</v>
      </c>
      <c r="K4134" s="15" t="n">
        <f aca="false">IF(AND(F4134&lt;&gt;"",E4134&lt;&gt;""),DATEVALUE(F4134)-DATEVALUE(E4134),"")</f>
        <v>2</v>
      </c>
      <c r="L4134" s="4" t="n">
        <f aca="false">H4134*(1-I4134/100)</f>
        <v>3781.786</v>
      </c>
      <c r="M4134" s="4" t="n">
        <f aca="false">H4134*CALCULATIONS!$B$2</f>
        <v>2669.496</v>
      </c>
      <c r="N4134" s="4" t="n">
        <f aca="false">IF(J4134="Yes",H4134*CALCULATIONS!$B$3,0)</f>
        <v>0</v>
      </c>
      <c r="O4134" s="4" t="n">
        <f aca="false">L4134-M4134-N4134</f>
        <v>1112.29</v>
      </c>
      <c r="P4134" s="16" t="n">
        <f aca="false">IF(L4134&gt;0,O4134/L4134,"")</f>
        <v>0.294117647058824</v>
      </c>
    </row>
    <row r="4135" customFormat="false" ht="15" hidden="false" customHeight="false" outlineLevel="0" collapsed="false">
      <c r="A4135" s="2" t="str">
        <f aca="false">RAW_DATA!A4131</f>
        <v>ORD-104130</v>
      </c>
      <c r="B4135" s="2" t="str">
        <f aca="false">RAW_DATA!B4131</f>
        <v>CUST-8998</v>
      </c>
      <c r="C4135" s="2" t="str">
        <f aca="false">RAW_DATA!C4131</f>
        <v>Men</v>
      </c>
      <c r="D4135" s="2" t="str">
        <f aca="false">RAW_DATA!D4131</f>
        <v>MEN-TSHIRT-001</v>
      </c>
      <c r="E4135" s="14" t="str">
        <f aca="false">RAW_DATA!E4131</f>
        <v>2024-10-29</v>
      </c>
      <c r="F4135" s="14" t="str">
        <f aca="false">RAW_DATA!F4131</f>
        <v>2024-10-31</v>
      </c>
      <c r="G4135" s="2" t="str">
        <f aca="false">RAW_DATA!G4131</f>
        <v>Bagmati</v>
      </c>
      <c r="H4135" s="4" t="n">
        <f aca="false">RAW_DATA!H4131</f>
        <v>11867.04</v>
      </c>
      <c r="I4135" s="5" t="n">
        <f aca="false">RAW_DATA!I4131</f>
        <v>0</v>
      </c>
      <c r="J4135" s="2" t="str">
        <f aca="false">RAW_DATA!J4131</f>
        <v>No</v>
      </c>
      <c r="K4135" s="15" t="n">
        <f aca="false">IF(AND(F4135&lt;&gt;"",E4135&lt;&gt;""),DATEVALUE(F4135)-DATEVALUE(E4135),"")</f>
        <v>2</v>
      </c>
      <c r="L4135" s="4" t="n">
        <f aca="false">H4135*(1-I4135/100)</f>
        <v>11867.04</v>
      </c>
      <c r="M4135" s="4" t="n">
        <f aca="false">H4135*CALCULATIONS!$B$2</f>
        <v>7120.224</v>
      </c>
      <c r="N4135" s="4" t="n">
        <f aca="false">IF(J4135="Yes",H4135*CALCULATIONS!$B$3,0)</f>
        <v>0</v>
      </c>
      <c r="O4135" s="4" t="n">
        <f aca="false">L4135-M4135-N4135</f>
        <v>4746.816</v>
      </c>
      <c r="P4135" s="16" t="n">
        <f aca="false">IF(L4135&gt;0,O4135/L4135,"")</f>
        <v>0.4</v>
      </c>
    </row>
    <row r="4136" customFormat="false" ht="15" hidden="false" customHeight="false" outlineLevel="0" collapsed="false">
      <c r="A4136" s="2" t="str">
        <f aca="false">RAW_DATA!A4132</f>
        <v>ORD-104131</v>
      </c>
      <c r="B4136" s="2" t="str">
        <f aca="false">RAW_DATA!B4132</f>
        <v>CUST-7251</v>
      </c>
      <c r="C4136" s="2" t="str">
        <f aca="false">RAW_DATA!C4132</f>
        <v>Kids</v>
      </c>
      <c r="D4136" s="2" t="str">
        <f aca="false">RAW_DATA!D4132</f>
        <v>KID-JACKET-001</v>
      </c>
      <c r="E4136" s="14" t="str">
        <f aca="false">RAW_DATA!E4132</f>
        <v>2024-12-04</v>
      </c>
      <c r="F4136" s="14" t="str">
        <f aca="false">RAW_DATA!F4132</f>
        <v>2024-12-12</v>
      </c>
      <c r="G4136" s="2" t="str">
        <f aca="false">RAW_DATA!G4132</f>
        <v>Bagmati</v>
      </c>
      <c r="H4136" s="4" t="n">
        <f aca="false">RAW_DATA!H4132</f>
        <v>6846.4</v>
      </c>
      <c r="I4136" s="5" t="n">
        <f aca="false">RAW_DATA!I4132</f>
        <v>20</v>
      </c>
      <c r="J4136" s="2" t="str">
        <f aca="false">RAW_DATA!J4132</f>
        <v>No</v>
      </c>
      <c r="K4136" s="15" t="n">
        <f aca="false">IF(AND(F4136&lt;&gt;"",E4136&lt;&gt;""),DATEVALUE(F4136)-DATEVALUE(E4136),"")</f>
        <v>8</v>
      </c>
      <c r="L4136" s="4" t="n">
        <f aca="false">H4136*(1-I4136/100)</f>
        <v>5477.12</v>
      </c>
      <c r="M4136" s="4" t="n">
        <f aca="false">H4136*CALCULATIONS!$B$2</f>
        <v>4107.84</v>
      </c>
      <c r="N4136" s="4" t="n">
        <f aca="false">IF(J4136="Yes",H4136*CALCULATIONS!$B$3,0)</f>
        <v>0</v>
      </c>
      <c r="O4136" s="4" t="n">
        <f aca="false">L4136-M4136-N4136</f>
        <v>1369.28</v>
      </c>
      <c r="P4136" s="16" t="n">
        <f aca="false">IF(L4136&gt;0,O4136/L4136,"")</f>
        <v>0.25</v>
      </c>
    </row>
    <row r="4137" customFormat="false" ht="15" hidden="false" customHeight="false" outlineLevel="0" collapsed="false">
      <c r="A4137" s="2" t="str">
        <f aca="false">RAW_DATA!A4133</f>
        <v>ORD-104132</v>
      </c>
      <c r="B4137" s="2" t="str">
        <f aca="false">RAW_DATA!B4133</f>
        <v>CUST-5932</v>
      </c>
      <c r="C4137" s="2" t="str">
        <f aca="false">RAW_DATA!C4133</f>
        <v>Men</v>
      </c>
      <c r="D4137" s="2" t="str">
        <f aca="false">RAW_DATA!D4133</f>
        <v>MEN-TSHIRT-001</v>
      </c>
      <c r="E4137" s="14" t="str">
        <f aca="false">RAW_DATA!E4133</f>
        <v>2024-07-02</v>
      </c>
      <c r="F4137" s="14" t="str">
        <f aca="false">RAW_DATA!F4133</f>
        <v>2024-07-13</v>
      </c>
      <c r="G4137" s="2" t="str">
        <f aca="false">RAW_DATA!G4133</f>
        <v>Madhesh</v>
      </c>
      <c r="H4137" s="4" t="n">
        <f aca="false">RAW_DATA!H4133</f>
        <v>1650.37</v>
      </c>
      <c r="I4137" s="5" t="n">
        <f aca="false">RAW_DATA!I4133</f>
        <v>30</v>
      </c>
      <c r="J4137" s="2" t="str">
        <f aca="false">RAW_DATA!J4133</f>
        <v>No</v>
      </c>
      <c r="K4137" s="15" t="n">
        <f aca="false">IF(AND(F4137&lt;&gt;"",E4137&lt;&gt;""),DATEVALUE(F4137)-DATEVALUE(E4137),"")</f>
        <v>11</v>
      </c>
      <c r="L4137" s="4" t="n">
        <f aca="false">H4137*(1-I4137/100)</f>
        <v>1155.259</v>
      </c>
      <c r="M4137" s="4" t="n">
        <f aca="false">H4137*CALCULATIONS!$B$2</f>
        <v>990.222</v>
      </c>
      <c r="N4137" s="4" t="n">
        <f aca="false">IF(J4137="Yes",H4137*CALCULATIONS!$B$3,0)</f>
        <v>0</v>
      </c>
      <c r="O4137" s="4" t="n">
        <f aca="false">L4137-M4137-N4137</f>
        <v>165.037</v>
      </c>
      <c r="P4137" s="16" t="n">
        <f aca="false">IF(L4137&gt;0,O4137/L4137,"")</f>
        <v>0.142857142857143</v>
      </c>
    </row>
    <row r="4138" customFormat="false" ht="15" hidden="false" customHeight="false" outlineLevel="0" collapsed="false">
      <c r="A4138" s="2" t="str">
        <f aca="false">RAW_DATA!A4134</f>
        <v>ORD-104133</v>
      </c>
      <c r="B4138" s="2" t="str">
        <f aca="false">RAW_DATA!B4134</f>
        <v>CUST-5759</v>
      </c>
      <c r="C4138" s="2" t="str">
        <f aca="false">RAW_DATA!C4134</f>
        <v>Kids</v>
      </c>
      <c r="D4138" s="2" t="str">
        <f aca="false">RAW_DATA!D4134</f>
        <v>KID-UNIFORM-001</v>
      </c>
      <c r="E4138" s="14" t="str">
        <f aca="false">RAW_DATA!E4134</f>
        <v>2024-08-11</v>
      </c>
      <c r="F4138" s="14" t="str">
        <f aca="false">RAW_DATA!F4134</f>
        <v>2024-08-16</v>
      </c>
      <c r="G4138" s="2" t="str">
        <f aca="false">RAW_DATA!G4134</f>
        <v>Bagmati</v>
      </c>
      <c r="H4138" s="4" t="n">
        <f aca="false">RAW_DATA!H4134</f>
        <v>12583.43</v>
      </c>
      <c r="I4138" s="5" t="n">
        <f aca="false">RAW_DATA!I4134</f>
        <v>10</v>
      </c>
      <c r="J4138" s="2" t="str">
        <f aca="false">RAW_DATA!J4134</f>
        <v>No</v>
      </c>
      <c r="K4138" s="15" t="n">
        <f aca="false">IF(AND(F4138&lt;&gt;"",E4138&lt;&gt;""),DATEVALUE(F4138)-DATEVALUE(E4138),"")</f>
        <v>5</v>
      </c>
      <c r="L4138" s="4" t="n">
        <f aca="false">H4138*(1-I4138/100)</f>
        <v>11325.087</v>
      </c>
      <c r="M4138" s="4" t="n">
        <f aca="false">H4138*CALCULATIONS!$B$2</f>
        <v>7550.058</v>
      </c>
      <c r="N4138" s="4" t="n">
        <f aca="false">IF(J4138="Yes",H4138*CALCULATIONS!$B$3,0)</f>
        <v>0</v>
      </c>
      <c r="O4138" s="4" t="n">
        <f aca="false">L4138-M4138-N4138</f>
        <v>3775.029</v>
      </c>
      <c r="P4138" s="16" t="n">
        <f aca="false">IF(L4138&gt;0,O4138/L4138,"")</f>
        <v>0.333333333333333</v>
      </c>
    </row>
    <row r="4139" customFormat="false" ht="15" hidden="false" customHeight="false" outlineLevel="0" collapsed="false">
      <c r="A4139" s="2" t="str">
        <f aca="false">RAW_DATA!A4135</f>
        <v>ORD-104134</v>
      </c>
      <c r="B4139" s="2" t="str">
        <f aca="false">RAW_DATA!B4135</f>
        <v>CUST-2040</v>
      </c>
      <c r="C4139" s="2" t="str">
        <f aca="false">RAW_DATA!C4135</f>
        <v>Women</v>
      </c>
      <c r="D4139" s="2" t="str">
        <f aca="false">RAW_DATA!D4135</f>
        <v>WOM-SUIT-001</v>
      </c>
      <c r="E4139" s="14" t="str">
        <f aca="false">RAW_DATA!E4135</f>
        <v>2024-09-16</v>
      </c>
      <c r="F4139" s="14" t="str">
        <f aca="false">RAW_DATA!F4135</f>
        <v>2024-09-21</v>
      </c>
      <c r="G4139" s="2" t="str">
        <f aca="false">RAW_DATA!G4135</f>
        <v>Madhesh</v>
      </c>
      <c r="H4139" s="4" t="n">
        <f aca="false">RAW_DATA!H4135</f>
        <v>2969.93</v>
      </c>
      <c r="I4139" s="5" t="n">
        <f aca="false">RAW_DATA!I4135</f>
        <v>10</v>
      </c>
      <c r="J4139" s="2" t="str">
        <f aca="false">RAW_DATA!J4135</f>
        <v>No</v>
      </c>
      <c r="K4139" s="15" t="n">
        <f aca="false">IF(AND(F4139&lt;&gt;"",E4139&lt;&gt;""),DATEVALUE(F4139)-DATEVALUE(E4139),"")</f>
        <v>5</v>
      </c>
      <c r="L4139" s="4" t="n">
        <f aca="false">H4139*(1-I4139/100)</f>
        <v>2672.937</v>
      </c>
      <c r="M4139" s="4" t="n">
        <f aca="false">H4139*CALCULATIONS!$B$2</f>
        <v>1781.958</v>
      </c>
      <c r="N4139" s="4" t="n">
        <f aca="false">IF(J4139="Yes",H4139*CALCULATIONS!$B$3,0)</f>
        <v>0</v>
      </c>
      <c r="O4139" s="4" t="n">
        <f aca="false">L4139-M4139-N4139</f>
        <v>890.979</v>
      </c>
      <c r="P4139" s="16" t="n">
        <f aca="false">IF(L4139&gt;0,O4139/L4139,"")</f>
        <v>0.333333333333333</v>
      </c>
    </row>
    <row r="4140" customFormat="false" ht="15" hidden="false" customHeight="false" outlineLevel="0" collapsed="false">
      <c r="A4140" s="2" t="str">
        <f aca="false">RAW_DATA!A4136</f>
        <v>ORD-104135</v>
      </c>
      <c r="B4140" s="2" t="str">
        <f aca="false">RAW_DATA!B4136</f>
        <v>CUST-3818</v>
      </c>
      <c r="C4140" s="2" t="str">
        <f aca="false">RAW_DATA!C4136</f>
        <v>Men</v>
      </c>
      <c r="D4140" s="2" t="str">
        <f aca="false">RAW_DATA!D4136</f>
        <v>MEN-KURTA-001</v>
      </c>
      <c r="E4140" s="14" t="str">
        <f aca="false">RAW_DATA!E4136</f>
        <v>2024-04-16</v>
      </c>
      <c r="F4140" s="14" t="str">
        <f aca="false">RAW_DATA!F4136</f>
        <v>2024-04-23</v>
      </c>
      <c r="G4140" s="2" t="str">
        <f aca="false">RAW_DATA!G4136</f>
        <v>Gandaki</v>
      </c>
      <c r="H4140" s="4" t="n">
        <f aca="false">RAW_DATA!H4136</f>
        <v>3010.25</v>
      </c>
      <c r="I4140" s="5" t="n">
        <f aca="false">RAW_DATA!I4136</f>
        <v>15</v>
      </c>
      <c r="J4140" s="2" t="str">
        <f aca="false">RAW_DATA!J4136</f>
        <v>No</v>
      </c>
      <c r="K4140" s="15" t="n">
        <f aca="false">IF(AND(F4140&lt;&gt;"",E4140&lt;&gt;""),DATEVALUE(F4140)-DATEVALUE(E4140),"")</f>
        <v>7</v>
      </c>
      <c r="L4140" s="4" t="n">
        <f aca="false">H4140*(1-I4140/100)</f>
        <v>2558.7125</v>
      </c>
      <c r="M4140" s="4" t="n">
        <f aca="false">H4140*CALCULATIONS!$B$2</f>
        <v>1806.15</v>
      </c>
      <c r="N4140" s="4" t="n">
        <f aca="false">IF(J4140="Yes",H4140*CALCULATIONS!$B$3,0)</f>
        <v>0</v>
      </c>
      <c r="O4140" s="4" t="n">
        <f aca="false">L4140-M4140-N4140</f>
        <v>752.5625</v>
      </c>
      <c r="P4140" s="16" t="n">
        <f aca="false">IF(L4140&gt;0,O4140/L4140,"")</f>
        <v>0.294117647058824</v>
      </c>
    </row>
    <row r="4141" customFormat="false" ht="15" hidden="false" customHeight="false" outlineLevel="0" collapsed="false">
      <c r="A4141" s="2" t="str">
        <f aca="false">RAW_DATA!A4137</f>
        <v>ORD-104136</v>
      </c>
      <c r="B4141" s="2" t="str">
        <f aca="false">RAW_DATA!B4137</f>
        <v>CUST-3608</v>
      </c>
      <c r="C4141" s="2" t="str">
        <f aca="false">RAW_DATA!C4137</f>
        <v>Men</v>
      </c>
      <c r="D4141" s="2" t="str">
        <f aca="false">RAW_DATA!D4137</f>
        <v>MEN-JEANS-001</v>
      </c>
      <c r="E4141" s="14" t="str">
        <f aca="false">RAW_DATA!E4137</f>
        <v>2024-10-26</v>
      </c>
      <c r="F4141" s="14" t="str">
        <f aca="false">RAW_DATA!F4137</f>
        <v>2024-11-04</v>
      </c>
      <c r="G4141" s="2" t="str">
        <f aca="false">RAW_DATA!G4137</f>
        <v>Bagmati</v>
      </c>
      <c r="H4141" s="4" t="n">
        <f aca="false">RAW_DATA!H4137</f>
        <v>3672.64</v>
      </c>
      <c r="I4141" s="5" t="n">
        <f aca="false">RAW_DATA!I4137</f>
        <v>25</v>
      </c>
      <c r="J4141" s="2" t="str">
        <f aca="false">RAW_DATA!J4137</f>
        <v>No</v>
      </c>
      <c r="K4141" s="15" t="n">
        <f aca="false">IF(AND(F4141&lt;&gt;"",E4141&lt;&gt;""),DATEVALUE(F4141)-DATEVALUE(E4141),"")</f>
        <v>9</v>
      </c>
      <c r="L4141" s="4" t="n">
        <f aca="false">H4141*(1-I4141/100)</f>
        <v>2754.48</v>
      </c>
      <c r="M4141" s="4" t="n">
        <f aca="false">H4141*CALCULATIONS!$B$2</f>
        <v>2203.584</v>
      </c>
      <c r="N4141" s="4" t="n">
        <f aca="false">IF(J4141="Yes",H4141*CALCULATIONS!$B$3,0)</f>
        <v>0</v>
      </c>
      <c r="O4141" s="4" t="n">
        <f aca="false">L4141-M4141-N4141</f>
        <v>550.896</v>
      </c>
      <c r="P4141" s="16" t="n">
        <f aca="false">IF(L4141&gt;0,O4141/L4141,"")</f>
        <v>0.2</v>
      </c>
    </row>
    <row r="4142" customFormat="false" ht="15" hidden="false" customHeight="false" outlineLevel="0" collapsed="false">
      <c r="A4142" s="2" t="str">
        <f aca="false">RAW_DATA!A4138</f>
        <v>ORD-104137</v>
      </c>
      <c r="B4142" s="2" t="str">
        <f aca="false">RAW_DATA!B4138</f>
        <v>CUST-1110</v>
      </c>
      <c r="C4142" s="2" t="str">
        <f aca="false">RAW_DATA!C4138</f>
        <v>Men</v>
      </c>
      <c r="D4142" s="2" t="str">
        <f aca="false">RAW_DATA!D4138</f>
        <v>MEN-KURTA-001</v>
      </c>
      <c r="E4142" s="14" t="str">
        <f aca="false">RAW_DATA!E4138</f>
        <v>2024-03-03</v>
      </c>
      <c r="F4142" s="14" t="str">
        <f aca="false">RAW_DATA!F4138</f>
        <v>2024-03-06</v>
      </c>
      <c r="G4142" s="2" t="str">
        <f aca="false">RAW_DATA!G4138</f>
        <v>Lumbini</v>
      </c>
      <c r="H4142" s="4" t="n">
        <f aca="false">RAW_DATA!H4138</f>
        <v>7184.88</v>
      </c>
      <c r="I4142" s="5" t="n">
        <f aca="false">RAW_DATA!I4138</f>
        <v>0</v>
      </c>
      <c r="J4142" s="2" t="str">
        <f aca="false">RAW_DATA!J4138</f>
        <v>No</v>
      </c>
      <c r="K4142" s="15" t="n">
        <f aca="false">IF(AND(F4142&lt;&gt;"",E4142&lt;&gt;""),DATEVALUE(F4142)-DATEVALUE(E4142),"")</f>
        <v>3</v>
      </c>
      <c r="L4142" s="4" t="n">
        <f aca="false">H4142*(1-I4142/100)</f>
        <v>7184.88</v>
      </c>
      <c r="M4142" s="4" t="n">
        <f aca="false">H4142*CALCULATIONS!$B$2</f>
        <v>4310.928</v>
      </c>
      <c r="N4142" s="4" t="n">
        <f aca="false">IF(J4142="Yes",H4142*CALCULATIONS!$B$3,0)</f>
        <v>0</v>
      </c>
      <c r="O4142" s="4" t="n">
        <f aca="false">L4142-M4142-N4142</f>
        <v>2873.952</v>
      </c>
      <c r="P4142" s="16" t="n">
        <f aca="false">IF(L4142&gt;0,O4142/L4142,"")</f>
        <v>0.4</v>
      </c>
    </row>
    <row r="4143" customFormat="false" ht="15" hidden="false" customHeight="false" outlineLevel="0" collapsed="false">
      <c r="A4143" s="2" t="str">
        <f aca="false">RAW_DATA!A4139</f>
        <v>ORD-104138</v>
      </c>
      <c r="B4143" s="2" t="str">
        <f aca="false">RAW_DATA!B4139</f>
        <v>CUST-8913</v>
      </c>
      <c r="C4143" s="2" t="str">
        <f aca="false">RAW_DATA!C4139</f>
        <v>Men</v>
      </c>
      <c r="D4143" s="2" t="str">
        <f aca="false">RAW_DATA!D4139</f>
        <v>MEN-JACKET-001</v>
      </c>
      <c r="E4143" s="14" t="str">
        <f aca="false">RAW_DATA!E4139</f>
        <v>2024-06-28</v>
      </c>
      <c r="F4143" s="14" t="str">
        <f aca="false">RAW_DATA!F4139</f>
        <v>2024-07-03</v>
      </c>
      <c r="G4143" s="2" t="str">
        <f aca="false">RAW_DATA!G4139</f>
        <v>Sudurpashchim</v>
      </c>
      <c r="H4143" s="4" t="n">
        <f aca="false">RAW_DATA!H4139</f>
        <v>13883.44</v>
      </c>
      <c r="I4143" s="5" t="n">
        <f aca="false">RAW_DATA!I4139</f>
        <v>10</v>
      </c>
      <c r="J4143" s="2" t="str">
        <f aca="false">RAW_DATA!J4139</f>
        <v>No</v>
      </c>
      <c r="K4143" s="15" t="n">
        <f aca="false">IF(AND(F4143&lt;&gt;"",E4143&lt;&gt;""),DATEVALUE(F4143)-DATEVALUE(E4143),"")</f>
        <v>5</v>
      </c>
      <c r="L4143" s="4" t="n">
        <f aca="false">H4143*(1-I4143/100)</f>
        <v>12495.096</v>
      </c>
      <c r="M4143" s="4" t="n">
        <f aca="false">H4143*CALCULATIONS!$B$2</f>
        <v>8330.064</v>
      </c>
      <c r="N4143" s="4" t="n">
        <f aca="false">IF(J4143="Yes",H4143*CALCULATIONS!$B$3,0)</f>
        <v>0</v>
      </c>
      <c r="O4143" s="4" t="n">
        <f aca="false">L4143-M4143-N4143</f>
        <v>4165.032</v>
      </c>
      <c r="P4143" s="16" t="n">
        <f aca="false">IF(L4143&gt;0,O4143/L4143,"")</f>
        <v>0.333333333333333</v>
      </c>
    </row>
    <row r="4144" customFormat="false" ht="15" hidden="false" customHeight="false" outlineLevel="0" collapsed="false">
      <c r="A4144" s="2" t="str">
        <f aca="false">RAW_DATA!A4140</f>
        <v>ORD-104139</v>
      </c>
      <c r="B4144" s="2" t="str">
        <f aca="false">RAW_DATA!B4140</f>
        <v>CUST-7843</v>
      </c>
      <c r="C4144" s="2" t="str">
        <f aca="false">RAW_DATA!C4140</f>
        <v>Men</v>
      </c>
      <c r="D4144" s="2" t="str">
        <f aca="false">RAW_DATA!D4140</f>
        <v>MEN-JACKET-001</v>
      </c>
      <c r="E4144" s="14" t="str">
        <f aca="false">RAW_DATA!E4140</f>
        <v>2024-07-13</v>
      </c>
      <c r="F4144" s="14" t="str">
        <f aca="false">RAW_DATA!F4140</f>
        <v>2024-07-18</v>
      </c>
      <c r="G4144" s="2" t="str">
        <f aca="false">RAW_DATA!G4140</f>
        <v>Bagmati</v>
      </c>
      <c r="H4144" s="4" t="n">
        <f aca="false">RAW_DATA!H4140</f>
        <v>9923.6</v>
      </c>
      <c r="I4144" s="5" t="n">
        <f aca="false">RAW_DATA!I4140</f>
        <v>15</v>
      </c>
      <c r="J4144" s="2" t="str">
        <f aca="false">RAW_DATA!J4140</f>
        <v>No</v>
      </c>
      <c r="K4144" s="15" t="n">
        <f aca="false">IF(AND(F4144&lt;&gt;"",E4144&lt;&gt;""),DATEVALUE(F4144)-DATEVALUE(E4144),"")</f>
        <v>5</v>
      </c>
      <c r="L4144" s="4" t="n">
        <f aca="false">H4144*(1-I4144/100)</f>
        <v>8435.06</v>
      </c>
      <c r="M4144" s="4" t="n">
        <f aca="false">H4144*CALCULATIONS!$B$2</f>
        <v>5954.16</v>
      </c>
      <c r="N4144" s="4" t="n">
        <f aca="false">IF(J4144="Yes",H4144*CALCULATIONS!$B$3,0)</f>
        <v>0</v>
      </c>
      <c r="O4144" s="4" t="n">
        <f aca="false">L4144-M4144-N4144</f>
        <v>2480.9</v>
      </c>
      <c r="P4144" s="16" t="n">
        <f aca="false">IF(L4144&gt;0,O4144/L4144,"")</f>
        <v>0.294117647058824</v>
      </c>
    </row>
    <row r="4145" customFormat="false" ht="15" hidden="false" customHeight="false" outlineLevel="0" collapsed="false">
      <c r="A4145" s="2" t="str">
        <f aca="false">RAW_DATA!A4141</f>
        <v>ORD-104140</v>
      </c>
      <c r="B4145" s="2" t="str">
        <f aca="false">RAW_DATA!B4141</f>
        <v>CUST-9053</v>
      </c>
      <c r="C4145" s="2" t="str">
        <f aca="false">RAW_DATA!C4141</f>
        <v>Women</v>
      </c>
      <c r="D4145" s="2" t="str">
        <f aca="false">RAW_DATA!D4141</f>
        <v>WOM-TOP-001</v>
      </c>
      <c r="E4145" s="14" t="str">
        <f aca="false">RAW_DATA!E4141</f>
        <v>2024-06-07</v>
      </c>
      <c r="F4145" s="14" t="str">
        <f aca="false">RAW_DATA!F4141</f>
        <v>2024-06-12</v>
      </c>
      <c r="G4145" s="2" t="str">
        <f aca="false">RAW_DATA!G4141</f>
        <v>Gandaki</v>
      </c>
      <c r="H4145" s="4" t="n">
        <f aca="false">RAW_DATA!H4141</f>
        <v>6327.11</v>
      </c>
      <c r="I4145" s="5" t="n">
        <f aca="false">RAW_DATA!I4141</f>
        <v>0</v>
      </c>
      <c r="J4145" s="2" t="str">
        <f aca="false">RAW_DATA!J4141</f>
        <v>No</v>
      </c>
      <c r="K4145" s="15" t="n">
        <f aca="false">IF(AND(F4145&lt;&gt;"",E4145&lt;&gt;""),DATEVALUE(F4145)-DATEVALUE(E4145),"")</f>
        <v>5</v>
      </c>
      <c r="L4145" s="4" t="n">
        <f aca="false">H4145*(1-I4145/100)</f>
        <v>6327.11</v>
      </c>
      <c r="M4145" s="4" t="n">
        <f aca="false">H4145*CALCULATIONS!$B$2</f>
        <v>3796.266</v>
      </c>
      <c r="N4145" s="4" t="n">
        <f aca="false">IF(J4145="Yes",H4145*CALCULATIONS!$B$3,0)</f>
        <v>0</v>
      </c>
      <c r="O4145" s="4" t="n">
        <f aca="false">L4145-M4145-N4145</f>
        <v>2530.844</v>
      </c>
      <c r="P4145" s="16" t="n">
        <f aca="false">IF(L4145&gt;0,O4145/L4145,"")</f>
        <v>0.4</v>
      </c>
    </row>
    <row r="4146" customFormat="false" ht="15" hidden="false" customHeight="false" outlineLevel="0" collapsed="false">
      <c r="A4146" s="2" t="str">
        <f aca="false">RAW_DATA!A4142</f>
        <v>ORD-104141</v>
      </c>
      <c r="B4146" s="2" t="str">
        <f aca="false">RAW_DATA!B4142</f>
        <v>CUST-5123</v>
      </c>
      <c r="C4146" s="2" t="str">
        <f aca="false">RAW_DATA!C4142</f>
        <v>Kids</v>
      </c>
      <c r="D4146" s="2" t="str">
        <f aca="false">RAW_DATA!D4142</f>
        <v>KID-HOODIE-001</v>
      </c>
      <c r="E4146" s="14" t="str">
        <f aca="false">RAW_DATA!E4142</f>
        <v>2024-08-30</v>
      </c>
      <c r="F4146" s="14" t="str">
        <f aca="false">RAW_DATA!F4142</f>
        <v>2024-09-07</v>
      </c>
      <c r="G4146" s="2" t="str">
        <f aca="false">RAW_DATA!G4142</f>
        <v>Lumbini</v>
      </c>
      <c r="H4146" s="4" t="n">
        <f aca="false">RAW_DATA!H4142</f>
        <v>14017.09</v>
      </c>
      <c r="I4146" s="5" t="n">
        <f aca="false">RAW_DATA!I4142</f>
        <v>15</v>
      </c>
      <c r="J4146" s="2" t="str">
        <f aca="false">RAW_DATA!J4142</f>
        <v>No</v>
      </c>
      <c r="K4146" s="15" t="n">
        <f aca="false">IF(AND(F4146&lt;&gt;"",E4146&lt;&gt;""),DATEVALUE(F4146)-DATEVALUE(E4146),"")</f>
        <v>8</v>
      </c>
      <c r="L4146" s="4" t="n">
        <f aca="false">H4146*(1-I4146/100)</f>
        <v>11914.5265</v>
      </c>
      <c r="M4146" s="4" t="n">
        <f aca="false">H4146*CALCULATIONS!$B$2</f>
        <v>8410.254</v>
      </c>
      <c r="N4146" s="4" t="n">
        <f aca="false">IF(J4146="Yes",H4146*CALCULATIONS!$B$3,0)</f>
        <v>0</v>
      </c>
      <c r="O4146" s="4" t="n">
        <f aca="false">L4146-M4146-N4146</f>
        <v>3504.2725</v>
      </c>
      <c r="P4146" s="16" t="n">
        <f aca="false">IF(L4146&gt;0,O4146/L4146,"")</f>
        <v>0.294117647058824</v>
      </c>
    </row>
    <row r="4147" customFormat="false" ht="15" hidden="false" customHeight="false" outlineLevel="0" collapsed="false">
      <c r="A4147" s="2" t="str">
        <f aca="false">RAW_DATA!A4143</f>
        <v>ORD-104142</v>
      </c>
      <c r="B4147" s="2" t="str">
        <f aca="false">RAW_DATA!B4143</f>
        <v>CUST-3288</v>
      </c>
      <c r="C4147" s="2" t="str">
        <f aca="false">RAW_DATA!C4143</f>
        <v>Women</v>
      </c>
      <c r="D4147" s="2" t="str">
        <f aca="false">RAW_DATA!D4143</f>
        <v>WOM-LEHENGA-001</v>
      </c>
      <c r="E4147" s="14" t="str">
        <f aca="false">RAW_DATA!E4143</f>
        <v>2024-09-13</v>
      </c>
      <c r="F4147" s="14" t="str">
        <f aca="false">RAW_DATA!F4143</f>
        <v>2024-09-20</v>
      </c>
      <c r="G4147" s="2" t="str">
        <f aca="false">RAW_DATA!G4143</f>
        <v>Bagmati</v>
      </c>
      <c r="H4147" s="4" t="n">
        <f aca="false">RAW_DATA!H4143</f>
        <v>2322.97</v>
      </c>
      <c r="I4147" s="5" t="n">
        <f aca="false">RAW_DATA!I4143</f>
        <v>10</v>
      </c>
      <c r="J4147" s="2" t="str">
        <f aca="false">RAW_DATA!J4143</f>
        <v>No</v>
      </c>
      <c r="K4147" s="15" t="n">
        <f aca="false">IF(AND(F4147&lt;&gt;"",E4147&lt;&gt;""),DATEVALUE(F4147)-DATEVALUE(E4147),"")</f>
        <v>7</v>
      </c>
      <c r="L4147" s="4" t="n">
        <f aca="false">H4147*(1-I4147/100)</f>
        <v>2090.673</v>
      </c>
      <c r="M4147" s="4" t="n">
        <f aca="false">H4147*CALCULATIONS!$B$2</f>
        <v>1393.782</v>
      </c>
      <c r="N4147" s="4" t="n">
        <f aca="false">IF(J4147="Yes",H4147*CALCULATIONS!$B$3,0)</f>
        <v>0</v>
      </c>
      <c r="O4147" s="4" t="n">
        <f aca="false">L4147-M4147-N4147</f>
        <v>696.891</v>
      </c>
      <c r="P4147" s="16" t="n">
        <f aca="false">IF(L4147&gt;0,O4147/L4147,"")</f>
        <v>0.333333333333333</v>
      </c>
    </row>
    <row r="4148" customFormat="false" ht="15" hidden="false" customHeight="false" outlineLevel="0" collapsed="false">
      <c r="A4148" s="2" t="str">
        <f aca="false">RAW_DATA!A4144</f>
        <v>ORD-104143</v>
      </c>
      <c r="B4148" s="2" t="str">
        <f aca="false">RAW_DATA!B4144</f>
        <v>CUST-9802</v>
      </c>
      <c r="C4148" s="2" t="str">
        <f aca="false">RAW_DATA!C4144</f>
        <v>Women</v>
      </c>
      <c r="D4148" s="2" t="str">
        <f aca="false">RAW_DATA!D4144</f>
        <v>WOM-JEANS-001</v>
      </c>
      <c r="E4148" s="14" t="str">
        <f aca="false">RAW_DATA!E4144</f>
        <v>2024-02-06</v>
      </c>
      <c r="F4148" s="14" t="str">
        <f aca="false">RAW_DATA!F4144</f>
        <v>2024-02-12</v>
      </c>
      <c r="G4148" s="2" t="str">
        <f aca="false">RAW_DATA!G4144</f>
        <v>Madhesh</v>
      </c>
      <c r="H4148" s="4" t="n">
        <f aca="false">RAW_DATA!H4144</f>
        <v>13935.32</v>
      </c>
      <c r="I4148" s="5" t="n">
        <f aca="false">RAW_DATA!I4144</f>
        <v>10</v>
      </c>
      <c r="J4148" s="2" t="str">
        <f aca="false">RAW_DATA!J4144</f>
        <v>Yes</v>
      </c>
      <c r="K4148" s="15" t="n">
        <f aca="false">IF(AND(F4148&lt;&gt;"",E4148&lt;&gt;""),DATEVALUE(F4148)-DATEVALUE(E4148),"")</f>
        <v>6</v>
      </c>
      <c r="L4148" s="4" t="n">
        <f aca="false">H4148*(1-I4148/100)</f>
        <v>12541.788</v>
      </c>
      <c r="M4148" s="4" t="n">
        <f aca="false">H4148*CALCULATIONS!$B$2</f>
        <v>8361.192</v>
      </c>
      <c r="N4148" s="4" t="n">
        <f aca="false">IF(J4148="Yes",H4148*CALCULATIONS!$B$3,0)</f>
        <v>2787.064</v>
      </c>
      <c r="O4148" s="4" t="n">
        <f aca="false">L4148-M4148-N4148</f>
        <v>1393.532</v>
      </c>
      <c r="P4148" s="16" t="n">
        <f aca="false">IF(L4148&gt;0,O4148/L4148,"")</f>
        <v>0.111111111111111</v>
      </c>
    </row>
    <row r="4149" customFormat="false" ht="15" hidden="false" customHeight="false" outlineLevel="0" collapsed="false">
      <c r="A4149" s="2" t="str">
        <f aca="false">RAW_DATA!A4145</f>
        <v>ORD-104144</v>
      </c>
      <c r="B4149" s="2" t="str">
        <f aca="false">RAW_DATA!B4145</f>
        <v>CUST-5519</v>
      </c>
      <c r="C4149" s="2" t="str">
        <f aca="false">RAW_DATA!C4145</f>
        <v>Women</v>
      </c>
      <c r="D4149" s="2" t="str">
        <f aca="false">RAW_DATA!D4145</f>
        <v>WOM-CARDIGAN-001</v>
      </c>
      <c r="E4149" s="14" t="str">
        <f aca="false">RAW_DATA!E4145</f>
        <v>2024-03-14</v>
      </c>
      <c r="F4149" s="14" t="str">
        <f aca="false">RAW_DATA!F4145</f>
        <v>2024-03-19</v>
      </c>
      <c r="G4149" s="2" t="str">
        <f aca="false">RAW_DATA!G4145</f>
        <v>Bagmati</v>
      </c>
      <c r="H4149" s="4" t="n">
        <f aca="false">RAW_DATA!H4145</f>
        <v>7768.55</v>
      </c>
      <c r="I4149" s="5" t="n">
        <f aca="false">RAW_DATA!I4145</f>
        <v>20</v>
      </c>
      <c r="J4149" s="2" t="str">
        <f aca="false">RAW_DATA!J4145</f>
        <v>No</v>
      </c>
      <c r="K4149" s="15" t="n">
        <f aca="false">IF(AND(F4149&lt;&gt;"",E4149&lt;&gt;""),DATEVALUE(F4149)-DATEVALUE(E4149),"")</f>
        <v>5</v>
      </c>
      <c r="L4149" s="4" t="n">
        <f aca="false">H4149*(1-I4149/100)</f>
        <v>6214.84</v>
      </c>
      <c r="M4149" s="4" t="n">
        <f aca="false">H4149*CALCULATIONS!$B$2</f>
        <v>4661.13</v>
      </c>
      <c r="N4149" s="4" t="n">
        <f aca="false">IF(J4149="Yes",H4149*CALCULATIONS!$B$3,0)</f>
        <v>0</v>
      </c>
      <c r="O4149" s="4" t="n">
        <f aca="false">L4149-M4149-N4149</f>
        <v>1553.71</v>
      </c>
      <c r="P4149" s="16" t="n">
        <f aca="false">IF(L4149&gt;0,O4149/L4149,"")</f>
        <v>0.25</v>
      </c>
    </row>
    <row r="4150" customFormat="false" ht="15" hidden="false" customHeight="false" outlineLevel="0" collapsed="false">
      <c r="A4150" s="2" t="str">
        <f aca="false">RAW_DATA!A4146</f>
        <v>ORD-104145</v>
      </c>
      <c r="B4150" s="2" t="str">
        <f aca="false">RAW_DATA!B4146</f>
        <v>CUST-3788</v>
      </c>
      <c r="C4150" s="2" t="str">
        <f aca="false">RAW_DATA!C4146</f>
        <v>Men</v>
      </c>
      <c r="D4150" s="2" t="str">
        <f aca="false">RAW_DATA!D4146</f>
        <v>MEN-SHIRT-001</v>
      </c>
      <c r="E4150" s="14" t="str">
        <f aca="false">RAW_DATA!E4146</f>
        <v>2024-07-04</v>
      </c>
      <c r="F4150" s="14" t="str">
        <f aca="false">RAW_DATA!F4146</f>
        <v>2024-07-11</v>
      </c>
      <c r="G4150" s="2" t="str">
        <f aca="false">RAW_DATA!G4146</f>
        <v>Madhesh</v>
      </c>
      <c r="H4150" s="4" t="n">
        <f aca="false">RAW_DATA!H4146</f>
        <v>10647.56</v>
      </c>
      <c r="I4150" s="5" t="n">
        <f aca="false">RAW_DATA!I4146</f>
        <v>25</v>
      </c>
      <c r="J4150" s="2" t="str">
        <f aca="false">RAW_DATA!J4146</f>
        <v>No</v>
      </c>
      <c r="K4150" s="15" t="n">
        <f aca="false">IF(AND(F4150&lt;&gt;"",E4150&lt;&gt;""),DATEVALUE(F4150)-DATEVALUE(E4150),"")</f>
        <v>7</v>
      </c>
      <c r="L4150" s="4" t="n">
        <f aca="false">H4150*(1-I4150/100)</f>
        <v>7985.67</v>
      </c>
      <c r="M4150" s="4" t="n">
        <f aca="false">H4150*CALCULATIONS!$B$2</f>
        <v>6388.536</v>
      </c>
      <c r="N4150" s="4" t="n">
        <f aca="false">IF(J4150="Yes",H4150*CALCULATIONS!$B$3,0)</f>
        <v>0</v>
      </c>
      <c r="O4150" s="4" t="n">
        <f aca="false">L4150-M4150-N4150</f>
        <v>1597.134</v>
      </c>
      <c r="P4150" s="16" t="n">
        <f aca="false">IF(L4150&gt;0,O4150/L4150,"")</f>
        <v>0.2</v>
      </c>
    </row>
    <row r="4151" customFormat="false" ht="15" hidden="false" customHeight="false" outlineLevel="0" collapsed="false">
      <c r="A4151" s="2" t="str">
        <f aca="false">RAW_DATA!A4147</f>
        <v>ORD-104146</v>
      </c>
      <c r="B4151" s="2" t="str">
        <f aca="false">RAW_DATA!B4147</f>
        <v>CUST-1568</v>
      </c>
      <c r="C4151" s="2" t="str">
        <f aca="false">RAW_DATA!C4147</f>
        <v>Women</v>
      </c>
      <c r="D4151" s="2" t="str">
        <f aca="false">RAW_DATA!D4147</f>
        <v>WOM-CARDIGAN-001</v>
      </c>
      <c r="E4151" s="14" t="str">
        <f aca="false">RAW_DATA!E4147</f>
        <v>2024-09-26</v>
      </c>
      <c r="F4151" s="14" t="str">
        <f aca="false">RAW_DATA!F4147</f>
        <v>2024-10-01</v>
      </c>
      <c r="G4151" s="2" t="str">
        <f aca="false">RAW_DATA!G4147</f>
        <v>Madhesh</v>
      </c>
      <c r="H4151" s="4" t="n">
        <f aca="false">RAW_DATA!H4147</f>
        <v>3866.31</v>
      </c>
      <c r="I4151" s="5" t="n">
        <f aca="false">RAW_DATA!I4147</f>
        <v>25</v>
      </c>
      <c r="J4151" s="2" t="str">
        <f aca="false">RAW_DATA!J4147</f>
        <v>No</v>
      </c>
      <c r="K4151" s="15" t="n">
        <f aca="false">IF(AND(F4151&lt;&gt;"",E4151&lt;&gt;""),DATEVALUE(F4151)-DATEVALUE(E4151),"")</f>
        <v>5</v>
      </c>
      <c r="L4151" s="4" t="n">
        <f aca="false">H4151*(1-I4151/100)</f>
        <v>2899.7325</v>
      </c>
      <c r="M4151" s="4" t="n">
        <f aca="false">H4151*CALCULATIONS!$B$2</f>
        <v>2319.786</v>
      </c>
      <c r="N4151" s="4" t="n">
        <f aca="false">IF(J4151="Yes",H4151*CALCULATIONS!$B$3,0)</f>
        <v>0</v>
      </c>
      <c r="O4151" s="4" t="n">
        <f aca="false">L4151-M4151-N4151</f>
        <v>579.9465</v>
      </c>
      <c r="P4151" s="16" t="n">
        <f aca="false">IF(L4151&gt;0,O4151/L4151,"")</f>
        <v>0.2</v>
      </c>
    </row>
    <row r="4152" customFormat="false" ht="15" hidden="false" customHeight="false" outlineLevel="0" collapsed="false">
      <c r="A4152" s="2" t="str">
        <f aca="false">RAW_DATA!A4148</f>
        <v>ORD-104147</v>
      </c>
      <c r="B4152" s="2" t="str">
        <f aca="false">RAW_DATA!B4148</f>
        <v>CUST-3657</v>
      </c>
      <c r="C4152" s="2" t="str">
        <f aca="false">RAW_DATA!C4148</f>
        <v>Men</v>
      </c>
      <c r="D4152" s="2" t="str">
        <f aca="false">RAW_DATA!D4148</f>
        <v>MEN-TSHIRT-001</v>
      </c>
      <c r="E4152" s="14" t="str">
        <f aca="false">RAW_DATA!E4148</f>
        <v>2024-08-09</v>
      </c>
      <c r="F4152" s="14" t="str">
        <f aca="false">RAW_DATA!F4148</f>
        <v>2024-08-12</v>
      </c>
      <c r="G4152" s="2" t="str">
        <f aca="false">RAW_DATA!G4148</f>
        <v>Bagmati</v>
      </c>
      <c r="H4152" s="4" t="n">
        <f aca="false">RAW_DATA!H4148</f>
        <v>12982.19</v>
      </c>
      <c r="I4152" s="5" t="n">
        <f aca="false">RAW_DATA!I4148</f>
        <v>15</v>
      </c>
      <c r="J4152" s="2" t="str">
        <f aca="false">RAW_DATA!J4148</f>
        <v>Yes</v>
      </c>
      <c r="K4152" s="15" t="n">
        <f aca="false">IF(AND(F4152&lt;&gt;"",E4152&lt;&gt;""),DATEVALUE(F4152)-DATEVALUE(E4152),"")</f>
        <v>3</v>
      </c>
      <c r="L4152" s="4" t="n">
        <f aca="false">H4152*(1-I4152/100)</f>
        <v>11034.8615</v>
      </c>
      <c r="M4152" s="4" t="n">
        <f aca="false">H4152*CALCULATIONS!$B$2</f>
        <v>7789.314</v>
      </c>
      <c r="N4152" s="4" t="n">
        <f aca="false">IF(J4152="Yes",H4152*CALCULATIONS!$B$3,0)</f>
        <v>2596.438</v>
      </c>
      <c r="O4152" s="4" t="n">
        <f aca="false">L4152-M4152-N4152</f>
        <v>649.109500000001</v>
      </c>
      <c r="P4152" s="16" t="n">
        <f aca="false">IF(L4152&gt;0,O4152/L4152,"")</f>
        <v>0.0588235294117648</v>
      </c>
    </row>
    <row r="4153" customFormat="false" ht="15" hidden="false" customHeight="false" outlineLevel="0" collapsed="false">
      <c r="A4153" s="2" t="str">
        <f aca="false">RAW_DATA!A4149</f>
        <v>ORD-104148</v>
      </c>
      <c r="B4153" s="2" t="str">
        <f aca="false">RAW_DATA!B4149</f>
        <v>CUST-4916</v>
      </c>
      <c r="C4153" s="2" t="str">
        <f aca="false">RAW_DATA!C4149</f>
        <v>Kids</v>
      </c>
      <c r="D4153" s="2" t="str">
        <f aca="false">RAW_DATA!D4149</f>
        <v>KID-FROCK-001</v>
      </c>
      <c r="E4153" s="14" t="str">
        <f aca="false">RAW_DATA!E4149</f>
        <v>2024-10-05</v>
      </c>
      <c r="F4153" s="14" t="str">
        <f aca="false">RAW_DATA!F4149</f>
        <v>2024-10-12</v>
      </c>
      <c r="G4153" s="2" t="str">
        <f aca="false">RAW_DATA!G4149</f>
        <v>Bagmati</v>
      </c>
      <c r="H4153" s="4" t="n">
        <f aca="false">RAW_DATA!H4149</f>
        <v>3312.72</v>
      </c>
      <c r="I4153" s="5" t="n">
        <f aca="false">RAW_DATA!I4149</f>
        <v>0</v>
      </c>
      <c r="J4153" s="2" t="str">
        <f aca="false">RAW_DATA!J4149</f>
        <v>No</v>
      </c>
      <c r="K4153" s="15" t="n">
        <f aca="false">IF(AND(F4153&lt;&gt;"",E4153&lt;&gt;""),DATEVALUE(F4153)-DATEVALUE(E4153),"")</f>
        <v>7</v>
      </c>
      <c r="L4153" s="4" t="n">
        <f aca="false">H4153*(1-I4153/100)</f>
        <v>3312.72</v>
      </c>
      <c r="M4153" s="4" t="n">
        <f aca="false">H4153*CALCULATIONS!$B$2</f>
        <v>1987.632</v>
      </c>
      <c r="N4153" s="4" t="n">
        <f aca="false">IF(J4153="Yes",H4153*CALCULATIONS!$B$3,0)</f>
        <v>0</v>
      </c>
      <c r="O4153" s="4" t="n">
        <f aca="false">L4153-M4153-N4153</f>
        <v>1325.088</v>
      </c>
      <c r="P4153" s="16" t="n">
        <f aca="false">IF(L4153&gt;0,O4153/L4153,"")</f>
        <v>0.4</v>
      </c>
    </row>
    <row r="4154" customFormat="false" ht="15" hidden="false" customHeight="false" outlineLevel="0" collapsed="false">
      <c r="A4154" s="2" t="str">
        <f aca="false">RAW_DATA!A4150</f>
        <v>ORD-104149</v>
      </c>
      <c r="B4154" s="2" t="str">
        <f aca="false">RAW_DATA!B4150</f>
        <v>CUST-6794</v>
      </c>
      <c r="C4154" s="2" t="str">
        <f aca="false">RAW_DATA!C4150</f>
        <v>Men</v>
      </c>
      <c r="D4154" s="2" t="str">
        <f aca="false">RAW_DATA!D4150</f>
        <v>MEN-SHIRT-001</v>
      </c>
      <c r="E4154" s="14" t="str">
        <f aca="false">RAW_DATA!E4150</f>
        <v>2024-09-17</v>
      </c>
      <c r="F4154" s="14" t="str">
        <f aca="false">RAW_DATA!F4150</f>
        <v>2024-09-21</v>
      </c>
      <c r="G4154" s="2" t="str">
        <f aca="false">RAW_DATA!G4150</f>
        <v>Karnali</v>
      </c>
      <c r="H4154" s="4" t="n">
        <f aca="false">RAW_DATA!H4150</f>
        <v>13865.81</v>
      </c>
      <c r="I4154" s="5" t="n">
        <f aca="false">RAW_DATA!I4150</f>
        <v>0</v>
      </c>
      <c r="J4154" s="2" t="str">
        <f aca="false">RAW_DATA!J4150</f>
        <v>Yes</v>
      </c>
      <c r="K4154" s="15" t="n">
        <f aca="false">IF(AND(F4154&lt;&gt;"",E4154&lt;&gt;""),DATEVALUE(F4154)-DATEVALUE(E4154),"")</f>
        <v>4</v>
      </c>
      <c r="L4154" s="4" t="n">
        <f aca="false">H4154*(1-I4154/100)</f>
        <v>13865.81</v>
      </c>
      <c r="M4154" s="4" t="n">
        <f aca="false">H4154*CALCULATIONS!$B$2</f>
        <v>8319.486</v>
      </c>
      <c r="N4154" s="4" t="n">
        <f aca="false">IF(J4154="Yes",H4154*CALCULATIONS!$B$3,0)</f>
        <v>2773.162</v>
      </c>
      <c r="O4154" s="4" t="n">
        <f aca="false">L4154-M4154-N4154</f>
        <v>2773.162</v>
      </c>
      <c r="P4154" s="16" t="n">
        <f aca="false">IF(L4154&gt;0,O4154/L4154,"")</f>
        <v>0.2</v>
      </c>
    </row>
    <row r="4155" customFormat="false" ht="15" hidden="false" customHeight="false" outlineLevel="0" collapsed="false">
      <c r="A4155" s="2" t="str">
        <f aca="false">RAW_DATA!A4151</f>
        <v>ORD-104150</v>
      </c>
      <c r="B4155" s="2" t="str">
        <f aca="false">RAW_DATA!B4151</f>
        <v>CUST-3514</v>
      </c>
      <c r="C4155" s="2" t="str">
        <f aca="false">RAW_DATA!C4151</f>
        <v>Men</v>
      </c>
      <c r="D4155" s="2" t="str">
        <f aca="false">RAW_DATA!D4151</f>
        <v>MEN-CHINO-001</v>
      </c>
      <c r="E4155" s="14" t="str">
        <f aca="false">RAW_DATA!E4151</f>
        <v>2024-07-09</v>
      </c>
      <c r="F4155" s="14" t="str">
        <f aca="false">RAW_DATA!F4151</f>
        <v>2024-07-12</v>
      </c>
      <c r="G4155" s="2" t="str">
        <f aca="false">RAW_DATA!G4151</f>
        <v>Madhesh</v>
      </c>
      <c r="H4155" s="4" t="n">
        <f aca="false">RAW_DATA!H4151</f>
        <v>7723.21</v>
      </c>
      <c r="I4155" s="5" t="n">
        <f aca="false">RAW_DATA!I4151</f>
        <v>20</v>
      </c>
      <c r="J4155" s="2" t="str">
        <f aca="false">RAW_DATA!J4151</f>
        <v>No</v>
      </c>
      <c r="K4155" s="15" t="n">
        <f aca="false">IF(AND(F4155&lt;&gt;"",E4155&lt;&gt;""),DATEVALUE(F4155)-DATEVALUE(E4155),"")</f>
        <v>3</v>
      </c>
      <c r="L4155" s="4" t="n">
        <f aca="false">H4155*(1-I4155/100)</f>
        <v>6178.568</v>
      </c>
      <c r="M4155" s="4" t="n">
        <f aca="false">H4155*CALCULATIONS!$B$2</f>
        <v>4633.926</v>
      </c>
      <c r="N4155" s="4" t="n">
        <f aca="false">IF(J4155="Yes",H4155*CALCULATIONS!$B$3,0)</f>
        <v>0</v>
      </c>
      <c r="O4155" s="4" t="n">
        <f aca="false">L4155-M4155-N4155</f>
        <v>1544.642</v>
      </c>
      <c r="P4155" s="16" t="n">
        <f aca="false">IF(L4155&gt;0,O4155/L4155,"")</f>
        <v>0.25</v>
      </c>
    </row>
    <row r="4156" customFormat="false" ht="15" hidden="false" customHeight="false" outlineLevel="0" collapsed="false">
      <c r="A4156" s="2" t="str">
        <f aca="false">RAW_DATA!A4152</f>
        <v>ORD-104151</v>
      </c>
      <c r="B4156" s="2" t="str">
        <f aca="false">RAW_DATA!B4152</f>
        <v>CUST-8451</v>
      </c>
      <c r="C4156" s="2" t="str">
        <f aca="false">RAW_DATA!C4152</f>
        <v>Women</v>
      </c>
      <c r="D4156" s="2" t="str">
        <f aca="false">RAW_DATA!D4152</f>
        <v>WOM-SAREE-001</v>
      </c>
      <c r="E4156" s="14" t="str">
        <f aca="false">RAW_DATA!E4152</f>
        <v>2024-11-07</v>
      </c>
      <c r="F4156" s="14" t="str">
        <f aca="false">RAW_DATA!F4152</f>
        <v>2024-11-12</v>
      </c>
      <c r="G4156" s="2" t="str">
        <f aca="false">RAW_DATA!G4152</f>
        <v>Madhesh</v>
      </c>
      <c r="H4156" s="4" t="n">
        <f aca="false">RAW_DATA!H4152</f>
        <v>3296.43</v>
      </c>
      <c r="I4156" s="5" t="n">
        <f aca="false">RAW_DATA!I4152</f>
        <v>10</v>
      </c>
      <c r="J4156" s="2" t="str">
        <f aca="false">RAW_DATA!J4152</f>
        <v>No</v>
      </c>
      <c r="K4156" s="15" t="n">
        <f aca="false">IF(AND(F4156&lt;&gt;"",E4156&lt;&gt;""),DATEVALUE(F4156)-DATEVALUE(E4156),"")</f>
        <v>5</v>
      </c>
      <c r="L4156" s="4" t="n">
        <f aca="false">H4156*(1-I4156/100)</f>
        <v>2966.787</v>
      </c>
      <c r="M4156" s="4" t="n">
        <f aca="false">H4156*CALCULATIONS!$B$2</f>
        <v>1977.858</v>
      </c>
      <c r="N4156" s="4" t="n">
        <f aca="false">IF(J4156="Yes",H4156*CALCULATIONS!$B$3,0)</f>
        <v>0</v>
      </c>
      <c r="O4156" s="4" t="n">
        <f aca="false">L4156-M4156-N4156</f>
        <v>988.929</v>
      </c>
      <c r="P4156" s="16" t="n">
        <f aca="false">IF(L4156&gt;0,O4156/L4156,"")</f>
        <v>0.333333333333333</v>
      </c>
    </row>
    <row r="4157" customFormat="false" ht="15" hidden="false" customHeight="false" outlineLevel="0" collapsed="false">
      <c r="A4157" s="2" t="str">
        <f aca="false">RAW_DATA!A4153</f>
        <v>ORD-104152</v>
      </c>
      <c r="B4157" s="2" t="str">
        <f aca="false">RAW_DATA!B4153</f>
        <v>CUST-9219</v>
      </c>
      <c r="C4157" s="2" t="str">
        <f aca="false">RAW_DATA!C4153</f>
        <v>Women</v>
      </c>
      <c r="D4157" s="2" t="str">
        <f aca="false">RAW_DATA!D4153</f>
        <v>WOM-CARDIGAN-001</v>
      </c>
      <c r="E4157" s="14" t="str">
        <f aca="false">RAW_DATA!E4153</f>
        <v>2024-10-19</v>
      </c>
      <c r="F4157" s="14" t="str">
        <f aca="false">RAW_DATA!F4153</f>
        <v>2024-10-29</v>
      </c>
      <c r="G4157" s="2" t="str">
        <f aca="false">RAW_DATA!G4153</f>
        <v>Bagmati</v>
      </c>
      <c r="H4157" s="4" t="n">
        <f aca="false">RAW_DATA!H4153</f>
        <v>14093.16</v>
      </c>
      <c r="I4157" s="5" t="n">
        <f aca="false">RAW_DATA!I4153</f>
        <v>0</v>
      </c>
      <c r="J4157" s="2" t="str">
        <f aca="false">RAW_DATA!J4153</f>
        <v>No</v>
      </c>
      <c r="K4157" s="15" t="n">
        <f aca="false">IF(AND(F4157&lt;&gt;"",E4157&lt;&gt;""),DATEVALUE(F4157)-DATEVALUE(E4157),"")</f>
        <v>10</v>
      </c>
      <c r="L4157" s="4" t="n">
        <f aca="false">H4157*(1-I4157/100)</f>
        <v>14093.16</v>
      </c>
      <c r="M4157" s="4" t="n">
        <f aca="false">H4157*CALCULATIONS!$B$2</f>
        <v>8455.896</v>
      </c>
      <c r="N4157" s="4" t="n">
        <f aca="false">IF(J4157="Yes",H4157*CALCULATIONS!$B$3,0)</f>
        <v>0</v>
      </c>
      <c r="O4157" s="4" t="n">
        <f aca="false">L4157-M4157-N4157</f>
        <v>5637.264</v>
      </c>
      <c r="P4157" s="16" t="n">
        <f aca="false">IF(L4157&gt;0,O4157/L4157,"")</f>
        <v>0.4</v>
      </c>
    </row>
    <row r="4158" customFormat="false" ht="15" hidden="false" customHeight="false" outlineLevel="0" collapsed="false">
      <c r="A4158" s="2" t="str">
        <f aca="false">RAW_DATA!A4154</f>
        <v>ORD-104153</v>
      </c>
      <c r="B4158" s="2" t="str">
        <f aca="false">RAW_DATA!B4154</f>
        <v>CUST-8078</v>
      </c>
      <c r="C4158" s="2" t="str">
        <f aca="false">RAW_DATA!C4154</f>
        <v>Women</v>
      </c>
      <c r="D4158" s="2" t="str">
        <f aca="false">RAW_DATA!D4154</f>
        <v>WOM-SAREE-001</v>
      </c>
      <c r="E4158" s="14" t="str">
        <f aca="false">RAW_DATA!E4154</f>
        <v>2024-07-22</v>
      </c>
      <c r="F4158" s="14" t="str">
        <f aca="false">RAW_DATA!F4154</f>
        <v>2024-08-04</v>
      </c>
      <c r="G4158" s="2" t="str">
        <f aca="false">RAW_DATA!G4154</f>
        <v>Lumbini</v>
      </c>
      <c r="H4158" s="4" t="n">
        <f aca="false">RAW_DATA!H4154</f>
        <v>5561.91</v>
      </c>
      <c r="I4158" s="5" t="n">
        <f aca="false">RAW_DATA!I4154</f>
        <v>10</v>
      </c>
      <c r="J4158" s="2" t="str">
        <f aca="false">RAW_DATA!J4154</f>
        <v>No</v>
      </c>
      <c r="K4158" s="15" t="n">
        <f aca="false">IF(AND(F4158&lt;&gt;"",E4158&lt;&gt;""),DATEVALUE(F4158)-DATEVALUE(E4158),"")</f>
        <v>13</v>
      </c>
      <c r="L4158" s="4" t="n">
        <f aca="false">H4158*(1-I4158/100)</f>
        <v>5005.719</v>
      </c>
      <c r="M4158" s="4" t="n">
        <f aca="false">H4158*CALCULATIONS!$B$2</f>
        <v>3337.146</v>
      </c>
      <c r="N4158" s="4" t="n">
        <f aca="false">IF(J4158="Yes",H4158*CALCULATIONS!$B$3,0)</f>
        <v>0</v>
      </c>
      <c r="O4158" s="4" t="n">
        <f aca="false">L4158-M4158-N4158</f>
        <v>1668.573</v>
      </c>
      <c r="P4158" s="16" t="n">
        <f aca="false">IF(L4158&gt;0,O4158/L4158,"")</f>
        <v>0.333333333333333</v>
      </c>
    </row>
    <row r="4159" customFormat="false" ht="15" hidden="false" customHeight="false" outlineLevel="0" collapsed="false">
      <c r="A4159" s="2" t="str">
        <f aca="false">RAW_DATA!A4155</f>
        <v>ORD-104154</v>
      </c>
      <c r="B4159" s="2" t="str">
        <f aca="false">RAW_DATA!B4155</f>
        <v>CUST-9801</v>
      </c>
      <c r="C4159" s="2" t="str">
        <f aca="false">RAW_DATA!C4155</f>
        <v>Kids</v>
      </c>
      <c r="D4159" s="2" t="str">
        <f aca="false">RAW_DATA!D4155</f>
        <v>KID-DRESS-001</v>
      </c>
      <c r="E4159" s="14" t="str">
        <f aca="false">RAW_DATA!E4155</f>
        <v>2024-10-04</v>
      </c>
      <c r="F4159" s="14" t="str">
        <f aca="false">RAW_DATA!F4155</f>
        <v>2024-10-12</v>
      </c>
      <c r="G4159" s="2" t="str">
        <f aca="false">RAW_DATA!G4155</f>
        <v>Lumbini</v>
      </c>
      <c r="H4159" s="4" t="n">
        <f aca="false">RAW_DATA!H4155</f>
        <v>12214.34</v>
      </c>
      <c r="I4159" s="5" t="n">
        <f aca="false">RAW_DATA!I4155</f>
        <v>5</v>
      </c>
      <c r="J4159" s="2" t="str">
        <f aca="false">RAW_DATA!J4155</f>
        <v>No</v>
      </c>
      <c r="K4159" s="15" t="n">
        <f aca="false">IF(AND(F4159&lt;&gt;"",E4159&lt;&gt;""),DATEVALUE(F4159)-DATEVALUE(E4159),"")</f>
        <v>8</v>
      </c>
      <c r="L4159" s="4" t="n">
        <f aca="false">H4159*(1-I4159/100)</f>
        <v>11603.623</v>
      </c>
      <c r="M4159" s="4" t="n">
        <f aca="false">H4159*CALCULATIONS!$B$2</f>
        <v>7328.604</v>
      </c>
      <c r="N4159" s="4" t="n">
        <f aca="false">IF(J4159="Yes",H4159*CALCULATIONS!$B$3,0)</f>
        <v>0</v>
      </c>
      <c r="O4159" s="4" t="n">
        <f aca="false">L4159-M4159-N4159</f>
        <v>4275.019</v>
      </c>
      <c r="P4159" s="16" t="n">
        <f aca="false">IF(L4159&gt;0,O4159/L4159,"")</f>
        <v>0.368421052631579</v>
      </c>
    </row>
    <row r="4160" customFormat="false" ht="15" hidden="false" customHeight="false" outlineLevel="0" collapsed="false">
      <c r="A4160" s="2" t="str">
        <f aca="false">RAW_DATA!A4156</f>
        <v>ORD-104155</v>
      </c>
      <c r="B4160" s="2" t="str">
        <f aca="false">RAW_DATA!B4156</f>
        <v>CUST-1752</v>
      </c>
      <c r="C4160" s="2" t="str">
        <f aca="false">RAW_DATA!C4156</f>
        <v>Women</v>
      </c>
      <c r="D4160" s="2" t="str">
        <f aca="false">RAW_DATA!D4156</f>
        <v>WOM-JEANS-001</v>
      </c>
      <c r="E4160" s="14" t="str">
        <f aca="false">RAW_DATA!E4156</f>
        <v>2024-03-13</v>
      </c>
      <c r="F4160" s="14" t="str">
        <f aca="false">RAW_DATA!F4156</f>
        <v>2024-03-17</v>
      </c>
      <c r="G4160" s="2" t="str">
        <f aca="false">RAW_DATA!G4156</f>
        <v>Bagmati</v>
      </c>
      <c r="H4160" s="4" t="n">
        <f aca="false">RAW_DATA!H4156</f>
        <v>8241.33</v>
      </c>
      <c r="I4160" s="5" t="n">
        <f aca="false">RAW_DATA!I4156</f>
        <v>25</v>
      </c>
      <c r="J4160" s="2" t="str">
        <f aca="false">RAW_DATA!J4156</f>
        <v>No</v>
      </c>
      <c r="K4160" s="15" t="n">
        <f aca="false">IF(AND(F4160&lt;&gt;"",E4160&lt;&gt;""),DATEVALUE(F4160)-DATEVALUE(E4160),"")</f>
        <v>4</v>
      </c>
      <c r="L4160" s="4" t="n">
        <f aca="false">H4160*(1-I4160/100)</f>
        <v>6180.9975</v>
      </c>
      <c r="M4160" s="4" t="n">
        <f aca="false">H4160*CALCULATIONS!$B$2</f>
        <v>4944.798</v>
      </c>
      <c r="N4160" s="4" t="n">
        <f aca="false">IF(J4160="Yes",H4160*CALCULATIONS!$B$3,0)</f>
        <v>0</v>
      </c>
      <c r="O4160" s="4" t="n">
        <f aca="false">L4160-M4160-N4160</f>
        <v>1236.1995</v>
      </c>
      <c r="P4160" s="16" t="n">
        <f aca="false">IF(L4160&gt;0,O4160/L4160,"")</f>
        <v>0.2</v>
      </c>
    </row>
    <row r="4161" customFormat="false" ht="15" hidden="false" customHeight="false" outlineLevel="0" collapsed="false">
      <c r="A4161" s="2" t="str">
        <f aca="false">RAW_DATA!A4157</f>
        <v>ORD-104156</v>
      </c>
      <c r="B4161" s="2" t="str">
        <f aca="false">RAW_DATA!B4157</f>
        <v>CUST-6022</v>
      </c>
      <c r="C4161" s="2" t="str">
        <f aca="false">RAW_DATA!C4157</f>
        <v>Women</v>
      </c>
      <c r="D4161" s="2" t="str">
        <f aca="false">RAW_DATA!D4157</f>
        <v>WOM-SCARF-001</v>
      </c>
      <c r="E4161" s="14" t="str">
        <f aca="false">RAW_DATA!E4157</f>
        <v>2024-08-09</v>
      </c>
      <c r="F4161" s="14" t="str">
        <f aca="false">RAW_DATA!F4157</f>
        <v>2024-08-11</v>
      </c>
      <c r="G4161" s="2" t="str">
        <f aca="false">RAW_DATA!G4157</f>
        <v>Gandaki</v>
      </c>
      <c r="H4161" s="4" t="n">
        <f aca="false">RAW_DATA!H4157</f>
        <v>14901.2</v>
      </c>
      <c r="I4161" s="5" t="n">
        <f aca="false">RAW_DATA!I4157</f>
        <v>20</v>
      </c>
      <c r="J4161" s="2" t="str">
        <f aca="false">RAW_DATA!J4157</f>
        <v>No</v>
      </c>
      <c r="K4161" s="15" t="n">
        <f aca="false">IF(AND(F4161&lt;&gt;"",E4161&lt;&gt;""),DATEVALUE(F4161)-DATEVALUE(E4161),"")</f>
        <v>2</v>
      </c>
      <c r="L4161" s="4" t="n">
        <f aca="false">H4161*(1-I4161/100)</f>
        <v>11920.96</v>
      </c>
      <c r="M4161" s="4" t="n">
        <f aca="false">H4161*CALCULATIONS!$B$2</f>
        <v>8940.72</v>
      </c>
      <c r="N4161" s="4" t="n">
        <f aca="false">IF(J4161="Yes",H4161*CALCULATIONS!$B$3,0)</f>
        <v>0</v>
      </c>
      <c r="O4161" s="4" t="n">
        <f aca="false">L4161-M4161-N4161</f>
        <v>2980.24</v>
      </c>
      <c r="P4161" s="16" t="n">
        <f aca="false">IF(L4161&gt;0,O4161/L4161,"")</f>
        <v>0.25</v>
      </c>
    </row>
    <row r="4162" customFormat="false" ht="15" hidden="false" customHeight="false" outlineLevel="0" collapsed="false">
      <c r="A4162" s="2" t="str">
        <f aca="false">RAW_DATA!A4158</f>
        <v>ORD-104157</v>
      </c>
      <c r="B4162" s="2" t="str">
        <f aca="false">RAW_DATA!B4158</f>
        <v>CUST-9792</v>
      </c>
      <c r="C4162" s="2" t="str">
        <f aca="false">RAW_DATA!C4158</f>
        <v>Women</v>
      </c>
      <c r="D4162" s="2" t="str">
        <f aca="false">RAW_DATA!D4158</f>
        <v>WOM-LEHENGA-001</v>
      </c>
      <c r="E4162" s="14" t="str">
        <f aca="false">RAW_DATA!E4158</f>
        <v>2024-07-20</v>
      </c>
      <c r="F4162" s="14" t="str">
        <f aca="false">RAW_DATA!F4158</f>
        <v>2024-07-29</v>
      </c>
      <c r="G4162" s="2" t="str">
        <f aca="false">RAW_DATA!G4158</f>
        <v>Lumbini</v>
      </c>
      <c r="H4162" s="4" t="n">
        <f aca="false">RAW_DATA!H4158</f>
        <v>9082.71</v>
      </c>
      <c r="I4162" s="5" t="n">
        <f aca="false">RAW_DATA!I4158</f>
        <v>5</v>
      </c>
      <c r="J4162" s="2" t="str">
        <f aca="false">RAW_DATA!J4158</f>
        <v>No</v>
      </c>
      <c r="K4162" s="15" t="n">
        <f aca="false">IF(AND(F4162&lt;&gt;"",E4162&lt;&gt;""),DATEVALUE(F4162)-DATEVALUE(E4162),"")</f>
        <v>9</v>
      </c>
      <c r="L4162" s="4" t="n">
        <f aca="false">H4162*(1-I4162/100)</f>
        <v>8628.5745</v>
      </c>
      <c r="M4162" s="4" t="n">
        <f aca="false">H4162*CALCULATIONS!$B$2</f>
        <v>5449.626</v>
      </c>
      <c r="N4162" s="4" t="n">
        <f aca="false">IF(J4162="Yes",H4162*CALCULATIONS!$B$3,0)</f>
        <v>0</v>
      </c>
      <c r="O4162" s="4" t="n">
        <f aca="false">L4162-M4162-N4162</f>
        <v>3178.9485</v>
      </c>
      <c r="P4162" s="16" t="n">
        <f aca="false">IF(L4162&gt;0,O4162/L4162,"")</f>
        <v>0.368421052631579</v>
      </c>
    </row>
    <row r="4163" customFormat="false" ht="15" hidden="false" customHeight="false" outlineLevel="0" collapsed="false">
      <c r="A4163" s="2" t="str">
        <f aca="false">RAW_DATA!A4159</f>
        <v>ORD-104158</v>
      </c>
      <c r="B4163" s="2" t="str">
        <f aca="false">RAW_DATA!B4159</f>
        <v>CUST-8112</v>
      </c>
      <c r="C4163" s="2" t="str">
        <f aca="false">RAW_DATA!C4159</f>
        <v>Men</v>
      </c>
      <c r="D4163" s="2" t="str">
        <f aca="false">RAW_DATA!D4159</f>
        <v>MEN-POLO-001</v>
      </c>
      <c r="E4163" s="14" t="str">
        <f aca="false">RAW_DATA!E4159</f>
        <v>2024-09-05</v>
      </c>
      <c r="F4163" s="14" t="str">
        <f aca="false">RAW_DATA!F4159</f>
        <v>2024-09-19</v>
      </c>
      <c r="G4163" s="2" t="str">
        <f aca="false">RAW_DATA!G4159</f>
        <v>Gandaki</v>
      </c>
      <c r="H4163" s="4" t="n">
        <f aca="false">RAW_DATA!H4159</f>
        <v>12629.39</v>
      </c>
      <c r="I4163" s="5" t="n">
        <f aca="false">RAW_DATA!I4159</f>
        <v>10</v>
      </c>
      <c r="J4163" s="2" t="str">
        <f aca="false">RAW_DATA!J4159</f>
        <v>No</v>
      </c>
      <c r="K4163" s="15" t="n">
        <f aca="false">IF(AND(F4163&lt;&gt;"",E4163&lt;&gt;""),DATEVALUE(F4163)-DATEVALUE(E4163),"")</f>
        <v>14</v>
      </c>
      <c r="L4163" s="4" t="n">
        <f aca="false">H4163*(1-I4163/100)</f>
        <v>11366.451</v>
      </c>
      <c r="M4163" s="4" t="n">
        <f aca="false">H4163*CALCULATIONS!$B$2</f>
        <v>7577.634</v>
      </c>
      <c r="N4163" s="4" t="n">
        <f aca="false">IF(J4163="Yes",H4163*CALCULATIONS!$B$3,0)</f>
        <v>0</v>
      </c>
      <c r="O4163" s="4" t="n">
        <f aca="false">L4163-M4163-N4163</f>
        <v>3788.817</v>
      </c>
      <c r="P4163" s="16" t="n">
        <f aca="false">IF(L4163&gt;0,O4163/L4163,"")</f>
        <v>0.333333333333333</v>
      </c>
    </row>
    <row r="4164" customFormat="false" ht="15" hidden="false" customHeight="false" outlineLevel="0" collapsed="false">
      <c r="A4164" s="2" t="str">
        <f aca="false">RAW_DATA!A4160</f>
        <v>ORD-104159</v>
      </c>
      <c r="B4164" s="2" t="str">
        <f aca="false">RAW_DATA!B4160</f>
        <v>CUST-9101</v>
      </c>
      <c r="C4164" s="2" t="str">
        <f aca="false">RAW_DATA!C4160</f>
        <v>Women</v>
      </c>
      <c r="D4164" s="2" t="str">
        <f aca="false">RAW_DATA!D4160</f>
        <v>WOM-SCARF-001</v>
      </c>
      <c r="E4164" s="14" t="str">
        <f aca="false">RAW_DATA!E4160</f>
        <v>2024-01-03</v>
      </c>
      <c r="F4164" s="14" t="str">
        <f aca="false">RAW_DATA!F4160</f>
        <v>2024-01-06</v>
      </c>
      <c r="G4164" s="2" t="str">
        <f aca="false">RAW_DATA!G4160</f>
        <v>Karnali</v>
      </c>
      <c r="H4164" s="4" t="n">
        <f aca="false">RAW_DATA!H4160</f>
        <v>1811.61</v>
      </c>
      <c r="I4164" s="5" t="n">
        <f aca="false">RAW_DATA!I4160</f>
        <v>0</v>
      </c>
      <c r="J4164" s="2" t="str">
        <f aca="false">RAW_DATA!J4160</f>
        <v>No</v>
      </c>
      <c r="K4164" s="15" t="n">
        <f aca="false">IF(AND(F4164&lt;&gt;"",E4164&lt;&gt;""),DATEVALUE(F4164)-DATEVALUE(E4164),"")</f>
        <v>3</v>
      </c>
      <c r="L4164" s="4" t="n">
        <f aca="false">H4164*(1-I4164/100)</f>
        <v>1811.61</v>
      </c>
      <c r="M4164" s="4" t="n">
        <f aca="false">H4164*CALCULATIONS!$B$2</f>
        <v>1086.966</v>
      </c>
      <c r="N4164" s="4" t="n">
        <f aca="false">IF(J4164="Yes",H4164*CALCULATIONS!$B$3,0)</f>
        <v>0</v>
      </c>
      <c r="O4164" s="4" t="n">
        <f aca="false">L4164-M4164-N4164</f>
        <v>724.644</v>
      </c>
      <c r="P4164" s="16" t="n">
        <f aca="false">IF(L4164&gt;0,O4164/L4164,"")</f>
        <v>0.4</v>
      </c>
    </row>
    <row r="4165" customFormat="false" ht="15" hidden="false" customHeight="false" outlineLevel="0" collapsed="false">
      <c r="A4165" s="2" t="str">
        <f aca="false">RAW_DATA!A4161</f>
        <v>ORD-104160</v>
      </c>
      <c r="B4165" s="2" t="str">
        <f aca="false">RAW_DATA!B4161</f>
        <v>CUST-3084</v>
      </c>
      <c r="C4165" s="2" t="str">
        <f aca="false">RAW_DATA!C4161</f>
        <v>Kids</v>
      </c>
      <c r="D4165" s="2" t="str">
        <f aca="false">RAW_DATA!D4161</f>
        <v>KID-KURTA-001</v>
      </c>
      <c r="E4165" s="14" t="str">
        <f aca="false">RAW_DATA!E4161</f>
        <v>2024-11-13</v>
      </c>
      <c r="F4165" s="14" t="str">
        <f aca="false">RAW_DATA!F4161</f>
        <v>2024-11-17</v>
      </c>
      <c r="G4165" s="2" t="str">
        <f aca="false">RAW_DATA!G4161</f>
        <v>Lumbini</v>
      </c>
      <c r="H4165" s="4" t="n">
        <f aca="false">RAW_DATA!H4161</f>
        <v>11906.08</v>
      </c>
      <c r="I4165" s="5" t="n">
        <f aca="false">RAW_DATA!I4161</f>
        <v>25</v>
      </c>
      <c r="J4165" s="2" t="str">
        <f aca="false">RAW_DATA!J4161</f>
        <v>No</v>
      </c>
      <c r="K4165" s="15" t="n">
        <f aca="false">IF(AND(F4165&lt;&gt;"",E4165&lt;&gt;""),DATEVALUE(F4165)-DATEVALUE(E4165),"")</f>
        <v>4</v>
      </c>
      <c r="L4165" s="4" t="n">
        <f aca="false">H4165*(1-I4165/100)</f>
        <v>8929.56</v>
      </c>
      <c r="M4165" s="4" t="n">
        <f aca="false">H4165*CALCULATIONS!$B$2</f>
        <v>7143.648</v>
      </c>
      <c r="N4165" s="4" t="n">
        <f aca="false">IF(J4165="Yes",H4165*CALCULATIONS!$B$3,0)</f>
        <v>0</v>
      </c>
      <c r="O4165" s="4" t="n">
        <f aca="false">L4165-M4165-N4165</f>
        <v>1785.912</v>
      </c>
      <c r="P4165" s="16" t="n">
        <f aca="false">IF(L4165&gt;0,O4165/L4165,"")</f>
        <v>0.2</v>
      </c>
    </row>
    <row r="4166" customFormat="false" ht="15" hidden="false" customHeight="false" outlineLevel="0" collapsed="false">
      <c r="A4166" s="2" t="str">
        <f aca="false">RAW_DATA!A4162</f>
        <v>ORD-104161</v>
      </c>
      <c r="B4166" s="2" t="str">
        <f aca="false">RAW_DATA!B4162</f>
        <v>CUST-6985</v>
      </c>
      <c r="C4166" s="2" t="str">
        <f aca="false">RAW_DATA!C4162</f>
        <v>Kids</v>
      </c>
      <c r="D4166" s="2" t="str">
        <f aca="false">RAW_DATA!D4162</f>
        <v>KID-DRESS-001</v>
      </c>
      <c r="E4166" s="14" t="str">
        <f aca="false">RAW_DATA!E4162</f>
        <v>2024-02-21</v>
      </c>
      <c r="F4166" s="14" t="str">
        <f aca="false">RAW_DATA!F4162</f>
        <v>2024-03-03</v>
      </c>
      <c r="G4166" s="2" t="str">
        <f aca="false">RAW_DATA!G4162</f>
        <v>Gandaki</v>
      </c>
      <c r="H4166" s="4" t="n">
        <f aca="false">RAW_DATA!H4162</f>
        <v>7085.85</v>
      </c>
      <c r="I4166" s="5" t="n">
        <f aca="false">RAW_DATA!I4162</f>
        <v>25</v>
      </c>
      <c r="J4166" s="2" t="str">
        <f aca="false">RAW_DATA!J4162</f>
        <v>Yes</v>
      </c>
      <c r="K4166" s="15" t="n">
        <f aca="false">IF(AND(F4166&lt;&gt;"",E4166&lt;&gt;""),DATEVALUE(F4166)-DATEVALUE(E4166),"")</f>
        <v>11</v>
      </c>
      <c r="L4166" s="4" t="n">
        <f aca="false">H4166*(1-I4166/100)</f>
        <v>5314.3875</v>
      </c>
      <c r="M4166" s="4" t="n">
        <f aca="false">H4166*CALCULATIONS!$B$2</f>
        <v>4251.51</v>
      </c>
      <c r="N4166" s="4" t="n">
        <f aca="false">IF(J4166="Yes",H4166*CALCULATIONS!$B$3,0)</f>
        <v>1417.17</v>
      </c>
      <c r="O4166" s="4" t="n">
        <f aca="false">L4166-M4166-N4166</f>
        <v>-354.2925</v>
      </c>
      <c r="P4166" s="16" t="n">
        <f aca="false">IF(L4166&gt;0,O4166/L4166,"")</f>
        <v>-0.0666666666666666</v>
      </c>
    </row>
    <row r="4167" customFormat="false" ht="15" hidden="false" customHeight="false" outlineLevel="0" collapsed="false">
      <c r="A4167" s="2" t="str">
        <f aca="false">RAW_DATA!A4163</f>
        <v>ORD-104162</v>
      </c>
      <c r="B4167" s="2" t="str">
        <f aca="false">RAW_DATA!B4163</f>
        <v>CUST-5434</v>
      </c>
      <c r="C4167" s="2" t="str">
        <f aca="false">RAW_DATA!C4163</f>
        <v>Women</v>
      </c>
      <c r="D4167" s="2" t="str">
        <f aca="false">RAW_DATA!D4163</f>
        <v>WOM-SCARF-001</v>
      </c>
      <c r="E4167" s="14" t="str">
        <f aca="false">RAW_DATA!E4163</f>
        <v>2024-07-14</v>
      </c>
      <c r="F4167" s="14" t="str">
        <f aca="false">RAW_DATA!F4163</f>
        <v>2024-07-17</v>
      </c>
      <c r="G4167" s="2" t="str">
        <f aca="false">RAW_DATA!G4163</f>
        <v>Bagmati</v>
      </c>
      <c r="H4167" s="4" t="n">
        <f aca="false">RAW_DATA!H4163</f>
        <v>13536.04</v>
      </c>
      <c r="I4167" s="5" t="n">
        <f aca="false">RAW_DATA!I4163</f>
        <v>10</v>
      </c>
      <c r="J4167" s="2" t="str">
        <f aca="false">RAW_DATA!J4163</f>
        <v>No</v>
      </c>
      <c r="K4167" s="15" t="n">
        <f aca="false">IF(AND(F4167&lt;&gt;"",E4167&lt;&gt;""),DATEVALUE(F4167)-DATEVALUE(E4167),"")</f>
        <v>3</v>
      </c>
      <c r="L4167" s="4" t="n">
        <f aca="false">H4167*(1-I4167/100)</f>
        <v>12182.436</v>
      </c>
      <c r="M4167" s="4" t="n">
        <f aca="false">H4167*CALCULATIONS!$B$2</f>
        <v>8121.624</v>
      </c>
      <c r="N4167" s="4" t="n">
        <f aca="false">IF(J4167="Yes",H4167*CALCULATIONS!$B$3,0)</f>
        <v>0</v>
      </c>
      <c r="O4167" s="4" t="n">
        <f aca="false">L4167-M4167-N4167</f>
        <v>4060.812</v>
      </c>
      <c r="P4167" s="16" t="n">
        <f aca="false">IF(L4167&gt;0,O4167/L4167,"")</f>
        <v>0.333333333333333</v>
      </c>
    </row>
    <row r="4168" customFormat="false" ht="15" hidden="false" customHeight="false" outlineLevel="0" collapsed="false">
      <c r="A4168" s="2" t="str">
        <f aca="false">RAW_DATA!A4164</f>
        <v>ORD-104163</v>
      </c>
      <c r="B4168" s="2" t="str">
        <f aca="false">RAW_DATA!B4164</f>
        <v>CUST-4863</v>
      </c>
      <c r="C4168" s="2" t="str">
        <f aca="false">RAW_DATA!C4164</f>
        <v>Women</v>
      </c>
      <c r="D4168" s="2" t="str">
        <f aca="false">RAW_DATA!D4164</f>
        <v>WOM-DRESS-001</v>
      </c>
      <c r="E4168" s="14" t="str">
        <f aca="false">RAW_DATA!E4164</f>
        <v>2024-08-05</v>
      </c>
      <c r="F4168" s="14" t="str">
        <f aca="false">RAW_DATA!F4164</f>
        <v>2024-08-10</v>
      </c>
      <c r="G4168" s="2" t="str">
        <f aca="false">RAW_DATA!G4164</f>
        <v>Bagmati</v>
      </c>
      <c r="H4168" s="4" t="n">
        <f aca="false">RAW_DATA!H4164</f>
        <v>6164.95</v>
      </c>
      <c r="I4168" s="5" t="n">
        <f aca="false">RAW_DATA!I4164</f>
        <v>0</v>
      </c>
      <c r="J4168" s="2" t="str">
        <f aca="false">RAW_DATA!J4164</f>
        <v>No</v>
      </c>
      <c r="K4168" s="15" t="n">
        <f aca="false">IF(AND(F4168&lt;&gt;"",E4168&lt;&gt;""),DATEVALUE(F4168)-DATEVALUE(E4168),"")</f>
        <v>5</v>
      </c>
      <c r="L4168" s="4" t="n">
        <f aca="false">H4168*(1-I4168/100)</f>
        <v>6164.95</v>
      </c>
      <c r="M4168" s="4" t="n">
        <f aca="false">H4168*CALCULATIONS!$B$2</f>
        <v>3698.97</v>
      </c>
      <c r="N4168" s="4" t="n">
        <f aca="false">IF(J4168="Yes",H4168*CALCULATIONS!$B$3,0)</f>
        <v>0</v>
      </c>
      <c r="O4168" s="4" t="n">
        <f aca="false">L4168-M4168-N4168</f>
        <v>2465.98</v>
      </c>
      <c r="P4168" s="16" t="n">
        <f aca="false">IF(L4168&gt;0,O4168/L4168,"")</f>
        <v>0.4</v>
      </c>
    </row>
    <row r="4169" customFormat="false" ht="15" hidden="false" customHeight="false" outlineLevel="0" collapsed="false">
      <c r="A4169" s="2" t="str">
        <f aca="false">RAW_DATA!A4165</f>
        <v>ORD-104164</v>
      </c>
      <c r="B4169" s="2" t="str">
        <f aca="false">RAW_DATA!B4165</f>
        <v>CUST-9822</v>
      </c>
      <c r="C4169" s="2" t="str">
        <f aca="false">RAW_DATA!C4165</f>
        <v>Women</v>
      </c>
      <c r="D4169" s="2" t="str">
        <f aca="false">RAW_DATA!D4165</f>
        <v>WOM-BLOUSE-001</v>
      </c>
      <c r="E4169" s="14" t="str">
        <f aca="false">RAW_DATA!E4165</f>
        <v>2024-03-08</v>
      </c>
      <c r="F4169" s="14" t="str">
        <f aca="false">RAW_DATA!F4165</f>
        <v>2024-03-13</v>
      </c>
      <c r="G4169" s="2" t="str">
        <f aca="false">RAW_DATA!G4165</f>
        <v>Bagmati</v>
      </c>
      <c r="H4169" s="4" t="n">
        <f aca="false">RAW_DATA!H4165</f>
        <v>4675.26</v>
      </c>
      <c r="I4169" s="5" t="n">
        <f aca="false">RAW_DATA!I4165</f>
        <v>5</v>
      </c>
      <c r="J4169" s="2" t="str">
        <f aca="false">RAW_DATA!J4165</f>
        <v>No</v>
      </c>
      <c r="K4169" s="15" t="n">
        <f aca="false">IF(AND(F4169&lt;&gt;"",E4169&lt;&gt;""),DATEVALUE(F4169)-DATEVALUE(E4169),"")</f>
        <v>5</v>
      </c>
      <c r="L4169" s="4" t="n">
        <f aca="false">H4169*(1-I4169/100)</f>
        <v>4441.497</v>
      </c>
      <c r="M4169" s="4" t="n">
        <f aca="false">H4169*CALCULATIONS!$B$2</f>
        <v>2805.156</v>
      </c>
      <c r="N4169" s="4" t="n">
        <f aca="false">IF(J4169="Yes",H4169*CALCULATIONS!$B$3,0)</f>
        <v>0</v>
      </c>
      <c r="O4169" s="4" t="n">
        <f aca="false">L4169-M4169-N4169</f>
        <v>1636.341</v>
      </c>
      <c r="P4169" s="16" t="n">
        <f aca="false">IF(L4169&gt;0,O4169/L4169,"")</f>
        <v>0.368421052631579</v>
      </c>
    </row>
    <row r="4170" customFormat="false" ht="15" hidden="false" customHeight="false" outlineLevel="0" collapsed="false">
      <c r="A4170" s="2" t="str">
        <f aca="false">RAW_DATA!A4166</f>
        <v>ORD-104165</v>
      </c>
      <c r="B4170" s="2" t="str">
        <f aca="false">RAW_DATA!B4166</f>
        <v>CUST-9635</v>
      </c>
      <c r="C4170" s="2" t="str">
        <f aca="false">RAW_DATA!C4166</f>
        <v>Men</v>
      </c>
      <c r="D4170" s="2" t="str">
        <f aca="false">RAW_DATA!D4166</f>
        <v>MEN-JACKET-001</v>
      </c>
      <c r="E4170" s="14" t="str">
        <f aca="false">RAW_DATA!E4166</f>
        <v>2024-06-09</v>
      </c>
      <c r="F4170" s="14" t="str">
        <f aca="false">RAW_DATA!F4166</f>
        <v>2024-06-13</v>
      </c>
      <c r="G4170" s="2" t="str">
        <f aca="false">RAW_DATA!G4166</f>
        <v>Bagmati</v>
      </c>
      <c r="H4170" s="4" t="n">
        <f aca="false">RAW_DATA!H4166</f>
        <v>9826.47</v>
      </c>
      <c r="I4170" s="5" t="n">
        <f aca="false">RAW_DATA!I4166</f>
        <v>0</v>
      </c>
      <c r="J4170" s="2" t="str">
        <f aca="false">RAW_DATA!J4166</f>
        <v>No</v>
      </c>
      <c r="K4170" s="15" t="n">
        <f aca="false">IF(AND(F4170&lt;&gt;"",E4170&lt;&gt;""),DATEVALUE(F4170)-DATEVALUE(E4170),"")</f>
        <v>4</v>
      </c>
      <c r="L4170" s="4" t="n">
        <f aca="false">H4170*(1-I4170/100)</f>
        <v>9826.47</v>
      </c>
      <c r="M4170" s="4" t="n">
        <f aca="false">H4170*CALCULATIONS!$B$2</f>
        <v>5895.882</v>
      </c>
      <c r="N4170" s="4" t="n">
        <f aca="false">IF(J4170="Yes",H4170*CALCULATIONS!$B$3,0)</f>
        <v>0</v>
      </c>
      <c r="O4170" s="4" t="n">
        <f aca="false">L4170-M4170-N4170</f>
        <v>3930.588</v>
      </c>
      <c r="P4170" s="16" t="n">
        <f aca="false">IF(L4170&gt;0,O4170/L4170,"")</f>
        <v>0.4</v>
      </c>
    </row>
    <row r="4171" customFormat="false" ht="15" hidden="false" customHeight="false" outlineLevel="0" collapsed="false">
      <c r="A4171" s="2" t="str">
        <f aca="false">RAW_DATA!A4167</f>
        <v>ORD-104166</v>
      </c>
      <c r="B4171" s="2" t="str">
        <f aca="false">RAW_DATA!B4167</f>
        <v>CUST-6677</v>
      </c>
      <c r="C4171" s="2" t="str">
        <f aca="false">RAW_DATA!C4167</f>
        <v>Kids</v>
      </c>
      <c r="D4171" s="2" t="str">
        <f aca="false">RAW_DATA!D4167</f>
        <v>KID-FROCK-001</v>
      </c>
      <c r="E4171" s="14" t="str">
        <f aca="false">RAW_DATA!E4167</f>
        <v>2024-05-24</v>
      </c>
      <c r="F4171" s="14" t="str">
        <f aca="false">RAW_DATA!F4167</f>
        <v>2024-05-30</v>
      </c>
      <c r="G4171" s="2" t="str">
        <f aca="false">RAW_DATA!G4167</f>
        <v>Lumbini</v>
      </c>
      <c r="H4171" s="4" t="n">
        <f aca="false">RAW_DATA!H4167</f>
        <v>1388.68</v>
      </c>
      <c r="I4171" s="5" t="n">
        <f aca="false">RAW_DATA!I4167</f>
        <v>5</v>
      </c>
      <c r="J4171" s="2" t="str">
        <f aca="false">RAW_DATA!J4167</f>
        <v>No</v>
      </c>
      <c r="K4171" s="15" t="n">
        <f aca="false">IF(AND(F4171&lt;&gt;"",E4171&lt;&gt;""),DATEVALUE(F4171)-DATEVALUE(E4171),"")</f>
        <v>6</v>
      </c>
      <c r="L4171" s="4" t="n">
        <f aca="false">H4171*(1-I4171/100)</f>
        <v>1319.246</v>
      </c>
      <c r="M4171" s="4" t="n">
        <f aca="false">H4171*CALCULATIONS!$B$2</f>
        <v>833.208</v>
      </c>
      <c r="N4171" s="4" t="n">
        <f aca="false">IF(J4171="Yes",H4171*CALCULATIONS!$B$3,0)</f>
        <v>0</v>
      </c>
      <c r="O4171" s="4" t="n">
        <f aca="false">L4171-M4171-N4171</f>
        <v>486.038</v>
      </c>
      <c r="P4171" s="16" t="n">
        <f aca="false">IF(L4171&gt;0,O4171/L4171,"")</f>
        <v>0.368421052631579</v>
      </c>
    </row>
    <row r="4172" customFormat="false" ht="15" hidden="false" customHeight="false" outlineLevel="0" collapsed="false">
      <c r="A4172" s="2" t="str">
        <f aca="false">RAW_DATA!A4168</f>
        <v>ORD-104167</v>
      </c>
      <c r="B4172" s="2" t="str">
        <f aca="false">RAW_DATA!B4168</f>
        <v>CUST-4016</v>
      </c>
      <c r="C4172" s="2" t="str">
        <f aca="false">RAW_DATA!C4168</f>
        <v>Men</v>
      </c>
      <c r="D4172" s="2" t="str">
        <f aca="false">RAW_DATA!D4168</f>
        <v>MEN-JACKET-001</v>
      </c>
      <c r="E4172" s="14" t="str">
        <f aca="false">RAW_DATA!E4168</f>
        <v>2024-11-03</v>
      </c>
      <c r="F4172" s="14" t="str">
        <f aca="false">RAW_DATA!F4168</f>
        <v>2024-11-06</v>
      </c>
      <c r="G4172" s="2" t="str">
        <f aca="false">RAW_DATA!G4168</f>
        <v>Madhesh</v>
      </c>
      <c r="H4172" s="4" t="n">
        <f aca="false">RAW_DATA!H4168</f>
        <v>14344.06</v>
      </c>
      <c r="I4172" s="5" t="n">
        <f aca="false">RAW_DATA!I4168</f>
        <v>30</v>
      </c>
      <c r="J4172" s="2" t="str">
        <f aca="false">RAW_DATA!J4168</f>
        <v>No</v>
      </c>
      <c r="K4172" s="15" t="n">
        <f aca="false">IF(AND(F4172&lt;&gt;"",E4172&lt;&gt;""),DATEVALUE(F4172)-DATEVALUE(E4172),"")</f>
        <v>3</v>
      </c>
      <c r="L4172" s="4" t="n">
        <f aca="false">H4172*(1-I4172/100)</f>
        <v>10040.842</v>
      </c>
      <c r="M4172" s="4" t="n">
        <f aca="false">H4172*CALCULATIONS!$B$2</f>
        <v>8606.436</v>
      </c>
      <c r="N4172" s="4" t="n">
        <f aca="false">IF(J4172="Yes",H4172*CALCULATIONS!$B$3,0)</f>
        <v>0</v>
      </c>
      <c r="O4172" s="4" t="n">
        <f aca="false">L4172-M4172-N4172</f>
        <v>1434.406</v>
      </c>
      <c r="P4172" s="16" t="n">
        <f aca="false">IF(L4172&gt;0,O4172/L4172,"")</f>
        <v>0.142857142857143</v>
      </c>
    </row>
    <row r="4173" customFormat="false" ht="15" hidden="false" customHeight="false" outlineLevel="0" collapsed="false">
      <c r="A4173" s="2" t="str">
        <f aca="false">RAW_DATA!A4169</f>
        <v>ORD-104168</v>
      </c>
      <c r="B4173" s="2" t="str">
        <f aca="false">RAW_DATA!B4169</f>
        <v>CUST-1064</v>
      </c>
      <c r="C4173" s="2" t="str">
        <f aca="false">RAW_DATA!C4169</f>
        <v>Women</v>
      </c>
      <c r="D4173" s="2" t="str">
        <f aca="false">RAW_DATA!D4169</f>
        <v>WOM-SCARF-001</v>
      </c>
      <c r="E4173" s="14" t="str">
        <f aca="false">RAW_DATA!E4169</f>
        <v>2024-08-26</v>
      </c>
      <c r="F4173" s="14" t="str">
        <f aca="false">RAW_DATA!F4169</f>
        <v>2024-08-27</v>
      </c>
      <c r="G4173" s="2" t="str">
        <f aca="false">RAW_DATA!G4169</f>
        <v>Gandaki</v>
      </c>
      <c r="H4173" s="4" t="n">
        <f aca="false">RAW_DATA!H4169</f>
        <v>9317.47</v>
      </c>
      <c r="I4173" s="5" t="n">
        <f aca="false">RAW_DATA!I4169</f>
        <v>20</v>
      </c>
      <c r="J4173" s="2" t="str">
        <f aca="false">RAW_DATA!J4169</f>
        <v>No</v>
      </c>
      <c r="K4173" s="15" t="n">
        <f aca="false">IF(AND(F4173&lt;&gt;"",E4173&lt;&gt;""),DATEVALUE(F4173)-DATEVALUE(E4173),"")</f>
        <v>1</v>
      </c>
      <c r="L4173" s="4" t="n">
        <f aca="false">H4173*(1-I4173/100)</f>
        <v>7453.976</v>
      </c>
      <c r="M4173" s="4" t="n">
        <f aca="false">H4173*CALCULATIONS!$B$2</f>
        <v>5590.482</v>
      </c>
      <c r="N4173" s="4" t="n">
        <f aca="false">IF(J4173="Yes",H4173*CALCULATIONS!$B$3,0)</f>
        <v>0</v>
      </c>
      <c r="O4173" s="4" t="n">
        <f aca="false">L4173-M4173-N4173</f>
        <v>1863.494</v>
      </c>
      <c r="P4173" s="16" t="n">
        <f aca="false">IF(L4173&gt;0,O4173/L4173,"")</f>
        <v>0.25</v>
      </c>
    </row>
    <row r="4174" customFormat="false" ht="15" hidden="false" customHeight="false" outlineLevel="0" collapsed="false">
      <c r="A4174" s="2" t="str">
        <f aca="false">RAW_DATA!A4170</f>
        <v>ORD-104169</v>
      </c>
      <c r="B4174" s="2" t="str">
        <f aca="false">RAW_DATA!B4170</f>
        <v>CUST-4860</v>
      </c>
      <c r="C4174" s="2" t="str">
        <f aca="false">RAW_DATA!C4170</f>
        <v>Men</v>
      </c>
      <c r="D4174" s="2" t="str">
        <f aca="false">RAW_DATA!D4170</f>
        <v>MEN-JEANS-002</v>
      </c>
      <c r="E4174" s="14" t="str">
        <f aca="false">RAW_DATA!E4170</f>
        <v>2024-09-04</v>
      </c>
      <c r="F4174" s="14" t="str">
        <f aca="false">RAW_DATA!F4170</f>
        <v>2024-09-06</v>
      </c>
      <c r="G4174" s="2" t="str">
        <f aca="false">RAW_DATA!G4170</f>
        <v>Bagmati</v>
      </c>
      <c r="H4174" s="4" t="n">
        <f aca="false">RAW_DATA!H4170</f>
        <v>674.36</v>
      </c>
      <c r="I4174" s="5" t="n">
        <f aca="false">RAW_DATA!I4170</f>
        <v>20</v>
      </c>
      <c r="J4174" s="2" t="str">
        <f aca="false">RAW_DATA!J4170</f>
        <v>No</v>
      </c>
      <c r="K4174" s="15" t="n">
        <f aca="false">IF(AND(F4174&lt;&gt;"",E4174&lt;&gt;""),DATEVALUE(F4174)-DATEVALUE(E4174),"")</f>
        <v>2</v>
      </c>
      <c r="L4174" s="4" t="n">
        <f aca="false">H4174*(1-I4174/100)</f>
        <v>539.488</v>
      </c>
      <c r="M4174" s="4" t="n">
        <f aca="false">H4174*CALCULATIONS!$B$2</f>
        <v>404.616</v>
      </c>
      <c r="N4174" s="4" t="n">
        <f aca="false">IF(J4174="Yes",H4174*CALCULATIONS!$B$3,0)</f>
        <v>0</v>
      </c>
      <c r="O4174" s="4" t="n">
        <f aca="false">L4174-M4174-N4174</f>
        <v>134.872</v>
      </c>
      <c r="P4174" s="16" t="n">
        <f aca="false">IF(L4174&gt;0,O4174/L4174,"")</f>
        <v>0.25</v>
      </c>
    </row>
    <row r="4175" customFormat="false" ht="15" hidden="false" customHeight="false" outlineLevel="0" collapsed="false">
      <c r="A4175" s="2" t="str">
        <f aca="false">RAW_DATA!A4171</f>
        <v>ORD-104170</v>
      </c>
      <c r="B4175" s="2" t="str">
        <f aca="false">RAW_DATA!B4171</f>
        <v>CUST-9020</v>
      </c>
      <c r="C4175" s="2" t="str">
        <f aca="false">RAW_DATA!C4171</f>
        <v>Women</v>
      </c>
      <c r="D4175" s="2" t="str">
        <f aca="false">RAW_DATA!D4171</f>
        <v>WOM-TOP-001</v>
      </c>
      <c r="E4175" s="14" t="str">
        <f aca="false">RAW_DATA!E4171</f>
        <v>2024-09-07</v>
      </c>
      <c r="F4175" s="14" t="str">
        <f aca="false">RAW_DATA!F4171</f>
        <v>2024-09-12</v>
      </c>
      <c r="G4175" s="2" t="str">
        <f aca="false">RAW_DATA!G4171</f>
        <v>Sudurpashchim</v>
      </c>
      <c r="H4175" s="4" t="n">
        <f aca="false">RAW_DATA!H4171</f>
        <v>11469.12</v>
      </c>
      <c r="I4175" s="5" t="n">
        <f aca="false">RAW_DATA!I4171</f>
        <v>5</v>
      </c>
      <c r="J4175" s="2" t="str">
        <f aca="false">RAW_DATA!J4171</f>
        <v>No</v>
      </c>
      <c r="K4175" s="15" t="n">
        <f aca="false">IF(AND(F4175&lt;&gt;"",E4175&lt;&gt;""),DATEVALUE(F4175)-DATEVALUE(E4175),"")</f>
        <v>5</v>
      </c>
      <c r="L4175" s="4" t="n">
        <f aca="false">H4175*(1-I4175/100)</f>
        <v>10895.664</v>
      </c>
      <c r="M4175" s="4" t="n">
        <f aca="false">H4175*CALCULATIONS!$B$2</f>
        <v>6881.472</v>
      </c>
      <c r="N4175" s="4" t="n">
        <f aca="false">IF(J4175="Yes",H4175*CALCULATIONS!$B$3,0)</f>
        <v>0</v>
      </c>
      <c r="O4175" s="4" t="n">
        <f aca="false">L4175-M4175-N4175</f>
        <v>4014.192</v>
      </c>
      <c r="P4175" s="16" t="n">
        <f aca="false">IF(L4175&gt;0,O4175/L4175,"")</f>
        <v>0.368421052631579</v>
      </c>
    </row>
    <row r="4176" customFormat="false" ht="15" hidden="false" customHeight="false" outlineLevel="0" collapsed="false">
      <c r="A4176" s="2" t="str">
        <f aca="false">RAW_DATA!A4172</f>
        <v>ORD-104171</v>
      </c>
      <c r="B4176" s="2" t="str">
        <f aca="false">RAW_DATA!B4172</f>
        <v>CUST-4690</v>
      </c>
      <c r="C4176" s="2" t="str">
        <f aca="false">RAW_DATA!C4172</f>
        <v>Women</v>
      </c>
      <c r="D4176" s="2" t="str">
        <f aca="false">RAW_DATA!D4172</f>
        <v>WOM-BLOUSE-001</v>
      </c>
      <c r="E4176" s="14" t="str">
        <f aca="false">RAW_DATA!E4172</f>
        <v>2024-03-06</v>
      </c>
      <c r="F4176" s="14" t="str">
        <f aca="false">RAW_DATA!F4172</f>
        <v>2024-03-11</v>
      </c>
      <c r="G4176" s="2" t="str">
        <f aca="false">RAW_DATA!G4172</f>
        <v>Bagmati</v>
      </c>
      <c r="H4176" s="4" t="n">
        <f aca="false">RAW_DATA!H4172</f>
        <v>1440.64</v>
      </c>
      <c r="I4176" s="5" t="n">
        <f aca="false">RAW_DATA!I4172</f>
        <v>15</v>
      </c>
      <c r="J4176" s="2" t="str">
        <f aca="false">RAW_DATA!J4172</f>
        <v>No</v>
      </c>
      <c r="K4176" s="15" t="n">
        <f aca="false">IF(AND(F4176&lt;&gt;"",E4176&lt;&gt;""),DATEVALUE(F4176)-DATEVALUE(E4176),"")</f>
        <v>5</v>
      </c>
      <c r="L4176" s="4" t="n">
        <f aca="false">H4176*(1-I4176/100)</f>
        <v>1224.544</v>
      </c>
      <c r="M4176" s="4" t="n">
        <f aca="false">H4176*CALCULATIONS!$B$2</f>
        <v>864.384</v>
      </c>
      <c r="N4176" s="4" t="n">
        <f aca="false">IF(J4176="Yes",H4176*CALCULATIONS!$B$3,0)</f>
        <v>0</v>
      </c>
      <c r="O4176" s="4" t="n">
        <f aca="false">L4176-M4176-N4176</f>
        <v>360.16</v>
      </c>
      <c r="P4176" s="16" t="n">
        <f aca="false">IF(L4176&gt;0,O4176/L4176,"")</f>
        <v>0.294117647058824</v>
      </c>
    </row>
    <row r="4177" customFormat="false" ht="15" hidden="false" customHeight="false" outlineLevel="0" collapsed="false">
      <c r="A4177" s="2" t="str">
        <f aca="false">RAW_DATA!A4173</f>
        <v>ORD-104172</v>
      </c>
      <c r="B4177" s="2" t="str">
        <f aca="false">RAW_DATA!B4173</f>
        <v>CUST-8012</v>
      </c>
      <c r="C4177" s="2" t="str">
        <f aca="false">RAW_DATA!C4173</f>
        <v>Men</v>
      </c>
      <c r="D4177" s="2" t="str">
        <f aca="false">RAW_DATA!D4173</f>
        <v>MEN-JACKET-001</v>
      </c>
      <c r="E4177" s="14" t="str">
        <f aca="false">RAW_DATA!E4173</f>
        <v>2024-02-19</v>
      </c>
      <c r="F4177" s="14" t="str">
        <f aca="false">RAW_DATA!F4173</f>
        <v>2024-02-22</v>
      </c>
      <c r="G4177" s="2" t="str">
        <f aca="false">RAW_DATA!G4173</f>
        <v>Gandaki</v>
      </c>
      <c r="H4177" s="4" t="n">
        <f aca="false">RAW_DATA!H4173</f>
        <v>4677.46</v>
      </c>
      <c r="I4177" s="5" t="n">
        <f aca="false">RAW_DATA!I4173</f>
        <v>0</v>
      </c>
      <c r="J4177" s="2" t="str">
        <f aca="false">RAW_DATA!J4173</f>
        <v>No</v>
      </c>
      <c r="K4177" s="15" t="n">
        <f aca="false">IF(AND(F4177&lt;&gt;"",E4177&lt;&gt;""),DATEVALUE(F4177)-DATEVALUE(E4177),"")</f>
        <v>3</v>
      </c>
      <c r="L4177" s="4" t="n">
        <f aca="false">H4177*(1-I4177/100)</f>
        <v>4677.46</v>
      </c>
      <c r="M4177" s="4" t="n">
        <f aca="false">H4177*CALCULATIONS!$B$2</f>
        <v>2806.476</v>
      </c>
      <c r="N4177" s="4" t="n">
        <f aca="false">IF(J4177="Yes",H4177*CALCULATIONS!$B$3,0)</f>
        <v>0</v>
      </c>
      <c r="O4177" s="4" t="n">
        <f aca="false">L4177-M4177-N4177</f>
        <v>1870.984</v>
      </c>
      <c r="P4177" s="16" t="n">
        <f aca="false">IF(L4177&gt;0,O4177/L4177,"")</f>
        <v>0.4</v>
      </c>
    </row>
    <row r="4178" customFormat="false" ht="15" hidden="false" customHeight="false" outlineLevel="0" collapsed="false">
      <c r="A4178" s="2" t="str">
        <f aca="false">RAW_DATA!A4174</f>
        <v>ORD-104173</v>
      </c>
      <c r="B4178" s="2" t="str">
        <f aca="false">RAW_DATA!B4174</f>
        <v>CUST-1835</v>
      </c>
      <c r="C4178" s="2" t="str">
        <f aca="false">RAW_DATA!C4174</f>
        <v>Men</v>
      </c>
      <c r="D4178" s="2" t="str">
        <f aca="false">RAW_DATA!D4174</f>
        <v>MEN-JEANS-002</v>
      </c>
      <c r="E4178" s="14" t="str">
        <f aca="false">RAW_DATA!E4174</f>
        <v>2024-03-06</v>
      </c>
      <c r="F4178" s="14" t="str">
        <f aca="false">RAW_DATA!F4174</f>
        <v>2024-03-12</v>
      </c>
      <c r="G4178" s="2" t="str">
        <f aca="false">RAW_DATA!G4174</f>
        <v>Gandaki</v>
      </c>
      <c r="H4178" s="4" t="n">
        <f aca="false">RAW_DATA!H4174</f>
        <v>11692.55</v>
      </c>
      <c r="I4178" s="5" t="n">
        <f aca="false">RAW_DATA!I4174</f>
        <v>30</v>
      </c>
      <c r="J4178" s="2" t="str">
        <f aca="false">RAW_DATA!J4174</f>
        <v>Yes</v>
      </c>
      <c r="K4178" s="15" t="n">
        <f aca="false">IF(AND(F4178&lt;&gt;"",E4178&lt;&gt;""),DATEVALUE(F4178)-DATEVALUE(E4178),"")</f>
        <v>6</v>
      </c>
      <c r="L4178" s="4" t="n">
        <f aca="false">H4178*(1-I4178/100)</f>
        <v>8184.785</v>
      </c>
      <c r="M4178" s="4" t="n">
        <f aca="false">H4178*CALCULATIONS!$B$2</f>
        <v>7015.53</v>
      </c>
      <c r="N4178" s="4" t="n">
        <f aca="false">IF(J4178="Yes",H4178*CALCULATIONS!$B$3,0)</f>
        <v>2338.51</v>
      </c>
      <c r="O4178" s="4" t="n">
        <f aca="false">L4178-M4178-N4178</f>
        <v>-1169.255</v>
      </c>
      <c r="P4178" s="16" t="n">
        <f aca="false">IF(L4178&gt;0,O4178/L4178,"")</f>
        <v>-0.142857142857143</v>
      </c>
    </row>
    <row r="4179" customFormat="false" ht="15" hidden="false" customHeight="false" outlineLevel="0" collapsed="false">
      <c r="A4179" s="2" t="str">
        <f aca="false">RAW_DATA!A4175</f>
        <v>ORD-104174</v>
      </c>
      <c r="B4179" s="2" t="str">
        <f aca="false">RAW_DATA!B4175</f>
        <v>CUST-5088</v>
      </c>
      <c r="C4179" s="2" t="str">
        <f aca="false">RAW_DATA!C4175</f>
        <v>Kids</v>
      </c>
      <c r="D4179" s="2" t="str">
        <f aca="false">RAW_DATA!D4175</f>
        <v>KID-FROCK-001</v>
      </c>
      <c r="E4179" s="14" t="str">
        <f aca="false">RAW_DATA!E4175</f>
        <v>2024-05-10</v>
      </c>
      <c r="F4179" s="14" t="str">
        <f aca="false">RAW_DATA!F4175</f>
        <v>2024-05-19</v>
      </c>
      <c r="G4179" s="2" t="str">
        <f aca="false">RAW_DATA!G4175</f>
        <v>Madhesh</v>
      </c>
      <c r="H4179" s="4" t="n">
        <f aca="false">RAW_DATA!H4175</f>
        <v>1924.22</v>
      </c>
      <c r="I4179" s="5" t="n">
        <f aca="false">RAW_DATA!I4175</f>
        <v>25</v>
      </c>
      <c r="J4179" s="2" t="str">
        <f aca="false">RAW_DATA!J4175</f>
        <v>No</v>
      </c>
      <c r="K4179" s="15" t="n">
        <f aca="false">IF(AND(F4179&lt;&gt;"",E4179&lt;&gt;""),DATEVALUE(F4179)-DATEVALUE(E4179),"")</f>
        <v>9</v>
      </c>
      <c r="L4179" s="4" t="n">
        <f aca="false">H4179*(1-I4179/100)</f>
        <v>1443.165</v>
      </c>
      <c r="M4179" s="4" t="n">
        <f aca="false">H4179*CALCULATIONS!$B$2</f>
        <v>1154.532</v>
      </c>
      <c r="N4179" s="4" t="n">
        <f aca="false">IF(J4179="Yes",H4179*CALCULATIONS!$B$3,0)</f>
        <v>0</v>
      </c>
      <c r="O4179" s="4" t="n">
        <f aca="false">L4179-M4179-N4179</f>
        <v>288.633</v>
      </c>
      <c r="P4179" s="16" t="n">
        <f aca="false">IF(L4179&gt;0,O4179/L4179,"")</f>
        <v>0.2</v>
      </c>
    </row>
    <row r="4180" customFormat="false" ht="15" hidden="false" customHeight="false" outlineLevel="0" collapsed="false">
      <c r="A4180" s="2" t="str">
        <f aca="false">RAW_DATA!A4176</f>
        <v>ORD-104175</v>
      </c>
      <c r="B4180" s="2" t="str">
        <f aca="false">RAW_DATA!B4176</f>
        <v>CUST-6415</v>
      </c>
      <c r="C4180" s="2" t="str">
        <f aca="false">RAW_DATA!C4176</f>
        <v>Women</v>
      </c>
      <c r="D4180" s="2" t="str">
        <f aca="false">RAW_DATA!D4176</f>
        <v>WOM-LEHENGA-001</v>
      </c>
      <c r="E4180" s="14" t="str">
        <f aca="false">RAW_DATA!E4176</f>
        <v>2024-10-03</v>
      </c>
      <c r="F4180" s="14" t="str">
        <f aca="false">RAW_DATA!F4176</f>
        <v>2024-10-17</v>
      </c>
      <c r="G4180" s="2" t="str">
        <f aca="false">RAW_DATA!G4176</f>
        <v>Bagmati</v>
      </c>
      <c r="H4180" s="4" t="n">
        <f aca="false">RAW_DATA!H4176</f>
        <v>12892.83</v>
      </c>
      <c r="I4180" s="5" t="n">
        <f aca="false">RAW_DATA!I4176</f>
        <v>20</v>
      </c>
      <c r="J4180" s="2" t="str">
        <f aca="false">RAW_DATA!J4176</f>
        <v>No</v>
      </c>
      <c r="K4180" s="15" t="n">
        <f aca="false">IF(AND(F4180&lt;&gt;"",E4180&lt;&gt;""),DATEVALUE(F4180)-DATEVALUE(E4180),"")</f>
        <v>14</v>
      </c>
      <c r="L4180" s="4" t="n">
        <f aca="false">H4180*(1-I4180/100)</f>
        <v>10314.264</v>
      </c>
      <c r="M4180" s="4" t="n">
        <f aca="false">H4180*CALCULATIONS!$B$2</f>
        <v>7735.698</v>
      </c>
      <c r="N4180" s="4" t="n">
        <f aca="false">IF(J4180="Yes",H4180*CALCULATIONS!$B$3,0)</f>
        <v>0</v>
      </c>
      <c r="O4180" s="4" t="n">
        <f aca="false">L4180-M4180-N4180</f>
        <v>2578.566</v>
      </c>
      <c r="P4180" s="16" t="n">
        <f aca="false">IF(L4180&gt;0,O4180/L4180,"")</f>
        <v>0.25</v>
      </c>
    </row>
    <row r="4181" customFormat="false" ht="15" hidden="false" customHeight="false" outlineLevel="0" collapsed="false">
      <c r="A4181" s="2" t="str">
        <f aca="false">RAW_DATA!A4177</f>
        <v>ORD-104176</v>
      </c>
      <c r="B4181" s="2" t="str">
        <f aca="false">RAW_DATA!B4177</f>
        <v>CUST-3156</v>
      </c>
      <c r="C4181" s="2" t="str">
        <f aca="false">RAW_DATA!C4177</f>
        <v>Women</v>
      </c>
      <c r="D4181" s="2" t="str">
        <f aca="false">RAW_DATA!D4177</f>
        <v>WOM-JEANS-001</v>
      </c>
      <c r="E4181" s="14" t="str">
        <f aca="false">RAW_DATA!E4177</f>
        <v>2024-12-26</v>
      </c>
      <c r="F4181" s="14" t="str">
        <f aca="false">RAW_DATA!F4177</f>
        <v>2025-01-05</v>
      </c>
      <c r="G4181" s="2" t="str">
        <f aca="false">RAW_DATA!G4177</f>
        <v>Karnali</v>
      </c>
      <c r="H4181" s="4" t="n">
        <f aca="false">RAW_DATA!H4177</f>
        <v>3239.69</v>
      </c>
      <c r="I4181" s="5" t="n">
        <f aca="false">RAW_DATA!I4177</f>
        <v>15</v>
      </c>
      <c r="J4181" s="2" t="str">
        <f aca="false">RAW_DATA!J4177</f>
        <v>No</v>
      </c>
      <c r="K4181" s="15" t="n">
        <f aca="false">IF(AND(F4181&lt;&gt;"",E4181&lt;&gt;""),DATEVALUE(F4181)-DATEVALUE(E4181),"")</f>
        <v>10</v>
      </c>
      <c r="L4181" s="4" t="n">
        <f aca="false">H4181*(1-I4181/100)</f>
        <v>2753.7365</v>
      </c>
      <c r="M4181" s="4" t="n">
        <f aca="false">H4181*CALCULATIONS!$B$2</f>
        <v>1943.814</v>
      </c>
      <c r="N4181" s="4" t="n">
        <f aca="false">IF(J4181="Yes",H4181*CALCULATIONS!$B$3,0)</f>
        <v>0</v>
      </c>
      <c r="O4181" s="4" t="n">
        <f aca="false">L4181-M4181-N4181</f>
        <v>809.9225</v>
      </c>
      <c r="P4181" s="16" t="n">
        <f aca="false">IF(L4181&gt;0,O4181/L4181,"")</f>
        <v>0.294117647058824</v>
      </c>
    </row>
    <row r="4182" customFormat="false" ht="15" hidden="false" customHeight="false" outlineLevel="0" collapsed="false">
      <c r="A4182" s="2" t="str">
        <f aca="false">RAW_DATA!A4178</f>
        <v>ORD-104177</v>
      </c>
      <c r="B4182" s="2" t="str">
        <f aca="false">RAW_DATA!B4178</f>
        <v>CUST-8235</v>
      </c>
      <c r="C4182" s="2" t="str">
        <f aca="false">RAW_DATA!C4178</f>
        <v>Women</v>
      </c>
      <c r="D4182" s="2" t="str">
        <f aca="false">RAW_DATA!D4178</f>
        <v>WOM-SCARF-001</v>
      </c>
      <c r="E4182" s="14" t="str">
        <f aca="false">RAW_DATA!E4178</f>
        <v>2024-02-27</v>
      </c>
      <c r="F4182" s="14" t="str">
        <f aca="false">RAW_DATA!F4178</f>
        <v>2024-03-05</v>
      </c>
      <c r="G4182" s="2" t="str">
        <f aca="false">RAW_DATA!G4178</f>
        <v>Karnali</v>
      </c>
      <c r="H4182" s="4" t="n">
        <f aca="false">RAW_DATA!H4178</f>
        <v>7023.87</v>
      </c>
      <c r="I4182" s="5" t="n">
        <f aca="false">RAW_DATA!I4178</f>
        <v>5</v>
      </c>
      <c r="J4182" s="2" t="str">
        <f aca="false">RAW_DATA!J4178</f>
        <v>Yes</v>
      </c>
      <c r="K4182" s="15" t="n">
        <f aca="false">IF(AND(F4182&lt;&gt;"",E4182&lt;&gt;""),DATEVALUE(F4182)-DATEVALUE(E4182),"")</f>
        <v>7</v>
      </c>
      <c r="L4182" s="4" t="n">
        <f aca="false">H4182*(1-I4182/100)</f>
        <v>6672.6765</v>
      </c>
      <c r="M4182" s="4" t="n">
        <f aca="false">H4182*CALCULATIONS!$B$2</f>
        <v>4214.322</v>
      </c>
      <c r="N4182" s="4" t="n">
        <f aca="false">IF(J4182="Yes",H4182*CALCULATIONS!$B$3,0)</f>
        <v>1404.774</v>
      </c>
      <c r="O4182" s="4" t="n">
        <f aca="false">L4182-M4182-N4182</f>
        <v>1053.5805</v>
      </c>
      <c r="P4182" s="16" t="n">
        <f aca="false">IF(L4182&gt;0,O4182/L4182,"")</f>
        <v>0.157894736842105</v>
      </c>
    </row>
    <row r="4183" customFormat="false" ht="15" hidden="false" customHeight="false" outlineLevel="0" collapsed="false">
      <c r="A4183" s="2" t="str">
        <f aca="false">RAW_DATA!A4179</f>
        <v>ORD-104178</v>
      </c>
      <c r="B4183" s="2" t="str">
        <f aca="false">RAW_DATA!B4179</f>
        <v>CUST-5715</v>
      </c>
      <c r="C4183" s="2" t="str">
        <f aca="false">RAW_DATA!C4179</f>
        <v>Men</v>
      </c>
      <c r="D4183" s="2" t="str">
        <f aca="false">RAW_DATA!D4179</f>
        <v>MEN-JEANS-002</v>
      </c>
      <c r="E4183" s="14" t="str">
        <f aca="false">RAW_DATA!E4179</f>
        <v>2024-08-24</v>
      </c>
      <c r="F4183" s="14" t="str">
        <f aca="false">RAW_DATA!F4179</f>
        <v>2024-08-31</v>
      </c>
      <c r="G4183" s="2" t="str">
        <f aca="false">RAW_DATA!G4179</f>
        <v>Gandaki</v>
      </c>
      <c r="H4183" s="4" t="n">
        <f aca="false">RAW_DATA!H4179</f>
        <v>5758.16</v>
      </c>
      <c r="I4183" s="5" t="n">
        <f aca="false">RAW_DATA!I4179</f>
        <v>30</v>
      </c>
      <c r="J4183" s="2" t="str">
        <f aca="false">RAW_DATA!J4179</f>
        <v>Yes</v>
      </c>
      <c r="K4183" s="15" t="n">
        <f aca="false">IF(AND(F4183&lt;&gt;"",E4183&lt;&gt;""),DATEVALUE(F4183)-DATEVALUE(E4183),"")</f>
        <v>7</v>
      </c>
      <c r="L4183" s="4" t="n">
        <f aca="false">H4183*(1-I4183/100)</f>
        <v>4030.712</v>
      </c>
      <c r="M4183" s="4" t="n">
        <f aca="false">H4183*CALCULATIONS!$B$2</f>
        <v>3454.896</v>
      </c>
      <c r="N4183" s="4" t="n">
        <f aca="false">IF(J4183="Yes",H4183*CALCULATIONS!$B$3,0)</f>
        <v>1151.632</v>
      </c>
      <c r="O4183" s="4" t="n">
        <f aca="false">L4183-M4183-N4183</f>
        <v>-575.816</v>
      </c>
      <c r="P4183" s="16" t="n">
        <f aca="false">IF(L4183&gt;0,O4183/L4183,"")</f>
        <v>-0.142857142857143</v>
      </c>
    </row>
    <row r="4184" customFormat="false" ht="15" hidden="false" customHeight="false" outlineLevel="0" collapsed="false">
      <c r="A4184" s="2" t="str">
        <f aca="false">RAW_DATA!A4180</f>
        <v>ORD-104179</v>
      </c>
      <c r="B4184" s="2" t="str">
        <f aca="false">RAW_DATA!B4180</f>
        <v>CUST-7415</v>
      </c>
      <c r="C4184" s="2" t="str">
        <f aca="false">RAW_DATA!C4180</f>
        <v>Kids</v>
      </c>
      <c r="D4184" s="2" t="str">
        <f aca="false">RAW_DATA!D4180</f>
        <v>KID-FROCK-001</v>
      </c>
      <c r="E4184" s="14" t="str">
        <f aca="false">RAW_DATA!E4180</f>
        <v>2024-12-10</v>
      </c>
      <c r="F4184" s="14" t="str">
        <f aca="false">RAW_DATA!F4180</f>
        <v>2024-12-13</v>
      </c>
      <c r="G4184" s="2" t="str">
        <f aca="false">RAW_DATA!G4180</f>
        <v>Lumbini</v>
      </c>
      <c r="H4184" s="4" t="n">
        <f aca="false">RAW_DATA!H4180</f>
        <v>6610.63</v>
      </c>
      <c r="I4184" s="5" t="n">
        <f aca="false">RAW_DATA!I4180</f>
        <v>0</v>
      </c>
      <c r="J4184" s="2" t="str">
        <f aca="false">RAW_DATA!J4180</f>
        <v>Yes</v>
      </c>
      <c r="K4184" s="15" t="n">
        <f aca="false">IF(AND(F4184&lt;&gt;"",E4184&lt;&gt;""),DATEVALUE(F4184)-DATEVALUE(E4184),"")</f>
        <v>3</v>
      </c>
      <c r="L4184" s="4" t="n">
        <f aca="false">H4184*(1-I4184/100)</f>
        <v>6610.63</v>
      </c>
      <c r="M4184" s="4" t="n">
        <f aca="false">H4184*CALCULATIONS!$B$2</f>
        <v>3966.378</v>
      </c>
      <c r="N4184" s="4" t="n">
        <f aca="false">IF(J4184="Yes",H4184*CALCULATIONS!$B$3,0)</f>
        <v>1322.126</v>
      </c>
      <c r="O4184" s="4" t="n">
        <f aca="false">L4184-M4184-N4184</f>
        <v>1322.126</v>
      </c>
      <c r="P4184" s="16" t="n">
        <f aca="false">IF(L4184&gt;0,O4184/L4184,"")</f>
        <v>0.2</v>
      </c>
    </row>
    <row r="4185" customFormat="false" ht="15" hidden="false" customHeight="false" outlineLevel="0" collapsed="false">
      <c r="A4185" s="2" t="str">
        <f aca="false">RAW_DATA!A4181</f>
        <v>ORD-104180</v>
      </c>
      <c r="B4185" s="2" t="str">
        <f aca="false">RAW_DATA!B4181</f>
        <v>CUST-5115</v>
      </c>
      <c r="C4185" s="2" t="str">
        <f aca="false">RAW_DATA!C4181</f>
        <v>Kids</v>
      </c>
      <c r="D4185" s="2" t="str">
        <f aca="false">RAW_DATA!D4181</f>
        <v>KID-UNIFORM-001</v>
      </c>
      <c r="E4185" s="14" t="str">
        <f aca="false">RAW_DATA!E4181</f>
        <v>2024-05-21</v>
      </c>
      <c r="F4185" s="14" t="str">
        <f aca="false">RAW_DATA!F4181</f>
        <v>2024-05-30</v>
      </c>
      <c r="G4185" s="2" t="str">
        <f aca="false">RAW_DATA!G4181</f>
        <v>Gandaki</v>
      </c>
      <c r="H4185" s="4" t="n">
        <f aca="false">RAW_DATA!H4181</f>
        <v>555.9</v>
      </c>
      <c r="I4185" s="5" t="n">
        <f aca="false">RAW_DATA!I4181</f>
        <v>0</v>
      </c>
      <c r="J4185" s="2" t="str">
        <f aca="false">RAW_DATA!J4181</f>
        <v>No</v>
      </c>
      <c r="K4185" s="15" t="n">
        <f aca="false">IF(AND(F4185&lt;&gt;"",E4185&lt;&gt;""),DATEVALUE(F4185)-DATEVALUE(E4185),"")</f>
        <v>9</v>
      </c>
      <c r="L4185" s="4" t="n">
        <f aca="false">H4185*(1-I4185/100)</f>
        <v>555.9</v>
      </c>
      <c r="M4185" s="4" t="n">
        <f aca="false">H4185*CALCULATIONS!$B$2</f>
        <v>333.54</v>
      </c>
      <c r="N4185" s="4" t="n">
        <f aca="false">IF(J4185="Yes",H4185*CALCULATIONS!$B$3,0)</f>
        <v>0</v>
      </c>
      <c r="O4185" s="4" t="n">
        <f aca="false">L4185-M4185-N4185</f>
        <v>222.36</v>
      </c>
      <c r="P4185" s="16" t="n">
        <f aca="false">IF(L4185&gt;0,O4185/L4185,"")</f>
        <v>0.4</v>
      </c>
    </row>
    <row r="4186" customFormat="false" ht="15" hidden="false" customHeight="false" outlineLevel="0" collapsed="false">
      <c r="A4186" s="2" t="str">
        <f aca="false">RAW_DATA!A4182</f>
        <v>ORD-104181</v>
      </c>
      <c r="B4186" s="2" t="str">
        <f aca="false">RAW_DATA!B4182</f>
        <v>CUST-7855</v>
      </c>
      <c r="C4186" s="2" t="str">
        <f aca="false">RAW_DATA!C4182</f>
        <v>Kids</v>
      </c>
      <c r="D4186" s="2" t="str">
        <f aca="false">RAW_DATA!D4182</f>
        <v>KID-SHORTS-001</v>
      </c>
      <c r="E4186" s="14" t="str">
        <f aca="false">RAW_DATA!E4182</f>
        <v>2024-03-23</v>
      </c>
      <c r="F4186" s="14" t="str">
        <f aca="false">RAW_DATA!F4182</f>
        <v>2024-03-31</v>
      </c>
      <c r="G4186" s="2" t="str">
        <f aca="false">RAW_DATA!G4182</f>
        <v>Bagmati</v>
      </c>
      <c r="H4186" s="4" t="n">
        <f aca="false">RAW_DATA!H4182</f>
        <v>3548.85</v>
      </c>
      <c r="I4186" s="5" t="n">
        <f aca="false">RAW_DATA!I4182</f>
        <v>10</v>
      </c>
      <c r="J4186" s="2" t="str">
        <f aca="false">RAW_DATA!J4182</f>
        <v>No</v>
      </c>
      <c r="K4186" s="15" t="n">
        <f aca="false">IF(AND(F4186&lt;&gt;"",E4186&lt;&gt;""),DATEVALUE(F4186)-DATEVALUE(E4186),"")</f>
        <v>8</v>
      </c>
      <c r="L4186" s="4" t="n">
        <f aca="false">H4186*(1-I4186/100)</f>
        <v>3193.965</v>
      </c>
      <c r="M4186" s="4" t="n">
        <f aca="false">H4186*CALCULATIONS!$B$2</f>
        <v>2129.31</v>
      </c>
      <c r="N4186" s="4" t="n">
        <f aca="false">IF(J4186="Yes",H4186*CALCULATIONS!$B$3,0)</f>
        <v>0</v>
      </c>
      <c r="O4186" s="4" t="n">
        <f aca="false">L4186-M4186-N4186</f>
        <v>1064.655</v>
      </c>
      <c r="P4186" s="16" t="n">
        <f aca="false">IF(L4186&gt;0,O4186/L4186,"")</f>
        <v>0.333333333333333</v>
      </c>
    </row>
    <row r="4187" customFormat="false" ht="15" hidden="false" customHeight="false" outlineLevel="0" collapsed="false">
      <c r="A4187" s="2" t="str">
        <f aca="false">RAW_DATA!A4183</f>
        <v>ORD-104182</v>
      </c>
      <c r="B4187" s="2" t="str">
        <f aca="false">RAW_DATA!B4183</f>
        <v>CUST-3461</v>
      </c>
      <c r="C4187" s="2" t="str">
        <f aca="false">RAW_DATA!C4183</f>
        <v>Women</v>
      </c>
      <c r="D4187" s="2" t="str">
        <f aca="false">RAW_DATA!D4183</f>
        <v>WOM-JEANS-001</v>
      </c>
      <c r="E4187" s="14" t="str">
        <f aca="false">RAW_DATA!E4183</f>
        <v>2024-12-28</v>
      </c>
      <c r="F4187" s="14" t="str">
        <f aca="false">RAW_DATA!F4183</f>
        <v>2024-12-29</v>
      </c>
      <c r="G4187" s="2" t="str">
        <f aca="false">RAW_DATA!G4183</f>
        <v>Bagmati</v>
      </c>
      <c r="H4187" s="4" t="n">
        <f aca="false">RAW_DATA!H4183</f>
        <v>11522.14</v>
      </c>
      <c r="I4187" s="5" t="n">
        <f aca="false">RAW_DATA!I4183</f>
        <v>25</v>
      </c>
      <c r="J4187" s="2" t="str">
        <f aca="false">RAW_DATA!J4183</f>
        <v>Yes</v>
      </c>
      <c r="K4187" s="15" t="n">
        <f aca="false">IF(AND(F4187&lt;&gt;"",E4187&lt;&gt;""),DATEVALUE(F4187)-DATEVALUE(E4187),"")</f>
        <v>1</v>
      </c>
      <c r="L4187" s="4" t="n">
        <f aca="false">H4187*(1-I4187/100)</f>
        <v>8641.605</v>
      </c>
      <c r="M4187" s="4" t="n">
        <f aca="false">H4187*CALCULATIONS!$B$2</f>
        <v>6913.284</v>
      </c>
      <c r="N4187" s="4" t="n">
        <f aca="false">IF(J4187="Yes",H4187*CALCULATIONS!$B$3,0)</f>
        <v>2304.428</v>
      </c>
      <c r="O4187" s="4" t="n">
        <f aca="false">L4187-M4187-N4187</f>
        <v>-576.107</v>
      </c>
      <c r="P4187" s="16" t="n">
        <f aca="false">IF(L4187&gt;0,O4187/L4187,"")</f>
        <v>-0.0666666666666667</v>
      </c>
    </row>
    <row r="4188" customFormat="false" ht="15" hidden="false" customHeight="false" outlineLevel="0" collapsed="false">
      <c r="A4188" s="2" t="str">
        <f aca="false">RAW_DATA!A4184</f>
        <v>ORD-104183</v>
      </c>
      <c r="B4188" s="2" t="str">
        <f aca="false">RAW_DATA!B4184</f>
        <v>CUST-9311</v>
      </c>
      <c r="C4188" s="2" t="str">
        <f aca="false">RAW_DATA!C4184</f>
        <v>Men</v>
      </c>
      <c r="D4188" s="2" t="str">
        <f aca="false">RAW_DATA!D4184</f>
        <v>MEN-TSHIRT-001</v>
      </c>
      <c r="E4188" s="14" t="str">
        <f aca="false">RAW_DATA!E4184</f>
        <v>2024-03-21</v>
      </c>
      <c r="F4188" s="14" t="str">
        <f aca="false">RAW_DATA!F4184</f>
        <v>2024-03-26</v>
      </c>
      <c r="G4188" s="2" t="str">
        <f aca="false">RAW_DATA!G4184</f>
        <v>Madhesh</v>
      </c>
      <c r="H4188" s="4" t="n">
        <f aca="false">RAW_DATA!H4184</f>
        <v>3965.16</v>
      </c>
      <c r="I4188" s="5" t="n">
        <f aca="false">RAW_DATA!I4184</f>
        <v>20</v>
      </c>
      <c r="J4188" s="2" t="str">
        <f aca="false">RAW_DATA!J4184</f>
        <v>Yes</v>
      </c>
      <c r="K4188" s="15" t="n">
        <f aca="false">IF(AND(F4188&lt;&gt;"",E4188&lt;&gt;""),DATEVALUE(F4188)-DATEVALUE(E4188),"")</f>
        <v>5</v>
      </c>
      <c r="L4188" s="4" t="n">
        <f aca="false">H4188*(1-I4188/100)</f>
        <v>3172.128</v>
      </c>
      <c r="M4188" s="4" t="n">
        <f aca="false">H4188*CALCULATIONS!$B$2</f>
        <v>2379.096</v>
      </c>
      <c r="N4188" s="4" t="n">
        <f aca="false">IF(J4188="Yes",H4188*CALCULATIONS!$B$3,0)</f>
        <v>793.032</v>
      </c>
      <c r="O4188" s="4" t="n">
        <f aca="false">L4188-M4188-N4188</f>
        <v>0</v>
      </c>
      <c r="P4188" s="16" t="n">
        <f aca="false">IF(L4188&gt;0,O4188/L4188,"")</f>
        <v>0</v>
      </c>
    </row>
    <row r="4189" customFormat="false" ht="15" hidden="false" customHeight="false" outlineLevel="0" collapsed="false">
      <c r="A4189" s="2" t="str">
        <f aca="false">RAW_DATA!A4185</f>
        <v>ORD-104184</v>
      </c>
      <c r="B4189" s="2" t="str">
        <f aca="false">RAW_DATA!B4185</f>
        <v>CUST-4086</v>
      </c>
      <c r="C4189" s="2" t="str">
        <f aca="false">RAW_DATA!C4185</f>
        <v>Kids</v>
      </c>
      <c r="D4189" s="2" t="str">
        <f aca="false">RAW_DATA!D4185</f>
        <v>KID-HOODIE-001</v>
      </c>
      <c r="E4189" s="14" t="str">
        <f aca="false">RAW_DATA!E4185</f>
        <v>2024-02-24</v>
      </c>
      <c r="F4189" s="14" t="str">
        <f aca="false">RAW_DATA!F4185</f>
        <v>2024-02-26</v>
      </c>
      <c r="G4189" s="2" t="str">
        <f aca="false">RAW_DATA!G4185</f>
        <v>Sudurpashchim</v>
      </c>
      <c r="H4189" s="4" t="n">
        <f aca="false">RAW_DATA!H4185</f>
        <v>10195.49</v>
      </c>
      <c r="I4189" s="5" t="n">
        <f aca="false">RAW_DATA!I4185</f>
        <v>10</v>
      </c>
      <c r="J4189" s="2" t="str">
        <f aca="false">RAW_DATA!J4185</f>
        <v>No</v>
      </c>
      <c r="K4189" s="15" t="n">
        <f aca="false">IF(AND(F4189&lt;&gt;"",E4189&lt;&gt;""),DATEVALUE(F4189)-DATEVALUE(E4189),"")</f>
        <v>2</v>
      </c>
      <c r="L4189" s="4" t="n">
        <f aca="false">H4189*(1-I4189/100)</f>
        <v>9175.941</v>
      </c>
      <c r="M4189" s="4" t="n">
        <f aca="false">H4189*CALCULATIONS!$B$2</f>
        <v>6117.294</v>
      </c>
      <c r="N4189" s="4" t="n">
        <f aca="false">IF(J4189="Yes",H4189*CALCULATIONS!$B$3,0)</f>
        <v>0</v>
      </c>
      <c r="O4189" s="4" t="n">
        <f aca="false">L4189-M4189-N4189</f>
        <v>3058.647</v>
      </c>
      <c r="P4189" s="16" t="n">
        <f aca="false">IF(L4189&gt;0,O4189/L4189,"")</f>
        <v>0.333333333333333</v>
      </c>
    </row>
    <row r="4190" customFormat="false" ht="15" hidden="false" customHeight="false" outlineLevel="0" collapsed="false">
      <c r="A4190" s="2" t="str">
        <f aca="false">RAW_DATA!A4186</f>
        <v>ORD-104185</v>
      </c>
      <c r="B4190" s="2" t="str">
        <f aca="false">RAW_DATA!B4186</f>
        <v>CUST-4468</v>
      </c>
      <c r="C4190" s="2" t="str">
        <f aca="false">RAW_DATA!C4186</f>
        <v>Women</v>
      </c>
      <c r="D4190" s="2" t="str">
        <f aca="false">RAW_DATA!D4186</f>
        <v>WOM-BLOUSE-001</v>
      </c>
      <c r="E4190" s="14" t="str">
        <f aca="false">RAW_DATA!E4186</f>
        <v>2024-01-23</v>
      </c>
      <c r="F4190" s="14" t="str">
        <f aca="false">RAW_DATA!F4186</f>
        <v>2024-02-03</v>
      </c>
      <c r="G4190" s="2" t="str">
        <f aca="false">RAW_DATA!G4186</f>
        <v>Bagmati</v>
      </c>
      <c r="H4190" s="4" t="n">
        <f aca="false">RAW_DATA!H4186</f>
        <v>1132.17</v>
      </c>
      <c r="I4190" s="5" t="n">
        <f aca="false">RAW_DATA!I4186</f>
        <v>0</v>
      </c>
      <c r="J4190" s="2" t="str">
        <f aca="false">RAW_DATA!J4186</f>
        <v>No</v>
      </c>
      <c r="K4190" s="15" t="n">
        <f aca="false">IF(AND(F4190&lt;&gt;"",E4190&lt;&gt;""),DATEVALUE(F4190)-DATEVALUE(E4190),"")</f>
        <v>11</v>
      </c>
      <c r="L4190" s="4" t="n">
        <f aca="false">H4190*(1-I4190/100)</f>
        <v>1132.17</v>
      </c>
      <c r="M4190" s="4" t="n">
        <f aca="false">H4190*CALCULATIONS!$B$2</f>
        <v>679.302</v>
      </c>
      <c r="N4190" s="4" t="n">
        <f aca="false">IF(J4190="Yes",H4190*CALCULATIONS!$B$3,0)</f>
        <v>0</v>
      </c>
      <c r="O4190" s="4" t="n">
        <f aca="false">L4190-M4190-N4190</f>
        <v>452.868</v>
      </c>
      <c r="P4190" s="16" t="n">
        <f aca="false">IF(L4190&gt;0,O4190/L4190,"")</f>
        <v>0.4</v>
      </c>
    </row>
    <row r="4191" customFormat="false" ht="15" hidden="false" customHeight="false" outlineLevel="0" collapsed="false">
      <c r="A4191" s="2" t="str">
        <f aca="false">RAW_DATA!A4187</f>
        <v>ORD-104186</v>
      </c>
      <c r="B4191" s="2" t="str">
        <f aca="false">RAW_DATA!B4187</f>
        <v>CUST-6418</v>
      </c>
      <c r="C4191" s="2" t="str">
        <f aca="false">RAW_DATA!C4187</f>
        <v>Women</v>
      </c>
      <c r="D4191" s="2" t="str">
        <f aca="false">RAW_DATA!D4187</f>
        <v>WOM-DRESS-001</v>
      </c>
      <c r="E4191" s="14" t="str">
        <f aca="false">RAW_DATA!E4187</f>
        <v>2024-11-26</v>
      </c>
      <c r="F4191" s="14" t="str">
        <f aca="false">RAW_DATA!F4187</f>
        <v>2024-12-09</v>
      </c>
      <c r="G4191" s="2" t="str">
        <f aca="false">RAW_DATA!G4187</f>
        <v>Madhesh</v>
      </c>
      <c r="H4191" s="4" t="n">
        <f aca="false">RAW_DATA!H4187</f>
        <v>12976.77</v>
      </c>
      <c r="I4191" s="5" t="n">
        <f aca="false">RAW_DATA!I4187</f>
        <v>25</v>
      </c>
      <c r="J4191" s="2" t="str">
        <f aca="false">RAW_DATA!J4187</f>
        <v>No</v>
      </c>
      <c r="K4191" s="15" t="n">
        <f aca="false">IF(AND(F4191&lt;&gt;"",E4191&lt;&gt;""),DATEVALUE(F4191)-DATEVALUE(E4191),"")</f>
        <v>13</v>
      </c>
      <c r="L4191" s="4" t="n">
        <f aca="false">H4191*(1-I4191/100)</f>
        <v>9732.5775</v>
      </c>
      <c r="M4191" s="4" t="n">
        <f aca="false">H4191*CALCULATIONS!$B$2</f>
        <v>7786.062</v>
      </c>
      <c r="N4191" s="4" t="n">
        <f aca="false">IF(J4191="Yes",H4191*CALCULATIONS!$B$3,0)</f>
        <v>0</v>
      </c>
      <c r="O4191" s="4" t="n">
        <f aca="false">L4191-M4191-N4191</f>
        <v>1946.5155</v>
      </c>
      <c r="P4191" s="16" t="n">
        <f aca="false">IF(L4191&gt;0,O4191/L4191,"")</f>
        <v>0.2</v>
      </c>
    </row>
    <row r="4192" customFormat="false" ht="15" hidden="false" customHeight="false" outlineLevel="0" collapsed="false">
      <c r="A4192" s="2" t="str">
        <f aca="false">RAW_DATA!A4188</f>
        <v>ORD-104187</v>
      </c>
      <c r="B4192" s="2" t="str">
        <f aca="false">RAW_DATA!B4188</f>
        <v>CUST-1455</v>
      </c>
      <c r="C4192" s="2" t="str">
        <f aca="false">RAW_DATA!C4188</f>
        <v>Men</v>
      </c>
      <c r="D4192" s="2" t="str">
        <f aca="false">RAW_DATA!D4188</f>
        <v>MEN-SUIT-001</v>
      </c>
      <c r="E4192" s="14" t="str">
        <f aca="false">RAW_DATA!E4188</f>
        <v>2024-10-10</v>
      </c>
      <c r="F4192" s="14" t="str">
        <f aca="false">RAW_DATA!F4188</f>
        <v>2024-10-17</v>
      </c>
      <c r="G4192" s="2" t="str">
        <f aca="false">RAW_DATA!G4188</f>
        <v>Gandaki</v>
      </c>
      <c r="H4192" s="4" t="n">
        <f aca="false">RAW_DATA!H4188</f>
        <v>7451.8</v>
      </c>
      <c r="I4192" s="5" t="n">
        <f aca="false">RAW_DATA!I4188</f>
        <v>0</v>
      </c>
      <c r="J4192" s="2" t="str">
        <f aca="false">RAW_DATA!J4188</f>
        <v>No</v>
      </c>
      <c r="K4192" s="15" t="n">
        <f aca="false">IF(AND(F4192&lt;&gt;"",E4192&lt;&gt;""),DATEVALUE(F4192)-DATEVALUE(E4192),"")</f>
        <v>7</v>
      </c>
      <c r="L4192" s="4" t="n">
        <f aca="false">H4192*(1-I4192/100)</f>
        <v>7451.8</v>
      </c>
      <c r="M4192" s="4" t="n">
        <f aca="false">H4192*CALCULATIONS!$B$2</f>
        <v>4471.08</v>
      </c>
      <c r="N4192" s="4" t="n">
        <f aca="false">IF(J4192="Yes",H4192*CALCULATIONS!$B$3,0)</f>
        <v>0</v>
      </c>
      <c r="O4192" s="4" t="n">
        <f aca="false">L4192-M4192-N4192</f>
        <v>2980.72</v>
      </c>
      <c r="P4192" s="16" t="n">
        <f aca="false">IF(L4192&gt;0,O4192/L4192,"")</f>
        <v>0.4</v>
      </c>
    </row>
    <row r="4193" customFormat="false" ht="15" hidden="false" customHeight="false" outlineLevel="0" collapsed="false">
      <c r="A4193" s="2" t="str">
        <f aca="false">RAW_DATA!A4189</f>
        <v>ORD-104188</v>
      </c>
      <c r="B4193" s="2" t="str">
        <f aca="false">RAW_DATA!B4189</f>
        <v>CUST-6795</v>
      </c>
      <c r="C4193" s="2" t="str">
        <f aca="false">RAW_DATA!C4189</f>
        <v>Men</v>
      </c>
      <c r="D4193" s="2" t="str">
        <f aca="false">RAW_DATA!D4189</f>
        <v>MEN-JACKET-001</v>
      </c>
      <c r="E4193" s="14" t="str">
        <f aca="false">RAW_DATA!E4189</f>
        <v>2024-04-04</v>
      </c>
      <c r="F4193" s="14" t="str">
        <f aca="false">RAW_DATA!F4189</f>
        <v>2024-04-12</v>
      </c>
      <c r="G4193" s="2" t="str">
        <f aca="false">RAW_DATA!G4189</f>
        <v>Karnali</v>
      </c>
      <c r="H4193" s="4" t="n">
        <f aca="false">RAW_DATA!H4189</f>
        <v>3640.67</v>
      </c>
      <c r="I4193" s="5" t="n">
        <f aca="false">RAW_DATA!I4189</f>
        <v>25</v>
      </c>
      <c r="J4193" s="2" t="str">
        <f aca="false">RAW_DATA!J4189</f>
        <v>No</v>
      </c>
      <c r="K4193" s="15" t="n">
        <f aca="false">IF(AND(F4193&lt;&gt;"",E4193&lt;&gt;""),DATEVALUE(F4193)-DATEVALUE(E4193),"")</f>
        <v>8</v>
      </c>
      <c r="L4193" s="4" t="n">
        <f aca="false">H4193*(1-I4193/100)</f>
        <v>2730.5025</v>
      </c>
      <c r="M4193" s="4" t="n">
        <f aca="false">H4193*CALCULATIONS!$B$2</f>
        <v>2184.402</v>
      </c>
      <c r="N4193" s="4" t="n">
        <f aca="false">IF(J4193="Yes",H4193*CALCULATIONS!$B$3,0)</f>
        <v>0</v>
      </c>
      <c r="O4193" s="4" t="n">
        <f aca="false">L4193-M4193-N4193</f>
        <v>546.1005</v>
      </c>
      <c r="P4193" s="16" t="n">
        <f aca="false">IF(L4193&gt;0,O4193/L4193,"")</f>
        <v>0.2</v>
      </c>
    </row>
    <row r="4194" customFormat="false" ht="15" hidden="false" customHeight="false" outlineLevel="0" collapsed="false">
      <c r="A4194" s="2" t="str">
        <f aca="false">RAW_DATA!A4190</f>
        <v>ORD-104189</v>
      </c>
      <c r="B4194" s="2" t="str">
        <f aca="false">RAW_DATA!B4190</f>
        <v>CUST-4288</v>
      </c>
      <c r="C4194" s="2" t="str">
        <f aca="false">RAW_DATA!C4190</f>
        <v>Women</v>
      </c>
      <c r="D4194" s="2" t="str">
        <f aca="false">RAW_DATA!D4190</f>
        <v>WOM-LEHENGA-001</v>
      </c>
      <c r="E4194" s="14" t="str">
        <f aca="false">RAW_DATA!E4190</f>
        <v>2024-02-03</v>
      </c>
      <c r="F4194" s="14" t="str">
        <f aca="false">RAW_DATA!F4190</f>
        <v>2024-02-07</v>
      </c>
      <c r="G4194" s="2" t="str">
        <f aca="false">RAW_DATA!G4190</f>
        <v>Karnali</v>
      </c>
      <c r="H4194" s="4" t="n">
        <f aca="false">RAW_DATA!H4190</f>
        <v>4633.16</v>
      </c>
      <c r="I4194" s="5" t="n">
        <f aca="false">RAW_DATA!I4190</f>
        <v>20</v>
      </c>
      <c r="J4194" s="2" t="str">
        <f aca="false">RAW_DATA!J4190</f>
        <v>No</v>
      </c>
      <c r="K4194" s="15" t="n">
        <f aca="false">IF(AND(F4194&lt;&gt;"",E4194&lt;&gt;""),DATEVALUE(F4194)-DATEVALUE(E4194),"")</f>
        <v>4</v>
      </c>
      <c r="L4194" s="4" t="n">
        <f aca="false">H4194*(1-I4194/100)</f>
        <v>3706.528</v>
      </c>
      <c r="M4194" s="4" t="n">
        <f aca="false">H4194*CALCULATIONS!$B$2</f>
        <v>2779.896</v>
      </c>
      <c r="N4194" s="4" t="n">
        <f aca="false">IF(J4194="Yes",H4194*CALCULATIONS!$B$3,0)</f>
        <v>0</v>
      </c>
      <c r="O4194" s="4" t="n">
        <f aca="false">L4194-M4194-N4194</f>
        <v>926.632000000001</v>
      </c>
      <c r="P4194" s="16" t="n">
        <f aca="false">IF(L4194&gt;0,O4194/L4194,"")</f>
        <v>0.25</v>
      </c>
    </row>
    <row r="4195" customFormat="false" ht="15" hidden="false" customHeight="false" outlineLevel="0" collapsed="false">
      <c r="A4195" s="2" t="str">
        <f aca="false">RAW_DATA!A4191</f>
        <v>ORD-104190</v>
      </c>
      <c r="B4195" s="2" t="str">
        <f aca="false">RAW_DATA!B4191</f>
        <v>CUST-2773</v>
      </c>
      <c r="C4195" s="2" t="str">
        <f aca="false">RAW_DATA!C4191</f>
        <v>Men</v>
      </c>
      <c r="D4195" s="2" t="str">
        <f aca="false">RAW_DATA!D4191</f>
        <v>MEN-TSHIRT-001</v>
      </c>
      <c r="E4195" s="14" t="str">
        <f aca="false">RAW_DATA!E4191</f>
        <v>2024-02-04</v>
      </c>
      <c r="F4195" s="14" t="str">
        <f aca="false">RAW_DATA!F4191</f>
        <v>2024-02-13</v>
      </c>
      <c r="G4195" s="2" t="str">
        <f aca="false">RAW_DATA!G4191</f>
        <v>Madhesh</v>
      </c>
      <c r="H4195" s="4" t="n">
        <f aca="false">RAW_DATA!H4191</f>
        <v>5046.94</v>
      </c>
      <c r="I4195" s="5" t="n">
        <f aca="false">RAW_DATA!I4191</f>
        <v>5</v>
      </c>
      <c r="J4195" s="2" t="str">
        <f aca="false">RAW_DATA!J4191</f>
        <v>No</v>
      </c>
      <c r="K4195" s="15" t="n">
        <f aca="false">IF(AND(F4195&lt;&gt;"",E4195&lt;&gt;""),DATEVALUE(F4195)-DATEVALUE(E4195),"")</f>
        <v>9</v>
      </c>
      <c r="L4195" s="4" t="n">
        <f aca="false">H4195*(1-I4195/100)</f>
        <v>4794.593</v>
      </c>
      <c r="M4195" s="4" t="n">
        <f aca="false">H4195*CALCULATIONS!$B$2</f>
        <v>3028.164</v>
      </c>
      <c r="N4195" s="4" t="n">
        <f aca="false">IF(J4195="Yes",H4195*CALCULATIONS!$B$3,0)</f>
        <v>0</v>
      </c>
      <c r="O4195" s="4" t="n">
        <f aca="false">L4195-M4195-N4195</f>
        <v>1766.429</v>
      </c>
      <c r="P4195" s="16" t="n">
        <f aca="false">IF(L4195&gt;0,O4195/L4195,"")</f>
        <v>0.368421052631579</v>
      </c>
    </row>
    <row r="4196" customFormat="false" ht="15" hidden="false" customHeight="false" outlineLevel="0" collapsed="false">
      <c r="A4196" s="2" t="str">
        <f aca="false">RAW_DATA!A4192</f>
        <v>ORD-104191</v>
      </c>
      <c r="B4196" s="2" t="str">
        <f aca="false">RAW_DATA!B4192</f>
        <v>CUST-7691</v>
      </c>
      <c r="C4196" s="2" t="str">
        <f aca="false">RAW_DATA!C4192</f>
        <v>Women</v>
      </c>
      <c r="D4196" s="2" t="str">
        <f aca="false">RAW_DATA!D4192</f>
        <v>WOM-SUIT-001</v>
      </c>
      <c r="E4196" s="14" t="str">
        <f aca="false">RAW_DATA!E4192</f>
        <v>2024-12-26</v>
      </c>
      <c r="F4196" s="14" t="str">
        <f aca="false">RAW_DATA!F4192</f>
        <v>2025-01-04</v>
      </c>
      <c r="G4196" s="2" t="str">
        <f aca="false">RAW_DATA!G4192</f>
        <v>Madhesh</v>
      </c>
      <c r="H4196" s="4" t="n">
        <f aca="false">RAW_DATA!H4192</f>
        <v>6105.77</v>
      </c>
      <c r="I4196" s="5" t="n">
        <f aca="false">RAW_DATA!I4192</f>
        <v>25</v>
      </c>
      <c r="J4196" s="2" t="str">
        <f aca="false">RAW_DATA!J4192</f>
        <v>No</v>
      </c>
      <c r="K4196" s="15" t="n">
        <f aca="false">IF(AND(F4196&lt;&gt;"",E4196&lt;&gt;""),DATEVALUE(F4196)-DATEVALUE(E4196),"")</f>
        <v>9</v>
      </c>
      <c r="L4196" s="4" t="n">
        <f aca="false">H4196*(1-I4196/100)</f>
        <v>4579.3275</v>
      </c>
      <c r="M4196" s="4" t="n">
        <f aca="false">H4196*CALCULATIONS!$B$2</f>
        <v>3663.462</v>
      </c>
      <c r="N4196" s="4" t="n">
        <f aca="false">IF(J4196="Yes",H4196*CALCULATIONS!$B$3,0)</f>
        <v>0</v>
      </c>
      <c r="O4196" s="4" t="n">
        <f aca="false">L4196-M4196-N4196</f>
        <v>915.8655</v>
      </c>
      <c r="P4196" s="16" t="n">
        <f aca="false">IF(L4196&gt;0,O4196/L4196,"")</f>
        <v>0.2</v>
      </c>
    </row>
    <row r="4197" customFormat="false" ht="15" hidden="false" customHeight="false" outlineLevel="0" collapsed="false">
      <c r="A4197" s="2" t="str">
        <f aca="false">RAW_DATA!A4193</f>
        <v>ORD-104192</v>
      </c>
      <c r="B4197" s="2" t="str">
        <f aca="false">RAW_DATA!B4193</f>
        <v>CUST-6157</v>
      </c>
      <c r="C4197" s="2" t="str">
        <f aca="false">RAW_DATA!C4193</f>
        <v>Men</v>
      </c>
      <c r="D4197" s="2" t="str">
        <f aca="false">RAW_DATA!D4193</f>
        <v>MEN-POLO-001</v>
      </c>
      <c r="E4197" s="14" t="str">
        <f aca="false">RAW_DATA!E4193</f>
        <v>2024-04-27</v>
      </c>
      <c r="F4197" s="14" t="str">
        <f aca="false">RAW_DATA!F4193</f>
        <v>2024-05-04</v>
      </c>
      <c r="G4197" s="2" t="str">
        <f aca="false">RAW_DATA!G4193</f>
        <v>Bagmati</v>
      </c>
      <c r="H4197" s="4" t="n">
        <f aca="false">RAW_DATA!H4193</f>
        <v>13964.84</v>
      </c>
      <c r="I4197" s="5" t="n">
        <f aca="false">RAW_DATA!I4193</f>
        <v>30</v>
      </c>
      <c r="J4197" s="2" t="str">
        <f aca="false">RAW_DATA!J4193</f>
        <v>No</v>
      </c>
      <c r="K4197" s="15" t="n">
        <f aca="false">IF(AND(F4197&lt;&gt;"",E4197&lt;&gt;""),DATEVALUE(F4197)-DATEVALUE(E4197),"")</f>
        <v>7</v>
      </c>
      <c r="L4197" s="4" t="n">
        <f aca="false">H4197*(1-I4197/100)</f>
        <v>9775.388</v>
      </c>
      <c r="M4197" s="4" t="n">
        <f aca="false">H4197*CALCULATIONS!$B$2</f>
        <v>8378.904</v>
      </c>
      <c r="N4197" s="4" t="n">
        <f aca="false">IF(J4197="Yes",H4197*CALCULATIONS!$B$3,0)</f>
        <v>0</v>
      </c>
      <c r="O4197" s="4" t="n">
        <f aca="false">L4197-M4197-N4197</f>
        <v>1396.484</v>
      </c>
      <c r="P4197" s="16" t="n">
        <f aca="false">IF(L4197&gt;0,O4197/L4197,"")</f>
        <v>0.142857142857143</v>
      </c>
    </row>
    <row r="4198" customFormat="false" ht="15" hidden="false" customHeight="false" outlineLevel="0" collapsed="false">
      <c r="A4198" s="2" t="str">
        <f aca="false">RAW_DATA!A4194</f>
        <v>ORD-104193</v>
      </c>
      <c r="B4198" s="2" t="str">
        <f aca="false">RAW_DATA!B4194</f>
        <v>CUST-3617</v>
      </c>
      <c r="C4198" s="2" t="str">
        <f aca="false">RAW_DATA!C4194</f>
        <v>Men</v>
      </c>
      <c r="D4198" s="2" t="str">
        <f aca="false">RAW_DATA!D4194</f>
        <v>MEN-KURTA-001</v>
      </c>
      <c r="E4198" s="14" t="str">
        <f aca="false">RAW_DATA!E4194</f>
        <v>2024-05-11</v>
      </c>
      <c r="F4198" s="14" t="str">
        <f aca="false">RAW_DATA!F4194</f>
        <v>2024-05-18</v>
      </c>
      <c r="G4198" s="2" t="str">
        <f aca="false">RAW_DATA!G4194</f>
        <v>Karnali</v>
      </c>
      <c r="H4198" s="4" t="n">
        <f aca="false">RAW_DATA!H4194</f>
        <v>4444.69</v>
      </c>
      <c r="I4198" s="5" t="n">
        <f aca="false">RAW_DATA!I4194</f>
        <v>25</v>
      </c>
      <c r="J4198" s="2" t="str">
        <f aca="false">RAW_DATA!J4194</f>
        <v>Yes</v>
      </c>
      <c r="K4198" s="15" t="n">
        <f aca="false">IF(AND(F4198&lt;&gt;"",E4198&lt;&gt;""),DATEVALUE(F4198)-DATEVALUE(E4198),"")</f>
        <v>7</v>
      </c>
      <c r="L4198" s="4" t="n">
        <f aca="false">H4198*(1-I4198/100)</f>
        <v>3333.5175</v>
      </c>
      <c r="M4198" s="4" t="n">
        <f aca="false">H4198*CALCULATIONS!$B$2</f>
        <v>2666.814</v>
      </c>
      <c r="N4198" s="4" t="n">
        <f aca="false">IF(J4198="Yes",H4198*CALCULATIONS!$B$3,0)</f>
        <v>888.938</v>
      </c>
      <c r="O4198" s="4" t="n">
        <f aca="false">L4198-M4198-N4198</f>
        <v>-222.2345</v>
      </c>
      <c r="P4198" s="16" t="n">
        <f aca="false">IF(L4198&gt;0,O4198/L4198,"")</f>
        <v>-0.0666666666666666</v>
      </c>
    </row>
    <row r="4199" customFormat="false" ht="15" hidden="false" customHeight="false" outlineLevel="0" collapsed="false">
      <c r="A4199" s="2" t="str">
        <f aca="false">RAW_DATA!A4195</f>
        <v>ORD-104194</v>
      </c>
      <c r="B4199" s="2" t="str">
        <f aca="false">RAW_DATA!B4195</f>
        <v>CUST-7033</v>
      </c>
      <c r="C4199" s="2" t="str">
        <f aca="false">RAW_DATA!C4195</f>
        <v>Men</v>
      </c>
      <c r="D4199" s="2" t="str">
        <f aca="false">RAW_DATA!D4195</f>
        <v>MEN-JEANS-001</v>
      </c>
      <c r="E4199" s="14" t="str">
        <f aca="false">RAW_DATA!E4195</f>
        <v>2024-06-29</v>
      </c>
      <c r="F4199" s="14" t="str">
        <f aca="false">RAW_DATA!F4195</f>
        <v>2024-07-04</v>
      </c>
      <c r="G4199" s="2" t="str">
        <f aca="false">RAW_DATA!G4195</f>
        <v>Madhesh</v>
      </c>
      <c r="H4199" s="4" t="n">
        <f aca="false">RAW_DATA!H4195</f>
        <v>4350.7</v>
      </c>
      <c r="I4199" s="5" t="n">
        <f aca="false">RAW_DATA!I4195</f>
        <v>25</v>
      </c>
      <c r="J4199" s="2" t="str">
        <f aca="false">RAW_DATA!J4195</f>
        <v>No</v>
      </c>
      <c r="K4199" s="15" t="n">
        <f aca="false">IF(AND(F4199&lt;&gt;"",E4199&lt;&gt;""),DATEVALUE(F4199)-DATEVALUE(E4199),"")</f>
        <v>5</v>
      </c>
      <c r="L4199" s="4" t="n">
        <f aca="false">H4199*(1-I4199/100)</f>
        <v>3263.025</v>
      </c>
      <c r="M4199" s="4" t="n">
        <f aca="false">H4199*CALCULATIONS!$B$2</f>
        <v>2610.42</v>
      </c>
      <c r="N4199" s="4" t="n">
        <f aca="false">IF(J4199="Yes",H4199*CALCULATIONS!$B$3,0)</f>
        <v>0</v>
      </c>
      <c r="O4199" s="4" t="n">
        <f aca="false">L4199-M4199-N4199</f>
        <v>652.605</v>
      </c>
      <c r="P4199" s="16" t="n">
        <f aca="false">IF(L4199&gt;0,O4199/L4199,"")</f>
        <v>0.2</v>
      </c>
    </row>
    <row r="4200" customFormat="false" ht="15" hidden="false" customHeight="false" outlineLevel="0" collapsed="false">
      <c r="A4200" s="2" t="str">
        <f aca="false">RAW_DATA!A4196</f>
        <v>ORD-104195</v>
      </c>
      <c r="B4200" s="2" t="str">
        <f aca="false">RAW_DATA!B4196</f>
        <v>CUST-5665</v>
      </c>
      <c r="C4200" s="2" t="str">
        <f aca="false">RAW_DATA!C4196</f>
        <v>Kids</v>
      </c>
      <c r="D4200" s="2" t="str">
        <f aca="false">RAW_DATA!D4196</f>
        <v>KID-DRESS-001</v>
      </c>
      <c r="E4200" s="14" t="str">
        <f aca="false">RAW_DATA!E4196</f>
        <v>2024-07-22</v>
      </c>
      <c r="F4200" s="14" t="str">
        <f aca="false">RAW_DATA!F4196</f>
        <v>2024-07-27</v>
      </c>
      <c r="G4200" s="2" t="str">
        <f aca="false">RAW_DATA!G4196</f>
        <v>Madhesh</v>
      </c>
      <c r="H4200" s="4" t="n">
        <f aca="false">RAW_DATA!H4196</f>
        <v>3832.86</v>
      </c>
      <c r="I4200" s="5" t="n">
        <f aca="false">RAW_DATA!I4196</f>
        <v>5</v>
      </c>
      <c r="J4200" s="2" t="str">
        <f aca="false">RAW_DATA!J4196</f>
        <v>No</v>
      </c>
      <c r="K4200" s="15" t="n">
        <f aca="false">IF(AND(F4200&lt;&gt;"",E4200&lt;&gt;""),DATEVALUE(F4200)-DATEVALUE(E4200),"")</f>
        <v>5</v>
      </c>
      <c r="L4200" s="4" t="n">
        <f aca="false">H4200*(1-I4200/100)</f>
        <v>3641.217</v>
      </c>
      <c r="M4200" s="4" t="n">
        <f aca="false">H4200*CALCULATIONS!$B$2</f>
        <v>2299.716</v>
      </c>
      <c r="N4200" s="4" t="n">
        <f aca="false">IF(J4200="Yes",H4200*CALCULATIONS!$B$3,0)</f>
        <v>0</v>
      </c>
      <c r="O4200" s="4" t="n">
        <f aca="false">L4200-M4200-N4200</f>
        <v>1341.501</v>
      </c>
      <c r="P4200" s="16" t="n">
        <f aca="false">IF(L4200&gt;0,O4200/L4200,"")</f>
        <v>0.368421052631579</v>
      </c>
    </row>
    <row r="4201" customFormat="false" ht="15" hidden="false" customHeight="false" outlineLevel="0" collapsed="false">
      <c r="A4201" s="2" t="str">
        <f aca="false">RAW_DATA!A4197</f>
        <v>ORD-104196</v>
      </c>
      <c r="B4201" s="2" t="str">
        <f aca="false">RAW_DATA!B4197</f>
        <v>CUST-8973</v>
      </c>
      <c r="C4201" s="2" t="str">
        <f aca="false">RAW_DATA!C4197</f>
        <v>Men</v>
      </c>
      <c r="D4201" s="2" t="str">
        <f aca="false">RAW_DATA!D4197</f>
        <v>MEN-POLO-001</v>
      </c>
      <c r="E4201" s="14" t="str">
        <f aca="false">RAW_DATA!E4197</f>
        <v>2024-08-29</v>
      </c>
      <c r="F4201" s="14" t="str">
        <f aca="false">RAW_DATA!F4197</f>
        <v>2024-08-30</v>
      </c>
      <c r="G4201" s="2" t="str">
        <f aca="false">RAW_DATA!G4197</f>
        <v>Madhesh</v>
      </c>
      <c r="H4201" s="4" t="n">
        <f aca="false">RAW_DATA!H4197</f>
        <v>3180.84</v>
      </c>
      <c r="I4201" s="5" t="n">
        <f aca="false">RAW_DATA!I4197</f>
        <v>0</v>
      </c>
      <c r="J4201" s="2" t="str">
        <f aca="false">RAW_DATA!J4197</f>
        <v>Yes</v>
      </c>
      <c r="K4201" s="15" t="n">
        <f aca="false">IF(AND(F4201&lt;&gt;"",E4201&lt;&gt;""),DATEVALUE(F4201)-DATEVALUE(E4201),"")</f>
        <v>1</v>
      </c>
      <c r="L4201" s="4" t="n">
        <f aca="false">H4201*(1-I4201/100)</f>
        <v>3180.84</v>
      </c>
      <c r="M4201" s="4" t="n">
        <f aca="false">H4201*CALCULATIONS!$B$2</f>
        <v>1908.504</v>
      </c>
      <c r="N4201" s="4" t="n">
        <f aca="false">IF(J4201="Yes",H4201*CALCULATIONS!$B$3,0)</f>
        <v>636.168</v>
      </c>
      <c r="O4201" s="4" t="n">
        <f aca="false">L4201-M4201-N4201</f>
        <v>636.168</v>
      </c>
      <c r="P4201" s="16" t="n">
        <f aca="false">IF(L4201&gt;0,O4201/L4201,"")</f>
        <v>0.2</v>
      </c>
    </row>
    <row r="4202" customFormat="false" ht="15" hidden="false" customHeight="false" outlineLevel="0" collapsed="false">
      <c r="A4202" s="2" t="str">
        <f aca="false">RAW_DATA!A4198</f>
        <v>ORD-104197</v>
      </c>
      <c r="B4202" s="2" t="str">
        <f aca="false">RAW_DATA!B4198</f>
        <v>CUST-6101</v>
      </c>
      <c r="C4202" s="2" t="str">
        <f aca="false">RAW_DATA!C4198</f>
        <v>Men</v>
      </c>
      <c r="D4202" s="2" t="str">
        <f aca="false">RAW_DATA!D4198</f>
        <v>MEN-KURTA-001</v>
      </c>
      <c r="E4202" s="14" t="str">
        <f aca="false">RAW_DATA!E4198</f>
        <v>2024-04-12</v>
      </c>
      <c r="F4202" s="14" t="str">
        <f aca="false">RAW_DATA!F4198</f>
        <v>2024-04-17</v>
      </c>
      <c r="G4202" s="2" t="str">
        <f aca="false">RAW_DATA!G4198</f>
        <v>Gandaki</v>
      </c>
      <c r="H4202" s="4" t="n">
        <f aca="false">RAW_DATA!H4198</f>
        <v>734.04</v>
      </c>
      <c r="I4202" s="5" t="n">
        <f aca="false">RAW_DATA!I4198</f>
        <v>0</v>
      </c>
      <c r="J4202" s="2" t="str">
        <f aca="false">RAW_DATA!J4198</f>
        <v>No</v>
      </c>
      <c r="K4202" s="15" t="n">
        <f aca="false">IF(AND(F4202&lt;&gt;"",E4202&lt;&gt;""),DATEVALUE(F4202)-DATEVALUE(E4202),"")</f>
        <v>5</v>
      </c>
      <c r="L4202" s="4" t="n">
        <f aca="false">H4202*(1-I4202/100)</f>
        <v>734.04</v>
      </c>
      <c r="M4202" s="4" t="n">
        <f aca="false">H4202*CALCULATIONS!$B$2</f>
        <v>440.424</v>
      </c>
      <c r="N4202" s="4" t="n">
        <f aca="false">IF(J4202="Yes",H4202*CALCULATIONS!$B$3,0)</f>
        <v>0</v>
      </c>
      <c r="O4202" s="4" t="n">
        <f aca="false">L4202-M4202-N4202</f>
        <v>293.616</v>
      </c>
      <c r="P4202" s="16" t="n">
        <f aca="false">IF(L4202&gt;0,O4202/L4202,"")</f>
        <v>0.4</v>
      </c>
    </row>
    <row r="4203" customFormat="false" ht="15" hidden="false" customHeight="false" outlineLevel="0" collapsed="false">
      <c r="A4203" s="2" t="str">
        <f aca="false">RAW_DATA!A4199</f>
        <v>ORD-104198</v>
      </c>
      <c r="B4203" s="2" t="str">
        <f aca="false">RAW_DATA!B4199</f>
        <v>CUST-6007</v>
      </c>
      <c r="C4203" s="2" t="str">
        <f aca="false">RAW_DATA!C4199</f>
        <v>Kids</v>
      </c>
      <c r="D4203" s="2" t="str">
        <f aca="false">RAW_DATA!D4199</f>
        <v>KID-DRESS-001</v>
      </c>
      <c r="E4203" s="14" t="str">
        <f aca="false">RAW_DATA!E4199</f>
        <v>2024-07-08</v>
      </c>
      <c r="F4203" s="14" t="str">
        <f aca="false">RAW_DATA!F4199</f>
        <v>2024-07-09</v>
      </c>
      <c r="G4203" s="2" t="str">
        <f aca="false">RAW_DATA!G4199</f>
        <v>Gandaki</v>
      </c>
      <c r="H4203" s="4" t="n">
        <f aca="false">RAW_DATA!H4199</f>
        <v>9306.66</v>
      </c>
      <c r="I4203" s="5" t="n">
        <f aca="false">RAW_DATA!I4199</f>
        <v>5</v>
      </c>
      <c r="J4203" s="2" t="str">
        <f aca="false">RAW_DATA!J4199</f>
        <v>No</v>
      </c>
      <c r="K4203" s="15" t="n">
        <f aca="false">IF(AND(F4203&lt;&gt;"",E4203&lt;&gt;""),DATEVALUE(F4203)-DATEVALUE(E4203),"")</f>
        <v>1</v>
      </c>
      <c r="L4203" s="4" t="n">
        <f aca="false">H4203*(1-I4203/100)</f>
        <v>8841.327</v>
      </c>
      <c r="M4203" s="4" t="n">
        <f aca="false">H4203*CALCULATIONS!$B$2</f>
        <v>5583.996</v>
      </c>
      <c r="N4203" s="4" t="n">
        <f aca="false">IF(J4203="Yes",H4203*CALCULATIONS!$B$3,0)</f>
        <v>0</v>
      </c>
      <c r="O4203" s="4" t="n">
        <f aca="false">L4203-M4203-N4203</f>
        <v>3257.331</v>
      </c>
      <c r="P4203" s="16" t="n">
        <f aca="false">IF(L4203&gt;0,O4203/L4203,"")</f>
        <v>0.368421052631579</v>
      </c>
    </row>
    <row r="4204" customFormat="false" ht="15" hidden="false" customHeight="false" outlineLevel="0" collapsed="false">
      <c r="A4204" s="2" t="str">
        <f aca="false">RAW_DATA!A4200</f>
        <v>ORD-104199</v>
      </c>
      <c r="B4204" s="2" t="str">
        <f aca="false">RAW_DATA!B4200</f>
        <v>CUST-6380</v>
      </c>
      <c r="C4204" s="2" t="str">
        <f aca="false">RAW_DATA!C4200</f>
        <v>Women</v>
      </c>
      <c r="D4204" s="2" t="str">
        <f aca="false">RAW_DATA!D4200</f>
        <v>WOM-DRESS-001</v>
      </c>
      <c r="E4204" s="14" t="str">
        <f aca="false">RAW_DATA!E4200</f>
        <v>2024-08-09</v>
      </c>
      <c r="F4204" s="14" t="str">
        <f aca="false">RAW_DATA!F4200</f>
        <v>2024-08-16</v>
      </c>
      <c r="G4204" s="2" t="str">
        <f aca="false">RAW_DATA!G4200</f>
        <v>Gandaki</v>
      </c>
      <c r="H4204" s="4" t="n">
        <f aca="false">RAW_DATA!H4200</f>
        <v>7182.55</v>
      </c>
      <c r="I4204" s="5" t="n">
        <f aca="false">RAW_DATA!I4200</f>
        <v>0</v>
      </c>
      <c r="J4204" s="2" t="str">
        <f aca="false">RAW_DATA!J4200</f>
        <v>No</v>
      </c>
      <c r="K4204" s="15" t="n">
        <f aca="false">IF(AND(F4204&lt;&gt;"",E4204&lt;&gt;""),DATEVALUE(F4204)-DATEVALUE(E4204),"")</f>
        <v>7</v>
      </c>
      <c r="L4204" s="4" t="n">
        <f aca="false">H4204*(1-I4204/100)</f>
        <v>7182.55</v>
      </c>
      <c r="M4204" s="4" t="n">
        <f aca="false">H4204*CALCULATIONS!$B$2</f>
        <v>4309.53</v>
      </c>
      <c r="N4204" s="4" t="n">
        <f aca="false">IF(J4204="Yes",H4204*CALCULATIONS!$B$3,0)</f>
        <v>0</v>
      </c>
      <c r="O4204" s="4" t="n">
        <f aca="false">L4204-M4204-N4204</f>
        <v>2873.02</v>
      </c>
      <c r="P4204" s="16" t="n">
        <f aca="false">IF(L4204&gt;0,O4204/L4204,"")</f>
        <v>0.4</v>
      </c>
    </row>
    <row r="4205" customFormat="false" ht="15" hidden="false" customHeight="false" outlineLevel="0" collapsed="false">
      <c r="A4205" s="2" t="str">
        <f aca="false">RAW_DATA!A4201</f>
        <v>ORD-104200</v>
      </c>
      <c r="B4205" s="2" t="str">
        <f aca="false">RAW_DATA!B4201</f>
        <v>CUST-9172</v>
      </c>
      <c r="C4205" s="2" t="str">
        <f aca="false">RAW_DATA!C4201</f>
        <v>Men</v>
      </c>
      <c r="D4205" s="2" t="str">
        <f aca="false">RAW_DATA!D4201</f>
        <v>MEN-SHIRT-001</v>
      </c>
      <c r="E4205" s="14" t="str">
        <f aca="false">RAW_DATA!E4201</f>
        <v>2024-04-18</v>
      </c>
      <c r="F4205" s="14" t="str">
        <f aca="false">RAW_DATA!F4201</f>
        <v>2024-04-25</v>
      </c>
      <c r="G4205" s="2" t="str">
        <f aca="false">RAW_DATA!G4201</f>
        <v>Sudurpashchim</v>
      </c>
      <c r="H4205" s="4" t="n">
        <f aca="false">RAW_DATA!H4201</f>
        <v>8308.21</v>
      </c>
      <c r="I4205" s="5" t="n">
        <f aca="false">RAW_DATA!I4201</f>
        <v>15</v>
      </c>
      <c r="J4205" s="2" t="str">
        <f aca="false">RAW_DATA!J4201</f>
        <v>No</v>
      </c>
      <c r="K4205" s="15" t="n">
        <f aca="false">IF(AND(F4205&lt;&gt;"",E4205&lt;&gt;""),DATEVALUE(F4205)-DATEVALUE(E4205),"")</f>
        <v>7</v>
      </c>
      <c r="L4205" s="4" t="n">
        <f aca="false">H4205*(1-I4205/100)</f>
        <v>7061.9785</v>
      </c>
      <c r="M4205" s="4" t="n">
        <f aca="false">H4205*CALCULATIONS!$B$2</f>
        <v>4984.926</v>
      </c>
      <c r="N4205" s="4" t="n">
        <f aca="false">IF(J4205="Yes",H4205*CALCULATIONS!$B$3,0)</f>
        <v>0</v>
      </c>
      <c r="O4205" s="4" t="n">
        <f aca="false">L4205-M4205-N4205</f>
        <v>2077.0525</v>
      </c>
      <c r="P4205" s="16" t="n">
        <f aca="false">IF(L4205&gt;0,O4205/L4205,"")</f>
        <v>0.294117647058824</v>
      </c>
    </row>
    <row r="4206" customFormat="false" ht="15" hidden="false" customHeight="false" outlineLevel="0" collapsed="false">
      <c r="A4206" s="2" t="str">
        <f aca="false">RAW_DATA!A4202</f>
        <v>ORD-104201</v>
      </c>
      <c r="B4206" s="2" t="str">
        <f aca="false">RAW_DATA!B4202</f>
        <v>CUST-7424</v>
      </c>
      <c r="C4206" s="2" t="str">
        <f aca="false">RAW_DATA!C4202</f>
        <v>Women</v>
      </c>
      <c r="D4206" s="2" t="str">
        <f aca="false">RAW_DATA!D4202</f>
        <v>WOM-SCARF-001</v>
      </c>
      <c r="E4206" s="14" t="str">
        <f aca="false">RAW_DATA!E4202</f>
        <v>2024-06-08</v>
      </c>
      <c r="F4206" s="14" t="str">
        <f aca="false">RAW_DATA!F4202</f>
        <v>2024-06-12</v>
      </c>
      <c r="G4206" s="2" t="str">
        <f aca="false">RAW_DATA!G4202</f>
        <v>Bagmati</v>
      </c>
      <c r="H4206" s="4" t="n">
        <f aca="false">RAW_DATA!H4202</f>
        <v>7833.81</v>
      </c>
      <c r="I4206" s="5" t="n">
        <f aca="false">RAW_DATA!I4202</f>
        <v>15</v>
      </c>
      <c r="J4206" s="2" t="str">
        <f aca="false">RAW_DATA!J4202</f>
        <v>No</v>
      </c>
      <c r="K4206" s="15" t="n">
        <f aca="false">IF(AND(F4206&lt;&gt;"",E4206&lt;&gt;""),DATEVALUE(F4206)-DATEVALUE(E4206),"")</f>
        <v>4</v>
      </c>
      <c r="L4206" s="4" t="n">
        <f aca="false">H4206*(1-I4206/100)</f>
        <v>6658.7385</v>
      </c>
      <c r="M4206" s="4" t="n">
        <f aca="false">H4206*CALCULATIONS!$B$2</f>
        <v>4700.286</v>
      </c>
      <c r="N4206" s="4" t="n">
        <f aca="false">IF(J4206="Yes",H4206*CALCULATIONS!$B$3,0)</f>
        <v>0</v>
      </c>
      <c r="O4206" s="4" t="n">
        <f aca="false">L4206-M4206-N4206</f>
        <v>1958.4525</v>
      </c>
      <c r="P4206" s="16" t="n">
        <f aca="false">IF(L4206&gt;0,O4206/L4206,"")</f>
        <v>0.294117647058824</v>
      </c>
    </row>
    <row r="4207" customFormat="false" ht="15" hidden="false" customHeight="false" outlineLevel="0" collapsed="false">
      <c r="A4207" s="2" t="str">
        <f aca="false">RAW_DATA!A4203</f>
        <v>ORD-104202</v>
      </c>
      <c r="B4207" s="2" t="str">
        <f aca="false">RAW_DATA!B4203</f>
        <v>CUST-6067</v>
      </c>
      <c r="C4207" s="2" t="str">
        <f aca="false">RAW_DATA!C4203</f>
        <v>Men</v>
      </c>
      <c r="D4207" s="2" t="str">
        <f aca="false">RAW_DATA!D4203</f>
        <v>MEN-JACKET-001</v>
      </c>
      <c r="E4207" s="14" t="str">
        <f aca="false">RAW_DATA!E4203</f>
        <v>2024-12-16</v>
      </c>
      <c r="F4207" s="14" t="str">
        <f aca="false">RAW_DATA!F4203</f>
        <v>2024-12-25</v>
      </c>
      <c r="G4207" s="2" t="str">
        <f aca="false">RAW_DATA!G4203</f>
        <v>Lumbini</v>
      </c>
      <c r="H4207" s="4" t="n">
        <f aca="false">RAW_DATA!H4203</f>
        <v>6755.73</v>
      </c>
      <c r="I4207" s="5" t="n">
        <f aca="false">RAW_DATA!I4203</f>
        <v>5</v>
      </c>
      <c r="J4207" s="2" t="str">
        <f aca="false">RAW_DATA!J4203</f>
        <v>No</v>
      </c>
      <c r="K4207" s="15" t="n">
        <f aca="false">IF(AND(F4207&lt;&gt;"",E4207&lt;&gt;""),DATEVALUE(F4207)-DATEVALUE(E4207),"")</f>
        <v>9</v>
      </c>
      <c r="L4207" s="4" t="n">
        <f aca="false">H4207*(1-I4207/100)</f>
        <v>6417.9435</v>
      </c>
      <c r="M4207" s="4" t="n">
        <f aca="false">H4207*CALCULATIONS!$B$2</f>
        <v>4053.438</v>
      </c>
      <c r="N4207" s="4" t="n">
        <f aca="false">IF(J4207="Yes",H4207*CALCULATIONS!$B$3,0)</f>
        <v>0</v>
      </c>
      <c r="O4207" s="4" t="n">
        <f aca="false">L4207-M4207-N4207</f>
        <v>2364.5055</v>
      </c>
      <c r="P4207" s="16" t="n">
        <f aca="false">IF(L4207&gt;0,O4207/L4207,"")</f>
        <v>0.368421052631579</v>
      </c>
    </row>
    <row r="4208" customFormat="false" ht="15" hidden="false" customHeight="false" outlineLevel="0" collapsed="false">
      <c r="A4208" s="2" t="str">
        <f aca="false">RAW_DATA!A4204</f>
        <v>ORD-104203</v>
      </c>
      <c r="B4208" s="2" t="str">
        <f aca="false">RAW_DATA!B4204</f>
        <v>CUST-3961</v>
      </c>
      <c r="C4208" s="2" t="str">
        <f aca="false">RAW_DATA!C4204</f>
        <v>Men</v>
      </c>
      <c r="D4208" s="2" t="str">
        <f aca="false">RAW_DATA!D4204</f>
        <v>MEN-POLO-001</v>
      </c>
      <c r="E4208" s="14" t="str">
        <f aca="false">RAW_DATA!E4204</f>
        <v>2024-01-09</v>
      </c>
      <c r="F4208" s="14" t="str">
        <f aca="false">RAW_DATA!F4204</f>
        <v>2024-01-15</v>
      </c>
      <c r="G4208" s="2" t="str">
        <f aca="false">RAW_DATA!G4204</f>
        <v>Gandaki</v>
      </c>
      <c r="H4208" s="4" t="n">
        <f aca="false">RAW_DATA!H4204</f>
        <v>11279.34</v>
      </c>
      <c r="I4208" s="5" t="n">
        <f aca="false">RAW_DATA!I4204</f>
        <v>25</v>
      </c>
      <c r="J4208" s="2" t="str">
        <f aca="false">RAW_DATA!J4204</f>
        <v>No</v>
      </c>
      <c r="K4208" s="15" t="n">
        <f aca="false">IF(AND(F4208&lt;&gt;"",E4208&lt;&gt;""),DATEVALUE(F4208)-DATEVALUE(E4208),"")</f>
        <v>6</v>
      </c>
      <c r="L4208" s="4" t="n">
        <f aca="false">H4208*(1-I4208/100)</f>
        <v>8459.505</v>
      </c>
      <c r="M4208" s="4" t="n">
        <f aca="false">H4208*CALCULATIONS!$B$2</f>
        <v>6767.604</v>
      </c>
      <c r="N4208" s="4" t="n">
        <f aca="false">IF(J4208="Yes",H4208*CALCULATIONS!$B$3,0)</f>
        <v>0</v>
      </c>
      <c r="O4208" s="4" t="n">
        <f aca="false">L4208-M4208-N4208</f>
        <v>1691.901</v>
      </c>
      <c r="P4208" s="16" t="n">
        <f aca="false">IF(L4208&gt;0,O4208/L4208,"")</f>
        <v>0.2</v>
      </c>
    </row>
    <row r="4209" customFormat="false" ht="15" hidden="false" customHeight="false" outlineLevel="0" collapsed="false">
      <c r="A4209" s="2" t="str">
        <f aca="false">RAW_DATA!A4205</f>
        <v>ORD-104204</v>
      </c>
      <c r="B4209" s="2" t="str">
        <f aca="false">RAW_DATA!B4205</f>
        <v>CUST-3397</v>
      </c>
      <c r="C4209" s="2" t="str">
        <f aca="false">RAW_DATA!C4205</f>
        <v>Men</v>
      </c>
      <c r="D4209" s="2" t="str">
        <f aca="false">RAW_DATA!D4205</f>
        <v>MEN-POLO-001</v>
      </c>
      <c r="E4209" s="14" t="str">
        <f aca="false">RAW_DATA!E4205</f>
        <v>2024-07-12</v>
      </c>
      <c r="F4209" s="14" t="str">
        <f aca="false">RAW_DATA!F4205</f>
        <v>2024-07-17</v>
      </c>
      <c r="G4209" s="2" t="str">
        <f aca="false">RAW_DATA!G4205</f>
        <v>Bagmati</v>
      </c>
      <c r="H4209" s="4" t="n">
        <f aca="false">RAW_DATA!H4205</f>
        <v>11994.98</v>
      </c>
      <c r="I4209" s="5" t="n">
        <f aca="false">RAW_DATA!I4205</f>
        <v>15</v>
      </c>
      <c r="J4209" s="2" t="str">
        <f aca="false">RAW_DATA!J4205</f>
        <v>No</v>
      </c>
      <c r="K4209" s="15" t="n">
        <f aca="false">IF(AND(F4209&lt;&gt;"",E4209&lt;&gt;""),DATEVALUE(F4209)-DATEVALUE(E4209),"")</f>
        <v>5</v>
      </c>
      <c r="L4209" s="4" t="n">
        <f aca="false">H4209*(1-I4209/100)</f>
        <v>10195.733</v>
      </c>
      <c r="M4209" s="4" t="n">
        <f aca="false">H4209*CALCULATIONS!$B$2</f>
        <v>7196.988</v>
      </c>
      <c r="N4209" s="4" t="n">
        <f aca="false">IF(J4209="Yes",H4209*CALCULATIONS!$B$3,0)</f>
        <v>0</v>
      </c>
      <c r="O4209" s="4" t="n">
        <f aca="false">L4209-M4209-N4209</f>
        <v>2998.745</v>
      </c>
      <c r="P4209" s="16" t="n">
        <f aca="false">IF(L4209&gt;0,O4209/L4209,"")</f>
        <v>0.294117647058824</v>
      </c>
    </row>
    <row r="4210" customFormat="false" ht="15" hidden="false" customHeight="false" outlineLevel="0" collapsed="false">
      <c r="A4210" s="2" t="str">
        <f aca="false">RAW_DATA!A4206</f>
        <v>ORD-104205</v>
      </c>
      <c r="B4210" s="2" t="str">
        <f aca="false">RAW_DATA!B4206</f>
        <v>CUST-7764</v>
      </c>
      <c r="C4210" s="2" t="str">
        <f aca="false">RAW_DATA!C4206</f>
        <v>Men</v>
      </c>
      <c r="D4210" s="2" t="str">
        <f aca="false">RAW_DATA!D4206</f>
        <v>MEN-JEANS-001</v>
      </c>
      <c r="E4210" s="14" t="str">
        <f aca="false">RAW_DATA!E4206</f>
        <v>2024-09-06</v>
      </c>
      <c r="F4210" s="14" t="str">
        <f aca="false">RAW_DATA!F4206</f>
        <v>2024-09-10</v>
      </c>
      <c r="G4210" s="2" t="str">
        <f aca="false">RAW_DATA!G4206</f>
        <v>Madhesh</v>
      </c>
      <c r="H4210" s="4" t="n">
        <f aca="false">RAW_DATA!H4206</f>
        <v>12311.96</v>
      </c>
      <c r="I4210" s="5" t="n">
        <f aca="false">RAW_DATA!I4206</f>
        <v>25</v>
      </c>
      <c r="J4210" s="2" t="str">
        <f aca="false">RAW_DATA!J4206</f>
        <v>No</v>
      </c>
      <c r="K4210" s="15" t="n">
        <f aca="false">IF(AND(F4210&lt;&gt;"",E4210&lt;&gt;""),DATEVALUE(F4210)-DATEVALUE(E4210),"")</f>
        <v>4</v>
      </c>
      <c r="L4210" s="4" t="n">
        <f aca="false">H4210*(1-I4210/100)</f>
        <v>9233.97</v>
      </c>
      <c r="M4210" s="4" t="n">
        <f aca="false">H4210*CALCULATIONS!$B$2</f>
        <v>7387.176</v>
      </c>
      <c r="N4210" s="4" t="n">
        <f aca="false">IF(J4210="Yes",H4210*CALCULATIONS!$B$3,0)</f>
        <v>0</v>
      </c>
      <c r="O4210" s="4" t="n">
        <f aca="false">L4210-M4210-N4210</f>
        <v>1846.794</v>
      </c>
      <c r="P4210" s="16" t="n">
        <f aca="false">IF(L4210&gt;0,O4210/L4210,"")</f>
        <v>0.2</v>
      </c>
    </row>
    <row r="4211" customFormat="false" ht="15" hidden="false" customHeight="false" outlineLevel="0" collapsed="false">
      <c r="A4211" s="2" t="str">
        <f aca="false">RAW_DATA!A4207</f>
        <v>ORD-104206</v>
      </c>
      <c r="B4211" s="2" t="str">
        <f aca="false">RAW_DATA!B4207</f>
        <v>CUST-4947</v>
      </c>
      <c r="C4211" s="2" t="str">
        <f aca="false">RAW_DATA!C4207</f>
        <v>Kids</v>
      </c>
      <c r="D4211" s="2" t="str">
        <f aca="false">RAW_DATA!D4207</f>
        <v>KID-KURTA-001</v>
      </c>
      <c r="E4211" s="14" t="str">
        <f aca="false">RAW_DATA!E4207</f>
        <v>2024-12-15</v>
      </c>
      <c r="F4211" s="14" t="str">
        <f aca="false">RAW_DATA!F4207</f>
        <v>2024-12-19</v>
      </c>
      <c r="G4211" s="2" t="str">
        <f aca="false">RAW_DATA!G4207</f>
        <v>Lumbini</v>
      </c>
      <c r="H4211" s="4" t="n">
        <f aca="false">RAW_DATA!H4207</f>
        <v>14433.68</v>
      </c>
      <c r="I4211" s="5" t="n">
        <f aca="false">RAW_DATA!I4207</f>
        <v>15</v>
      </c>
      <c r="J4211" s="2" t="str">
        <f aca="false">RAW_DATA!J4207</f>
        <v>Yes</v>
      </c>
      <c r="K4211" s="15" t="n">
        <f aca="false">IF(AND(F4211&lt;&gt;"",E4211&lt;&gt;""),DATEVALUE(F4211)-DATEVALUE(E4211),"")</f>
        <v>4</v>
      </c>
      <c r="L4211" s="4" t="n">
        <f aca="false">H4211*(1-I4211/100)</f>
        <v>12268.628</v>
      </c>
      <c r="M4211" s="4" t="n">
        <f aca="false">H4211*CALCULATIONS!$B$2</f>
        <v>8660.208</v>
      </c>
      <c r="N4211" s="4" t="n">
        <f aca="false">IF(J4211="Yes",H4211*CALCULATIONS!$B$3,0)</f>
        <v>2886.736</v>
      </c>
      <c r="O4211" s="4" t="n">
        <f aca="false">L4211-M4211-N4211</f>
        <v>721.684</v>
      </c>
      <c r="P4211" s="16" t="n">
        <f aca="false">IF(L4211&gt;0,O4211/L4211,"")</f>
        <v>0.0588235294117647</v>
      </c>
    </row>
    <row r="4212" customFormat="false" ht="15" hidden="false" customHeight="false" outlineLevel="0" collapsed="false">
      <c r="A4212" s="2" t="str">
        <f aca="false">RAW_DATA!A4208</f>
        <v>ORD-104207</v>
      </c>
      <c r="B4212" s="2" t="str">
        <f aca="false">RAW_DATA!B4208</f>
        <v>CUST-5886</v>
      </c>
      <c r="C4212" s="2" t="str">
        <f aca="false">RAW_DATA!C4208</f>
        <v>Men</v>
      </c>
      <c r="D4212" s="2" t="str">
        <f aca="false">RAW_DATA!D4208</f>
        <v>MEN-JACKET-001</v>
      </c>
      <c r="E4212" s="14" t="str">
        <f aca="false">RAW_DATA!E4208</f>
        <v>2024-02-23</v>
      </c>
      <c r="F4212" s="14" t="str">
        <f aca="false">RAW_DATA!F4208</f>
        <v>2024-02-24</v>
      </c>
      <c r="G4212" s="2" t="str">
        <f aca="false">RAW_DATA!G4208</f>
        <v>Karnali</v>
      </c>
      <c r="H4212" s="4" t="n">
        <f aca="false">RAW_DATA!H4208</f>
        <v>6534.72</v>
      </c>
      <c r="I4212" s="5" t="n">
        <f aca="false">RAW_DATA!I4208</f>
        <v>15</v>
      </c>
      <c r="J4212" s="2" t="str">
        <f aca="false">RAW_DATA!J4208</f>
        <v>Yes</v>
      </c>
      <c r="K4212" s="15" t="n">
        <f aca="false">IF(AND(F4212&lt;&gt;"",E4212&lt;&gt;""),DATEVALUE(F4212)-DATEVALUE(E4212),"")</f>
        <v>1</v>
      </c>
      <c r="L4212" s="4" t="n">
        <f aca="false">H4212*(1-I4212/100)</f>
        <v>5554.512</v>
      </c>
      <c r="M4212" s="4" t="n">
        <f aca="false">H4212*CALCULATIONS!$B$2</f>
        <v>3920.832</v>
      </c>
      <c r="N4212" s="4" t="n">
        <f aca="false">IF(J4212="Yes",H4212*CALCULATIONS!$B$3,0)</f>
        <v>1306.944</v>
      </c>
      <c r="O4212" s="4" t="n">
        <f aca="false">L4212-M4212-N4212</f>
        <v>326.736</v>
      </c>
      <c r="P4212" s="16" t="n">
        <f aca="false">IF(L4212&gt;0,O4212/L4212,"")</f>
        <v>0.0588235294117646</v>
      </c>
    </row>
    <row r="4213" customFormat="false" ht="15" hidden="false" customHeight="false" outlineLevel="0" collapsed="false">
      <c r="A4213" s="2" t="str">
        <f aca="false">RAW_DATA!A4209</f>
        <v>ORD-104208</v>
      </c>
      <c r="B4213" s="2" t="str">
        <f aca="false">RAW_DATA!B4209</f>
        <v>CUST-9993</v>
      </c>
      <c r="C4213" s="2" t="str">
        <f aca="false">RAW_DATA!C4209</f>
        <v>Women</v>
      </c>
      <c r="D4213" s="2" t="str">
        <f aca="false">RAW_DATA!D4209</f>
        <v>WOM-LEHENGA-001</v>
      </c>
      <c r="E4213" s="14" t="str">
        <f aca="false">RAW_DATA!E4209</f>
        <v>2024-09-19</v>
      </c>
      <c r="F4213" s="14" t="str">
        <f aca="false">RAW_DATA!F4209</f>
        <v>2024-09-24</v>
      </c>
      <c r="G4213" s="2" t="str">
        <f aca="false">RAW_DATA!G4209</f>
        <v>Bagmati</v>
      </c>
      <c r="H4213" s="4" t="n">
        <f aca="false">RAW_DATA!H4209</f>
        <v>14714.65</v>
      </c>
      <c r="I4213" s="5" t="n">
        <f aca="false">RAW_DATA!I4209</f>
        <v>0</v>
      </c>
      <c r="J4213" s="2" t="str">
        <f aca="false">RAW_DATA!J4209</f>
        <v>No</v>
      </c>
      <c r="K4213" s="15" t="n">
        <f aca="false">IF(AND(F4213&lt;&gt;"",E4213&lt;&gt;""),DATEVALUE(F4213)-DATEVALUE(E4213),"")</f>
        <v>5</v>
      </c>
      <c r="L4213" s="4" t="n">
        <f aca="false">H4213*(1-I4213/100)</f>
        <v>14714.65</v>
      </c>
      <c r="M4213" s="4" t="n">
        <f aca="false">H4213*CALCULATIONS!$B$2</f>
        <v>8828.79</v>
      </c>
      <c r="N4213" s="4" t="n">
        <f aca="false">IF(J4213="Yes",H4213*CALCULATIONS!$B$3,0)</f>
        <v>0</v>
      </c>
      <c r="O4213" s="4" t="n">
        <f aca="false">L4213-M4213-N4213</f>
        <v>5885.86</v>
      </c>
      <c r="P4213" s="16" t="n">
        <f aca="false">IF(L4213&gt;0,O4213/L4213,"")</f>
        <v>0.4</v>
      </c>
    </row>
    <row r="4214" customFormat="false" ht="15" hidden="false" customHeight="false" outlineLevel="0" collapsed="false">
      <c r="A4214" s="2" t="str">
        <f aca="false">RAW_DATA!A4210</f>
        <v>ORD-104209</v>
      </c>
      <c r="B4214" s="2" t="str">
        <f aca="false">RAW_DATA!B4210</f>
        <v>CUST-5105</v>
      </c>
      <c r="C4214" s="2" t="str">
        <f aca="false">RAW_DATA!C4210</f>
        <v>Men</v>
      </c>
      <c r="D4214" s="2" t="str">
        <f aca="false">RAW_DATA!D4210</f>
        <v>MEN-CHINO-001</v>
      </c>
      <c r="E4214" s="14" t="str">
        <f aca="false">RAW_DATA!E4210</f>
        <v>2024-11-11</v>
      </c>
      <c r="F4214" s="14" t="str">
        <f aca="false">RAW_DATA!F4210</f>
        <v>2024-11-25</v>
      </c>
      <c r="G4214" s="2" t="str">
        <f aca="false">RAW_DATA!G4210</f>
        <v>Lumbini</v>
      </c>
      <c r="H4214" s="4" t="n">
        <f aca="false">RAW_DATA!H4210</f>
        <v>14168.38</v>
      </c>
      <c r="I4214" s="5" t="n">
        <f aca="false">RAW_DATA!I4210</f>
        <v>15</v>
      </c>
      <c r="J4214" s="2" t="str">
        <f aca="false">RAW_DATA!J4210</f>
        <v>No</v>
      </c>
      <c r="K4214" s="15" t="n">
        <f aca="false">IF(AND(F4214&lt;&gt;"",E4214&lt;&gt;""),DATEVALUE(F4214)-DATEVALUE(E4214),"")</f>
        <v>14</v>
      </c>
      <c r="L4214" s="4" t="n">
        <f aca="false">H4214*(1-I4214/100)</f>
        <v>12043.123</v>
      </c>
      <c r="M4214" s="4" t="n">
        <f aca="false">H4214*CALCULATIONS!$B$2</f>
        <v>8501.028</v>
      </c>
      <c r="N4214" s="4" t="n">
        <f aca="false">IF(J4214="Yes",H4214*CALCULATIONS!$B$3,0)</f>
        <v>0</v>
      </c>
      <c r="O4214" s="4" t="n">
        <f aca="false">L4214-M4214-N4214</f>
        <v>3542.095</v>
      </c>
      <c r="P4214" s="16" t="n">
        <f aca="false">IF(L4214&gt;0,O4214/L4214,"")</f>
        <v>0.294117647058824</v>
      </c>
    </row>
    <row r="4215" customFormat="false" ht="15" hidden="false" customHeight="false" outlineLevel="0" collapsed="false">
      <c r="A4215" s="2" t="str">
        <f aca="false">RAW_DATA!A4211</f>
        <v>ORD-104210</v>
      </c>
      <c r="B4215" s="2" t="str">
        <f aca="false">RAW_DATA!B4211</f>
        <v>CUST-2366</v>
      </c>
      <c r="C4215" s="2" t="str">
        <f aca="false">RAW_DATA!C4211</f>
        <v>Women</v>
      </c>
      <c r="D4215" s="2" t="str">
        <f aca="false">RAW_DATA!D4211</f>
        <v>WOM-JEANS-001</v>
      </c>
      <c r="E4215" s="14" t="str">
        <f aca="false">RAW_DATA!E4211</f>
        <v>2024-11-28</v>
      </c>
      <c r="F4215" s="14" t="str">
        <f aca="false">RAW_DATA!F4211</f>
        <v>2024-12-05</v>
      </c>
      <c r="G4215" s="2" t="str">
        <f aca="false">RAW_DATA!G4211</f>
        <v>Karnali</v>
      </c>
      <c r="H4215" s="4" t="n">
        <f aca="false">RAW_DATA!H4211</f>
        <v>4064.24</v>
      </c>
      <c r="I4215" s="5" t="n">
        <f aca="false">RAW_DATA!I4211</f>
        <v>30</v>
      </c>
      <c r="J4215" s="2" t="str">
        <f aca="false">RAW_DATA!J4211</f>
        <v>No</v>
      </c>
      <c r="K4215" s="15" t="n">
        <f aca="false">IF(AND(F4215&lt;&gt;"",E4215&lt;&gt;""),DATEVALUE(F4215)-DATEVALUE(E4215),"")</f>
        <v>7</v>
      </c>
      <c r="L4215" s="4" t="n">
        <f aca="false">H4215*(1-I4215/100)</f>
        <v>2844.968</v>
      </c>
      <c r="M4215" s="4" t="n">
        <f aca="false">H4215*CALCULATIONS!$B$2</f>
        <v>2438.544</v>
      </c>
      <c r="N4215" s="4" t="n">
        <f aca="false">IF(J4215="Yes",H4215*CALCULATIONS!$B$3,0)</f>
        <v>0</v>
      </c>
      <c r="O4215" s="4" t="n">
        <f aca="false">L4215-M4215-N4215</f>
        <v>406.424</v>
      </c>
      <c r="P4215" s="16" t="n">
        <f aca="false">IF(L4215&gt;0,O4215/L4215,"")</f>
        <v>0.142857142857143</v>
      </c>
    </row>
    <row r="4216" customFormat="false" ht="15" hidden="false" customHeight="false" outlineLevel="0" collapsed="false">
      <c r="A4216" s="2" t="str">
        <f aca="false">RAW_DATA!A4212</f>
        <v>ORD-104211</v>
      </c>
      <c r="B4216" s="2" t="str">
        <f aca="false">RAW_DATA!B4212</f>
        <v>CUST-1770</v>
      </c>
      <c r="C4216" s="2" t="str">
        <f aca="false">RAW_DATA!C4212</f>
        <v>Women</v>
      </c>
      <c r="D4216" s="2" t="str">
        <f aca="false">RAW_DATA!D4212</f>
        <v>WOM-LEHENGA-001</v>
      </c>
      <c r="E4216" s="14" t="str">
        <f aca="false">RAW_DATA!E4212</f>
        <v>2024-02-14</v>
      </c>
      <c r="F4216" s="14" t="str">
        <f aca="false">RAW_DATA!F4212</f>
        <v>2024-02-17</v>
      </c>
      <c r="G4216" s="2" t="str">
        <f aca="false">RAW_DATA!G4212</f>
        <v>Gandaki</v>
      </c>
      <c r="H4216" s="4" t="n">
        <f aca="false">RAW_DATA!H4212</f>
        <v>6547.77</v>
      </c>
      <c r="I4216" s="5" t="n">
        <f aca="false">RAW_DATA!I4212</f>
        <v>10</v>
      </c>
      <c r="J4216" s="2" t="str">
        <f aca="false">RAW_DATA!J4212</f>
        <v>No</v>
      </c>
      <c r="K4216" s="15" t="n">
        <f aca="false">IF(AND(F4216&lt;&gt;"",E4216&lt;&gt;""),DATEVALUE(F4216)-DATEVALUE(E4216),"")</f>
        <v>3</v>
      </c>
      <c r="L4216" s="4" t="n">
        <f aca="false">H4216*(1-I4216/100)</f>
        <v>5892.993</v>
      </c>
      <c r="M4216" s="4" t="n">
        <f aca="false">H4216*CALCULATIONS!$B$2</f>
        <v>3928.662</v>
      </c>
      <c r="N4216" s="4" t="n">
        <f aca="false">IF(J4216="Yes",H4216*CALCULATIONS!$B$3,0)</f>
        <v>0</v>
      </c>
      <c r="O4216" s="4" t="n">
        <f aca="false">L4216-M4216-N4216</f>
        <v>1964.331</v>
      </c>
      <c r="P4216" s="16" t="n">
        <f aca="false">IF(L4216&gt;0,O4216/L4216,"")</f>
        <v>0.333333333333333</v>
      </c>
    </row>
    <row r="4217" customFormat="false" ht="15" hidden="false" customHeight="false" outlineLevel="0" collapsed="false">
      <c r="A4217" s="2" t="str">
        <f aca="false">RAW_DATA!A4213</f>
        <v>ORD-104212</v>
      </c>
      <c r="B4217" s="2" t="str">
        <f aca="false">RAW_DATA!B4213</f>
        <v>CUST-2987</v>
      </c>
      <c r="C4217" s="2" t="str">
        <f aca="false">RAW_DATA!C4213</f>
        <v>Kids</v>
      </c>
      <c r="D4217" s="2" t="str">
        <f aca="false">RAW_DATA!D4213</f>
        <v>KID-ONESIE-001</v>
      </c>
      <c r="E4217" s="14" t="str">
        <f aca="false">RAW_DATA!E4213</f>
        <v>2024-02-21</v>
      </c>
      <c r="F4217" s="14" t="str">
        <f aca="false">RAW_DATA!F4213</f>
        <v>2024-02-27</v>
      </c>
      <c r="G4217" s="2" t="str">
        <f aca="false">RAW_DATA!G4213</f>
        <v>Bagmati</v>
      </c>
      <c r="H4217" s="4" t="n">
        <f aca="false">RAW_DATA!H4213</f>
        <v>3912.36</v>
      </c>
      <c r="I4217" s="5" t="n">
        <f aca="false">RAW_DATA!I4213</f>
        <v>25</v>
      </c>
      <c r="J4217" s="2" t="str">
        <f aca="false">RAW_DATA!J4213</f>
        <v>No</v>
      </c>
      <c r="K4217" s="15" t="n">
        <f aca="false">IF(AND(F4217&lt;&gt;"",E4217&lt;&gt;""),DATEVALUE(F4217)-DATEVALUE(E4217),"")</f>
        <v>6</v>
      </c>
      <c r="L4217" s="4" t="n">
        <f aca="false">H4217*(1-I4217/100)</f>
        <v>2934.27</v>
      </c>
      <c r="M4217" s="4" t="n">
        <f aca="false">H4217*CALCULATIONS!$B$2</f>
        <v>2347.416</v>
      </c>
      <c r="N4217" s="4" t="n">
        <f aca="false">IF(J4217="Yes",H4217*CALCULATIONS!$B$3,0)</f>
        <v>0</v>
      </c>
      <c r="O4217" s="4" t="n">
        <f aca="false">L4217-M4217-N4217</f>
        <v>586.854</v>
      </c>
      <c r="P4217" s="16" t="n">
        <f aca="false">IF(L4217&gt;0,O4217/L4217,"")</f>
        <v>0.2</v>
      </c>
    </row>
    <row r="4218" customFormat="false" ht="15" hidden="false" customHeight="false" outlineLevel="0" collapsed="false">
      <c r="A4218" s="2" t="str">
        <f aca="false">RAW_DATA!A4214</f>
        <v>ORD-104213</v>
      </c>
      <c r="B4218" s="2" t="str">
        <f aca="false">RAW_DATA!B4214</f>
        <v>CUST-4333</v>
      </c>
      <c r="C4218" s="2" t="str">
        <f aca="false">RAW_DATA!C4214</f>
        <v>Men</v>
      </c>
      <c r="D4218" s="2" t="str">
        <f aca="false">RAW_DATA!D4214</f>
        <v>MEN-JEANS-002</v>
      </c>
      <c r="E4218" s="14" t="str">
        <f aca="false">RAW_DATA!E4214</f>
        <v>2024-03-10</v>
      </c>
      <c r="F4218" s="14" t="str">
        <f aca="false">RAW_DATA!F4214</f>
        <v>2024-03-17</v>
      </c>
      <c r="G4218" s="2" t="str">
        <f aca="false">RAW_DATA!G4214</f>
        <v>Bagmati</v>
      </c>
      <c r="H4218" s="4" t="n">
        <f aca="false">RAW_DATA!H4214</f>
        <v>8991.45</v>
      </c>
      <c r="I4218" s="5" t="n">
        <f aca="false">RAW_DATA!I4214</f>
        <v>15</v>
      </c>
      <c r="J4218" s="2" t="str">
        <f aca="false">RAW_DATA!J4214</f>
        <v>No</v>
      </c>
      <c r="K4218" s="15" t="n">
        <f aca="false">IF(AND(F4218&lt;&gt;"",E4218&lt;&gt;""),DATEVALUE(F4218)-DATEVALUE(E4218),"")</f>
        <v>7</v>
      </c>
      <c r="L4218" s="4" t="n">
        <f aca="false">H4218*(1-I4218/100)</f>
        <v>7642.7325</v>
      </c>
      <c r="M4218" s="4" t="n">
        <f aca="false">H4218*CALCULATIONS!$B$2</f>
        <v>5394.87</v>
      </c>
      <c r="N4218" s="4" t="n">
        <f aca="false">IF(J4218="Yes",H4218*CALCULATIONS!$B$3,0)</f>
        <v>0</v>
      </c>
      <c r="O4218" s="4" t="n">
        <f aca="false">L4218-M4218-N4218</f>
        <v>2247.8625</v>
      </c>
      <c r="P4218" s="16" t="n">
        <f aca="false">IF(L4218&gt;0,O4218/L4218,"")</f>
        <v>0.294117647058824</v>
      </c>
    </row>
    <row r="4219" customFormat="false" ht="15" hidden="false" customHeight="false" outlineLevel="0" collapsed="false">
      <c r="A4219" s="2" t="str">
        <f aca="false">RAW_DATA!A4215</f>
        <v>ORD-104214</v>
      </c>
      <c r="B4219" s="2" t="str">
        <f aca="false">RAW_DATA!B4215</f>
        <v>CUST-3584</v>
      </c>
      <c r="C4219" s="2" t="str">
        <f aca="false">RAW_DATA!C4215</f>
        <v>Women</v>
      </c>
      <c r="D4219" s="2" t="str">
        <f aca="false">RAW_DATA!D4215</f>
        <v>WOM-SUIT-001</v>
      </c>
      <c r="E4219" s="14" t="str">
        <f aca="false">RAW_DATA!E4215</f>
        <v>2024-11-08</v>
      </c>
      <c r="F4219" s="14" t="str">
        <f aca="false">RAW_DATA!F4215</f>
        <v>2024-11-14</v>
      </c>
      <c r="G4219" s="2" t="str">
        <f aca="false">RAW_DATA!G4215</f>
        <v>Gandaki</v>
      </c>
      <c r="H4219" s="4" t="n">
        <f aca="false">RAW_DATA!H4215</f>
        <v>4091.68</v>
      </c>
      <c r="I4219" s="5" t="n">
        <f aca="false">RAW_DATA!I4215</f>
        <v>30</v>
      </c>
      <c r="J4219" s="2" t="str">
        <f aca="false">RAW_DATA!J4215</f>
        <v>Yes</v>
      </c>
      <c r="K4219" s="15" t="n">
        <f aca="false">IF(AND(F4219&lt;&gt;"",E4219&lt;&gt;""),DATEVALUE(F4219)-DATEVALUE(E4219),"")</f>
        <v>6</v>
      </c>
      <c r="L4219" s="4" t="n">
        <f aca="false">H4219*(1-I4219/100)</f>
        <v>2864.176</v>
      </c>
      <c r="M4219" s="4" t="n">
        <f aca="false">H4219*CALCULATIONS!$B$2</f>
        <v>2455.008</v>
      </c>
      <c r="N4219" s="4" t="n">
        <f aca="false">IF(J4219="Yes",H4219*CALCULATIONS!$B$3,0)</f>
        <v>818.336</v>
      </c>
      <c r="O4219" s="4" t="n">
        <f aca="false">L4219-M4219-N4219</f>
        <v>-409.168</v>
      </c>
      <c r="P4219" s="16" t="n">
        <f aca="false">IF(L4219&gt;0,O4219/L4219,"")</f>
        <v>-0.142857142857143</v>
      </c>
    </row>
    <row r="4220" customFormat="false" ht="15" hidden="false" customHeight="false" outlineLevel="0" collapsed="false">
      <c r="A4220" s="2" t="str">
        <f aca="false">RAW_DATA!A4216</f>
        <v>ORD-104215</v>
      </c>
      <c r="B4220" s="2" t="str">
        <f aca="false">RAW_DATA!B4216</f>
        <v>CUST-3511</v>
      </c>
      <c r="C4220" s="2" t="str">
        <f aca="false">RAW_DATA!C4216</f>
        <v>Men</v>
      </c>
      <c r="D4220" s="2" t="str">
        <f aca="false">RAW_DATA!D4216</f>
        <v>MEN-SHIRT-001</v>
      </c>
      <c r="E4220" s="14" t="str">
        <f aca="false">RAW_DATA!E4216</f>
        <v>2024-07-06</v>
      </c>
      <c r="F4220" s="14" t="str">
        <f aca="false">RAW_DATA!F4216</f>
        <v>2024-07-09</v>
      </c>
      <c r="G4220" s="2" t="str">
        <f aca="false">RAW_DATA!G4216</f>
        <v>Bagmati</v>
      </c>
      <c r="H4220" s="4" t="n">
        <f aca="false">RAW_DATA!H4216</f>
        <v>1889.1</v>
      </c>
      <c r="I4220" s="5" t="n">
        <f aca="false">RAW_DATA!I4216</f>
        <v>5</v>
      </c>
      <c r="J4220" s="2" t="str">
        <f aca="false">RAW_DATA!J4216</f>
        <v>Yes</v>
      </c>
      <c r="K4220" s="15" t="n">
        <f aca="false">IF(AND(F4220&lt;&gt;"",E4220&lt;&gt;""),DATEVALUE(F4220)-DATEVALUE(E4220),"")</f>
        <v>3</v>
      </c>
      <c r="L4220" s="4" t="n">
        <f aca="false">H4220*(1-I4220/100)</f>
        <v>1794.645</v>
      </c>
      <c r="M4220" s="4" t="n">
        <f aca="false">H4220*CALCULATIONS!$B$2</f>
        <v>1133.46</v>
      </c>
      <c r="N4220" s="4" t="n">
        <f aca="false">IF(J4220="Yes",H4220*CALCULATIONS!$B$3,0)</f>
        <v>377.82</v>
      </c>
      <c r="O4220" s="4" t="n">
        <f aca="false">L4220-M4220-N4220</f>
        <v>283.365</v>
      </c>
      <c r="P4220" s="16" t="n">
        <f aca="false">IF(L4220&gt;0,O4220/L4220,"")</f>
        <v>0.157894736842105</v>
      </c>
    </row>
    <row r="4221" customFormat="false" ht="15" hidden="false" customHeight="false" outlineLevel="0" collapsed="false">
      <c r="A4221" s="2" t="str">
        <f aca="false">RAW_DATA!A4217</f>
        <v>ORD-104216</v>
      </c>
      <c r="B4221" s="2" t="str">
        <f aca="false">RAW_DATA!B4217</f>
        <v>CUST-4552</v>
      </c>
      <c r="C4221" s="2" t="str">
        <f aca="false">RAW_DATA!C4217</f>
        <v>Men</v>
      </c>
      <c r="D4221" s="2" t="str">
        <f aca="false">RAW_DATA!D4217</f>
        <v>MEN-SHIRT-002</v>
      </c>
      <c r="E4221" s="14" t="str">
        <f aca="false">RAW_DATA!E4217</f>
        <v>2024-04-09</v>
      </c>
      <c r="F4221" s="14" t="str">
        <f aca="false">RAW_DATA!F4217</f>
        <v>2024-04-13</v>
      </c>
      <c r="G4221" s="2" t="str">
        <f aca="false">RAW_DATA!G4217</f>
        <v>Madhesh</v>
      </c>
      <c r="H4221" s="4" t="n">
        <f aca="false">RAW_DATA!H4217</f>
        <v>1561.34</v>
      </c>
      <c r="I4221" s="5" t="n">
        <f aca="false">RAW_DATA!I4217</f>
        <v>5</v>
      </c>
      <c r="J4221" s="2" t="str">
        <f aca="false">RAW_DATA!J4217</f>
        <v>No</v>
      </c>
      <c r="K4221" s="15" t="n">
        <f aca="false">IF(AND(F4221&lt;&gt;"",E4221&lt;&gt;""),DATEVALUE(F4221)-DATEVALUE(E4221),"")</f>
        <v>4</v>
      </c>
      <c r="L4221" s="4" t="n">
        <f aca="false">H4221*(1-I4221/100)</f>
        <v>1483.273</v>
      </c>
      <c r="M4221" s="4" t="n">
        <f aca="false">H4221*CALCULATIONS!$B$2</f>
        <v>936.804</v>
      </c>
      <c r="N4221" s="4" t="n">
        <f aca="false">IF(J4221="Yes",H4221*CALCULATIONS!$B$3,0)</f>
        <v>0</v>
      </c>
      <c r="O4221" s="4" t="n">
        <f aca="false">L4221-M4221-N4221</f>
        <v>546.469</v>
      </c>
      <c r="P4221" s="16" t="n">
        <f aca="false">IF(L4221&gt;0,O4221/L4221,"")</f>
        <v>0.368421052631579</v>
      </c>
    </row>
    <row r="4222" customFormat="false" ht="15" hidden="false" customHeight="false" outlineLevel="0" collapsed="false">
      <c r="A4222" s="2" t="str">
        <f aca="false">RAW_DATA!A4218</f>
        <v>ORD-104217</v>
      </c>
      <c r="B4222" s="2" t="str">
        <f aca="false">RAW_DATA!B4218</f>
        <v>CUST-5004</v>
      </c>
      <c r="C4222" s="2" t="str">
        <f aca="false">RAW_DATA!C4218</f>
        <v>Women</v>
      </c>
      <c r="D4222" s="2" t="str">
        <f aca="false">RAW_DATA!D4218</f>
        <v>WOM-JEANS-001</v>
      </c>
      <c r="E4222" s="14" t="str">
        <f aca="false">RAW_DATA!E4218</f>
        <v>2024-02-10</v>
      </c>
      <c r="F4222" s="14" t="str">
        <f aca="false">RAW_DATA!F4218</f>
        <v>2024-02-13</v>
      </c>
      <c r="G4222" s="2" t="str">
        <f aca="false">RAW_DATA!G4218</f>
        <v>Lumbini</v>
      </c>
      <c r="H4222" s="4" t="n">
        <f aca="false">RAW_DATA!H4218</f>
        <v>8523.04</v>
      </c>
      <c r="I4222" s="5" t="n">
        <f aca="false">RAW_DATA!I4218</f>
        <v>20</v>
      </c>
      <c r="J4222" s="2" t="str">
        <f aca="false">RAW_DATA!J4218</f>
        <v>Yes</v>
      </c>
      <c r="K4222" s="15" t="n">
        <f aca="false">IF(AND(F4222&lt;&gt;"",E4222&lt;&gt;""),DATEVALUE(F4222)-DATEVALUE(E4222),"")</f>
        <v>3</v>
      </c>
      <c r="L4222" s="4" t="n">
        <f aca="false">H4222*(1-I4222/100)</f>
        <v>6818.432</v>
      </c>
      <c r="M4222" s="4" t="n">
        <f aca="false">H4222*CALCULATIONS!$B$2</f>
        <v>5113.824</v>
      </c>
      <c r="N4222" s="4" t="n">
        <f aca="false">IF(J4222="Yes",H4222*CALCULATIONS!$B$3,0)</f>
        <v>1704.608</v>
      </c>
      <c r="O4222" s="4" t="n">
        <f aca="false">L4222-M4222-N4222</f>
        <v>0</v>
      </c>
      <c r="P4222" s="16" t="n">
        <f aca="false">IF(L4222&gt;0,O4222/L4222,"")</f>
        <v>0</v>
      </c>
    </row>
    <row r="4223" customFormat="false" ht="15" hidden="false" customHeight="false" outlineLevel="0" collapsed="false">
      <c r="A4223" s="2" t="str">
        <f aca="false">RAW_DATA!A4219</f>
        <v>ORD-104218</v>
      </c>
      <c r="B4223" s="2" t="str">
        <f aca="false">RAW_DATA!B4219</f>
        <v>CUST-1297</v>
      </c>
      <c r="C4223" s="2" t="str">
        <f aca="false">RAW_DATA!C4219</f>
        <v>Men</v>
      </c>
      <c r="D4223" s="2" t="str">
        <f aca="false">RAW_DATA!D4219</f>
        <v>MEN-KURTA-001</v>
      </c>
      <c r="E4223" s="14" t="str">
        <f aca="false">RAW_DATA!E4219</f>
        <v>2024-02-27</v>
      </c>
      <c r="F4223" s="14" t="str">
        <f aca="false">RAW_DATA!F4219</f>
        <v>2024-03-01</v>
      </c>
      <c r="G4223" s="2" t="str">
        <f aca="false">RAW_DATA!G4219</f>
        <v>Sudurpashchim</v>
      </c>
      <c r="H4223" s="4" t="n">
        <f aca="false">RAW_DATA!H4219</f>
        <v>3215.82</v>
      </c>
      <c r="I4223" s="5" t="n">
        <f aca="false">RAW_DATA!I4219</f>
        <v>15</v>
      </c>
      <c r="J4223" s="2" t="str">
        <f aca="false">RAW_DATA!J4219</f>
        <v>No</v>
      </c>
      <c r="K4223" s="15" t="n">
        <f aca="false">IF(AND(F4223&lt;&gt;"",E4223&lt;&gt;""),DATEVALUE(F4223)-DATEVALUE(E4223),"")</f>
        <v>3</v>
      </c>
      <c r="L4223" s="4" t="n">
        <f aca="false">H4223*(1-I4223/100)</f>
        <v>2733.447</v>
      </c>
      <c r="M4223" s="4" t="n">
        <f aca="false">H4223*CALCULATIONS!$B$2</f>
        <v>1929.492</v>
      </c>
      <c r="N4223" s="4" t="n">
        <f aca="false">IF(J4223="Yes",H4223*CALCULATIONS!$B$3,0)</f>
        <v>0</v>
      </c>
      <c r="O4223" s="4" t="n">
        <f aca="false">L4223-M4223-N4223</f>
        <v>803.955</v>
      </c>
      <c r="P4223" s="16" t="n">
        <f aca="false">IF(L4223&gt;0,O4223/L4223,"")</f>
        <v>0.294117647058824</v>
      </c>
    </row>
    <row r="4224" customFormat="false" ht="15" hidden="false" customHeight="false" outlineLevel="0" collapsed="false">
      <c r="A4224" s="2" t="str">
        <f aca="false">RAW_DATA!A4220</f>
        <v>ORD-104219</v>
      </c>
      <c r="B4224" s="2" t="str">
        <f aca="false">RAW_DATA!B4220</f>
        <v>CUST-1225</v>
      </c>
      <c r="C4224" s="2" t="str">
        <f aca="false">RAW_DATA!C4220</f>
        <v>Kids</v>
      </c>
      <c r="D4224" s="2" t="str">
        <f aca="false">RAW_DATA!D4220</f>
        <v>KID-DRESS-001</v>
      </c>
      <c r="E4224" s="14" t="str">
        <f aca="false">RAW_DATA!E4220</f>
        <v>2024-11-21</v>
      </c>
      <c r="F4224" s="14" t="str">
        <f aca="false">RAW_DATA!F4220</f>
        <v>2024-11-25</v>
      </c>
      <c r="G4224" s="2" t="str">
        <f aca="false">RAW_DATA!G4220</f>
        <v>Bagmati</v>
      </c>
      <c r="H4224" s="4" t="n">
        <f aca="false">RAW_DATA!H4220</f>
        <v>7119.24</v>
      </c>
      <c r="I4224" s="5" t="n">
        <f aca="false">RAW_DATA!I4220</f>
        <v>30</v>
      </c>
      <c r="J4224" s="2" t="str">
        <f aca="false">RAW_DATA!J4220</f>
        <v>No</v>
      </c>
      <c r="K4224" s="15" t="n">
        <f aca="false">IF(AND(F4224&lt;&gt;"",E4224&lt;&gt;""),DATEVALUE(F4224)-DATEVALUE(E4224),"")</f>
        <v>4</v>
      </c>
      <c r="L4224" s="4" t="n">
        <f aca="false">H4224*(1-I4224/100)</f>
        <v>4983.468</v>
      </c>
      <c r="M4224" s="4" t="n">
        <f aca="false">H4224*CALCULATIONS!$B$2</f>
        <v>4271.544</v>
      </c>
      <c r="N4224" s="4" t="n">
        <f aca="false">IF(J4224="Yes",H4224*CALCULATIONS!$B$3,0)</f>
        <v>0</v>
      </c>
      <c r="O4224" s="4" t="n">
        <f aca="false">L4224-M4224-N4224</f>
        <v>711.924</v>
      </c>
      <c r="P4224" s="16" t="n">
        <f aca="false">IF(L4224&gt;0,O4224/L4224,"")</f>
        <v>0.142857142857143</v>
      </c>
    </row>
    <row r="4225" customFormat="false" ht="15" hidden="false" customHeight="false" outlineLevel="0" collapsed="false">
      <c r="A4225" s="2" t="str">
        <f aca="false">RAW_DATA!A4221</f>
        <v>ORD-104220</v>
      </c>
      <c r="B4225" s="2" t="str">
        <f aca="false">RAW_DATA!B4221</f>
        <v>CUST-6615</v>
      </c>
      <c r="C4225" s="2" t="str">
        <f aca="false">RAW_DATA!C4221</f>
        <v>Men</v>
      </c>
      <c r="D4225" s="2" t="str">
        <f aca="false">RAW_DATA!D4221</f>
        <v>MEN-SHIRT-001</v>
      </c>
      <c r="E4225" s="14" t="str">
        <f aca="false">RAW_DATA!E4221</f>
        <v>2024-02-10</v>
      </c>
      <c r="F4225" s="14" t="str">
        <f aca="false">RAW_DATA!F4221</f>
        <v>2024-02-23</v>
      </c>
      <c r="G4225" s="2" t="str">
        <f aca="false">RAW_DATA!G4221</f>
        <v>Lumbini</v>
      </c>
      <c r="H4225" s="4" t="n">
        <f aca="false">RAW_DATA!H4221</f>
        <v>8936.59</v>
      </c>
      <c r="I4225" s="5" t="n">
        <f aca="false">RAW_DATA!I4221</f>
        <v>25</v>
      </c>
      <c r="J4225" s="2" t="str">
        <f aca="false">RAW_DATA!J4221</f>
        <v>No</v>
      </c>
      <c r="K4225" s="15" t="n">
        <f aca="false">IF(AND(F4225&lt;&gt;"",E4225&lt;&gt;""),DATEVALUE(F4225)-DATEVALUE(E4225),"")</f>
        <v>13</v>
      </c>
      <c r="L4225" s="4" t="n">
        <f aca="false">H4225*(1-I4225/100)</f>
        <v>6702.4425</v>
      </c>
      <c r="M4225" s="4" t="n">
        <f aca="false">H4225*CALCULATIONS!$B$2</f>
        <v>5361.954</v>
      </c>
      <c r="N4225" s="4" t="n">
        <f aca="false">IF(J4225="Yes",H4225*CALCULATIONS!$B$3,0)</f>
        <v>0</v>
      </c>
      <c r="O4225" s="4" t="n">
        <f aca="false">L4225-M4225-N4225</f>
        <v>1340.4885</v>
      </c>
      <c r="P4225" s="16" t="n">
        <f aca="false">IF(L4225&gt;0,O4225/L4225,"")</f>
        <v>0.2</v>
      </c>
    </row>
    <row r="4226" customFormat="false" ht="15" hidden="false" customHeight="false" outlineLevel="0" collapsed="false">
      <c r="A4226" s="2" t="str">
        <f aca="false">RAW_DATA!A4222</f>
        <v>ORD-104221</v>
      </c>
      <c r="B4226" s="2" t="str">
        <f aca="false">RAW_DATA!B4222</f>
        <v>CUST-4583</v>
      </c>
      <c r="C4226" s="2" t="str">
        <f aca="false">RAW_DATA!C4222</f>
        <v>Kids</v>
      </c>
      <c r="D4226" s="2" t="str">
        <f aca="false">RAW_DATA!D4222</f>
        <v>KID-DRESS-001</v>
      </c>
      <c r="E4226" s="14" t="str">
        <f aca="false">RAW_DATA!E4222</f>
        <v>2024-06-07</v>
      </c>
      <c r="F4226" s="14" t="str">
        <f aca="false">RAW_DATA!F4222</f>
        <v>2024-06-13</v>
      </c>
      <c r="G4226" s="2" t="str">
        <f aca="false">RAW_DATA!G4222</f>
        <v>Karnali</v>
      </c>
      <c r="H4226" s="4" t="n">
        <f aca="false">RAW_DATA!H4222</f>
        <v>14115.66</v>
      </c>
      <c r="I4226" s="5" t="n">
        <f aca="false">RAW_DATA!I4222</f>
        <v>5</v>
      </c>
      <c r="J4226" s="2" t="str">
        <f aca="false">RAW_DATA!J4222</f>
        <v>No</v>
      </c>
      <c r="K4226" s="15" t="n">
        <f aca="false">IF(AND(F4226&lt;&gt;"",E4226&lt;&gt;""),DATEVALUE(F4226)-DATEVALUE(E4226),"")</f>
        <v>6</v>
      </c>
      <c r="L4226" s="4" t="n">
        <f aca="false">H4226*(1-I4226/100)</f>
        <v>13409.877</v>
      </c>
      <c r="M4226" s="4" t="n">
        <f aca="false">H4226*CALCULATIONS!$B$2</f>
        <v>8469.396</v>
      </c>
      <c r="N4226" s="4" t="n">
        <f aca="false">IF(J4226="Yes",H4226*CALCULATIONS!$B$3,0)</f>
        <v>0</v>
      </c>
      <c r="O4226" s="4" t="n">
        <f aca="false">L4226-M4226-N4226</f>
        <v>4940.481</v>
      </c>
      <c r="P4226" s="16" t="n">
        <f aca="false">IF(L4226&gt;0,O4226/L4226,"")</f>
        <v>0.368421052631579</v>
      </c>
    </row>
    <row r="4227" customFormat="false" ht="15" hidden="false" customHeight="false" outlineLevel="0" collapsed="false">
      <c r="A4227" s="2" t="str">
        <f aca="false">RAW_DATA!A4223</f>
        <v>ORD-104222</v>
      </c>
      <c r="B4227" s="2" t="str">
        <f aca="false">RAW_DATA!B4223</f>
        <v>CUST-5988</v>
      </c>
      <c r="C4227" s="2" t="str">
        <f aca="false">RAW_DATA!C4223</f>
        <v>Women</v>
      </c>
      <c r="D4227" s="2" t="str">
        <f aca="false">RAW_DATA!D4223</f>
        <v>WOM-CARDIGAN-001</v>
      </c>
      <c r="E4227" s="14" t="str">
        <f aca="false">RAW_DATA!E4223</f>
        <v>2024-02-07</v>
      </c>
      <c r="F4227" s="14" t="str">
        <f aca="false">RAW_DATA!F4223</f>
        <v>2024-02-11</v>
      </c>
      <c r="G4227" s="2" t="str">
        <f aca="false">RAW_DATA!G4223</f>
        <v>Sudurpashchim</v>
      </c>
      <c r="H4227" s="4" t="n">
        <f aca="false">RAW_DATA!H4223</f>
        <v>2149.12</v>
      </c>
      <c r="I4227" s="5" t="n">
        <f aca="false">RAW_DATA!I4223</f>
        <v>15</v>
      </c>
      <c r="J4227" s="2" t="str">
        <f aca="false">RAW_DATA!J4223</f>
        <v>No</v>
      </c>
      <c r="K4227" s="15" t="n">
        <f aca="false">IF(AND(F4227&lt;&gt;"",E4227&lt;&gt;""),DATEVALUE(F4227)-DATEVALUE(E4227),"")</f>
        <v>4</v>
      </c>
      <c r="L4227" s="4" t="n">
        <f aca="false">H4227*(1-I4227/100)</f>
        <v>1826.752</v>
      </c>
      <c r="M4227" s="4" t="n">
        <f aca="false">H4227*CALCULATIONS!$B$2</f>
        <v>1289.472</v>
      </c>
      <c r="N4227" s="4" t="n">
        <f aca="false">IF(J4227="Yes",H4227*CALCULATIONS!$B$3,0)</f>
        <v>0</v>
      </c>
      <c r="O4227" s="4" t="n">
        <f aca="false">L4227-M4227-N4227</f>
        <v>537.28</v>
      </c>
      <c r="P4227" s="16" t="n">
        <f aca="false">IF(L4227&gt;0,O4227/L4227,"")</f>
        <v>0.294117647058824</v>
      </c>
    </row>
    <row r="4228" customFormat="false" ht="15" hidden="false" customHeight="false" outlineLevel="0" collapsed="false">
      <c r="A4228" s="2" t="str">
        <f aca="false">RAW_DATA!A4224</f>
        <v>ORD-104223</v>
      </c>
      <c r="B4228" s="2" t="str">
        <f aca="false">RAW_DATA!B4224</f>
        <v>CUST-8907</v>
      </c>
      <c r="C4228" s="2" t="str">
        <f aca="false">RAW_DATA!C4224</f>
        <v>Women</v>
      </c>
      <c r="D4228" s="2" t="str">
        <f aca="false">RAW_DATA!D4224</f>
        <v>WOM-SAREE-001</v>
      </c>
      <c r="E4228" s="14" t="str">
        <f aca="false">RAW_DATA!E4224</f>
        <v>2024-12-19</v>
      </c>
      <c r="F4228" s="14" t="str">
        <f aca="false">RAW_DATA!F4224</f>
        <v>2024-12-25</v>
      </c>
      <c r="G4228" s="2" t="str">
        <f aca="false">RAW_DATA!G4224</f>
        <v>Bagmati</v>
      </c>
      <c r="H4228" s="4" t="n">
        <f aca="false">RAW_DATA!H4224</f>
        <v>1349.44</v>
      </c>
      <c r="I4228" s="5" t="n">
        <f aca="false">RAW_DATA!I4224</f>
        <v>25</v>
      </c>
      <c r="J4228" s="2" t="str">
        <f aca="false">RAW_DATA!J4224</f>
        <v>Yes</v>
      </c>
      <c r="K4228" s="15" t="n">
        <f aca="false">IF(AND(F4228&lt;&gt;"",E4228&lt;&gt;""),DATEVALUE(F4228)-DATEVALUE(E4228),"")</f>
        <v>6</v>
      </c>
      <c r="L4228" s="4" t="n">
        <f aca="false">H4228*(1-I4228/100)</f>
        <v>1012.08</v>
      </c>
      <c r="M4228" s="4" t="n">
        <f aca="false">H4228*CALCULATIONS!$B$2</f>
        <v>809.664</v>
      </c>
      <c r="N4228" s="4" t="n">
        <f aca="false">IF(J4228="Yes",H4228*CALCULATIONS!$B$3,0)</f>
        <v>269.888</v>
      </c>
      <c r="O4228" s="4" t="n">
        <f aca="false">L4228-M4228-N4228</f>
        <v>-67.472</v>
      </c>
      <c r="P4228" s="16" t="n">
        <f aca="false">IF(L4228&gt;0,O4228/L4228,"")</f>
        <v>-0.0666666666666666</v>
      </c>
    </row>
    <row r="4229" customFormat="false" ht="15" hidden="false" customHeight="false" outlineLevel="0" collapsed="false">
      <c r="A4229" s="2" t="str">
        <f aca="false">RAW_DATA!A4225</f>
        <v>ORD-104224</v>
      </c>
      <c r="B4229" s="2" t="str">
        <f aca="false">RAW_DATA!B4225</f>
        <v>CUST-9514</v>
      </c>
      <c r="C4229" s="2" t="str">
        <f aca="false">RAW_DATA!C4225</f>
        <v>Men</v>
      </c>
      <c r="D4229" s="2" t="str">
        <f aca="false">RAW_DATA!D4225</f>
        <v>MEN-JEANS-001</v>
      </c>
      <c r="E4229" s="14" t="str">
        <f aca="false">RAW_DATA!E4225</f>
        <v>2024-01-24</v>
      </c>
      <c r="F4229" s="14" t="str">
        <f aca="false">RAW_DATA!F4225</f>
        <v>2024-01-31</v>
      </c>
      <c r="G4229" s="2" t="str">
        <f aca="false">RAW_DATA!G4225</f>
        <v>Sudurpashchim</v>
      </c>
      <c r="H4229" s="4" t="n">
        <f aca="false">RAW_DATA!H4225</f>
        <v>4190.48</v>
      </c>
      <c r="I4229" s="5" t="n">
        <f aca="false">RAW_DATA!I4225</f>
        <v>30</v>
      </c>
      <c r="J4229" s="2" t="str">
        <f aca="false">RAW_DATA!J4225</f>
        <v>No</v>
      </c>
      <c r="K4229" s="15" t="n">
        <f aca="false">IF(AND(F4229&lt;&gt;"",E4229&lt;&gt;""),DATEVALUE(F4229)-DATEVALUE(E4229),"")</f>
        <v>7</v>
      </c>
      <c r="L4229" s="4" t="n">
        <f aca="false">H4229*(1-I4229/100)</f>
        <v>2933.336</v>
      </c>
      <c r="M4229" s="4" t="n">
        <f aca="false">H4229*CALCULATIONS!$B$2</f>
        <v>2514.288</v>
      </c>
      <c r="N4229" s="4" t="n">
        <f aca="false">IF(J4229="Yes",H4229*CALCULATIONS!$B$3,0)</f>
        <v>0</v>
      </c>
      <c r="O4229" s="4" t="n">
        <f aca="false">L4229-M4229-N4229</f>
        <v>419.048</v>
      </c>
      <c r="P4229" s="16" t="n">
        <f aca="false">IF(L4229&gt;0,O4229/L4229,"")</f>
        <v>0.142857142857143</v>
      </c>
    </row>
    <row r="4230" customFormat="false" ht="15" hidden="false" customHeight="false" outlineLevel="0" collapsed="false">
      <c r="A4230" s="2" t="str">
        <f aca="false">RAW_DATA!A4226</f>
        <v>ORD-104225</v>
      </c>
      <c r="B4230" s="2" t="str">
        <f aca="false">RAW_DATA!B4226</f>
        <v>CUST-4357</v>
      </c>
      <c r="C4230" s="2" t="str">
        <f aca="false">RAW_DATA!C4226</f>
        <v>Men</v>
      </c>
      <c r="D4230" s="2" t="str">
        <f aca="false">RAW_DATA!D4226</f>
        <v>MEN-CHINO-001</v>
      </c>
      <c r="E4230" s="14" t="str">
        <f aca="false">RAW_DATA!E4226</f>
        <v>2024-12-31</v>
      </c>
      <c r="F4230" s="14" t="str">
        <f aca="false">RAW_DATA!F4226</f>
        <v>2025-01-06</v>
      </c>
      <c r="G4230" s="2" t="str">
        <f aca="false">RAW_DATA!G4226</f>
        <v>Sudurpashchim</v>
      </c>
      <c r="H4230" s="4" t="n">
        <f aca="false">RAW_DATA!H4226</f>
        <v>4603.97</v>
      </c>
      <c r="I4230" s="5" t="n">
        <f aca="false">RAW_DATA!I4226</f>
        <v>5</v>
      </c>
      <c r="J4230" s="2" t="str">
        <f aca="false">RAW_DATA!J4226</f>
        <v>Yes</v>
      </c>
      <c r="K4230" s="15" t="n">
        <f aca="false">IF(AND(F4230&lt;&gt;"",E4230&lt;&gt;""),DATEVALUE(F4230)-DATEVALUE(E4230),"")</f>
        <v>6</v>
      </c>
      <c r="L4230" s="4" t="n">
        <f aca="false">H4230*(1-I4230/100)</f>
        <v>4373.7715</v>
      </c>
      <c r="M4230" s="4" t="n">
        <f aca="false">H4230*CALCULATIONS!$B$2</f>
        <v>2762.382</v>
      </c>
      <c r="N4230" s="4" t="n">
        <f aca="false">IF(J4230="Yes",H4230*CALCULATIONS!$B$3,0)</f>
        <v>920.794</v>
      </c>
      <c r="O4230" s="4" t="n">
        <f aca="false">L4230-M4230-N4230</f>
        <v>690.5955</v>
      </c>
      <c r="P4230" s="16" t="n">
        <f aca="false">IF(L4230&gt;0,O4230/L4230,"")</f>
        <v>0.157894736842105</v>
      </c>
    </row>
    <row r="4231" customFormat="false" ht="15" hidden="false" customHeight="false" outlineLevel="0" collapsed="false">
      <c r="A4231" s="2" t="str">
        <f aca="false">RAW_DATA!A4227</f>
        <v>ORD-104226</v>
      </c>
      <c r="B4231" s="2" t="str">
        <f aca="false">RAW_DATA!B4227</f>
        <v>CUST-5346</v>
      </c>
      <c r="C4231" s="2" t="str">
        <f aca="false">RAW_DATA!C4227</f>
        <v>Men</v>
      </c>
      <c r="D4231" s="2" t="str">
        <f aca="false">RAW_DATA!D4227</f>
        <v>MEN-POLO-001</v>
      </c>
      <c r="E4231" s="14" t="str">
        <f aca="false">RAW_DATA!E4227</f>
        <v>2024-11-03</v>
      </c>
      <c r="F4231" s="14" t="str">
        <f aca="false">RAW_DATA!F4227</f>
        <v>2024-11-13</v>
      </c>
      <c r="G4231" s="2" t="str">
        <f aca="false">RAW_DATA!G4227</f>
        <v>Lumbini</v>
      </c>
      <c r="H4231" s="4" t="n">
        <f aca="false">RAW_DATA!H4227</f>
        <v>862.6</v>
      </c>
      <c r="I4231" s="5" t="n">
        <f aca="false">RAW_DATA!I4227</f>
        <v>0</v>
      </c>
      <c r="J4231" s="2" t="str">
        <f aca="false">RAW_DATA!J4227</f>
        <v>No</v>
      </c>
      <c r="K4231" s="15" t="n">
        <f aca="false">IF(AND(F4231&lt;&gt;"",E4231&lt;&gt;""),DATEVALUE(F4231)-DATEVALUE(E4231),"")</f>
        <v>10</v>
      </c>
      <c r="L4231" s="4" t="n">
        <f aca="false">H4231*(1-I4231/100)</f>
        <v>862.6</v>
      </c>
      <c r="M4231" s="4" t="n">
        <f aca="false">H4231*CALCULATIONS!$B$2</f>
        <v>517.56</v>
      </c>
      <c r="N4231" s="4" t="n">
        <f aca="false">IF(J4231="Yes",H4231*CALCULATIONS!$B$3,0)</f>
        <v>0</v>
      </c>
      <c r="O4231" s="4" t="n">
        <f aca="false">L4231-M4231-N4231</f>
        <v>345.04</v>
      </c>
      <c r="P4231" s="16" t="n">
        <f aca="false">IF(L4231&gt;0,O4231/L4231,"")</f>
        <v>0.4</v>
      </c>
    </row>
    <row r="4232" customFormat="false" ht="15" hidden="false" customHeight="false" outlineLevel="0" collapsed="false">
      <c r="A4232" s="2" t="str">
        <f aca="false">RAW_DATA!A4228</f>
        <v>ORD-104227</v>
      </c>
      <c r="B4232" s="2" t="str">
        <f aca="false">RAW_DATA!B4228</f>
        <v>CUST-3624</v>
      </c>
      <c r="C4232" s="2" t="str">
        <f aca="false">RAW_DATA!C4228</f>
        <v>Women</v>
      </c>
      <c r="D4232" s="2" t="str">
        <f aca="false">RAW_DATA!D4228</f>
        <v>WOM-CARDIGAN-001</v>
      </c>
      <c r="E4232" s="14" t="str">
        <f aca="false">RAW_DATA!E4228</f>
        <v>2024-06-28</v>
      </c>
      <c r="F4232" s="14" t="str">
        <f aca="false">RAW_DATA!F4228</f>
        <v>2024-07-01</v>
      </c>
      <c r="G4232" s="2" t="str">
        <f aca="false">RAW_DATA!G4228</f>
        <v>Bagmati</v>
      </c>
      <c r="H4232" s="4" t="n">
        <f aca="false">RAW_DATA!H4228</f>
        <v>11172.4</v>
      </c>
      <c r="I4232" s="5" t="n">
        <f aca="false">RAW_DATA!I4228</f>
        <v>25</v>
      </c>
      <c r="J4232" s="2" t="str">
        <f aca="false">RAW_DATA!J4228</f>
        <v>No</v>
      </c>
      <c r="K4232" s="15" t="n">
        <f aca="false">IF(AND(F4232&lt;&gt;"",E4232&lt;&gt;""),DATEVALUE(F4232)-DATEVALUE(E4232),"")</f>
        <v>3</v>
      </c>
      <c r="L4232" s="4" t="n">
        <f aca="false">H4232*(1-I4232/100)</f>
        <v>8379.3</v>
      </c>
      <c r="M4232" s="4" t="n">
        <f aca="false">H4232*CALCULATIONS!$B$2</f>
        <v>6703.44</v>
      </c>
      <c r="N4232" s="4" t="n">
        <f aca="false">IF(J4232="Yes",H4232*CALCULATIONS!$B$3,0)</f>
        <v>0</v>
      </c>
      <c r="O4232" s="4" t="n">
        <f aca="false">L4232-M4232-N4232</f>
        <v>1675.86</v>
      </c>
      <c r="P4232" s="16" t="n">
        <f aca="false">IF(L4232&gt;0,O4232/L4232,"")</f>
        <v>0.2</v>
      </c>
    </row>
    <row r="4233" customFormat="false" ht="15" hidden="false" customHeight="false" outlineLevel="0" collapsed="false">
      <c r="A4233" s="2" t="str">
        <f aca="false">RAW_DATA!A4229</f>
        <v>ORD-104228</v>
      </c>
      <c r="B4233" s="2" t="str">
        <f aca="false">RAW_DATA!B4229</f>
        <v>CUST-5753</v>
      </c>
      <c r="C4233" s="2" t="str">
        <f aca="false">RAW_DATA!C4229</f>
        <v>Men</v>
      </c>
      <c r="D4233" s="2" t="str">
        <f aca="false">RAW_DATA!D4229</f>
        <v>MEN-SHIRT-001</v>
      </c>
      <c r="E4233" s="14" t="str">
        <f aca="false">RAW_DATA!E4229</f>
        <v>2024-02-20</v>
      </c>
      <c r="F4233" s="14" t="str">
        <f aca="false">RAW_DATA!F4229</f>
        <v>2024-02-25</v>
      </c>
      <c r="G4233" s="2" t="str">
        <f aca="false">RAW_DATA!G4229</f>
        <v>Karnali</v>
      </c>
      <c r="H4233" s="4" t="n">
        <f aca="false">RAW_DATA!H4229</f>
        <v>3693.52</v>
      </c>
      <c r="I4233" s="5" t="n">
        <f aca="false">RAW_DATA!I4229</f>
        <v>0</v>
      </c>
      <c r="J4233" s="2" t="str">
        <f aca="false">RAW_DATA!J4229</f>
        <v>No</v>
      </c>
      <c r="K4233" s="15" t="n">
        <f aca="false">IF(AND(F4233&lt;&gt;"",E4233&lt;&gt;""),DATEVALUE(F4233)-DATEVALUE(E4233),"")</f>
        <v>5</v>
      </c>
      <c r="L4233" s="4" t="n">
        <f aca="false">H4233*(1-I4233/100)</f>
        <v>3693.52</v>
      </c>
      <c r="M4233" s="4" t="n">
        <f aca="false">H4233*CALCULATIONS!$B$2</f>
        <v>2216.112</v>
      </c>
      <c r="N4233" s="4" t="n">
        <f aca="false">IF(J4233="Yes",H4233*CALCULATIONS!$B$3,0)</f>
        <v>0</v>
      </c>
      <c r="O4233" s="4" t="n">
        <f aca="false">L4233-M4233-N4233</f>
        <v>1477.408</v>
      </c>
      <c r="P4233" s="16" t="n">
        <f aca="false">IF(L4233&gt;0,O4233/L4233,"")</f>
        <v>0.4</v>
      </c>
    </row>
    <row r="4234" customFormat="false" ht="15" hidden="false" customHeight="false" outlineLevel="0" collapsed="false">
      <c r="A4234" s="2" t="str">
        <f aca="false">RAW_DATA!A4230</f>
        <v>ORD-104229</v>
      </c>
      <c r="B4234" s="2" t="str">
        <f aca="false">RAW_DATA!B4230</f>
        <v>CUST-7568</v>
      </c>
      <c r="C4234" s="2" t="str">
        <f aca="false">RAW_DATA!C4230</f>
        <v>Men</v>
      </c>
      <c r="D4234" s="2" t="str">
        <f aca="false">RAW_DATA!D4230</f>
        <v>MEN-JEANS-002</v>
      </c>
      <c r="E4234" s="14" t="str">
        <f aca="false">RAW_DATA!E4230</f>
        <v>2024-01-14</v>
      </c>
      <c r="F4234" s="14" t="str">
        <f aca="false">RAW_DATA!F4230</f>
        <v>2024-01-16</v>
      </c>
      <c r="G4234" s="2" t="str">
        <f aca="false">RAW_DATA!G4230</f>
        <v>Bagmati</v>
      </c>
      <c r="H4234" s="4" t="n">
        <f aca="false">RAW_DATA!H4230</f>
        <v>7664.56</v>
      </c>
      <c r="I4234" s="5" t="n">
        <f aca="false">RAW_DATA!I4230</f>
        <v>15</v>
      </c>
      <c r="J4234" s="2" t="str">
        <f aca="false">RAW_DATA!J4230</f>
        <v>No</v>
      </c>
      <c r="K4234" s="15" t="n">
        <f aca="false">IF(AND(F4234&lt;&gt;"",E4234&lt;&gt;""),DATEVALUE(F4234)-DATEVALUE(E4234),"")</f>
        <v>2</v>
      </c>
      <c r="L4234" s="4" t="n">
        <f aca="false">H4234*(1-I4234/100)</f>
        <v>6514.876</v>
      </c>
      <c r="M4234" s="4" t="n">
        <f aca="false">H4234*CALCULATIONS!$B$2</f>
        <v>4598.736</v>
      </c>
      <c r="N4234" s="4" t="n">
        <f aca="false">IF(J4234="Yes",H4234*CALCULATIONS!$B$3,0)</f>
        <v>0</v>
      </c>
      <c r="O4234" s="4" t="n">
        <f aca="false">L4234-M4234-N4234</f>
        <v>1916.14</v>
      </c>
      <c r="P4234" s="16" t="n">
        <f aca="false">IF(L4234&gt;0,O4234/L4234,"")</f>
        <v>0.294117647058824</v>
      </c>
    </row>
    <row r="4235" customFormat="false" ht="15" hidden="false" customHeight="false" outlineLevel="0" collapsed="false">
      <c r="A4235" s="2" t="str">
        <f aca="false">RAW_DATA!A4231</f>
        <v>ORD-104230</v>
      </c>
      <c r="B4235" s="2" t="str">
        <f aca="false">RAW_DATA!B4231</f>
        <v>CUST-7740</v>
      </c>
      <c r="C4235" s="2" t="str">
        <f aca="false">RAW_DATA!C4231</f>
        <v>Women</v>
      </c>
      <c r="D4235" s="2" t="str">
        <f aca="false">RAW_DATA!D4231</f>
        <v>WOM-SAREE-001</v>
      </c>
      <c r="E4235" s="14" t="str">
        <f aca="false">RAW_DATA!E4231</f>
        <v>2024-08-27</v>
      </c>
      <c r="F4235" s="14" t="str">
        <f aca="false">RAW_DATA!F4231</f>
        <v>2024-09-05</v>
      </c>
      <c r="G4235" s="2" t="str">
        <f aca="false">RAW_DATA!G4231</f>
        <v>Bagmati</v>
      </c>
      <c r="H4235" s="4" t="n">
        <f aca="false">RAW_DATA!H4231</f>
        <v>14814.63</v>
      </c>
      <c r="I4235" s="5" t="n">
        <f aca="false">RAW_DATA!I4231</f>
        <v>15</v>
      </c>
      <c r="J4235" s="2" t="str">
        <f aca="false">RAW_DATA!J4231</f>
        <v>No</v>
      </c>
      <c r="K4235" s="15" t="n">
        <f aca="false">IF(AND(F4235&lt;&gt;"",E4235&lt;&gt;""),DATEVALUE(F4235)-DATEVALUE(E4235),"")</f>
        <v>9</v>
      </c>
      <c r="L4235" s="4" t="n">
        <f aca="false">H4235*(1-I4235/100)</f>
        <v>12592.4355</v>
      </c>
      <c r="M4235" s="4" t="n">
        <f aca="false">H4235*CALCULATIONS!$B$2</f>
        <v>8888.778</v>
      </c>
      <c r="N4235" s="4" t="n">
        <f aca="false">IF(J4235="Yes",H4235*CALCULATIONS!$B$3,0)</f>
        <v>0</v>
      </c>
      <c r="O4235" s="4" t="n">
        <f aca="false">L4235-M4235-N4235</f>
        <v>3703.6575</v>
      </c>
      <c r="P4235" s="16" t="n">
        <f aca="false">IF(L4235&gt;0,O4235/L4235,"")</f>
        <v>0.294117647058824</v>
      </c>
    </row>
    <row r="4236" customFormat="false" ht="15" hidden="false" customHeight="false" outlineLevel="0" collapsed="false">
      <c r="A4236" s="2" t="str">
        <f aca="false">RAW_DATA!A4232</f>
        <v>ORD-104231</v>
      </c>
      <c r="B4236" s="2" t="str">
        <f aca="false">RAW_DATA!B4232</f>
        <v>CUST-3773</v>
      </c>
      <c r="C4236" s="2" t="str">
        <f aca="false">RAW_DATA!C4232</f>
        <v>Women</v>
      </c>
      <c r="D4236" s="2" t="str">
        <f aca="false">RAW_DATA!D4232</f>
        <v>WOM-SCARF-001</v>
      </c>
      <c r="E4236" s="14" t="str">
        <f aca="false">RAW_DATA!E4232</f>
        <v>2024-04-06</v>
      </c>
      <c r="F4236" s="14" t="str">
        <f aca="false">RAW_DATA!F4232</f>
        <v>2024-04-12</v>
      </c>
      <c r="G4236" s="2" t="str">
        <f aca="false">RAW_DATA!G4232</f>
        <v>Bagmati</v>
      </c>
      <c r="H4236" s="4" t="n">
        <f aca="false">RAW_DATA!H4232</f>
        <v>1889.83</v>
      </c>
      <c r="I4236" s="5" t="n">
        <f aca="false">RAW_DATA!I4232</f>
        <v>10</v>
      </c>
      <c r="J4236" s="2" t="str">
        <f aca="false">RAW_DATA!J4232</f>
        <v>No</v>
      </c>
      <c r="K4236" s="15" t="n">
        <f aca="false">IF(AND(F4236&lt;&gt;"",E4236&lt;&gt;""),DATEVALUE(F4236)-DATEVALUE(E4236),"")</f>
        <v>6</v>
      </c>
      <c r="L4236" s="4" t="n">
        <f aca="false">H4236*(1-I4236/100)</f>
        <v>1700.847</v>
      </c>
      <c r="M4236" s="4" t="n">
        <f aca="false">H4236*CALCULATIONS!$B$2</f>
        <v>1133.898</v>
      </c>
      <c r="N4236" s="4" t="n">
        <f aca="false">IF(J4236="Yes",H4236*CALCULATIONS!$B$3,0)</f>
        <v>0</v>
      </c>
      <c r="O4236" s="4" t="n">
        <f aca="false">L4236-M4236-N4236</f>
        <v>566.949</v>
      </c>
      <c r="P4236" s="16" t="n">
        <f aca="false">IF(L4236&gt;0,O4236/L4236,"")</f>
        <v>0.333333333333333</v>
      </c>
    </row>
    <row r="4237" customFormat="false" ht="15" hidden="false" customHeight="false" outlineLevel="0" collapsed="false">
      <c r="A4237" s="2" t="str">
        <f aca="false">RAW_DATA!A4233</f>
        <v>ORD-104232</v>
      </c>
      <c r="B4237" s="2" t="str">
        <f aca="false">RAW_DATA!B4233</f>
        <v>CUST-6537</v>
      </c>
      <c r="C4237" s="2" t="str">
        <f aca="false">RAW_DATA!C4233</f>
        <v>Women</v>
      </c>
      <c r="D4237" s="2" t="str">
        <f aca="false">RAW_DATA!D4233</f>
        <v>WOM-TOP-001</v>
      </c>
      <c r="E4237" s="14" t="str">
        <f aca="false">RAW_DATA!E4233</f>
        <v>2024-11-10</v>
      </c>
      <c r="F4237" s="14" t="str">
        <f aca="false">RAW_DATA!F4233</f>
        <v>2024-11-16</v>
      </c>
      <c r="G4237" s="2" t="str">
        <f aca="false">RAW_DATA!G4233</f>
        <v>Lumbini</v>
      </c>
      <c r="H4237" s="4" t="n">
        <f aca="false">RAW_DATA!H4233</f>
        <v>2981.19</v>
      </c>
      <c r="I4237" s="5" t="n">
        <f aca="false">RAW_DATA!I4233</f>
        <v>5</v>
      </c>
      <c r="J4237" s="2" t="str">
        <f aca="false">RAW_DATA!J4233</f>
        <v>Yes</v>
      </c>
      <c r="K4237" s="15" t="n">
        <f aca="false">IF(AND(F4237&lt;&gt;"",E4237&lt;&gt;""),DATEVALUE(F4237)-DATEVALUE(E4237),"")</f>
        <v>6</v>
      </c>
      <c r="L4237" s="4" t="n">
        <f aca="false">H4237*(1-I4237/100)</f>
        <v>2832.1305</v>
      </c>
      <c r="M4237" s="4" t="n">
        <f aca="false">H4237*CALCULATIONS!$B$2</f>
        <v>1788.714</v>
      </c>
      <c r="N4237" s="4" t="n">
        <f aca="false">IF(J4237="Yes",H4237*CALCULATIONS!$B$3,0)</f>
        <v>596.238</v>
      </c>
      <c r="O4237" s="4" t="n">
        <f aca="false">L4237-M4237-N4237</f>
        <v>447.1785</v>
      </c>
      <c r="P4237" s="16" t="n">
        <f aca="false">IF(L4237&gt;0,O4237/L4237,"")</f>
        <v>0.157894736842105</v>
      </c>
    </row>
    <row r="4238" customFormat="false" ht="15" hidden="false" customHeight="false" outlineLevel="0" collapsed="false">
      <c r="A4238" s="2" t="str">
        <f aca="false">RAW_DATA!A4234</f>
        <v>ORD-104233</v>
      </c>
      <c r="B4238" s="2" t="str">
        <f aca="false">RAW_DATA!B4234</f>
        <v>CUST-2216</v>
      </c>
      <c r="C4238" s="2" t="str">
        <f aca="false">RAW_DATA!C4234</f>
        <v>Men</v>
      </c>
      <c r="D4238" s="2" t="str">
        <f aca="false">RAW_DATA!D4234</f>
        <v>MEN-SHIRT-001</v>
      </c>
      <c r="E4238" s="14" t="str">
        <f aca="false">RAW_DATA!E4234</f>
        <v>2024-04-11</v>
      </c>
      <c r="F4238" s="14" t="str">
        <f aca="false">RAW_DATA!F4234</f>
        <v>2024-04-13</v>
      </c>
      <c r="G4238" s="2" t="str">
        <f aca="false">RAW_DATA!G4234</f>
        <v>Bagmati</v>
      </c>
      <c r="H4238" s="4" t="n">
        <f aca="false">RAW_DATA!H4234</f>
        <v>672.92</v>
      </c>
      <c r="I4238" s="5" t="n">
        <f aca="false">RAW_DATA!I4234</f>
        <v>25</v>
      </c>
      <c r="J4238" s="2" t="str">
        <f aca="false">RAW_DATA!J4234</f>
        <v>No</v>
      </c>
      <c r="K4238" s="15" t="n">
        <f aca="false">IF(AND(F4238&lt;&gt;"",E4238&lt;&gt;""),DATEVALUE(F4238)-DATEVALUE(E4238),"")</f>
        <v>2</v>
      </c>
      <c r="L4238" s="4" t="n">
        <f aca="false">H4238*(1-I4238/100)</f>
        <v>504.69</v>
      </c>
      <c r="M4238" s="4" t="n">
        <f aca="false">H4238*CALCULATIONS!$B$2</f>
        <v>403.752</v>
      </c>
      <c r="N4238" s="4" t="n">
        <f aca="false">IF(J4238="Yes",H4238*CALCULATIONS!$B$3,0)</f>
        <v>0</v>
      </c>
      <c r="O4238" s="4" t="n">
        <f aca="false">L4238-M4238-N4238</f>
        <v>100.938</v>
      </c>
      <c r="P4238" s="16" t="n">
        <f aca="false">IF(L4238&gt;0,O4238/L4238,"")</f>
        <v>0.2</v>
      </c>
    </row>
    <row r="4239" customFormat="false" ht="15" hidden="false" customHeight="false" outlineLevel="0" collapsed="false">
      <c r="A4239" s="2" t="str">
        <f aca="false">RAW_DATA!A4235</f>
        <v>ORD-104234</v>
      </c>
      <c r="B4239" s="2" t="str">
        <f aca="false">RAW_DATA!B4235</f>
        <v>CUST-3683</v>
      </c>
      <c r="C4239" s="2" t="str">
        <f aca="false">RAW_DATA!C4235</f>
        <v>Men</v>
      </c>
      <c r="D4239" s="2" t="str">
        <f aca="false">RAW_DATA!D4235</f>
        <v>MEN-SUIT-001</v>
      </c>
      <c r="E4239" s="14" t="str">
        <f aca="false">RAW_DATA!E4235</f>
        <v>2024-01-02</v>
      </c>
      <c r="F4239" s="14" t="str">
        <f aca="false">RAW_DATA!F4235</f>
        <v>2024-01-08</v>
      </c>
      <c r="G4239" s="2" t="str">
        <f aca="false">RAW_DATA!G4235</f>
        <v>Bagmati</v>
      </c>
      <c r="H4239" s="4" t="n">
        <f aca="false">RAW_DATA!H4235</f>
        <v>12032.8</v>
      </c>
      <c r="I4239" s="5" t="n">
        <f aca="false">RAW_DATA!I4235</f>
        <v>10</v>
      </c>
      <c r="J4239" s="2" t="str">
        <f aca="false">RAW_DATA!J4235</f>
        <v>No</v>
      </c>
      <c r="K4239" s="15" t="n">
        <f aca="false">IF(AND(F4239&lt;&gt;"",E4239&lt;&gt;""),DATEVALUE(F4239)-DATEVALUE(E4239),"")</f>
        <v>6</v>
      </c>
      <c r="L4239" s="4" t="n">
        <f aca="false">H4239*(1-I4239/100)</f>
        <v>10829.52</v>
      </c>
      <c r="M4239" s="4" t="n">
        <f aca="false">H4239*CALCULATIONS!$B$2</f>
        <v>7219.68</v>
      </c>
      <c r="N4239" s="4" t="n">
        <f aca="false">IF(J4239="Yes",H4239*CALCULATIONS!$B$3,0)</f>
        <v>0</v>
      </c>
      <c r="O4239" s="4" t="n">
        <f aca="false">L4239-M4239-N4239</f>
        <v>3609.84</v>
      </c>
      <c r="P4239" s="16" t="n">
        <f aca="false">IF(L4239&gt;0,O4239/L4239,"")</f>
        <v>0.333333333333333</v>
      </c>
    </row>
    <row r="4240" customFormat="false" ht="15" hidden="false" customHeight="false" outlineLevel="0" collapsed="false">
      <c r="A4240" s="2" t="str">
        <f aca="false">RAW_DATA!A4236</f>
        <v>ORD-104235</v>
      </c>
      <c r="B4240" s="2" t="str">
        <f aca="false">RAW_DATA!B4236</f>
        <v>CUST-9063</v>
      </c>
      <c r="C4240" s="2" t="str">
        <f aca="false">RAW_DATA!C4236</f>
        <v>Women</v>
      </c>
      <c r="D4240" s="2" t="str">
        <f aca="false">RAW_DATA!D4236</f>
        <v>WOM-LEHENGA-001</v>
      </c>
      <c r="E4240" s="14" t="str">
        <f aca="false">RAW_DATA!E4236</f>
        <v>2024-09-11</v>
      </c>
      <c r="F4240" s="14" t="str">
        <f aca="false">RAW_DATA!F4236</f>
        <v>2024-09-17</v>
      </c>
      <c r="G4240" s="2" t="str">
        <f aca="false">RAW_DATA!G4236</f>
        <v>Sudurpashchim</v>
      </c>
      <c r="H4240" s="4" t="n">
        <f aca="false">RAW_DATA!H4236</f>
        <v>1403.13</v>
      </c>
      <c r="I4240" s="5" t="n">
        <f aca="false">RAW_DATA!I4236</f>
        <v>15</v>
      </c>
      <c r="J4240" s="2" t="str">
        <f aca="false">RAW_DATA!J4236</f>
        <v>No</v>
      </c>
      <c r="K4240" s="15" t="n">
        <f aca="false">IF(AND(F4240&lt;&gt;"",E4240&lt;&gt;""),DATEVALUE(F4240)-DATEVALUE(E4240),"")</f>
        <v>6</v>
      </c>
      <c r="L4240" s="4" t="n">
        <f aca="false">H4240*(1-I4240/100)</f>
        <v>1192.6605</v>
      </c>
      <c r="M4240" s="4" t="n">
        <f aca="false">H4240*CALCULATIONS!$B$2</f>
        <v>841.878</v>
      </c>
      <c r="N4240" s="4" t="n">
        <f aca="false">IF(J4240="Yes",H4240*CALCULATIONS!$B$3,0)</f>
        <v>0</v>
      </c>
      <c r="O4240" s="4" t="n">
        <f aca="false">L4240-M4240-N4240</f>
        <v>350.7825</v>
      </c>
      <c r="P4240" s="16" t="n">
        <f aca="false">IF(L4240&gt;0,O4240/L4240,"")</f>
        <v>0.294117647058824</v>
      </c>
    </row>
    <row r="4241" customFormat="false" ht="15" hidden="false" customHeight="false" outlineLevel="0" collapsed="false">
      <c r="A4241" s="2" t="str">
        <f aca="false">RAW_DATA!A4237</f>
        <v>ORD-104236</v>
      </c>
      <c r="B4241" s="2" t="str">
        <f aca="false">RAW_DATA!B4237</f>
        <v>CUST-5818</v>
      </c>
      <c r="C4241" s="2" t="str">
        <f aca="false">RAW_DATA!C4237</f>
        <v>Men</v>
      </c>
      <c r="D4241" s="2" t="str">
        <f aca="false">RAW_DATA!D4237</f>
        <v>MEN-SHIRT-001</v>
      </c>
      <c r="E4241" s="14" t="str">
        <f aca="false">RAW_DATA!E4237</f>
        <v>2024-01-13</v>
      </c>
      <c r="F4241" s="14" t="str">
        <f aca="false">RAW_DATA!F4237</f>
        <v>2024-01-20</v>
      </c>
      <c r="G4241" s="2" t="str">
        <f aca="false">RAW_DATA!G4237</f>
        <v>Gandaki</v>
      </c>
      <c r="H4241" s="4" t="n">
        <f aca="false">RAW_DATA!H4237</f>
        <v>3794.72</v>
      </c>
      <c r="I4241" s="5" t="n">
        <f aca="false">RAW_DATA!I4237</f>
        <v>25</v>
      </c>
      <c r="J4241" s="2" t="str">
        <f aca="false">RAW_DATA!J4237</f>
        <v>No</v>
      </c>
      <c r="K4241" s="15" t="n">
        <f aca="false">IF(AND(F4241&lt;&gt;"",E4241&lt;&gt;""),DATEVALUE(F4241)-DATEVALUE(E4241),"")</f>
        <v>7</v>
      </c>
      <c r="L4241" s="4" t="n">
        <f aca="false">H4241*(1-I4241/100)</f>
        <v>2846.04</v>
      </c>
      <c r="M4241" s="4" t="n">
        <f aca="false">H4241*CALCULATIONS!$B$2</f>
        <v>2276.832</v>
      </c>
      <c r="N4241" s="4" t="n">
        <f aca="false">IF(J4241="Yes",H4241*CALCULATIONS!$B$3,0)</f>
        <v>0</v>
      </c>
      <c r="O4241" s="4" t="n">
        <f aca="false">L4241-M4241-N4241</f>
        <v>569.208</v>
      </c>
      <c r="P4241" s="16" t="n">
        <f aca="false">IF(L4241&gt;0,O4241/L4241,"")</f>
        <v>0.2</v>
      </c>
    </row>
    <row r="4242" customFormat="false" ht="15" hidden="false" customHeight="false" outlineLevel="0" collapsed="false">
      <c r="A4242" s="2" t="str">
        <f aca="false">RAW_DATA!A4238</f>
        <v>ORD-104237</v>
      </c>
      <c r="B4242" s="2" t="str">
        <f aca="false">RAW_DATA!B4238</f>
        <v>CUST-8239</v>
      </c>
      <c r="C4242" s="2" t="str">
        <f aca="false">RAW_DATA!C4238</f>
        <v>Kids</v>
      </c>
      <c r="D4242" s="2" t="str">
        <f aca="false">RAW_DATA!D4238</f>
        <v>KID-UNIFORM-001</v>
      </c>
      <c r="E4242" s="14" t="str">
        <f aca="false">RAW_DATA!E4238</f>
        <v>2024-01-04</v>
      </c>
      <c r="F4242" s="14" t="str">
        <f aca="false">RAW_DATA!F4238</f>
        <v>2024-01-06</v>
      </c>
      <c r="G4242" s="2" t="str">
        <f aca="false">RAW_DATA!G4238</f>
        <v>Sudurpashchim</v>
      </c>
      <c r="H4242" s="4" t="n">
        <f aca="false">RAW_DATA!H4238</f>
        <v>5168</v>
      </c>
      <c r="I4242" s="5" t="n">
        <f aca="false">RAW_DATA!I4238</f>
        <v>5</v>
      </c>
      <c r="J4242" s="2" t="str">
        <f aca="false">RAW_DATA!J4238</f>
        <v>No</v>
      </c>
      <c r="K4242" s="15" t="n">
        <f aca="false">IF(AND(F4242&lt;&gt;"",E4242&lt;&gt;""),DATEVALUE(F4242)-DATEVALUE(E4242),"")</f>
        <v>2</v>
      </c>
      <c r="L4242" s="4" t="n">
        <f aca="false">H4242*(1-I4242/100)</f>
        <v>4909.6</v>
      </c>
      <c r="M4242" s="4" t="n">
        <f aca="false">H4242*CALCULATIONS!$B$2</f>
        <v>3100.8</v>
      </c>
      <c r="N4242" s="4" t="n">
        <f aca="false">IF(J4242="Yes",H4242*CALCULATIONS!$B$3,0)</f>
        <v>0</v>
      </c>
      <c r="O4242" s="4" t="n">
        <f aca="false">L4242-M4242-N4242</f>
        <v>1808.8</v>
      </c>
      <c r="P4242" s="16" t="n">
        <f aca="false">IF(L4242&gt;0,O4242/L4242,"")</f>
        <v>0.368421052631579</v>
      </c>
    </row>
    <row r="4243" customFormat="false" ht="15" hidden="false" customHeight="false" outlineLevel="0" collapsed="false">
      <c r="A4243" s="2" t="str">
        <f aca="false">RAW_DATA!A4239</f>
        <v>ORD-104238</v>
      </c>
      <c r="B4243" s="2" t="str">
        <f aca="false">RAW_DATA!B4239</f>
        <v>CUST-2930</v>
      </c>
      <c r="C4243" s="2" t="str">
        <f aca="false">RAW_DATA!C4239</f>
        <v>Men</v>
      </c>
      <c r="D4243" s="2" t="str">
        <f aca="false">RAW_DATA!D4239</f>
        <v>MEN-KURTA-001</v>
      </c>
      <c r="E4243" s="14" t="str">
        <f aca="false">RAW_DATA!E4239</f>
        <v>2024-03-11</v>
      </c>
      <c r="F4243" s="14" t="str">
        <f aca="false">RAW_DATA!F4239</f>
        <v>2024-03-17</v>
      </c>
      <c r="G4243" s="2" t="str">
        <f aca="false">RAW_DATA!G4239</f>
        <v>Sudurpashchim</v>
      </c>
      <c r="H4243" s="4" t="n">
        <f aca="false">RAW_DATA!H4239</f>
        <v>13982.79</v>
      </c>
      <c r="I4243" s="5" t="n">
        <f aca="false">RAW_DATA!I4239</f>
        <v>5</v>
      </c>
      <c r="J4243" s="2" t="str">
        <f aca="false">RAW_DATA!J4239</f>
        <v>No</v>
      </c>
      <c r="K4243" s="15" t="n">
        <f aca="false">IF(AND(F4243&lt;&gt;"",E4243&lt;&gt;""),DATEVALUE(F4243)-DATEVALUE(E4243),"")</f>
        <v>6</v>
      </c>
      <c r="L4243" s="4" t="n">
        <f aca="false">H4243*(1-I4243/100)</f>
        <v>13283.6505</v>
      </c>
      <c r="M4243" s="4" t="n">
        <f aca="false">H4243*CALCULATIONS!$B$2</f>
        <v>8389.674</v>
      </c>
      <c r="N4243" s="4" t="n">
        <f aca="false">IF(J4243="Yes",H4243*CALCULATIONS!$B$3,0)</f>
        <v>0</v>
      </c>
      <c r="O4243" s="4" t="n">
        <f aca="false">L4243-M4243-N4243</f>
        <v>4893.9765</v>
      </c>
      <c r="P4243" s="16" t="n">
        <f aca="false">IF(L4243&gt;0,O4243/L4243,"")</f>
        <v>0.368421052631579</v>
      </c>
    </row>
    <row r="4244" customFormat="false" ht="15" hidden="false" customHeight="false" outlineLevel="0" collapsed="false">
      <c r="A4244" s="2" t="str">
        <f aca="false">RAW_DATA!A4240</f>
        <v>ORD-104239</v>
      </c>
      <c r="B4244" s="2" t="str">
        <f aca="false">RAW_DATA!B4240</f>
        <v>CUST-4166</v>
      </c>
      <c r="C4244" s="2" t="str">
        <f aca="false">RAW_DATA!C4240</f>
        <v>Kids</v>
      </c>
      <c r="D4244" s="2" t="str">
        <f aca="false">RAW_DATA!D4240</f>
        <v>KID-ONESIE-001</v>
      </c>
      <c r="E4244" s="14" t="str">
        <f aca="false">RAW_DATA!E4240</f>
        <v>2024-02-25</v>
      </c>
      <c r="F4244" s="14" t="str">
        <f aca="false">RAW_DATA!F4240</f>
        <v>2024-02-27</v>
      </c>
      <c r="G4244" s="2" t="str">
        <f aca="false">RAW_DATA!G4240</f>
        <v>Sudurpashchim</v>
      </c>
      <c r="H4244" s="4" t="n">
        <f aca="false">RAW_DATA!H4240</f>
        <v>657.79</v>
      </c>
      <c r="I4244" s="5" t="n">
        <f aca="false">RAW_DATA!I4240</f>
        <v>5</v>
      </c>
      <c r="J4244" s="2" t="str">
        <f aca="false">RAW_DATA!J4240</f>
        <v>Yes</v>
      </c>
      <c r="K4244" s="15" t="n">
        <f aca="false">IF(AND(F4244&lt;&gt;"",E4244&lt;&gt;""),DATEVALUE(F4244)-DATEVALUE(E4244),"")</f>
        <v>2</v>
      </c>
      <c r="L4244" s="4" t="n">
        <f aca="false">H4244*(1-I4244/100)</f>
        <v>624.9005</v>
      </c>
      <c r="M4244" s="4" t="n">
        <f aca="false">H4244*CALCULATIONS!$B$2</f>
        <v>394.674</v>
      </c>
      <c r="N4244" s="4" t="n">
        <f aca="false">IF(J4244="Yes",H4244*CALCULATIONS!$B$3,0)</f>
        <v>131.558</v>
      </c>
      <c r="O4244" s="4" t="n">
        <f aca="false">L4244-M4244-N4244</f>
        <v>98.6685</v>
      </c>
      <c r="P4244" s="16" t="n">
        <f aca="false">IF(L4244&gt;0,O4244/L4244,"")</f>
        <v>0.157894736842105</v>
      </c>
    </row>
    <row r="4245" customFormat="false" ht="15" hidden="false" customHeight="false" outlineLevel="0" collapsed="false">
      <c r="A4245" s="2" t="str">
        <f aca="false">RAW_DATA!A4241</f>
        <v>ORD-104240</v>
      </c>
      <c r="B4245" s="2" t="str">
        <f aca="false">RAW_DATA!B4241</f>
        <v>CUST-1647</v>
      </c>
      <c r="C4245" s="2" t="str">
        <f aca="false">RAW_DATA!C4241</f>
        <v>Men</v>
      </c>
      <c r="D4245" s="2" t="str">
        <f aca="false">RAW_DATA!D4241</f>
        <v>MEN-POLO-001</v>
      </c>
      <c r="E4245" s="14" t="str">
        <f aca="false">RAW_DATA!E4241</f>
        <v>2024-01-16</v>
      </c>
      <c r="F4245" s="14" t="str">
        <f aca="false">RAW_DATA!F4241</f>
        <v>2024-01-18</v>
      </c>
      <c r="G4245" s="2" t="str">
        <f aca="false">RAW_DATA!G4241</f>
        <v>Karnali</v>
      </c>
      <c r="H4245" s="4" t="n">
        <f aca="false">RAW_DATA!H4241</f>
        <v>6058.6</v>
      </c>
      <c r="I4245" s="5" t="n">
        <f aca="false">RAW_DATA!I4241</f>
        <v>30</v>
      </c>
      <c r="J4245" s="2" t="str">
        <f aca="false">RAW_DATA!J4241</f>
        <v>No</v>
      </c>
      <c r="K4245" s="15" t="n">
        <f aca="false">IF(AND(F4245&lt;&gt;"",E4245&lt;&gt;""),DATEVALUE(F4245)-DATEVALUE(E4245),"")</f>
        <v>2</v>
      </c>
      <c r="L4245" s="4" t="n">
        <f aca="false">H4245*(1-I4245/100)</f>
        <v>4241.02</v>
      </c>
      <c r="M4245" s="4" t="n">
        <f aca="false">H4245*CALCULATIONS!$B$2</f>
        <v>3635.16</v>
      </c>
      <c r="N4245" s="4" t="n">
        <f aca="false">IF(J4245="Yes",H4245*CALCULATIONS!$B$3,0)</f>
        <v>0</v>
      </c>
      <c r="O4245" s="4" t="n">
        <f aca="false">L4245-M4245-N4245</f>
        <v>605.86</v>
      </c>
      <c r="P4245" s="16" t="n">
        <f aca="false">IF(L4245&gt;0,O4245/L4245,"")</f>
        <v>0.142857142857143</v>
      </c>
    </row>
    <row r="4246" customFormat="false" ht="15" hidden="false" customHeight="false" outlineLevel="0" collapsed="false">
      <c r="A4246" s="2" t="str">
        <f aca="false">RAW_DATA!A4242</f>
        <v>ORD-104241</v>
      </c>
      <c r="B4246" s="2" t="str">
        <f aca="false">RAW_DATA!B4242</f>
        <v>CUST-5475</v>
      </c>
      <c r="C4246" s="2" t="str">
        <f aca="false">RAW_DATA!C4242</f>
        <v>Men</v>
      </c>
      <c r="D4246" s="2" t="str">
        <f aca="false">RAW_DATA!D4242</f>
        <v>MEN-JEANS-001</v>
      </c>
      <c r="E4246" s="14" t="str">
        <f aca="false">RAW_DATA!E4242</f>
        <v>2024-02-03</v>
      </c>
      <c r="F4246" s="14" t="str">
        <f aca="false">RAW_DATA!F4242</f>
        <v>2024-02-10</v>
      </c>
      <c r="G4246" s="2" t="str">
        <f aca="false">RAW_DATA!G4242</f>
        <v>Madhesh</v>
      </c>
      <c r="H4246" s="4" t="n">
        <f aca="false">RAW_DATA!H4242</f>
        <v>5064.57</v>
      </c>
      <c r="I4246" s="5" t="n">
        <f aca="false">RAW_DATA!I4242</f>
        <v>15</v>
      </c>
      <c r="J4246" s="2" t="str">
        <f aca="false">RAW_DATA!J4242</f>
        <v>No</v>
      </c>
      <c r="K4246" s="15" t="n">
        <f aca="false">IF(AND(F4246&lt;&gt;"",E4246&lt;&gt;""),DATEVALUE(F4246)-DATEVALUE(E4246),"")</f>
        <v>7</v>
      </c>
      <c r="L4246" s="4" t="n">
        <f aca="false">H4246*(1-I4246/100)</f>
        <v>4304.8845</v>
      </c>
      <c r="M4246" s="4" t="n">
        <f aca="false">H4246*CALCULATIONS!$B$2</f>
        <v>3038.742</v>
      </c>
      <c r="N4246" s="4" t="n">
        <f aca="false">IF(J4246="Yes",H4246*CALCULATIONS!$B$3,0)</f>
        <v>0</v>
      </c>
      <c r="O4246" s="4" t="n">
        <f aca="false">L4246-M4246-N4246</f>
        <v>1266.1425</v>
      </c>
      <c r="P4246" s="16" t="n">
        <f aca="false">IF(L4246&gt;0,O4246/L4246,"")</f>
        <v>0.294117647058824</v>
      </c>
    </row>
    <row r="4247" customFormat="false" ht="15" hidden="false" customHeight="false" outlineLevel="0" collapsed="false">
      <c r="A4247" s="2" t="str">
        <f aca="false">RAW_DATA!A4243</f>
        <v>ORD-104242</v>
      </c>
      <c r="B4247" s="2" t="str">
        <f aca="false">RAW_DATA!B4243</f>
        <v>CUST-6761</v>
      </c>
      <c r="C4247" s="2" t="str">
        <f aca="false">RAW_DATA!C4243</f>
        <v>Kids</v>
      </c>
      <c r="D4247" s="2" t="str">
        <f aca="false">RAW_DATA!D4243</f>
        <v>KID-HOODIE-001</v>
      </c>
      <c r="E4247" s="14" t="str">
        <f aca="false">RAW_DATA!E4243</f>
        <v>2024-01-26</v>
      </c>
      <c r="F4247" s="14" t="str">
        <f aca="false">RAW_DATA!F4243</f>
        <v>2024-02-02</v>
      </c>
      <c r="G4247" s="2" t="str">
        <f aca="false">RAW_DATA!G4243</f>
        <v>Karnali</v>
      </c>
      <c r="H4247" s="4" t="n">
        <f aca="false">RAW_DATA!H4243</f>
        <v>1786.37</v>
      </c>
      <c r="I4247" s="5" t="n">
        <f aca="false">RAW_DATA!I4243</f>
        <v>25</v>
      </c>
      <c r="J4247" s="2" t="str">
        <f aca="false">RAW_DATA!J4243</f>
        <v>No</v>
      </c>
      <c r="K4247" s="15" t="n">
        <f aca="false">IF(AND(F4247&lt;&gt;"",E4247&lt;&gt;""),DATEVALUE(F4247)-DATEVALUE(E4247),"")</f>
        <v>7</v>
      </c>
      <c r="L4247" s="4" t="n">
        <f aca="false">H4247*(1-I4247/100)</f>
        <v>1339.7775</v>
      </c>
      <c r="M4247" s="4" t="n">
        <f aca="false">H4247*CALCULATIONS!$B$2</f>
        <v>1071.822</v>
      </c>
      <c r="N4247" s="4" t="n">
        <f aca="false">IF(J4247="Yes",H4247*CALCULATIONS!$B$3,0)</f>
        <v>0</v>
      </c>
      <c r="O4247" s="4" t="n">
        <f aca="false">L4247-M4247-N4247</f>
        <v>267.9555</v>
      </c>
      <c r="P4247" s="16" t="n">
        <f aca="false">IF(L4247&gt;0,O4247/L4247,"")</f>
        <v>0.2</v>
      </c>
    </row>
    <row r="4248" customFormat="false" ht="15" hidden="false" customHeight="false" outlineLevel="0" collapsed="false">
      <c r="A4248" s="2" t="str">
        <f aca="false">RAW_DATA!A4244</f>
        <v>ORD-104243</v>
      </c>
      <c r="B4248" s="2" t="str">
        <f aca="false">RAW_DATA!B4244</f>
        <v>CUST-5171</v>
      </c>
      <c r="C4248" s="2" t="str">
        <f aca="false">RAW_DATA!C4244</f>
        <v>Kids</v>
      </c>
      <c r="D4248" s="2" t="str">
        <f aca="false">RAW_DATA!D4244</f>
        <v>KID-HOODIE-001</v>
      </c>
      <c r="E4248" s="14" t="str">
        <f aca="false">RAW_DATA!E4244</f>
        <v>2024-04-09</v>
      </c>
      <c r="F4248" s="14" t="str">
        <f aca="false">RAW_DATA!F4244</f>
        <v>2024-04-16</v>
      </c>
      <c r="G4248" s="2" t="str">
        <f aca="false">RAW_DATA!G4244</f>
        <v>Gandaki</v>
      </c>
      <c r="H4248" s="4" t="n">
        <f aca="false">RAW_DATA!H4244</f>
        <v>8564.18</v>
      </c>
      <c r="I4248" s="5" t="n">
        <f aca="false">RAW_DATA!I4244</f>
        <v>20</v>
      </c>
      <c r="J4248" s="2" t="str">
        <f aca="false">RAW_DATA!J4244</f>
        <v>Yes</v>
      </c>
      <c r="K4248" s="15" t="n">
        <f aca="false">IF(AND(F4248&lt;&gt;"",E4248&lt;&gt;""),DATEVALUE(F4248)-DATEVALUE(E4248),"")</f>
        <v>7</v>
      </c>
      <c r="L4248" s="4" t="n">
        <f aca="false">H4248*(1-I4248/100)</f>
        <v>6851.344</v>
      </c>
      <c r="M4248" s="4" t="n">
        <f aca="false">H4248*CALCULATIONS!$B$2</f>
        <v>5138.508</v>
      </c>
      <c r="N4248" s="4" t="n">
        <f aca="false">IF(J4248="Yes",H4248*CALCULATIONS!$B$3,0)</f>
        <v>1712.836</v>
      </c>
      <c r="O4248" s="4" t="n">
        <f aca="false">L4248-M4248-N4248</f>
        <v>0</v>
      </c>
      <c r="P4248" s="16" t="n">
        <f aca="false">IF(L4248&gt;0,O4248/L4248,"")</f>
        <v>0</v>
      </c>
    </row>
    <row r="4249" customFormat="false" ht="15" hidden="false" customHeight="false" outlineLevel="0" collapsed="false">
      <c r="A4249" s="2" t="str">
        <f aca="false">RAW_DATA!A4245</f>
        <v>ORD-104244</v>
      </c>
      <c r="B4249" s="2" t="str">
        <f aca="false">RAW_DATA!B4245</f>
        <v>CUST-5037</v>
      </c>
      <c r="C4249" s="2" t="str">
        <f aca="false">RAW_DATA!C4245</f>
        <v>Kids</v>
      </c>
      <c r="D4249" s="2" t="str">
        <f aca="false">RAW_DATA!D4245</f>
        <v>KID-HOODIE-001</v>
      </c>
      <c r="E4249" s="14" t="str">
        <f aca="false">RAW_DATA!E4245</f>
        <v>2024-11-20</v>
      </c>
      <c r="F4249" s="14" t="str">
        <f aca="false">RAW_DATA!F4245</f>
        <v>2024-11-24</v>
      </c>
      <c r="G4249" s="2" t="str">
        <f aca="false">RAW_DATA!G4245</f>
        <v>Lumbini</v>
      </c>
      <c r="H4249" s="4" t="n">
        <f aca="false">RAW_DATA!H4245</f>
        <v>865.98</v>
      </c>
      <c r="I4249" s="5" t="n">
        <f aca="false">RAW_DATA!I4245</f>
        <v>20</v>
      </c>
      <c r="J4249" s="2" t="str">
        <f aca="false">RAW_DATA!J4245</f>
        <v>No</v>
      </c>
      <c r="K4249" s="15" t="n">
        <f aca="false">IF(AND(F4249&lt;&gt;"",E4249&lt;&gt;""),DATEVALUE(F4249)-DATEVALUE(E4249),"")</f>
        <v>4</v>
      </c>
      <c r="L4249" s="4" t="n">
        <f aca="false">H4249*(1-I4249/100)</f>
        <v>692.784</v>
      </c>
      <c r="M4249" s="4" t="n">
        <f aca="false">H4249*CALCULATIONS!$B$2</f>
        <v>519.588</v>
      </c>
      <c r="N4249" s="4" t="n">
        <f aca="false">IF(J4249="Yes",H4249*CALCULATIONS!$B$3,0)</f>
        <v>0</v>
      </c>
      <c r="O4249" s="4" t="n">
        <f aca="false">L4249-M4249-N4249</f>
        <v>173.196</v>
      </c>
      <c r="P4249" s="16" t="n">
        <f aca="false">IF(L4249&gt;0,O4249/L4249,"")</f>
        <v>0.25</v>
      </c>
    </row>
    <row r="4250" customFormat="false" ht="15" hidden="false" customHeight="false" outlineLevel="0" collapsed="false">
      <c r="A4250" s="2" t="str">
        <f aca="false">RAW_DATA!A4246</f>
        <v>ORD-104245</v>
      </c>
      <c r="B4250" s="2" t="str">
        <f aca="false">RAW_DATA!B4246</f>
        <v>CUST-5495</v>
      </c>
      <c r="C4250" s="2" t="str">
        <f aca="false">RAW_DATA!C4246</f>
        <v>Women</v>
      </c>
      <c r="D4250" s="2" t="str">
        <f aca="false">RAW_DATA!D4246</f>
        <v>WOM-CARDIGAN-001</v>
      </c>
      <c r="E4250" s="14" t="str">
        <f aca="false">RAW_DATA!E4246</f>
        <v>2024-02-21</v>
      </c>
      <c r="F4250" s="14" t="str">
        <f aca="false">RAW_DATA!F4246</f>
        <v>2024-03-07</v>
      </c>
      <c r="G4250" s="2" t="str">
        <f aca="false">RAW_DATA!G4246</f>
        <v>Bagmati</v>
      </c>
      <c r="H4250" s="4" t="n">
        <f aca="false">RAW_DATA!H4246</f>
        <v>13751.75</v>
      </c>
      <c r="I4250" s="5" t="n">
        <f aca="false">RAW_DATA!I4246</f>
        <v>0</v>
      </c>
      <c r="J4250" s="2" t="str">
        <f aca="false">RAW_DATA!J4246</f>
        <v>No</v>
      </c>
      <c r="K4250" s="15" t="n">
        <f aca="false">IF(AND(F4250&lt;&gt;"",E4250&lt;&gt;""),DATEVALUE(F4250)-DATEVALUE(E4250),"")</f>
        <v>15</v>
      </c>
      <c r="L4250" s="4" t="n">
        <f aca="false">H4250*(1-I4250/100)</f>
        <v>13751.75</v>
      </c>
      <c r="M4250" s="4" t="n">
        <f aca="false">H4250*CALCULATIONS!$B$2</f>
        <v>8251.05</v>
      </c>
      <c r="N4250" s="4" t="n">
        <f aca="false">IF(J4250="Yes",H4250*CALCULATIONS!$B$3,0)</f>
        <v>0</v>
      </c>
      <c r="O4250" s="4" t="n">
        <f aca="false">L4250-M4250-N4250</f>
        <v>5500.7</v>
      </c>
      <c r="P4250" s="16" t="n">
        <f aca="false">IF(L4250&gt;0,O4250/L4250,"")</f>
        <v>0.4</v>
      </c>
    </row>
    <row r="4251" customFormat="false" ht="15" hidden="false" customHeight="false" outlineLevel="0" collapsed="false">
      <c r="A4251" s="2" t="str">
        <f aca="false">RAW_DATA!A4247</f>
        <v>ORD-104246</v>
      </c>
      <c r="B4251" s="2" t="str">
        <f aca="false">RAW_DATA!B4247</f>
        <v>CUST-2166</v>
      </c>
      <c r="C4251" s="2" t="str">
        <f aca="false">RAW_DATA!C4247</f>
        <v>Kids</v>
      </c>
      <c r="D4251" s="2" t="str">
        <f aca="false">RAW_DATA!D4247</f>
        <v>KID-UNIFORM-001</v>
      </c>
      <c r="E4251" s="14" t="str">
        <f aca="false">RAW_DATA!E4247</f>
        <v>2024-07-24</v>
      </c>
      <c r="F4251" s="14" t="str">
        <f aca="false">RAW_DATA!F4247</f>
        <v>2024-07-29</v>
      </c>
      <c r="G4251" s="2" t="str">
        <f aca="false">RAW_DATA!G4247</f>
        <v>Lumbini</v>
      </c>
      <c r="H4251" s="4" t="n">
        <f aca="false">RAW_DATA!H4247</f>
        <v>12038.06</v>
      </c>
      <c r="I4251" s="5" t="n">
        <f aca="false">RAW_DATA!I4247</f>
        <v>15</v>
      </c>
      <c r="J4251" s="2" t="str">
        <f aca="false">RAW_DATA!J4247</f>
        <v>No</v>
      </c>
      <c r="K4251" s="15" t="n">
        <f aca="false">IF(AND(F4251&lt;&gt;"",E4251&lt;&gt;""),DATEVALUE(F4251)-DATEVALUE(E4251),"")</f>
        <v>5</v>
      </c>
      <c r="L4251" s="4" t="n">
        <f aca="false">H4251*(1-I4251/100)</f>
        <v>10232.351</v>
      </c>
      <c r="M4251" s="4" t="n">
        <f aca="false">H4251*CALCULATIONS!$B$2</f>
        <v>7222.836</v>
      </c>
      <c r="N4251" s="4" t="n">
        <f aca="false">IF(J4251="Yes",H4251*CALCULATIONS!$B$3,0)</f>
        <v>0</v>
      </c>
      <c r="O4251" s="4" t="n">
        <f aca="false">L4251-M4251-N4251</f>
        <v>3009.515</v>
      </c>
      <c r="P4251" s="16" t="n">
        <f aca="false">IF(L4251&gt;0,O4251/L4251,"")</f>
        <v>0.294117647058824</v>
      </c>
    </row>
    <row r="4252" customFormat="false" ht="15" hidden="false" customHeight="false" outlineLevel="0" collapsed="false">
      <c r="A4252" s="2" t="str">
        <f aca="false">RAW_DATA!A4248</f>
        <v>ORD-104247</v>
      </c>
      <c r="B4252" s="2" t="str">
        <f aca="false">RAW_DATA!B4248</f>
        <v>CUST-3511</v>
      </c>
      <c r="C4252" s="2" t="str">
        <f aca="false">RAW_DATA!C4248</f>
        <v>Women</v>
      </c>
      <c r="D4252" s="2" t="str">
        <f aca="false">RAW_DATA!D4248</f>
        <v>WOM-BLOUSE-001</v>
      </c>
      <c r="E4252" s="14" t="str">
        <f aca="false">RAW_DATA!E4248</f>
        <v>2024-01-15</v>
      </c>
      <c r="F4252" s="14" t="str">
        <f aca="false">RAW_DATA!F4248</f>
        <v>2024-01-17</v>
      </c>
      <c r="G4252" s="2" t="str">
        <f aca="false">RAW_DATA!G4248</f>
        <v>Bagmati</v>
      </c>
      <c r="H4252" s="4" t="n">
        <f aca="false">RAW_DATA!H4248</f>
        <v>6287.04</v>
      </c>
      <c r="I4252" s="5" t="n">
        <f aca="false">RAW_DATA!I4248</f>
        <v>20</v>
      </c>
      <c r="J4252" s="2" t="str">
        <f aca="false">RAW_DATA!J4248</f>
        <v>Yes</v>
      </c>
      <c r="K4252" s="15" t="n">
        <f aca="false">IF(AND(F4252&lt;&gt;"",E4252&lt;&gt;""),DATEVALUE(F4252)-DATEVALUE(E4252),"")</f>
        <v>2</v>
      </c>
      <c r="L4252" s="4" t="n">
        <f aca="false">H4252*(1-I4252/100)</f>
        <v>5029.632</v>
      </c>
      <c r="M4252" s="4" t="n">
        <f aca="false">H4252*CALCULATIONS!$B$2</f>
        <v>3772.224</v>
      </c>
      <c r="N4252" s="4" t="n">
        <f aca="false">IF(J4252="Yes",H4252*CALCULATIONS!$B$3,0)</f>
        <v>1257.408</v>
      </c>
      <c r="O4252" s="4" t="n">
        <f aca="false">L4252-M4252-N4252</f>
        <v>0</v>
      </c>
      <c r="P4252" s="16" t="n">
        <f aca="false">IF(L4252&gt;0,O4252/L4252,"")</f>
        <v>0</v>
      </c>
    </row>
    <row r="4253" customFormat="false" ht="15" hidden="false" customHeight="false" outlineLevel="0" collapsed="false">
      <c r="A4253" s="2" t="str">
        <f aca="false">RAW_DATA!A4249</f>
        <v>ORD-104248</v>
      </c>
      <c r="B4253" s="2" t="str">
        <f aca="false">RAW_DATA!B4249</f>
        <v>CUST-1657</v>
      </c>
      <c r="C4253" s="2" t="str">
        <f aca="false">RAW_DATA!C4249</f>
        <v>Women</v>
      </c>
      <c r="D4253" s="2" t="str">
        <f aca="false">RAW_DATA!D4249</f>
        <v>WOM-SUIT-001</v>
      </c>
      <c r="E4253" s="14" t="str">
        <f aca="false">RAW_DATA!E4249</f>
        <v>2024-09-04</v>
      </c>
      <c r="F4253" s="14" t="str">
        <f aca="false">RAW_DATA!F4249</f>
        <v>2024-09-14</v>
      </c>
      <c r="G4253" s="2" t="str">
        <f aca="false">RAW_DATA!G4249</f>
        <v>Madhesh</v>
      </c>
      <c r="H4253" s="4" t="n">
        <f aca="false">RAW_DATA!H4249</f>
        <v>1588.97</v>
      </c>
      <c r="I4253" s="5" t="n">
        <f aca="false">RAW_DATA!I4249</f>
        <v>10</v>
      </c>
      <c r="J4253" s="2" t="str">
        <f aca="false">RAW_DATA!J4249</f>
        <v>No</v>
      </c>
      <c r="K4253" s="15" t="n">
        <f aca="false">IF(AND(F4253&lt;&gt;"",E4253&lt;&gt;""),DATEVALUE(F4253)-DATEVALUE(E4253),"")</f>
        <v>10</v>
      </c>
      <c r="L4253" s="4" t="n">
        <f aca="false">H4253*(1-I4253/100)</f>
        <v>1430.073</v>
      </c>
      <c r="M4253" s="4" t="n">
        <f aca="false">H4253*CALCULATIONS!$B$2</f>
        <v>953.382</v>
      </c>
      <c r="N4253" s="4" t="n">
        <f aca="false">IF(J4253="Yes",H4253*CALCULATIONS!$B$3,0)</f>
        <v>0</v>
      </c>
      <c r="O4253" s="4" t="n">
        <f aca="false">L4253-M4253-N4253</f>
        <v>476.691</v>
      </c>
      <c r="P4253" s="16" t="n">
        <f aca="false">IF(L4253&gt;0,O4253/L4253,"")</f>
        <v>0.333333333333333</v>
      </c>
    </row>
    <row r="4254" customFormat="false" ht="15" hidden="false" customHeight="false" outlineLevel="0" collapsed="false">
      <c r="A4254" s="2" t="str">
        <f aca="false">RAW_DATA!A4250</f>
        <v>ORD-104249</v>
      </c>
      <c r="B4254" s="2" t="str">
        <f aca="false">RAW_DATA!B4250</f>
        <v>CUST-6002</v>
      </c>
      <c r="C4254" s="2" t="str">
        <f aca="false">RAW_DATA!C4250</f>
        <v>Men</v>
      </c>
      <c r="D4254" s="2" t="str">
        <f aca="false">RAW_DATA!D4250</f>
        <v>MEN-JEANS-001</v>
      </c>
      <c r="E4254" s="14" t="str">
        <f aca="false">RAW_DATA!E4250</f>
        <v>2024-12-26</v>
      </c>
      <c r="F4254" s="14" t="str">
        <f aca="false">RAW_DATA!F4250</f>
        <v>2025-01-10</v>
      </c>
      <c r="G4254" s="2" t="str">
        <f aca="false">RAW_DATA!G4250</f>
        <v>Lumbini</v>
      </c>
      <c r="H4254" s="4" t="n">
        <f aca="false">RAW_DATA!H4250</f>
        <v>560.85</v>
      </c>
      <c r="I4254" s="5" t="n">
        <f aca="false">RAW_DATA!I4250</f>
        <v>20</v>
      </c>
      <c r="J4254" s="2" t="str">
        <f aca="false">RAW_DATA!J4250</f>
        <v>No</v>
      </c>
      <c r="K4254" s="15" t="n">
        <f aca="false">IF(AND(F4254&lt;&gt;"",E4254&lt;&gt;""),DATEVALUE(F4254)-DATEVALUE(E4254),"")</f>
        <v>15</v>
      </c>
      <c r="L4254" s="4" t="n">
        <f aca="false">H4254*(1-I4254/100)</f>
        <v>448.68</v>
      </c>
      <c r="M4254" s="4" t="n">
        <f aca="false">H4254*CALCULATIONS!$B$2</f>
        <v>336.51</v>
      </c>
      <c r="N4254" s="4" t="n">
        <f aca="false">IF(J4254="Yes",H4254*CALCULATIONS!$B$3,0)</f>
        <v>0</v>
      </c>
      <c r="O4254" s="4" t="n">
        <f aca="false">L4254-M4254-N4254</f>
        <v>112.17</v>
      </c>
      <c r="P4254" s="16" t="n">
        <f aca="false">IF(L4254&gt;0,O4254/L4254,"")</f>
        <v>0.25</v>
      </c>
    </row>
    <row r="4255" customFormat="false" ht="15" hidden="false" customHeight="false" outlineLevel="0" collapsed="false">
      <c r="A4255" s="2" t="str">
        <f aca="false">RAW_DATA!A4251</f>
        <v>ORD-104250</v>
      </c>
      <c r="B4255" s="2" t="str">
        <f aca="false">RAW_DATA!B4251</f>
        <v>CUST-6788</v>
      </c>
      <c r="C4255" s="2" t="str">
        <f aca="false">RAW_DATA!C4251</f>
        <v>Women</v>
      </c>
      <c r="D4255" s="2" t="str">
        <f aca="false">RAW_DATA!D4251</f>
        <v>WOM-DRESS-001</v>
      </c>
      <c r="E4255" s="14" t="str">
        <f aca="false">RAW_DATA!E4251</f>
        <v>2024-04-07</v>
      </c>
      <c r="F4255" s="14" t="str">
        <f aca="false">RAW_DATA!F4251</f>
        <v>2024-04-15</v>
      </c>
      <c r="G4255" s="2" t="str">
        <f aca="false">RAW_DATA!G4251</f>
        <v>Madhesh</v>
      </c>
      <c r="H4255" s="4" t="n">
        <f aca="false">RAW_DATA!H4251</f>
        <v>2471.78</v>
      </c>
      <c r="I4255" s="5" t="n">
        <f aca="false">RAW_DATA!I4251</f>
        <v>25</v>
      </c>
      <c r="J4255" s="2" t="str">
        <f aca="false">RAW_DATA!J4251</f>
        <v>Yes</v>
      </c>
      <c r="K4255" s="15" t="n">
        <f aca="false">IF(AND(F4255&lt;&gt;"",E4255&lt;&gt;""),DATEVALUE(F4255)-DATEVALUE(E4255),"")</f>
        <v>8</v>
      </c>
      <c r="L4255" s="4" t="n">
        <f aca="false">H4255*(1-I4255/100)</f>
        <v>1853.835</v>
      </c>
      <c r="M4255" s="4" t="n">
        <f aca="false">H4255*CALCULATIONS!$B$2</f>
        <v>1483.068</v>
      </c>
      <c r="N4255" s="4" t="n">
        <f aca="false">IF(J4255="Yes",H4255*CALCULATIONS!$B$3,0)</f>
        <v>494.356</v>
      </c>
      <c r="O4255" s="4" t="n">
        <f aca="false">L4255-M4255-N4255</f>
        <v>-123.589</v>
      </c>
      <c r="P4255" s="16" t="n">
        <f aca="false">IF(L4255&gt;0,O4255/L4255,"")</f>
        <v>-0.0666666666666667</v>
      </c>
    </row>
    <row r="4256" customFormat="false" ht="15" hidden="false" customHeight="false" outlineLevel="0" collapsed="false">
      <c r="A4256" s="2" t="str">
        <f aca="false">RAW_DATA!A4252</f>
        <v>ORD-104251</v>
      </c>
      <c r="B4256" s="2" t="str">
        <f aca="false">RAW_DATA!B4252</f>
        <v>CUST-9225</v>
      </c>
      <c r="C4256" s="2" t="str">
        <f aca="false">RAW_DATA!C4252</f>
        <v>Women</v>
      </c>
      <c r="D4256" s="2" t="str">
        <f aca="false">RAW_DATA!D4252</f>
        <v>WOM-DRESS-001</v>
      </c>
      <c r="E4256" s="14" t="str">
        <f aca="false">RAW_DATA!E4252</f>
        <v>2024-08-30</v>
      </c>
      <c r="F4256" s="14" t="str">
        <f aca="false">RAW_DATA!F4252</f>
        <v>2024-09-07</v>
      </c>
      <c r="G4256" s="2" t="str">
        <f aca="false">RAW_DATA!G4252</f>
        <v>Gandaki</v>
      </c>
      <c r="H4256" s="4" t="n">
        <f aca="false">RAW_DATA!H4252</f>
        <v>8678.41</v>
      </c>
      <c r="I4256" s="5" t="n">
        <f aca="false">RAW_DATA!I4252</f>
        <v>20</v>
      </c>
      <c r="J4256" s="2" t="str">
        <f aca="false">RAW_DATA!J4252</f>
        <v>No</v>
      </c>
      <c r="K4256" s="15" t="n">
        <f aca="false">IF(AND(F4256&lt;&gt;"",E4256&lt;&gt;""),DATEVALUE(F4256)-DATEVALUE(E4256),"")</f>
        <v>8</v>
      </c>
      <c r="L4256" s="4" t="n">
        <f aca="false">H4256*(1-I4256/100)</f>
        <v>6942.728</v>
      </c>
      <c r="M4256" s="4" t="n">
        <f aca="false">H4256*CALCULATIONS!$B$2</f>
        <v>5207.046</v>
      </c>
      <c r="N4256" s="4" t="n">
        <f aca="false">IF(J4256="Yes",H4256*CALCULATIONS!$B$3,0)</f>
        <v>0</v>
      </c>
      <c r="O4256" s="4" t="n">
        <f aca="false">L4256-M4256-N4256</f>
        <v>1735.682</v>
      </c>
      <c r="P4256" s="16" t="n">
        <f aca="false">IF(L4256&gt;0,O4256/L4256,"")</f>
        <v>0.25</v>
      </c>
    </row>
    <row r="4257" customFormat="false" ht="15" hidden="false" customHeight="false" outlineLevel="0" collapsed="false">
      <c r="A4257" s="2" t="str">
        <f aca="false">RAW_DATA!A4253</f>
        <v>ORD-104252</v>
      </c>
      <c r="B4257" s="2" t="str">
        <f aca="false">RAW_DATA!B4253</f>
        <v>CUST-8743</v>
      </c>
      <c r="C4257" s="2" t="str">
        <f aca="false">RAW_DATA!C4253</f>
        <v>Women</v>
      </c>
      <c r="D4257" s="2" t="str">
        <f aca="false">RAW_DATA!D4253</f>
        <v>WOM-SUIT-001</v>
      </c>
      <c r="E4257" s="14" t="str">
        <f aca="false">RAW_DATA!E4253</f>
        <v>2024-04-07</v>
      </c>
      <c r="F4257" s="14" t="str">
        <f aca="false">RAW_DATA!F4253</f>
        <v>2024-04-10</v>
      </c>
      <c r="G4257" s="2" t="str">
        <f aca="false">RAW_DATA!G4253</f>
        <v>Sudurpashchim</v>
      </c>
      <c r="H4257" s="4" t="n">
        <f aca="false">RAW_DATA!H4253</f>
        <v>9311.42</v>
      </c>
      <c r="I4257" s="5" t="n">
        <f aca="false">RAW_DATA!I4253</f>
        <v>20</v>
      </c>
      <c r="J4257" s="2" t="str">
        <f aca="false">RAW_DATA!J4253</f>
        <v>No</v>
      </c>
      <c r="K4257" s="15" t="n">
        <f aca="false">IF(AND(F4257&lt;&gt;"",E4257&lt;&gt;""),DATEVALUE(F4257)-DATEVALUE(E4257),"")</f>
        <v>3</v>
      </c>
      <c r="L4257" s="4" t="n">
        <f aca="false">H4257*(1-I4257/100)</f>
        <v>7449.136</v>
      </c>
      <c r="M4257" s="4" t="n">
        <f aca="false">H4257*CALCULATIONS!$B$2</f>
        <v>5586.852</v>
      </c>
      <c r="N4257" s="4" t="n">
        <f aca="false">IF(J4257="Yes",H4257*CALCULATIONS!$B$3,0)</f>
        <v>0</v>
      </c>
      <c r="O4257" s="4" t="n">
        <f aca="false">L4257-M4257-N4257</f>
        <v>1862.284</v>
      </c>
      <c r="P4257" s="16" t="n">
        <f aca="false">IF(L4257&gt;0,O4257/L4257,"")</f>
        <v>0.25</v>
      </c>
    </row>
    <row r="4258" customFormat="false" ht="15" hidden="false" customHeight="false" outlineLevel="0" collapsed="false">
      <c r="A4258" s="2" t="str">
        <f aca="false">RAW_DATA!A4254</f>
        <v>ORD-104253</v>
      </c>
      <c r="B4258" s="2" t="str">
        <f aca="false">RAW_DATA!B4254</f>
        <v>CUST-7941</v>
      </c>
      <c r="C4258" s="2" t="str">
        <f aca="false">RAW_DATA!C4254</f>
        <v>Kids</v>
      </c>
      <c r="D4258" s="2" t="str">
        <f aca="false">RAW_DATA!D4254</f>
        <v>KID-TSHIRT-001</v>
      </c>
      <c r="E4258" s="14" t="str">
        <f aca="false">RAW_DATA!E4254</f>
        <v>2024-11-09</v>
      </c>
      <c r="F4258" s="14" t="str">
        <f aca="false">RAW_DATA!F4254</f>
        <v>2024-11-13</v>
      </c>
      <c r="G4258" s="2" t="str">
        <f aca="false">RAW_DATA!G4254</f>
        <v>Bagmati</v>
      </c>
      <c r="H4258" s="4" t="n">
        <f aca="false">RAW_DATA!H4254</f>
        <v>935.19</v>
      </c>
      <c r="I4258" s="5" t="n">
        <f aca="false">RAW_DATA!I4254</f>
        <v>10</v>
      </c>
      <c r="J4258" s="2" t="str">
        <f aca="false">RAW_DATA!J4254</f>
        <v>No</v>
      </c>
      <c r="K4258" s="15" t="n">
        <f aca="false">IF(AND(F4258&lt;&gt;"",E4258&lt;&gt;""),DATEVALUE(F4258)-DATEVALUE(E4258),"")</f>
        <v>4</v>
      </c>
      <c r="L4258" s="4" t="n">
        <f aca="false">H4258*(1-I4258/100)</f>
        <v>841.671</v>
      </c>
      <c r="M4258" s="4" t="n">
        <f aca="false">H4258*CALCULATIONS!$B$2</f>
        <v>561.114</v>
      </c>
      <c r="N4258" s="4" t="n">
        <f aca="false">IF(J4258="Yes",H4258*CALCULATIONS!$B$3,0)</f>
        <v>0</v>
      </c>
      <c r="O4258" s="4" t="n">
        <f aca="false">L4258-M4258-N4258</f>
        <v>280.557</v>
      </c>
      <c r="P4258" s="16" t="n">
        <f aca="false">IF(L4258&gt;0,O4258/L4258,"")</f>
        <v>0.333333333333333</v>
      </c>
    </row>
    <row r="4259" customFormat="false" ht="15" hidden="false" customHeight="false" outlineLevel="0" collapsed="false">
      <c r="A4259" s="2" t="str">
        <f aca="false">RAW_DATA!A4255</f>
        <v>ORD-104254</v>
      </c>
      <c r="B4259" s="2" t="str">
        <f aca="false">RAW_DATA!B4255</f>
        <v>CUST-8453</v>
      </c>
      <c r="C4259" s="2" t="str">
        <f aca="false">RAW_DATA!C4255</f>
        <v>Men</v>
      </c>
      <c r="D4259" s="2" t="str">
        <f aca="false">RAW_DATA!D4255</f>
        <v>MEN-KURTA-001</v>
      </c>
      <c r="E4259" s="14" t="str">
        <f aca="false">RAW_DATA!E4255</f>
        <v>2024-05-26</v>
      </c>
      <c r="F4259" s="14" t="str">
        <f aca="false">RAW_DATA!F4255</f>
        <v>2024-06-01</v>
      </c>
      <c r="G4259" s="2" t="str">
        <f aca="false">RAW_DATA!G4255</f>
        <v>Lumbini</v>
      </c>
      <c r="H4259" s="4" t="n">
        <f aca="false">RAW_DATA!H4255</f>
        <v>11603.97</v>
      </c>
      <c r="I4259" s="5" t="n">
        <f aca="false">RAW_DATA!I4255</f>
        <v>10</v>
      </c>
      <c r="J4259" s="2" t="str">
        <f aca="false">RAW_DATA!J4255</f>
        <v>No</v>
      </c>
      <c r="K4259" s="15" t="n">
        <f aca="false">IF(AND(F4259&lt;&gt;"",E4259&lt;&gt;""),DATEVALUE(F4259)-DATEVALUE(E4259),"")</f>
        <v>6</v>
      </c>
      <c r="L4259" s="4" t="n">
        <f aca="false">H4259*(1-I4259/100)</f>
        <v>10443.573</v>
      </c>
      <c r="M4259" s="4" t="n">
        <f aca="false">H4259*CALCULATIONS!$B$2</f>
        <v>6962.382</v>
      </c>
      <c r="N4259" s="4" t="n">
        <f aca="false">IF(J4259="Yes",H4259*CALCULATIONS!$B$3,0)</f>
        <v>0</v>
      </c>
      <c r="O4259" s="4" t="n">
        <f aca="false">L4259-M4259-N4259</f>
        <v>3481.191</v>
      </c>
      <c r="P4259" s="16" t="n">
        <f aca="false">IF(L4259&gt;0,O4259/L4259,"")</f>
        <v>0.333333333333333</v>
      </c>
    </row>
    <row r="4260" customFormat="false" ht="15" hidden="false" customHeight="false" outlineLevel="0" collapsed="false">
      <c r="A4260" s="2" t="str">
        <f aca="false">RAW_DATA!A4256</f>
        <v>ORD-104255</v>
      </c>
      <c r="B4260" s="2" t="str">
        <f aca="false">RAW_DATA!B4256</f>
        <v>CUST-2268</v>
      </c>
      <c r="C4260" s="2" t="str">
        <f aca="false">RAW_DATA!C4256</f>
        <v>Men</v>
      </c>
      <c r="D4260" s="2" t="str">
        <f aca="false">RAW_DATA!D4256</f>
        <v>MEN-CHINO-001</v>
      </c>
      <c r="E4260" s="14" t="str">
        <f aca="false">RAW_DATA!E4256</f>
        <v>2024-12-12</v>
      </c>
      <c r="F4260" s="14" t="str">
        <f aca="false">RAW_DATA!F4256</f>
        <v>2024-12-16</v>
      </c>
      <c r="G4260" s="2" t="str">
        <f aca="false">RAW_DATA!G4256</f>
        <v>Bagmati</v>
      </c>
      <c r="H4260" s="4" t="n">
        <f aca="false">RAW_DATA!H4256</f>
        <v>11502.54</v>
      </c>
      <c r="I4260" s="5" t="n">
        <f aca="false">RAW_DATA!I4256</f>
        <v>25</v>
      </c>
      <c r="J4260" s="2" t="str">
        <f aca="false">RAW_DATA!J4256</f>
        <v>No</v>
      </c>
      <c r="K4260" s="15" t="n">
        <f aca="false">IF(AND(F4260&lt;&gt;"",E4260&lt;&gt;""),DATEVALUE(F4260)-DATEVALUE(E4260),"")</f>
        <v>4</v>
      </c>
      <c r="L4260" s="4" t="n">
        <f aca="false">H4260*(1-I4260/100)</f>
        <v>8626.905</v>
      </c>
      <c r="M4260" s="4" t="n">
        <f aca="false">H4260*CALCULATIONS!$B$2</f>
        <v>6901.524</v>
      </c>
      <c r="N4260" s="4" t="n">
        <f aca="false">IF(J4260="Yes",H4260*CALCULATIONS!$B$3,0)</f>
        <v>0</v>
      </c>
      <c r="O4260" s="4" t="n">
        <f aca="false">L4260-M4260-N4260</f>
        <v>1725.381</v>
      </c>
      <c r="P4260" s="16" t="n">
        <f aca="false">IF(L4260&gt;0,O4260/L4260,"")</f>
        <v>0.2</v>
      </c>
    </row>
    <row r="4261" customFormat="false" ht="15" hidden="false" customHeight="false" outlineLevel="0" collapsed="false">
      <c r="A4261" s="2" t="str">
        <f aca="false">RAW_DATA!A4257</f>
        <v>ORD-104256</v>
      </c>
      <c r="B4261" s="2" t="str">
        <f aca="false">RAW_DATA!B4257</f>
        <v>CUST-4698</v>
      </c>
      <c r="C4261" s="2" t="str">
        <f aca="false">RAW_DATA!C4257</f>
        <v>Women</v>
      </c>
      <c r="D4261" s="2" t="str">
        <f aca="false">RAW_DATA!D4257</f>
        <v>WOM-CARDIGAN-001</v>
      </c>
      <c r="E4261" s="14" t="str">
        <f aca="false">RAW_DATA!E4257</f>
        <v>2024-03-20</v>
      </c>
      <c r="F4261" s="14" t="str">
        <f aca="false">RAW_DATA!F4257</f>
        <v>2024-03-25</v>
      </c>
      <c r="G4261" s="2" t="str">
        <f aca="false">RAW_DATA!G4257</f>
        <v>Madhesh</v>
      </c>
      <c r="H4261" s="4" t="n">
        <f aca="false">RAW_DATA!H4257</f>
        <v>6376.29</v>
      </c>
      <c r="I4261" s="5" t="n">
        <f aca="false">RAW_DATA!I4257</f>
        <v>15</v>
      </c>
      <c r="J4261" s="2" t="str">
        <f aca="false">RAW_DATA!J4257</f>
        <v>No</v>
      </c>
      <c r="K4261" s="15" t="n">
        <f aca="false">IF(AND(F4261&lt;&gt;"",E4261&lt;&gt;""),DATEVALUE(F4261)-DATEVALUE(E4261),"")</f>
        <v>5</v>
      </c>
      <c r="L4261" s="4" t="n">
        <f aca="false">H4261*(1-I4261/100)</f>
        <v>5419.8465</v>
      </c>
      <c r="M4261" s="4" t="n">
        <f aca="false">H4261*CALCULATIONS!$B$2</f>
        <v>3825.774</v>
      </c>
      <c r="N4261" s="4" t="n">
        <f aca="false">IF(J4261="Yes",H4261*CALCULATIONS!$B$3,0)</f>
        <v>0</v>
      </c>
      <c r="O4261" s="4" t="n">
        <f aca="false">L4261-M4261-N4261</f>
        <v>1594.0725</v>
      </c>
      <c r="P4261" s="16" t="n">
        <f aca="false">IF(L4261&gt;0,O4261/L4261,"")</f>
        <v>0.294117647058824</v>
      </c>
    </row>
    <row r="4262" customFormat="false" ht="15" hidden="false" customHeight="false" outlineLevel="0" collapsed="false">
      <c r="A4262" s="2" t="str">
        <f aca="false">RAW_DATA!A4258</f>
        <v>ORD-104257</v>
      </c>
      <c r="B4262" s="2" t="str">
        <f aca="false">RAW_DATA!B4258</f>
        <v>CUST-4185</v>
      </c>
      <c r="C4262" s="2" t="str">
        <f aca="false">RAW_DATA!C4258</f>
        <v>Kids</v>
      </c>
      <c r="D4262" s="2" t="str">
        <f aca="false">RAW_DATA!D4258</f>
        <v>KID-JACKET-001</v>
      </c>
      <c r="E4262" s="14" t="str">
        <f aca="false">RAW_DATA!E4258</f>
        <v>2024-01-29</v>
      </c>
      <c r="F4262" s="14" t="str">
        <f aca="false">RAW_DATA!F4258</f>
        <v>2024-02-08</v>
      </c>
      <c r="G4262" s="2" t="str">
        <f aca="false">RAW_DATA!G4258</f>
        <v>Karnali</v>
      </c>
      <c r="H4262" s="4" t="n">
        <f aca="false">RAW_DATA!H4258</f>
        <v>9646.15</v>
      </c>
      <c r="I4262" s="5" t="n">
        <f aca="false">RAW_DATA!I4258</f>
        <v>15</v>
      </c>
      <c r="J4262" s="2" t="str">
        <f aca="false">RAW_DATA!J4258</f>
        <v>No</v>
      </c>
      <c r="K4262" s="15" t="n">
        <f aca="false">IF(AND(F4262&lt;&gt;"",E4262&lt;&gt;""),DATEVALUE(F4262)-DATEVALUE(E4262),"")</f>
        <v>10</v>
      </c>
      <c r="L4262" s="4" t="n">
        <f aca="false">H4262*(1-I4262/100)</f>
        <v>8199.2275</v>
      </c>
      <c r="M4262" s="4" t="n">
        <f aca="false">H4262*CALCULATIONS!$B$2</f>
        <v>5787.69</v>
      </c>
      <c r="N4262" s="4" t="n">
        <f aca="false">IF(J4262="Yes",H4262*CALCULATIONS!$B$3,0)</f>
        <v>0</v>
      </c>
      <c r="O4262" s="4" t="n">
        <f aca="false">L4262-M4262-N4262</f>
        <v>2411.5375</v>
      </c>
      <c r="P4262" s="16" t="n">
        <f aca="false">IF(L4262&gt;0,O4262/L4262,"")</f>
        <v>0.294117647058824</v>
      </c>
    </row>
    <row r="4263" customFormat="false" ht="15" hidden="false" customHeight="false" outlineLevel="0" collapsed="false">
      <c r="A4263" s="2" t="str">
        <f aca="false">RAW_DATA!A4259</f>
        <v>ORD-104258</v>
      </c>
      <c r="B4263" s="2" t="str">
        <f aca="false">RAW_DATA!B4259</f>
        <v>CUST-5184</v>
      </c>
      <c r="C4263" s="2" t="str">
        <f aca="false">RAW_DATA!C4259</f>
        <v>Men</v>
      </c>
      <c r="D4263" s="2" t="str">
        <f aca="false">RAW_DATA!D4259</f>
        <v>MEN-SHIRT-001</v>
      </c>
      <c r="E4263" s="14" t="str">
        <f aca="false">RAW_DATA!E4259</f>
        <v>2024-02-17</v>
      </c>
      <c r="F4263" s="14" t="str">
        <f aca="false">RAW_DATA!F4259</f>
        <v>2024-02-22</v>
      </c>
      <c r="G4263" s="2" t="str">
        <f aca="false">RAW_DATA!G4259</f>
        <v>Bagmati</v>
      </c>
      <c r="H4263" s="4" t="n">
        <f aca="false">RAW_DATA!H4259</f>
        <v>13224.15</v>
      </c>
      <c r="I4263" s="5" t="n">
        <f aca="false">RAW_DATA!I4259</f>
        <v>25</v>
      </c>
      <c r="J4263" s="2" t="str">
        <f aca="false">RAW_DATA!J4259</f>
        <v>No</v>
      </c>
      <c r="K4263" s="15" t="n">
        <f aca="false">IF(AND(F4263&lt;&gt;"",E4263&lt;&gt;""),DATEVALUE(F4263)-DATEVALUE(E4263),"")</f>
        <v>5</v>
      </c>
      <c r="L4263" s="4" t="n">
        <f aca="false">H4263*(1-I4263/100)</f>
        <v>9918.1125</v>
      </c>
      <c r="M4263" s="4" t="n">
        <f aca="false">H4263*CALCULATIONS!$B$2</f>
        <v>7934.49</v>
      </c>
      <c r="N4263" s="4" t="n">
        <f aca="false">IF(J4263="Yes",H4263*CALCULATIONS!$B$3,0)</f>
        <v>0</v>
      </c>
      <c r="O4263" s="4" t="n">
        <f aca="false">L4263-M4263-N4263</f>
        <v>1983.6225</v>
      </c>
      <c r="P4263" s="16" t="n">
        <f aca="false">IF(L4263&gt;0,O4263/L4263,"")</f>
        <v>0.2</v>
      </c>
    </row>
    <row r="4264" customFormat="false" ht="15" hidden="false" customHeight="false" outlineLevel="0" collapsed="false">
      <c r="A4264" s="2" t="str">
        <f aca="false">RAW_DATA!A4260</f>
        <v>ORD-104259</v>
      </c>
      <c r="B4264" s="2" t="str">
        <f aca="false">RAW_DATA!B4260</f>
        <v>CUST-7874</v>
      </c>
      <c r="C4264" s="2" t="str">
        <f aca="false">RAW_DATA!C4260</f>
        <v>Kids</v>
      </c>
      <c r="D4264" s="2" t="str">
        <f aca="false">RAW_DATA!D4260</f>
        <v>KID-UNIFORM-001</v>
      </c>
      <c r="E4264" s="14" t="str">
        <f aca="false">RAW_DATA!E4260</f>
        <v>2024-07-24</v>
      </c>
      <c r="F4264" s="14" t="str">
        <f aca="false">RAW_DATA!F4260</f>
        <v>2024-07-27</v>
      </c>
      <c r="G4264" s="2" t="str">
        <f aca="false">RAW_DATA!G4260</f>
        <v>Bagmati</v>
      </c>
      <c r="H4264" s="4" t="n">
        <f aca="false">RAW_DATA!H4260</f>
        <v>6526.23</v>
      </c>
      <c r="I4264" s="5" t="n">
        <f aca="false">RAW_DATA!I4260</f>
        <v>30</v>
      </c>
      <c r="J4264" s="2" t="str">
        <f aca="false">RAW_DATA!J4260</f>
        <v>No</v>
      </c>
      <c r="K4264" s="15" t="n">
        <f aca="false">IF(AND(F4264&lt;&gt;"",E4264&lt;&gt;""),DATEVALUE(F4264)-DATEVALUE(E4264),"")</f>
        <v>3</v>
      </c>
      <c r="L4264" s="4" t="n">
        <f aca="false">H4264*(1-I4264/100)</f>
        <v>4568.361</v>
      </c>
      <c r="M4264" s="4" t="n">
        <f aca="false">H4264*CALCULATIONS!$B$2</f>
        <v>3915.738</v>
      </c>
      <c r="N4264" s="4" t="n">
        <f aca="false">IF(J4264="Yes",H4264*CALCULATIONS!$B$3,0)</f>
        <v>0</v>
      </c>
      <c r="O4264" s="4" t="n">
        <f aca="false">L4264-M4264-N4264</f>
        <v>652.623</v>
      </c>
      <c r="P4264" s="16" t="n">
        <f aca="false">IF(L4264&gt;0,O4264/L4264,"")</f>
        <v>0.142857142857143</v>
      </c>
    </row>
    <row r="4265" customFormat="false" ht="15" hidden="false" customHeight="false" outlineLevel="0" collapsed="false">
      <c r="A4265" s="2" t="str">
        <f aca="false">RAW_DATA!A4261</f>
        <v>ORD-104260</v>
      </c>
      <c r="B4265" s="2" t="str">
        <f aca="false">RAW_DATA!B4261</f>
        <v>CUST-2920</v>
      </c>
      <c r="C4265" s="2" t="str">
        <f aca="false">RAW_DATA!C4261</f>
        <v>Men</v>
      </c>
      <c r="D4265" s="2" t="str">
        <f aca="false">RAW_DATA!D4261</f>
        <v>MEN-JEANS-002</v>
      </c>
      <c r="E4265" s="14" t="str">
        <f aca="false">RAW_DATA!E4261</f>
        <v>2024-05-21</v>
      </c>
      <c r="F4265" s="14" t="str">
        <f aca="false">RAW_DATA!F4261</f>
        <v>2024-05-25</v>
      </c>
      <c r="G4265" s="2" t="str">
        <f aca="false">RAW_DATA!G4261</f>
        <v>Bagmati</v>
      </c>
      <c r="H4265" s="4" t="n">
        <f aca="false">RAW_DATA!H4261</f>
        <v>966.24</v>
      </c>
      <c r="I4265" s="5" t="n">
        <f aca="false">RAW_DATA!I4261</f>
        <v>15</v>
      </c>
      <c r="J4265" s="2" t="str">
        <f aca="false">RAW_DATA!J4261</f>
        <v>No</v>
      </c>
      <c r="K4265" s="15" t="n">
        <f aca="false">IF(AND(F4265&lt;&gt;"",E4265&lt;&gt;""),DATEVALUE(F4265)-DATEVALUE(E4265),"")</f>
        <v>4</v>
      </c>
      <c r="L4265" s="4" t="n">
        <f aca="false">H4265*(1-I4265/100)</f>
        <v>821.304</v>
      </c>
      <c r="M4265" s="4" t="n">
        <f aca="false">H4265*CALCULATIONS!$B$2</f>
        <v>579.744</v>
      </c>
      <c r="N4265" s="4" t="n">
        <f aca="false">IF(J4265="Yes",H4265*CALCULATIONS!$B$3,0)</f>
        <v>0</v>
      </c>
      <c r="O4265" s="4" t="n">
        <f aca="false">L4265-M4265-N4265</f>
        <v>241.56</v>
      </c>
      <c r="P4265" s="16" t="n">
        <f aca="false">IF(L4265&gt;0,O4265/L4265,"")</f>
        <v>0.294117647058824</v>
      </c>
    </row>
    <row r="4266" customFormat="false" ht="15" hidden="false" customHeight="false" outlineLevel="0" collapsed="false">
      <c r="A4266" s="2" t="str">
        <f aca="false">RAW_DATA!A4262</f>
        <v>ORD-104261</v>
      </c>
      <c r="B4266" s="2" t="str">
        <f aca="false">RAW_DATA!B4262</f>
        <v>CUST-6562</v>
      </c>
      <c r="C4266" s="2" t="str">
        <f aca="false">RAW_DATA!C4262</f>
        <v>Women</v>
      </c>
      <c r="D4266" s="2" t="str">
        <f aca="false">RAW_DATA!D4262</f>
        <v>WOM-JEANS-001</v>
      </c>
      <c r="E4266" s="14" t="str">
        <f aca="false">RAW_DATA!E4262</f>
        <v>2024-03-16</v>
      </c>
      <c r="F4266" s="14" t="str">
        <f aca="false">RAW_DATA!F4262</f>
        <v>2024-03-18</v>
      </c>
      <c r="G4266" s="2" t="str">
        <f aca="false">RAW_DATA!G4262</f>
        <v>Bagmati</v>
      </c>
      <c r="H4266" s="4" t="n">
        <f aca="false">RAW_DATA!H4262</f>
        <v>4712.11</v>
      </c>
      <c r="I4266" s="5" t="n">
        <f aca="false">RAW_DATA!I4262</f>
        <v>30</v>
      </c>
      <c r="J4266" s="2" t="str">
        <f aca="false">RAW_DATA!J4262</f>
        <v>Yes</v>
      </c>
      <c r="K4266" s="15" t="n">
        <f aca="false">IF(AND(F4266&lt;&gt;"",E4266&lt;&gt;""),DATEVALUE(F4266)-DATEVALUE(E4266),"")</f>
        <v>2</v>
      </c>
      <c r="L4266" s="4" t="n">
        <f aca="false">H4266*(1-I4266/100)</f>
        <v>3298.477</v>
      </c>
      <c r="M4266" s="4" t="n">
        <f aca="false">H4266*CALCULATIONS!$B$2</f>
        <v>2827.266</v>
      </c>
      <c r="N4266" s="4" t="n">
        <f aca="false">IF(J4266="Yes",H4266*CALCULATIONS!$B$3,0)</f>
        <v>942.422</v>
      </c>
      <c r="O4266" s="4" t="n">
        <f aca="false">L4266-M4266-N4266</f>
        <v>-471.211</v>
      </c>
      <c r="P4266" s="16" t="n">
        <f aca="false">IF(L4266&gt;0,O4266/L4266,"")</f>
        <v>-0.142857142857143</v>
      </c>
    </row>
    <row r="4267" customFormat="false" ht="15" hidden="false" customHeight="false" outlineLevel="0" collapsed="false">
      <c r="A4267" s="2" t="str">
        <f aca="false">RAW_DATA!A4263</f>
        <v>ORD-104262</v>
      </c>
      <c r="B4267" s="2" t="str">
        <f aca="false">RAW_DATA!B4263</f>
        <v>CUST-2327</v>
      </c>
      <c r="C4267" s="2" t="str">
        <f aca="false">RAW_DATA!C4263</f>
        <v>Men</v>
      </c>
      <c r="D4267" s="2" t="str">
        <f aca="false">RAW_DATA!D4263</f>
        <v>MEN-KURTA-001</v>
      </c>
      <c r="E4267" s="14" t="str">
        <f aca="false">RAW_DATA!E4263</f>
        <v>2024-11-24</v>
      </c>
      <c r="F4267" s="14" t="str">
        <f aca="false">RAW_DATA!F4263</f>
        <v>2024-11-28</v>
      </c>
      <c r="G4267" s="2" t="str">
        <f aca="false">RAW_DATA!G4263</f>
        <v>Bagmati</v>
      </c>
      <c r="H4267" s="4" t="n">
        <f aca="false">RAW_DATA!H4263</f>
        <v>5320.52</v>
      </c>
      <c r="I4267" s="5" t="n">
        <f aca="false">RAW_DATA!I4263</f>
        <v>20</v>
      </c>
      <c r="J4267" s="2" t="str">
        <f aca="false">RAW_DATA!J4263</f>
        <v>No</v>
      </c>
      <c r="K4267" s="15" t="n">
        <f aca="false">IF(AND(F4267&lt;&gt;"",E4267&lt;&gt;""),DATEVALUE(F4267)-DATEVALUE(E4267),"")</f>
        <v>4</v>
      </c>
      <c r="L4267" s="4" t="n">
        <f aca="false">H4267*(1-I4267/100)</f>
        <v>4256.416</v>
      </c>
      <c r="M4267" s="4" t="n">
        <f aca="false">H4267*CALCULATIONS!$B$2</f>
        <v>3192.312</v>
      </c>
      <c r="N4267" s="4" t="n">
        <f aca="false">IF(J4267="Yes",H4267*CALCULATIONS!$B$3,0)</f>
        <v>0</v>
      </c>
      <c r="O4267" s="4" t="n">
        <f aca="false">L4267-M4267-N4267</f>
        <v>1064.104</v>
      </c>
      <c r="P4267" s="16" t="n">
        <f aca="false">IF(L4267&gt;0,O4267/L4267,"")</f>
        <v>0.25</v>
      </c>
    </row>
    <row r="4268" customFormat="false" ht="15" hidden="false" customHeight="false" outlineLevel="0" collapsed="false">
      <c r="A4268" s="2" t="str">
        <f aca="false">RAW_DATA!A4264</f>
        <v>ORD-104263</v>
      </c>
      <c r="B4268" s="2" t="str">
        <f aca="false">RAW_DATA!B4264</f>
        <v>CUST-7014</v>
      </c>
      <c r="C4268" s="2" t="str">
        <f aca="false">RAW_DATA!C4264</f>
        <v>Women</v>
      </c>
      <c r="D4268" s="2" t="str">
        <f aca="false">RAW_DATA!D4264</f>
        <v>WOM-CARDIGAN-001</v>
      </c>
      <c r="E4268" s="14" t="str">
        <f aca="false">RAW_DATA!E4264</f>
        <v>2024-06-02</v>
      </c>
      <c r="F4268" s="14" t="str">
        <f aca="false">RAW_DATA!F4264</f>
        <v>2024-06-07</v>
      </c>
      <c r="G4268" s="2" t="str">
        <f aca="false">RAW_DATA!G4264</f>
        <v>Lumbini</v>
      </c>
      <c r="H4268" s="4" t="n">
        <f aca="false">RAW_DATA!H4264</f>
        <v>12916.26</v>
      </c>
      <c r="I4268" s="5" t="n">
        <f aca="false">RAW_DATA!I4264</f>
        <v>5</v>
      </c>
      <c r="J4268" s="2" t="str">
        <f aca="false">RAW_DATA!J4264</f>
        <v>No</v>
      </c>
      <c r="K4268" s="15" t="n">
        <f aca="false">IF(AND(F4268&lt;&gt;"",E4268&lt;&gt;""),DATEVALUE(F4268)-DATEVALUE(E4268),"")</f>
        <v>5</v>
      </c>
      <c r="L4268" s="4" t="n">
        <f aca="false">H4268*(1-I4268/100)</f>
        <v>12270.447</v>
      </c>
      <c r="M4268" s="4" t="n">
        <f aca="false">H4268*CALCULATIONS!$B$2</f>
        <v>7749.756</v>
      </c>
      <c r="N4268" s="4" t="n">
        <f aca="false">IF(J4268="Yes",H4268*CALCULATIONS!$B$3,0)</f>
        <v>0</v>
      </c>
      <c r="O4268" s="4" t="n">
        <f aca="false">L4268-M4268-N4268</f>
        <v>4520.691</v>
      </c>
      <c r="P4268" s="16" t="n">
        <f aca="false">IF(L4268&gt;0,O4268/L4268,"")</f>
        <v>0.368421052631579</v>
      </c>
    </row>
    <row r="4269" customFormat="false" ht="15" hidden="false" customHeight="false" outlineLevel="0" collapsed="false">
      <c r="A4269" s="2" t="str">
        <f aca="false">RAW_DATA!A4265</f>
        <v>ORD-104264</v>
      </c>
      <c r="B4269" s="2" t="str">
        <f aca="false">RAW_DATA!B4265</f>
        <v>CUST-5123</v>
      </c>
      <c r="C4269" s="2" t="str">
        <f aca="false">RAW_DATA!C4265</f>
        <v>Men</v>
      </c>
      <c r="D4269" s="2" t="str">
        <f aca="false">RAW_DATA!D4265</f>
        <v>MEN-KURTA-001</v>
      </c>
      <c r="E4269" s="14" t="str">
        <f aca="false">RAW_DATA!E4265</f>
        <v>2024-09-08</v>
      </c>
      <c r="F4269" s="14" t="str">
        <f aca="false">RAW_DATA!F4265</f>
        <v>2024-09-15</v>
      </c>
      <c r="G4269" s="2" t="str">
        <f aca="false">RAW_DATA!G4265</f>
        <v>Bagmati</v>
      </c>
      <c r="H4269" s="4" t="n">
        <f aca="false">RAW_DATA!H4265</f>
        <v>4460.11</v>
      </c>
      <c r="I4269" s="5" t="n">
        <f aca="false">RAW_DATA!I4265</f>
        <v>15</v>
      </c>
      <c r="J4269" s="2" t="str">
        <f aca="false">RAW_DATA!J4265</f>
        <v>Yes</v>
      </c>
      <c r="K4269" s="15" t="n">
        <f aca="false">IF(AND(F4269&lt;&gt;"",E4269&lt;&gt;""),DATEVALUE(F4269)-DATEVALUE(E4269),"")</f>
        <v>7</v>
      </c>
      <c r="L4269" s="4" t="n">
        <f aca="false">H4269*(1-I4269/100)</f>
        <v>3791.0935</v>
      </c>
      <c r="M4269" s="4" t="n">
        <f aca="false">H4269*CALCULATIONS!$B$2</f>
        <v>2676.066</v>
      </c>
      <c r="N4269" s="4" t="n">
        <f aca="false">IF(J4269="Yes",H4269*CALCULATIONS!$B$3,0)</f>
        <v>892.022</v>
      </c>
      <c r="O4269" s="4" t="n">
        <f aca="false">L4269-M4269-N4269</f>
        <v>223.0055</v>
      </c>
      <c r="P4269" s="16" t="n">
        <f aca="false">IF(L4269&gt;0,O4269/L4269,"")</f>
        <v>0.0588235294117647</v>
      </c>
    </row>
    <row r="4270" customFormat="false" ht="15" hidden="false" customHeight="false" outlineLevel="0" collapsed="false">
      <c r="A4270" s="2" t="str">
        <f aca="false">RAW_DATA!A4266</f>
        <v>ORD-104265</v>
      </c>
      <c r="B4270" s="2" t="str">
        <f aca="false">RAW_DATA!B4266</f>
        <v>CUST-4347</v>
      </c>
      <c r="C4270" s="2" t="str">
        <f aca="false">RAW_DATA!C4266</f>
        <v>Women</v>
      </c>
      <c r="D4270" s="2" t="str">
        <f aca="false">RAW_DATA!D4266</f>
        <v>WOM-JEANS-001</v>
      </c>
      <c r="E4270" s="14" t="str">
        <f aca="false">RAW_DATA!E4266</f>
        <v>2024-08-14</v>
      </c>
      <c r="F4270" s="14" t="str">
        <f aca="false">RAW_DATA!F4266</f>
        <v>2024-08-17</v>
      </c>
      <c r="G4270" s="2" t="str">
        <f aca="false">RAW_DATA!G4266</f>
        <v>Bagmati</v>
      </c>
      <c r="H4270" s="4" t="n">
        <f aca="false">RAW_DATA!H4266</f>
        <v>13237.41</v>
      </c>
      <c r="I4270" s="5" t="n">
        <f aca="false">RAW_DATA!I4266</f>
        <v>20</v>
      </c>
      <c r="J4270" s="2" t="str">
        <f aca="false">RAW_DATA!J4266</f>
        <v>No</v>
      </c>
      <c r="K4270" s="15" t="n">
        <f aca="false">IF(AND(F4270&lt;&gt;"",E4270&lt;&gt;""),DATEVALUE(F4270)-DATEVALUE(E4270),"")</f>
        <v>3</v>
      </c>
      <c r="L4270" s="4" t="n">
        <f aca="false">H4270*(1-I4270/100)</f>
        <v>10589.928</v>
      </c>
      <c r="M4270" s="4" t="n">
        <f aca="false">H4270*CALCULATIONS!$B$2</f>
        <v>7942.446</v>
      </c>
      <c r="N4270" s="4" t="n">
        <f aca="false">IF(J4270="Yes",H4270*CALCULATIONS!$B$3,0)</f>
        <v>0</v>
      </c>
      <c r="O4270" s="4" t="n">
        <f aca="false">L4270-M4270-N4270</f>
        <v>2647.482</v>
      </c>
      <c r="P4270" s="16" t="n">
        <f aca="false">IF(L4270&gt;0,O4270/L4270,"")</f>
        <v>0.25</v>
      </c>
    </row>
    <row r="4271" customFormat="false" ht="15" hidden="false" customHeight="false" outlineLevel="0" collapsed="false">
      <c r="A4271" s="2" t="str">
        <f aca="false">RAW_DATA!A4267</f>
        <v>ORD-104266</v>
      </c>
      <c r="B4271" s="2" t="str">
        <f aca="false">RAW_DATA!B4267</f>
        <v>CUST-4929</v>
      </c>
      <c r="C4271" s="2" t="str">
        <f aca="false">RAW_DATA!C4267</f>
        <v>Men</v>
      </c>
      <c r="D4271" s="2" t="str">
        <f aca="false">RAW_DATA!D4267</f>
        <v>MEN-KURTA-001</v>
      </c>
      <c r="E4271" s="14" t="str">
        <f aca="false">RAW_DATA!E4267</f>
        <v>2024-11-26</v>
      </c>
      <c r="F4271" s="14" t="str">
        <f aca="false">RAW_DATA!F4267</f>
        <v>2024-12-02</v>
      </c>
      <c r="G4271" s="2" t="str">
        <f aca="false">RAW_DATA!G4267</f>
        <v>Gandaki</v>
      </c>
      <c r="H4271" s="4" t="n">
        <f aca="false">RAW_DATA!H4267</f>
        <v>5932.53</v>
      </c>
      <c r="I4271" s="5" t="n">
        <f aca="false">RAW_DATA!I4267</f>
        <v>15</v>
      </c>
      <c r="J4271" s="2" t="str">
        <f aca="false">RAW_DATA!J4267</f>
        <v>Yes</v>
      </c>
      <c r="K4271" s="15" t="n">
        <f aca="false">IF(AND(F4271&lt;&gt;"",E4271&lt;&gt;""),DATEVALUE(F4271)-DATEVALUE(E4271),"")</f>
        <v>6</v>
      </c>
      <c r="L4271" s="4" t="n">
        <f aca="false">H4271*(1-I4271/100)</f>
        <v>5042.6505</v>
      </c>
      <c r="M4271" s="4" t="n">
        <f aca="false">H4271*CALCULATIONS!$B$2</f>
        <v>3559.518</v>
      </c>
      <c r="N4271" s="4" t="n">
        <f aca="false">IF(J4271="Yes",H4271*CALCULATIONS!$B$3,0)</f>
        <v>1186.506</v>
      </c>
      <c r="O4271" s="4" t="n">
        <f aca="false">L4271-M4271-N4271</f>
        <v>296.6265</v>
      </c>
      <c r="P4271" s="16" t="n">
        <f aca="false">IF(L4271&gt;0,O4271/L4271,"")</f>
        <v>0.0588235294117647</v>
      </c>
    </row>
    <row r="4272" customFormat="false" ht="15" hidden="false" customHeight="false" outlineLevel="0" collapsed="false">
      <c r="A4272" s="2" t="str">
        <f aca="false">RAW_DATA!A4268</f>
        <v>ORD-104267</v>
      </c>
      <c r="B4272" s="2" t="str">
        <f aca="false">RAW_DATA!B4268</f>
        <v>CUST-9667</v>
      </c>
      <c r="C4272" s="2" t="str">
        <f aca="false">RAW_DATA!C4268</f>
        <v>Kids</v>
      </c>
      <c r="D4272" s="2" t="str">
        <f aca="false">RAW_DATA!D4268</f>
        <v>KID-TSHIRT-001</v>
      </c>
      <c r="E4272" s="14" t="str">
        <f aca="false">RAW_DATA!E4268</f>
        <v>2024-07-07</v>
      </c>
      <c r="F4272" s="14" t="str">
        <f aca="false">RAW_DATA!F4268</f>
        <v>2024-07-22</v>
      </c>
      <c r="G4272" s="2" t="str">
        <f aca="false">RAW_DATA!G4268</f>
        <v>Madhesh</v>
      </c>
      <c r="H4272" s="4" t="n">
        <f aca="false">RAW_DATA!H4268</f>
        <v>2228.83</v>
      </c>
      <c r="I4272" s="5" t="n">
        <f aca="false">RAW_DATA!I4268</f>
        <v>30</v>
      </c>
      <c r="J4272" s="2" t="str">
        <f aca="false">RAW_DATA!J4268</f>
        <v>No</v>
      </c>
      <c r="K4272" s="15" t="n">
        <f aca="false">IF(AND(F4272&lt;&gt;"",E4272&lt;&gt;""),DATEVALUE(F4272)-DATEVALUE(E4272),"")</f>
        <v>15</v>
      </c>
      <c r="L4272" s="4" t="n">
        <f aca="false">H4272*(1-I4272/100)</f>
        <v>1560.181</v>
      </c>
      <c r="M4272" s="4" t="n">
        <f aca="false">H4272*CALCULATIONS!$B$2</f>
        <v>1337.298</v>
      </c>
      <c r="N4272" s="4" t="n">
        <f aca="false">IF(J4272="Yes",H4272*CALCULATIONS!$B$3,0)</f>
        <v>0</v>
      </c>
      <c r="O4272" s="4" t="n">
        <f aca="false">L4272-M4272-N4272</f>
        <v>222.883</v>
      </c>
      <c r="P4272" s="16" t="n">
        <f aca="false">IF(L4272&gt;0,O4272/L4272,"")</f>
        <v>0.142857142857143</v>
      </c>
    </row>
    <row r="4273" customFormat="false" ht="15" hidden="false" customHeight="false" outlineLevel="0" collapsed="false">
      <c r="A4273" s="2" t="str">
        <f aca="false">RAW_DATA!A4269</f>
        <v>ORD-104268</v>
      </c>
      <c r="B4273" s="2" t="str">
        <f aca="false">RAW_DATA!B4269</f>
        <v>CUST-8627</v>
      </c>
      <c r="C4273" s="2" t="str">
        <f aca="false">RAW_DATA!C4269</f>
        <v>Men</v>
      </c>
      <c r="D4273" s="2" t="str">
        <f aca="false">RAW_DATA!D4269</f>
        <v>MEN-JACKET-001</v>
      </c>
      <c r="E4273" s="14" t="str">
        <f aca="false">RAW_DATA!E4269</f>
        <v>2024-12-17</v>
      </c>
      <c r="F4273" s="14" t="str">
        <f aca="false">RAW_DATA!F4269</f>
        <v>2024-12-28</v>
      </c>
      <c r="G4273" s="2" t="str">
        <f aca="false">RAW_DATA!G4269</f>
        <v>Madhesh</v>
      </c>
      <c r="H4273" s="4" t="n">
        <f aca="false">RAW_DATA!H4269</f>
        <v>3072.62</v>
      </c>
      <c r="I4273" s="5" t="n">
        <f aca="false">RAW_DATA!I4269</f>
        <v>20</v>
      </c>
      <c r="J4273" s="2" t="str">
        <f aca="false">RAW_DATA!J4269</f>
        <v>Yes</v>
      </c>
      <c r="K4273" s="15" t="n">
        <f aca="false">IF(AND(F4273&lt;&gt;"",E4273&lt;&gt;""),DATEVALUE(F4273)-DATEVALUE(E4273),"")</f>
        <v>11</v>
      </c>
      <c r="L4273" s="4" t="n">
        <f aca="false">H4273*(1-I4273/100)</f>
        <v>2458.096</v>
      </c>
      <c r="M4273" s="4" t="n">
        <f aca="false">H4273*CALCULATIONS!$B$2</f>
        <v>1843.572</v>
      </c>
      <c r="N4273" s="4" t="n">
        <f aca="false">IF(J4273="Yes",H4273*CALCULATIONS!$B$3,0)</f>
        <v>614.524</v>
      </c>
      <c r="O4273" s="4" t="n">
        <f aca="false">L4273-M4273-N4273</f>
        <v>0</v>
      </c>
      <c r="P4273" s="16" t="n">
        <f aca="false">IF(L4273&gt;0,O4273/L4273,"")</f>
        <v>0</v>
      </c>
    </row>
    <row r="4274" customFormat="false" ht="15" hidden="false" customHeight="false" outlineLevel="0" collapsed="false">
      <c r="A4274" s="2" t="str">
        <f aca="false">RAW_DATA!A4270</f>
        <v>ORD-104269</v>
      </c>
      <c r="B4274" s="2" t="str">
        <f aca="false">RAW_DATA!B4270</f>
        <v>CUST-3298</v>
      </c>
      <c r="C4274" s="2" t="str">
        <f aca="false">RAW_DATA!C4270</f>
        <v>Kids</v>
      </c>
      <c r="D4274" s="2" t="str">
        <f aca="false">RAW_DATA!D4270</f>
        <v>KID-ONESIE-001</v>
      </c>
      <c r="E4274" s="14" t="str">
        <f aca="false">RAW_DATA!E4270</f>
        <v>2024-02-09</v>
      </c>
      <c r="F4274" s="14" t="str">
        <f aca="false">RAW_DATA!F4270</f>
        <v>2024-02-10</v>
      </c>
      <c r="G4274" s="2" t="str">
        <f aca="false">RAW_DATA!G4270</f>
        <v>Bagmati</v>
      </c>
      <c r="H4274" s="4" t="n">
        <f aca="false">RAW_DATA!H4270</f>
        <v>11232.18</v>
      </c>
      <c r="I4274" s="5" t="n">
        <f aca="false">RAW_DATA!I4270</f>
        <v>10</v>
      </c>
      <c r="J4274" s="2" t="str">
        <f aca="false">RAW_DATA!J4270</f>
        <v>No</v>
      </c>
      <c r="K4274" s="15" t="n">
        <f aca="false">IF(AND(F4274&lt;&gt;"",E4274&lt;&gt;""),DATEVALUE(F4274)-DATEVALUE(E4274),"")</f>
        <v>1</v>
      </c>
      <c r="L4274" s="4" t="n">
        <f aca="false">H4274*(1-I4274/100)</f>
        <v>10108.962</v>
      </c>
      <c r="M4274" s="4" t="n">
        <f aca="false">H4274*CALCULATIONS!$B$2</f>
        <v>6739.308</v>
      </c>
      <c r="N4274" s="4" t="n">
        <f aca="false">IF(J4274="Yes",H4274*CALCULATIONS!$B$3,0)</f>
        <v>0</v>
      </c>
      <c r="O4274" s="4" t="n">
        <f aca="false">L4274-M4274-N4274</f>
        <v>3369.654</v>
      </c>
      <c r="P4274" s="16" t="n">
        <f aca="false">IF(L4274&gt;0,O4274/L4274,"")</f>
        <v>0.333333333333333</v>
      </c>
    </row>
    <row r="4275" customFormat="false" ht="15" hidden="false" customHeight="false" outlineLevel="0" collapsed="false">
      <c r="A4275" s="2" t="str">
        <f aca="false">RAW_DATA!A4271</f>
        <v>ORD-104270</v>
      </c>
      <c r="B4275" s="2" t="str">
        <f aca="false">RAW_DATA!B4271</f>
        <v>CUST-7290</v>
      </c>
      <c r="C4275" s="2" t="str">
        <f aca="false">RAW_DATA!C4271</f>
        <v>Men</v>
      </c>
      <c r="D4275" s="2" t="str">
        <f aca="false">RAW_DATA!D4271</f>
        <v>MEN-JACKET-001</v>
      </c>
      <c r="E4275" s="14" t="str">
        <f aca="false">RAW_DATA!E4271</f>
        <v>2024-09-30</v>
      </c>
      <c r="F4275" s="14" t="str">
        <f aca="false">RAW_DATA!F4271</f>
        <v>2024-10-07</v>
      </c>
      <c r="G4275" s="2" t="str">
        <f aca="false">RAW_DATA!G4271</f>
        <v>Sudurpashchim</v>
      </c>
      <c r="H4275" s="4" t="n">
        <f aca="false">RAW_DATA!H4271</f>
        <v>11270.4</v>
      </c>
      <c r="I4275" s="5" t="n">
        <f aca="false">RAW_DATA!I4271</f>
        <v>5</v>
      </c>
      <c r="J4275" s="2" t="str">
        <f aca="false">RAW_DATA!J4271</f>
        <v>No</v>
      </c>
      <c r="K4275" s="15" t="n">
        <f aca="false">IF(AND(F4275&lt;&gt;"",E4275&lt;&gt;""),DATEVALUE(F4275)-DATEVALUE(E4275),"")</f>
        <v>7</v>
      </c>
      <c r="L4275" s="4" t="n">
        <f aca="false">H4275*(1-I4275/100)</f>
        <v>10706.88</v>
      </c>
      <c r="M4275" s="4" t="n">
        <f aca="false">H4275*CALCULATIONS!$B$2</f>
        <v>6762.24</v>
      </c>
      <c r="N4275" s="4" t="n">
        <f aca="false">IF(J4275="Yes",H4275*CALCULATIONS!$B$3,0)</f>
        <v>0</v>
      </c>
      <c r="O4275" s="4" t="n">
        <f aca="false">L4275-M4275-N4275</f>
        <v>3944.64</v>
      </c>
      <c r="P4275" s="16" t="n">
        <f aca="false">IF(L4275&gt;0,O4275/L4275,"")</f>
        <v>0.368421052631579</v>
      </c>
    </row>
    <row r="4276" customFormat="false" ht="15" hidden="false" customHeight="false" outlineLevel="0" collapsed="false">
      <c r="A4276" s="2" t="str">
        <f aca="false">RAW_DATA!A4272</f>
        <v>ORD-104271</v>
      </c>
      <c r="B4276" s="2" t="str">
        <f aca="false">RAW_DATA!B4272</f>
        <v>CUST-7811</v>
      </c>
      <c r="C4276" s="2" t="str">
        <f aca="false">RAW_DATA!C4272</f>
        <v>Kids</v>
      </c>
      <c r="D4276" s="2" t="str">
        <f aca="false">RAW_DATA!D4272</f>
        <v>KID-JACKET-001</v>
      </c>
      <c r="E4276" s="14" t="str">
        <f aca="false">RAW_DATA!E4272</f>
        <v>2024-11-21</v>
      </c>
      <c r="F4276" s="14" t="str">
        <f aca="false">RAW_DATA!F4272</f>
        <v>2024-11-23</v>
      </c>
      <c r="G4276" s="2" t="str">
        <f aca="false">RAW_DATA!G4272</f>
        <v>Bagmati</v>
      </c>
      <c r="H4276" s="4" t="n">
        <f aca="false">RAW_DATA!H4272</f>
        <v>14822.9</v>
      </c>
      <c r="I4276" s="5" t="n">
        <f aca="false">RAW_DATA!I4272</f>
        <v>0</v>
      </c>
      <c r="J4276" s="2" t="str">
        <f aca="false">RAW_DATA!J4272</f>
        <v>No</v>
      </c>
      <c r="K4276" s="15" t="n">
        <f aca="false">IF(AND(F4276&lt;&gt;"",E4276&lt;&gt;""),DATEVALUE(F4276)-DATEVALUE(E4276),"")</f>
        <v>2</v>
      </c>
      <c r="L4276" s="4" t="n">
        <f aca="false">H4276*(1-I4276/100)</f>
        <v>14822.9</v>
      </c>
      <c r="M4276" s="4" t="n">
        <f aca="false">H4276*CALCULATIONS!$B$2</f>
        <v>8893.74</v>
      </c>
      <c r="N4276" s="4" t="n">
        <f aca="false">IF(J4276="Yes",H4276*CALCULATIONS!$B$3,0)</f>
        <v>0</v>
      </c>
      <c r="O4276" s="4" t="n">
        <f aca="false">L4276-M4276-N4276</f>
        <v>5929.16</v>
      </c>
      <c r="P4276" s="16" t="n">
        <f aca="false">IF(L4276&gt;0,O4276/L4276,"")</f>
        <v>0.4</v>
      </c>
    </row>
    <row r="4277" customFormat="false" ht="15" hidden="false" customHeight="false" outlineLevel="0" collapsed="false">
      <c r="A4277" s="2" t="str">
        <f aca="false">RAW_DATA!A4273</f>
        <v>ORD-104272</v>
      </c>
      <c r="B4277" s="2" t="str">
        <f aca="false">RAW_DATA!B4273</f>
        <v>CUST-7770</v>
      </c>
      <c r="C4277" s="2" t="str">
        <f aca="false">RAW_DATA!C4273</f>
        <v>Men</v>
      </c>
      <c r="D4277" s="2" t="str">
        <f aca="false">RAW_DATA!D4273</f>
        <v>MEN-POLO-001</v>
      </c>
      <c r="E4277" s="14" t="str">
        <f aca="false">RAW_DATA!E4273</f>
        <v>2024-01-14</v>
      </c>
      <c r="F4277" s="14" t="str">
        <f aca="false">RAW_DATA!F4273</f>
        <v>2024-01-19</v>
      </c>
      <c r="G4277" s="2" t="str">
        <f aca="false">RAW_DATA!G4273</f>
        <v>Lumbini</v>
      </c>
      <c r="H4277" s="4" t="n">
        <f aca="false">RAW_DATA!H4273</f>
        <v>6144.22</v>
      </c>
      <c r="I4277" s="5" t="n">
        <f aca="false">RAW_DATA!I4273</f>
        <v>20</v>
      </c>
      <c r="J4277" s="2" t="str">
        <f aca="false">RAW_DATA!J4273</f>
        <v>No</v>
      </c>
      <c r="K4277" s="15" t="n">
        <f aca="false">IF(AND(F4277&lt;&gt;"",E4277&lt;&gt;""),DATEVALUE(F4277)-DATEVALUE(E4277),"")</f>
        <v>5</v>
      </c>
      <c r="L4277" s="4" t="n">
        <f aca="false">H4277*(1-I4277/100)</f>
        <v>4915.376</v>
      </c>
      <c r="M4277" s="4" t="n">
        <f aca="false">H4277*CALCULATIONS!$B$2</f>
        <v>3686.532</v>
      </c>
      <c r="N4277" s="4" t="n">
        <f aca="false">IF(J4277="Yes",H4277*CALCULATIONS!$B$3,0)</f>
        <v>0</v>
      </c>
      <c r="O4277" s="4" t="n">
        <f aca="false">L4277-M4277-N4277</f>
        <v>1228.844</v>
      </c>
      <c r="P4277" s="16" t="n">
        <f aca="false">IF(L4277&gt;0,O4277/L4277,"")</f>
        <v>0.25</v>
      </c>
    </row>
    <row r="4278" customFormat="false" ht="15" hidden="false" customHeight="false" outlineLevel="0" collapsed="false">
      <c r="A4278" s="2" t="str">
        <f aca="false">RAW_DATA!A4274</f>
        <v>ORD-104273</v>
      </c>
      <c r="B4278" s="2" t="str">
        <f aca="false">RAW_DATA!B4274</f>
        <v>CUST-9501</v>
      </c>
      <c r="C4278" s="2" t="str">
        <f aca="false">RAW_DATA!C4274</f>
        <v>Men</v>
      </c>
      <c r="D4278" s="2" t="str">
        <f aca="false">RAW_DATA!D4274</f>
        <v>MEN-TSHIRT-001</v>
      </c>
      <c r="E4278" s="14" t="str">
        <f aca="false">RAW_DATA!E4274</f>
        <v>2024-03-16</v>
      </c>
      <c r="F4278" s="14" t="str">
        <f aca="false">RAW_DATA!F4274</f>
        <v>2024-03-25</v>
      </c>
      <c r="G4278" s="2" t="str">
        <f aca="false">RAW_DATA!G4274</f>
        <v>Sudurpashchim</v>
      </c>
      <c r="H4278" s="4" t="n">
        <f aca="false">RAW_DATA!H4274</f>
        <v>1985.38</v>
      </c>
      <c r="I4278" s="5" t="n">
        <f aca="false">RAW_DATA!I4274</f>
        <v>20</v>
      </c>
      <c r="J4278" s="2" t="str">
        <f aca="false">RAW_DATA!J4274</f>
        <v>No</v>
      </c>
      <c r="K4278" s="15" t="n">
        <f aca="false">IF(AND(F4278&lt;&gt;"",E4278&lt;&gt;""),DATEVALUE(F4278)-DATEVALUE(E4278),"")</f>
        <v>9</v>
      </c>
      <c r="L4278" s="4" t="n">
        <f aca="false">H4278*(1-I4278/100)</f>
        <v>1588.304</v>
      </c>
      <c r="M4278" s="4" t="n">
        <f aca="false">H4278*CALCULATIONS!$B$2</f>
        <v>1191.228</v>
      </c>
      <c r="N4278" s="4" t="n">
        <f aca="false">IF(J4278="Yes",H4278*CALCULATIONS!$B$3,0)</f>
        <v>0</v>
      </c>
      <c r="O4278" s="4" t="n">
        <f aca="false">L4278-M4278-N4278</f>
        <v>397.076</v>
      </c>
      <c r="P4278" s="16" t="n">
        <f aca="false">IF(L4278&gt;0,O4278/L4278,"")</f>
        <v>0.25</v>
      </c>
    </row>
    <row r="4279" customFormat="false" ht="15" hidden="false" customHeight="false" outlineLevel="0" collapsed="false">
      <c r="A4279" s="2" t="str">
        <f aca="false">RAW_DATA!A4275</f>
        <v>ORD-104274</v>
      </c>
      <c r="B4279" s="2" t="str">
        <f aca="false">RAW_DATA!B4275</f>
        <v>CUST-5362</v>
      </c>
      <c r="C4279" s="2" t="str">
        <f aca="false">RAW_DATA!C4275</f>
        <v>Kids</v>
      </c>
      <c r="D4279" s="2" t="str">
        <f aca="false">RAW_DATA!D4275</f>
        <v>KID-KURTA-001</v>
      </c>
      <c r="E4279" s="14" t="str">
        <f aca="false">RAW_DATA!E4275</f>
        <v>2024-06-22</v>
      </c>
      <c r="F4279" s="14" t="str">
        <f aca="false">RAW_DATA!F4275</f>
        <v>2024-06-23</v>
      </c>
      <c r="G4279" s="2" t="str">
        <f aca="false">RAW_DATA!G4275</f>
        <v>Sudurpashchim</v>
      </c>
      <c r="H4279" s="4" t="n">
        <f aca="false">RAW_DATA!H4275</f>
        <v>1036.12</v>
      </c>
      <c r="I4279" s="5" t="n">
        <f aca="false">RAW_DATA!I4275</f>
        <v>25</v>
      </c>
      <c r="J4279" s="2" t="str">
        <f aca="false">RAW_DATA!J4275</f>
        <v>Yes</v>
      </c>
      <c r="K4279" s="15" t="n">
        <f aca="false">IF(AND(F4279&lt;&gt;"",E4279&lt;&gt;""),DATEVALUE(F4279)-DATEVALUE(E4279),"")</f>
        <v>1</v>
      </c>
      <c r="L4279" s="4" t="n">
        <f aca="false">H4279*(1-I4279/100)</f>
        <v>777.09</v>
      </c>
      <c r="M4279" s="4" t="n">
        <f aca="false">H4279*CALCULATIONS!$B$2</f>
        <v>621.672</v>
      </c>
      <c r="N4279" s="4" t="n">
        <f aca="false">IF(J4279="Yes",H4279*CALCULATIONS!$B$3,0)</f>
        <v>207.224</v>
      </c>
      <c r="O4279" s="4" t="n">
        <f aca="false">L4279-M4279-N4279</f>
        <v>-51.806</v>
      </c>
      <c r="P4279" s="16" t="n">
        <f aca="false">IF(L4279&gt;0,O4279/L4279,"")</f>
        <v>-0.0666666666666667</v>
      </c>
    </row>
    <row r="4280" customFormat="false" ht="15" hidden="false" customHeight="false" outlineLevel="0" collapsed="false">
      <c r="A4280" s="2" t="str">
        <f aca="false">RAW_DATA!A4276</f>
        <v>ORD-104275</v>
      </c>
      <c r="B4280" s="2" t="str">
        <f aca="false">RAW_DATA!B4276</f>
        <v>CUST-4129</v>
      </c>
      <c r="C4280" s="2" t="str">
        <f aca="false">RAW_DATA!C4276</f>
        <v>Women</v>
      </c>
      <c r="D4280" s="2" t="str">
        <f aca="false">RAW_DATA!D4276</f>
        <v>WOM-BLOUSE-001</v>
      </c>
      <c r="E4280" s="14" t="str">
        <f aca="false">RAW_DATA!E4276</f>
        <v>2024-03-25</v>
      </c>
      <c r="F4280" s="14" t="str">
        <f aca="false">RAW_DATA!F4276</f>
        <v>2024-03-29</v>
      </c>
      <c r="G4280" s="2" t="str">
        <f aca="false">RAW_DATA!G4276</f>
        <v>Gandaki</v>
      </c>
      <c r="H4280" s="4" t="n">
        <f aca="false">RAW_DATA!H4276</f>
        <v>2058.48</v>
      </c>
      <c r="I4280" s="5" t="n">
        <f aca="false">RAW_DATA!I4276</f>
        <v>0</v>
      </c>
      <c r="J4280" s="2" t="str">
        <f aca="false">RAW_DATA!J4276</f>
        <v>Yes</v>
      </c>
      <c r="K4280" s="15" t="n">
        <f aca="false">IF(AND(F4280&lt;&gt;"",E4280&lt;&gt;""),DATEVALUE(F4280)-DATEVALUE(E4280),"")</f>
        <v>4</v>
      </c>
      <c r="L4280" s="4" t="n">
        <f aca="false">H4280*(1-I4280/100)</f>
        <v>2058.48</v>
      </c>
      <c r="M4280" s="4" t="n">
        <f aca="false">H4280*CALCULATIONS!$B$2</f>
        <v>1235.088</v>
      </c>
      <c r="N4280" s="4" t="n">
        <f aca="false">IF(J4280="Yes",H4280*CALCULATIONS!$B$3,0)</f>
        <v>411.696</v>
      </c>
      <c r="O4280" s="4" t="n">
        <f aca="false">L4280-M4280-N4280</f>
        <v>411.696</v>
      </c>
      <c r="P4280" s="16" t="n">
        <f aca="false">IF(L4280&gt;0,O4280/L4280,"")</f>
        <v>0.2</v>
      </c>
    </row>
    <row r="4281" customFormat="false" ht="15" hidden="false" customHeight="false" outlineLevel="0" collapsed="false">
      <c r="A4281" s="2" t="str">
        <f aca="false">RAW_DATA!A4277</f>
        <v>ORD-104276</v>
      </c>
      <c r="B4281" s="2" t="str">
        <f aca="false">RAW_DATA!B4277</f>
        <v>CUST-9865</v>
      </c>
      <c r="C4281" s="2" t="str">
        <f aca="false">RAW_DATA!C4277</f>
        <v>Men</v>
      </c>
      <c r="D4281" s="2" t="str">
        <f aca="false">RAW_DATA!D4277</f>
        <v>MEN-SHIRT-001</v>
      </c>
      <c r="E4281" s="14" t="str">
        <f aca="false">RAW_DATA!E4277</f>
        <v>2024-04-05</v>
      </c>
      <c r="F4281" s="14" t="str">
        <f aca="false">RAW_DATA!F4277</f>
        <v>2024-04-16</v>
      </c>
      <c r="G4281" s="2" t="str">
        <f aca="false">RAW_DATA!G4277</f>
        <v>Bagmati</v>
      </c>
      <c r="H4281" s="4" t="n">
        <f aca="false">RAW_DATA!H4277</f>
        <v>11542.33</v>
      </c>
      <c r="I4281" s="5" t="n">
        <f aca="false">RAW_DATA!I4277</f>
        <v>10</v>
      </c>
      <c r="J4281" s="2" t="str">
        <f aca="false">RAW_DATA!J4277</f>
        <v>No</v>
      </c>
      <c r="K4281" s="15" t="n">
        <f aca="false">IF(AND(F4281&lt;&gt;"",E4281&lt;&gt;""),DATEVALUE(F4281)-DATEVALUE(E4281),"")</f>
        <v>11</v>
      </c>
      <c r="L4281" s="4" t="n">
        <f aca="false">H4281*(1-I4281/100)</f>
        <v>10388.097</v>
      </c>
      <c r="M4281" s="4" t="n">
        <f aca="false">H4281*CALCULATIONS!$B$2</f>
        <v>6925.398</v>
      </c>
      <c r="N4281" s="4" t="n">
        <f aca="false">IF(J4281="Yes",H4281*CALCULATIONS!$B$3,0)</f>
        <v>0</v>
      </c>
      <c r="O4281" s="4" t="n">
        <f aca="false">L4281-M4281-N4281</f>
        <v>3462.699</v>
      </c>
      <c r="P4281" s="16" t="n">
        <f aca="false">IF(L4281&gt;0,O4281/L4281,"")</f>
        <v>0.333333333333333</v>
      </c>
    </row>
    <row r="4282" customFormat="false" ht="15" hidden="false" customHeight="false" outlineLevel="0" collapsed="false">
      <c r="A4282" s="2" t="str">
        <f aca="false">RAW_DATA!A4278</f>
        <v>ORD-104277</v>
      </c>
      <c r="B4282" s="2" t="str">
        <f aca="false">RAW_DATA!B4278</f>
        <v>CUST-2309</v>
      </c>
      <c r="C4282" s="2" t="str">
        <f aca="false">RAW_DATA!C4278</f>
        <v>Women</v>
      </c>
      <c r="D4282" s="2" t="str">
        <f aca="false">RAW_DATA!D4278</f>
        <v>WOM-CARDIGAN-001</v>
      </c>
      <c r="E4282" s="14" t="str">
        <f aca="false">RAW_DATA!E4278</f>
        <v>2024-03-29</v>
      </c>
      <c r="F4282" s="14" t="str">
        <f aca="false">RAW_DATA!F4278</f>
        <v>2024-03-31</v>
      </c>
      <c r="G4282" s="2" t="str">
        <f aca="false">RAW_DATA!G4278</f>
        <v>Sudurpashchim</v>
      </c>
      <c r="H4282" s="4" t="n">
        <f aca="false">RAW_DATA!H4278</f>
        <v>2438.13</v>
      </c>
      <c r="I4282" s="5" t="n">
        <f aca="false">RAW_DATA!I4278</f>
        <v>25</v>
      </c>
      <c r="J4282" s="2" t="str">
        <f aca="false">RAW_DATA!J4278</f>
        <v>No</v>
      </c>
      <c r="K4282" s="15" t="n">
        <f aca="false">IF(AND(F4282&lt;&gt;"",E4282&lt;&gt;""),DATEVALUE(F4282)-DATEVALUE(E4282),"")</f>
        <v>2</v>
      </c>
      <c r="L4282" s="4" t="n">
        <f aca="false">H4282*(1-I4282/100)</f>
        <v>1828.5975</v>
      </c>
      <c r="M4282" s="4" t="n">
        <f aca="false">H4282*CALCULATIONS!$B$2</f>
        <v>1462.878</v>
      </c>
      <c r="N4282" s="4" t="n">
        <f aca="false">IF(J4282="Yes",H4282*CALCULATIONS!$B$3,0)</f>
        <v>0</v>
      </c>
      <c r="O4282" s="4" t="n">
        <f aca="false">L4282-M4282-N4282</f>
        <v>365.7195</v>
      </c>
      <c r="P4282" s="16" t="n">
        <f aca="false">IF(L4282&gt;0,O4282/L4282,"")</f>
        <v>0.2</v>
      </c>
    </row>
    <row r="4283" customFormat="false" ht="15" hidden="false" customHeight="false" outlineLevel="0" collapsed="false">
      <c r="A4283" s="2" t="str">
        <f aca="false">RAW_DATA!A4279</f>
        <v>ORD-104278</v>
      </c>
      <c r="B4283" s="2" t="str">
        <f aca="false">RAW_DATA!B4279</f>
        <v>CUST-8416</v>
      </c>
      <c r="C4283" s="2" t="str">
        <f aca="false">RAW_DATA!C4279</f>
        <v>Men</v>
      </c>
      <c r="D4283" s="2" t="str">
        <f aca="false">RAW_DATA!D4279</f>
        <v>MEN-KURTA-001</v>
      </c>
      <c r="E4283" s="14" t="str">
        <f aca="false">RAW_DATA!E4279</f>
        <v>2024-08-24</v>
      </c>
      <c r="F4283" s="14" t="str">
        <f aca="false">RAW_DATA!F4279</f>
        <v>2024-08-31</v>
      </c>
      <c r="G4283" s="2" t="str">
        <f aca="false">RAW_DATA!G4279</f>
        <v>Gandaki</v>
      </c>
      <c r="H4283" s="4" t="n">
        <f aca="false">RAW_DATA!H4279</f>
        <v>5892.92</v>
      </c>
      <c r="I4283" s="5" t="n">
        <f aca="false">RAW_DATA!I4279</f>
        <v>5</v>
      </c>
      <c r="J4283" s="2" t="str">
        <f aca="false">RAW_DATA!J4279</f>
        <v>No</v>
      </c>
      <c r="K4283" s="15" t="n">
        <f aca="false">IF(AND(F4283&lt;&gt;"",E4283&lt;&gt;""),DATEVALUE(F4283)-DATEVALUE(E4283),"")</f>
        <v>7</v>
      </c>
      <c r="L4283" s="4" t="n">
        <f aca="false">H4283*(1-I4283/100)</f>
        <v>5598.274</v>
      </c>
      <c r="M4283" s="4" t="n">
        <f aca="false">H4283*CALCULATIONS!$B$2</f>
        <v>3535.752</v>
      </c>
      <c r="N4283" s="4" t="n">
        <f aca="false">IF(J4283="Yes",H4283*CALCULATIONS!$B$3,0)</f>
        <v>0</v>
      </c>
      <c r="O4283" s="4" t="n">
        <f aca="false">L4283-M4283-N4283</f>
        <v>2062.522</v>
      </c>
      <c r="P4283" s="16" t="n">
        <f aca="false">IF(L4283&gt;0,O4283/L4283,"")</f>
        <v>0.368421052631579</v>
      </c>
    </row>
    <row r="4284" customFormat="false" ht="15" hidden="false" customHeight="false" outlineLevel="0" collapsed="false">
      <c r="A4284" s="2" t="str">
        <f aca="false">RAW_DATA!A4280</f>
        <v>ORD-104279</v>
      </c>
      <c r="B4284" s="2" t="str">
        <f aca="false">RAW_DATA!B4280</f>
        <v>CUST-3235</v>
      </c>
      <c r="C4284" s="2" t="str">
        <f aca="false">RAW_DATA!C4280</f>
        <v>Women</v>
      </c>
      <c r="D4284" s="2" t="str">
        <f aca="false">RAW_DATA!D4280</f>
        <v>WOM-JEANS-001</v>
      </c>
      <c r="E4284" s="14" t="str">
        <f aca="false">RAW_DATA!E4280</f>
        <v>2024-05-26</v>
      </c>
      <c r="F4284" s="14" t="str">
        <f aca="false">RAW_DATA!F4280</f>
        <v>2024-05-28</v>
      </c>
      <c r="G4284" s="2" t="str">
        <f aca="false">RAW_DATA!G4280</f>
        <v>Bagmati</v>
      </c>
      <c r="H4284" s="4" t="n">
        <f aca="false">RAW_DATA!H4280</f>
        <v>9886.3</v>
      </c>
      <c r="I4284" s="5" t="n">
        <f aca="false">RAW_DATA!I4280</f>
        <v>0</v>
      </c>
      <c r="J4284" s="2" t="str">
        <f aca="false">RAW_DATA!J4280</f>
        <v>No</v>
      </c>
      <c r="K4284" s="15" t="n">
        <f aca="false">IF(AND(F4284&lt;&gt;"",E4284&lt;&gt;""),DATEVALUE(F4284)-DATEVALUE(E4284),"")</f>
        <v>2</v>
      </c>
      <c r="L4284" s="4" t="n">
        <f aca="false">H4284*(1-I4284/100)</f>
        <v>9886.3</v>
      </c>
      <c r="M4284" s="4" t="n">
        <f aca="false">H4284*CALCULATIONS!$B$2</f>
        <v>5931.78</v>
      </c>
      <c r="N4284" s="4" t="n">
        <f aca="false">IF(J4284="Yes",H4284*CALCULATIONS!$B$3,0)</f>
        <v>0</v>
      </c>
      <c r="O4284" s="4" t="n">
        <f aca="false">L4284-M4284-N4284</f>
        <v>3954.52</v>
      </c>
      <c r="P4284" s="16" t="n">
        <f aca="false">IF(L4284&gt;0,O4284/L4284,"")</f>
        <v>0.4</v>
      </c>
    </row>
    <row r="4285" customFormat="false" ht="15" hidden="false" customHeight="false" outlineLevel="0" collapsed="false">
      <c r="A4285" s="2" t="str">
        <f aca="false">RAW_DATA!A4281</f>
        <v>ORD-104280</v>
      </c>
      <c r="B4285" s="2" t="str">
        <f aca="false">RAW_DATA!B4281</f>
        <v>CUST-7932</v>
      </c>
      <c r="C4285" s="2" t="str">
        <f aca="false">RAW_DATA!C4281</f>
        <v>Men</v>
      </c>
      <c r="D4285" s="2" t="str">
        <f aca="false">RAW_DATA!D4281</f>
        <v>MEN-SHIRT-001</v>
      </c>
      <c r="E4285" s="14" t="str">
        <f aca="false">RAW_DATA!E4281</f>
        <v>2024-03-27</v>
      </c>
      <c r="F4285" s="14" t="str">
        <f aca="false">RAW_DATA!F4281</f>
        <v>2024-03-31</v>
      </c>
      <c r="G4285" s="2" t="str">
        <f aca="false">RAW_DATA!G4281</f>
        <v>Gandaki</v>
      </c>
      <c r="H4285" s="4" t="n">
        <f aca="false">RAW_DATA!H4281</f>
        <v>12711.73</v>
      </c>
      <c r="I4285" s="5" t="n">
        <f aca="false">RAW_DATA!I4281</f>
        <v>5</v>
      </c>
      <c r="J4285" s="2" t="str">
        <f aca="false">RAW_DATA!J4281</f>
        <v>No</v>
      </c>
      <c r="K4285" s="15" t="n">
        <f aca="false">IF(AND(F4285&lt;&gt;"",E4285&lt;&gt;""),DATEVALUE(F4285)-DATEVALUE(E4285),"")</f>
        <v>4</v>
      </c>
      <c r="L4285" s="4" t="n">
        <f aca="false">H4285*(1-I4285/100)</f>
        <v>12076.1435</v>
      </c>
      <c r="M4285" s="4" t="n">
        <f aca="false">H4285*CALCULATIONS!$B$2</f>
        <v>7627.038</v>
      </c>
      <c r="N4285" s="4" t="n">
        <f aca="false">IF(J4285="Yes",H4285*CALCULATIONS!$B$3,0)</f>
        <v>0</v>
      </c>
      <c r="O4285" s="4" t="n">
        <f aca="false">L4285-M4285-N4285</f>
        <v>4449.1055</v>
      </c>
      <c r="P4285" s="16" t="n">
        <f aca="false">IF(L4285&gt;0,O4285/L4285,"")</f>
        <v>0.368421052631579</v>
      </c>
    </row>
    <row r="4286" customFormat="false" ht="15" hidden="false" customHeight="false" outlineLevel="0" collapsed="false">
      <c r="A4286" s="2" t="str">
        <f aca="false">RAW_DATA!A4282</f>
        <v>ORD-104281</v>
      </c>
      <c r="B4286" s="2" t="str">
        <f aca="false">RAW_DATA!B4282</f>
        <v>CUST-5477</v>
      </c>
      <c r="C4286" s="2" t="str">
        <f aca="false">RAW_DATA!C4282</f>
        <v>Men</v>
      </c>
      <c r="D4286" s="2" t="str">
        <f aca="false">RAW_DATA!D4282</f>
        <v>MEN-SUIT-001</v>
      </c>
      <c r="E4286" s="14" t="str">
        <f aca="false">RAW_DATA!E4282</f>
        <v>2024-06-13</v>
      </c>
      <c r="F4286" s="14" t="str">
        <f aca="false">RAW_DATA!F4282</f>
        <v>2024-06-21</v>
      </c>
      <c r="G4286" s="2" t="str">
        <f aca="false">RAW_DATA!G4282</f>
        <v>Gandaki</v>
      </c>
      <c r="H4286" s="4" t="n">
        <f aca="false">RAW_DATA!H4282</f>
        <v>8022.88</v>
      </c>
      <c r="I4286" s="5" t="n">
        <f aca="false">RAW_DATA!I4282</f>
        <v>5</v>
      </c>
      <c r="J4286" s="2" t="str">
        <f aca="false">RAW_DATA!J4282</f>
        <v>No</v>
      </c>
      <c r="K4286" s="15" t="n">
        <f aca="false">IF(AND(F4286&lt;&gt;"",E4286&lt;&gt;""),DATEVALUE(F4286)-DATEVALUE(E4286),"")</f>
        <v>8</v>
      </c>
      <c r="L4286" s="4" t="n">
        <f aca="false">H4286*(1-I4286/100)</f>
        <v>7621.736</v>
      </c>
      <c r="M4286" s="4" t="n">
        <f aca="false">H4286*CALCULATIONS!$B$2</f>
        <v>4813.728</v>
      </c>
      <c r="N4286" s="4" t="n">
        <f aca="false">IF(J4286="Yes",H4286*CALCULATIONS!$B$3,0)</f>
        <v>0</v>
      </c>
      <c r="O4286" s="4" t="n">
        <f aca="false">L4286-M4286-N4286</f>
        <v>2808.008</v>
      </c>
      <c r="P4286" s="16" t="n">
        <f aca="false">IF(L4286&gt;0,O4286/L4286,"")</f>
        <v>0.368421052631579</v>
      </c>
    </row>
    <row r="4287" customFormat="false" ht="15" hidden="false" customHeight="false" outlineLevel="0" collapsed="false">
      <c r="A4287" s="2" t="str">
        <f aca="false">RAW_DATA!A4283</f>
        <v>ORD-104282</v>
      </c>
      <c r="B4287" s="2" t="str">
        <f aca="false">RAW_DATA!B4283</f>
        <v>CUST-3792</v>
      </c>
      <c r="C4287" s="2" t="str">
        <f aca="false">RAW_DATA!C4283</f>
        <v>Women</v>
      </c>
      <c r="D4287" s="2" t="str">
        <f aca="false">RAW_DATA!D4283</f>
        <v>WOM-BLOUSE-001</v>
      </c>
      <c r="E4287" s="14" t="str">
        <f aca="false">RAW_DATA!E4283</f>
        <v>2024-09-07</v>
      </c>
      <c r="F4287" s="14" t="str">
        <f aca="false">RAW_DATA!F4283</f>
        <v>2024-09-14</v>
      </c>
      <c r="G4287" s="2" t="str">
        <f aca="false">RAW_DATA!G4283</f>
        <v>Lumbini</v>
      </c>
      <c r="H4287" s="4" t="n">
        <f aca="false">RAW_DATA!H4283</f>
        <v>6833.84</v>
      </c>
      <c r="I4287" s="5" t="n">
        <f aca="false">RAW_DATA!I4283</f>
        <v>25</v>
      </c>
      <c r="J4287" s="2" t="str">
        <f aca="false">RAW_DATA!J4283</f>
        <v>No</v>
      </c>
      <c r="K4287" s="15" t="n">
        <f aca="false">IF(AND(F4287&lt;&gt;"",E4287&lt;&gt;""),DATEVALUE(F4287)-DATEVALUE(E4287),"")</f>
        <v>7</v>
      </c>
      <c r="L4287" s="4" t="n">
        <f aca="false">H4287*(1-I4287/100)</f>
        <v>5125.38</v>
      </c>
      <c r="M4287" s="4" t="n">
        <f aca="false">H4287*CALCULATIONS!$B$2</f>
        <v>4100.304</v>
      </c>
      <c r="N4287" s="4" t="n">
        <f aca="false">IF(J4287="Yes",H4287*CALCULATIONS!$B$3,0)</f>
        <v>0</v>
      </c>
      <c r="O4287" s="4" t="n">
        <f aca="false">L4287-M4287-N4287</f>
        <v>1025.076</v>
      </c>
      <c r="P4287" s="16" t="n">
        <f aca="false">IF(L4287&gt;0,O4287/L4287,"")</f>
        <v>0.2</v>
      </c>
    </row>
    <row r="4288" customFormat="false" ht="15" hidden="false" customHeight="false" outlineLevel="0" collapsed="false">
      <c r="A4288" s="2" t="str">
        <f aca="false">RAW_DATA!A4284</f>
        <v>ORD-104283</v>
      </c>
      <c r="B4288" s="2" t="str">
        <f aca="false">RAW_DATA!B4284</f>
        <v>CUST-9759</v>
      </c>
      <c r="C4288" s="2" t="str">
        <f aca="false">RAW_DATA!C4284</f>
        <v>Women</v>
      </c>
      <c r="D4288" s="2" t="str">
        <f aca="false">RAW_DATA!D4284</f>
        <v>WOM-KURTA-001</v>
      </c>
      <c r="E4288" s="14" t="str">
        <f aca="false">RAW_DATA!E4284</f>
        <v>2024-08-28</v>
      </c>
      <c r="F4288" s="14" t="str">
        <f aca="false">RAW_DATA!F4284</f>
        <v>2024-09-04</v>
      </c>
      <c r="G4288" s="2" t="str">
        <f aca="false">RAW_DATA!G4284</f>
        <v>Madhesh</v>
      </c>
      <c r="H4288" s="4" t="n">
        <f aca="false">RAW_DATA!H4284</f>
        <v>7428.98</v>
      </c>
      <c r="I4288" s="5" t="n">
        <f aca="false">RAW_DATA!I4284</f>
        <v>15</v>
      </c>
      <c r="J4288" s="2" t="str">
        <f aca="false">RAW_DATA!J4284</f>
        <v>No</v>
      </c>
      <c r="K4288" s="15" t="n">
        <f aca="false">IF(AND(F4288&lt;&gt;"",E4288&lt;&gt;""),DATEVALUE(F4288)-DATEVALUE(E4288),"")</f>
        <v>7</v>
      </c>
      <c r="L4288" s="4" t="n">
        <f aca="false">H4288*(1-I4288/100)</f>
        <v>6314.633</v>
      </c>
      <c r="M4288" s="4" t="n">
        <f aca="false">H4288*CALCULATIONS!$B$2</f>
        <v>4457.388</v>
      </c>
      <c r="N4288" s="4" t="n">
        <f aca="false">IF(J4288="Yes",H4288*CALCULATIONS!$B$3,0)</f>
        <v>0</v>
      </c>
      <c r="O4288" s="4" t="n">
        <f aca="false">L4288-M4288-N4288</f>
        <v>1857.245</v>
      </c>
      <c r="P4288" s="16" t="n">
        <f aca="false">IF(L4288&gt;0,O4288/L4288,"")</f>
        <v>0.294117647058824</v>
      </c>
    </row>
    <row r="4289" customFormat="false" ht="15" hidden="false" customHeight="false" outlineLevel="0" collapsed="false">
      <c r="A4289" s="2" t="str">
        <f aca="false">RAW_DATA!A4285</f>
        <v>ORD-104284</v>
      </c>
      <c r="B4289" s="2" t="str">
        <f aca="false">RAW_DATA!B4285</f>
        <v>CUST-7045</v>
      </c>
      <c r="C4289" s="2" t="str">
        <f aca="false">RAW_DATA!C4285</f>
        <v>Kids</v>
      </c>
      <c r="D4289" s="2" t="str">
        <f aca="false">RAW_DATA!D4285</f>
        <v>KID-DRESS-001</v>
      </c>
      <c r="E4289" s="14" t="str">
        <f aca="false">RAW_DATA!E4285</f>
        <v>2024-06-08</v>
      </c>
      <c r="F4289" s="14" t="str">
        <f aca="false">RAW_DATA!F4285</f>
        <v>2024-06-16</v>
      </c>
      <c r="G4289" s="2" t="str">
        <f aca="false">RAW_DATA!G4285</f>
        <v>Madhesh</v>
      </c>
      <c r="H4289" s="4" t="n">
        <f aca="false">RAW_DATA!H4285</f>
        <v>730.1</v>
      </c>
      <c r="I4289" s="5" t="n">
        <f aca="false">RAW_DATA!I4285</f>
        <v>15</v>
      </c>
      <c r="J4289" s="2" t="str">
        <f aca="false">RAW_DATA!J4285</f>
        <v>Yes</v>
      </c>
      <c r="K4289" s="15" t="n">
        <f aca="false">IF(AND(F4289&lt;&gt;"",E4289&lt;&gt;""),DATEVALUE(F4289)-DATEVALUE(E4289),"")</f>
        <v>8</v>
      </c>
      <c r="L4289" s="4" t="n">
        <f aca="false">H4289*(1-I4289/100)</f>
        <v>620.585</v>
      </c>
      <c r="M4289" s="4" t="n">
        <f aca="false">H4289*CALCULATIONS!$B$2</f>
        <v>438.06</v>
      </c>
      <c r="N4289" s="4" t="n">
        <f aca="false">IF(J4289="Yes",H4289*CALCULATIONS!$B$3,0)</f>
        <v>146.02</v>
      </c>
      <c r="O4289" s="4" t="n">
        <f aca="false">L4289-M4289-N4289</f>
        <v>36.505</v>
      </c>
      <c r="P4289" s="16" t="n">
        <f aca="false">IF(L4289&gt;0,O4289/L4289,"")</f>
        <v>0.0588235294117647</v>
      </c>
    </row>
    <row r="4290" customFormat="false" ht="15" hidden="false" customHeight="false" outlineLevel="0" collapsed="false">
      <c r="A4290" s="2" t="str">
        <f aca="false">RAW_DATA!A4286</f>
        <v>ORD-104285</v>
      </c>
      <c r="B4290" s="2" t="str">
        <f aca="false">RAW_DATA!B4286</f>
        <v>CUST-4766</v>
      </c>
      <c r="C4290" s="2" t="str">
        <f aca="false">RAW_DATA!C4286</f>
        <v>Women</v>
      </c>
      <c r="D4290" s="2" t="str">
        <f aca="false">RAW_DATA!D4286</f>
        <v>WOM-SCARF-001</v>
      </c>
      <c r="E4290" s="14" t="str">
        <f aca="false">RAW_DATA!E4286</f>
        <v>2024-06-11</v>
      </c>
      <c r="F4290" s="14" t="str">
        <f aca="false">RAW_DATA!F4286</f>
        <v>2024-06-12</v>
      </c>
      <c r="G4290" s="2" t="str">
        <f aca="false">RAW_DATA!G4286</f>
        <v>Bagmati</v>
      </c>
      <c r="H4290" s="4" t="n">
        <f aca="false">RAW_DATA!H4286</f>
        <v>8264.54</v>
      </c>
      <c r="I4290" s="5" t="n">
        <f aca="false">RAW_DATA!I4286</f>
        <v>25</v>
      </c>
      <c r="J4290" s="2" t="str">
        <f aca="false">RAW_DATA!J4286</f>
        <v>No</v>
      </c>
      <c r="K4290" s="15" t="n">
        <f aca="false">IF(AND(F4290&lt;&gt;"",E4290&lt;&gt;""),DATEVALUE(F4290)-DATEVALUE(E4290),"")</f>
        <v>1</v>
      </c>
      <c r="L4290" s="4" t="n">
        <f aca="false">H4290*(1-I4290/100)</f>
        <v>6198.405</v>
      </c>
      <c r="M4290" s="4" t="n">
        <f aca="false">H4290*CALCULATIONS!$B$2</f>
        <v>4958.724</v>
      </c>
      <c r="N4290" s="4" t="n">
        <f aca="false">IF(J4290="Yes",H4290*CALCULATIONS!$B$3,0)</f>
        <v>0</v>
      </c>
      <c r="O4290" s="4" t="n">
        <f aca="false">L4290-M4290-N4290</f>
        <v>1239.681</v>
      </c>
      <c r="P4290" s="16" t="n">
        <f aca="false">IF(L4290&gt;0,O4290/L4290,"")</f>
        <v>0.2</v>
      </c>
    </row>
    <row r="4291" customFormat="false" ht="15" hidden="false" customHeight="false" outlineLevel="0" collapsed="false">
      <c r="A4291" s="2" t="str">
        <f aca="false">RAW_DATA!A4287</f>
        <v>ORD-104286</v>
      </c>
      <c r="B4291" s="2" t="str">
        <f aca="false">RAW_DATA!B4287</f>
        <v>CUST-7714</v>
      </c>
      <c r="C4291" s="2" t="str">
        <f aca="false">RAW_DATA!C4287</f>
        <v>Women</v>
      </c>
      <c r="D4291" s="2" t="str">
        <f aca="false">RAW_DATA!D4287</f>
        <v>WOM-TOP-001</v>
      </c>
      <c r="E4291" s="14" t="str">
        <f aca="false">RAW_DATA!E4287</f>
        <v>2024-01-14</v>
      </c>
      <c r="F4291" s="14" t="str">
        <f aca="false">RAW_DATA!F4287</f>
        <v>2024-01-24</v>
      </c>
      <c r="G4291" s="2" t="str">
        <f aca="false">RAW_DATA!G4287</f>
        <v>Madhesh</v>
      </c>
      <c r="H4291" s="4" t="n">
        <f aca="false">RAW_DATA!H4287</f>
        <v>6787.93</v>
      </c>
      <c r="I4291" s="5" t="n">
        <f aca="false">RAW_DATA!I4287</f>
        <v>30</v>
      </c>
      <c r="J4291" s="2" t="str">
        <f aca="false">RAW_DATA!J4287</f>
        <v>No</v>
      </c>
      <c r="K4291" s="15" t="n">
        <f aca="false">IF(AND(F4291&lt;&gt;"",E4291&lt;&gt;""),DATEVALUE(F4291)-DATEVALUE(E4291),"")</f>
        <v>10</v>
      </c>
      <c r="L4291" s="4" t="n">
        <f aca="false">H4291*(1-I4291/100)</f>
        <v>4751.551</v>
      </c>
      <c r="M4291" s="4" t="n">
        <f aca="false">H4291*CALCULATIONS!$B$2</f>
        <v>4072.758</v>
      </c>
      <c r="N4291" s="4" t="n">
        <f aca="false">IF(J4291="Yes",H4291*CALCULATIONS!$B$3,0)</f>
        <v>0</v>
      </c>
      <c r="O4291" s="4" t="n">
        <f aca="false">L4291-M4291-N4291</f>
        <v>678.793</v>
      </c>
      <c r="P4291" s="16" t="n">
        <f aca="false">IF(L4291&gt;0,O4291/L4291,"")</f>
        <v>0.142857142857143</v>
      </c>
    </row>
    <row r="4292" customFormat="false" ht="15" hidden="false" customHeight="false" outlineLevel="0" collapsed="false">
      <c r="A4292" s="2" t="str">
        <f aca="false">RAW_DATA!A4288</f>
        <v>ORD-104287</v>
      </c>
      <c r="B4292" s="2" t="str">
        <f aca="false">RAW_DATA!B4288</f>
        <v>CUST-8667</v>
      </c>
      <c r="C4292" s="2" t="str">
        <f aca="false">RAW_DATA!C4288</f>
        <v>Women</v>
      </c>
      <c r="D4292" s="2" t="str">
        <f aca="false">RAW_DATA!D4288</f>
        <v>WOM-LEHENGA-001</v>
      </c>
      <c r="E4292" s="14" t="str">
        <f aca="false">RAW_DATA!E4288</f>
        <v>2024-08-02</v>
      </c>
      <c r="F4292" s="14" t="str">
        <f aca="false">RAW_DATA!F4288</f>
        <v>2024-08-05</v>
      </c>
      <c r="G4292" s="2" t="str">
        <f aca="false">RAW_DATA!G4288</f>
        <v>Madhesh</v>
      </c>
      <c r="H4292" s="4" t="n">
        <f aca="false">RAW_DATA!H4288</f>
        <v>12891.62</v>
      </c>
      <c r="I4292" s="5" t="n">
        <f aca="false">RAW_DATA!I4288</f>
        <v>0</v>
      </c>
      <c r="J4292" s="2" t="str">
        <f aca="false">RAW_DATA!J4288</f>
        <v>No</v>
      </c>
      <c r="K4292" s="15" t="n">
        <f aca="false">IF(AND(F4292&lt;&gt;"",E4292&lt;&gt;""),DATEVALUE(F4292)-DATEVALUE(E4292),"")</f>
        <v>3</v>
      </c>
      <c r="L4292" s="4" t="n">
        <f aca="false">H4292*(1-I4292/100)</f>
        <v>12891.62</v>
      </c>
      <c r="M4292" s="4" t="n">
        <f aca="false">H4292*CALCULATIONS!$B$2</f>
        <v>7734.972</v>
      </c>
      <c r="N4292" s="4" t="n">
        <f aca="false">IF(J4292="Yes",H4292*CALCULATIONS!$B$3,0)</f>
        <v>0</v>
      </c>
      <c r="O4292" s="4" t="n">
        <f aca="false">L4292-M4292-N4292</f>
        <v>5156.648</v>
      </c>
      <c r="P4292" s="16" t="n">
        <f aca="false">IF(L4292&gt;0,O4292/L4292,"")</f>
        <v>0.4</v>
      </c>
    </row>
    <row r="4293" customFormat="false" ht="15" hidden="false" customHeight="false" outlineLevel="0" collapsed="false">
      <c r="A4293" s="2" t="str">
        <f aca="false">RAW_DATA!A4289</f>
        <v>ORD-104288</v>
      </c>
      <c r="B4293" s="2" t="str">
        <f aca="false">RAW_DATA!B4289</f>
        <v>CUST-2451</v>
      </c>
      <c r="C4293" s="2" t="str">
        <f aca="false">RAW_DATA!C4289</f>
        <v>Kids</v>
      </c>
      <c r="D4293" s="2" t="str">
        <f aca="false">RAW_DATA!D4289</f>
        <v>KID-SHORTS-001</v>
      </c>
      <c r="E4293" s="14" t="str">
        <f aca="false">RAW_DATA!E4289</f>
        <v>2024-02-11</v>
      </c>
      <c r="F4293" s="14" t="str">
        <f aca="false">RAW_DATA!F4289</f>
        <v>2024-02-20</v>
      </c>
      <c r="G4293" s="2" t="str">
        <f aca="false">RAW_DATA!G4289</f>
        <v>Bagmati</v>
      </c>
      <c r="H4293" s="4" t="n">
        <f aca="false">RAW_DATA!H4289</f>
        <v>5236.47</v>
      </c>
      <c r="I4293" s="5" t="n">
        <f aca="false">RAW_DATA!I4289</f>
        <v>15</v>
      </c>
      <c r="J4293" s="2" t="str">
        <f aca="false">RAW_DATA!J4289</f>
        <v>Yes</v>
      </c>
      <c r="K4293" s="15" t="n">
        <f aca="false">IF(AND(F4293&lt;&gt;"",E4293&lt;&gt;""),DATEVALUE(F4293)-DATEVALUE(E4293),"")</f>
        <v>9</v>
      </c>
      <c r="L4293" s="4" t="n">
        <f aca="false">H4293*(1-I4293/100)</f>
        <v>4450.9995</v>
      </c>
      <c r="M4293" s="4" t="n">
        <f aca="false">H4293*CALCULATIONS!$B$2</f>
        <v>3141.882</v>
      </c>
      <c r="N4293" s="4" t="n">
        <f aca="false">IF(J4293="Yes",H4293*CALCULATIONS!$B$3,0)</f>
        <v>1047.294</v>
      </c>
      <c r="O4293" s="4" t="n">
        <f aca="false">L4293-M4293-N4293</f>
        <v>261.8235</v>
      </c>
      <c r="P4293" s="16" t="n">
        <f aca="false">IF(L4293&gt;0,O4293/L4293,"")</f>
        <v>0.0588235294117647</v>
      </c>
    </row>
    <row r="4294" customFormat="false" ht="15" hidden="false" customHeight="false" outlineLevel="0" collapsed="false">
      <c r="A4294" s="2" t="str">
        <f aca="false">RAW_DATA!A4290</f>
        <v>ORD-104289</v>
      </c>
      <c r="B4294" s="2" t="str">
        <f aca="false">RAW_DATA!B4290</f>
        <v>CUST-2700</v>
      </c>
      <c r="C4294" s="2" t="str">
        <f aca="false">RAW_DATA!C4290</f>
        <v>Women</v>
      </c>
      <c r="D4294" s="2" t="str">
        <f aca="false">RAW_DATA!D4290</f>
        <v>WOM-DRESS-001</v>
      </c>
      <c r="E4294" s="14" t="str">
        <f aca="false">RAW_DATA!E4290</f>
        <v>2024-06-08</v>
      </c>
      <c r="F4294" s="14" t="str">
        <f aca="false">RAW_DATA!F4290</f>
        <v>2024-06-17</v>
      </c>
      <c r="G4294" s="2" t="str">
        <f aca="false">RAW_DATA!G4290</f>
        <v>Madhesh</v>
      </c>
      <c r="H4294" s="4" t="n">
        <f aca="false">RAW_DATA!H4290</f>
        <v>2483.28</v>
      </c>
      <c r="I4294" s="5" t="n">
        <f aca="false">RAW_DATA!I4290</f>
        <v>25</v>
      </c>
      <c r="J4294" s="2" t="str">
        <f aca="false">RAW_DATA!J4290</f>
        <v>No</v>
      </c>
      <c r="K4294" s="15" t="n">
        <f aca="false">IF(AND(F4294&lt;&gt;"",E4294&lt;&gt;""),DATEVALUE(F4294)-DATEVALUE(E4294),"")</f>
        <v>9</v>
      </c>
      <c r="L4294" s="4" t="n">
        <f aca="false">H4294*(1-I4294/100)</f>
        <v>1862.46</v>
      </c>
      <c r="M4294" s="4" t="n">
        <f aca="false">H4294*CALCULATIONS!$B$2</f>
        <v>1489.968</v>
      </c>
      <c r="N4294" s="4" t="n">
        <f aca="false">IF(J4294="Yes",H4294*CALCULATIONS!$B$3,0)</f>
        <v>0</v>
      </c>
      <c r="O4294" s="4" t="n">
        <f aca="false">L4294-M4294-N4294</f>
        <v>372.492</v>
      </c>
      <c r="P4294" s="16" t="n">
        <f aca="false">IF(L4294&gt;0,O4294/L4294,"")</f>
        <v>0.2</v>
      </c>
    </row>
    <row r="4295" customFormat="false" ht="15" hidden="false" customHeight="false" outlineLevel="0" collapsed="false">
      <c r="A4295" s="2" t="str">
        <f aca="false">RAW_DATA!A4291</f>
        <v>ORD-104290</v>
      </c>
      <c r="B4295" s="2" t="str">
        <f aca="false">RAW_DATA!B4291</f>
        <v>CUST-4836</v>
      </c>
      <c r="C4295" s="2" t="str">
        <f aca="false">RAW_DATA!C4291</f>
        <v>Women</v>
      </c>
      <c r="D4295" s="2" t="str">
        <f aca="false">RAW_DATA!D4291</f>
        <v>WOM-DRESS-001</v>
      </c>
      <c r="E4295" s="14" t="str">
        <f aca="false">RAW_DATA!E4291</f>
        <v>2024-02-01</v>
      </c>
      <c r="F4295" s="14" t="str">
        <f aca="false">RAW_DATA!F4291</f>
        <v>2024-02-07</v>
      </c>
      <c r="G4295" s="2" t="str">
        <f aca="false">RAW_DATA!G4291</f>
        <v>Karnali</v>
      </c>
      <c r="H4295" s="4" t="n">
        <f aca="false">RAW_DATA!H4291</f>
        <v>8945.2</v>
      </c>
      <c r="I4295" s="5" t="n">
        <f aca="false">RAW_DATA!I4291</f>
        <v>10</v>
      </c>
      <c r="J4295" s="2" t="str">
        <f aca="false">RAW_DATA!J4291</f>
        <v>No</v>
      </c>
      <c r="K4295" s="15" t="n">
        <f aca="false">IF(AND(F4295&lt;&gt;"",E4295&lt;&gt;""),DATEVALUE(F4295)-DATEVALUE(E4295),"")</f>
        <v>6</v>
      </c>
      <c r="L4295" s="4" t="n">
        <f aca="false">H4295*(1-I4295/100)</f>
        <v>8050.68</v>
      </c>
      <c r="M4295" s="4" t="n">
        <f aca="false">H4295*CALCULATIONS!$B$2</f>
        <v>5367.12</v>
      </c>
      <c r="N4295" s="4" t="n">
        <f aca="false">IF(J4295="Yes",H4295*CALCULATIONS!$B$3,0)</f>
        <v>0</v>
      </c>
      <c r="O4295" s="4" t="n">
        <f aca="false">L4295-M4295-N4295</f>
        <v>2683.56</v>
      </c>
      <c r="P4295" s="16" t="n">
        <f aca="false">IF(L4295&gt;0,O4295/L4295,"")</f>
        <v>0.333333333333333</v>
      </c>
    </row>
    <row r="4296" customFormat="false" ht="15" hidden="false" customHeight="false" outlineLevel="0" collapsed="false">
      <c r="A4296" s="2" t="str">
        <f aca="false">RAW_DATA!A4292</f>
        <v>ORD-104291</v>
      </c>
      <c r="B4296" s="2" t="str">
        <f aca="false">RAW_DATA!B4292</f>
        <v>CUST-6420</v>
      </c>
      <c r="C4296" s="2" t="str">
        <f aca="false">RAW_DATA!C4292</f>
        <v>Men</v>
      </c>
      <c r="D4296" s="2" t="str">
        <f aca="false">RAW_DATA!D4292</f>
        <v>MEN-SUIT-001</v>
      </c>
      <c r="E4296" s="14" t="str">
        <f aca="false">RAW_DATA!E4292</f>
        <v>2024-11-24</v>
      </c>
      <c r="F4296" s="14" t="str">
        <f aca="false">RAW_DATA!F4292</f>
        <v>2024-11-28</v>
      </c>
      <c r="G4296" s="2" t="str">
        <f aca="false">RAW_DATA!G4292</f>
        <v>Bagmati</v>
      </c>
      <c r="H4296" s="4" t="n">
        <f aca="false">RAW_DATA!H4292</f>
        <v>12116</v>
      </c>
      <c r="I4296" s="5" t="n">
        <f aca="false">RAW_DATA!I4292</f>
        <v>5</v>
      </c>
      <c r="J4296" s="2" t="str">
        <f aca="false">RAW_DATA!J4292</f>
        <v>No</v>
      </c>
      <c r="K4296" s="15" t="n">
        <f aca="false">IF(AND(F4296&lt;&gt;"",E4296&lt;&gt;""),DATEVALUE(F4296)-DATEVALUE(E4296),"")</f>
        <v>4</v>
      </c>
      <c r="L4296" s="4" t="n">
        <f aca="false">H4296*(1-I4296/100)</f>
        <v>11510.2</v>
      </c>
      <c r="M4296" s="4" t="n">
        <f aca="false">H4296*CALCULATIONS!$B$2</f>
        <v>7269.6</v>
      </c>
      <c r="N4296" s="4" t="n">
        <f aca="false">IF(J4296="Yes",H4296*CALCULATIONS!$B$3,0)</f>
        <v>0</v>
      </c>
      <c r="O4296" s="4" t="n">
        <f aca="false">L4296-M4296-N4296</f>
        <v>4240.6</v>
      </c>
      <c r="P4296" s="16" t="n">
        <f aca="false">IF(L4296&gt;0,O4296/L4296,"")</f>
        <v>0.368421052631579</v>
      </c>
    </row>
    <row r="4297" customFormat="false" ht="15" hidden="false" customHeight="false" outlineLevel="0" collapsed="false">
      <c r="A4297" s="2" t="str">
        <f aca="false">RAW_DATA!A4293</f>
        <v>ORD-104292</v>
      </c>
      <c r="B4297" s="2" t="str">
        <f aca="false">RAW_DATA!B4293</f>
        <v>CUST-4661</v>
      </c>
      <c r="C4297" s="2" t="str">
        <f aca="false">RAW_DATA!C4293</f>
        <v>Men</v>
      </c>
      <c r="D4297" s="2" t="str">
        <f aca="false">RAW_DATA!D4293</f>
        <v>MEN-TSHIRT-001</v>
      </c>
      <c r="E4297" s="14" t="str">
        <f aca="false">RAW_DATA!E4293</f>
        <v>2024-07-04</v>
      </c>
      <c r="F4297" s="14" t="str">
        <f aca="false">RAW_DATA!F4293</f>
        <v>2024-07-12</v>
      </c>
      <c r="G4297" s="2" t="str">
        <f aca="false">RAW_DATA!G4293</f>
        <v>Lumbini</v>
      </c>
      <c r="H4297" s="4" t="n">
        <f aca="false">RAW_DATA!H4293</f>
        <v>13856.65</v>
      </c>
      <c r="I4297" s="5" t="n">
        <f aca="false">RAW_DATA!I4293</f>
        <v>15</v>
      </c>
      <c r="J4297" s="2" t="str">
        <f aca="false">RAW_DATA!J4293</f>
        <v>No</v>
      </c>
      <c r="K4297" s="15" t="n">
        <f aca="false">IF(AND(F4297&lt;&gt;"",E4297&lt;&gt;""),DATEVALUE(F4297)-DATEVALUE(E4297),"")</f>
        <v>8</v>
      </c>
      <c r="L4297" s="4" t="n">
        <f aca="false">H4297*(1-I4297/100)</f>
        <v>11778.1525</v>
      </c>
      <c r="M4297" s="4" t="n">
        <f aca="false">H4297*CALCULATIONS!$B$2</f>
        <v>8313.99</v>
      </c>
      <c r="N4297" s="4" t="n">
        <f aca="false">IF(J4297="Yes",H4297*CALCULATIONS!$B$3,0)</f>
        <v>0</v>
      </c>
      <c r="O4297" s="4" t="n">
        <f aca="false">L4297-M4297-N4297</f>
        <v>3464.1625</v>
      </c>
      <c r="P4297" s="16" t="n">
        <f aca="false">IF(L4297&gt;0,O4297/L4297,"")</f>
        <v>0.294117647058824</v>
      </c>
    </row>
    <row r="4298" customFormat="false" ht="15" hidden="false" customHeight="false" outlineLevel="0" collapsed="false">
      <c r="A4298" s="2" t="str">
        <f aca="false">RAW_DATA!A4294</f>
        <v>ORD-104293</v>
      </c>
      <c r="B4298" s="2" t="str">
        <f aca="false">RAW_DATA!B4294</f>
        <v>CUST-6410</v>
      </c>
      <c r="C4298" s="2" t="str">
        <f aca="false">RAW_DATA!C4294</f>
        <v>Women</v>
      </c>
      <c r="D4298" s="2" t="str">
        <f aca="false">RAW_DATA!D4294</f>
        <v>WOM-JEANS-001</v>
      </c>
      <c r="E4298" s="14" t="str">
        <f aca="false">RAW_DATA!E4294</f>
        <v>2024-06-29</v>
      </c>
      <c r="F4298" s="14" t="str">
        <f aca="false">RAW_DATA!F4294</f>
        <v>2024-07-07</v>
      </c>
      <c r="G4298" s="2" t="str">
        <f aca="false">RAW_DATA!G4294</f>
        <v>Gandaki</v>
      </c>
      <c r="H4298" s="4" t="n">
        <f aca="false">RAW_DATA!H4294</f>
        <v>12084.09</v>
      </c>
      <c r="I4298" s="5" t="n">
        <f aca="false">RAW_DATA!I4294</f>
        <v>25</v>
      </c>
      <c r="J4298" s="2" t="str">
        <f aca="false">RAW_DATA!J4294</f>
        <v>No</v>
      </c>
      <c r="K4298" s="15" t="n">
        <f aca="false">IF(AND(F4298&lt;&gt;"",E4298&lt;&gt;""),DATEVALUE(F4298)-DATEVALUE(E4298),"")</f>
        <v>8</v>
      </c>
      <c r="L4298" s="4" t="n">
        <f aca="false">H4298*(1-I4298/100)</f>
        <v>9063.0675</v>
      </c>
      <c r="M4298" s="4" t="n">
        <f aca="false">H4298*CALCULATIONS!$B$2</f>
        <v>7250.454</v>
      </c>
      <c r="N4298" s="4" t="n">
        <f aca="false">IF(J4298="Yes",H4298*CALCULATIONS!$B$3,0)</f>
        <v>0</v>
      </c>
      <c r="O4298" s="4" t="n">
        <f aca="false">L4298-M4298-N4298</f>
        <v>1812.6135</v>
      </c>
      <c r="P4298" s="16" t="n">
        <f aca="false">IF(L4298&gt;0,O4298/L4298,"")</f>
        <v>0.2</v>
      </c>
    </row>
    <row r="4299" customFormat="false" ht="15" hidden="false" customHeight="false" outlineLevel="0" collapsed="false">
      <c r="A4299" s="2" t="str">
        <f aca="false">RAW_DATA!A4295</f>
        <v>ORD-104294</v>
      </c>
      <c r="B4299" s="2" t="str">
        <f aca="false">RAW_DATA!B4295</f>
        <v>CUST-1841</v>
      </c>
      <c r="C4299" s="2" t="str">
        <f aca="false">RAW_DATA!C4295</f>
        <v>Men</v>
      </c>
      <c r="D4299" s="2" t="str">
        <f aca="false">RAW_DATA!D4295</f>
        <v>MEN-JEANS-001</v>
      </c>
      <c r="E4299" s="14" t="str">
        <f aca="false">RAW_DATA!E4295</f>
        <v>2024-05-28</v>
      </c>
      <c r="F4299" s="14" t="str">
        <f aca="false">RAW_DATA!F4295</f>
        <v>2024-06-02</v>
      </c>
      <c r="G4299" s="2" t="str">
        <f aca="false">RAW_DATA!G4295</f>
        <v>Sudurpashchim</v>
      </c>
      <c r="H4299" s="4" t="n">
        <f aca="false">RAW_DATA!H4295</f>
        <v>11294.82</v>
      </c>
      <c r="I4299" s="5" t="n">
        <f aca="false">RAW_DATA!I4295</f>
        <v>30</v>
      </c>
      <c r="J4299" s="2" t="str">
        <f aca="false">RAW_DATA!J4295</f>
        <v>No</v>
      </c>
      <c r="K4299" s="15" t="n">
        <f aca="false">IF(AND(F4299&lt;&gt;"",E4299&lt;&gt;""),DATEVALUE(F4299)-DATEVALUE(E4299),"")</f>
        <v>5</v>
      </c>
      <c r="L4299" s="4" t="n">
        <f aca="false">H4299*(1-I4299/100)</f>
        <v>7906.374</v>
      </c>
      <c r="M4299" s="4" t="n">
        <f aca="false">H4299*CALCULATIONS!$B$2</f>
        <v>6776.892</v>
      </c>
      <c r="N4299" s="4" t="n">
        <f aca="false">IF(J4299="Yes",H4299*CALCULATIONS!$B$3,0)</f>
        <v>0</v>
      </c>
      <c r="O4299" s="4" t="n">
        <f aca="false">L4299-M4299-N4299</f>
        <v>1129.482</v>
      </c>
      <c r="P4299" s="16" t="n">
        <f aca="false">IF(L4299&gt;0,O4299/L4299,"")</f>
        <v>0.142857142857143</v>
      </c>
    </row>
    <row r="4300" customFormat="false" ht="15" hidden="false" customHeight="false" outlineLevel="0" collapsed="false">
      <c r="A4300" s="2" t="str">
        <f aca="false">RAW_DATA!A4296</f>
        <v>ORD-104295</v>
      </c>
      <c r="B4300" s="2" t="str">
        <f aca="false">RAW_DATA!B4296</f>
        <v>CUST-3869</v>
      </c>
      <c r="C4300" s="2" t="str">
        <f aca="false">RAW_DATA!C4296</f>
        <v>Men</v>
      </c>
      <c r="D4300" s="2" t="str">
        <f aca="false">RAW_DATA!D4296</f>
        <v>MEN-TSHIRT-001</v>
      </c>
      <c r="E4300" s="14" t="str">
        <f aca="false">RAW_DATA!E4296</f>
        <v>2024-03-21</v>
      </c>
      <c r="F4300" s="14" t="str">
        <f aca="false">RAW_DATA!F4296</f>
        <v>2024-03-31</v>
      </c>
      <c r="G4300" s="2" t="str">
        <f aca="false">RAW_DATA!G4296</f>
        <v>Karnali</v>
      </c>
      <c r="H4300" s="4" t="n">
        <f aca="false">RAW_DATA!H4296</f>
        <v>2963.51</v>
      </c>
      <c r="I4300" s="5" t="n">
        <f aca="false">RAW_DATA!I4296</f>
        <v>30</v>
      </c>
      <c r="J4300" s="2" t="str">
        <f aca="false">RAW_DATA!J4296</f>
        <v>No</v>
      </c>
      <c r="K4300" s="15" t="n">
        <f aca="false">IF(AND(F4300&lt;&gt;"",E4300&lt;&gt;""),DATEVALUE(F4300)-DATEVALUE(E4300),"")</f>
        <v>10</v>
      </c>
      <c r="L4300" s="4" t="n">
        <f aca="false">H4300*(1-I4300/100)</f>
        <v>2074.457</v>
      </c>
      <c r="M4300" s="4" t="n">
        <f aca="false">H4300*CALCULATIONS!$B$2</f>
        <v>1778.106</v>
      </c>
      <c r="N4300" s="4" t="n">
        <f aca="false">IF(J4300="Yes",H4300*CALCULATIONS!$B$3,0)</f>
        <v>0</v>
      </c>
      <c r="O4300" s="4" t="n">
        <f aca="false">L4300-M4300-N4300</f>
        <v>296.351</v>
      </c>
      <c r="P4300" s="16" t="n">
        <f aca="false">IF(L4300&gt;0,O4300/L4300,"")</f>
        <v>0.142857142857143</v>
      </c>
    </row>
    <row r="4301" customFormat="false" ht="15" hidden="false" customHeight="false" outlineLevel="0" collapsed="false">
      <c r="A4301" s="2" t="str">
        <f aca="false">RAW_DATA!A4297</f>
        <v>ORD-104296</v>
      </c>
      <c r="B4301" s="2" t="str">
        <f aca="false">RAW_DATA!B4297</f>
        <v>CUST-7511</v>
      </c>
      <c r="C4301" s="2" t="str">
        <f aca="false">RAW_DATA!C4297</f>
        <v>Women</v>
      </c>
      <c r="D4301" s="2" t="str">
        <f aca="false">RAW_DATA!D4297</f>
        <v>WOM-SCARF-001</v>
      </c>
      <c r="E4301" s="14" t="str">
        <f aca="false">RAW_DATA!E4297</f>
        <v>2024-06-16</v>
      </c>
      <c r="F4301" s="14" t="str">
        <f aca="false">RAW_DATA!F4297</f>
        <v>2024-06-26</v>
      </c>
      <c r="G4301" s="2" t="str">
        <f aca="false">RAW_DATA!G4297</f>
        <v>Lumbini</v>
      </c>
      <c r="H4301" s="4" t="n">
        <f aca="false">RAW_DATA!H4297</f>
        <v>14884.95</v>
      </c>
      <c r="I4301" s="5" t="n">
        <f aca="false">RAW_DATA!I4297</f>
        <v>30</v>
      </c>
      <c r="J4301" s="2" t="str">
        <f aca="false">RAW_DATA!J4297</f>
        <v>No</v>
      </c>
      <c r="K4301" s="15" t="n">
        <f aca="false">IF(AND(F4301&lt;&gt;"",E4301&lt;&gt;""),DATEVALUE(F4301)-DATEVALUE(E4301),"")</f>
        <v>10</v>
      </c>
      <c r="L4301" s="4" t="n">
        <f aca="false">H4301*(1-I4301/100)</f>
        <v>10419.465</v>
      </c>
      <c r="M4301" s="4" t="n">
        <f aca="false">H4301*CALCULATIONS!$B$2</f>
        <v>8930.97</v>
      </c>
      <c r="N4301" s="4" t="n">
        <f aca="false">IF(J4301="Yes",H4301*CALCULATIONS!$B$3,0)</f>
        <v>0</v>
      </c>
      <c r="O4301" s="4" t="n">
        <f aca="false">L4301-M4301-N4301</f>
        <v>1488.495</v>
      </c>
      <c r="P4301" s="16" t="n">
        <f aca="false">IF(L4301&gt;0,O4301/L4301,"")</f>
        <v>0.142857142857143</v>
      </c>
    </row>
    <row r="4302" customFormat="false" ht="15" hidden="false" customHeight="false" outlineLevel="0" collapsed="false">
      <c r="A4302" s="2" t="str">
        <f aca="false">RAW_DATA!A4298</f>
        <v>ORD-104297</v>
      </c>
      <c r="B4302" s="2" t="str">
        <f aca="false">RAW_DATA!B4298</f>
        <v>CUST-9470</v>
      </c>
      <c r="C4302" s="2" t="str">
        <f aca="false">RAW_DATA!C4298</f>
        <v>Women</v>
      </c>
      <c r="D4302" s="2" t="str">
        <f aca="false">RAW_DATA!D4298</f>
        <v>WOM-SCARF-001</v>
      </c>
      <c r="E4302" s="14" t="str">
        <f aca="false">RAW_DATA!E4298</f>
        <v>2024-03-13</v>
      </c>
      <c r="F4302" s="14" t="str">
        <f aca="false">RAW_DATA!F4298</f>
        <v>2024-03-15</v>
      </c>
      <c r="G4302" s="2" t="str">
        <f aca="false">RAW_DATA!G4298</f>
        <v>Sudurpashchim</v>
      </c>
      <c r="H4302" s="4" t="n">
        <f aca="false">RAW_DATA!H4298</f>
        <v>9440.13</v>
      </c>
      <c r="I4302" s="5" t="n">
        <f aca="false">RAW_DATA!I4298</f>
        <v>20</v>
      </c>
      <c r="J4302" s="2" t="str">
        <f aca="false">RAW_DATA!J4298</f>
        <v>No</v>
      </c>
      <c r="K4302" s="15" t="n">
        <f aca="false">IF(AND(F4302&lt;&gt;"",E4302&lt;&gt;""),DATEVALUE(F4302)-DATEVALUE(E4302),"")</f>
        <v>2</v>
      </c>
      <c r="L4302" s="4" t="n">
        <f aca="false">H4302*(1-I4302/100)</f>
        <v>7552.104</v>
      </c>
      <c r="M4302" s="4" t="n">
        <f aca="false">H4302*CALCULATIONS!$B$2</f>
        <v>5664.078</v>
      </c>
      <c r="N4302" s="4" t="n">
        <f aca="false">IF(J4302="Yes",H4302*CALCULATIONS!$B$3,0)</f>
        <v>0</v>
      </c>
      <c r="O4302" s="4" t="n">
        <f aca="false">L4302-M4302-N4302</f>
        <v>1888.026</v>
      </c>
      <c r="P4302" s="16" t="n">
        <f aca="false">IF(L4302&gt;0,O4302/L4302,"")</f>
        <v>0.25</v>
      </c>
    </row>
    <row r="4303" customFormat="false" ht="15" hidden="false" customHeight="false" outlineLevel="0" collapsed="false">
      <c r="A4303" s="2" t="str">
        <f aca="false">RAW_DATA!A4299</f>
        <v>ORD-104298</v>
      </c>
      <c r="B4303" s="2" t="str">
        <f aca="false">RAW_DATA!B4299</f>
        <v>CUST-3111</v>
      </c>
      <c r="C4303" s="2" t="str">
        <f aca="false">RAW_DATA!C4299</f>
        <v>Men</v>
      </c>
      <c r="D4303" s="2" t="str">
        <f aca="false">RAW_DATA!D4299</f>
        <v>MEN-SHIRT-001</v>
      </c>
      <c r="E4303" s="14" t="str">
        <f aca="false">RAW_DATA!E4299</f>
        <v>2024-02-15</v>
      </c>
      <c r="F4303" s="14" t="str">
        <f aca="false">RAW_DATA!F4299</f>
        <v>2024-02-19</v>
      </c>
      <c r="G4303" s="2" t="str">
        <f aca="false">RAW_DATA!G4299</f>
        <v>Madhesh</v>
      </c>
      <c r="H4303" s="4" t="n">
        <f aca="false">RAW_DATA!H4299</f>
        <v>8623.92</v>
      </c>
      <c r="I4303" s="5" t="n">
        <f aca="false">RAW_DATA!I4299</f>
        <v>0</v>
      </c>
      <c r="J4303" s="2" t="str">
        <f aca="false">RAW_DATA!J4299</f>
        <v>No</v>
      </c>
      <c r="K4303" s="15" t="n">
        <f aca="false">IF(AND(F4303&lt;&gt;"",E4303&lt;&gt;""),DATEVALUE(F4303)-DATEVALUE(E4303),"")</f>
        <v>4</v>
      </c>
      <c r="L4303" s="4" t="n">
        <f aca="false">H4303*(1-I4303/100)</f>
        <v>8623.92</v>
      </c>
      <c r="M4303" s="4" t="n">
        <f aca="false">H4303*CALCULATIONS!$B$2</f>
        <v>5174.352</v>
      </c>
      <c r="N4303" s="4" t="n">
        <f aca="false">IF(J4303="Yes",H4303*CALCULATIONS!$B$3,0)</f>
        <v>0</v>
      </c>
      <c r="O4303" s="4" t="n">
        <f aca="false">L4303-M4303-N4303</f>
        <v>3449.568</v>
      </c>
      <c r="P4303" s="16" t="n">
        <f aca="false">IF(L4303&gt;0,O4303/L4303,"")</f>
        <v>0.4</v>
      </c>
    </row>
    <row r="4304" customFormat="false" ht="15" hidden="false" customHeight="false" outlineLevel="0" collapsed="false">
      <c r="A4304" s="2" t="str">
        <f aca="false">RAW_DATA!A4300</f>
        <v>ORD-104299</v>
      </c>
      <c r="B4304" s="2" t="str">
        <f aca="false">RAW_DATA!B4300</f>
        <v>CUST-6582</v>
      </c>
      <c r="C4304" s="2" t="str">
        <f aca="false">RAW_DATA!C4300</f>
        <v>Men</v>
      </c>
      <c r="D4304" s="2" t="str">
        <f aca="false">RAW_DATA!D4300</f>
        <v>MEN-POLO-001</v>
      </c>
      <c r="E4304" s="14" t="str">
        <f aca="false">RAW_DATA!E4300</f>
        <v>2024-06-12</v>
      </c>
      <c r="F4304" s="14" t="str">
        <f aca="false">RAW_DATA!F4300</f>
        <v>2024-06-15</v>
      </c>
      <c r="G4304" s="2" t="str">
        <f aca="false">RAW_DATA!G4300</f>
        <v>Gandaki</v>
      </c>
      <c r="H4304" s="4" t="n">
        <f aca="false">RAW_DATA!H4300</f>
        <v>7311.89</v>
      </c>
      <c r="I4304" s="5" t="n">
        <f aca="false">RAW_DATA!I4300</f>
        <v>10</v>
      </c>
      <c r="J4304" s="2" t="str">
        <f aca="false">RAW_DATA!J4300</f>
        <v>No</v>
      </c>
      <c r="K4304" s="15" t="n">
        <f aca="false">IF(AND(F4304&lt;&gt;"",E4304&lt;&gt;""),DATEVALUE(F4304)-DATEVALUE(E4304),"")</f>
        <v>3</v>
      </c>
      <c r="L4304" s="4" t="n">
        <f aca="false">H4304*(1-I4304/100)</f>
        <v>6580.701</v>
      </c>
      <c r="M4304" s="4" t="n">
        <f aca="false">H4304*CALCULATIONS!$B$2</f>
        <v>4387.134</v>
      </c>
      <c r="N4304" s="4" t="n">
        <f aca="false">IF(J4304="Yes",H4304*CALCULATIONS!$B$3,0)</f>
        <v>0</v>
      </c>
      <c r="O4304" s="4" t="n">
        <f aca="false">L4304-M4304-N4304</f>
        <v>2193.567</v>
      </c>
      <c r="P4304" s="16" t="n">
        <f aca="false">IF(L4304&gt;0,O4304/L4304,"")</f>
        <v>0.333333333333333</v>
      </c>
    </row>
    <row r="4305" customFormat="false" ht="15" hidden="false" customHeight="false" outlineLevel="0" collapsed="false">
      <c r="A4305" s="2" t="str">
        <f aca="false">RAW_DATA!A4301</f>
        <v>ORD-104300</v>
      </c>
      <c r="B4305" s="2" t="str">
        <f aca="false">RAW_DATA!B4301</f>
        <v>CUST-5658</v>
      </c>
      <c r="C4305" s="2" t="str">
        <f aca="false">RAW_DATA!C4301</f>
        <v>Men</v>
      </c>
      <c r="D4305" s="2" t="str">
        <f aca="false">RAW_DATA!D4301</f>
        <v>MEN-JEANS-002</v>
      </c>
      <c r="E4305" s="14" t="str">
        <f aca="false">RAW_DATA!E4301</f>
        <v>2024-07-11</v>
      </c>
      <c r="F4305" s="14" t="str">
        <f aca="false">RAW_DATA!F4301</f>
        <v>2024-07-18</v>
      </c>
      <c r="G4305" s="2" t="str">
        <f aca="false">RAW_DATA!G4301</f>
        <v>Lumbini</v>
      </c>
      <c r="H4305" s="4" t="n">
        <f aca="false">RAW_DATA!H4301</f>
        <v>13125.83</v>
      </c>
      <c r="I4305" s="5" t="n">
        <f aca="false">RAW_DATA!I4301</f>
        <v>20</v>
      </c>
      <c r="J4305" s="2" t="str">
        <f aca="false">RAW_DATA!J4301</f>
        <v>No</v>
      </c>
      <c r="K4305" s="15" t="n">
        <f aca="false">IF(AND(F4305&lt;&gt;"",E4305&lt;&gt;""),DATEVALUE(F4305)-DATEVALUE(E4305),"")</f>
        <v>7</v>
      </c>
      <c r="L4305" s="4" t="n">
        <f aca="false">H4305*(1-I4305/100)</f>
        <v>10500.664</v>
      </c>
      <c r="M4305" s="4" t="n">
        <f aca="false">H4305*CALCULATIONS!$B$2</f>
        <v>7875.498</v>
      </c>
      <c r="N4305" s="4" t="n">
        <f aca="false">IF(J4305="Yes",H4305*CALCULATIONS!$B$3,0)</f>
        <v>0</v>
      </c>
      <c r="O4305" s="4" t="n">
        <f aca="false">L4305-M4305-N4305</f>
        <v>2625.166</v>
      </c>
      <c r="P4305" s="16" t="n">
        <f aca="false">IF(L4305&gt;0,O4305/L4305,"")</f>
        <v>0.25</v>
      </c>
    </row>
    <row r="4306" customFormat="false" ht="15" hidden="false" customHeight="false" outlineLevel="0" collapsed="false">
      <c r="A4306" s="2" t="str">
        <f aca="false">RAW_DATA!A4302</f>
        <v>ORD-104301</v>
      </c>
      <c r="B4306" s="2" t="str">
        <f aca="false">RAW_DATA!B4302</f>
        <v>CUST-3305</v>
      </c>
      <c r="C4306" s="2" t="str">
        <f aca="false">RAW_DATA!C4302</f>
        <v>Women</v>
      </c>
      <c r="D4306" s="2" t="str">
        <f aca="false">RAW_DATA!D4302</f>
        <v>WOM-JEANS-001</v>
      </c>
      <c r="E4306" s="14" t="str">
        <f aca="false">RAW_DATA!E4302</f>
        <v>2024-01-12</v>
      </c>
      <c r="F4306" s="14" t="str">
        <f aca="false">RAW_DATA!F4302</f>
        <v>2024-01-16</v>
      </c>
      <c r="G4306" s="2" t="str">
        <f aca="false">RAW_DATA!G4302</f>
        <v>Bagmati</v>
      </c>
      <c r="H4306" s="4" t="n">
        <f aca="false">RAW_DATA!H4302</f>
        <v>11343.64</v>
      </c>
      <c r="I4306" s="5" t="n">
        <f aca="false">RAW_DATA!I4302</f>
        <v>15</v>
      </c>
      <c r="J4306" s="2" t="str">
        <f aca="false">RAW_DATA!J4302</f>
        <v>No</v>
      </c>
      <c r="K4306" s="15" t="n">
        <f aca="false">IF(AND(F4306&lt;&gt;"",E4306&lt;&gt;""),DATEVALUE(F4306)-DATEVALUE(E4306),"")</f>
        <v>4</v>
      </c>
      <c r="L4306" s="4" t="n">
        <f aca="false">H4306*(1-I4306/100)</f>
        <v>9642.094</v>
      </c>
      <c r="M4306" s="4" t="n">
        <f aca="false">H4306*CALCULATIONS!$B$2</f>
        <v>6806.184</v>
      </c>
      <c r="N4306" s="4" t="n">
        <f aca="false">IF(J4306="Yes",H4306*CALCULATIONS!$B$3,0)</f>
        <v>0</v>
      </c>
      <c r="O4306" s="4" t="n">
        <f aca="false">L4306-M4306-N4306</f>
        <v>2835.91</v>
      </c>
      <c r="P4306" s="16" t="n">
        <f aca="false">IF(L4306&gt;0,O4306/L4306,"")</f>
        <v>0.294117647058824</v>
      </c>
    </row>
    <row r="4307" customFormat="false" ht="15" hidden="false" customHeight="false" outlineLevel="0" collapsed="false">
      <c r="A4307" s="2" t="str">
        <f aca="false">RAW_DATA!A4303</f>
        <v>ORD-104302</v>
      </c>
      <c r="B4307" s="2" t="str">
        <f aca="false">RAW_DATA!B4303</f>
        <v>CUST-4094</v>
      </c>
      <c r="C4307" s="2" t="str">
        <f aca="false">RAW_DATA!C4303</f>
        <v>Men</v>
      </c>
      <c r="D4307" s="2" t="str">
        <f aca="false">RAW_DATA!D4303</f>
        <v>MEN-JEANS-002</v>
      </c>
      <c r="E4307" s="14" t="str">
        <f aca="false">RAW_DATA!E4303</f>
        <v>2024-09-26</v>
      </c>
      <c r="F4307" s="14" t="str">
        <f aca="false">RAW_DATA!F4303</f>
        <v>2024-10-02</v>
      </c>
      <c r="G4307" s="2" t="str">
        <f aca="false">RAW_DATA!G4303</f>
        <v>Bagmati</v>
      </c>
      <c r="H4307" s="4" t="n">
        <f aca="false">RAW_DATA!H4303</f>
        <v>1605.33</v>
      </c>
      <c r="I4307" s="5" t="n">
        <f aca="false">RAW_DATA!I4303</f>
        <v>15</v>
      </c>
      <c r="J4307" s="2" t="str">
        <f aca="false">RAW_DATA!J4303</f>
        <v>No</v>
      </c>
      <c r="K4307" s="15" t="n">
        <f aca="false">IF(AND(F4307&lt;&gt;"",E4307&lt;&gt;""),DATEVALUE(F4307)-DATEVALUE(E4307),"")</f>
        <v>6</v>
      </c>
      <c r="L4307" s="4" t="n">
        <f aca="false">H4307*(1-I4307/100)</f>
        <v>1364.5305</v>
      </c>
      <c r="M4307" s="4" t="n">
        <f aca="false">H4307*CALCULATIONS!$B$2</f>
        <v>963.198</v>
      </c>
      <c r="N4307" s="4" t="n">
        <f aca="false">IF(J4307="Yes",H4307*CALCULATIONS!$B$3,0)</f>
        <v>0</v>
      </c>
      <c r="O4307" s="4" t="n">
        <f aca="false">L4307-M4307-N4307</f>
        <v>401.3325</v>
      </c>
      <c r="P4307" s="16" t="n">
        <f aca="false">IF(L4307&gt;0,O4307/L4307,"")</f>
        <v>0.294117647058824</v>
      </c>
    </row>
    <row r="4308" customFormat="false" ht="15" hidden="false" customHeight="false" outlineLevel="0" collapsed="false">
      <c r="A4308" s="2" t="str">
        <f aca="false">RAW_DATA!A4304</f>
        <v>ORD-104303</v>
      </c>
      <c r="B4308" s="2" t="str">
        <f aca="false">RAW_DATA!B4304</f>
        <v>CUST-4580</v>
      </c>
      <c r="C4308" s="2" t="str">
        <f aca="false">RAW_DATA!C4304</f>
        <v>Women</v>
      </c>
      <c r="D4308" s="2" t="str">
        <f aca="false">RAW_DATA!D4304</f>
        <v>WOM-CARDIGAN-001</v>
      </c>
      <c r="E4308" s="14" t="str">
        <f aca="false">RAW_DATA!E4304</f>
        <v>2024-11-04</v>
      </c>
      <c r="F4308" s="14" t="str">
        <f aca="false">RAW_DATA!F4304</f>
        <v>2024-11-15</v>
      </c>
      <c r="G4308" s="2" t="str">
        <f aca="false">RAW_DATA!G4304</f>
        <v>Bagmati</v>
      </c>
      <c r="H4308" s="4" t="n">
        <f aca="false">RAW_DATA!H4304</f>
        <v>13578.04</v>
      </c>
      <c r="I4308" s="5" t="n">
        <f aca="false">RAW_DATA!I4304</f>
        <v>15</v>
      </c>
      <c r="J4308" s="2" t="str">
        <f aca="false">RAW_DATA!J4304</f>
        <v>No</v>
      </c>
      <c r="K4308" s="15" t="n">
        <f aca="false">IF(AND(F4308&lt;&gt;"",E4308&lt;&gt;""),DATEVALUE(F4308)-DATEVALUE(E4308),"")</f>
        <v>11</v>
      </c>
      <c r="L4308" s="4" t="n">
        <f aca="false">H4308*(1-I4308/100)</f>
        <v>11541.334</v>
      </c>
      <c r="M4308" s="4" t="n">
        <f aca="false">H4308*CALCULATIONS!$B$2</f>
        <v>8146.824</v>
      </c>
      <c r="N4308" s="4" t="n">
        <f aca="false">IF(J4308="Yes",H4308*CALCULATIONS!$B$3,0)</f>
        <v>0</v>
      </c>
      <c r="O4308" s="4" t="n">
        <f aca="false">L4308-M4308-N4308</f>
        <v>3394.51</v>
      </c>
      <c r="P4308" s="16" t="n">
        <f aca="false">IF(L4308&gt;0,O4308/L4308,"")</f>
        <v>0.294117647058824</v>
      </c>
    </row>
    <row r="4309" customFormat="false" ht="15" hidden="false" customHeight="false" outlineLevel="0" collapsed="false">
      <c r="A4309" s="2" t="str">
        <f aca="false">RAW_DATA!A4305</f>
        <v>ORD-104304</v>
      </c>
      <c r="B4309" s="2" t="str">
        <f aca="false">RAW_DATA!B4305</f>
        <v>CUST-7301</v>
      </c>
      <c r="C4309" s="2" t="str">
        <f aca="false">RAW_DATA!C4305</f>
        <v>Women</v>
      </c>
      <c r="D4309" s="2" t="str">
        <f aca="false">RAW_DATA!D4305</f>
        <v>WOM-KURTA-001</v>
      </c>
      <c r="E4309" s="14" t="str">
        <f aca="false">RAW_DATA!E4305</f>
        <v>2024-02-03</v>
      </c>
      <c r="F4309" s="14" t="str">
        <f aca="false">RAW_DATA!F4305</f>
        <v>2024-02-08</v>
      </c>
      <c r="G4309" s="2" t="str">
        <f aca="false">RAW_DATA!G4305</f>
        <v>Bagmati</v>
      </c>
      <c r="H4309" s="4" t="n">
        <f aca="false">RAW_DATA!H4305</f>
        <v>14339.5</v>
      </c>
      <c r="I4309" s="5" t="n">
        <f aca="false">RAW_DATA!I4305</f>
        <v>25</v>
      </c>
      <c r="J4309" s="2" t="str">
        <f aca="false">RAW_DATA!J4305</f>
        <v>No</v>
      </c>
      <c r="K4309" s="15" t="n">
        <f aca="false">IF(AND(F4309&lt;&gt;"",E4309&lt;&gt;""),DATEVALUE(F4309)-DATEVALUE(E4309),"")</f>
        <v>5</v>
      </c>
      <c r="L4309" s="4" t="n">
        <f aca="false">H4309*(1-I4309/100)</f>
        <v>10754.625</v>
      </c>
      <c r="M4309" s="4" t="n">
        <f aca="false">H4309*CALCULATIONS!$B$2</f>
        <v>8603.7</v>
      </c>
      <c r="N4309" s="4" t="n">
        <f aca="false">IF(J4309="Yes",H4309*CALCULATIONS!$B$3,0)</f>
        <v>0</v>
      </c>
      <c r="O4309" s="4" t="n">
        <f aca="false">L4309-M4309-N4309</f>
        <v>2150.925</v>
      </c>
      <c r="P4309" s="16" t="n">
        <f aca="false">IF(L4309&gt;0,O4309/L4309,"")</f>
        <v>0.2</v>
      </c>
    </row>
    <row r="4310" customFormat="false" ht="15" hidden="false" customHeight="false" outlineLevel="0" collapsed="false">
      <c r="A4310" s="2" t="str">
        <f aca="false">RAW_DATA!A4306</f>
        <v>ORD-104305</v>
      </c>
      <c r="B4310" s="2" t="str">
        <f aca="false">RAW_DATA!B4306</f>
        <v>CUST-7122</v>
      </c>
      <c r="C4310" s="2" t="str">
        <f aca="false">RAW_DATA!C4306</f>
        <v>Men</v>
      </c>
      <c r="D4310" s="2" t="str">
        <f aca="false">RAW_DATA!D4306</f>
        <v>MEN-JEANS-002</v>
      </c>
      <c r="E4310" s="14" t="str">
        <f aca="false">RAW_DATA!E4306</f>
        <v>2024-12-12</v>
      </c>
      <c r="F4310" s="14" t="str">
        <f aca="false">RAW_DATA!F4306</f>
        <v>2024-12-16</v>
      </c>
      <c r="G4310" s="2" t="str">
        <f aca="false">RAW_DATA!G4306</f>
        <v>Bagmati</v>
      </c>
      <c r="H4310" s="4" t="n">
        <f aca="false">RAW_DATA!H4306</f>
        <v>11200.78</v>
      </c>
      <c r="I4310" s="5" t="n">
        <f aca="false">RAW_DATA!I4306</f>
        <v>30</v>
      </c>
      <c r="J4310" s="2" t="str">
        <f aca="false">RAW_DATA!J4306</f>
        <v>No</v>
      </c>
      <c r="K4310" s="15" t="n">
        <f aca="false">IF(AND(F4310&lt;&gt;"",E4310&lt;&gt;""),DATEVALUE(F4310)-DATEVALUE(E4310),"")</f>
        <v>4</v>
      </c>
      <c r="L4310" s="4" t="n">
        <f aca="false">H4310*(1-I4310/100)</f>
        <v>7840.546</v>
      </c>
      <c r="M4310" s="4" t="n">
        <f aca="false">H4310*CALCULATIONS!$B$2</f>
        <v>6720.468</v>
      </c>
      <c r="N4310" s="4" t="n">
        <f aca="false">IF(J4310="Yes",H4310*CALCULATIONS!$B$3,0)</f>
        <v>0</v>
      </c>
      <c r="O4310" s="4" t="n">
        <f aca="false">L4310-M4310-N4310</f>
        <v>1120.078</v>
      </c>
      <c r="P4310" s="16" t="n">
        <f aca="false">IF(L4310&gt;0,O4310/L4310,"")</f>
        <v>0.142857142857143</v>
      </c>
    </row>
    <row r="4311" customFormat="false" ht="15" hidden="false" customHeight="false" outlineLevel="0" collapsed="false">
      <c r="A4311" s="2" t="str">
        <f aca="false">RAW_DATA!A4307</f>
        <v>ORD-104306</v>
      </c>
      <c r="B4311" s="2" t="str">
        <f aca="false">RAW_DATA!B4307</f>
        <v>CUST-3961</v>
      </c>
      <c r="C4311" s="2" t="str">
        <f aca="false">RAW_DATA!C4307</f>
        <v>Men</v>
      </c>
      <c r="D4311" s="2" t="str">
        <f aca="false">RAW_DATA!D4307</f>
        <v>MEN-SHIRT-002</v>
      </c>
      <c r="E4311" s="14" t="str">
        <f aca="false">RAW_DATA!E4307</f>
        <v>2024-11-30</v>
      </c>
      <c r="F4311" s="14" t="str">
        <f aca="false">RAW_DATA!F4307</f>
        <v>2024-12-09</v>
      </c>
      <c r="G4311" s="2" t="str">
        <f aca="false">RAW_DATA!G4307</f>
        <v>Gandaki</v>
      </c>
      <c r="H4311" s="4" t="n">
        <f aca="false">RAW_DATA!H4307</f>
        <v>4122.11</v>
      </c>
      <c r="I4311" s="5" t="n">
        <f aca="false">RAW_DATA!I4307</f>
        <v>10</v>
      </c>
      <c r="J4311" s="2" t="str">
        <f aca="false">RAW_DATA!J4307</f>
        <v>No</v>
      </c>
      <c r="K4311" s="15" t="n">
        <f aca="false">IF(AND(F4311&lt;&gt;"",E4311&lt;&gt;""),DATEVALUE(F4311)-DATEVALUE(E4311),"")</f>
        <v>9</v>
      </c>
      <c r="L4311" s="4" t="n">
        <f aca="false">H4311*(1-I4311/100)</f>
        <v>3709.899</v>
      </c>
      <c r="M4311" s="4" t="n">
        <f aca="false">H4311*CALCULATIONS!$B$2</f>
        <v>2473.266</v>
      </c>
      <c r="N4311" s="4" t="n">
        <f aca="false">IF(J4311="Yes",H4311*CALCULATIONS!$B$3,0)</f>
        <v>0</v>
      </c>
      <c r="O4311" s="4" t="n">
        <f aca="false">L4311-M4311-N4311</f>
        <v>1236.633</v>
      </c>
      <c r="P4311" s="16" t="n">
        <f aca="false">IF(L4311&gt;0,O4311/L4311,"")</f>
        <v>0.333333333333333</v>
      </c>
    </row>
    <row r="4312" customFormat="false" ht="15" hidden="false" customHeight="false" outlineLevel="0" collapsed="false">
      <c r="A4312" s="2" t="str">
        <f aca="false">RAW_DATA!A4308</f>
        <v>ORD-104307</v>
      </c>
      <c r="B4312" s="2" t="str">
        <f aca="false">RAW_DATA!B4308</f>
        <v>CUST-2094</v>
      </c>
      <c r="C4312" s="2" t="str">
        <f aca="false">RAW_DATA!C4308</f>
        <v>Women</v>
      </c>
      <c r="D4312" s="2" t="str">
        <f aca="false">RAW_DATA!D4308</f>
        <v>WOM-SCARF-001</v>
      </c>
      <c r="E4312" s="14" t="str">
        <f aca="false">RAW_DATA!E4308</f>
        <v>2024-10-10</v>
      </c>
      <c r="F4312" s="14" t="str">
        <f aca="false">RAW_DATA!F4308</f>
        <v>2024-10-16</v>
      </c>
      <c r="G4312" s="2" t="str">
        <f aca="false">RAW_DATA!G4308</f>
        <v>Sudurpashchim</v>
      </c>
      <c r="H4312" s="4" t="n">
        <f aca="false">RAW_DATA!H4308</f>
        <v>3726.51</v>
      </c>
      <c r="I4312" s="5" t="n">
        <f aca="false">RAW_DATA!I4308</f>
        <v>0</v>
      </c>
      <c r="J4312" s="2" t="str">
        <f aca="false">RAW_DATA!J4308</f>
        <v>No</v>
      </c>
      <c r="K4312" s="15" t="n">
        <f aca="false">IF(AND(F4312&lt;&gt;"",E4312&lt;&gt;""),DATEVALUE(F4312)-DATEVALUE(E4312),"")</f>
        <v>6</v>
      </c>
      <c r="L4312" s="4" t="n">
        <f aca="false">H4312*(1-I4312/100)</f>
        <v>3726.51</v>
      </c>
      <c r="M4312" s="4" t="n">
        <f aca="false">H4312*CALCULATIONS!$B$2</f>
        <v>2235.906</v>
      </c>
      <c r="N4312" s="4" t="n">
        <f aca="false">IF(J4312="Yes",H4312*CALCULATIONS!$B$3,0)</f>
        <v>0</v>
      </c>
      <c r="O4312" s="4" t="n">
        <f aca="false">L4312-M4312-N4312</f>
        <v>1490.604</v>
      </c>
      <c r="P4312" s="16" t="n">
        <f aca="false">IF(L4312&gt;0,O4312/L4312,"")</f>
        <v>0.4</v>
      </c>
    </row>
    <row r="4313" customFormat="false" ht="15" hidden="false" customHeight="false" outlineLevel="0" collapsed="false">
      <c r="A4313" s="2" t="str">
        <f aca="false">RAW_DATA!A4309</f>
        <v>ORD-104308</v>
      </c>
      <c r="B4313" s="2" t="str">
        <f aca="false">RAW_DATA!B4309</f>
        <v>CUST-8598</v>
      </c>
      <c r="C4313" s="2" t="str">
        <f aca="false">RAW_DATA!C4309</f>
        <v>Men</v>
      </c>
      <c r="D4313" s="2" t="str">
        <f aca="false">RAW_DATA!D4309</f>
        <v>MEN-JEANS-002</v>
      </c>
      <c r="E4313" s="14" t="str">
        <f aca="false">RAW_DATA!E4309</f>
        <v>2024-07-30</v>
      </c>
      <c r="F4313" s="14" t="str">
        <f aca="false">RAW_DATA!F4309</f>
        <v>2024-08-05</v>
      </c>
      <c r="G4313" s="2" t="str">
        <f aca="false">RAW_DATA!G4309</f>
        <v>Sudurpashchim</v>
      </c>
      <c r="H4313" s="4" t="n">
        <f aca="false">RAW_DATA!H4309</f>
        <v>11010.57</v>
      </c>
      <c r="I4313" s="5" t="n">
        <f aca="false">RAW_DATA!I4309</f>
        <v>15</v>
      </c>
      <c r="J4313" s="2" t="str">
        <f aca="false">RAW_DATA!J4309</f>
        <v>No</v>
      </c>
      <c r="K4313" s="15" t="n">
        <f aca="false">IF(AND(F4313&lt;&gt;"",E4313&lt;&gt;""),DATEVALUE(F4313)-DATEVALUE(E4313),"")</f>
        <v>6</v>
      </c>
      <c r="L4313" s="4" t="n">
        <f aca="false">H4313*(1-I4313/100)</f>
        <v>9358.9845</v>
      </c>
      <c r="M4313" s="4" t="n">
        <f aca="false">H4313*CALCULATIONS!$B$2</f>
        <v>6606.342</v>
      </c>
      <c r="N4313" s="4" t="n">
        <f aca="false">IF(J4313="Yes",H4313*CALCULATIONS!$B$3,0)</f>
        <v>0</v>
      </c>
      <c r="O4313" s="4" t="n">
        <f aca="false">L4313-M4313-N4313</f>
        <v>2752.6425</v>
      </c>
      <c r="P4313" s="16" t="n">
        <f aca="false">IF(L4313&gt;0,O4313/L4313,"")</f>
        <v>0.294117647058824</v>
      </c>
    </row>
    <row r="4314" customFormat="false" ht="15" hidden="false" customHeight="false" outlineLevel="0" collapsed="false">
      <c r="A4314" s="2" t="str">
        <f aca="false">RAW_DATA!A4310</f>
        <v>ORD-104309</v>
      </c>
      <c r="B4314" s="2" t="str">
        <f aca="false">RAW_DATA!B4310</f>
        <v>CUST-1953</v>
      </c>
      <c r="C4314" s="2" t="str">
        <f aca="false">RAW_DATA!C4310</f>
        <v>Women</v>
      </c>
      <c r="D4314" s="2" t="str">
        <f aca="false">RAW_DATA!D4310</f>
        <v>WOM-LEHENGA-001</v>
      </c>
      <c r="E4314" s="14" t="str">
        <f aca="false">RAW_DATA!E4310</f>
        <v>2024-07-01</v>
      </c>
      <c r="F4314" s="14" t="str">
        <f aca="false">RAW_DATA!F4310</f>
        <v>2024-07-05</v>
      </c>
      <c r="G4314" s="2" t="str">
        <f aca="false">RAW_DATA!G4310</f>
        <v>Madhesh</v>
      </c>
      <c r="H4314" s="4" t="n">
        <f aca="false">RAW_DATA!H4310</f>
        <v>5973.39</v>
      </c>
      <c r="I4314" s="5" t="n">
        <f aca="false">RAW_DATA!I4310</f>
        <v>15</v>
      </c>
      <c r="J4314" s="2" t="str">
        <f aca="false">RAW_DATA!J4310</f>
        <v>No</v>
      </c>
      <c r="K4314" s="15" t="n">
        <f aca="false">IF(AND(F4314&lt;&gt;"",E4314&lt;&gt;""),DATEVALUE(F4314)-DATEVALUE(E4314),"")</f>
        <v>4</v>
      </c>
      <c r="L4314" s="4" t="n">
        <f aca="false">H4314*(1-I4314/100)</f>
        <v>5077.3815</v>
      </c>
      <c r="M4314" s="4" t="n">
        <f aca="false">H4314*CALCULATIONS!$B$2</f>
        <v>3584.034</v>
      </c>
      <c r="N4314" s="4" t="n">
        <f aca="false">IF(J4314="Yes",H4314*CALCULATIONS!$B$3,0)</f>
        <v>0</v>
      </c>
      <c r="O4314" s="4" t="n">
        <f aca="false">L4314-M4314-N4314</f>
        <v>1493.3475</v>
      </c>
      <c r="P4314" s="16" t="n">
        <f aca="false">IF(L4314&gt;0,O4314/L4314,"")</f>
        <v>0.294117647058824</v>
      </c>
    </row>
    <row r="4315" customFormat="false" ht="15" hidden="false" customHeight="false" outlineLevel="0" collapsed="false">
      <c r="A4315" s="2" t="str">
        <f aca="false">RAW_DATA!A4311</f>
        <v>ORD-104310</v>
      </c>
      <c r="B4315" s="2" t="str">
        <f aca="false">RAW_DATA!B4311</f>
        <v>CUST-2819</v>
      </c>
      <c r="C4315" s="2" t="str">
        <f aca="false">RAW_DATA!C4311</f>
        <v>Men</v>
      </c>
      <c r="D4315" s="2" t="str">
        <f aca="false">RAW_DATA!D4311</f>
        <v>MEN-CHINO-001</v>
      </c>
      <c r="E4315" s="14" t="str">
        <f aca="false">RAW_DATA!E4311</f>
        <v>2024-12-22</v>
      </c>
      <c r="F4315" s="14" t="str">
        <f aca="false">RAW_DATA!F4311</f>
        <v>2024-12-26</v>
      </c>
      <c r="G4315" s="2" t="str">
        <f aca="false">RAW_DATA!G4311</f>
        <v>Bagmati</v>
      </c>
      <c r="H4315" s="4" t="n">
        <f aca="false">RAW_DATA!H4311</f>
        <v>12185.88</v>
      </c>
      <c r="I4315" s="5" t="n">
        <f aca="false">RAW_DATA!I4311</f>
        <v>10</v>
      </c>
      <c r="J4315" s="2" t="str">
        <f aca="false">RAW_DATA!J4311</f>
        <v>No</v>
      </c>
      <c r="K4315" s="15" t="n">
        <f aca="false">IF(AND(F4315&lt;&gt;"",E4315&lt;&gt;""),DATEVALUE(F4315)-DATEVALUE(E4315),"")</f>
        <v>4</v>
      </c>
      <c r="L4315" s="4" t="n">
        <f aca="false">H4315*(1-I4315/100)</f>
        <v>10967.292</v>
      </c>
      <c r="M4315" s="4" t="n">
        <f aca="false">H4315*CALCULATIONS!$B$2</f>
        <v>7311.528</v>
      </c>
      <c r="N4315" s="4" t="n">
        <f aca="false">IF(J4315="Yes",H4315*CALCULATIONS!$B$3,0)</f>
        <v>0</v>
      </c>
      <c r="O4315" s="4" t="n">
        <f aca="false">L4315-M4315-N4315</f>
        <v>3655.764</v>
      </c>
      <c r="P4315" s="16" t="n">
        <f aca="false">IF(L4315&gt;0,O4315/L4315,"")</f>
        <v>0.333333333333333</v>
      </c>
    </row>
    <row r="4316" customFormat="false" ht="15" hidden="false" customHeight="false" outlineLevel="0" collapsed="false">
      <c r="A4316" s="2" t="str">
        <f aca="false">RAW_DATA!A4312</f>
        <v>ORD-104311</v>
      </c>
      <c r="B4316" s="2" t="str">
        <f aca="false">RAW_DATA!B4312</f>
        <v>CUST-1807</v>
      </c>
      <c r="C4316" s="2" t="str">
        <f aca="false">RAW_DATA!C4312</f>
        <v>Men</v>
      </c>
      <c r="D4316" s="2" t="str">
        <f aca="false">RAW_DATA!D4312</f>
        <v>MEN-SHIRT-001</v>
      </c>
      <c r="E4316" s="14" t="str">
        <f aca="false">RAW_DATA!E4312</f>
        <v>2024-06-10</v>
      </c>
      <c r="F4316" s="14" t="str">
        <f aca="false">RAW_DATA!F4312</f>
        <v>2024-06-15</v>
      </c>
      <c r="G4316" s="2" t="str">
        <f aca="false">RAW_DATA!G4312</f>
        <v>Bagmati</v>
      </c>
      <c r="H4316" s="4" t="n">
        <f aca="false">RAW_DATA!H4312</f>
        <v>3462.62</v>
      </c>
      <c r="I4316" s="5" t="n">
        <f aca="false">RAW_DATA!I4312</f>
        <v>20</v>
      </c>
      <c r="J4316" s="2" t="str">
        <f aca="false">RAW_DATA!J4312</f>
        <v>No</v>
      </c>
      <c r="K4316" s="15" t="n">
        <f aca="false">IF(AND(F4316&lt;&gt;"",E4316&lt;&gt;""),DATEVALUE(F4316)-DATEVALUE(E4316),"")</f>
        <v>5</v>
      </c>
      <c r="L4316" s="4" t="n">
        <f aca="false">H4316*(1-I4316/100)</f>
        <v>2770.096</v>
      </c>
      <c r="M4316" s="4" t="n">
        <f aca="false">H4316*CALCULATIONS!$B$2</f>
        <v>2077.572</v>
      </c>
      <c r="N4316" s="4" t="n">
        <f aca="false">IF(J4316="Yes",H4316*CALCULATIONS!$B$3,0)</f>
        <v>0</v>
      </c>
      <c r="O4316" s="4" t="n">
        <f aca="false">L4316-M4316-N4316</f>
        <v>692.524</v>
      </c>
      <c r="P4316" s="16" t="n">
        <f aca="false">IF(L4316&gt;0,O4316/L4316,"")</f>
        <v>0.25</v>
      </c>
    </row>
    <row r="4317" customFormat="false" ht="15" hidden="false" customHeight="false" outlineLevel="0" collapsed="false">
      <c r="A4317" s="2" t="str">
        <f aca="false">RAW_DATA!A4313</f>
        <v>ORD-104312</v>
      </c>
      <c r="B4317" s="2" t="str">
        <f aca="false">RAW_DATA!B4313</f>
        <v>CUST-2144</v>
      </c>
      <c r="C4317" s="2" t="str">
        <f aca="false">RAW_DATA!C4313</f>
        <v>Women</v>
      </c>
      <c r="D4317" s="2" t="str">
        <f aca="false">RAW_DATA!D4313</f>
        <v>WOM-DRESS-001</v>
      </c>
      <c r="E4317" s="14" t="str">
        <f aca="false">RAW_DATA!E4313</f>
        <v>2024-02-12</v>
      </c>
      <c r="F4317" s="14" t="str">
        <f aca="false">RAW_DATA!F4313</f>
        <v>2024-02-15</v>
      </c>
      <c r="G4317" s="2" t="str">
        <f aca="false">RAW_DATA!G4313</f>
        <v>Bagmati</v>
      </c>
      <c r="H4317" s="4" t="n">
        <f aca="false">RAW_DATA!H4313</f>
        <v>3234.59</v>
      </c>
      <c r="I4317" s="5" t="n">
        <f aca="false">RAW_DATA!I4313</f>
        <v>5</v>
      </c>
      <c r="J4317" s="2" t="str">
        <f aca="false">RAW_DATA!J4313</f>
        <v>No</v>
      </c>
      <c r="K4317" s="15" t="n">
        <f aca="false">IF(AND(F4317&lt;&gt;"",E4317&lt;&gt;""),DATEVALUE(F4317)-DATEVALUE(E4317),"")</f>
        <v>3</v>
      </c>
      <c r="L4317" s="4" t="n">
        <f aca="false">H4317*(1-I4317/100)</f>
        <v>3072.8605</v>
      </c>
      <c r="M4317" s="4" t="n">
        <f aca="false">H4317*CALCULATIONS!$B$2</f>
        <v>1940.754</v>
      </c>
      <c r="N4317" s="4" t="n">
        <f aca="false">IF(J4317="Yes",H4317*CALCULATIONS!$B$3,0)</f>
        <v>0</v>
      </c>
      <c r="O4317" s="4" t="n">
        <f aca="false">L4317-M4317-N4317</f>
        <v>1132.1065</v>
      </c>
      <c r="P4317" s="16" t="n">
        <f aca="false">IF(L4317&gt;0,O4317/L4317,"")</f>
        <v>0.368421052631579</v>
      </c>
    </row>
    <row r="4318" customFormat="false" ht="15" hidden="false" customHeight="false" outlineLevel="0" collapsed="false">
      <c r="A4318" s="2" t="str">
        <f aca="false">RAW_DATA!A4314</f>
        <v>ORD-104313</v>
      </c>
      <c r="B4318" s="2" t="str">
        <f aca="false">RAW_DATA!B4314</f>
        <v>CUST-1284</v>
      </c>
      <c r="C4318" s="2" t="str">
        <f aca="false">RAW_DATA!C4314</f>
        <v>Men</v>
      </c>
      <c r="D4318" s="2" t="str">
        <f aca="false">RAW_DATA!D4314</f>
        <v>MEN-CHINO-001</v>
      </c>
      <c r="E4318" s="14" t="str">
        <f aca="false">RAW_DATA!E4314</f>
        <v>2024-08-25</v>
      </c>
      <c r="F4318" s="14" t="str">
        <f aca="false">RAW_DATA!F4314</f>
        <v>2024-08-26</v>
      </c>
      <c r="G4318" s="2" t="str">
        <f aca="false">RAW_DATA!G4314</f>
        <v>Madhesh</v>
      </c>
      <c r="H4318" s="4" t="n">
        <f aca="false">RAW_DATA!H4314</f>
        <v>11889.26</v>
      </c>
      <c r="I4318" s="5" t="n">
        <f aca="false">RAW_DATA!I4314</f>
        <v>25</v>
      </c>
      <c r="J4318" s="2" t="str">
        <f aca="false">RAW_DATA!J4314</f>
        <v>No</v>
      </c>
      <c r="K4318" s="15" t="n">
        <f aca="false">IF(AND(F4318&lt;&gt;"",E4318&lt;&gt;""),DATEVALUE(F4318)-DATEVALUE(E4318),"")</f>
        <v>1</v>
      </c>
      <c r="L4318" s="4" t="n">
        <f aca="false">H4318*(1-I4318/100)</f>
        <v>8916.945</v>
      </c>
      <c r="M4318" s="4" t="n">
        <f aca="false">H4318*CALCULATIONS!$B$2</f>
        <v>7133.556</v>
      </c>
      <c r="N4318" s="4" t="n">
        <f aca="false">IF(J4318="Yes",H4318*CALCULATIONS!$B$3,0)</f>
        <v>0</v>
      </c>
      <c r="O4318" s="4" t="n">
        <f aca="false">L4318-M4318-N4318</f>
        <v>1783.389</v>
      </c>
      <c r="P4318" s="16" t="n">
        <f aca="false">IF(L4318&gt;0,O4318/L4318,"")</f>
        <v>0.2</v>
      </c>
    </row>
    <row r="4319" customFormat="false" ht="15" hidden="false" customHeight="false" outlineLevel="0" collapsed="false">
      <c r="A4319" s="2" t="str">
        <f aca="false">RAW_DATA!A4315</f>
        <v>ORD-104314</v>
      </c>
      <c r="B4319" s="2" t="str">
        <f aca="false">RAW_DATA!B4315</f>
        <v>CUST-5865</v>
      </c>
      <c r="C4319" s="2" t="str">
        <f aca="false">RAW_DATA!C4315</f>
        <v>Women</v>
      </c>
      <c r="D4319" s="2" t="str">
        <f aca="false">RAW_DATA!D4315</f>
        <v>WOM-LEHENGA-001</v>
      </c>
      <c r="E4319" s="14" t="str">
        <f aca="false">RAW_DATA!E4315</f>
        <v>2024-02-24</v>
      </c>
      <c r="F4319" s="14" t="str">
        <f aca="false">RAW_DATA!F4315</f>
        <v>2024-02-28</v>
      </c>
      <c r="G4319" s="2" t="str">
        <f aca="false">RAW_DATA!G4315</f>
        <v>Bagmati</v>
      </c>
      <c r="H4319" s="4" t="n">
        <f aca="false">RAW_DATA!H4315</f>
        <v>4580.89</v>
      </c>
      <c r="I4319" s="5" t="n">
        <f aca="false">RAW_DATA!I4315</f>
        <v>15</v>
      </c>
      <c r="J4319" s="2" t="str">
        <f aca="false">RAW_DATA!J4315</f>
        <v>No</v>
      </c>
      <c r="K4319" s="15" t="n">
        <f aca="false">IF(AND(F4319&lt;&gt;"",E4319&lt;&gt;""),DATEVALUE(F4319)-DATEVALUE(E4319),"")</f>
        <v>4</v>
      </c>
      <c r="L4319" s="4" t="n">
        <f aca="false">H4319*(1-I4319/100)</f>
        <v>3893.7565</v>
      </c>
      <c r="M4319" s="4" t="n">
        <f aca="false">H4319*CALCULATIONS!$B$2</f>
        <v>2748.534</v>
      </c>
      <c r="N4319" s="4" t="n">
        <f aca="false">IF(J4319="Yes",H4319*CALCULATIONS!$B$3,0)</f>
        <v>0</v>
      </c>
      <c r="O4319" s="4" t="n">
        <f aca="false">L4319-M4319-N4319</f>
        <v>1145.2225</v>
      </c>
      <c r="P4319" s="16" t="n">
        <f aca="false">IF(L4319&gt;0,O4319/L4319,"")</f>
        <v>0.294117647058824</v>
      </c>
    </row>
    <row r="4320" customFormat="false" ht="15" hidden="false" customHeight="false" outlineLevel="0" collapsed="false">
      <c r="A4320" s="2" t="str">
        <f aca="false">RAW_DATA!A4316</f>
        <v>ORD-104315</v>
      </c>
      <c r="B4320" s="2" t="str">
        <f aca="false">RAW_DATA!B4316</f>
        <v>CUST-5008</v>
      </c>
      <c r="C4320" s="2" t="str">
        <f aca="false">RAW_DATA!C4316</f>
        <v>Men</v>
      </c>
      <c r="D4320" s="2" t="str">
        <f aca="false">RAW_DATA!D4316</f>
        <v>MEN-CHINO-001</v>
      </c>
      <c r="E4320" s="14" t="str">
        <f aca="false">RAW_DATA!E4316</f>
        <v>2024-08-03</v>
      </c>
      <c r="F4320" s="14" t="str">
        <f aca="false">RAW_DATA!F4316</f>
        <v>2024-08-16</v>
      </c>
      <c r="G4320" s="2" t="str">
        <f aca="false">RAW_DATA!G4316</f>
        <v>Madhesh</v>
      </c>
      <c r="H4320" s="4" t="n">
        <f aca="false">RAW_DATA!H4316</f>
        <v>2056.76</v>
      </c>
      <c r="I4320" s="5" t="n">
        <f aca="false">RAW_DATA!I4316</f>
        <v>5</v>
      </c>
      <c r="J4320" s="2" t="str">
        <f aca="false">RAW_DATA!J4316</f>
        <v>No</v>
      </c>
      <c r="K4320" s="15" t="n">
        <f aca="false">IF(AND(F4320&lt;&gt;"",E4320&lt;&gt;""),DATEVALUE(F4320)-DATEVALUE(E4320),"")</f>
        <v>13</v>
      </c>
      <c r="L4320" s="4" t="n">
        <f aca="false">H4320*(1-I4320/100)</f>
        <v>1953.922</v>
      </c>
      <c r="M4320" s="4" t="n">
        <f aca="false">H4320*CALCULATIONS!$B$2</f>
        <v>1234.056</v>
      </c>
      <c r="N4320" s="4" t="n">
        <f aca="false">IF(J4320="Yes",H4320*CALCULATIONS!$B$3,0)</f>
        <v>0</v>
      </c>
      <c r="O4320" s="4" t="n">
        <f aca="false">L4320-M4320-N4320</f>
        <v>719.866</v>
      </c>
      <c r="P4320" s="16" t="n">
        <f aca="false">IF(L4320&gt;0,O4320/L4320,"")</f>
        <v>0.368421052631579</v>
      </c>
    </row>
    <row r="4321" customFormat="false" ht="15" hidden="false" customHeight="false" outlineLevel="0" collapsed="false">
      <c r="A4321" s="2" t="str">
        <f aca="false">RAW_DATA!A4317</f>
        <v>ORD-104316</v>
      </c>
      <c r="B4321" s="2" t="str">
        <f aca="false">RAW_DATA!B4317</f>
        <v>CUST-5618</v>
      </c>
      <c r="C4321" s="2" t="str">
        <f aca="false">RAW_DATA!C4317</f>
        <v>Women</v>
      </c>
      <c r="D4321" s="2" t="str">
        <f aca="false">RAW_DATA!D4317</f>
        <v>WOM-JEANS-001</v>
      </c>
      <c r="E4321" s="14" t="str">
        <f aca="false">RAW_DATA!E4317</f>
        <v>2024-10-23</v>
      </c>
      <c r="F4321" s="14" t="str">
        <f aca="false">RAW_DATA!F4317</f>
        <v>2024-10-28</v>
      </c>
      <c r="G4321" s="2" t="str">
        <f aca="false">RAW_DATA!G4317</f>
        <v>Lumbini</v>
      </c>
      <c r="H4321" s="4" t="n">
        <f aca="false">RAW_DATA!H4317</f>
        <v>10610.32</v>
      </c>
      <c r="I4321" s="5" t="n">
        <f aca="false">RAW_DATA!I4317</f>
        <v>15</v>
      </c>
      <c r="J4321" s="2" t="str">
        <f aca="false">RAW_DATA!J4317</f>
        <v>Yes</v>
      </c>
      <c r="K4321" s="15" t="n">
        <f aca="false">IF(AND(F4321&lt;&gt;"",E4321&lt;&gt;""),DATEVALUE(F4321)-DATEVALUE(E4321),"")</f>
        <v>5</v>
      </c>
      <c r="L4321" s="4" t="n">
        <f aca="false">H4321*(1-I4321/100)</f>
        <v>9018.772</v>
      </c>
      <c r="M4321" s="4" t="n">
        <f aca="false">H4321*CALCULATIONS!$B$2</f>
        <v>6366.192</v>
      </c>
      <c r="N4321" s="4" t="n">
        <f aca="false">IF(J4321="Yes",H4321*CALCULATIONS!$B$3,0)</f>
        <v>2122.064</v>
      </c>
      <c r="O4321" s="4" t="n">
        <f aca="false">L4321-M4321-N4321</f>
        <v>530.515999999999</v>
      </c>
      <c r="P4321" s="16" t="n">
        <f aca="false">IF(L4321&gt;0,O4321/L4321,"")</f>
        <v>0.0588235294117646</v>
      </c>
    </row>
    <row r="4322" customFormat="false" ht="15" hidden="false" customHeight="false" outlineLevel="0" collapsed="false">
      <c r="A4322" s="2" t="str">
        <f aca="false">RAW_DATA!A4318</f>
        <v>ORD-104317</v>
      </c>
      <c r="B4322" s="2" t="str">
        <f aca="false">RAW_DATA!B4318</f>
        <v>CUST-4750</v>
      </c>
      <c r="C4322" s="2" t="str">
        <f aca="false">RAW_DATA!C4318</f>
        <v>Men</v>
      </c>
      <c r="D4322" s="2" t="str">
        <f aca="false">RAW_DATA!D4318</f>
        <v>MEN-KURTA-001</v>
      </c>
      <c r="E4322" s="14" t="str">
        <f aca="false">RAW_DATA!E4318</f>
        <v>2024-06-25</v>
      </c>
      <c r="F4322" s="14" t="str">
        <f aca="false">RAW_DATA!F4318</f>
        <v>2024-06-28</v>
      </c>
      <c r="G4322" s="2" t="str">
        <f aca="false">RAW_DATA!G4318</f>
        <v>Madhesh</v>
      </c>
      <c r="H4322" s="4" t="n">
        <f aca="false">RAW_DATA!H4318</f>
        <v>13814.29</v>
      </c>
      <c r="I4322" s="5" t="n">
        <f aca="false">RAW_DATA!I4318</f>
        <v>15</v>
      </c>
      <c r="J4322" s="2" t="str">
        <f aca="false">RAW_DATA!J4318</f>
        <v>Yes</v>
      </c>
      <c r="K4322" s="15" t="n">
        <f aca="false">IF(AND(F4322&lt;&gt;"",E4322&lt;&gt;""),DATEVALUE(F4322)-DATEVALUE(E4322),"")</f>
        <v>3</v>
      </c>
      <c r="L4322" s="4" t="n">
        <f aca="false">H4322*(1-I4322/100)</f>
        <v>11742.1465</v>
      </c>
      <c r="M4322" s="4" t="n">
        <f aca="false">H4322*CALCULATIONS!$B$2</f>
        <v>8288.574</v>
      </c>
      <c r="N4322" s="4" t="n">
        <f aca="false">IF(J4322="Yes",H4322*CALCULATIONS!$B$3,0)</f>
        <v>2762.858</v>
      </c>
      <c r="O4322" s="4" t="n">
        <f aca="false">L4322-M4322-N4322</f>
        <v>690.7145</v>
      </c>
      <c r="P4322" s="16" t="n">
        <f aca="false">IF(L4322&gt;0,O4322/L4322,"")</f>
        <v>0.0588235294117647</v>
      </c>
    </row>
    <row r="4323" customFormat="false" ht="15" hidden="false" customHeight="false" outlineLevel="0" collapsed="false">
      <c r="A4323" s="2" t="str">
        <f aca="false">RAW_DATA!A4319</f>
        <v>ORD-104318</v>
      </c>
      <c r="B4323" s="2" t="str">
        <f aca="false">RAW_DATA!B4319</f>
        <v>CUST-9798</v>
      </c>
      <c r="C4323" s="2" t="str">
        <f aca="false">RAW_DATA!C4319</f>
        <v>Women</v>
      </c>
      <c r="D4323" s="2" t="str">
        <f aca="false">RAW_DATA!D4319</f>
        <v>WOM-BLOUSE-001</v>
      </c>
      <c r="E4323" s="14" t="str">
        <f aca="false">RAW_DATA!E4319</f>
        <v>2024-02-27</v>
      </c>
      <c r="F4323" s="14" t="str">
        <f aca="false">RAW_DATA!F4319</f>
        <v>2024-03-01</v>
      </c>
      <c r="G4323" s="2" t="str">
        <f aca="false">RAW_DATA!G4319</f>
        <v>Gandaki</v>
      </c>
      <c r="H4323" s="4" t="n">
        <f aca="false">RAW_DATA!H4319</f>
        <v>7082.28</v>
      </c>
      <c r="I4323" s="5" t="n">
        <f aca="false">RAW_DATA!I4319</f>
        <v>5</v>
      </c>
      <c r="J4323" s="2" t="str">
        <f aca="false">RAW_DATA!J4319</f>
        <v>No</v>
      </c>
      <c r="K4323" s="15" t="n">
        <f aca="false">IF(AND(F4323&lt;&gt;"",E4323&lt;&gt;""),DATEVALUE(F4323)-DATEVALUE(E4323),"")</f>
        <v>3</v>
      </c>
      <c r="L4323" s="4" t="n">
        <f aca="false">H4323*(1-I4323/100)</f>
        <v>6728.166</v>
      </c>
      <c r="M4323" s="4" t="n">
        <f aca="false">H4323*CALCULATIONS!$B$2</f>
        <v>4249.368</v>
      </c>
      <c r="N4323" s="4" t="n">
        <f aca="false">IF(J4323="Yes",H4323*CALCULATIONS!$B$3,0)</f>
        <v>0</v>
      </c>
      <c r="O4323" s="4" t="n">
        <f aca="false">L4323-M4323-N4323</f>
        <v>2478.798</v>
      </c>
      <c r="P4323" s="16" t="n">
        <f aca="false">IF(L4323&gt;0,O4323/L4323,"")</f>
        <v>0.368421052631579</v>
      </c>
    </row>
    <row r="4324" customFormat="false" ht="15" hidden="false" customHeight="false" outlineLevel="0" collapsed="false">
      <c r="A4324" s="2" t="str">
        <f aca="false">RAW_DATA!A4320</f>
        <v>ORD-104319</v>
      </c>
      <c r="B4324" s="2" t="str">
        <f aca="false">RAW_DATA!B4320</f>
        <v>CUST-6869</v>
      </c>
      <c r="C4324" s="2" t="str">
        <f aca="false">RAW_DATA!C4320</f>
        <v>Men</v>
      </c>
      <c r="D4324" s="2" t="str">
        <f aca="false">RAW_DATA!D4320</f>
        <v>MEN-CHINO-001</v>
      </c>
      <c r="E4324" s="14" t="str">
        <f aca="false">RAW_DATA!E4320</f>
        <v>2024-10-28</v>
      </c>
      <c r="F4324" s="14" t="str">
        <f aca="false">RAW_DATA!F4320</f>
        <v>2024-11-10</v>
      </c>
      <c r="G4324" s="2" t="str">
        <f aca="false">RAW_DATA!G4320</f>
        <v>Gandaki</v>
      </c>
      <c r="H4324" s="4" t="n">
        <f aca="false">RAW_DATA!H4320</f>
        <v>9080.24</v>
      </c>
      <c r="I4324" s="5" t="n">
        <f aca="false">RAW_DATA!I4320</f>
        <v>0</v>
      </c>
      <c r="J4324" s="2" t="str">
        <f aca="false">RAW_DATA!J4320</f>
        <v>No</v>
      </c>
      <c r="K4324" s="15" t="n">
        <f aca="false">IF(AND(F4324&lt;&gt;"",E4324&lt;&gt;""),DATEVALUE(F4324)-DATEVALUE(E4324),"")</f>
        <v>13</v>
      </c>
      <c r="L4324" s="4" t="n">
        <f aca="false">H4324*(1-I4324/100)</f>
        <v>9080.24</v>
      </c>
      <c r="M4324" s="4" t="n">
        <f aca="false">H4324*CALCULATIONS!$B$2</f>
        <v>5448.144</v>
      </c>
      <c r="N4324" s="4" t="n">
        <f aca="false">IF(J4324="Yes",H4324*CALCULATIONS!$B$3,0)</f>
        <v>0</v>
      </c>
      <c r="O4324" s="4" t="n">
        <f aca="false">L4324-M4324-N4324</f>
        <v>3632.096</v>
      </c>
      <c r="P4324" s="16" t="n">
        <f aca="false">IF(L4324&gt;0,O4324/L4324,"")</f>
        <v>0.4</v>
      </c>
    </row>
    <row r="4325" customFormat="false" ht="15" hidden="false" customHeight="false" outlineLevel="0" collapsed="false">
      <c r="A4325" s="2" t="str">
        <f aca="false">RAW_DATA!A4321</f>
        <v>ORD-104320</v>
      </c>
      <c r="B4325" s="2" t="str">
        <f aca="false">RAW_DATA!B4321</f>
        <v>CUST-5526</v>
      </c>
      <c r="C4325" s="2" t="str">
        <f aca="false">RAW_DATA!C4321</f>
        <v>Kids</v>
      </c>
      <c r="D4325" s="2" t="str">
        <f aca="false">RAW_DATA!D4321</f>
        <v>KID-SHORTS-001</v>
      </c>
      <c r="E4325" s="14" t="str">
        <f aca="false">RAW_DATA!E4321</f>
        <v>2024-02-04</v>
      </c>
      <c r="F4325" s="14" t="str">
        <f aca="false">RAW_DATA!F4321</f>
        <v>2024-02-12</v>
      </c>
      <c r="G4325" s="2" t="str">
        <f aca="false">RAW_DATA!G4321</f>
        <v>Lumbini</v>
      </c>
      <c r="H4325" s="4" t="n">
        <f aca="false">RAW_DATA!H4321</f>
        <v>9561.64</v>
      </c>
      <c r="I4325" s="5" t="n">
        <f aca="false">RAW_DATA!I4321</f>
        <v>10</v>
      </c>
      <c r="J4325" s="2" t="str">
        <f aca="false">RAW_DATA!J4321</f>
        <v>No</v>
      </c>
      <c r="K4325" s="15" t="n">
        <f aca="false">IF(AND(F4325&lt;&gt;"",E4325&lt;&gt;""),DATEVALUE(F4325)-DATEVALUE(E4325),"")</f>
        <v>8</v>
      </c>
      <c r="L4325" s="4" t="n">
        <f aca="false">H4325*(1-I4325/100)</f>
        <v>8605.476</v>
      </c>
      <c r="M4325" s="4" t="n">
        <f aca="false">H4325*CALCULATIONS!$B$2</f>
        <v>5736.984</v>
      </c>
      <c r="N4325" s="4" t="n">
        <f aca="false">IF(J4325="Yes",H4325*CALCULATIONS!$B$3,0)</f>
        <v>0</v>
      </c>
      <c r="O4325" s="4" t="n">
        <f aca="false">L4325-M4325-N4325</f>
        <v>2868.492</v>
      </c>
      <c r="P4325" s="16" t="n">
        <f aca="false">IF(L4325&gt;0,O4325/L4325,"")</f>
        <v>0.333333333333333</v>
      </c>
    </row>
    <row r="4326" customFormat="false" ht="15" hidden="false" customHeight="false" outlineLevel="0" collapsed="false">
      <c r="A4326" s="2" t="str">
        <f aca="false">RAW_DATA!A4322</f>
        <v>ORD-104321</v>
      </c>
      <c r="B4326" s="2" t="str">
        <f aca="false">RAW_DATA!B4322</f>
        <v>CUST-4903</v>
      </c>
      <c r="C4326" s="2" t="str">
        <f aca="false">RAW_DATA!C4322</f>
        <v>Men</v>
      </c>
      <c r="D4326" s="2" t="str">
        <f aca="false">RAW_DATA!D4322</f>
        <v>MEN-POLO-001</v>
      </c>
      <c r="E4326" s="14" t="str">
        <f aca="false">RAW_DATA!E4322</f>
        <v>2024-08-09</v>
      </c>
      <c r="F4326" s="14" t="str">
        <f aca="false">RAW_DATA!F4322</f>
        <v>2024-08-13</v>
      </c>
      <c r="G4326" s="2" t="str">
        <f aca="false">RAW_DATA!G4322</f>
        <v>Lumbini</v>
      </c>
      <c r="H4326" s="4" t="n">
        <f aca="false">RAW_DATA!H4322</f>
        <v>14977.33</v>
      </c>
      <c r="I4326" s="5" t="n">
        <f aca="false">RAW_DATA!I4322</f>
        <v>10</v>
      </c>
      <c r="J4326" s="2" t="str">
        <f aca="false">RAW_DATA!J4322</f>
        <v>No</v>
      </c>
      <c r="K4326" s="15" t="n">
        <f aca="false">IF(AND(F4326&lt;&gt;"",E4326&lt;&gt;""),DATEVALUE(F4326)-DATEVALUE(E4326),"")</f>
        <v>4</v>
      </c>
      <c r="L4326" s="4" t="n">
        <f aca="false">H4326*(1-I4326/100)</f>
        <v>13479.597</v>
      </c>
      <c r="M4326" s="4" t="n">
        <f aca="false">H4326*CALCULATIONS!$B$2</f>
        <v>8986.398</v>
      </c>
      <c r="N4326" s="4" t="n">
        <f aca="false">IF(J4326="Yes",H4326*CALCULATIONS!$B$3,0)</f>
        <v>0</v>
      </c>
      <c r="O4326" s="4" t="n">
        <f aca="false">L4326-M4326-N4326</f>
        <v>4493.199</v>
      </c>
      <c r="P4326" s="16" t="n">
        <f aca="false">IF(L4326&gt;0,O4326/L4326,"")</f>
        <v>0.333333333333333</v>
      </c>
    </row>
    <row r="4327" customFormat="false" ht="15" hidden="false" customHeight="false" outlineLevel="0" collapsed="false">
      <c r="A4327" s="2" t="str">
        <f aca="false">RAW_DATA!A4323</f>
        <v>ORD-104322</v>
      </c>
      <c r="B4327" s="2" t="str">
        <f aca="false">RAW_DATA!B4323</f>
        <v>CUST-9623</v>
      </c>
      <c r="C4327" s="2" t="str">
        <f aca="false">RAW_DATA!C4323</f>
        <v>Kids</v>
      </c>
      <c r="D4327" s="2" t="str">
        <f aca="false">RAW_DATA!D4323</f>
        <v>KID-TSHIRT-001</v>
      </c>
      <c r="E4327" s="14" t="str">
        <f aca="false">RAW_DATA!E4323</f>
        <v>2024-03-27</v>
      </c>
      <c r="F4327" s="14" t="str">
        <f aca="false">RAW_DATA!F4323</f>
        <v>2024-03-31</v>
      </c>
      <c r="G4327" s="2" t="str">
        <f aca="false">RAW_DATA!G4323</f>
        <v>Bagmati</v>
      </c>
      <c r="H4327" s="4" t="n">
        <f aca="false">RAW_DATA!H4323</f>
        <v>14543.75</v>
      </c>
      <c r="I4327" s="5" t="n">
        <f aca="false">RAW_DATA!I4323</f>
        <v>0</v>
      </c>
      <c r="J4327" s="2" t="str">
        <f aca="false">RAW_DATA!J4323</f>
        <v>Yes</v>
      </c>
      <c r="K4327" s="15" t="n">
        <f aca="false">IF(AND(F4327&lt;&gt;"",E4327&lt;&gt;""),DATEVALUE(F4327)-DATEVALUE(E4327),"")</f>
        <v>4</v>
      </c>
      <c r="L4327" s="4" t="n">
        <f aca="false">H4327*(1-I4327/100)</f>
        <v>14543.75</v>
      </c>
      <c r="M4327" s="4" t="n">
        <f aca="false">H4327*CALCULATIONS!$B$2</f>
        <v>8726.25</v>
      </c>
      <c r="N4327" s="4" t="n">
        <f aca="false">IF(J4327="Yes",H4327*CALCULATIONS!$B$3,0)</f>
        <v>2908.75</v>
      </c>
      <c r="O4327" s="4" t="n">
        <f aca="false">L4327-M4327-N4327</f>
        <v>2908.75</v>
      </c>
      <c r="P4327" s="16" t="n">
        <f aca="false">IF(L4327&gt;0,O4327/L4327,"")</f>
        <v>0.2</v>
      </c>
    </row>
    <row r="4328" customFormat="false" ht="15" hidden="false" customHeight="false" outlineLevel="0" collapsed="false">
      <c r="A4328" s="2" t="str">
        <f aca="false">RAW_DATA!A4324</f>
        <v>ORD-104323</v>
      </c>
      <c r="B4328" s="2" t="str">
        <f aca="false">RAW_DATA!B4324</f>
        <v>CUST-8699</v>
      </c>
      <c r="C4328" s="2" t="str">
        <f aca="false">RAW_DATA!C4324</f>
        <v>Men</v>
      </c>
      <c r="D4328" s="2" t="str">
        <f aca="false">RAW_DATA!D4324</f>
        <v>MEN-CHINO-001</v>
      </c>
      <c r="E4328" s="14" t="str">
        <f aca="false">RAW_DATA!E4324</f>
        <v>2024-01-05</v>
      </c>
      <c r="F4328" s="14" t="str">
        <f aca="false">RAW_DATA!F4324</f>
        <v>2024-01-13</v>
      </c>
      <c r="G4328" s="2" t="str">
        <f aca="false">RAW_DATA!G4324</f>
        <v>Madhesh</v>
      </c>
      <c r="H4328" s="4" t="n">
        <f aca="false">RAW_DATA!H4324</f>
        <v>7658.8</v>
      </c>
      <c r="I4328" s="5" t="n">
        <f aca="false">RAW_DATA!I4324</f>
        <v>10</v>
      </c>
      <c r="J4328" s="2" t="str">
        <f aca="false">RAW_DATA!J4324</f>
        <v>No</v>
      </c>
      <c r="K4328" s="15" t="n">
        <f aca="false">IF(AND(F4328&lt;&gt;"",E4328&lt;&gt;""),DATEVALUE(F4328)-DATEVALUE(E4328),"")</f>
        <v>8</v>
      </c>
      <c r="L4328" s="4" t="n">
        <f aca="false">H4328*(1-I4328/100)</f>
        <v>6892.92</v>
      </c>
      <c r="M4328" s="4" t="n">
        <f aca="false">H4328*CALCULATIONS!$B$2</f>
        <v>4595.28</v>
      </c>
      <c r="N4328" s="4" t="n">
        <f aca="false">IF(J4328="Yes",H4328*CALCULATIONS!$B$3,0)</f>
        <v>0</v>
      </c>
      <c r="O4328" s="4" t="n">
        <f aca="false">L4328-M4328-N4328</f>
        <v>2297.64</v>
      </c>
      <c r="P4328" s="16" t="n">
        <f aca="false">IF(L4328&gt;0,O4328/L4328,"")</f>
        <v>0.333333333333333</v>
      </c>
    </row>
    <row r="4329" customFormat="false" ht="15" hidden="false" customHeight="false" outlineLevel="0" collapsed="false">
      <c r="A4329" s="2" t="str">
        <f aca="false">RAW_DATA!A4325</f>
        <v>ORD-104324</v>
      </c>
      <c r="B4329" s="2" t="str">
        <f aca="false">RAW_DATA!B4325</f>
        <v>CUST-1712</v>
      </c>
      <c r="C4329" s="2" t="str">
        <f aca="false">RAW_DATA!C4325</f>
        <v>Women</v>
      </c>
      <c r="D4329" s="2" t="str">
        <f aca="false">RAW_DATA!D4325</f>
        <v>WOM-SCARF-001</v>
      </c>
      <c r="E4329" s="14" t="str">
        <f aca="false">RAW_DATA!E4325</f>
        <v>2024-12-16</v>
      </c>
      <c r="F4329" s="14" t="str">
        <f aca="false">RAW_DATA!F4325</f>
        <v>2024-12-20</v>
      </c>
      <c r="G4329" s="2" t="str">
        <f aca="false">RAW_DATA!G4325</f>
        <v>Lumbini</v>
      </c>
      <c r="H4329" s="4" t="n">
        <f aca="false">RAW_DATA!H4325</f>
        <v>1153.25</v>
      </c>
      <c r="I4329" s="5" t="n">
        <f aca="false">RAW_DATA!I4325</f>
        <v>30</v>
      </c>
      <c r="J4329" s="2" t="str">
        <f aca="false">RAW_DATA!J4325</f>
        <v>No</v>
      </c>
      <c r="K4329" s="15" t="n">
        <f aca="false">IF(AND(F4329&lt;&gt;"",E4329&lt;&gt;""),DATEVALUE(F4329)-DATEVALUE(E4329),"")</f>
        <v>4</v>
      </c>
      <c r="L4329" s="4" t="n">
        <f aca="false">H4329*(1-I4329/100)</f>
        <v>807.275</v>
      </c>
      <c r="M4329" s="4" t="n">
        <f aca="false">H4329*CALCULATIONS!$B$2</f>
        <v>691.95</v>
      </c>
      <c r="N4329" s="4" t="n">
        <f aca="false">IF(J4329="Yes",H4329*CALCULATIONS!$B$3,0)</f>
        <v>0</v>
      </c>
      <c r="O4329" s="4" t="n">
        <f aca="false">L4329-M4329-N4329</f>
        <v>115.325</v>
      </c>
      <c r="P4329" s="16" t="n">
        <f aca="false">IF(L4329&gt;0,O4329/L4329,"")</f>
        <v>0.142857142857143</v>
      </c>
    </row>
    <row r="4330" customFormat="false" ht="15" hidden="false" customHeight="false" outlineLevel="0" collapsed="false">
      <c r="A4330" s="2" t="str">
        <f aca="false">RAW_DATA!A4326</f>
        <v>ORD-104325</v>
      </c>
      <c r="B4330" s="2" t="str">
        <f aca="false">RAW_DATA!B4326</f>
        <v>CUST-1728</v>
      </c>
      <c r="C4330" s="2" t="str">
        <f aca="false">RAW_DATA!C4326</f>
        <v>Women</v>
      </c>
      <c r="D4330" s="2" t="str">
        <f aca="false">RAW_DATA!D4326</f>
        <v>WOM-SCARF-001</v>
      </c>
      <c r="E4330" s="14" t="str">
        <f aca="false">RAW_DATA!E4326</f>
        <v>2024-03-14</v>
      </c>
      <c r="F4330" s="14" t="str">
        <f aca="false">RAW_DATA!F4326</f>
        <v>2024-03-22</v>
      </c>
      <c r="G4330" s="2" t="str">
        <f aca="false">RAW_DATA!G4326</f>
        <v>Lumbini</v>
      </c>
      <c r="H4330" s="4" t="n">
        <f aca="false">RAW_DATA!H4326</f>
        <v>6641.03</v>
      </c>
      <c r="I4330" s="5" t="n">
        <f aca="false">RAW_DATA!I4326</f>
        <v>5</v>
      </c>
      <c r="J4330" s="2" t="str">
        <f aca="false">RAW_DATA!J4326</f>
        <v>No</v>
      </c>
      <c r="K4330" s="15" t="n">
        <f aca="false">IF(AND(F4330&lt;&gt;"",E4330&lt;&gt;""),DATEVALUE(F4330)-DATEVALUE(E4330),"")</f>
        <v>8</v>
      </c>
      <c r="L4330" s="4" t="n">
        <f aca="false">H4330*(1-I4330/100)</f>
        <v>6308.9785</v>
      </c>
      <c r="M4330" s="4" t="n">
        <f aca="false">H4330*CALCULATIONS!$B$2</f>
        <v>3984.618</v>
      </c>
      <c r="N4330" s="4" t="n">
        <f aca="false">IF(J4330="Yes",H4330*CALCULATIONS!$B$3,0)</f>
        <v>0</v>
      </c>
      <c r="O4330" s="4" t="n">
        <f aca="false">L4330-M4330-N4330</f>
        <v>2324.3605</v>
      </c>
      <c r="P4330" s="16" t="n">
        <f aca="false">IF(L4330&gt;0,O4330/L4330,"")</f>
        <v>0.368421052631579</v>
      </c>
    </row>
    <row r="4331" customFormat="false" ht="15" hidden="false" customHeight="false" outlineLevel="0" collapsed="false">
      <c r="A4331" s="2" t="str">
        <f aca="false">RAW_DATA!A4327</f>
        <v>ORD-104326</v>
      </c>
      <c r="B4331" s="2" t="str">
        <f aca="false">RAW_DATA!B4327</f>
        <v>CUST-1531</v>
      </c>
      <c r="C4331" s="2" t="str">
        <f aca="false">RAW_DATA!C4327</f>
        <v>Women</v>
      </c>
      <c r="D4331" s="2" t="str">
        <f aca="false">RAW_DATA!D4327</f>
        <v>WOM-CARDIGAN-001</v>
      </c>
      <c r="E4331" s="14" t="str">
        <f aca="false">RAW_DATA!E4327</f>
        <v>2024-06-07</v>
      </c>
      <c r="F4331" s="14" t="str">
        <f aca="false">RAW_DATA!F4327</f>
        <v>2024-06-14</v>
      </c>
      <c r="G4331" s="2" t="str">
        <f aca="false">RAW_DATA!G4327</f>
        <v>Lumbini</v>
      </c>
      <c r="H4331" s="4" t="n">
        <f aca="false">RAW_DATA!H4327</f>
        <v>12063.12</v>
      </c>
      <c r="I4331" s="5" t="n">
        <f aca="false">RAW_DATA!I4327</f>
        <v>0</v>
      </c>
      <c r="J4331" s="2" t="str">
        <f aca="false">RAW_DATA!J4327</f>
        <v>No</v>
      </c>
      <c r="K4331" s="15" t="n">
        <f aca="false">IF(AND(F4331&lt;&gt;"",E4331&lt;&gt;""),DATEVALUE(F4331)-DATEVALUE(E4331),"")</f>
        <v>7</v>
      </c>
      <c r="L4331" s="4" t="n">
        <f aca="false">H4331*(1-I4331/100)</f>
        <v>12063.12</v>
      </c>
      <c r="M4331" s="4" t="n">
        <f aca="false">H4331*CALCULATIONS!$B$2</f>
        <v>7237.872</v>
      </c>
      <c r="N4331" s="4" t="n">
        <f aca="false">IF(J4331="Yes",H4331*CALCULATIONS!$B$3,0)</f>
        <v>0</v>
      </c>
      <c r="O4331" s="4" t="n">
        <f aca="false">L4331-M4331-N4331</f>
        <v>4825.248</v>
      </c>
      <c r="P4331" s="16" t="n">
        <f aca="false">IF(L4331&gt;0,O4331/L4331,"")</f>
        <v>0.4</v>
      </c>
    </row>
    <row r="4332" customFormat="false" ht="15" hidden="false" customHeight="false" outlineLevel="0" collapsed="false">
      <c r="A4332" s="2" t="str">
        <f aca="false">RAW_DATA!A4328</f>
        <v>ORD-104327</v>
      </c>
      <c r="B4332" s="2" t="str">
        <f aca="false">RAW_DATA!B4328</f>
        <v>CUST-2601</v>
      </c>
      <c r="C4332" s="2" t="str">
        <f aca="false">RAW_DATA!C4328</f>
        <v>Kids</v>
      </c>
      <c r="D4332" s="2" t="str">
        <f aca="false">RAW_DATA!D4328</f>
        <v>KID-HOODIE-001</v>
      </c>
      <c r="E4332" s="14" t="str">
        <f aca="false">RAW_DATA!E4328</f>
        <v>2024-01-22</v>
      </c>
      <c r="F4332" s="14" t="str">
        <f aca="false">RAW_DATA!F4328</f>
        <v>2024-01-29</v>
      </c>
      <c r="G4332" s="2" t="str">
        <f aca="false">RAW_DATA!G4328</f>
        <v>Bagmati</v>
      </c>
      <c r="H4332" s="4" t="n">
        <f aca="false">RAW_DATA!H4328</f>
        <v>12833.92</v>
      </c>
      <c r="I4332" s="5" t="n">
        <f aca="false">RAW_DATA!I4328</f>
        <v>25</v>
      </c>
      <c r="J4332" s="2" t="str">
        <f aca="false">RAW_DATA!J4328</f>
        <v>Yes</v>
      </c>
      <c r="K4332" s="15" t="n">
        <f aca="false">IF(AND(F4332&lt;&gt;"",E4332&lt;&gt;""),DATEVALUE(F4332)-DATEVALUE(E4332),"")</f>
        <v>7</v>
      </c>
      <c r="L4332" s="4" t="n">
        <f aca="false">H4332*(1-I4332/100)</f>
        <v>9625.44</v>
      </c>
      <c r="M4332" s="4" t="n">
        <f aca="false">H4332*CALCULATIONS!$B$2</f>
        <v>7700.352</v>
      </c>
      <c r="N4332" s="4" t="n">
        <f aca="false">IF(J4332="Yes",H4332*CALCULATIONS!$B$3,0)</f>
        <v>2566.784</v>
      </c>
      <c r="O4332" s="4" t="n">
        <f aca="false">L4332-M4332-N4332</f>
        <v>-641.696</v>
      </c>
      <c r="P4332" s="16" t="n">
        <f aca="false">IF(L4332&gt;0,O4332/L4332,"")</f>
        <v>-0.0666666666666666</v>
      </c>
    </row>
    <row r="4333" customFormat="false" ht="15" hidden="false" customHeight="false" outlineLevel="0" collapsed="false">
      <c r="A4333" s="2" t="str">
        <f aca="false">RAW_DATA!A4329</f>
        <v>ORD-104328</v>
      </c>
      <c r="B4333" s="2" t="str">
        <f aca="false">RAW_DATA!B4329</f>
        <v>CUST-7313</v>
      </c>
      <c r="C4333" s="2" t="str">
        <f aca="false">RAW_DATA!C4329</f>
        <v>Men</v>
      </c>
      <c r="D4333" s="2" t="str">
        <f aca="false">RAW_DATA!D4329</f>
        <v>MEN-JACKET-001</v>
      </c>
      <c r="E4333" s="14" t="str">
        <f aca="false">RAW_DATA!E4329</f>
        <v>2024-03-06</v>
      </c>
      <c r="F4333" s="14" t="str">
        <f aca="false">RAW_DATA!F4329</f>
        <v>2024-03-15</v>
      </c>
      <c r="G4333" s="2" t="str">
        <f aca="false">RAW_DATA!G4329</f>
        <v>Bagmati</v>
      </c>
      <c r="H4333" s="4" t="n">
        <f aca="false">RAW_DATA!H4329</f>
        <v>9017.38</v>
      </c>
      <c r="I4333" s="5" t="n">
        <f aca="false">RAW_DATA!I4329</f>
        <v>15</v>
      </c>
      <c r="J4333" s="2" t="str">
        <f aca="false">RAW_DATA!J4329</f>
        <v>No</v>
      </c>
      <c r="K4333" s="15" t="n">
        <f aca="false">IF(AND(F4333&lt;&gt;"",E4333&lt;&gt;""),DATEVALUE(F4333)-DATEVALUE(E4333),"")</f>
        <v>9</v>
      </c>
      <c r="L4333" s="4" t="n">
        <f aca="false">H4333*(1-I4333/100)</f>
        <v>7664.773</v>
      </c>
      <c r="M4333" s="4" t="n">
        <f aca="false">H4333*CALCULATIONS!$B$2</f>
        <v>5410.428</v>
      </c>
      <c r="N4333" s="4" t="n">
        <f aca="false">IF(J4333="Yes",H4333*CALCULATIONS!$B$3,0)</f>
        <v>0</v>
      </c>
      <c r="O4333" s="4" t="n">
        <f aca="false">L4333-M4333-N4333</f>
        <v>2254.345</v>
      </c>
      <c r="P4333" s="16" t="n">
        <f aca="false">IF(L4333&gt;0,O4333/L4333,"")</f>
        <v>0.294117647058824</v>
      </c>
    </row>
    <row r="4334" customFormat="false" ht="15" hidden="false" customHeight="false" outlineLevel="0" collapsed="false">
      <c r="A4334" s="2" t="str">
        <f aca="false">RAW_DATA!A4330</f>
        <v>ORD-104329</v>
      </c>
      <c r="B4334" s="2" t="str">
        <f aca="false">RAW_DATA!B4330</f>
        <v>CUST-9238</v>
      </c>
      <c r="C4334" s="2" t="str">
        <f aca="false">RAW_DATA!C4330</f>
        <v>Kids</v>
      </c>
      <c r="D4334" s="2" t="str">
        <f aca="false">RAW_DATA!D4330</f>
        <v>KID-UNIFORM-001</v>
      </c>
      <c r="E4334" s="14" t="str">
        <f aca="false">RAW_DATA!E4330</f>
        <v>2024-06-25</v>
      </c>
      <c r="F4334" s="14" t="str">
        <f aca="false">RAW_DATA!F4330</f>
        <v>2024-06-29</v>
      </c>
      <c r="G4334" s="2" t="str">
        <f aca="false">RAW_DATA!G4330</f>
        <v>Madhesh</v>
      </c>
      <c r="H4334" s="4" t="n">
        <f aca="false">RAW_DATA!H4330</f>
        <v>3073.56</v>
      </c>
      <c r="I4334" s="5" t="n">
        <f aca="false">RAW_DATA!I4330</f>
        <v>30</v>
      </c>
      <c r="J4334" s="2" t="str">
        <f aca="false">RAW_DATA!J4330</f>
        <v>Yes</v>
      </c>
      <c r="K4334" s="15" t="n">
        <f aca="false">IF(AND(F4334&lt;&gt;"",E4334&lt;&gt;""),DATEVALUE(F4334)-DATEVALUE(E4334),"")</f>
        <v>4</v>
      </c>
      <c r="L4334" s="4" t="n">
        <f aca="false">H4334*(1-I4334/100)</f>
        <v>2151.492</v>
      </c>
      <c r="M4334" s="4" t="n">
        <f aca="false">H4334*CALCULATIONS!$B$2</f>
        <v>1844.136</v>
      </c>
      <c r="N4334" s="4" t="n">
        <f aca="false">IF(J4334="Yes",H4334*CALCULATIONS!$B$3,0)</f>
        <v>614.712</v>
      </c>
      <c r="O4334" s="4" t="n">
        <f aca="false">L4334-M4334-N4334</f>
        <v>-307.356</v>
      </c>
      <c r="P4334" s="16" t="n">
        <f aca="false">IF(L4334&gt;0,O4334/L4334,"")</f>
        <v>-0.142857142857143</v>
      </c>
    </row>
    <row r="4335" customFormat="false" ht="15" hidden="false" customHeight="false" outlineLevel="0" collapsed="false">
      <c r="A4335" s="2" t="str">
        <f aca="false">RAW_DATA!A4331</f>
        <v>ORD-104330</v>
      </c>
      <c r="B4335" s="2" t="str">
        <f aca="false">RAW_DATA!B4331</f>
        <v>CUST-6545</v>
      </c>
      <c r="C4335" s="2" t="str">
        <f aca="false">RAW_DATA!C4331</f>
        <v>Women</v>
      </c>
      <c r="D4335" s="2" t="str">
        <f aca="false">RAW_DATA!D4331</f>
        <v>WOM-TOP-001</v>
      </c>
      <c r="E4335" s="14" t="str">
        <f aca="false">RAW_DATA!E4331</f>
        <v>2024-07-23</v>
      </c>
      <c r="F4335" s="14" t="str">
        <f aca="false">RAW_DATA!F4331</f>
        <v>2024-07-28</v>
      </c>
      <c r="G4335" s="2" t="str">
        <f aca="false">RAW_DATA!G4331</f>
        <v>Karnali</v>
      </c>
      <c r="H4335" s="4" t="n">
        <f aca="false">RAW_DATA!H4331</f>
        <v>8642.45</v>
      </c>
      <c r="I4335" s="5" t="n">
        <f aca="false">RAW_DATA!I4331</f>
        <v>30</v>
      </c>
      <c r="J4335" s="2" t="str">
        <f aca="false">RAW_DATA!J4331</f>
        <v>No</v>
      </c>
      <c r="K4335" s="15" t="n">
        <f aca="false">IF(AND(F4335&lt;&gt;"",E4335&lt;&gt;""),DATEVALUE(F4335)-DATEVALUE(E4335),"")</f>
        <v>5</v>
      </c>
      <c r="L4335" s="4" t="n">
        <f aca="false">H4335*(1-I4335/100)</f>
        <v>6049.715</v>
      </c>
      <c r="M4335" s="4" t="n">
        <f aca="false">H4335*CALCULATIONS!$B$2</f>
        <v>5185.47</v>
      </c>
      <c r="N4335" s="4" t="n">
        <f aca="false">IF(J4335="Yes",H4335*CALCULATIONS!$B$3,0)</f>
        <v>0</v>
      </c>
      <c r="O4335" s="4" t="n">
        <f aca="false">L4335-M4335-N4335</f>
        <v>864.245</v>
      </c>
      <c r="P4335" s="16" t="n">
        <f aca="false">IF(L4335&gt;0,O4335/L4335,"")</f>
        <v>0.142857142857143</v>
      </c>
    </row>
    <row r="4336" customFormat="false" ht="15" hidden="false" customHeight="false" outlineLevel="0" collapsed="false">
      <c r="A4336" s="2" t="str">
        <f aca="false">RAW_DATA!A4332</f>
        <v>ORD-104331</v>
      </c>
      <c r="B4336" s="2" t="str">
        <f aca="false">RAW_DATA!B4332</f>
        <v>CUST-6693</v>
      </c>
      <c r="C4336" s="2" t="str">
        <f aca="false">RAW_DATA!C4332</f>
        <v>Kids</v>
      </c>
      <c r="D4336" s="2" t="str">
        <f aca="false">RAW_DATA!D4332</f>
        <v>KID-UNIFORM-001</v>
      </c>
      <c r="E4336" s="14" t="str">
        <f aca="false">RAW_DATA!E4332</f>
        <v>2024-07-19</v>
      </c>
      <c r="F4336" s="14" t="str">
        <f aca="false">RAW_DATA!F4332</f>
        <v>2024-07-25</v>
      </c>
      <c r="G4336" s="2" t="str">
        <f aca="false">RAW_DATA!G4332</f>
        <v>Lumbini</v>
      </c>
      <c r="H4336" s="4" t="n">
        <f aca="false">RAW_DATA!H4332</f>
        <v>13655.41</v>
      </c>
      <c r="I4336" s="5" t="n">
        <f aca="false">RAW_DATA!I4332</f>
        <v>15</v>
      </c>
      <c r="J4336" s="2" t="str">
        <f aca="false">RAW_DATA!J4332</f>
        <v>No</v>
      </c>
      <c r="K4336" s="15" t="n">
        <f aca="false">IF(AND(F4336&lt;&gt;"",E4336&lt;&gt;""),DATEVALUE(F4336)-DATEVALUE(E4336),"")</f>
        <v>6</v>
      </c>
      <c r="L4336" s="4" t="n">
        <f aca="false">H4336*(1-I4336/100)</f>
        <v>11607.0985</v>
      </c>
      <c r="M4336" s="4" t="n">
        <f aca="false">H4336*CALCULATIONS!$B$2</f>
        <v>8193.246</v>
      </c>
      <c r="N4336" s="4" t="n">
        <f aca="false">IF(J4336="Yes",H4336*CALCULATIONS!$B$3,0)</f>
        <v>0</v>
      </c>
      <c r="O4336" s="4" t="n">
        <f aca="false">L4336-M4336-N4336</f>
        <v>3413.8525</v>
      </c>
      <c r="P4336" s="16" t="n">
        <f aca="false">IF(L4336&gt;0,O4336/L4336,"")</f>
        <v>0.294117647058824</v>
      </c>
    </row>
    <row r="4337" customFormat="false" ht="15" hidden="false" customHeight="false" outlineLevel="0" collapsed="false">
      <c r="A4337" s="2" t="str">
        <f aca="false">RAW_DATA!A4333</f>
        <v>ORD-104332</v>
      </c>
      <c r="B4337" s="2" t="str">
        <f aca="false">RAW_DATA!B4333</f>
        <v>CUST-7903</v>
      </c>
      <c r="C4337" s="2" t="str">
        <f aca="false">RAW_DATA!C4333</f>
        <v>Men</v>
      </c>
      <c r="D4337" s="2" t="str">
        <f aca="false">RAW_DATA!D4333</f>
        <v>MEN-TSHIRT-001</v>
      </c>
      <c r="E4337" s="14" t="str">
        <f aca="false">RAW_DATA!E4333</f>
        <v>2024-07-31</v>
      </c>
      <c r="F4337" s="14" t="str">
        <f aca="false">RAW_DATA!F4333</f>
        <v>2024-08-07</v>
      </c>
      <c r="G4337" s="2" t="str">
        <f aca="false">RAW_DATA!G4333</f>
        <v>Bagmati</v>
      </c>
      <c r="H4337" s="4" t="n">
        <f aca="false">RAW_DATA!H4333</f>
        <v>5789.68</v>
      </c>
      <c r="I4337" s="5" t="n">
        <f aca="false">RAW_DATA!I4333</f>
        <v>10</v>
      </c>
      <c r="J4337" s="2" t="str">
        <f aca="false">RAW_DATA!J4333</f>
        <v>Yes</v>
      </c>
      <c r="K4337" s="15" t="n">
        <f aca="false">IF(AND(F4337&lt;&gt;"",E4337&lt;&gt;""),DATEVALUE(F4337)-DATEVALUE(E4337),"")</f>
        <v>7</v>
      </c>
      <c r="L4337" s="4" t="n">
        <f aca="false">H4337*(1-I4337/100)</f>
        <v>5210.712</v>
      </c>
      <c r="M4337" s="4" t="n">
        <f aca="false">H4337*CALCULATIONS!$B$2</f>
        <v>3473.808</v>
      </c>
      <c r="N4337" s="4" t="n">
        <f aca="false">IF(J4337="Yes",H4337*CALCULATIONS!$B$3,0)</f>
        <v>1157.936</v>
      </c>
      <c r="O4337" s="4" t="n">
        <f aca="false">L4337-M4337-N4337</f>
        <v>578.968</v>
      </c>
      <c r="P4337" s="16" t="n">
        <f aca="false">IF(L4337&gt;0,O4337/L4337,"")</f>
        <v>0.111111111111111</v>
      </c>
    </row>
    <row r="4338" customFormat="false" ht="15" hidden="false" customHeight="false" outlineLevel="0" collapsed="false">
      <c r="A4338" s="2" t="str">
        <f aca="false">RAW_DATA!A4334</f>
        <v>ORD-104333</v>
      </c>
      <c r="B4338" s="2" t="str">
        <f aca="false">RAW_DATA!B4334</f>
        <v>CUST-5110</v>
      </c>
      <c r="C4338" s="2" t="str">
        <f aca="false">RAW_DATA!C4334</f>
        <v>Women</v>
      </c>
      <c r="D4338" s="2" t="str">
        <f aca="false">RAW_DATA!D4334</f>
        <v>WOM-SCARF-001</v>
      </c>
      <c r="E4338" s="14" t="str">
        <f aca="false">RAW_DATA!E4334</f>
        <v>2024-08-03</v>
      </c>
      <c r="F4338" s="14" t="str">
        <f aca="false">RAW_DATA!F4334</f>
        <v>2024-08-15</v>
      </c>
      <c r="G4338" s="2" t="str">
        <f aca="false">RAW_DATA!G4334</f>
        <v>Karnali</v>
      </c>
      <c r="H4338" s="4" t="n">
        <f aca="false">RAW_DATA!H4334</f>
        <v>8702.26</v>
      </c>
      <c r="I4338" s="5" t="n">
        <f aca="false">RAW_DATA!I4334</f>
        <v>0</v>
      </c>
      <c r="J4338" s="2" t="str">
        <f aca="false">RAW_DATA!J4334</f>
        <v>No</v>
      </c>
      <c r="K4338" s="15" t="n">
        <f aca="false">IF(AND(F4338&lt;&gt;"",E4338&lt;&gt;""),DATEVALUE(F4338)-DATEVALUE(E4338),"")</f>
        <v>12</v>
      </c>
      <c r="L4338" s="4" t="n">
        <f aca="false">H4338*(1-I4338/100)</f>
        <v>8702.26</v>
      </c>
      <c r="M4338" s="4" t="n">
        <f aca="false">H4338*CALCULATIONS!$B$2</f>
        <v>5221.356</v>
      </c>
      <c r="N4338" s="4" t="n">
        <f aca="false">IF(J4338="Yes",H4338*CALCULATIONS!$B$3,0)</f>
        <v>0</v>
      </c>
      <c r="O4338" s="4" t="n">
        <f aca="false">L4338-M4338-N4338</f>
        <v>3480.904</v>
      </c>
      <c r="P4338" s="16" t="n">
        <f aca="false">IF(L4338&gt;0,O4338/L4338,"")</f>
        <v>0.4</v>
      </c>
    </row>
    <row r="4339" customFormat="false" ht="15" hidden="false" customHeight="false" outlineLevel="0" collapsed="false">
      <c r="A4339" s="2" t="str">
        <f aca="false">RAW_DATA!A4335</f>
        <v>ORD-104334</v>
      </c>
      <c r="B4339" s="2" t="str">
        <f aca="false">RAW_DATA!B4335</f>
        <v>CUST-2175</v>
      </c>
      <c r="C4339" s="2" t="str">
        <f aca="false">RAW_DATA!C4335</f>
        <v>Women</v>
      </c>
      <c r="D4339" s="2" t="str">
        <f aca="false">RAW_DATA!D4335</f>
        <v>WOM-KURTA-001</v>
      </c>
      <c r="E4339" s="14" t="str">
        <f aca="false">RAW_DATA!E4335</f>
        <v>2024-12-22</v>
      </c>
      <c r="F4339" s="14" t="str">
        <f aca="false">RAW_DATA!F4335</f>
        <v>2024-12-27</v>
      </c>
      <c r="G4339" s="2" t="str">
        <f aca="false">RAW_DATA!G4335</f>
        <v>Madhesh</v>
      </c>
      <c r="H4339" s="4" t="n">
        <f aca="false">RAW_DATA!H4335</f>
        <v>5046.96</v>
      </c>
      <c r="I4339" s="5" t="n">
        <f aca="false">RAW_DATA!I4335</f>
        <v>10</v>
      </c>
      <c r="J4339" s="2" t="str">
        <f aca="false">RAW_DATA!J4335</f>
        <v>No</v>
      </c>
      <c r="K4339" s="15" t="n">
        <f aca="false">IF(AND(F4339&lt;&gt;"",E4339&lt;&gt;""),DATEVALUE(F4339)-DATEVALUE(E4339),"")</f>
        <v>5</v>
      </c>
      <c r="L4339" s="4" t="n">
        <f aca="false">H4339*(1-I4339/100)</f>
        <v>4542.264</v>
      </c>
      <c r="M4339" s="4" t="n">
        <f aca="false">H4339*CALCULATIONS!$B$2</f>
        <v>3028.176</v>
      </c>
      <c r="N4339" s="4" t="n">
        <f aca="false">IF(J4339="Yes",H4339*CALCULATIONS!$B$3,0)</f>
        <v>0</v>
      </c>
      <c r="O4339" s="4" t="n">
        <f aca="false">L4339-M4339-N4339</f>
        <v>1514.088</v>
      </c>
      <c r="P4339" s="16" t="n">
        <f aca="false">IF(L4339&gt;0,O4339/L4339,"")</f>
        <v>0.333333333333333</v>
      </c>
    </row>
    <row r="4340" customFormat="false" ht="15" hidden="false" customHeight="false" outlineLevel="0" collapsed="false">
      <c r="A4340" s="2" t="str">
        <f aca="false">RAW_DATA!A4336</f>
        <v>ORD-104335</v>
      </c>
      <c r="B4340" s="2" t="str">
        <f aca="false">RAW_DATA!B4336</f>
        <v>CUST-9368</v>
      </c>
      <c r="C4340" s="2" t="str">
        <f aca="false">RAW_DATA!C4336</f>
        <v>Men</v>
      </c>
      <c r="D4340" s="2" t="str">
        <f aca="false">RAW_DATA!D4336</f>
        <v>MEN-KURTA-001</v>
      </c>
      <c r="E4340" s="14" t="str">
        <f aca="false">RAW_DATA!E4336</f>
        <v>2024-05-13</v>
      </c>
      <c r="F4340" s="14" t="str">
        <f aca="false">RAW_DATA!F4336</f>
        <v>2024-05-24</v>
      </c>
      <c r="G4340" s="2" t="str">
        <f aca="false">RAW_DATA!G4336</f>
        <v>Madhesh</v>
      </c>
      <c r="H4340" s="4" t="n">
        <f aca="false">RAW_DATA!H4336</f>
        <v>3216.8</v>
      </c>
      <c r="I4340" s="5" t="n">
        <f aca="false">RAW_DATA!I4336</f>
        <v>5</v>
      </c>
      <c r="J4340" s="2" t="str">
        <f aca="false">RAW_DATA!J4336</f>
        <v>No</v>
      </c>
      <c r="K4340" s="15" t="n">
        <f aca="false">IF(AND(F4340&lt;&gt;"",E4340&lt;&gt;""),DATEVALUE(F4340)-DATEVALUE(E4340),"")</f>
        <v>11</v>
      </c>
      <c r="L4340" s="4" t="n">
        <f aca="false">H4340*(1-I4340/100)</f>
        <v>3055.96</v>
      </c>
      <c r="M4340" s="4" t="n">
        <f aca="false">H4340*CALCULATIONS!$B$2</f>
        <v>1930.08</v>
      </c>
      <c r="N4340" s="4" t="n">
        <f aca="false">IF(J4340="Yes",H4340*CALCULATIONS!$B$3,0)</f>
        <v>0</v>
      </c>
      <c r="O4340" s="4" t="n">
        <f aca="false">L4340-M4340-N4340</f>
        <v>1125.88</v>
      </c>
      <c r="P4340" s="16" t="n">
        <f aca="false">IF(L4340&gt;0,O4340/L4340,"")</f>
        <v>0.368421052631579</v>
      </c>
    </row>
    <row r="4341" customFormat="false" ht="15" hidden="false" customHeight="false" outlineLevel="0" collapsed="false">
      <c r="A4341" s="2" t="str">
        <f aca="false">RAW_DATA!A4337</f>
        <v>ORD-104336</v>
      </c>
      <c r="B4341" s="2" t="str">
        <f aca="false">RAW_DATA!B4337</f>
        <v>CUST-8039</v>
      </c>
      <c r="C4341" s="2" t="str">
        <f aca="false">RAW_DATA!C4337</f>
        <v>Men</v>
      </c>
      <c r="D4341" s="2" t="str">
        <f aca="false">RAW_DATA!D4337</f>
        <v>MEN-POLO-001</v>
      </c>
      <c r="E4341" s="14" t="str">
        <f aca="false">RAW_DATA!E4337</f>
        <v>2024-02-11</v>
      </c>
      <c r="F4341" s="14" t="str">
        <f aca="false">RAW_DATA!F4337</f>
        <v>2024-02-24</v>
      </c>
      <c r="G4341" s="2" t="str">
        <f aca="false">RAW_DATA!G4337</f>
        <v>Gandaki</v>
      </c>
      <c r="H4341" s="4" t="n">
        <f aca="false">RAW_DATA!H4337</f>
        <v>9105.15</v>
      </c>
      <c r="I4341" s="5" t="n">
        <f aca="false">RAW_DATA!I4337</f>
        <v>0</v>
      </c>
      <c r="J4341" s="2" t="str">
        <f aca="false">RAW_DATA!J4337</f>
        <v>No</v>
      </c>
      <c r="K4341" s="15" t="n">
        <f aca="false">IF(AND(F4341&lt;&gt;"",E4341&lt;&gt;""),DATEVALUE(F4341)-DATEVALUE(E4341),"")</f>
        <v>13</v>
      </c>
      <c r="L4341" s="4" t="n">
        <f aca="false">H4341*(1-I4341/100)</f>
        <v>9105.15</v>
      </c>
      <c r="M4341" s="4" t="n">
        <f aca="false">H4341*CALCULATIONS!$B$2</f>
        <v>5463.09</v>
      </c>
      <c r="N4341" s="4" t="n">
        <f aca="false">IF(J4341="Yes",H4341*CALCULATIONS!$B$3,0)</f>
        <v>0</v>
      </c>
      <c r="O4341" s="4" t="n">
        <f aca="false">L4341-M4341-N4341</f>
        <v>3642.06</v>
      </c>
      <c r="P4341" s="16" t="n">
        <f aca="false">IF(L4341&gt;0,O4341/L4341,"")</f>
        <v>0.4</v>
      </c>
    </row>
    <row r="4342" customFormat="false" ht="15" hidden="false" customHeight="false" outlineLevel="0" collapsed="false">
      <c r="A4342" s="2" t="str">
        <f aca="false">RAW_DATA!A4338</f>
        <v>ORD-104337</v>
      </c>
      <c r="B4342" s="2" t="str">
        <f aca="false">RAW_DATA!B4338</f>
        <v>CUST-5983</v>
      </c>
      <c r="C4342" s="2" t="str">
        <f aca="false">RAW_DATA!C4338</f>
        <v>Kids</v>
      </c>
      <c r="D4342" s="2" t="str">
        <f aca="false">RAW_DATA!D4338</f>
        <v>KID-HOODIE-001</v>
      </c>
      <c r="E4342" s="14" t="str">
        <f aca="false">RAW_DATA!E4338</f>
        <v>2024-12-24</v>
      </c>
      <c r="F4342" s="14" t="str">
        <f aca="false">RAW_DATA!F4338</f>
        <v>2025-01-03</v>
      </c>
      <c r="G4342" s="2" t="str">
        <f aca="false">RAW_DATA!G4338</f>
        <v>Karnali</v>
      </c>
      <c r="H4342" s="4" t="n">
        <f aca="false">RAW_DATA!H4338</f>
        <v>8591.62</v>
      </c>
      <c r="I4342" s="5" t="n">
        <f aca="false">RAW_DATA!I4338</f>
        <v>10</v>
      </c>
      <c r="J4342" s="2" t="str">
        <f aca="false">RAW_DATA!J4338</f>
        <v>No</v>
      </c>
      <c r="K4342" s="15" t="n">
        <f aca="false">IF(AND(F4342&lt;&gt;"",E4342&lt;&gt;""),DATEVALUE(F4342)-DATEVALUE(E4342),"")</f>
        <v>10</v>
      </c>
      <c r="L4342" s="4" t="n">
        <f aca="false">H4342*(1-I4342/100)</f>
        <v>7732.458</v>
      </c>
      <c r="M4342" s="4" t="n">
        <f aca="false">H4342*CALCULATIONS!$B$2</f>
        <v>5154.972</v>
      </c>
      <c r="N4342" s="4" t="n">
        <f aca="false">IF(J4342="Yes",H4342*CALCULATIONS!$B$3,0)</f>
        <v>0</v>
      </c>
      <c r="O4342" s="4" t="n">
        <f aca="false">L4342-M4342-N4342</f>
        <v>2577.486</v>
      </c>
      <c r="P4342" s="16" t="n">
        <f aca="false">IF(L4342&gt;0,O4342/L4342,"")</f>
        <v>0.333333333333333</v>
      </c>
    </row>
    <row r="4343" customFormat="false" ht="15" hidden="false" customHeight="false" outlineLevel="0" collapsed="false">
      <c r="A4343" s="2" t="str">
        <f aca="false">RAW_DATA!A4339</f>
        <v>ORD-104338</v>
      </c>
      <c r="B4343" s="2" t="str">
        <f aca="false">RAW_DATA!B4339</f>
        <v>CUST-7960</v>
      </c>
      <c r="C4343" s="2" t="str">
        <f aca="false">RAW_DATA!C4339</f>
        <v>Women</v>
      </c>
      <c r="D4343" s="2" t="str">
        <f aca="false">RAW_DATA!D4339</f>
        <v>WOM-SCARF-001</v>
      </c>
      <c r="E4343" s="14" t="str">
        <f aca="false">RAW_DATA!E4339</f>
        <v>2024-07-28</v>
      </c>
      <c r="F4343" s="14" t="str">
        <f aca="false">RAW_DATA!F4339</f>
        <v>2024-08-05</v>
      </c>
      <c r="G4343" s="2" t="str">
        <f aca="false">RAW_DATA!G4339</f>
        <v>Lumbini</v>
      </c>
      <c r="H4343" s="4" t="n">
        <f aca="false">RAW_DATA!H4339</f>
        <v>9598.36</v>
      </c>
      <c r="I4343" s="5" t="n">
        <f aca="false">RAW_DATA!I4339</f>
        <v>20</v>
      </c>
      <c r="J4343" s="2" t="str">
        <f aca="false">RAW_DATA!J4339</f>
        <v>Yes</v>
      </c>
      <c r="K4343" s="15" t="n">
        <f aca="false">IF(AND(F4343&lt;&gt;"",E4343&lt;&gt;""),DATEVALUE(F4343)-DATEVALUE(E4343),"")</f>
        <v>8</v>
      </c>
      <c r="L4343" s="4" t="n">
        <f aca="false">H4343*(1-I4343/100)</f>
        <v>7678.688</v>
      </c>
      <c r="M4343" s="4" t="n">
        <f aca="false">H4343*CALCULATIONS!$B$2</f>
        <v>5759.016</v>
      </c>
      <c r="N4343" s="4" t="n">
        <f aca="false">IF(J4343="Yes",H4343*CALCULATIONS!$B$3,0)</f>
        <v>1919.672</v>
      </c>
      <c r="O4343" s="4" t="n">
        <f aca="false">L4343-M4343-N4343</f>
        <v>0</v>
      </c>
      <c r="P4343" s="16" t="n">
        <f aca="false">IF(L4343&gt;0,O4343/L4343,"")</f>
        <v>0</v>
      </c>
    </row>
    <row r="4344" customFormat="false" ht="15" hidden="false" customHeight="false" outlineLevel="0" collapsed="false">
      <c r="A4344" s="2" t="str">
        <f aca="false">RAW_DATA!A4340</f>
        <v>ORD-104339</v>
      </c>
      <c r="B4344" s="2" t="str">
        <f aca="false">RAW_DATA!B4340</f>
        <v>CUST-4001</v>
      </c>
      <c r="C4344" s="2" t="str">
        <f aca="false">RAW_DATA!C4340</f>
        <v>Kids</v>
      </c>
      <c r="D4344" s="2" t="str">
        <f aca="false">RAW_DATA!D4340</f>
        <v>KID-TSHIRT-001</v>
      </c>
      <c r="E4344" s="14" t="str">
        <f aca="false">RAW_DATA!E4340</f>
        <v>2024-05-13</v>
      </c>
      <c r="F4344" s="14" t="str">
        <f aca="false">RAW_DATA!F4340</f>
        <v>2024-05-20</v>
      </c>
      <c r="G4344" s="2" t="str">
        <f aca="false">RAW_DATA!G4340</f>
        <v>Madhesh</v>
      </c>
      <c r="H4344" s="4" t="n">
        <f aca="false">RAW_DATA!H4340</f>
        <v>9591.13</v>
      </c>
      <c r="I4344" s="5" t="n">
        <f aca="false">RAW_DATA!I4340</f>
        <v>15</v>
      </c>
      <c r="J4344" s="2" t="str">
        <f aca="false">RAW_DATA!J4340</f>
        <v>No</v>
      </c>
      <c r="K4344" s="15" t="n">
        <f aca="false">IF(AND(F4344&lt;&gt;"",E4344&lt;&gt;""),DATEVALUE(F4344)-DATEVALUE(E4344),"")</f>
        <v>7</v>
      </c>
      <c r="L4344" s="4" t="n">
        <f aca="false">H4344*(1-I4344/100)</f>
        <v>8152.4605</v>
      </c>
      <c r="M4344" s="4" t="n">
        <f aca="false">H4344*CALCULATIONS!$B$2</f>
        <v>5754.678</v>
      </c>
      <c r="N4344" s="4" t="n">
        <f aca="false">IF(J4344="Yes",H4344*CALCULATIONS!$B$3,0)</f>
        <v>0</v>
      </c>
      <c r="O4344" s="4" t="n">
        <f aca="false">L4344-M4344-N4344</f>
        <v>2397.7825</v>
      </c>
      <c r="P4344" s="16" t="n">
        <f aca="false">IF(L4344&gt;0,O4344/L4344,"")</f>
        <v>0.294117647058824</v>
      </c>
    </row>
    <row r="4345" customFormat="false" ht="15" hidden="false" customHeight="false" outlineLevel="0" collapsed="false">
      <c r="A4345" s="2" t="str">
        <f aca="false">RAW_DATA!A4341</f>
        <v>ORD-104340</v>
      </c>
      <c r="B4345" s="2" t="str">
        <f aca="false">RAW_DATA!B4341</f>
        <v>CUST-2974</v>
      </c>
      <c r="C4345" s="2" t="str">
        <f aca="false">RAW_DATA!C4341</f>
        <v>Men</v>
      </c>
      <c r="D4345" s="2" t="str">
        <f aca="false">RAW_DATA!D4341</f>
        <v>MEN-SUIT-001</v>
      </c>
      <c r="E4345" s="14" t="str">
        <f aca="false">RAW_DATA!E4341</f>
        <v>2024-05-08</v>
      </c>
      <c r="F4345" s="14" t="str">
        <f aca="false">RAW_DATA!F4341</f>
        <v>2024-05-11</v>
      </c>
      <c r="G4345" s="2" t="str">
        <f aca="false">RAW_DATA!G4341</f>
        <v>Karnali</v>
      </c>
      <c r="H4345" s="4" t="n">
        <f aca="false">RAW_DATA!H4341</f>
        <v>1639.43</v>
      </c>
      <c r="I4345" s="5" t="n">
        <f aca="false">RAW_DATA!I4341</f>
        <v>25</v>
      </c>
      <c r="J4345" s="2" t="str">
        <f aca="false">RAW_DATA!J4341</f>
        <v>Yes</v>
      </c>
      <c r="K4345" s="15" t="n">
        <f aca="false">IF(AND(F4345&lt;&gt;"",E4345&lt;&gt;""),DATEVALUE(F4345)-DATEVALUE(E4345),"")</f>
        <v>3</v>
      </c>
      <c r="L4345" s="4" t="n">
        <f aca="false">H4345*(1-I4345/100)</f>
        <v>1229.5725</v>
      </c>
      <c r="M4345" s="4" t="n">
        <f aca="false">H4345*CALCULATIONS!$B$2</f>
        <v>983.658</v>
      </c>
      <c r="N4345" s="4" t="n">
        <f aca="false">IF(J4345="Yes",H4345*CALCULATIONS!$B$3,0)</f>
        <v>327.886</v>
      </c>
      <c r="O4345" s="4" t="n">
        <f aca="false">L4345-M4345-N4345</f>
        <v>-81.9715000000001</v>
      </c>
      <c r="P4345" s="16" t="n">
        <f aca="false">IF(L4345&gt;0,O4345/L4345,"")</f>
        <v>-0.0666666666666667</v>
      </c>
    </row>
    <row r="4346" customFormat="false" ht="15" hidden="false" customHeight="false" outlineLevel="0" collapsed="false">
      <c r="A4346" s="2" t="str">
        <f aca="false">RAW_DATA!A4342</f>
        <v>ORD-104341</v>
      </c>
      <c r="B4346" s="2" t="str">
        <f aca="false">RAW_DATA!B4342</f>
        <v>CUST-2768</v>
      </c>
      <c r="C4346" s="2" t="str">
        <f aca="false">RAW_DATA!C4342</f>
        <v>Men</v>
      </c>
      <c r="D4346" s="2" t="str">
        <f aca="false">RAW_DATA!D4342</f>
        <v>MEN-JACKET-001</v>
      </c>
      <c r="E4346" s="14" t="str">
        <f aca="false">RAW_DATA!E4342</f>
        <v>2024-02-26</v>
      </c>
      <c r="F4346" s="14" t="str">
        <f aca="false">RAW_DATA!F4342</f>
        <v>2024-03-02</v>
      </c>
      <c r="G4346" s="2" t="str">
        <f aca="false">RAW_DATA!G4342</f>
        <v>Madhesh</v>
      </c>
      <c r="H4346" s="4" t="n">
        <f aca="false">RAW_DATA!H4342</f>
        <v>11609.19</v>
      </c>
      <c r="I4346" s="5" t="n">
        <f aca="false">RAW_DATA!I4342</f>
        <v>25</v>
      </c>
      <c r="J4346" s="2" t="str">
        <f aca="false">RAW_DATA!J4342</f>
        <v>No</v>
      </c>
      <c r="K4346" s="15" t="n">
        <f aca="false">IF(AND(F4346&lt;&gt;"",E4346&lt;&gt;""),DATEVALUE(F4346)-DATEVALUE(E4346),"")</f>
        <v>5</v>
      </c>
      <c r="L4346" s="4" t="n">
        <f aca="false">H4346*(1-I4346/100)</f>
        <v>8706.8925</v>
      </c>
      <c r="M4346" s="4" t="n">
        <f aca="false">H4346*CALCULATIONS!$B$2</f>
        <v>6965.514</v>
      </c>
      <c r="N4346" s="4" t="n">
        <f aca="false">IF(J4346="Yes",H4346*CALCULATIONS!$B$3,0)</f>
        <v>0</v>
      </c>
      <c r="O4346" s="4" t="n">
        <f aca="false">L4346-M4346-N4346</f>
        <v>1741.3785</v>
      </c>
      <c r="P4346" s="16" t="n">
        <f aca="false">IF(L4346&gt;0,O4346/L4346,"")</f>
        <v>0.2</v>
      </c>
    </row>
    <row r="4347" customFormat="false" ht="15" hidden="false" customHeight="false" outlineLevel="0" collapsed="false">
      <c r="A4347" s="2" t="str">
        <f aca="false">RAW_DATA!A4343</f>
        <v>ORD-104342</v>
      </c>
      <c r="B4347" s="2" t="str">
        <f aca="false">RAW_DATA!B4343</f>
        <v>CUST-1278</v>
      </c>
      <c r="C4347" s="2" t="str">
        <f aca="false">RAW_DATA!C4343</f>
        <v>Women</v>
      </c>
      <c r="D4347" s="2" t="str">
        <f aca="false">RAW_DATA!D4343</f>
        <v>WOM-SAREE-001</v>
      </c>
      <c r="E4347" s="14" t="str">
        <f aca="false">RAW_DATA!E4343</f>
        <v>2024-05-04</v>
      </c>
      <c r="F4347" s="14" t="str">
        <f aca="false">RAW_DATA!F4343</f>
        <v>2024-05-09</v>
      </c>
      <c r="G4347" s="2" t="str">
        <f aca="false">RAW_DATA!G4343</f>
        <v>Gandaki</v>
      </c>
      <c r="H4347" s="4" t="n">
        <f aca="false">RAW_DATA!H4343</f>
        <v>13002.75</v>
      </c>
      <c r="I4347" s="5" t="n">
        <f aca="false">RAW_DATA!I4343</f>
        <v>20</v>
      </c>
      <c r="J4347" s="2" t="str">
        <f aca="false">RAW_DATA!J4343</f>
        <v>No</v>
      </c>
      <c r="K4347" s="15" t="n">
        <f aca="false">IF(AND(F4347&lt;&gt;"",E4347&lt;&gt;""),DATEVALUE(F4347)-DATEVALUE(E4347),"")</f>
        <v>5</v>
      </c>
      <c r="L4347" s="4" t="n">
        <f aca="false">H4347*(1-I4347/100)</f>
        <v>10402.2</v>
      </c>
      <c r="M4347" s="4" t="n">
        <f aca="false">H4347*CALCULATIONS!$B$2</f>
        <v>7801.65</v>
      </c>
      <c r="N4347" s="4" t="n">
        <f aca="false">IF(J4347="Yes",H4347*CALCULATIONS!$B$3,0)</f>
        <v>0</v>
      </c>
      <c r="O4347" s="4" t="n">
        <f aca="false">L4347-M4347-N4347</f>
        <v>2600.55</v>
      </c>
      <c r="P4347" s="16" t="n">
        <f aca="false">IF(L4347&gt;0,O4347/L4347,"")</f>
        <v>0.25</v>
      </c>
    </row>
    <row r="4348" customFormat="false" ht="15" hidden="false" customHeight="false" outlineLevel="0" collapsed="false">
      <c r="A4348" s="2" t="str">
        <f aca="false">RAW_DATA!A4344</f>
        <v>ORD-104343</v>
      </c>
      <c r="B4348" s="2" t="str">
        <f aca="false">RAW_DATA!B4344</f>
        <v>CUST-4156</v>
      </c>
      <c r="C4348" s="2" t="str">
        <f aca="false">RAW_DATA!C4344</f>
        <v>Kids</v>
      </c>
      <c r="D4348" s="2" t="str">
        <f aca="false">RAW_DATA!D4344</f>
        <v>KID-UNIFORM-001</v>
      </c>
      <c r="E4348" s="14" t="str">
        <f aca="false">RAW_DATA!E4344</f>
        <v>2024-01-03</v>
      </c>
      <c r="F4348" s="14" t="str">
        <f aca="false">RAW_DATA!F4344</f>
        <v>2024-01-08</v>
      </c>
      <c r="G4348" s="2" t="str">
        <f aca="false">RAW_DATA!G4344</f>
        <v>Lumbini</v>
      </c>
      <c r="H4348" s="4" t="n">
        <f aca="false">RAW_DATA!H4344</f>
        <v>12278.41</v>
      </c>
      <c r="I4348" s="5" t="n">
        <f aca="false">RAW_DATA!I4344</f>
        <v>5</v>
      </c>
      <c r="J4348" s="2" t="str">
        <f aca="false">RAW_DATA!J4344</f>
        <v>Yes</v>
      </c>
      <c r="K4348" s="15" t="n">
        <f aca="false">IF(AND(F4348&lt;&gt;"",E4348&lt;&gt;""),DATEVALUE(F4348)-DATEVALUE(E4348),"")</f>
        <v>5</v>
      </c>
      <c r="L4348" s="4" t="n">
        <f aca="false">H4348*(1-I4348/100)</f>
        <v>11664.4895</v>
      </c>
      <c r="M4348" s="4" t="n">
        <f aca="false">H4348*CALCULATIONS!$B$2</f>
        <v>7367.046</v>
      </c>
      <c r="N4348" s="4" t="n">
        <f aca="false">IF(J4348="Yes",H4348*CALCULATIONS!$B$3,0)</f>
        <v>2455.682</v>
      </c>
      <c r="O4348" s="4" t="n">
        <f aca="false">L4348-M4348-N4348</f>
        <v>1841.7615</v>
      </c>
      <c r="P4348" s="16" t="n">
        <f aca="false">IF(L4348&gt;0,O4348/L4348,"")</f>
        <v>0.157894736842105</v>
      </c>
    </row>
    <row r="4349" customFormat="false" ht="15" hidden="false" customHeight="false" outlineLevel="0" collapsed="false">
      <c r="A4349" s="2" t="str">
        <f aca="false">RAW_DATA!A4345</f>
        <v>ORD-104344</v>
      </c>
      <c r="B4349" s="2" t="str">
        <f aca="false">RAW_DATA!B4345</f>
        <v>CUST-5740</v>
      </c>
      <c r="C4349" s="2" t="str">
        <f aca="false">RAW_DATA!C4345</f>
        <v>Men</v>
      </c>
      <c r="D4349" s="2" t="str">
        <f aca="false">RAW_DATA!D4345</f>
        <v>MEN-JEANS-002</v>
      </c>
      <c r="E4349" s="14" t="str">
        <f aca="false">RAW_DATA!E4345</f>
        <v>2024-06-29</v>
      </c>
      <c r="F4349" s="14" t="str">
        <f aca="false">RAW_DATA!F4345</f>
        <v>2024-07-05</v>
      </c>
      <c r="G4349" s="2" t="str">
        <f aca="false">RAW_DATA!G4345</f>
        <v>Madhesh</v>
      </c>
      <c r="H4349" s="4" t="n">
        <f aca="false">RAW_DATA!H4345</f>
        <v>3488.23</v>
      </c>
      <c r="I4349" s="5" t="n">
        <f aca="false">RAW_DATA!I4345</f>
        <v>15</v>
      </c>
      <c r="J4349" s="2" t="str">
        <f aca="false">RAW_DATA!J4345</f>
        <v>No</v>
      </c>
      <c r="K4349" s="15" t="n">
        <f aca="false">IF(AND(F4349&lt;&gt;"",E4349&lt;&gt;""),DATEVALUE(F4349)-DATEVALUE(E4349),"")</f>
        <v>6</v>
      </c>
      <c r="L4349" s="4" t="n">
        <f aca="false">H4349*(1-I4349/100)</f>
        <v>2964.9955</v>
      </c>
      <c r="M4349" s="4" t="n">
        <f aca="false">H4349*CALCULATIONS!$B$2</f>
        <v>2092.938</v>
      </c>
      <c r="N4349" s="4" t="n">
        <f aca="false">IF(J4349="Yes",H4349*CALCULATIONS!$B$3,0)</f>
        <v>0</v>
      </c>
      <c r="O4349" s="4" t="n">
        <f aca="false">L4349-M4349-N4349</f>
        <v>872.0575</v>
      </c>
      <c r="P4349" s="16" t="n">
        <f aca="false">IF(L4349&gt;0,O4349/L4349,"")</f>
        <v>0.294117647058824</v>
      </c>
    </row>
    <row r="4350" customFormat="false" ht="15" hidden="false" customHeight="false" outlineLevel="0" collapsed="false">
      <c r="A4350" s="2" t="str">
        <f aca="false">RAW_DATA!A4346</f>
        <v>ORD-104345</v>
      </c>
      <c r="B4350" s="2" t="str">
        <f aca="false">RAW_DATA!B4346</f>
        <v>CUST-1578</v>
      </c>
      <c r="C4350" s="2" t="str">
        <f aca="false">RAW_DATA!C4346</f>
        <v>Men</v>
      </c>
      <c r="D4350" s="2" t="str">
        <f aca="false">RAW_DATA!D4346</f>
        <v>MEN-KURTA-001</v>
      </c>
      <c r="E4350" s="14" t="str">
        <f aca="false">RAW_DATA!E4346</f>
        <v>2024-06-01</v>
      </c>
      <c r="F4350" s="14" t="str">
        <f aca="false">RAW_DATA!F4346</f>
        <v>2024-06-11</v>
      </c>
      <c r="G4350" s="2" t="str">
        <f aca="false">RAW_DATA!G4346</f>
        <v>Gandaki</v>
      </c>
      <c r="H4350" s="4" t="n">
        <f aca="false">RAW_DATA!H4346</f>
        <v>1440.82</v>
      </c>
      <c r="I4350" s="5" t="n">
        <f aca="false">RAW_DATA!I4346</f>
        <v>30</v>
      </c>
      <c r="J4350" s="2" t="str">
        <f aca="false">RAW_DATA!J4346</f>
        <v>No</v>
      </c>
      <c r="K4350" s="15" t="n">
        <f aca="false">IF(AND(F4350&lt;&gt;"",E4350&lt;&gt;""),DATEVALUE(F4350)-DATEVALUE(E4350),"")</f>
        <v>10</v>
      </c>
      <c r="L4350" s="4" t="n">
        <f aca="false">H4350*(1-I4350/100)</f>
        <v>1008.574</v>
      </c>
      <c r="M4350" s="4" t="n">
        <f aca="false">H4350*CALCULATIONS!$B$2</f>
        <v>864.492</v>
      </c>
      <c r="N4350" s="4" t="n">
        <f aca="false">IF(J4350="Yes",H4350*CALCULATIONS!$B$3,0)</f>
        <v>0</v>
      </c>
      <c r="O4350" s="4" t="n">
        <f aca="false">L4350-M4350-N4350</f>
        <v>144.082</v>
      </c>
      <c r="P4350" s="16" t="n">
        <f aca="false">IF(L4350&gt;0,O4350/L4350,"")</f>
        <v>0.142857142857143</v>
      </c>
    </row>
    <row r="4351" customFormat="false" ht="15" hidden="false" customHeight="false" outlineLevel="0" collapsed="false">
      <c r="A4351" s="2" t="str">
        <f aca="false">RAW_DATA!A4347</f>
        <v>ORD-104346</v>
      </c>
      <c r="B4351" s="2" t="str">
        <f aca="false">RAW_DATA!B4347</f>
        <v>CUST-8282</v>
      </c>
      <c r="C4351" s="2" t="str">
        <f aca="false">RAW_DATA!C4347</f>
        <v>Men</v>
      </c>
      <c r="D4351" s="2" t="str">
        <f aca="false">RAW_DATA!D4347</f>
        <v>MEN-JEANS-001</v>
      </c>
      <c r="E4351" s="14" t="str">
        <f aca="false">RAW_DATA!E4347</f>
        <v>2024-03-06</v>
      </c>
      <c r="F4351" s="14" t="str">
        <f aca="false">RAW_DATA!F4347</f>
        <v>2024-03-10</v>
      </c>
      <c r="G4351" s="2" t="str">
        <f aca="false">RAW_DATA!G4347</f>
        <v>Madhesh</v>
      </c>
      <c r="H4351" s="4" t="n">
        <f aca="false">RAW_DATA!H4347</f>
        <v>3661.02</v>
      </c>
      <c r="I4351" s="5" t="n">
        <f aca="false">RAW_DATA!I4347</f>
        <v>0</v>
      </c>
      <c r="J4351" s="2" t="str">
        <f aca="false">RAW_DATA!J4347</f>
        <v>No</v>
      </c>
      <c r="K4351" s="15" t="n">
        <f aca="false">IF(AND(F4351&lt;&gt;"",E4351&lt;&gt;""),DATEVALUE(F4351)-DATEVALUE(E4351),"")</f>
        <v>4</v>
      </c>
      <c r="L4351" s="4" t="n">
        <f aca="false">H4351*(1-I4351/100)</f>
        <v>3661.02</v>
      </c>
      <c r="M4351" s="4" t="n">
        <f aca="false">H4351*CALCULATIONS!$B$2</f>
        <v>2196.612</v>
      </c>
      <c r="N4351" s="4" t="n">
        <f aca="false">IF(J4351="Yes",H4351*CALCULATIONS!$B$3,0)</f>
        <v>0</v>
      </c>
      <c r="O4351" s="4" t="n">
        <f aca="false">L4351-M4351-N4351</f>
        <v>1464.408</v>
      </c>
      <c r="P4351" s="16" t="n">
        <f aca="false">IF(L4351&gt;0,O4351/L4351,"")</f>
        <v>0.4</v>
      </c>
    </row>
    <row r="4352" customFormat="false" ht="15" hidden="false" customHeight="false" outlineLevel="0" collapsed="false">
      <c r="A4352" s="2" t="str">
        <f aca="false">RAW_DATA!A4348</f>
        <v>ORD-104347</v>
      </c>
      <c r="B4352" s="2" t="str">
        <f aca="false">RAW_DATA!B4348</f>
        <v>CUST-7769</v>
      </c>
      <c r="C4352" s="2" t="str">
        <f aca="false">RAW_DATA!C4348</f>
        <v>Men</v>
      </c>
      <c r="D4352" s="2" t="str">
        <f aca="false">RAW_DATA!D4348</f>
        <v>MEN-POLO-001</v>
      </c>
      <c r="E4352" s="14" t="str">
        <f aca="false">RAW_DATA!E4348</f>
        <v>2024-12-15</v>
      </c>
      <c r="F4352" s="14" t="str">
        <f aca="false">RAW_DATA!F4348</f>
        <v>2024-12-23</v>
      </c>
      <c r="G4352" s="2" t="str">
        <f aca="false">RAW_DATA!G4348</f>
        <v>Bagmati</v>
      </c>
      <c r="H4352" s="4" t="n">
        <f aca="false">RAW_DATA!H4348</f>
        <v>5210.72</v>
      </c>
      <c r="I4352" s="5" t="n">
        <f aca="false">RAW_DATA!I4348</f>
        <v>30</v>
      </c>
      <c r="J4352" s="2" t="str">
        <f aca="false">RAW_DATA!J4348</f>
        <v>No</v>
      </c>
      <c r="K4352" s="15" t="n">
        <f aca="false">IF(AND(F4352&lt;&gt;"",E4352&lt;&gt;""),DATEVALUE(F4352)-DATEVALUE(E4352),"")</f>
        <v>8</v>
      </c>
      <c r="L4352" s="4" t="n">
        <f aca="false">H4352*(1-I4352/100)</f>
        <v>3647.504</v>
      </c>
      <c r="M4352" s="4" t="n">
        <f aca="false">H4352*CALCULATIONS!$B$2</f>
        <v>3126.432</v>
      </c>
      <c r="N4352" s="4" t="n">
        <f aca="false">IF(J4352="Yes",H4352*CALCULATIONS!$B$3,0)</f>
        <v>0</v>
      </c>
      <c r="O4352" s="4" t="n">
        <f aca="false">L4352-M4352-N4352</f>
        <v>521.072</v>
      </c>
      <c r="P4352" s="16" t="n">
        <f aca="false">IF(L4352&gt;0,O4352/L4352,"")</f>
        <v>0.142857142857143</v>
      </c>
    </row>
    <row r="4353" customFormat="false" ht="15" hidden="false" customHeight="false" outlineLevel="0" collapsed="false">
      <c r="A4353" s="2" t="str">
        <f aca="false">RAW_DATA!A4349</f>
        <v>ORD-104348</v>
      </c>
      <c r="B4353" s="2" t="str">
        <f aca="false">RAW_DATA!B4349</f>
        <v>CUST-8033</v>
      </c>
      <c r="C4353" s="2" t="str">
        <f aca="false">RAW_DATA!C4349</f>
        <v>Men</v>
      </c>
      <c r="D4353" s="2" t="str">
        <f aca="false">RAW_DATA!D4349</f>
        <v>MEN-CHINO-001</v>
      </c>
      <c r="E4353" s="14" t="str">
        <f aca="false">RAW_DATA!E4349</f>
        <v>2024-05-04</v>
      </c>
      <c r="F4353" s="14" t="str">
        <f aca="false">RAW_DATA!F4349</f>
        <v>2024-05-13</v>
      </c>
      <c r="G4353" s="2" t="str">
        <f aca="false">RAW_DATA!G4349</f>
        <v>Gandaki</v>
      </c>
      <c r="H4353" s="4" t="n">
        <f aca="false">RAW_DATA!H4349</f>
        <v>2693.08</v>
      </c>
      <c r="I4353" s="5" t="n">
        <f aca="false">RAW_DATA!I4349</f>
        <v>30</v>
      </c>
      <c r="J4353" s="2" t="str">
        <f aca="false">RAW_DATA!J4349</f>
        <v>No</v>
      </c>
      <c r="K4353" s="15" t="n">
        <f aca="false">IF(AND(F4353&lt;&gt;"",E4353&lt;&gt;""),DATEVALUE(F4353)-DATEVALUE(E4353),"")</f>
        <v>9</v>
      </c>
      <c r="L4353" s="4" t="n">
        <f aca="false">H4353*(1-I4353/100)</f>
        <v>1885.156</v>
      </c>
      <c r="M4353" s="4" t="n">
        <f aca="false">H4353*CALCULATIONS!$B$2</f>
        <v>1615.848</v>
      </c>
      <c r="N4353" s="4" t="n">
        <f aca="false">IF(J4353="Yes",H4353*CALCULATIONS!$B$3,0)</f>
        <v>0</v>
      </c>
      <c r="O4353" s="4" t="n">
        <f aca="false">L4353-M4353-N4353</f>
        <v>269.308</v>
      </c>
      <c r="P4353" s="16" t="n">
        <f aca="false">IF(L4353&gt;0,O4353/L4353,"")</f>
        <v>0.142857142857143</v>
      </c>
    </row>
    <row r="4354" customFormat="false" ht="15" hidden="false" customHeight="false" outlineLevel="0" collapsed="false">
      <c r="A4354" s="2" t="str">
        <f aca="false">RAW_DATA!A4350</f>
        <v>ORD-104349</v>
      </c>
      <c r="B4354" s="2" t="str">
        <f aca="false">RAW_DATA!B4350</f>
        <v>CUST-4274</v>
      </c>
      <c r="C4354" s="2" t="str">
        <f aca="false">RAW_DATA!C4350</f>
        <v>Kids</v>
      </c>
      <c r="D4354" s="2" t="str">
        <f aca="false">RAW_DATA!D4350</f>
        <v>KID-KURTA-001</v>
      </c>
      <c r="E4354" s="14" t="str">
        <f aca="false">RAW_DATA!E4350</f>
        <v>2024-03-12</v>
      </c>
      <c r="F4354" s="14" t="str">
        <f aca="false">RAW_DATA!F4350</f>
        <v>2024-03-19</v>
      </c>
      <c r="G4354" s="2" t="str">
        <f aca="false">RAW_DATA!G4350</f>
        <v>Madhesh</v>
      </c>
      <c r="H4354" s="4" t="n">
        <f aca="false">RAW_DATA!H4350</f>
        <v>14782.04</v>
      </c>
      <c r="I4354" s="5" t="n">
        <f aca="false">RAW_DATA!I4350</f>
        <v>25</v>
      </c>
      <c r="J4354" s="2" t="str">
        <f aca="false">RAW_DATA!J4350</f>
        <v>No</v>
      </c>
      <c r="K4354" s="15" t="n">
        <f aca="false">IF(AND(F4354&lt;&gt;"",E4354&lt;&gt;""),DATEVALUE(F4354)-DATEVALUE(E4354),"")</f>
        <v>7</v>
      </c>
      <c r="L4354" s="4" t="n">
        <f aca="false">H4354*(1-I4354/100)</f>
        <v>11086.53</v>
      </c>
      <c r="M4354" s="4" t="n">
        <f aca="false">H4354*CALCULATIONS!$B$2</f>
        <v>8869.224</v>
      </c>
      <c r="N4354" s="4" t="n">
        <f aca="false">IF(J4354="Yes",H4354*CALCULATIONS!$B$3,0)</f>
        <v>0</v>
      </c>
      <c r="O4354" s="4" t="n">
        <f aca="false">L4354-M4354-N4354</f>
        <v>2217.306</v>
      </c>
      <c r="P4354" s="16" t="n">
        <f aca="false">IF(L4354&gt;0,O4354/L4354,"")</f>
        <v>0.2</v>
      </c>
    </row>
    <row r="4355" customFormat="false" ht="15" hidden="false" customHeight="false" outlineLevel="0" collapsed="false">
      <c r="A4355" s="2" t="str">
        <f aca="false">RAW_DATA!A4351</f>
        <v>ORD-104350</v>
      </c>
      <c r="B4355" s="2" t="str">
        <f aca="false">RAW_DATA!B4351</f>
        <v>CUST-8936</v>
      </c>
      <c r="C4355" s="2" t="str">
        <f aca="false">RAW_DATA!C4351</f>
        <v>Kids</v>
      </c>
      <c r="D4355" s="2" t="str">
        <f aca="false">RAW_DATA!D4351</f>
        <v>KID-FROCK-001</v>
      </c>
      <c r="E4355" s="14" t="str">
        <f aca="false">RAW_DATA!E4351</f>
        <v>2024-03-24</v>
      </c>
      <c r="F4355" s="14" t="str">
        <f aca="false">RAW_DATA!F4351</f>
        <v>2024-03-30</v>
      </c>
      <c r="G4355" s="2" t="str">
        <f aca="false">RAW_DATA!G4351</f>
        <v>Lumbini</v>
      </c>
      <c r="H4355" s="4" t="n">
        <f aca="false">RAW_DATA!H4351</f>
        <v>10009.99</v>
      </c>
      <c r="I4355" s="5" t="n">
        <f aca="false">RAW_DATA!I4351</f>
        <v>0</v>
      </c>
      <c r="J4355" s="2" t="str">
        <f aca="false">RAW_DATA!J4351</f>
        <v>Yes</v>
      </c>
      <c r="K4355" s="15" t="n">
        <f aca="false">IF(AND(F4355&lt;&gt;"",E4355&lt;&gt;""),DATEVALUE(F4355)-DATEVALUE(E4355),"")</f>
        <v>6</v>
      </c>
      <c r="L4355" s="4" t="n">
        <f aca="false">H4355*(1-I4355/100)</f>
        <v>10009.99</v>
      </c>
      <c r="M4355" s="4" t="n">
        <f aca="false">H4355*CALCULATIONS!$B$2</f>
        <v>6005.994</v>
      </c>
      <c r="N4355" s="4" t="n">
        <f aca="false">IF(J4355="Yes",H4355*CALCULATIONS!$B$3,0)</f>
        <v>2001.998</v>
      </c>
      <c r="O4355" s="4" t="n">
        <f aca="false">L4355-M4355-N4355</f>
        <v>2001.998</v>
      </c>
      <c r="P4355" s="16" t="n">
        <f aca="false">IF(L4355&gt;0,O4355/L4355,"")</f>
        <v>0.2</v>
      </c>
    </row>
    <row r="4356" customFormat="false" ht="15" hidden="false" customHeight="false" outlineLevel="0" collapsed="false">
      <c r="A4356" s="2" t="str">
        <f aca="false">RAW_DATA!A4352</f>
        <v>ORD-104351</v>
      </c>
      <c r="B4356" s="2" t="str">
        <f aca="false">RAW_DATA!B4352</f>
        <v>CUST-5976</v>
      </c>
      <c r="C4356" s="2" t="str">
        <f aca="false">RAW_DATA!C4352</f>
        <v>Women</v>
      </c>
      <c r="D4356" s="2" t="str">
        <f aca="false">RAW_DATA!D4352</f>
        <v>WOM-KURTA-001</v>
      </c>
      <c r="E4356" s="14" t="str">
        <f aca="false">RAW_DATA!E4352</f>
        <v>2024-08-05</v>
      </c>
      <c r="F4356" s="14" t="str">
        <f aca="false">RAW_DATA!F4352</f>
        <v>2024-08-10</v>
      </c>
      <c r="G4356" s="2" t="str">
        <f aca="false">RAW_DATA!G4352</f>
        <v>Karnali</v>
      </c>
      <c r="H4356" s="4" t="n">
        <f aca="false">RAW_DATA!H4352</f>
        <v>9744.44</v>
      </c>
      <c r="I4356" s="5" t="n">
        <f aca="false">RAW_DATA!I4352</f>
        <v>5</v>
      </c>
      <c r="J4356" s="2" t="str">
        <f aca="false">RAW_DATA!J4352</f>
        <v>No</v>
      </c>
      <c r="K4356" s="15" t="n">
        <f aca="false">IF(AND(F4356&lt;&gt;"",E4356&lt;&gt;""),DATEVALUE(F4356)-DATEVALUE(E4356),"")</f>
        <v>5</v>
      </c>
      <c r="L4356" s="4" t="n">
        <f aca="false">H4356*(1-I4356/100)</f>
        <v>9257.218</v>
      </c>
      <c r="M4356" s="4" t="n">
        <f aca="false">H4356*CALCULATIONS!$B$2</f>
        <v>5846.664</v>
      </c>
      <c r="N4356" s="4" t="n">
        <f aca="false">IF(J4356="Yes",H4356*CALCULATIONS!$B$3,0)</f>
        <v>0</v>
      </c>
      <c r="O4356" s="4" t="n">
        <f aca="false">L4356-M4356-N4356</f>
        <v>3410.554</v>
      </c>
      <c r="P4356" s="16" t="n">
        <f aca="false">IF(L4356&gt;0,O4356/L4356,"")</f>
        <v>0.368421052631579</v>
      </c>
    </row>
    <row r="4357" customFormat="false" ht="15" hidden="false" customHeight="false" outlineLevel="0" collapsed="false">
      <c r="A4357" s="2" t="str">
        <f aca="false">RAW_DATA!A4353</f>
        <v>ORD-104352</v>
      </c>
      <c r="B4357" s="2" t="str">
        <f aca="false">RAW_DATA!B4353</f>
        <v>CUST-1166</v>
      </c>
      <c r="C4357" s="2" t="str">
        <f aca="false">RAW_DATA!C4353</f>
        <v>Women</v>
      </c>
      <c r="D4357" s="2" t="str">
        <f aca="false">RAW_DATA!D4353</f>
        <v>WOM-CARDIGAN-001</v>
      </c>
      <c r="E4357" s="14" t="str">
        <f aca="false">RAW_DATA!E4353</f>
        <v>2024-06-16</v>
      </c>
      <c r="F4357" s="14" t="str">
        <f aca="false">RAW_DATA!F4353</f>
        <v>2024-06-22</v>
      </c>
      <c r="G4357" s="2" t="str">
        <f aca="false">RAW_DATA!G4353</f>
        <v>Bagmati</v>
      </c>
      <c r="H4357" s="4" t="n">
        <f aca="false">RAW_DATA!H4353</f>
        <v>2796.3</v>
      </c>
      <c r="I4357" s="5" t="n">
        <f aca="false">RAW_DATA!I4353</f>
        <v>5</v>
      </c>
      <c r="J4357" s="2" t="str">
        <f aca="false">RAW_DATA!J4353</f>
        <v>No</v>
      </c>
      <c r="K4357" s="15" t="n">
        <f aca="false">IF(AND(F4357&lt;&gt;"",E4357&lt;&gt;""),DATEVALUE(F4357)-DATEVALUE(E4357),"")</f>
        <v>6</v>
      </c>
      <c r="L4357" s="4" t="n">
        <f aca="false">H4357*(1-I4357/100)</f>
        <v>2656.485</v>
      </c>
      <c r="M4357" s="4" t="n">
        <f aca="false">H4357*CALCULATIONS!$B$2</f>
        <v>1677.78</v>
      </c>
      <c r="N4357" s="4" t="n">
        <f aca="false">IF(J4357="Yes",H4357*CALCULATIONS!$B$3,0)</f>
        <v>0</v>
      </c>
      <c r="O4357" s="4" t="n">
        <f aca="false">L4357-M4357-N4357</f>
        <v>978.705</v>
      </c>
      <c r="P4357" s="16" t="n">
        <f aca="false">IF(L4357&gt;0,O4357/L4357,"")</f>
        <v>0.368421052631579</v>
      </c>
    </row>
    <row r="4358" customFormat="false" ht="15" hidden="false" customHeight="false" outlineLevel="0" collapsed="false">
      <c r="A4358" s="2" t="str">
        <f aca="false">RAW_DATA!A4354</f>
        <v>ORD-104353</v>
      </c>
      <c r="B4358" s="2" t="str">
        <f aca="false">RAW_DATA!B4354</f>
        <v>CUST-1505</v>
      </c>
      <c r="C4358" s="2" t="str">
        <f aca="false">RAW_DATA!C4354</f>
        <v>Men</v>
      </c>
      <c r="D4358" s="2" t="str">
        <f aca="false">RAW_DATA!D4354</f>
        <v>MEN-TSHIRT-001</v>
      </c>
      <c r="E4358" s="14" t="str">
        <f aca="false">RAW_DATA!E4354</f>
        <v>2024-12-05</v>
      </c>
      <c r="F4358" s="14" t="str">
        <f aca="false">RAW_DATA!F4354</f>
        <v>2024-12-11</v>
      </c>
      <c r="G4358" s="2" t="str">
        <f aca="false">RAW_DATA!G4354</f>
        <v>Gandaki</v>
      </c>
      <c r="H4358" s="4" t="n">
        <f aca="false">RAW_DATA!H4354</f>
        <v>3008.97</v>
      </c>
      <c r="I4358" s="5" t="n">
        <f aca="false">RAW_DATA!I4354</f>
        <v>25</v>
      </c>
      <c r="J4358" s="2" t="str">
        <f aca="false">RAW_DATA!J4354</f>
        <v>No</v>
      </c>
      <c r="K4358" s="15" t="n">
        <f aca="false">IF(AND(F4358&lt;&gt;"",E4358&lt;&gt;""),DATEVALUE(F4358)-DATEVALUE(E4358),"")</f>
        <v>6</v>
      </c>
      <c r="L4358" s="4" t="n">
        <f aca="false">H4358*(1-I4358/100)</f>
        <v>2256.7275</v>
      </c>
      <c r="M4358" s="4" t="n">
        <f aca="false">H4358*CALCULATIONS!$B$2</f>
        <v>1805.382</v>
      </c>
      <c r="N4358" s="4" t="n">
        <f aca="false">IF(J4358="Yes",H4358*CALCULATIONS!$B$3,0)</f>
        <v>0</v>
      </c>
      <c r="O4358" s="4" t="n">
        <f aca="false">L4358-M4358-N4358</f>
        <v>451.3455</v>
      </c>
      <c r="P4358" s="16" t="n">
        <f aca="false">IF(L4358&gt;0,O4358/L4358,"")</f>
        <v>0.2</v>
      </c>
    </row>
    <row r="4359" customFormat="false" ht="15" hidden="false" customHeight="false" outlineLevel="0" collapsed="false">
      <c r="A4359" s="2" t="str">
        <f aca="false">RAW_DATA!A4355</f>
        <v>ORD-104354</v>
      </c>
      <c r="B4359" s="2" t="str">
        <f aca="false">RAW_DATA!B4355</f>
        <v>CUST-4291</v>
      </c>
      <c r="C4359" s="2" t="str">
        <f aca="false">RAW_DATA!C4355</f>
        <v>Kids</v>
      </c>
      <c r="D4359" s="2" t="str">
        <f aca="false">RAW_DATA!D4355</f>
        <v>KID-HOODIE-001</v>
      </c>
      <c r="E4359" s="14" t="str">
        <f aca="false">RAW_DATA!E4355</f>
        <v>2024-04-11</v>
      </c>
      <c r="F4359" s="14" t="str">
        <f aca="false">RAW_DATA!F4355</f>
        <v>2024-04-18</v>
      </c>
      <c r="G4359" s="2" t="str">
        <f aca="false">RAW_DATA!G4355</f>
        <v>Madhesh</v>
      </c>
      <c r="H4359" s="4" t="n">
        <f aca="false">RAW_DATA!H4355</f>
        <v>9677.66</v>
      </c>
      <c r="I4359" s="5" t="n">
        <f aca="false">RAW_DATA!I4355</f>
        <v>10</v>
      </c>
      <c r="J4359" s="2" t="str">
        <f aca="false">RAW_DATA!J4355</f>
        <v>Yes</v>
      </c>
      <c r="K4359" s="15" t="n">
        <f aca="false">IF(AND(F4359&lt;&gt;"",E4359&lt;&gt;""),DATEVALUE(F4359)-DATEVALUE(E4359),"")</f>
        <v>7</v>
      </c>
      <c r="L4359" s="4" t="n">
        <f aca="false">H4359*(1-I4359/100)</f>
        <v>8709.894</v>
      </c>
      <c r="M4359" s="4" t="n">
        <f aca="false">H4359*CALCULATIONS!$B$2</f>
        <v>5806.596</v>
      </c>
      <c r="N4359" s="4" t="n">
        <f aca="false">IF(J4359="Yes",H4359*CALCULATIONS!$B$3,0)</f>
        <v>1935.532</v>
      </c>
      <c r="O4359" s="4" t="n">
        <f aca="false">L4359-M4359-N4359</f>
        <v>967.766000000001</v>
      </c>
      <c r="P4359" s="16" t="n">
        <f aca="false">IF(L4359&gt;0,O4359/L4359,"")</f>
        <v>0.111111111111111</v>
      </c>
    </row>
    <row r="4360" customFormat="false" ht="15" hidden="false" customHeight="false" outlineLevel="0" collapsed="false">
      <c r="A4360" s="2" t="str">
        <f aca="false">RAW_DATA!A4356</f>
        <v>ORD-104355</v>
      </c>
      <c r="B4360" s="2" t="str">
        <f aca="false">RAW_DATA!B4356</f>
        <v>CUST-8399</v>
      </c>
      <c r="C4360" s="2" t="str">
        <f aca="false">RAW_DATA!C4356</f>
        <v>Men</v>
      </c>
      <c r="D4360" s="2" t="str">
        <f aca="false">RAW_DATA!D4356</f>
        <v>MEN-JACKET-001</v>
      </c>
      <c r="E4360" s="14" t="str">
        <f aca="false">RAW_DATA!E4356</f>
        <v>2024-08-17</v>
      </c>
      <c r="F4360" s="14" t="str">
        <f aca="false">RAW_DATA!F4356</f>
        <v>2024-08-30</v>
      </c>
      <c r="G4360" s="2" t="str">
        <f aca="false">RAW_DATA!G4356</f>
        <v>Lumbini</v>
      </c>
      <c r="H4360" s="4" t="n">
        <f aca="false">RAW_DATA!H4356</f>
        <v>12758.65</v>
      </c>
      <c r="I4360" s="5" t="n">
        <f aca="false">RAW_DATA!I4356</f>
        <v>5</v>
      </c>
      <c r="J4360" s="2" t="str">
        <f aca="false">RAW_DATA!J4356</f>
        <v>No</v>
      </c>
      <c r="K4360" s="15" t="n">
        <f aca="false">IF(AND(F4360&lt;&gt;"",E4360&lt;&gt;""),DATEVALUE(F4360)-DATEVALUE(E4360),"")</f>
        <v>13</v>
      </c>
      <c r="L4360" s="4" t="n">
        <f aca="false">H4360*(1-I4360/100)</f>
        <v>12120.7175</v>
      </c>
      <c r="M4360" s="4" t="n">
        <f aca="false">H4360*CALCULATIONS!$B$2</f>
        <v>7655.19</v>
      </c>
      <c r="N4360" s="4" t="n">
        <f aca="false">IF(J4360="Yes",H4360*CALCULATIONS!$B$3,0)</f>
        <v>0</v>
      </c>
      <c r="O4360" s="4" t="n">
        <f aca="false">L4360-M4360-N4360</f>
        <v>4465.5275</v>
      </c>
      <c r="P4360" s="16" t="n">
        <f aca="false">IF(L4360&gt;0,O4360/L4360,"")</f>
        <v>0.368421052631579</v>
      </c>
    </row>
    <row r="4361" customFormat="false" ht="15" hidden="false" customHeight="false" outlineLevel="0" collapsed="false">
      <c r="A4361" s="2" t="str">
        <f aca="false">RAW_DATA!A4357</f>
        <v>ORD-104356</v>
      </c>
      <c r="B4361" s="2" t="str">
        <f aca="false">RAW_DATA!B4357</f>
        <v>CUST-8451</v>
      </c>
      <c r="C4361" s="2" t="str">
        <f aca="false">RAW_DATA!C4357</f>
        <v>Kids</v>
      </c>
      <c r="D4361" s="2" t="str">
        <f aca="false">RAW_DATA!D4357</f>
        <v>KID-KURTA-001</v>
      </c>
      <c r="E4361" s="14" t="str">
        <f aca="false">RAW_DATA!E4357</f>
        <v>2024-05-07</v>
      </c>
      <c r="F4361" s="14" t="str">
        <f aca="false">RAW_DATA!F4357</f>
        <v>2024-05-09</v>
      </c>
      <c r="G4361" s="2" t="str">
        <f aca="false">RAW_DATA!G4357</f>
        <v>Gandaki</v>
      </c>
      <c r="H4361" s="4" t="n">
        <f aca="false">RAW_DATA!H4357</f>
        <v>12292.73</v>
      </c>
      <c r="I4361" s="5" t="n">
        <f aca="false">RAW_DATA!I4357</f>
        <v>0</v>
      </c>
      <c r="J4361" s="2" t="str">
        <f aca="false">RAW_DATA!J4357</f>
        <v>No</v>
      </c>
      <c r="K4361" s="15" t="n">
        <f aca="false">IF(AND(F4361&lt;&gt;"",E4361&lt;&gt;""),DATEVALUE(F4361)-DATEVALUE(E4361),"")</f>
        <v>2</v>
      </c>
      <c r="L4361" s="4" t="n">
        <f aca="false">H4361*(1-I4361/100)</f>
        <v>12292.73</v>
      </c>
      <c r="M4361" s="4" t="n">
        <f aca="false">H4361*CALCULATIONS!$B$2</f>
        <v>7375.638</v>
      </c>
      <c r="N4361" s="4" t="n">
        <f aca="false">IF(J4361="Yes",H4361*CALCULATIONS!$B$3,0)</f>
        <v>0</v>
      </c>
      <c r="O4361" s="4" t="n">
        <f aca="false">L4361-M4361-N4361</f>
        <v>4917.092</v>
      </c>
      <c r="P4361" s="16" t="n">
        <f aca="false">IF(L4361&gt;0,O4361/L4361,"")</f>
        <v>0.4</v>
      </c>
    </row>
    <row r="4362" customFormat="false" ht="15" hidden="false" customHeight="false" outlineLevel="0" collapsed="false">
      <c r="A4362" s="2" t="str">
        <f aca="false">RAW_DATA!A4358</f>
        <v>ORD-104357</v>
      </c>
      <c r="B4362" s="2" t="str">
        <f aca="false">RAW_DATA!B4358</f>
        <v>CUST-5785</v>
      </c>
      <c r="C4362" s="2" t="str">
        <f aca="false">RAW_DATA!C4358</f>
        <v>Women</v>
      </c>
      <c r="D4362" s="2" t="str">
        <f aca="false">RAW_DATA!D4358</f>
        <v>WOM-SUIT-001</v>
      </c>
      <c r="E4362" s="14" t="str">
        <f aca="false">RAW_DATA!E4358</f>
        <v>2024-07-22</v>
      </c>
      <c r="F4362" s="14" t="str">
        <f aca="false">RAW_DATA!F4358</f>
        <v>2024-07-26</v>
      </c>
      <c r="G4362" s="2" t="str">
        <f aca="false">RAW_DATA!G4358</f>
        <v>Lumbini</v>
      </c>
      <c r="H4362" s="4" t="n">
        <f aca="false">RAW_DATA!H4358</f>
        <v>10664.63</v>
      </c>
      <c r="I4362" s="5" t="n">
        <f aca="false">RAW_DATA!I4358</f>
        <v>5</v>
      </c>
      <c r="J4362" s="2" t="str">
        <f aca="false">RAW_DATA!J4358</f>
        <v>No</v>
      </c>
      <c r="K4362" s="15" t="n">
        <f aca="false">IF(AND(F4362&lt;&gt;"",E4362&lt;&gt;""),DATEVALUE(F4362)-DATEVALUE(E4362),"")</f>
        <v>4</v>
      </c>
      <c r="L4362" s="4" t="n">
        <f aca="false">H4362*(1-I4362/100)</f>
        <v>10131.3985</v>
      </c>
      <c r="M4362" s="4" t="n">
        <f aca="false">H4362*CALCULATIONS!$B$2</f>
        <v>6398.778</v>
      </c>
      <c r="N4362" s="4" t="n">
        <f aca="false">IF(J4362="Yes",H4362*CALCULATIONS!$B$3,0)</f>
        <v>0</v>
      </c>
      <c r="O4362" s="4" t="n">
        <f aca="false">L4362-M4362-N4362</f>
        <v>3732.6205</v>
      </c>
      <c r="P4362" s="16" t="n">
        <f aca="false">IF(L4362&gt;0,O4362/L4362,"")</f>
        <v>0.368421052631579</v>
      </c>
    </row>
    <row r="4363" customFormat="false" ht="15" hidden="false" customHeight="false" outlineLevel="0" collapsed="false">
      <c r="A4363" s="2" t="str">
        <f aca="false">RAW_DATA!A4359</f>
        <v>ORD-104358</v>
      </c>
      <c r="B4363" s="2" t="str">
        <f aca="false">RAW_DATA!B4359</f>
        <v>CUST-9237</v>
      </c>
      <c r="C4363" s="2" t="str">
        <f aca="false">RAW_DATA!C4359</f>
        <v>Women</v>
      </c>
      <c r="D4363" s="2" t="str">
        <f aca="false">RAW_DATA!D4359</f>
        <v>WOM-SCARF-001</v>
      </c>
      <c r="E4363" s="14" t="str">
        <f aca="false">RAW_DATA!E4359</f>
        <v>2024-11-02</v>
      </c>
      <c r="F4363" s="14" t="str">
        <f aca="false">RAW_DATA!F4359</f>
        <v>2024-11-15</v>
      </c>
      <c r="G4363" s="2" t="str">
        <f aca="false">RAW_DATA!G4359</f>
        <v>Bagmati</v>
      </c>
      <c r="H4363" s="4" t="n">
        <f aca="false">RAW_DATA!H4359</f>
        <v>2819.62</v>
      </c>
      <c r="I4363" s="5" t="n">
        <f aca="false">RAW_DATA!I4359</f>
        <v>10</v>
      </c>
      <c r="J4363" s="2" t="str">
        <f aca="false">RAW_DATA!J4359</f>
        <v>No</v>
      </c>
      <c r="K4363" s="15" t="n">
        <f aca="false">IF(AND(F4363&lt;&gt;"",E4363&lt;&gt;""),DATEVALUE(F4363)-DATEVALUE(E4363),"")</f>
        <v>13</v>
      </c>
      <c r="L4363" s="4" t="n">
        <f aca="false">H4363*(1-I4363/100)</f>
        <v>2537.658</v>
      </c>
      <c r="M4363" s="4" t="n">
        <f aca="false">H4363*CALCULATIONS!$B$2</f>
        <v>1691.772</v>
      </c>
      <c r="N4363" s="4" t="n">
        <f aca="false">IF(J4363="Yes",H4363*CALCULATIONS!$B$3,0)</f>
        <v>0</v>
      </c>
      <c r="O4363" s="4" t="n">
        <f aca="false">L4363-M4363-N4363</f>
        <v>845.886</v>
      </c>
      <c r="P4363" s="16" t="n">
        <f aca="false">IF(L4363&gt;0,O4363/L4363,"")</f>
        <v>0.333333333333333</v>
      </c>
    </row>
    <row r="4364" customFormat="false" ht="15" hidden="false" customHeight="false" outlineLevel="0" collapsed="false">
      <c r="A4364" s="2" t="str">
        <f aca="false">RAW_DATA!A4360</f>
        <v>ORD-104359</v>
      </c>
      <c r="B4364" s="2" t="str">
        <f aca="false">RAW_DATA!B4360</f>
        <v>CUST-7777</v>
      </c>
      <c r="C4364" s="2" t="str">
        <f aca="false">RAW_DATA!C4360</f>
        <v>Kids</v>
      </c>
      <c r="D4364" s="2" t="str">
        <f aca="false">RAW_DATA!D4360</f>
        <v>KID-TSHIRT-001</v>
      </c>
      <c r="E4364" s="14" t="str">
        <f aca="false">RAW_DATA!E4360</f>
        <v>2024-05-21</v>
      </c>
      <c r="F4364" s="14" t="str">
        <f aca="false">RAW_DATA!F4360</f>
        <v>2024-05-27</v>
      </c>
      <c r="G4364" s="2" t="str">
        <f aca="false">RAW_DATA!G4360</f>
        <v>Sudurpashchim</v>
      </c>
      <c r="H4364" s="4" t="n">
        <f aca="false">RAW_DATA!H4360</f>
        <v>5256.09</v>
      </c>
      <c r="I4364" s="5" t="n">
        <f aca="false">RAW_DATA!I4360</f>
        <v>0</v>
      </c>
      <c r="J4364" s="2" t="str">
        <f aca="false">RAW_DATA!J4360</f>
        <v>No</v>
      </c>
      <c r="K4364" s="15" t="n">
        <f aca="false">IF(AND(F4364&lt;&gt;"",E4364&lt;&gt;""),DATEVALUE(F4364)-DATEVALUE(E4364),"")</f>
        <v>6</v>
      </c>
      <c r="L4364" s="4" t="n">
        <f aca="false">H4364*(1-I4364/100)</f>
        <v>5256.09</v>
      </c>
      <c r="M4364" s="4" t="n">
        <f aca="false">H4364*CALCULATIONS!$B$2</f>
        <v>3153.654</v>
      </c>
      <c r="N4364" s="4" t="n">
        <f aca="false">IF(J4364="Yes",H4364*CALCULATIONS!$B$3,0)</f>
        <v>0</v>
      </c>
      <c r="O4364" s="4" t="n">
        <f aca="false">L4364-M4364-N4364</f>
        <v>2102.436</v>
      </c>
      <c r="P4364" s="16" t="n">
        <f aca="false">IF(L4364&gt;0,O4364/L4364,"")</f>
        <v>0.4</v>
      </c>
    </row>
    <row r="4365" customFormat="false" ht="15" hidden="false" customHeight="false" outlineLevel="0" collapsed="false">
      <c r="A4365" s="2" t="str">
        <f aca="false">RAW_DATA!A4361</f>
        <v>ORD-104360</v>
      </c>
      <c r="B4365" s="2" t="str">
        <f aca="false">RAW_DATA!B4361</f>
        <v>CUST-3255</v>
      </c>
      <c r="C4365" s="2" t="str">
        <f aca="false">RAW_DATA!C4361</f>
        <v>Men</v>
      </c>
      <c r="D4365" s="2" t="str">
        <f aca="false">RAW_DATA!D4361</f>
        <v>MEN-SHIRT-002</v>
      </c>
      <c r="E4365" s="14" t="str">
        <f aca="false">RAW_DATA!E4361</f>
        <v>2024-06-29</v>
      </c>
      <c r="F4365" s="14" t="str">
        <f aca="false">RAW_DATA!F4361</f>
        <v>2024-07-04</v>
      </c>
      <c r="G4365" s="2" t="str">
        <f aca="false">RAW_DATA!G4361</f>
        <v>Bagmati</v>
      </c>
      <c r="H4365" s="4" t="n">
        <f aca="false">RAW_DATA!H4361</f>
        <v>1731.02</v>
      </c>
      <c r="I4365" s="5" t="n">
        <f aca="false">RAW_DATA!I4361</f>
        <v>25</v>
      </c>
      <c r="J4365" s="2" t="str">
        <f aca="false">RAW_DATA!J4361</f>
        <v>No</v>
      </c>
      <c r="K4365" s="15" t="n">
        <f aca="false">IF(AND(F4365&lt;&gt;"",E4365&lt;&gt;""),DATEVALUE(F4365)-DATEVALUE(E4365),"")</f>
        <v>5</v>
      </c>
      <c r="L4365" s="4" t="n">
        <f aca="false">H4365*(1-I4365/100)</f>
        <v>1298.265</v>
      </c>
      <c r="M4365" s="4" t="n">
        <f aca="false">H4365*CALCULATIONS!$B$2</f>
        <v>1038.612</v>
      </c>
      <c r="N4365" s="4" t="n">
        <f aca="false">IF(J4365="Yes",H4365*CALCULATIONS!$B$3,0)</f>
        <v>0</v>
      </c>
      <c r="O4365" s="4" t="n">
        <f aca="false">L4365-M4365-N4365</f>
        <v>259.653</v>
      </c>
      <c r="P4365" s="16" t="n">
        <f aca="false">IF(L4365&gt;0,O4365/L4365,"")</f>
        <v>0.2</v>
      </c>
    </row>
    <row r="4366" customFormat="false" ht="15" hidden="false" customHeight="false" outlineLevel="0" collapsed="false">
      <c r="A4366" s="2" t="str">
        <f aca="false">RAW_DATA!A4362</f>
        <v>ORD-104361</v>
      </c>
      <c r="B4366" s="2" t="str">
        <f aca="false">RAW_DATA!B4362</f>
        <v>CUST-6370</v>
      </c>
      <c r="C4366" s="2" t="str">
        <f aca="false">RAW_DATA!C4362</f>
        <v>Women</v>
      </c>
      <c r="D4366" s="2" t="str">
        <f aca="false">RAW_DATA!D4362</f>
        <v>WOM-DRESS-001</v>
      </c>
      <c r="E4366" s="14" t="str">
        <f aca="false">RAW_DATA!E4362</f>
        <v>2024-07-17</v>
      </c>
      <c r="F4366" s="14" t="str">
        <f aca="false">RAW_DATA!F4362</f>
        <v>2024-07-19</v>
      </c>
      <c r="G4366" s="2" t="str">
        <f aca="false">RAW_DATA!G4362</f>
        <v>Sudurpashchim</v>
      </c>
      <c r="H4366" s="4" t="n">
        <f aca="false">RAW_DATA!H4362</f>
        <v>14226.88</v>
      </c>
      <c r="I4366" s="5" t="n">
        <f aca="false">RAW_DATA!I4362</f>
        <v>25</v>
      </c>
      <c r="J4366" s="2" t="str">
        <f aca="false">RAW_DATA!J4362</f>
        <v>No</v>
      </c>
      <c r="K4366" s="15" t="n">
        <f aca="false">IF(AND(F4366&lt;&gt;"",E4366&lt;&gt;""),DATEVALUE(F4366)-DATEVALUE(E4366),"")</f>
        <v>2</v>
      </c>
      <c r="L4366" s="4" t="n">
        <f aca="false">H4366*(1-I4366/100)</f>
        <v>10670.16</v>
      </c>
      <c r="M4366" s="4" t="n">
        <f aca="false">H4366*CALCULATIONS!$B$2</f>
        <v>8536.128</v>
      </c>
      <c r="N4366" s="4" t="n">
        <f aca="false">IF(J4366="Yes",H4366*CALCULATIONS!$B$3,0)</f>
        <v>0</v>
      </c>
      <c r="O4366" s="4" t="n">
        <f aca="false">L4366-M4366-N4366</f>
        <v>2134.032</v>
      </c>
      <c r="P4366" s="16" t="n">
        <f aca="false">IF(L4366&gt;0,O4366/L4366,"")</f>
        <v>0.2</v>
      </c>
    </row>
    <row r="4367" customFormat="false" ht="15" hidden="false" customHeight="false" outlineLevel="0" collapsed="false">
      <c r="A4367" s="2" t="str">
        <f aca="false">RAW_DATA!A4363</f>
        <v>ORD-104362</v>
      </c>
      <c r="B4367" s="2" t="str">
        <f aca="false">RAW_DATA!B4363</f>
        <v>CUST-5317</v>
      </c>
      <c r="C4367" s="2" t="str">
        <f aca="false">RAW_DATA!C4363</f>
        <v>Women</v>
      </c>
      <c r="D4367" s="2" t="str">
        <f aca="false">RAW_DATA!D4363</f>
        <v>WOM-SCARF-001</v>
      </c>
      <c r="E4367" s="14" t="str">
        <f aca="false">RAW_DATA!E4363</f>
        <v>2024-03-08</v>
      </c>
      <c r="F4367" s="14" t="str">
        <f aca="false">RAW_DATA!F4363</f>
        <v>2024-03-14</v>
      </c>
      <c r="G4367" s="2" t="str">
        <f aca="false">RAW_DATA!G4363</f>
        <v>Lumbini</v>
      </c>
      <c r="H4367" s="4" t="n">
        <f aca="false">RAW_DATA!H4363</f>
        <v>13395.87</v>
      </c>
      <c r="I4367" s="5" t="n">
        <f aca="false">RAW_DATA!I4363</f>
        <v>0</v>
      </c>
      <c r="J4367" s="2" t="str">
        <f aca="false">RAW_DATA!J4363</f>
        <v>No</v>
      </c>
      <c r="K4367" s="15" t="n">
        <f aca="false">IF(AND(F4367&lt;&gt;"",E4367&lt;&gt;""),DATEVALUE(F4367)-DATEVALUE(E4367),"")</f>
        <v>6</v>
      </c>
      <c r="L4367" s="4" t="n">
        <f aca="false">H4367*(1-I4367/100)</f>
        <v>13395.87</v>
      </c>
      <c r="M4367" s="4" t="n">
        <f aca="false">H4367*CALCULATIONS!$B$2</f>
        <v>8037.522</v>
      </c>
      <c r="N4367" s="4" t="n">
        <f aca="false">IF(J4367="Yes",H4367*CALCULATIONS!$B$3,0)</f>
        <v>0</v>
      </c>
      <c r="O4367" s="4" t="n">
        <f aca="false">L4367-M4367-N4367</f>
        <v>5358.348</v>
      </c>
      <c r="P4367" s="16" t="n">
        <f aca="false">IF(L4367&gt;0,O4367/L4367,"")</f>
        <v>0.4</v>
      </c>
    </row>
    <row r="4368" customFormat="false" ht="15" hidden="false" customHeight="false" outlineLevel="0" collapsed="false">
      <c r="A4368" s="2" t="str">
        <f aca="false">RAW_DATA!A4364</f>
        <v>ORD-104363</v>
      </c>
      <c r="B4368" s="2" t="str">
        <f aca="false">RAW_DATA!B4364</f>
        <v>CUST-8868</v>
      </c>
      <c r="C4368" s="2" t="str">
        <f aca="false">RAW_DATA!C4364</f>
        <v>Women</v>
      </c>
      <c r="D4368" s="2" t="str">
        <f aca="false">RAW_DATA!D4364</f>
        <v>WOM-JEANS-001</v>
      </c>
      <c r="E4368" s="14" t="str">
        <f aca="false">RAW_DATA!E4364</f>
        <v>2024-05-11</v>
      </c>
      <c r="F4368" s="14" t="str">
        <f aca="false">RAW_DATA!F4364</f>
        <v>2024-05-19</v>
      </c>
      <c r="G4368" s="2" t="str">
        <f aca="false">RAW_DATA!G4364</f>
        <v>Bagmati</v>
      </c>
      <c r="H4368" s="4" t="n">
        <f aca="false">RAW_DATA!H4364</f>
        <v>11297.87</v>
      </c>
      <c r="I4368" s="5" t="n">
        <f aca="false">RAW_DATA!I4364</f>
        <v>30</v>
      </c>
      <c r="J4368" s="2" t="str">
        <f aca="false">RAW_DATA!J4364</f>
        <v>No</v>
      </c>
      <c r="K4368" s="15" t="n">
        <f aca="false">IF(AND(F4368&lt;&gt;"",E4368&lt;&gt;""),DATEVALUE(F4368)-DATEVALUE(E4368),"")</f>
        <v>8</v>
      </c>
      <c r="L4368" s="4" t="n">
        <f aca="false">H4368*(1-I4368/100)</f>
        <v>7908.509</v>
      </c>
      <c r="M4368" s="4" t="n">
        <f aca="false">H4368*CALCULATIONS!$B$2</f>
        <v>6778.722</v>
      </c>
      <c r="N4368" s="4" t="n">
        <f aca="false">IF(J4368="Yes",H4368*CALCULATIONS!$B$3,0)</f>
        <v>0</v>
      </c>
      <c r="O4368" s="4" t="n">
        <f aca="false">L4368-M4368-N4368</f>
        <v>1129.787</v>
      </c>
      <c r="P4368" s="16" t="n">
        <f aca="false">IF(L4368&gt;0,O4368/L4368,"")</f>
        <v>0.142857142857143</v>
      </c>
    </row>
    <row r="4369" customFormat="false" ht="15" hidden="false" customHeight="false" outlineLevel="0" collapsed="false">
      <c r="A4369" s="2" t="str">
        <f aca="false">RAW_DATA!A4365</f>
        <v>ORD-104364</v>
      </c>
      <c r="B4369" s="2" t="str">
        <f aca="false">RAW_DATA!B4365</f>
        <v>CUST-8158</v>
      </c>
      <c r="C4369" s="2" t="str">
        <f aca="false">RAW_DATA!C4365</f>
        <v>Kids</v>
      </c>
      <c r="D4369" s="2" t="str">
        <f aca="false">RAW_DATA!D4365</f>
        <v>KID-SHORTS-001</v>
      </c>
      <c r="E4369" s="14" t="str">
        <f aca="false">RAW_DATA!E4365</f>
        <v>2024-05-01</v>
      </c>
      <c r="F4369" s="14" t="str">
        <f aca="false">RAW_DATA!F4365</f>
        <v>2024-05-12</v>
      </c>
      <c r="G4369" s="2" t="str">
        <f aca="false">RAW_DATA!G4365</f>
        <v>Karnali</v>
      </c>
      <c r="H4369" s="4" t="n">
        <f aca="false">RAW_DATA!H4365</f>
        <v>10966.53</v>
      </c>
      <c r="I4369" s="5" t="n">
        <f aca="false">RAW_DATA!I4365</f>
        <v>0</v>
      </c>
      <c r="J4369" s="2" t="str">
        <f aca="false">RAW_DATA!J4365</f>
        <v>No</v>
      </c>
      <c r="K4369" s="15" t="n">
        <f aca="false">IF(AND(F4369&lt;&gt;"",E4369&lt;&gt;""),DATEVALUE(F4369)-DATEVALUE(E4369),"")</f>
        <v>11</v>
      </c>
      <c r="L4369" s="4" t="n">
        <f aca="false">H4369*(1-I4369/100)</f>
        <v>10966.53</v>
      </c>
      <c r="M4369" s="4" t="n">
        <f aca="false">H4369*CALCULATIONS!$B$2</f>
        <v>6579.918</v>
      </c>
      <c r="N4369" s="4" t="n">
        <f aca="false">IF(J4369="Yes",H4369*CALCULATIONS!$B$3,0)</f>
        <v>0</v>
      </c>
      <c r="O4369" s="4" t="n">
        <f aca="false">L4369-M4369-N4369</f>
        <v>4386.612</v>
      </c>
      <c r="P4369" s="16" t="n">
        <f aca="false">IF(L4369&gt;0,O4369/L4369,"")</f>
        <v>0.4</v>
      </c>
    </row>
    <row r="4370" customFormat="false" ht="15" hidden="false" customHeight="false" outlineLevel="0" collapsed="false">
      <c r="A4370" s="2" t="str">
        <f aca="false">RAW_DATA!A4366</f>
        <v>ORD-104365</v>
      </c>
      <c r="B4370" s="2" t="str">
        <f aca="false">RAW_DATA!B4366</f>
        <v>CUST-2481</v>
      </c>
      <c r="C4370" s="2" t="str">
        <f aca="false">RAW_DATA!C4366</f>
        <v>Men</v>
      </c>
      <c r="D4370" s="2" t="str">
        <f aca="false">RAW_DATA!D4366</f>
        <v>MEN-SUIT-001</v>
      </c>
      <c r="E4370" s="14" t="str">
        <f aca="false">RAW_DATA!E4366</f>
        <v>2024-01-18</v>
      </c>
      <c r="F4370" s="14" t="str">
        <f aca="false">RAW_DATA!F4366</f>
        <v>2024-01-25</v>
      </c>
      <c r="G4370" s="2" t="str">
        <f aca="false">RAW_DATA!G4366</f>
        <v>Bagmati</v>
      </c>
      <c r="H4370" s="4" t="n">
        <f aca="false">RAW_DATA!H4366</f>
        <v>14370.93</v>
      </c>
      <c r="I4370" s="5" t="n">
        <f aca="false">RAW_DATA!I4366</f>
        <v>25</v>
      </c>
      <c r="J4370" s="2" t="str">
        <f aca="false">RAW_DATA!J4366</f>
        <v>No</v>
      </c>
      <c r="K4370" s="15" t="n">
        <f aca="false">IF(AND(F4370&lt;&gt;"",E4370&lt;&gt;""),DATEVALUE(F4370)-DATEVALUE(E4370),"")</f>
        <v>7</v>
      </c>
      <c r="L4370" s="4" t="n">
        <f aca="false">H4370*(1-I4370/100)</f>
        <v>10778.1975</v>
      </c>
      <c r="M4370" s="4" t="n">
        <f aca="false">H4370*CALCULATIONS!$B$2</f>
        <v>8622.558</v>
      </c>
      <c r="N4370" s="4" t="n">
        <f aca="false">IF(J4370="Yes",H4370*CALCULATIONS!$B$3,0)</f>
        <v>0</v>
      </c>
      <c r="O4370" s="4" t="n">
        <f aca="false">L4370-M4370-N4370</f>
        <v>2155.6395</v>
      </c>
      <c r="P4370" s="16" t="n">
        <f aca="false">IF(L4370&gt;0,O4370/L4370,"")</f>
        <v>0.2</v>
      </c>
    </row>
    <row r="4371" customFormat="false" ht="15" hidden="false" customHeight="false" outlineLevel="0" collapsed="false">
      <c r="A4371" s="2" t="str">
        <f aca="false">RAW_DATA!A4367</f>
        <v>ORD-104366</v>
      </c>
      <c r="B4371" s="2" t="str">
        <f aca="false">RAW_DATA!B4367</f>
        <v>CUST-6973</v>
      </c>
      <c r="C4371" s="2" t="str">
        <f aca="false">RAW_DATA!C4367</f>
        <v>Women</v>
      </c>
      <c r="D4371" s="2" t="str">
        <f aca="false">RAW_DATA!D4367</f>
        <v>WOM-SCARF-001</v>
      </c>
      <c r="E4371" s="14" t="str">
        <f aca="false">RAW_DATA!E4367</f>
        <v>2024-09-20</v>
      </c>
      <c r="F4371" s="14" t="str">
        <f aca="false">RAW_DATA!F4367</f>
        <v>2024-09-23</v>
      </c>
      <c r="G4371" s="2" t="str">
        <f aca="false">RAW_DATA!G4367</f>
        <v>Madhesh</v>
      </c>
      <c r="H4371" s="4" t="n">
        <f aca="false">RAW_DATA!H4367</f>
        <v>11299.81</v>
      </c>
      <c r="I4371" s="5" t="n">
        <f aca="false">RAW_DATA!I4367</f>
        <v>15</v>
      </c>
      <c r="J4371" s="2" t="str">
        <f aca="false">RAW_DATA!J4367</f>
        <v>No</v>
      </c>
      <c r="K4371" s="15" t="n">
        <f aca="false">IF(AND(F4371&lt;&gt;"",E4371&lt;&gt;""),DATEVALUE(F4371)-DATEVALUE(E4371),"")</f>
        <v>3</v>
      </c>
      <c r="L4371" s="4" t="n">
        <f aca="false">H4371*(1-I4371/100)</f>
        <v>9604.8385</v>
      </c>
      <c r="M4371" s="4" t="n">
        <f aca="false">H4371*CALCULATIONS!$B$2</f>
        <v>6779.886</v>
      </c>
      <c r="N4371" s="4" t="n">
        <f aca="false">IF(J4371="Yes",H4371*CALCULATIONS!$B$3,0)</f>
        <v>0</v>
      </c>
      <c r="O4371" s="4" t="n">
        <f aca="false">L4371-M4371-N4371</f>
        <v>2824.9525</v>
      </c>
      <c r="P4371" s="16" t="n">
        <f aca="false">IF(L4371&gt;0,O4371/L4371,"")</f>
        <v>0.294117647058824</v>
      </c>
    </row>
    <row r="4372" customFormat="false" ht="15" hidden="false" customHeight="false" outlineLevel="0" collapsed="false">
      <c r="A4372" s="2" t="str">
        <f aca="false">RAW_DATA!A4368</f>
        <v>ORD-104367</v>
      </c>
      <c r="B4372" s="2" t="str">
        <f aca="false">RAW_DATA!B4368</f>
        <v>CUST-3526</v>
      </c>
      <c r="C4372" s="2" t="str">
        <f aca="false">RAW_DATA!C4368</f>
        <v>Kids</v>
      </c>
      <c r="D4372" s="2" t="str">
        <f aca="false">RAW_DATA!D4368</f>
        <v>KID-KURTA-001</v>
      </c>
      <c r="E4372" s="14" t="str">
        <f aca="false">RAW_DATA!E4368</f>
        <v>2024-02-29</v>
      </c>
      <c r="F4372" s="14" t="str">
        <f aca="false">RAW_DATA!F4368</f>
        <v>2024-03-06</v>
      </c>
      <c r="G4372" s="2" t="str">
        <f aca="false">RAW_DATA!G4368</f>
        <v>Lumbini</v>
      </c>
      <c r="H4372" s="4" t="n">
        <f aca="false">RAW_DATA!H4368</f>
        <v>12202.46</v>
      </c>
      <c r="I4372" s="5" t="n">
        <f aca="false">RAW_DATA!I4368</f>
        <v>15</v>
      </c>
      <c r="J4372" s="2" t="str">
        <f aca="false">RAW_DATA!J4368</f>
        <v>No</v>
      </c>
      <c r="K4372" s="15" t="n">
        <f aca="false">IF(AND(F4372&lt;&gt;"",E4372&lt;&gt;""),DATEVALUE(F4372)-DATEVALUE(E4372),"")</f>
        <v>6</v>
      </c>
      <c r="L4372" s="4" t="n">
        <f aca="false">H4372*(1-I4372/100)</f>
        <v>10372.091</v>
      </c>
      <c r="M4372" s="4" t="n">
        <f aca="false">H4372*CALCULATIONS!$B$2</f>
        <v>7321.476</v>
      </c>
      <c r="N4372" s="4" t="n">
        <f aca="false">IF(J4372="Yes",H4372*CALCULATIONS!$B$3,0)</f>
        <v>0</v>
      </c>
      <c r="O4372" s="4" t="n">
        <f aca="false">L4372-M4372-N4372</f>
        <v>3050.615</v>
      </c>
      <c r="P4372" s="16" t="n">
        <f aca="false">IF(L4372&gt;0,O4372/L4372,"")</f>
        <v>0.294117647058824</v>
      </c>
    </row>
    <row r="4373" customFormat="false" ht="15" hidden="false" customHeight="false" outlineLevel="0" collapsed="false">
      <c r="A4373" s="2" t="str">
        <f aca="false">RAW_DATA!A4369</f>
        <v>ORD-104368</v>
      </c>
      <c r="B4373" s="2" t="str">
        <f aca="false">RAW_DATA!B4369</f>
        <v>CUST-9700</v>
      </c>
      <c r="C4373" s="2" t="str">
        <f aca="false">RAW_DATA!C4369</f>
        <v>Women</v>
      </c>
      <c r="D4373" s="2" t="str">
        <f aca="false">RAW_DATA!D4369</f>
        <v>WOM-KURTA-001</v>
      </c>
      <c r="E4373" s="14" t="str">
        <f aca="false">RAW_DATA!E4369</f>
        <v>2024-06-16</v>
      </c>
      <c r="F4373" s="14" t="str">
        <f aca="false">RAW_DATA!F4369</f>
        <v>2024-06-23</v>
      </c>
      <c r="G4373" s="2" t="str">
        <f aca="false">RAW_DATA!G4369</f>
        <v>Madhesh</v>
      </c>
      <c r="H4373" s="4" t="n">
        <f aca="false">RAW_DATA!H4369</f>
        <v>8647.85</v>
      </c>
      <c r="I4373" s="5" t="n">
        <f aca="false">RAW_DATA!I4369</f>
        <v>0</v>
      </c>
      <c r="J4373" s="2" t="str">
        <f aca="false">RAW_DATA!J4369</f>
        <v>No</v>
      </c>
      <c r="K4373" s="15" t="n">
        <f aca="false">IF(AND(F4373&lt;&gt;"",E4373&lt;&gt;""),DATEVALUE(F4373)-DATEVALUE(E4373),"")</f>
        <v>7</v>
      </c>
      <c r="L4373" s="4" t="n">
        <f aca="false">H4373*(1-I4373/100)</f>
        <v>8647.85</v>
      </c>
      <c r="M4373" s="4" t="n">
        <f aca="false">H4373*CALCULATIONS!$B$2</f>
        <v>5188.71</v>
      </c>
      <c r="N4373" s="4" t="n">
        <f aca="false">IF(J4373="Yes",H4373*CALCULATIONS!$B$3,0)</f>
        <v>0</v>
      </c>
      <c r="O4373" s="4" t="n">
        <f aca="false">L4373-M4373-N4373</f>
        <v>3459.14</v>
      </c>
      <c r="P4373" s="16" t="n">
        <f aca="false">IF(L4373&gt;0,O4373/L4373,"")</f>
        <v>0.4</v>
      </c>
    </row>
    <row r="4374" customFormat="false" ht="15" hidden="false" customHeight="false" outlineLevel="0" collapsed="false">
      <c r="A4374" s="2" t="str">
        <f aca="false">RAW_DATA!A4370</f>
        <v>ORD-104369</v>
      </c>
      <c r="B4374" s="2" t="str">
        <f aca="false">RAW_DATA!B4370</f>
        <v>CUST-4661</v>
      </c>
      <c r="C4374" s="2" t="str">
        <f aca="false">RAW_DATA!C4370</f>
        <v>Women</v>
      </c>
      <c r="D4374" s="2" t="str">
        <f aca="false">RAW_DATA!D4370</f>
        <v>WOM-KURTA-001</v>
      </c>
      <c r="E4374" s="14" t="str">
        <f aca="false">RAW_DATA!E4370</f>
        <v>2024-12-08</v>
      </c>
      <c r="F4374" s="14" t="str">
        <f aca="false">RAW_DATA!F4370</f>
        <v>2024-12-11</v>
      </c>
      <c r="G4374" s="2" t="str">
        <f aca="false">RAW_DATA!G4370</f>
        <v>Sudurpashchim</v>
      </c>
      <c r="H4374" s="4" t="n">
        <f aca="false">RAW_DATA!H4370</f>
        <v>2469.28</v>
      </c>
      <c r="I4374" s="5" t="n">
        <f aca="false">RAW_DATA!I4370</f>
        <v>15</v>
      </c>
      <c r="J4374" s="2" t="str">
        <f aca="false">RAW_DATA!J4370</f>
        <v>No</v>
      </c>
      <c r="K4374" s="15" t="n">
        <f aca="false">IF(AND(F4374&lt;&gt;"",E4374&lt;&gt;""),DATEVALUE(F4374)-DATEVALUE(E4374),"")</f>
        <v>3</v>
      </c>
      <c r="L4374" s="4" t="n">
        <f aca="false">H4374*(1-I4374/100)</f>
        <v>2098.888</v>
      </c>
      <c r="M4374" s="4" t="n">
        <f aca="false">H4374*CALCULATIONS!$B$2</f>
        <v>1481.568</v>
      </c>
      <c r="N4374" s="4" t="n">
        <f aca="false">IF(J4374="Yes",H4374*CALCULATIONS!$B$3,0)</f>
        <v>0</v>
      </c>
      <c r="O4374" s="4" t="n">
        <f aca="false">L4374-M4374-N4374</f>
        <v>617.32</v>
      </c>
      <c r="P4374" s="16" t="n">
        <f aca="false">IF(L4374&gt;0,O4374/L4374,"")</f>
        <v>0.294117647058824</v>
      </c>
    </row>
    <row r="4375" customFormat="false" ht="15" hidden="false" customHeight="false" outlineLevel="0" collapsed="false">
      <c r="A4375" s="2" t="str">
        <f aca="false">RAW_DATA!A4371</f>
        <v>ORD-104370</v>
      </c>
      <c r="B4375" s="2" t="str">
        <f aca="false">RAW_DATA!B4371</f>
        <v>CUST-7994</v>
      </c>
      <c r="C4375" s="2" t="str">
        <f aca="false">RAW_DATA!C4371</f>
        <v>Kids</v>
      </c>
      <c r="D4375" s="2" t="str">
        <f aca="false">RAW_DATA!D4371</f>
        <v>KID-DRESS-001</v>
      </c>
      <c r="E4375" s="14" t="str">
        <f aca="false">RAW_DATA!E4371</f>
        <v>2024-02-04</v>
      </c>
      <c r="F4375" s="14" t="str">
        <f aca="false">RAW_DATA!F4371</f>
        <v>2024-02-07</v>
      </c>
      <c r="G4375" s="2" t="str">
        <f aca="false">RAW_DATA!G4371</f>
        <v>Gandaki</v>
      </c>
      <c r="H4375" s="4" t="n">
        <f aca="false">RAW_DATA!H4371</f>
        <v>1952.87</v>
      </c>
      <c r="I4375" s="5" t="n">
        <f aca="false">RAW_DATA!I4371</f>
        <v>20</v>
      </c>
      <c r="J4375" s="2" t="str">
        <f aca="false">RAW_DATA!J4371</f>
        <v>No</v>
      </c>
      <c r="K4375" s="15" t="n">
        <f aca="false">IF(AND(F4375&lt;&gt;"",E4375&lt;&gt;""),DATEVALUE(F4375)-DATEVALUE(E4375),"")</f>
        <v>3</v>
      </c>
      <c r="L4375" s="4" t="n">
        <f aca="false">H4375*(1-I4375/100)</f>
        <v>1562.296</v>
      </c>
      <c r="M4375" s="4" t="n">
        <f aca="false">H4375*CALCULATIONS!$B$2</f>
        <v>1171.722</v>
      </c>
      <c r="N4375" s="4" t="n">
        <f aca="false">IF(J4375="Yes",H4375*CALCULATIONS!$B$3,0)</f>
        <v>0</v>
      </c>
      <c r="O4375" s="4" t="n">
        <f aca="false">L4375-M4375-N4375</f>
        <v>390.574</v>
      </c>
      <c r="P4375" s="16" t="n">
        <f aca="false">IF(L4375&gt;0,O4375/L4375,"")</f>
        <v>0.25</v>
      </c>
    </row>
    <row r="4376" customFormat="false" ht="15" hidden="false" customHeight="false" outlineLevel="0" collapsed="false">
      <c r="A4376" s="2" t="str">
        <f aca="false">RAW_DATA!A4372</f>
        <v>ORD-104371</v>
      </c>
      <c r="B4376" s="2" t="str">
        <f aca="false">RAW_DATA!B4372</f>
        <v>CUST-5837</v>
      </c>
      <c r="C4376" s="2" t="str">
        <f aca="false">RAW_DATA!C4372</f>
        <v>Men</v>
      </c>
      <c r="D4376" s="2" t="str">
        <f aca="false">RAW_DATA!D4372</f>
        <v>MEN-TSHIRT-001</v>
      </c>
      <c r="E4376" s="14" t="str">
        <f aca="false">RAW_DATA!E4372</f>
        <v>2024-01-09</v>
      </c>
      <c r="F4376" s="14" t="str">
        <f aca="false">RAW_DATA!F4372</f>
        <v>2024-01-12</v>
      </c>
      <c r="G4376" s="2" t="str">
        <f aca="false">RAW_DATA!G4372</f>
        <v>Madhesh</v>
      </c>
      <c r="H4376" s="4" t="n">
        <f aca="false">RAW_DATA!H4372</f>
        <v>6921.69</v>
      </c>
      <c r="I4376" s="5" t="n">
        <f aca="false">RAW_DATA!I4372</f>
        <v>5</v>
      </c>
      <c r="J4376" s="2" t="str">
        <f aca="false">RAW_DATA!J4372</f>
        <v>No</v>
      </c>
      <c r="K4376" s="15" t="n">
        <f aca="false">IF(AND(F4376&lt;&gt;"",E4376&lt;&gt;""),DATEVALUE(F4376)-DATEVALUE(E4376),"")</f>
        <v>3</v>
      </c>
      <c r="L4376" s="4" t="n">
        <f aca="false">H4376*(1-I4376/100)</f>
        <v>6575.6055</v>
      </c>
      <c r="M4376" s="4" t="n">
        <f aca="false">H4376*CALCULATIONS!$B$2</f>
        <v>4153.014</v>
      </c>
      <c r="N4376" s="4" t="n">
        <f aca="false">IF(J4376="Yes",H4376*CALCULATIONS!$B$3,0)</f>
        <v>0</v>
      </c>
      <c r="O4376" s="4" t="n">
        <f aca="false">L4376-M4376-N4376</f>
        <v>2422.5915</v>
      </c>
      <c r="P4376" s="16" t="n">
        <f aca="false">IF(L4376&gt;0,O4376/L4376,"")</f>
        <v>0.368421052631579</v>
      </c>
    </row>
    <row r="4377" customFormat="false" ht="15" hidden="false" customHeight="false" outlineLevel="0" collapsed="false">
      <c r="A4377" s="2" t="str">
        <f aca="false">RAW_DATA!A4373</f>
        <v>ORD-104372</v>
      </c>
      <c r="B4377" s="2" t="str">
        <f aca="false">RAW_DATA!B4373</f>
        <v>CUST-1041</v>
      </c>
      <c r="C4377" s="2" t="str">
        <f aca="false">RAW_DATA!C4373</f>
        <v>Women</v>
      </c>
      <c r="D4377" s="2" t="str">
        <f aca="false">RAW_DATA!D4373</f>
        <v>WOM-CARDIGAN-001</v>
      </c>
      <c r="E4377" s="14" t="str">
        <f aca="false">RAW_DATA!E4373</f>
        <v>2024-09-04</v>
      </c>
      <c r="F4377" s="14" t="str">
        <f aca="false">RAW_DATA!F4373</f>
        <v>2024-09-05</v>
      </c>
      <c r="G4377" s="2" t="str">
        <f aca="false">RAW_DATA!G4373</f>
        <v>Bagmati</v>
      </c>
      <c r="H4377" s="4" t="n">
        <f aca="false">RAW_DATA!H4373</f>
        <v>5743.16</v>
      </c>
      <c r="I4377" s="5" t="n">
        <f aca="false">RAW_DATA!I4373</f>
        <v>15</v>
      </c>
      <c r="J4377" s="2" t="str">
        <f aca="false">RAW_DATA!J4373</f>
        <v>No</v>
      </c>
      <c r="K4377" s="15" t="n">
        <f aca="false">IF(AND(F4377&lt;&gt;"",E4377&lt;&gt;""),DATEVALUE(F4377)-DATEVALUE(E4377),"")</f>
        <v>1</v>
      </c>
      <c r="L4377" s="4" t="n">
        <f aca="false">H4377*(1-I4377/100)</f>
        <v>4881.686</v>
      </c>
      <c r="M4377" s="4" t="n">
        <f aca="false">H4377*CALCULATIONS!$B$2</f>
        <v>3445.896</v>
      </c>
      <c r="N4377" s="4" t="n">
        <f aca="false">IF(J4377="Yes",H4377*CALCULATIONS!$B$3,0)</f>
        <v>0</v>
      </c>
      <c r="O4377" s="4" t="n">
        <f aca="false">L4377-M4377-N4377</f>
        <v>1435.79</v>
      </c>
      <c r="P4377" s="16" t="n">
        <f aca="false">IF(L4377&gt;0,O4377/L4377,"")</f>
        <v>0.294117647058824</v>
      </c>
    </row>
    <row r="4378" customFormat="false" ht="15" hidden="false" customHeight="false" outlineLevel="0" collapsed="false">
      <c r="A4378" s="2" t="str">
        <f aca="false">RAW_DATA!A4374</f>
        <v>ORD-104373</v>
      </c>
      <c r="B4378" s="2" t="str">
        <f aca="false">RAW_DATA!B4374</f>
        <v>CUST-1556</v>
      </c>
      <c r="C4378" s="2" t="str">
        <f aca="false">RAW_DATA!C4374</f>
        <v>Men</v>
      </c>
      <c r="D4378" s="2" t="str">
        <f aca="false">RAW_DATA!D4374</f>
        <v>MEN-SUIT-001</v>
      </c>
      <c r="E4378" s="14" t="str">
        <f aca="false">RAW_DATA!E4374</f>
        <v>2024-04-09</v>
      </c>
      <c r="F4378" s="14" t="str">
        <f aca="false">RAW_DATA!F4374</f>
        <v>2024-04-15</v>
      </c>
      <c r="G4378" s="2" t="str">
        <f aca="false">RAW_DATA!G4374</f>
        <v>Madhesh</v>
      </c>
      <c r="H4378" s="4" t="n">
        <f aca="false">RAW_DATA!H4374</f>
        <v>12665.4</v>
      </c>
      <c r="I4378" s="5" t="n">
        <f aca="false">RAW_DATA!I4374</f>
        <v>10</v>
      </c>
      <c r="J4378" s="2" t="str">
        <f aca="false">RAW_DATA!J4374</f>
        <v>No</v>
      </c>
      <c r="K4378" s="15" t="n">
        <f aca="false">IF(AND(F4378&lt;&gt;"",E4378&lt;&gt;""),DATEVALUE(F4378)-DATEVALUE(E4378),"")</f>
        <v>6</v>
      </c>
      <c r="L4378" s="4" t="n">
        <f aca="false">H4378*(1-I4378/100)</f>
        <v>11398.86</v>
      </c>
      <c r="M4378" s="4" t="n">
        <f aca="false">H4378*CALCULATIONS!$B$2</f>
        <v>7599.24</v>
      </c>
      <c r="N4378" s="4" t="n">
        <f aca="false">IF(J4378="Yes",H4378*CALCULATIONS!$B$3,0)</f>
        <v>0</v>
      </c>
      <c r="O4378" s="4" t="n">
        <f aca="false">L4378-M4378-N4378</f>
        <v>3799.62</v>
      </c>
      <c r="P4378" s="16" t="n">
        <f aca="false">IF(L4378&gt;0,O4378/L4378,"")</f>
        <v>0.333333333333333</v>
      </c>
    </row>
    <row r="4379" customFormat="false" ht="15" hidden="false" customHeight="false" outlineLevel="0" collapsed="false">
      <c r="A4379" s="2" t="str">
        <f aca="false">RAW_DATA!A4375</f>
        <v>ORD-104374</v>
      </c>
      <c r="B4379" s="2" t="str">
        <f aca="false">RAW_DATA!B4375</f>
        <v>CUST-1092</v>
      </c>
      <c r="C4379" s="2" t="str">
        <f aca="false">RAW_DATA!C4375</f>
        <v>Men</v>
      </c>
      <c r="D4379" s="2" t="str">
        <f aca="false">RAW_DATA!D4375</f>
        <v>MEN-POLO-001</v>
      </c>
      <c r="E4379" s="14" t="str">
        <f aca="false">RAW_DATA!E4375</f>
        <v>2024-02-08</v>
      </c>
      <c r="F4379" s="14" t="str">
        <f aca="false">RAW_DATA!F4375</f>
        <v>2024-02-13</v>
      </c>
      <c r="G4379" s="2" t="str">
        <f aca="false">RAW_DATA!G4375</f>
        <v>Karnali</v>
      </c>
      <c r="H4379" s="4" t="n">
        <f aca="false">RAW_DATA!H4375</f>
        <v>9215.03</v>
      </c>
      <c r="I4379" s="5" t="n">
        <f aca="false">RAW_DATA!I4375</f>
        <v>5</v>
      </c>
      <c r="J4379" s="2" t="str">
        <f aca="false">RAW_DATA!J4375</f>
        <v>No</v>
      </c>
      <c r="K4379" s="15" t="n">
        <f aca="false">IF(AND(F4379&lt;&gt;"",E4379&lt;&gt;""),DATEVALUE(F4379)-DATEVALUE(E4379),"")</f>
        <v>5</v>
      </c>
      <c r="L4379" s="4" t="n">
        <f aca="false">H4379*(1-I4379/100)</f>
        <v>8754.2785</v>
      </c>
      <c r="M4379" s="4" t="n">
        <f aca="false">H4379*CALCULATIONS!$B$2</f>
        <v>5529.018</v>
      </c>
      <c r="N4379" s="4" t="n">
        <f aca="false">IF(J4379="Yes",H4379*CALCULATIONS!$B$3,0)</f>
        <v>0</v>
      </c>
      <c r="O4379" s="4" t="n">
        <f aca="false">L4379-M4379-N4379</f>
        <v>3225.2605</v>
      </c>
      <c r="P4379" s="16" t="n">
        <f aca="false">IF(L4379&gt;0,O4379/L4379,"")</f>
        <v>0.368421052631579</v>
      </c>
    </row>
    <row r="4380" customFormat="false" ht="15" hidden="false" customHeight="false" outlineLevel="0" collapsed="false">
      <c r="A4380" s="2" t="str">
        <f aca="false">RAW_DATA!A4376</f>
        <v>ORD-104375</v>
      </c>
      <c r="B4380" s="2" t="str">
        <f aca="false">RAW_DATA!B4376</f>
        <v>CUST-4949</v>
      </c>
      <c r="C4380" s="2" t="str">
        <f aca="false">RAW_DATA!C4376</f>
        <v>Women</v>
      </c>
      <c r="D4380" s="2" t="str">
        <f aca="false">RAW_DATA!D4376</f>
        <v>WOM-BLOUSE-001</v>
      </c>
      <c r="E4380" s="14" t="str">
        <f aca="false">RAW_DATA!E4376</f>
        <v>2024-11-30</v>
      </c>
      <c r="F4380" s="14" t="str">
        <f aca="false">RAW_DATA!F4376</f>
        <v>2024-12-06</v>
      </c>
      <c r="G4380" s="2" t="str">
        <f aca="false">RAW_DATA!G4376</f>
        <v>Bagmati</v>
      </c>
      <c r="H4380" s="4" t="n">
        <f aca="false">RAW_DATA!H4376</f>
        <v>13466.85</v>
      </c>
      <c r="I4380" s="5" t="n">
        <f aca="false">RAW_DATA!I4376</f>
        <v>15</v>
      </c>
      <c r="J4380" s="2" t="str">
        <f aca="false">RAW_DATA!J4376</f>
        <v>No</v>
      </c>
      <c r="K4380" s="15" t="n">
        <f aca="false">IF(AND(F4380&lt;&gt;"",E4380&lt;&gt;""),DATEVALUE(F4380)-DATEVALUE(E4380),"")</f>
        <v>6</v>
      </c>
      <c r="L4380" s="4" t="n">
        <f aca="false">H4380*(1-I4380/100)</f>
        <v>11446.8225</v>
      </c>
      <c r="M4380" s="4" t="n">
        <f aca="false">H4380*CALCULATIONS!$B$2</f>
        <v>8080.11</v>
      </c>
      <c r="N4380" s="4" t="n">
        <f aca="false">IF(J4380="Yes",H4380*CALCULATIONS!$B$3,0)</f>
        <v>0</v>
      </c>
      <c r="O4380" s="4" t="n">
        <f aca="false">L4380-M4380-N4380</f>
        <v>3366.7125</v>
      </c>
      <c r="P4380" s="16" t="n">
        <f aca="false">IF(L4380&gt;0,O4380/L4380,"")</f>
        <v>0.294117647058824</v>
      </c>
    </row>
    <row r="4381" customFormat="false" ht="15" hidden="false" customHeight="false" outlineLevel="0" collapsed="false">
      <c r="A4381" s="2" t="str">
        <f aca="false">RAW_DATA!A4377</f>
        <v>ORD-104376</v>
      </c>
      <c r="B4381" s="2" t="str">
        <f aca="false">RAW_DATA!B4377</f>
        <v>CUST-3635</v>
      </c>
      <c r="C4381" s="2" t="str">
        <f aca="false">RAW_DATA!C4377</f>
        <v>Women</v>
      </c>
      <c r="D4381" s="2" t="str">
        <f aca="false">RAW_DATA!D4377</f>
        <v>WOM-KURTA-001</v>
      </c>
      <c r="E4381" s="14" t="str">
        <f aca="false">RAW_DATA!E4377</f>
        <v>2024-08-07</v>
      </c>
      <c r="F4381" s="14" t="str">
        <f aca="false">RAW_DATA!F4377</f>
        <v>2024-08-13</v>
      </c>
      <c r="G4381" s="2" t="str">
        <f aca="false">RAW_DATA!G4377</f>
        <v>Lumbini</v>
      </c>
      <c r="H4381" s="4" t="n">
        <f aca="false">RAW_DATA!H4377</f>
        <v>14537.54</v>
      </c>
      <c r="I4381" s="5" t="n">
        <f aca="false">RAW_DATA!I4377</f>
        <v>20</v>
      </c>
      <c r="J4381" s="2" t="str">
        <f aca="false">RAW_DATA!J4377</f>
        <v>Yes</v>
      </c>
      <c r="K4381" s="15" t="n">
        <f aca="false">IF(AND(F4381&lt;&gt;"",E4381&lt;&gt;""),DATEVALUE(F4381)-DATEVALUE(E4381),"")</f>
        <v>6</v>
      </c>
      <c r="L4381" s="4" t="n">
        <f aca="false">H4381*(1-I4381/100)</f>
        <v>11630.032</v>
      </c>
      <c r="M4381" s="4" t="n">
        <f aca="false">H4381*CALCULATIONS!$B$2</f>
        <v>8722.524</v>
      </c>
      <c r="N4381" s="4" t="n">
        <f aca="false">IF(J4381="Yes",H4381*CALCULATIONS!$B$3,0)</f>
        <v>2907.508</v>
      </c>
      <c r="O4381" s="4" t="n">
        <f aca="false">L4381-M4381-N4381</f>
        <v>0</v>
      </c>
      <c r="P4381" s="16" t="n">
        <f aca="false">IF(L4381&gt;0,O4381/L4381,"")</f>
        <v>0</v>
      </c>
    </row>
    <row r="4382" customFormat="false" ht="15" hidden="false" customHeight="false" outlineLevel="0" collapsed="false">
      <c r="A4382" s="2" t="str">
        <f aca="false">RAW_DATA!A4378</f>
        <v>ORD-104377</v>
      </c>
      <c r="B4382" s="2" t="str">
        <f aca="false">RAW_DATA!B4378</f>
        <v>CUST-6181</v>
      </c>
      <c r="C4382" s="2" t="str">
        <f aca="false">RAW_DATA!C4378</f>
        <v>Men</v>
      </c>
      <c r="D4382" s="2" t="str">
        <f aca="false">RAW_DATA!D4378</f>
        <v>MEN-SHIRT-002</v>
      </c>
      <c r="E4382" s="14" t="str">
        <f aca="false">RAW_DATA!E4378</f>
        <v>2024-08-04</v>
      </c>
      <c r="F4382" s="14" t="str">
        <f aca="false">RAW_DATA!F4378</f>
        <v>2024-08-13</v>
      </c>
      <c r="G4382" s="2" t="str">
        <f aca="false">RAW_DATA!G4378</f>
        <v>Bagmati</v>
      </c>
      <c r="H4382" s="4" t="n">
        <f aca="false">RAW_DATA!H4378</f>
        <v>12111.66</v>
      </c>
      <c r="I4382" s="5" t="n">
        <f aca="false">RAW_DATA!I4378</f>
        <v>20</v>
      </c>
      <c r="J4382" s="2" t="str">
        <f aca="false">RAW_DATA!J4378</f>
        <v>No</v>
      </c>
      <c r="K4382" s="15" t="n">
        <f aca="false">IF(AND(F4382&lt;&gt;"",E4382&lt;&gt;""),DATEVALUE(F4382)-DATEVALUE(E4382),"")</f>
        <v>9</v>
      </c>
      <c r="L4382" s="4" t="n">
        <f aca="false">H4382*(1-I4382/100)</f>
        <v>9689.328</v>
      </c>
      <c r="M4382" s="4" t="n">
        <f aca="false">H4382*CALCULATIONS!$B$2</f>
        <v>7266.996</v>
      </c>
      <c r="N4382" s="4" t="n">
        <f aca="false">IF(J4382="Yes",H4382*CALCULATIONS!$B$3,0)</f>
        <v>0</v>
      </c>
      <c r="O4382" s="4" t="n">
        <f aca="false">L4382-M4382-N4382</f>
        <v>2422.332</v>
      </c>
      <c r="P4382" s="16" t="n">
        <f aca="false">IF(L4382&gt;0,O4382/L4382,"")</f>
        <v>0.25</v>
      </c>
    </row>
    <row r="4383" customFormat="false" ht="15" hidden="false" customHeight="false" outlineLevel="0" collapsed="false">
      <c r="A4383" s="2" t="str">
        <f aca="false">RAW_DATA!A4379</f>
        <v>ORD-104378</v>
      </c>
      <c r="B4383" s="2" t="str">
        <f aca="false">RAW_DATA!B4379</f>
        <v>CUST-1231</v>
      </c>
      <c r="C4383" s="2" t="str">
        <f aca="false">RAW_DATA!C4379</f>
        <v>Men</v>
      </c>
      <c r="D4383" s="2" t="str">
        <f aca="false">RAW_DATA!D4379</f>
        <v>MEN-TSHIRT-001</v>
      </c>
      <c r="E4383" s="14" t="str">
        <f aca="false">RAW_DATA!E4379</f>
        <v>2024-10-15</v>
      </c>
      <c r="F4383" s="14" t="str">
        <f aca="false">RAW_DATA!F4379</f>
        <v>2024-10-19</v>
      </c>
      <c r="G4383" s="2" t="str">
        <f aca="false">RAW_DATA!G4379</f>
        <v>Lumbini</v>
      </c>
      <c r="H4383" s="4" t="n">
        <f aca="false">RAW_DATA!H4379</f>
        <v>10453.1</v>
      </c>
      <c r="I4383" s="5" t="n">
        <f aca="false">RAW_DATA!I4379</f>
        <v>0</v>
      </c>
      <c r="J4383" s="2" t="str">
        <f aca="false">RAW_DATA!J4379</f>
        <v>Yes</v>
      </c>
      <c r="K4383" s="15" t="n">
        <f aca="false">IF(AND(F4383&lt;&gt;"",E4383&lt;&gt;""),DATEVALUE(F4383)-DATEVALUE(E4383),"")</f>
        <v>4</v>
      </c>
      <c r="L4383" s="4" t="n">
        <f aca="false">H4383*(1-I4383/100)</f>
        <v>10453.1</v>
      </c>
      <c r="M4383" s="4" t="n">
        <f aca="false">H4383*CALCULATIONS!$B$2</f>
        <v>6271.86</v>
      </c>
      <c r="N4383" s="4" t="n">
        <f aca="false">IF(J4383="Yes",H4383*CALCULATIONS!$B$3,0)</f>
        <v>2090.62</v>
      </c>
      <c r="O4383" s="4" t="n">
        <f aca="false">L4383-M4383-N4383</f>
        <v>2090.62</v>
      </c>
      <c r="P4383" s="16" t="n">
        <f aca="false">IF(L4383&gt;0,O4383/L4383,"")</f>
        <v>0.2</v>
      </c>
    </row>
    <row r="4384" customFormat="false" ht="15" hidden="false" customHeight="false" outlineLevel="0" collapsed="false">
      <c r="A4384" s="2" t="str">
        <f aca="false">RAW_DATA!A4380</f>
        <v>ORD-104379</v>
      </c>
      <c r="B4384" s="2" t="str">
        <f aca="false">RAW_DATA!B4380</f>
        <v>CUST-1419</v>
      </c>
      <c r="C4384" s="2" t="str">
        <f aca="false">RAW_DATA!C4380</f>
        <v>Kids</v>
      </c>
      <c r="D4384" s="2" t="str">
        <f aca="false">RAW_DATA!D4380</f>
        <v>KID-JACKET-001</v>
      </c>
      <c r="E4384" s="14" t="str">
        <f aca="false">RAW_DATA!E4380</f>
        <v>2024-08-27</v>
      </c>
      <c r="F4384" s="14" t="str">
        <f aca="false">RAW_DATA!F4380</f>
        <v>2024-09-04</v>
      </c>
      <c r="G4384" s="2" t="str">
        <f aca="false">RAW_DATA!G4380</f>
        <v>Madhesh</v>
      </c>
      <c r="H4384" s="4" t="n">
        <f aca="false">RAW_DATA!H4380</f>
        <v>5074.51</v>
      </c>
      <c r="I4384" s="5" t="n">
        <f aca="false">RAW_DATA!I4380</f>
        <v>30</v>
      </c>
      <c r="J4384" s="2" t="str">
        <f aca="false">RAW_DATA!J4380</f>
        <v>Yes</v>
      </c>
      <c r="K4384" s="15" t="n">
        <f aca="false">IF(AND(F4384&lt;&gt;"",E4384&lt;&gt;""),DATEVALUE(F4384)-DATEVALUE(E4384),"")</f>
        <v>8</v>
      </c>
      <c r="L4384" s="4" t="n">
        <f aca="false">H4384*(1-I4384/100)</f>
        <v>3552.157</v>
      </c>
      <c r="M4384" s="4" t="n">
        <f aca="false">H4384*CALCULATIONS!$B$2</f>
        <v>3044.706</v>
      </c>
      <c r="N4384" s="4" t="n">
        <f aca="false">IF(J4384="Yes",H4384*CALCULATIONS!$B$3,0)</f>
        <v>1014.902</v>
      </c>
      <c r="O4384" s="4" t="n">
        <f aca="false">L4384-M4384-N4384</f>
        <v>-507.451</v>
      </c>
      <c r="P4384" s="16" t="n">
        <f aca="false">IF(L4384&gt;0,O4384/L4384,"")</f>
        <v>-0.142857142857143</v>
      </c>
    </row>
    <row r="4385" customFormat="false" ht="15" hidden="false" customHeight="false" outlineLevel="0" collapsed="false">
      <c r="A4385" s="2" t="str">
        <f aca="false">RAW_DATA!A4381</f>
        <v>ORD-104380</v>
      </c>
      <c r="B4385" s="2" t="str">
        <f aca="false">RAW_DATA!B4381</f>
        <v>CUST-7430</v>
      </c>
      <c r="C4385" s="2" t="str">
        <f aca="false">RAW_DATA!C4381</f>
        <v>Men</v>
      </c>
      <c r="D4385" s="2" t="str">
        <f aca="false">RAW_DATA!D4381</f>
        <v>MEN-KURTA-001</v>
      </c>
      <c r="E4385" s="14" t="str">
        <f aca="false">RAW_DATA!E4381</f>
        <v>2024-09-22</v>
      </c>
      <c r="F4385" s="14" t="str">
        <f aca="false">RAW_DATA!F4381</f>
        <v>2024-09-28</v>
      </c>
      <c r="G4385" s="2" t="str">
        <f aca="false">RAW_DATA!G4381</f>
        <v>Lumbini</v>
      </c>
      <c r="H4385" s="4" t="n">
        <f aca="false">RAW_DATA!H4381</f>
        <v>7035.8</v>
      </c>
      <c r="I4385" s="5" t="n">
        <f aca="false">RAW_DATA!I4381</f>
        <v>0</v>
      </c>
      <c r="J4385" s="2" t="str">
        <f aca="false">RAW_DATA!J4381</f>
        <v>No</v>
      </c>
      <c r="K4385" s="15" t="n">
        <f aca="false">IF(AND(F4385&lt;&gt;"",E4385&lt;&gt;""),DATEVALUE(F4385)-DATEVALUE(E4385),"")</f>
        <v>6</v>
      </c>
      <c r="L4385" s="4" t="n">
        <f aca="false">H4385*(1-I4385/100)</f>
        <v>7035.8</v>
      </c>
      <c r="M4385" s="4" t="n">
        <f aca="false">H4385*CALCULATIONS!$B$2</f>
        <v>4221.48</v>
      </c>
      <c r="N4385" s="4" t="n">
        <f aca="false">IF(J4385="Yes",H4385*CALCULATIONS!$B$3,0)</f>
        <v>0</v>
      </c>
      <c r="O4385" s="4" t="n">
        <f aca="false">L4385-M4385-N4385</f>
        <v>2814.32</v>
      </c>
      <c r="P4385" s="16" t="n">
        <f aca="false">IF(L4385&gt;0,O4385/L4385,"")</f>
        <v>0.4</v>
      </c>
    </row>
    <row r="4386" customFormat="false" ht="15" hidden="false" customHeight="false" outlineLevel="0" collapsed="false">
      <c r="A4386" s="2" t="str">
        <f aca="false">RAW_DATA!A4382</f>
        <v>ORD-104381</v>
      </c>
      <c r="B4386" s="2" t="str">
        <f aca="false">RAW_DATA!B4382</f>
        <v>CUST-4800</v>
      </c>
      <c r="C4386" s="2" t="str">
        <f aca="false">RAW_DATA!C4382</f>
        <v>Women</v>
      </c>
      <c r="D4386" s="2" t="str">
        <f aca="false">RAW_DATA!D4382</f>
        <v>WOM-TOP-001</v>
      </c>
      <c r="E4386" s="14" t="str">
        <f aca="false">RAW_DATA!E4382</f>
        <v>2024-05-04</v>
      </c>
      <c r="F4386" s="14" t="str">
        <f aca="false">RAW_DATA!F4382</f>
        <v>2024-05-13</v>
      </c>
      <c r="G4386" s="2" t="str">
        <f aca="false">RAW_DATA!G4382</f>
        <v>Gandaki</v>
      </c>
      <c r="H4386" s="4" t="n">
        <f aca="false">RAW_DATA!H4382</f>
        <v>7694.13</v>
      </c>
      <c r="I4386" s="5" t="n">
        <f aca="false">RAW_DATA!I4382</f>
        <v>25</v>
      </c>
      <c r="J4386" s="2" t="str">
        <f aca="false">RAW_DATA!J4382</f>
        <v>No</v>
      </c>
      <c r="K4386" s="15" t="n">
        <f aca="false">IF(AND(F4386&lt;&gt;"",E4386&lt;&gt;""),DATEVALUE(F4386)-DATEVALUE(E4386),"")</f>
        <v>9</v>
      </c>
      <c r="L4386" s="4" t="n">
        <f aca="false">H4386*(1-I4386/100)</f>
        <v>5770.5975</v>
      </c>
      <c r="M4386" s="4" t="n">
        <f aca="false">H4386*CALCULATIONS!$B$2</f>
        <v>4616.478</v>
      </c>
      <c r="N4386" s="4" t="n">
        <f aca="false">IF(J4386="Yes",H4386*CALCULATIONS!$B$3,0)</f>
        <v>0</v>
      </c>
      <c r="O4386" s="4" t="n">
        <f aca="false">L4386-M4386-N4386</f>
        <v>1154.1195</v>
      </c>
      <c r="P4386" s="16" t="n">
        <f aca="false">IF(L4386&gt;0,O4386/L4386,"")</f>
        <v>0.2</v>
      </c>
    </row>
    <row r="4387" customFormat="false" ht="15" hidden="false" customHeight="false" outlineLevel="0" collapsed="false">
      <c r="A4387" s="2" t="str">
        <f aca="false">RAW_DATA!A4383</f>
        <v>ORD-104382</v>
      </c>
      <c r="B4387" s="2" t="str">
        <f aca="false">RAW_DATA!B4383</f>
        <v>CUST-7192</v>
      </c>
      <c r="C4387" s="2" t="str">
        <f aca="false">RAW_DATA!C4383</f>
        <v>Kids</v>
      </c>
      <c r="D4387" s="2" t="str">
        <f aca="false">RAW_DATA!D4383</f>
        <v>KID-TSHIRT-001</v>
      </c>
      <c r="E4387" s="14" t="str">
        <f aca="false">RAW_DATA!E4383</f>
        <v>2024-02-24</v>
      </c>
      <c r="F4387" s="14" t="str">
        <f aca="false">RAW_DATA!F4383</f>
        <v>2024-03-01</v>
      </c>
      <c r="G4387" s="2" t="str">
        <f aca="false">RAW_DATA!G4383</f>
        <v>Gandaki</v>
      </c>
      <c r="H4387" s="4" t="n">
        <f aca="false">RAW_DATA!H4383</f>
        <v>2017.2</v>
      </c>
      <c r="I4387" s="5" t="n">
        <f aca="false">RAW_DATA!I4383</f>
        <v>10</v>
      </c>
      <c r="J4387" s="2" t="str">
        <f aca="false">RAW_DATA!J4383</f>
        <v>No</v>
      </c>
      <c r="K4387" s="15" t="n">
        <f aca="false">IF(AND(F4387&lt;&gt;"",E4387&lt;&gt;""),DATEVALUE(F4387)-DATEVALUE(E4387),"")</f>
        <v>6</v>
      </c>
      <c r="L4387" s="4" t="n">
        <f aca="false">H4387*(1-I4387/100)</f>
        <v>1815.48</v>
      </c>
      <c r="M4387" s="4" t="n">
        <f aca="false">H4387*CALCULATIONS!$B$2</f>
        <v>1210.32</v>
      </c>
      <c r="N4387" s="4" t="n">
        <f aca="false">IF(J4387="Yes",H4387*CALCULATIONS!$B$3,0)</f>
        <v>0</v>
      </c>
      <c r="O4387" s="4" t="n">
        <f aca="false">L4387-M4387-N4387</f>
        <v>605.16</v>
      </c>
      <c r="P4387" s="16" t="n">
        <f aca="false">IF(L4387&gt;0,O4387/L4387,"")</f>
        <v>0.333333333333333</v>
      </c>
    </row>
    <row r="4388" customFormat="false" ht="15" hidden="false" customHeight="false" outlineLevel="0" collapsed="false">
      <c r="A4388" s="2" t="str">
        <f aca="false">RAW_DATA!A4384</f>
        <v>ORD-104383</v>
      </c>
      <c r="B4388" s="2" t="str">
        <f aca="false">RAW_DATA!B4384</f>
        <v>CUST-9872</v>
      </c>
      <c r="C4388" s="2" t="str">
        <f aca="false">RAW_DATA!C4384</f>
        <v>Women</v>
      </c>
      <c r="D4388" s="2" t="str">
        <f aca="false">RAW_DATA!D4384</f>
        <v>WOM-CARDIGAN-001</v>
      </c>
      <c r="E4388" s="14" t="str">
        <f aca="false">RAW_DATA!E4384</f>
        <v>2024-01-07</v>
      </c>
      <c r="F4388" s="14" t="str">
        <f aca="false">RAW_DATA!F4384</f>
        <v>2024-01-12</v>
      </c>
      <c r="G4388" s="2" t="str">
        <f aca="false">RAW_DATA!G4384</f>
        <v>Bagmati</v>
      </c>
      <c r="H4388" s="4" t="n">
        <f aca="false">RAW_DATA!H4384</f>
        <v>3416.35</v>
      </c>
      <c r="I4388" s="5" t="n">
        <f aca="false">RAW_DATA!I4384</f>
        <v>0</v>
      </c>
      <c r="J4388" s="2" t="str">
        <f aca="false">RAW_DATA!J4384</f>
        <v>Yes</v>
      </c>
      <c r="K4388" s="15" t="n">
        <f aca="false">IF(AND(F4388&lt;&gt;"",E4388&lt;&gt;""),DATEVALUE(F4388)-DATEVALUE(E4388),"")</f>
        <v>5</v>
      </c>
      <c r="L4388" s="4" t="n">
        <f aca="false">H4388*(1-I4388/100)</f>
        <v>3416.35</v>
      </c>
      <c r="M4388" s="4" t="n">
        <f aca="false">H4388*CALCULATIONS!$B$2</f>
        <v>2049.81</v>
      </c>
      <c r="N4388" s="4" t="n">
        <f aca="false">IF(J4388="Yes",H4388*CALCULATIONS!$B$3,0)</f>
        <v>683.27</v>
      </c>
      <c r="O4388" s="4" t="n">
        <f aca="false">L4388-M4388-N4388</f>
        <v>683.27</v>
      </c>
      <c r="P4388" s="16" t="n">
        <f aca="false">IF(L4388&gt;0,O4388/L4388,"")</f>
        <v>0.2</v>
      </c>
    </row>
    <row r="4389" customFormat="false" ht="15" hidden="false" customHeight="false" outlineLevel="0" collapsed="false">
      <c r="A4389" s="2" t="str">
        <f aca="false">RAW_DATA!A4385</f>
        <v>ORD-104384</v>
      </c>
      <c r="B4389" s="2" t="str">
        <f aca="false">RAW_DATA!B4385</f>
        <v>CUST-6789</v>
      </c>
      <c r="C4389" s="2" t="str">
        <f aca="false">RAW_DATA!C4385</f>
        <v>Women</v>
      </c>
      <c r="D4389" s="2" t="str">
        <f aca="false">RAW_DATA!D4385</f>
        <v>WOM-DRESS-001</v>
      </c>
      <c r="E4389" s="14" t="str">
        <f aca="false">RAW_DATA!E4385</f>
        <v>2024-10-25</v>
      </c>
      <c r="F4389" s="14" t="str">
        <f aca="false">RAW_DATA!F4385</f>
        <v>2024-11-01</v>
      </c>
      <c r="G4389" s="2" t="str">
        <f aca="false">RAW_DATA!G4385</f>
        <v>Madhesh</v>
      </c>
      <c r="H4389" s="4" t="n">
        <f aca="false">RAW_DATA!H4385</f>
        <v>2001.69</v>
      </c>
      <c r="I4389" s="5" t="n">
        <f aca="false">RAW_DATA!I4385</f>
        <v>0</v>
      </c>
      <c r="J4389" s="2" t="str">
        <f aca="false">RAW_DATA!J4385</f>
        <v>No</v>
      </c>
      <c r="K4389" s="15" t="n">
        <f aca="false">IF(AND(F4389&lt;&gt;"",E4389&lt;&gt;""),DATEVALUE(F4389)-DATEVALUE(E4389),"")</f>
        <v>7</v>
      </c>
      <c r="L4389" s="4" t="n">
        <f aca="false">H4389*(1-I4389/100)</f>
        <v>2001.69</v>
      </c>
      <c r="M4389" s="4" t="n">
        <f aca="false">H4389*CALCULATIONS!$B$2</f>
        <v>1201.014</v>
      </c>
      <c r="N4389" s="4" t="n">
        <f aca="false">IF(J4389="Yes",H4389*CALCULATIONS!$B$3,0)</f>
        <v>0</v>
      </c>
      <c r="O4389" s="4" t="n">
        <f aca="false">L4389-M4389-N4389</f>
        <v>800.676</v>
      </c>
      <c r="P4389" s="16" t="n">
        <f aca="false">IF(L4389&gt;0,O4389/L4389,"")</f>
        <v>0.4</v>
      </c>
    </row>
    <row r="4390" customFormat="false" ht="15" hidden="false" customHeight="false" outlineLevel="0" collapsed="false">
      <c r="A4390" s="2" t="str">
        <f aca="false">RAW_DATA!A4386</f>
        <v>ORD-104385</v>
      </c>
      <c r="B4390" s="2" t="str">
        <f aca="false">RAW_DATA!B4386</f>
        <v>CUST-8347</v>
      </c>
      <c r="C4390" s="2" t="str">
        <f aca="false">RAW_DATA!C4386</f>
        <v>Women</v>
      </c>
      <c r="D4390" s="2" t="str">
        <f aca="false">RAW_DATA!D4386</f>
        <v>WOM-KURTA-001</v>
      </c>
      <c r="E4390" s="14" t="str">
        <f aca="false">RAW_DATA!E4386</f>
        <v>2024-05-24</v>
      </c>
      <c r="F4390" s="14" t="str">
        <f aca="false">RAW_DATA!F4386</f>
        <v>2024-05-26</v>
      </c>
      <c r="G4390" s="2" t="str">
        <f aca="false">RAW_DATA!G4386</f>
        <v>Gandaki</v>
      </c>
      <c r="H4390" s="4" t="n">
        <f aca="false">RAW_DATA!H4386</f>
        <v>10096.56</v>
      </c>
      <c r="I4390" s="5" t="n">
        <f aca="false">RAW_DATA!I4386</f>
        <v>5</v>
      </c>
      <c r="J4390" s="2" t="str">
        <f aca="false">RAW_DATA!J4386</f>
        <v>No</v>
      </c>
      <c r="K4390" s="15" t="n">
        <f aca="false">IF(AND(F4390&lt;&gt;"",E4390&lt;&gt;""),DATEVALUE(F4390)-DATEVALUE(E4390),"")</f>
        <v>2</v>
      </c>
      <c r="L4390" s="4" t="n">
        <f aca="false">H4390*(1-I4390/100)</f>
        <v>9591.732</v>
      </c>
      <c r="M4390" s="4" t="n">
        <f aca="false">H4390*CALCULATIONS!$B$2</f>
        <v>6057.936</v>
      </c>
      <c r="N4390" s="4" t="n">
        <f aca="false">IF(J4390="Yes",H4390*CALCULATIONS!$B$3,0)</f>
        <v>0</v>
      </c>
      <c r="O4390" s="4" t="n">
        <f aca="false">L4390-M4390-N4390</f>
        <v>3533.796</v>
      </c>
      <c r="P4390" s="16" t="n">
        <f aca="false">IF(L4390&gt;0,O4390/L4390,"")</f>
        <v>0.368421052631579</v>
      </c>
    </row>
    <row r="4391" customFormat="false" ht="15" hidden="false" customHeight="false" outlineLevel="0" collapsed="false">
      <c r="A4391" s="2" t="str">
        <f aca="false">RAW_DATA!A4387</f>
        <v>ORD-104386</v>
      </c>
      <c r="B4391" s="2" t="str">
        <f aca="false">RAW_DATA!B4387</f>
        <v>CUST-8334</v>
      </c>
      <c r="C4391" s="2" t="str">
        <f aca="false">RAW_DATA!C4387</f>
        <v>Women</v>
      </c>
      <c r="D4391" s="2" t="str">
        <f aca="false">RAW_DATA!D4387</f>
        <v>WOM-SCARF-001</v>
      </c>
      <c r="E4391" s="14" t="str">
        <f aca="false">RAW_DATA!E4387</f>
        <v>2024-03-12</v>
      </c>
      <c r="F4391" s="14" t="str">
        <f aca="false">RAW_DATA!F4387</f>
        <v>2024-03-16</v>
      </c>
      <c r="G4391" s="2" t="str">
        <f aca="false">RAW_DATA!G4387</f>
        <v>Bagmati</v>
      </c>
      <c r="H4391" s="4" t="n">
        <f aca="false">RAW_DATA!H4387</f>
        <v>3809.9</v>
      </c>
      <c r="I4391" s="5" t="n">
        <f aca="false">RAW_DATA!I4387</f>
        <v>25</v>
      </c>
      <c r="J4391" s="2" t="str">
        <f aca="false">RAW_DATA!J4387</f>
        <v>No</v>
      </c>
      <c r="K4391" s="15" t="n">
        <f aca="false">IF(AND(F4391&lt;&gt;"",E4391&lt;&gt;""),DATEVALUE(F4391)-DATEVALUE(E4391),"")</f>
        <v>4</v>
      </c>
      <c r="L4391" s="4" t="n">
        <f aca="false">H4391*(1-I4391/100)</f>
        <v>2857.425</v>
      </c>
      <c r="M4391" s="4" t="n">
        <f aca="false">H4391*CALCULATIONS!$B$2</f>
        <v>2285.94</v>
      </c>
      <c r="N4391" s="4" t="n">
        <f aca="false">IF(J4391="Yes",H4391*CALCULATIONS!$B$3,0)</f>
        <v>0</v>
      </c>
      <c r="O4391" s="4" t="n">
        <f aca="false">L4391-M4391-N4391</f>
        <v>571.485</v>
      </c>
      <c r="P4391" s="16" t="n">
        <f aca="false">IF(L4391&gt;0,O4391/L4391,"")</f>
        <v>0.2</v>
      </c>
    </row>
    <row r="4392" customFormat="false" ht="15" hidden="false" customHeight="false" outlineLevel="0" collapsed="false">
      <c r="A4392" s="2" t="str">
        <f aca="false">RAW_DATA!A4388</f>
        <v>ORD-104387</v>
      </c>
      <c r="B4392" s="2" t="str">
        <f aca="false">RAW_DATA!B4388</f>
        <v>CUST-9578</v>
      </c>
      <c r="C4392" s="2" t="str">
        <f aca="false">RAW_DATA!C4388</f>
        <v>Women</v>
      </c>
      <c r="D4392" s="2" t="str">
        <f aca="false">RAW_DATA!D4388</f>
        <v>WOM-SUIT-001</v>
      </c>
      <c r="E4392" s="14" t="str">
        <f aca="false">RAW_DATA!E4388</f>
        <v>2024-11-19</v>
      </c>
      <c r="F4392" s="14" t="str">
        <f aca="false">RAW_DATA!F4388</f>
        <v>2024-11-24</v>
      </c>
      <c r="G4392" s="2" t="str">
        <f aca="false">RAW_DATA!G4388</f>
        <v>Madhesh</v>
      </c>
      <c r="H4392" s="4" t="n">
        <f aca="false">RAW_DATA!H4388</f>
        <v>1025.97</v>
      </c>
      <c r="I4392" s="5" t="n">
        <f aca="false">RAW_DATA!I4388</f>
        <v>15</v>
      </c>
      <c r="J4392" s="2" t="str">
        <f aca="false">RAW_DATA!J4388</f>
        <v>Yes</v>
      </c>
      <c r="K4392" s="15" t="n">
        <f aca="false">IF(AND(F4392&lt;&gt;"",E4392&lt;&gt;""),DATEVALUE(F4392)-DATEVALUE(E4392),"")</f>
        <v>5</v>
      </c>
      <c r="L4392" s="4" t="n">
        <f aca="false">H4392*(1-I4392/100)</f>
        <v>872.0745</v>
      </c>
      <c r="M4392" s="4" t="n">
        <f aca="false">H4392*CALCULATIONS!$B$2</f>
        <v>615.582</v>
      </c>
      <c r="N4392" s="4" t="n">
        <f aca="false">IF(J4392="Yes",H4392*CALCULATIONS!$B$3,0)</f>
        <v>205.194</v>
      </c>
      <c r="O4392" s="4" t="n">
        <f aca="false">L4392-M4392-N4392</f>
        <v>51.2984999999999</v>
      </c>
      <c r="P4392" s="16" t="n">
        <f aca="false">IF(L4392&gt;0,O4392/L4392,"")</f>
        <v>0.0588235294117646</v>
      </c>
    </row>
    <row r="4393" customFormat="false" ht="15" hidden="false" customHeight="false" outlineLevel="0" collapsed="false">
      <c r="A4393" s="2" t="str">
        <f aca="false">RAW_DATA!A4389</f>
        <v>ORD-104388</v>
      </c>
      <c r="B4393" s="2" t="str">
        <f aca="false">RAW_DATA!B4389</f>
        <v>CUST-1273</v>
      </c>
      <c r="C4393" s="2" t="str">
        <f aca="false">RAW_DATA!C4389</f>
        <v>Women</v>
      </c>
      <c r="D4393" s="2" t="str">
        <f aca="false">RAW_DATA!D4389</f>
        <v>WOM-BLOUSE-001</v>
      </c>
      <c r="E4393" s="14" t="str">
        <f aca="false">RAW_DATA!E4389</f>
        <v>2024-04-13</v>
      </c>
      <c r="F4393" s="14" t="str">
        <f aca="false">RAW_DATA!F4389</f>
        <v>2024-04-21</v>
      </c>
      <c r="G4393" s="2" t="str">
        <f aca="false">RAW_DATA!G4389</f>
        <v>Karnali</v>
      </c>
      <c r="H4393" s="4" t="n">
        <f aca="false">RAW_DATA!H4389</f>
        <v>1529.99</v>
      </c>
      <c r="I4393" s="5" t="n">
        <f aca="false">RAW_DATA!I4389</f>
        <v>30</v>
      </c>
      <c r="J4393" s="2" t="str">
        <f aca="false">RAW_DATA!J4389</f>
        <v>No</v>
      </c>
      <c r="K4393" s="15" t="n">
        <f aca="false">IF(AND(F4393&lt;&gt;"",E4393&lt;&gt;""),DATEVALUE(F4393)-DATEVALUE(E4393),"")</f>
        <v>8</v>
      </c>
      <c r="L4393" s="4" t="n">
        <f aca="false">H4393*(1-I4393/100)</f>
        <v>1070.993</v>
      </c>
      <c r="M4393" s="4" t="n">
        <f aca="false">H4393*CALCULATIONS!$B$2</f>
        <v>917.994</v>
      </c>
      <c r="N4393" s="4" t="n">
        <f aca="false">IF(J4393="Yes",H4393*CALCULATIONS!$B$3,0)</f>
        <v>0</v>
      </c>
      <c r="O4393" s="4" t="n">
        <f aca="false">L4393-M4393-N4393</f>
        <v>152.999</v>
      </c>
      <c r="P4393" s="16" t="n">
        <f aca="false">IF(L4393&gt;0,O4393/L4393,"")</f>
        <v>0.142857142857143</v>
      </c>
    </row>
    <row r="4394" customFormat="false" ht="15" hidden="false" customHeight="false" outlineLevel="0" collapsed="false">
      <c r="A4394" s="2" t="str">
        <f aca="false">RAW_DATA!A4390</f>
        <v>ORD-104389</v>
      </c>
      <c r="B4394" s="2" t="str">
        <f aca="false">RAW_DATA!B4390</f>
        <v>CUST-4185</v>
      </c>
      <c r="C4394" s="2" t="str">
        <f aca="false">RAW_DATA!C4390</f>
        <v>Women</v>
      </c>
      <c r="D4394" s="2" t="str">
        <f aca="false">RAW_DATA!D4390</f>
        <v>WOM-SCARF-001</v>
      </c>
      <c r="E4394" s="14" t="str">
        <f aca="false">RAW_DATA!E4390</f>
        <v>2024-09-30</v>
      </c>
      <c r="F4394" s="14" t="str">
        <f aca="false">RAW_DATA!F4390</f>
        <v>2024-10-05</v>
      </c>
      <c r="G4394" s="2" t="str">
        <f aca="false">RAW_DATA!G4390</f>
        <v>Gandaki</v>
      </c>
      <c r="H4394" s="4" t="n">
        <f aca="false">RAW_DATA!H4390</f>
        <v>8476.64</v>
      </c>
      <c r="I4394" s="5" t="n">
        <f aca="false">RAW_DATA!I4390</f>
        <v>15</v>
      </c>
      <c r="J4394" s="2" t="str">
        <f aca="false">RAW_DATA!J4390</f>
        <v>No</v>
      </c>
      <c r="K4394" s="15" t="n">
        <f aca="false">IF(AND(F4394&lt;&gt;"",E4394&lt;&gt;""),DATEVALUE(F4394)-DATEVALUE(E4394),"")</f>
        <v>5</v>
      </c>
      <c r="L4394" s="4" t="n">
        <f aca="false">H4394*(1-I4394/100)</f>
        <v>7205.144</v>
      </c>
      <c r="M4394" s="4" t="n">
        <f aca="false">H4394*CALCULATIONS!$B$2</f>
        <v>5085.984</v>
      </c>
      <c r="N4394" s="4" t="n">
        <f aca="false">IF(J4394="Yes",H4394*CALCULATIONS!$B$3,0)</f>
        <v>0</v>
      </c>
      <c r="O4394" s="4" t="n">
        <f aca="false">L4394-M4394-N4394</f>
        <v>2119.16</v>
      </c>
      <c r="P4394" s="16" t="n">
        <f aca="false">IF(L4394&gt;0,O4394/L4394,"")</f>
        <v>0.294117647058824</v>
      </c>
    </row>
    <row r="4395" customFormat="false" ht="15" hidden="false" customHeight="false" outlineLevel="0" collapsed="false">
      <c r="A4395" s="2" t="str">
        <f aca="false">RAW_DATA!A4391</f>
        <v>ORD-104390</v>
      </c>
      <c r="B4395" s="2" t="str">
        <f aca="false">RAW_DATA!B4391</f>
        <v>CUST-8335</v>
      </c>
      <c r="C4395" s="2" t="str">
        <f aca="false">RAW_DATA!C4391</f>
        <v>Men</v>
      </c>
      <c r="D4395" s="2" t="str">
        <f aca="false">RAW_DATA!D4391</f>
        <v>MEN-SHIRT-002</v>
      </c>
      <c r="E4395" s="14" t="str">
        <f aca="false">RAW_DATA!E4391</f>
        <v>2024-12-19</v>
      </c>
      <c r="F4395" s="14" t="str">
        <f aca="false">RAW_DATA!F4391</f>
        <v>2024-12-27</v>
      </c>
      <c r="G4395" s="2" t="str">
        <f aca="false">RAW_DATA!G4391</f>
        <v>Gandaki</v>
      </c>
      <c r="H4395" s="4" t="n">
        <f aca="false">RAW_DATA!H4391</f>
        <v>3962.86</v>
      </c>
      <c r="I4395" s="5" t="n">
        <f aca="false">RAW_DATA!I4391</f>
        <v>15</v>
      </c>
      <c r="J4395" s="2" t="str">
        <f aca="false">RAW_DATA!J4391</f>
        <v>No</v>
      </c>
      <c r="K4395" s="15" t="n">
        <f aca="false">IF(AND(F4395&lt;&gt;"",E4395&lt;&gt;""),DATEVALUE(F4395)-DATEVALUE(E4395),"")</f>
        <v>8</v>
      </c>
      <c r="L4395" s="4" t="n">
        <f aca="false">H4395*(1-I4395/100)</f>
        <v>3368.431</v>
      </c>
      <c r="M4395" s="4" t="n">
        <f aca="false">H4395*CALCULATIONS!$B$2</f>
        <v>2377.716</v>
      </c>
      <c r="N4395" s="4" t="n">
        <f aca="false">IF(J4395="Yes",H4395*CALCULATIONS!$B$3,0)</f>
        <v>0</v>
      </c>
      <c r="O4395" s="4" t="n">
        <f aca="false">L4395-M4395-N4395</f>
        <v>990.715</v>
      </c>
      <c r="P4395" s="16" t="n">
        <f aca="false">IF(L4395&gt;0,O4395/L4395,"")</f>
        <v>0.294117647058824</v>
      </c>
    </row>
    <row r="4396" customFormat="false" ht="15" hidden="false" customHeight="false" outlineLevel="0" collapsed="false">
      <c r="A4396" s="2" t="str">
        <f aca="false">RAW_DATA!A4392</f>
        <v>ORD-104391</v>
      </c>
      <c r="B4396" s="2" t="str">
        <f aca="false">RAW_DATA!B4392</f>
        <v>CUST-6705</v>
      </c>
      <c r="C4396" s="2" t="str">
        <f aca="false">RAW_DATA!C4392</f>
        <v>Women</v>
      </c>
      <c r="D4396" s="2" t="str">
        <f aca="false">RAW_DATA!D4392</f>
        <v>WOM-DRESS-001</v>
      </c>
      <c r="E4396" s="14" t="str">
        <f aca="false">RAW_DATA!E4392</f>
        <v>2024-03-26</v>
      </c>
      <c r="F4396" s="14" t="str">
        <f aca="false">RAW_DATA!F4392</f>
        <v>2024-04-05</v>
      </c>
      <c r="G4396" s="2" t="str">
        <f aca="false">RAW_DATA!G4392</f>
        <v>Madhesh</v>
      </c>
      <c r="H4396" s="4" t="n">
        <f aca="false">RAW_DATA!H4392</f>
        <v>4014.16</v>
      </c>
      <c r="I4396" s="5" t="n">
        <f aca="false">RAW_DATA!I4392</f>
        <v>15</v>
      </c>
      <c r="J4396" s="2" t="str">
        <f aca="false">RAW_DATA!J4392</f>
        <v>No</v>
      </c>
      <c r="K4396" s="15" t="n">
        <f aca="false">IF(AND(F4396&lt;&gt;"",E4396&lt;&gt;""),DATEVALUE(F4396)-DATEVALUE(E4396),"")</f>
        <v>10</v>
      </c>
      <c r="L4396" s="4" t="n">
        <f aca="false">H4396*(1-I4396/100)</f>
        <v>3412.036</v>
      </c>
      <c r="M4396" s="4" t="n">
        <f aca="false">H4396*CALCULATIONS!$B$2</f>
        <v>2408.496</v>
      </c>
      <c r="N4396" s="4" t="n">
        <f aca="false">IF(J4396="Yes",H4396*CALCULATIONS!$B$3,0)</f>
        <v>0</v>
      </c>
      <c r="O4396" s="4" t="n">
        <f aca="false">L4396-M4396-N4396</f>
        <v>1003.54</v>
      </c>
      <c r="P4396" s="16" t="n">
        <f aca="false">IF(L4396&gt;0,O4396/L4396,"")</f>
        <v>0.294117647058824</v>
      </c>
    </row>
    <row r="4397" customFormat="false" ht="15" hidden="false" customHeight="false" outlineLevel="0" collapsed="false">
      <c r="A4397" s="2" t="str">
        <f aca="false">RAW_DATA!A4393</f>
        <v>ORD-104392</v>
      </c>
      <c r="B4397" s="2" t="str">
        <f aca="false">RAW_DATA!B4393</f>
        <v>CUST-8698</v>
      </c>
      <c r="C4397" s="2" t="str">
        <f aca="false">RAW_DATA!C4393</f>
        <v>Kids</v>
      </c>
      <c r="D4397" s="2" t="str">
        <f aca="false">RAW_DATA!D4393</f>
        <v>KID-ONESIE-001</v>
      </c>
      <c r="E4397" s="14" t="str">
        <f aca="false">RAW_DATA!E4393</f>
        <v>2024-04-24</v>
      </c>
      <c r="F4397" s="14" t="str">
        <f aca="false">RAW_DATA!F4393</f>
        <v>2024-05-03</v>
      </c>
      <c r="G4397" s="2" t="str">
        <f aca="false">RAW_DATA!G4393</f>
        <v>Bagmati</v>
      </c>
      <c r="H4397" s="4" t="n">
        <f aca="false">RAW_DATA!H4393</f>
        <v>2199.69</v>
      </c>
      <c r="I4397" s="5" t="n">
        <f aca="false">RAW_DATA!I4393</f>
        <v>10</v>
      </c>
      <c r="J4397" s="2" t="str">
        <f aca="false">RAW_DATA!J4393</f>
        <v>Yes</v>
      </c>
      <c r="K4397" s="15" t="n">
        <f aca="false">IF(AND(F4397&lt;&gt;"",E4397&lt;&gt;""),DATEVALUE(F4397)-DATEVALUE(E4397),"")</f>
        <v>9</v>
      </c>
      <c r="L4397" s="4" t="n">
        <f aca="false">H4397*(1-I4397/100)</f>
        <v>1979.721</v>
      </c>
      <c r="M4397" s="4" t="n">
        <f aca="false">H4397*CALCULATIONS!$B$2</f>
        <v>1319.814</v>
      </c>
      <c r="N4397" s="4" t="n">
        <f aca="false">IF(J4397="Yes",H4397*CALCULATIONS!$B$3,0)</f>
        <v>439.938</v>
      </c>
      <c r="O4397" s="4" t="n">
        <f aca="false">L4397-M4397-N4397</f>
        <v>219.969</v>
      </c>
      <c r="P4397" s="16" t="n">
        <f aca="false">IF(L4397&gt;0,O4397/L4397,"")</f>
        <v>0.111111111111111</v>
      </c>
    </row>
    <row r="4398" customFormat="false" ht="15" hidden="false" customHeight="false" outlineLevel="0" collapsed="false">
      <c r="A4398" s="2" t="str">
        <f aca="false">RAW_DATA!A4394</f>
        <v>ORD-104393</v>
      </c>
      <c r="B4398" s="2" t="str">
        <f aca="false">RAW_DATA!B4394</f>
        <v>CUST-3208</v>
      </c>
      <c r="C4398" s="2" t="str">
        <f aca="false">RAW_DATA!C4394</f>
        <v>Women</v>
      </c>
      <c r="D4398" s="2" t="str">
        <f aca="false">RAW_DATA!D4394</f>
        <v>WOM-KURTA-001</v>
      </c>
      <c r="E4398" s="14" t="str">
        <f aca="false">RAW_DATA!E4394</f>
        <v>2024-08-19</v>
      </c>
      <c r="F4398" s="14" t="str">
        <f aca="false">RAW_DATA!F4394</f>
        <v>2024-08-25</v>
      </c>
      <c r="G4398" s="2" t="str">
        <f aca="false">RAW_DATA!G4394</f>
        <v>Madhesh</v>
      </c>
      <c r="H4398" s="4" t="n">
        <f aca="false">RAW_DATA!H4394</f>
        <v>7011.61</v>
      </c>
      <c r="I4398" s="5" t="n">
        <f aca="false">RAW_DATA!I4394</f>
        <v>30</v>
      </c>
      <c r="J4398" s="2" t="str">
        <f aca="false">RAW_DATA!J4394</f>
        <v>No</v>
      </c>
      <c r="K4398" s="15" t="n">
        <f aca="false">IF(AND(F4398&lt;&gt;"",E4398&lt;&gt;""),DATEVALUE(F4398)-DATEVALUE(E4398),"")</f>
        <v>6</v>
      </c>
      <c r="L4398" s="4" t="n">
        <f aca="false">H4398*(1-I4398/100)</f>
        <v>4908.127</v>
      </c>
      <c r="M4398" s="4" t="n">
        <f aca="false">H4398*CALCULATIONS!$B$2</f>
        <v>4206.966</v>
      </c>
      <c r="N4398" s="4" t="n">
        <f aca="false">IF(J4398="Yes",H4398*CALCULATIONS!$B$3,0)</f>
        <v>0</v>
      </c>
      <c r="O4398" s="4" t="n">
        <f aca="false">L4398-M4398-N4398</f>
        <v>701.161</v>
      </c>
      <c r="P4398" s="16" t="n">
        <f aca="false">IF(L4398&gt;0,O4398/L4398,"")</f>
        <v>0.142857142857143</v>
      </c>
    </row>
    <row r="4399" customFormat="false" ht="15" hidden="false" customHeight="false" outlineLevel="0" collapsed="false">
      <c r="A4399" s="2" t="str">
        <f aca="false">RAW_DATA!A4395</f>
        <v>ORD-104394</v>
      </c>
      <c r="B4399" s="2" t="str">
        <f aca="false">RAW_DATA!B4395</f>
        <v>CUST-1548</v>
      </c>
      <c r="C4399" s="2" t="str">
        <f aca="false">RAW_DATA!C4395</f>
        <v>Women</v>
      </c>
      <c r="D4399" s="2" t="str">
        <f aca="false">RAW_DATA!D4395</f>
        <v>WOM-TOP-001</v>
      </c>
      <c r="E4399" s="14" t="str">
        <f aca="false">RAW_DATA!E4395</f>
        <v>2024-08-15</v>
      </c>
      <c r="F4399" s="14" t="str">
        <f aca="false">RAW_DATA!F4395</f>
        <v>2024-08-19</v>
      </c>
      <c r="G4399" s="2" t="str">
        <f aca="false">RAW_DATA!G4395</f>
        <v>Bagmati</v>
      </c>
      <c r="H4399" s="4" t="n">
        <f aca="false">RAW_DATA!H4395</f>
        <v>8194.66</v>
      </c>
      <c r="I4399" s="5" t="n">
        <f aca="false">RAW_DATA!I4395</f>
        <v>5</v>
      </c>
      <c r="J4399" s="2" t="str">
        <f aca="false">RAW_DATA!J4395</f>
        <v>No</v>
      </c>
      <c r="K4399" s="15" t="n">
        <f aca="false">IF(AND(F4399&lt;&gt;"",E4399&lt;&gt;""),DATEVALUE(F4399)-DATEVALUE(E4399),"")</f>
        <v>4</v>
      </c>
      <c r="L4399" s="4" t="n">
        <f aca="false">H4399*(1-I4399/100)</f>
        <v>7784.927</v>
      </c>
      <c r="M4399" s="4" t="n">
        <f aca="false">H4399*CALCULATIONS!$B$2</f>
        <v>4916.796</v>
      </c>
      <c r="N4399" s="4" t="n">
        <f aca="false">IF(J4399="Yes",H4399*CALCULATIONS!$B$3,0)</f>
        <v>0</v>
      </c>
      <c r="O4399" s="4" t="n">
        <f aca="false">L4399-M4399-N4399</f>
        <v>2868.131</v>
      </c>
      <c r="P4399" s="16" t="n">
        <f aca="false">IF(L4399&gt;0,O4399/L4399,"")</f>
        <v>0.368421052631579</v>
      </c>
    </row>
    <row r="4400" customFormat="false" ht="15" hidden="false" customHeight="false" outlineLevel="0" collapsed="false">
      <c r="A4400" s="2" t="str">
        <f aca="false">RAW_DATA!A4396</f>
        <v>ORD-104395</v>
      </c>
      <c r="B4400" s="2" t="str">
        <f aca="false">RAW_DATA!B4396</f>
        <v>CUST-8174</v>
      </c>
      <c r="C4400" s="2" t="str">
        <f aca="false">RAW_DATA!C4396</f>
        <v>Men</v>
      </c>
      <c r="D4400" s="2" t="str">
        <f aca="false">RAW_DATA!D4396</f>
        <v>MEN-KURTA-001</v>
      </c>
      <c r="E4400" s="14" t="str">
        <f aca="false">RAW_DATA!E4396</f>
        <v>2024-01-07</v>
      </c>
      <c r="F4400" s="14" t="str">
        <f aca="false">RAW_DATA!F4396</f>
        <v>2024-01-10</v>
      </c>
      <c r="G4400" s="2" t="str">
        <f aca="false">RAW_DATA!G4396</f>
        <v>Lumbini</v>
      </c>
      <c r="H4400" s="4" t="n">
        <f aca="false">RAW_DATA!H4396</f>
        <v>3954.29</v>
      </c>
      <c r="I4400" s="5" t="n">
        <f aca="false">RAW_DATA!I4396</f>
        <v>5</v>
      </c>
      <c r="J4400" s="2" t="str">
        <f aca="false">RAW_DATA!J4396</f>
        <v>Yes</v>
      </c>
      <c r="K4400" s="15" t="n">
        <f aca="false">IF(AND(F4400&lt;&gt;"",E4400&lt;&gt;""),DATEVALUE(F4400)-DATEVALUE(E4400),"")</f>
        <v>3</v>
      </c>
      <c r="L4400" s="4" t="n">
        <f aca="false">H4400*(1-I4400/100)</f>
        <v>3756.5755</v>
      </c>
      <c r="M4400" s="4" t="n">
        <f aca="false">H4400*CALCULATIONS!$B$2</f>
        <v>2372.574</v>
      </c>
      <c r="N4400" s="4" t="n">
        <f aca="false">IF(J4400="Yes",H4400*CALCULATIONS!$B$3,0)</f>
        <v>790.858</v>
      </c>
      <c r="O4400" s="4" t="n">
        <f aca="false">L4400-M4400-N4400</f>
        <v>593.1435</v>
      </c>
      <c r="P4400" s="16" t="n">
        <f aca="false">IF(L4400&gt;0,O4400/L4400,"")</f>
        <v>0.157894736842105</v>
      </c>
    </row>
    <row r="4401" customFormat="false" ht="15" hidden="false" customHeight="false" outlineLevel="0" collapsed="false">
      <c r="A4401" s="2" t="str">
        <f aca="false">RAW_DATA!A4397</f>
        <v>ORD-104396</v>
      </c>
      <c r="B4401" s="2" t="str">
        <f aca="false">RAW_DATA!B4397</f>
        <v>CUST-3866</v>
      </c>
      <c r="C4401" s="2" t="str">
        <f aca="false">RAW_DATA!C4397</f>
        <v>Women</v>
      </c>
      <c r="D4401" s="2" t="str">
        <f aca="false">RAW_DATA!D4397</f>
        <v>WOM-SUIT-001</v>
      </c>
      <c r="E4401" s="14" t="str">
        <f aca="false">RAW_DATA!E4397</f>
        <v>2024-05-16</v>
      </c>
      <c r="F4401" s="14" t="str">
        <f aca="false">RAW_DATA!F4397</f>
        <v>2024-05-24</v>
      </c>
      <c r="G4401" s="2" t="str">
        <f aca="false">RAW_DATA!G4397</f>
        <v>Bagmati</v>
      </c>
      <c r="H4401" s="4" t="n">
        <f aca="false">RAW_DATA!H4397</f>
        <v>9829.41</v>
      </c>
      <c r="I4401" s="5" t="n">
        <f aca="false">RAW_DATA!I4397</f>
        <v>30</v>
      </c>
      <c r="J4401" s="2" t="str">
        <f aca="false">RAW_DATA!J4397</f>
        <v>No</v>
      </c>
      <c r="K4401" s="15" t="n">
        <f aca="false">IF(AND(F4401&lt;&gt;"",E4401&lt;&gt;""),DATEVALUE(F4401)-DATEVALUE(E4401),"")</f>
        <v>8</v>
      </c>
      <c r="L4401" s="4" t="n">
        <f aca="false">H4401*(1-I4401/100)</f>
        <v>6880.587</v>
      </c>
      <c r="M4401" s="4" t="n">
        <f aca="false">H4401*CALCULATIONS!$B$2</f>
        <v>5897.646</v>
      </c>
      <c r="N4401" s="4" t="n">
        <f aca="false">IF(J4401="Yes",H4401*CALCULATIONS!$B$3,0)</f>
        <v>0</v>
      </c>
      <c r="O4401" s="4" t="n">
        <f aca="false">L4401-M4401-N4401</f>
        <v>982.941</v>
      </c>
      <c r="P4401" s="16" t="n">
        <f aca="false">IF(L4401&gt;0,O4401/L4401,"")</f>
        <v>0.142857142857143</v>
      </c>
    </row>
    <row r="4402" customFormat="false" ht="15" hidden="false" customHeight="false" outlineLevel="0" collapsed="false">
      <c r="A4402" s="2" t="str">
        <f aca="false">RAW_DATA!A4398</f>
        <v>ORD-104397</v>
      </c>
      <c r="B4402" s="2" t="str">
        <f aca="false">RAW_DATA!B4398</f>
        <v>CUST-8809</v>
      </c>
      <c r="C4402" s="2" t="str">
        <f aca="false">RAW_DATA!C4398</f>
        <v>Men</v>
      </c>
      <c r="D4402" s="2" t="str">
        <f aca="false">RAW_DATA!D4398</f>
        <v>MEN-SUIT-001</v>
      </c>
      <c r="E4402" s="14" t="str">
        <f aca="false">RAW_DATA!E4398</f>
        <v>2024-07-26</v>
      </c>
      <c r="F4402" s="14" t="str">
        <f aca="false">RAW_DATA!F4398</f>
        <v>2024-07-30</v>
      </c>
      <c r="G4402" s="2" t="str">
        <f aca="false">RAW_DATA!G4398</f>
        <v>Lumbini</v>
      </c>
      <c r="H4402" s="4" t="n">
        <f aca="false">RAW_DATA!H4398</f>
        <v>1430.09</v>
      </c>
      <c r="I4402" s="5" t="n">
        <f aca="false">RAW_DATA!I4398</f>
        <v>15</v>
      </c>
      <c r="J4402" s="2" t="str">
        <f aca="false">RAW_DATA!J4398</f>
        <v>No</v>
      </c>
      <c r="K4402" s="15" t="n">
        <f aca="false">IF(AND(F4402&lt;&gt;"",E4402&lt;&gt;""),DATEVALUE(F4402)-DATEVALUE(E4402),"")</f>
        <v>4</v>
      </c>
      <c r="L4402" s="4" t="n">
        <f aca="false">H4402*(1-I4402/100)</f>
        <v>1215.5765</v>
      </c>
      <c r="M4402" s="4" t="n">
        <f aca="false">H4402*CALCULATIONS!$B$2</f>
        <v>858.054</v>
      </c>
      <c r="N4402" s="4" t="n">
        <f aca="false">IF(J4402="Yes",H4402*CALCULATIONS!$B$3,0)</f>
        <v>0</v>
      </c>
      <c r="O4402" s="4" t="n">
        <f aca="false">L4402-M4402-N4402</f>
        <v>357.5225</v>
      </c>
      <c r="P4402" s="16" t="n">
        <f aca="false">IF(L4402&gt;0,O4402/L4402,"")</f>
        <v>0.294117647058824</v>
      </c>
    </row>
    <row r="4403" customFormat="false" ht="15" hidden="false" customHeight="false" outlineLevel="0" collapsed="false">
      <c r="A4403" s="2" t="str">
        <f aca="false">RAW_DATA!A4399</f>
        <v>ORD-104398</v>
      </c>
      <c r="B4403" s="2" t="str">
        <f aca="false">RAW_DATA!B4399</f>
        <v>CUST-6823</v>
      </c>
      <c r="C4403" s="2" t="str">
        <f aca="false">RAW_DATA!C4399</f>
        <v>Kids</v>
      </c>
      <c r="D4403" s="2" t="str">
        <f aca="false">RAW_DATA!D4399</f>
        <v>KID-UNIFORM-001</v>
      </c>
      <c r="E4403" s="14" t="str">
        <f aca="false">RAW_DATA!E4399</f>
        <v>2024-04-27</v>
      </c>
      <c r="F4403" s="14" t="str">
        <f aca="false">RAW_DATA!F4399</f>
        <v>2024-05-02</v>
      </c>
      <c r="G4403" s="2" t="str">
        <f aca="false">RAW_DATA!G4399</f>
        <v>Bagmati</v>
      </c>
      <c r="H4403" s="4" t="n">
        <f aca="false">RAW_DATA!H4399</f>
        <v>4983.04</v>
      </c>
      <c r="I4403" s="5" t="n">
        <f aca="false">RAW_DATA!I4399</f>
        <v>25</v>
      </c>
      <c r="J4403" s="2" t="str">
        <f aca="false">RAW_DATA!J4399</f>
        <v>No</v>
      </c>
      <c r="K4403" s="15" t="n">
        <f aca="false">IF(AND(F4403&lt;&gt;"",E4403&lt;&gt;""),DATEVALUE(F4403)-DATEVALUE(E4403),"")</f>
        <v>5</v>
      </c>
      <c r="L4403" s="4" t="n">
        <f aca="false">H4403*(1-I4403/100)</f>
        <v>3737.28</v>
      </c>
      <c r="M4403" s="4" t="n">
        <f aca="false">H4403*CALCULATIONS!$B$2</f>
        <v>2989.824</v>
      </c>
      <c r="N4403" s="4" t="n">
        <f aca="false">IF(J4403="Yes",H4403*CALCULATIONS!$B$3,0)</f>
        <v>0</v>
      </c>
      <c r="O4403" s="4" t="n">
        <f aca="false">L4403-M4403-N4403</f>
        <v>747.456</v>
      </c>
      <c r="P4403" s="16" t="n">
        <f aca="false">IF(L4403&gt;0,O4403/L4403,"")</f>
        <v>0.2</v>
      </c>
    </row>
    <row r="4404" customFormat="false" ht="15" hidden="false" customHeight="false" outlineLevel="0" collapsed="false">
      <c r="A4404" s="2" t="str">
        <f aca="false">RAW_DATA!A4400</f>
        <v>ORD-104399</v>
      </c>
      <c r="B4404" s="2" t="str">
        <f aca="false">RAW_DATA!B4400</f>
        <v>CUST-6294</v>
      </c>
      <c r="C4404" s="2" t="str">
        <f aca="false">RAW_DATA!C4400</f>
        <v>Women</v>
      </c>
      <c r="D4404" s="2" t="str">
        <f aca="false">RAW_DATA!D4400</f>
        <v>WOM-JEANS-001</v>
      </c>
      <c r="E4404" s="14" t="str">
        <f aca="false">RAW_DATA!E4400</f>
        <v>2024-09-22</v>
      </c>
      <c r="F4404" s="14" t="str">
        <f aca="false">RAW_DATA!F4400</f>
        <v>2024-09-28</v>
      </c>
      <c r="G4404" s="2" t="str">
        <f aca="false">RAW_DATA!G4400</f>
        <v>Sudurpashchim</v>
      </c>
      <c r="H4404" s="4" t="n">
        <f aca="false">RAW_DATA!H4400</f>
        <v>10329.88</v>
      </c>
      <c r="I4404" s="5" t="n">
        <f aca="false">RAW_DATA!I4400</f>
        <v>10</v>
      </c>
      <c r="J4404" s="2" t="str">
        <f aca="false">RAW_DATA!J4400</f>
        <v>No</v>
      </c>
      <c r="K4404" s="15" t="n">
        <f aca="false">IF(AND(F4404&lt;&gt;"",E4404&lt;&gt;""),DATEVALUE(F4404)-DATEVALUE(E4404),"")</f>
        <v>6</v>
      </c>
      <c r="L4404" s="4" t="n">
        <f aca="false">H4404*(1-I4404/100)</f>
        <v>9296.892</v>
      </c>
      <c r="M4404" s="4" t="n">
        <f aca="false">H4404*CALCULATIONS!$B$2</f>
        <v>6197.928</v>
      </c>
      <c r="N4404" s="4" t="n">
        <f aca="false">IF(J4404="Yes",H4404*CALCULATIONS!$B$3,0)</f>
        <v>0</v>
      </c>
      <c r="O4404" s="4" t="n">
        <f aca="false">L4404-M4404-N4404</f>
        <v>3098.964</v>
      </c>
      <c r="P4404" s="16" t="n">
        <f aca="false">IF(L4404&gt;0,O4404/L4404,"")</f>
        <v>0.333333333333333</v>
      </c>
    </row>
    <row r="4405" customFormat="false" ht="15" hidden="false" customHeight="false" outlineLevel="0" collapsed="false">
      <c r="A4405" s="2" t="str">
        <f aca="false">RAW_DATA!A4401</f>
        <v>ORD-104400</v>
      </c>
      <c r="B4405" s="2" t="str">
        <f aca="false">RAW_DATA!B4401</f>
        <v>CUST-6985</v>
      </c>
      <c r="C4405" s="2" t="str">
        <f aca="false">RAW_DATA!C4401</f>
        <v>Men</v>
      </c>
      <c r="D4405" s="2" t="str">
        <f aca="false">RAW_DATA!D4401</f>
        <v>MEN-POLO-001</v>
      </c>
      <c r="E4405" s="14" t="str">
        <f aca="false">RAW_DATA!E4401</f>
        <v>2024-01-25</v>
      </c>
      <c r="F4405" s="14" t="str">
        <f aca="false">RAW_DATA!F4401</f>
        <v>2024-02-01</v>
      </c>
      <c r="G4405" s="2" t="str">
        <f aca="false">RAW_DATA!G4401</f>
        <v>Lumbini</v>
      </c>
      <c r="H4405" s="4" t="n">
        <f aca="false">RAW_DATA!H4401</f>
        <v>8814.95</v>
      </c>
      <c r="I4405" s="5" t="n">
        <f aca="false">RAW_DATA!I4401</f>
        <v>20</v>
      </c>
      <c r="J4405" s="2" t="str">
        <f aca="false">RAW_DATA!J4401</f>
        <v>No</v>
      </c>
      <c r="K4405" s="15" t="n">
        <f aca="false">IF(AND(F4405&lt;&gt;"",E4405&lt;&gt;""),DATEVALUE(F4405)-DATEVALUE(E4405),"")</f>
        <v>7</v>
      </c>
      <c r="L4405" s="4" t="n">
        <f aca="false">H4405*(1-I4405/100)</f>
        <v>7051.96</v>
      </c>
      <c r="M4405" s="4" t="n">
        <f aca="false">H4405*CALCULATIONS!$B$2</f>
        <v>5288.97</v>
      </c>
      <c r="N4405" s="4" t="n">
        <f aca="false">IF(J4405="Yes",H4405*CALCULATIONS!$B$3,0)</f>
        <v>0</v>
      </c>
      <c r="O4405" s="4" t="n">
        <f aca="false">L4405-M4405-N4405</f>
        <v>1762.99</v>
      </c>
      <c r="P4405" s="16" t="n">
        <f aca="false">IF(L4405&gt;0,O4405/L4405,"")</f>
        <v>0.25</v>
      </c>
    </row>
    <row r="4406" customFormat="false" ht="15" hidden="false" customHeight="false" outlineLevel="0" collapsed="false">
      <c r="A4406" s="2" t="str">
        <f aca="false">RAW_DATA!A4402</f>
        <v>ORD-104401</v>
      </c>
      <c r="B4406" s="2" t="str">
        <f aca="false">RAW_DATA!B4402</f>
        <v>CUST-9903</v>
      </c>
      <c r="C4406" s="2" t="str">
        <f aca="false">RAW_DATA!C4402</f>
        <v>Kids</v>
      </c>
      <c r="D4406" s="2" t="str">
        <f aca="false">RAW_DATA!D4402</f>
        <v>KID-FROCK-001</v>
      </c>
      <c r="E4406" s="14" t="str">
        <f aca="false">RAW_DATA!E4402</f>
        <v>2024-08-31</v>
      </c>
      <c r="F4406" s="14" t="str">
        <f aca="false">RAW_DATA!F4402</f>
        <v>2024-09-11</v>
      </c>
      <c r="G4406" s="2" t="str">
        <f aca="false">RAW_DATA!G4402</f>
        <v>Karnali</v>
      </c>
      <c r="H4406" s="4" t="n">
        <f aca="false">RAW_DATA!H4402</f>
        <v>11169.29</v>
      </c>
      <c r="I4406" s="5" t="n">
        <f aca="false">RAW_DATA!I4402</f>
        <v>10</v>
      </c>
      <c r="J4406" s="2" t="str">
        <f aca="false">RAW_DATA!J4402</f>
        <v>No</v>
      </c>
      <c r="K4406" s="15" t="n">
        <f aca="false">IF(AND(F4406&lt;&gt;"",E4406&lt;&gt;""),DATEVALUE(F4406)-DATEVALUE(E4406),"")</f>
        <v>11</v>
      </c>
      <c r="L4406" s="4" t="n">
        <f aca="false">H4406*(1-I4406/100)</f>
        <v>10052.361</v>
      </c>
      <c r="M4406" s="4" t="n">
        <f aca="false">H4406*CALCULATIONS!$B$2</f>
        <v>6701.574</v>
      </c>
      <c r="N4406" s="4" t="n">
        <f aca="false">IF(J4406="Yes",H4406*CALCULATIONS!$B$3,0)</f>
        <v>0</v>
      </c>
      <c r="O4406" s="4" t="n">
        <f aca="false">L4406-M4406-N4406</f>
        <v>3350.787</v>
      </c>
      <c r="P4406" s="16" t="n">
        <f aca="false">IF(L4406&gt;0,O4406/L4406,"")</f>
        <v>0.333333333333333</v>
      </c>
    </row>
    <row r="4407" customFormat="false" ht="15" hidden="false" customHeight="false" outlineLevel="0" collapsed="false">
      <c r="A4407" s="2" t="str">
        <f aca="false">RAW_DATA!A4403</f>
        <v>ORD-104402</v>
      </c>
      <c r="B4407" s="2" t="str">
        <f aca="false">RAW_DATA!B4403</f>
        <v>CUST-7033</v>
      </c>
      <c r="C4407" s="2" t="str">
        <f aca="false">RAW_DATA!C4403</f>
        <v>Kids</v>
      </c>
      <c r="D4407" s="2" t="str">
        <f aca="false">RAW_DATA!D4403</f>
        <v>KID-FROCK-001</v>
      </c>
      <c r="E4407" s="14" t="str">
        <f aca="false">RAW_DATA!E4403</f>
        <v>2024-08-03</v>
      </c>
      <c r="F4407" s="14" t="str">
        <f aca="false">RAW_DATA!F4403</f>
        <v>2024-08-09</v>
      </c>
      <c r="G4407" s="2" t="str">
        <f aca="false">RAW_DATA!G4403</f>
        <v>Madhesh</v>
      </c>
      <c r="H4407" s="4" t="n">
        <f aca="false">RAW_DATA!H4403</f>
        <v>4659.31</v>
      </c>
      <c r="I4407" s="5" t="n">
        <f aca="false">RAW_DATA!I4403</f>
        <v>15</v>
      </c>
      <c r="J4407" s="2" t="str">
        <f aca="false">RAW_DATA!J4403</f>
        <v>Yes</v>
      </c>
      <c r="K4407" s="15" t="n">
        <f aca="false">IF(AND(F4407&lt;&gt;"",E4407&lt;&gt;""),DATEVALUE(F4407)-DATEVALUE(E4407),"")</f>
        <v>6</v>
      </c>
      <c r="L4407" s="4" t="n">
        <f aca="false">H4407*(1-I4407/100)</f>
        <v>3960.4135</v>
      </c>
      <c r="M4407" s="4" t="n">
        <f aca="false">H4407*CALCULATIONS!$B$2</f>
        <v>2795.586</v>
      </c>
      <c r="N4407" s="4" t="n">
        <f aca="false">IF(J4407="Yes",H4407*CALCULATIONS!$B$3,0)</f>
        <v>931.862</v>
      </c>
      <c r="O4407" s="4" t="n">
        <f aca="false">L4407-M4407-N4407</f>
        <v>232.9655</v>
      </c>
      <c r="P4407" s="16" t="n">
        <f aca="false">IF(L4407&gt;0,O4407/L4407,"")</f>
        <v>0.0588235294117647</v>
      </c>
    </row>
    <row r="4408" customFormat="false" ht="15" hidden="false" customHeight="false" outlineLevel="0" collapsed="false">
      <c r="A4408" s="2" t="str">
        <f aca="false">RAW_DATA!A4404</f>
        <v>ORD-104403</v>
      </c>
      <c r="B4408" s="2" t="str">
        <f aca="false">RAW_DATA!B4404</f>
        <v>CUST-9257</v>
      </c>
      <c r="C4408" s="2" t="str">
        <f aca="false">RAW_DATA!C4404</f>
        <v>Men</v>
      </c>
      <c r="D4408" s="2" t="str">
        <f aca="false">RAW_DATA!D4404</f>
        <v>MEN-POLO-001</v>
      </c>
      <c r="E4408" s="14" t="str">
        <f aca="false">RAW_DATA!E4404</f>
        <v>2024-01-05</v>
      </c>
      <c r="F4408" s="14" t="str">
        <f aca="false">RAW_DATA!F4404</f>
        <v>2024-01-19</v>
      </c>
      <c r="G4408" s="2" t="str">
        <f aca="false">RAW_DATA!G4404</f>
        <v>Lumbini</v>
      </c>
      <c r="H4408" s="4" t="n">
        <f aca="false">RAW_DATA!H4404</f>
        <v>14853.62</v>
      </c>
      <c r="I4408" s="5" t="n">
        <f aca="false">RAW_DATA!I4404</f>
        <v>30</v>
      </c>
      <c r="J4408" s="2" t="str">
        <f aca="false">RAW_DATA!J4404</f>
        <v>No</v>
      </c>
      <c r="K4408" s="15" t="n">
        <f aca="false">IF(AND(F4408&lt;&gt;"",E4408&lt;&gt;""),DATEVALUE(F4408)-DATEVALUE(E4408),"")</f>
        <v>14</v>
      </c>
      <c r="L4408" s="4" t="n">
        <f aca="false">H4408*(1-I4408/100)</f>
        <v>10397.534</v>
      </c>
      <c r="M4408" s="4" t="n">
        <f aca="false">H4408*CALCULATIONS!$B$2</f>
        <v>8912.172</v>
      </c>
      <c r="N4408" s="4" t="n">
        <f aca="false">IF(J4408="Yes",H4408*CALCULATIONS!$B$3,0)</f>
        <v>0</v>
      </c>
      <c r="O4408" s="4" t="n">
        <f aca="false">L4408-M4408-N4408</f>
        <v>1485.362</v>
      </c>
      <c r="P4408" s="16" t="n">
        <f aca="false">IF(L4408&gt;0,O4408/L4408,"")</f>
        <v>0.142857142857143</v>
      </c>
    </row>
    <row r="4409" customFormat="false" ht="15" hidden="false" customHeight="false" outlineLevel="0" collapsed="false">
      <c r="A4409" s="2" t="str">
        <f aca="false">RAW_DATA!A4405</f>
        <v>ORD-104404</v>
      </c>
      <c r="B4409" s="2" t="str">
        <f aca="false">RAW_DATA!B4405</f>
        <v>CUST-8944</v>
      </c>
      <c r="C4409" s="2" t="str">
        <f aca="false">RAW_DATA!C4405</f>
        <v>Women</v>
      </c>
      <c r="D4409" s="2" t="str">
        <f aca="false">RAW_DATA!D4405</f>
        <v>WOM-SAREE-001</v>
      </c>
      <c r="E4409" s="14" t="str">
        <f aca="false">RAW_DATA!E4405</f>
        <v>2024-06-14</v>
      </c>
      <c r="F4409" s="14" t="str">
        <f aca="false">RAW_DATA!F4405</f>
        <v>2024-06-21</v>
      </c>
      <c r="G4409" s="2" t="str">
        <f aca="false">RAW_DATA!G4405</f>
        <v>Karnali</v>
      </c>
      <c r="H4409" s="4" t="n">
        <f aca="false">RAW_DATA!H4405</f>
        <v>4258.06</v>
      </c>
      <c r="I4409" s="5" t="n">
        <f aca="false">RAW_DATA!I4405</f>
        <v>5</v>
      </c>
      <c r="J4409" s="2" t="str">
        <f aca="false">RAW_DATA!J4405</f>
        <v>Yes</v>
      </c>
      <c r="K4409" s="15" t="n">
        <f aca="false">IF(AND(F4409&lt;&gt;"",E4409&lt;&gt;""),DATEVALUE(F4409)-DATEVALUE(E4409),"")</f>
        <v>7</v>
      </c>
      <c r="L4409" s="4" t="n">
        <f aca="false">H4409*(1-I4409/100)</f>
        <v>4045.157</v>
      </c>
      <c r="M4409" s="4" t="n">
        <f aca="false">H4409*CALCULATIONS!$B$2</f>
        <v>2554.836</v>
      </c>
      <c r="N4409" s="4" t="n">
        <f aca="false">IF(J4409="Yes",H4409*CALCULATIONS!$B$3,0)</f>
        <v>851.612</v>
      </c>
      <c r="O4409" s="4" t="n">
        <f aca="false">L4409-M4409-N4409</f>
        <v>638.709</v>
      </c>
      <c r="P4409" s="16" t="n">
        <f aca="false">IF(L4409&gt;0,O4409/L4409,"")</f>
        <v>0.157894736842105</v>
      </c>
    </row>
    <row r="4410" customFormat="false" ht="15" hidden="false" customHeight="false" outlineLevel="0" collapsed="false">
      <c r="A4410" s="2" t="str">
        <f aca="false">RAW_DATA!A4406</f>
        <v>ORD-104405</v>
      </c>
      <c r="B4410" s="2" t="str">
        <f aca="false">RAW_DATA!B4406</f>
        <v>CUST-4384</v>
      </c>
      <c r="C4410" s="2" t="str">
        <f aca="false">RAW_DATA!C4406</f>
        <v>Men</v>
      </c>
      <c r="D4410" s="2" t="str">
        <f aca="false">RAW_DATA!D4406</f>
        <v>MEN-POLO-001</v>
      </c>
      <c r="E4410" s="14" t="str">
        <f aca="false">RAW_DATA!E4406</f>
        <v>2024-06-25</v>
      </c>
      <c r="F4410" s="14" t="str">
        <f aca="false">RAW_DATA!F4406</f>
        <v>2024-06-30</v>
      </c>
      <c r="G4410" s="2" t="str">
        <f aca="false">RAW_DATA!G4406</f>
        <v>Bagmati</v>
      </c>
      <c r="H4410" s="4" t="n">
        <f aca="false">RAW_DATA!H4406</f>
        <v>4838.33</v>
      </c>
      <c r="I4410" s="5" t="n">
        <f aca="false">RAW_DATA!I4406</f>
        <v>25</v>
      </c>
      <c r="J4410" s="2" t="str">
        <f aca="false">RAW_DATA!J4406</f>
        <v>No</v>
      </c>
      <c r="K4410" s="15" t="n">
        <f aca="false">IF(AND(F4410&lt;&gt;"",E4410&lt;&gt;""),DATEVALUE(F4410)-DATEVALUE(E4410),"")</f>
        <v>5</v>
      </c>
      <c r="L4410" s="4" t="n">
        <f aca="false">H4410*(1-I4410/100)</f>
        <v>3628.7475</v>
      </c>
      <c r="M4410" s="4" t="n">
        <f aca="false">H4410*CALCULATIONS!$B$2</f>
        <v>2902.998</v>
      </c>
      <c r="N4410" s="4" t="n">
        <f aca="false">IF(J4410="Yes",H4410*CALCULATIONS!$B$3,0)</f>
        <v>0</v>
      </c>
      <c r="O4410" s="4" t="n">
        <f aca="false">L4410-M4410-N4410</f>
        <v>725.7495</v>
      </c>
      <c r="P4410" s="16" t="n">
        <f aca="false">IF(L4410&gt;0,O4410/L4410,"")</f>
        <v>0.2</v>
      </c>
    </row>
    <row r="4411" customFormat="false" ht="15" hidden="false" customHeight="false" outlineLevel="0" collapsed="false">
      <c r="A4411" s="2" t="str">
        <f aca="false">RAW_DATA!A4407</f>
        <v>ORD-104406</v>
      </c>
      <c r="B4411" s="2" t="str">
        <f aca="false">RAW_DATA!B4407</f>
        <v>CUST-8406</v>
      </c>
      <c r="C4411" s="2" t="str">
        <f aca="false">RAW_DATA!C4407</f>
        <v>Women</v>
      </c>
      <c r="D4411" s="2" t="str">
        <f aca="false">RAW_DATA!D4407</f>
        <v>WOM-SCARF-001</v>
      </c>
      <c r="E4411" s="14" t="str">
        <f aca="false">RAW_DATA!E4407</f>
        <v>2024-07-03</v>
      </c>
      <c r="F4411" s="14" t="str">
        <f aca="false">RAW_DATA!F4407</f>
        <v>2024-07-06</v>
      </c>
      <c r="G4411" s="2" t="str">
        <f aca="false">RAW_DATA!G4407</f>
        <v>Bagmati</v>
      </c>
      <c r="H4411" s="4" t="n">
        <f aca="false">RAW_DATA!H4407</f>
        <v>9543.19</v>
      </c>
      <c r="I4411" s="5" t="n">
        <f aca="false">RAW_DATA!I4407</f>
        <v>10</v>
      </c>
      <c r="J4411" s="2" t="str">
        <f aca="false">RAW_DATA!J4407</f>
        <v>No</v>
      </c>
      <c r="K4411" s="15" t="n">
        <f aca="false">IF(AND(F4411&lt;&gt;"",E4411&lt;&gt;""),DATEVALUE(F4411)-DATEVALUE(E4411),"")</f>
        <v>3</v>
      </c>
      <c r="L4411" s="4" t="n">
        <f aca="false">H4411*(1-I4411/100)</f>
        <v>8588.871</v>
      </c>
      <c r="M4411" s="4" t="n">
        <f aca="false">H4411*CALCULATIONS!$B$2</f>
        <v>5725.914</v>
      </c>
      <c r="N4411" s="4" t="n">
        <f aca="false">IF(J4411="Yes",H4411*CALCULATIONS!$B$3,0)</f>
        <v>0</v>
      </c>
      <c r="O4411" s="4" t="n">
        <f aca="false">L4411-M4411-N4411</f>
        <v>2862.957</v>
      </c>
      <c r="P4411" s="16" t="n">
        <f aca="false">IF(L4411&gt;0,O4411/L4411,"")</f>
        <v>0.333333333333333</v>
      </c>
    </row>
    <row r="4412" customFormat="false" ht="15" hidden="false" customHeight="false" outlineLevel="0" collapsed="false">
      <c r="A4412" s="2" t="str">
        <f aca="false">RAW_DATA!A4408</f>
        <v>ORD-104407</v>
      </c>
      <c r="B4412" s="2" t="str">
        <f aca="false">RAW_DATA!B4408</f>
        <v>CUST-3186</v>
      </c>
      <c r="C4412" s="2" t="str">
        <f aca="false">RAW_DATA!C4408</f>
        <v>Men</v>
      </c>
      <c r="D4412" s="2" t="str">
        <f aca="false">RAW_DATA!D4408</f>
        <v>MEN-SHIRT-002</v>
      </c>
      <c r="E4412" s="14" t="str">
        <f aca="false">RAW_DATA!E4408</f>
        <v>2024-08-28</v>
      </c>
      <c r="F4412" s="14" t="str">
        <f aca="false">RAW_DATA!F4408</f>
        <v>2024-09-07</v>
      </c>
      <c r="G4412" s="2" t="str">
        <f aca="false">RAW_DATA!G4408</f>
        <v>Madhesh</v>
      </c>
      <c r="H4412" s="4" t="n">
        <f aca="false">RAW_DATA!H4408</f>
        <v>5390.03</v>
      </c>
      <c r="I4412" s="5" t="n">
        <f aca="false">RAW_DATA!I4408</f>
        <v>30</v>
      </c>
      <c r="J4412" s="2" t="str">
        <f aca="false">RAW_DATA!J4408</f>
        <v>No</v>
      </c>
      <c r="K4412" s="15" t="n">
        <f aca="false">IF(AND(F4412&lt;&gt;"",E4412&lt;&gt;""),DATEVALUE(F4412)-DATEVALUE(E4412),"")</f>
        <v>10</v>
      </c>
      <c r="L4412" s="4" t="n">
        <f aca="false">H4412*(1-I4412/100)</f>
        <v>3773.021</v>
      </c>
      <c r="M4412" s="4" t="n">
        <f aca="false">H4412*CALCULATIONS!$B$2</f>
        <v>3234.018</v>
      </c>
      <c r="N4412" s="4" t="n">
        <f aca="false">IF(J4412="Yes",H4412*CALCULATIONS!$B$3,0)</f>
        <v>0</v>
      </c>
      <c r="O4412" s="4" t="n">
        <f aca="false">L4412-M4412-N4412</f>
        <v>539.003</v>
      </c>
      <c r="P4412" s="16" t="n">
        <f aca="false">IF(L4412&gt;0,O4412/L4412,"")</f>
        <v>0.142857142857143</v>
      </c>
    </row>
    <row r="4413" customFormat="false" ht="15" hidden="false" customHeight="false" outlineLevel="0" collapsed="false">
      <c r="A4413" s="2" t="str">
        <f aca="false">RAW_DATA!A4409</f>
        <v>ORD-104408</v>
      </c>
      <c r="B4413" s="2" t="str">
        <f aca="false">RAW_DATA!B4409</f>
        <v>CUST-3381</v>
      </c>
      <c r="C4413" s="2" t="str">
        <f aca="false">RAW_DATA!C4409</f>
        <v>Women</v>
      </c>
      <c r="D4413" s="2" t="str">
        <f aca="false">RAW_DATA!D4409</f>
        <v>WOM-CARDIGAN-001</v>
      </c>
      <c r="E4413" s="14" t="str">
        <f aca="false">RAW_DATA!E4409</f>
        <v>2024-03-26</v>
      </c>
      <c r="F4413" s="14" t="str">
        <f aca="false">RAW_DATA!F4409</f>
        <v>2024-04-09</v>
      </c>
      <c r="G4413" s="2" t="str">
        <f aca="false">RAW_DATA!G4409</f>
        <v>Gandaki</v>
      </c>
      <c r="H4413" s="4" t="n">
        <f aca="false">RAW_DATA!H4409</f>
        <v>9777.63</v>
      </c>
      <c r="I4413" s="5" t="n">
        <f aca="false">RAW_DATA!I4409</f>
        <v>30</v>
      </c>
      <c r="J4413" s="2" t="str">
        <f aca="false">RAW_DATA!J4409</f>
        <v>No</v>
      </c>
      <c r="K4413" s="15" t="n">
        <f aca="false">IF(AND(F4413&lt;&gt;"",E4413&lt;&gt;""),DATEVALUE(F4413)-DATEVALUE(E4413),"")</f>
        <v>14</v>
      </c>
      <c r="L4413" s="4" t="n">
        <f aca="false">H4413*(1-I4413/100)</f>
        <v>6844.341</v>
      </c>
      <c r="M4413" s="4" t="n">
        <f aca="false">H4413*CALCULATIONS!$B$2</f>
        <v>5866.578</v>
      </c>
      <c r="N4413" s="4" t="n">
        <f aca="false">IF(J4413="Yes",H4413*CALCULATIONS!$B$3,0)</f>
        <v>0</v>
      </c>
      <c r="O4413" s="4" t="n">
        <f aca="false">L4413-M4413-N4413</f>
        <v>977.763</v>
      </c>
      <c r="P4413" s="16" t="n">
        <f aca="false">IF(L4413&gt;0,O4413/L4413,"")</f>
        <v>0.142857142857143</v>
      </c>
    </row>
    <row r="4414" customFormat="false" ht="15" hidden="false" customHeight="false" outlineLevel="0" collapsed="false">
      <c r="A4414" s="2" t="str">
        <f aca="false">RAW_DATA!A4410</f>
        <v>ORD-104409</v>
      </c>
      <c r="B4414" s="2" t="str">
        <f aca="false">RAW_DATA!B4410</f>
        <v>CUST-9376</v>
      </c>
      <c r="C4414" s="2" t="str">
        <f aca="false">RAW_DATA!C4410</f>
        <v>Women</v>
      </c>
      <c r="D4414" s="2" t="str">
        <f aca="false">RAW_DATA!D4410</f>
        <v>WOM-LEHENGA-001</v>
      </c>
      <c r="E4414" s="14" t="str">
        <f aca="false">RAW_DATA!E4410</f>
        <v>2024-07-18</v>
      </c>
      <c r="F4414" s="14" t="str">
        <f aca="false">RAW_DATA!F4410</f>
        <v>2024-07-26</v>
      </c>
      <c r="G4414" s="2" t="str">
        <f aca="false">RAW_DATA!G4410</f>
        <v>Bagmati</v>
      </c>
      <c r="H4414" s="4" t="n">
        <f aca="false">RAW_DATA!H4410</f>
        <v>11337.9</v>
      </c>
      <c r="I4414" s="5" t="n">
        <f aca="false">RAW_DATA!I4410</f>
        <v>20</v>
      </c>
      <c r="J4414" s="2" t="str">
        <f aca="false">RAW_DATA!J4410</f>
        <v>No</v>
      </c>
      <c r="K4414" s="15" t="n">
        <f aca="false">IF(AND(F4414&lt;&gt;"",E4414&lt;&gt;""),DATEVALUE(F4414)-DATEVALUE(E4414),"")</f>
        <v>8</v>
      </c>
      <c r="L4414" s="4" t="n">
        <f aca="false">H4414*(1-I4414/100)</f>
        <v>9070.32</v>
      </c>
      <c r="M4414" s="4" t="n">
        <f aca="false">H4414*CALCULATIONS!$B$2</f>
        <v>6802.74</v>
      </c>
      <c r="N4414" s="4" t="n">
        <f aca="false">IF(J4414="Yes",H4414*CALCULATIONS!$B$3,0)</f>
        <v>0</v>
      </c>
      <c r="O4414" s="4" t="n">
        <f aca="false">L4414-M4414-N4414</f>
        <v>2267.58</v>
      </c>
      <c r="P4414" s="16" t="n">
        <f aca="false">IF(L4414&gt;0,O4414/L4414,"")</f>
        <v>0.25</v>
      </c>
    </row>
    <row r="4415" customFormat="false" ht="15" hidden="false" customHeight="false" outlineLevel="0" collapsed="false">
      <c r="A4415" s="2" t="str">
        <f aca="false">RAW_DATA!A4411</f>
        <v>ORD-104410</v>
      </c>
      <c r="B4415" s="2" t="str">
        <f aca="false">RAW_DATA!B4411</f>
        <v>CUST-3946</v>
      </c>
      <c r="C4415" s="2" t="str">
        <f aca="false">RAW_DATA!C4411</f>
        <v>Kids</v>
      </c>
      <c r="D4415" s="2" t="str">
        <f aca="false">RAW_DATA!D4411</f>
        <v>KID-SHORTS-001</v>
      </c>
      <c r="E4415" s="14" t="str">
        <f aca="false">RAW_DATA!E4411</f>
        <v>2024-05-08</v>
      </c>
      <c r="F4415" s="14" t="str">
        <f aca="false">RAW_DATA!F4411</f>
        <v>2024-05-13</v>
      </c>
      <c r="G4415" s="2" t="str">
        <f aca="false">RAW_DATA!G4411</f>
        <v>Gandaki</v>
      </c>
      <c r="H4415" s="4" t="n">
        <f aca="false">RAW_DATA!H4411</f>
        <v>14399.46</v>
      </c>
      <c r="I4415" s="5" t="n">
        <f aca="false">RAW_DATA!I4411</f>
        <v>15</v>
      </c>
      <c r="J4415" s="2" t="str">
        <f aca="false">RAW_DATA!J4411</f>
        <v>No</v>
      </c>
      <c r="K4415" s="15" t="n">
        <f aca="false">IF(AND(F4415&lt;&gt;"",E4415&lt;&gt;""),DATEVALUE(F4415)-DATEVALUE(E4415),"")</f>
        <v>5</v>
      </c>
      <c r="L4415" s="4" t="n">
        <f aca="false">H4415*(1-I4415/100)</f>
        <v>12239.541</v>
      </c>
      <c r="M4415" s="4" t="n">
        <f aca="false">H4415*CALCULATIONS!$B$2</f>
        <v>8639.676</v>
      </c>
      <c r="N4415" s="4" t="n">
        <f aca="false">IF(J4415="Yes",H4415*CALCULATIONS!$B$3,0)</f>
        <v>0</v>
      </c>
      <c r="O4415" s="4" t="n">
        <f aca="false">L4415-M4415-N4415</f>
        <v>3599.865</v>
      </c>
      <c r="P4415" s="16" t="n">
        <f aca="false">IF(L4415&gt;0,O4415/L4415,"")</f>
        <v>0.294117647058824</v>
      </c>
    </row>
    <row r="4416" customFormat="false" ht="15" hidden="false" customHeight="false" outlineLevel="0" collapsed="false">
      <c r="A4416" s="2" t="str">
        <f aca="false">RAW_DATA!A4412</f>
        <v>ORD-104411</v>
      </c>
      <c r="B4416" s="2" t="str">
        <f aca="false">RAW_DATA!B4412</f>
        <v>CUST-8693</v>
      </c>
      <c r="C4416" s="2" t="str">
        <f aca="false">RAW_DATA!C4412</f>
        <v>Kids</v>
      </c>
      <c r="D4416" s="2" t="str">
        <f aca="false">RAW_DATA!D4412</f>
        <v>KID-DRESS-001</v>
      </c>
      <c r="E4416" s="14" t="str">
        <f aca="false">RAW_DATA!E4412</f>
        <v>2024-10-11</v>
      </c>
      <c r="F4416" s="14" t="str">
        <f aca="false">RAW_DATA!F4412</f>
        <v>2024-10-15</v>
      </c>
      <c r="G4416" s="2" t="str">
        <f aca="false">RAW_DATA!G4412</f>
        <v>Gandaki</v>
      </c>
      <c r="H4416" s="4" t="n">
        <f aca="false">RAW_DATA!H4412</f>
        <v>3532.21</v>
      </c>
      <c r="I4416" s="5" t="n">
        <f aca="false">RAW_DATA!I4412</f>
        <v>0</v>
      </c>
      <c r="J4416" s="2" t="str">
        <f aca="false">RAW_DATA!J4412</f>
        <v>No</v>
      </c>
      <c r="K4416" s="15" t="n">
        <f aca="false">IF(AND(F4416&lt;&gt;"",E4416&lt;&gt;""),DATEVALUE(F4416)-DATEVALUE(E4416),"")</f>
        <v>4</v>
      </c>
      <c r="L4416" s="4" t="n">
        <f aca="false">H4416*(1-I4416/100)</f>
        <v>3532.21</v>
      </c>
      <c r="M4416" s="4" t="n">
        <f aca="false">H4416*CALCULATIONS!$B$2</f>
        <v>2119.326</v>
      </c>
      <c r="N4416" s="4" t="n">
        <f aca="false">IF(J4416="Yes",H4416*CALCULATIONS!$B$3,0)</f>
        <v>0</v>
      </c>
      <c r="O4416" s="4" t="n">
        <f aca="false">L4416-M4416-N4416</f>
        <v>1412.884</v>
      </c>
      <c r="P4416" s="16" t="n">
        <f aca="false">IF(L4416&gt;0,O4416/L4416,"")</f>
        <v>0.4</v>
      </c>
    </row>
    <row r="4417" customFormat="false" ht="15" hidden="false" customHeight="false" outlineLevel="0" collapsed="false">
      <c r="A4417" s="2" t="str">
        <f aca="false">RAW_DATA!A4413</f>
        <v>ORD-104412</v>
      </c>
      <c r="B4417" s="2" t="str">
        <f aca="false">RAW_DATA!B4413</f>
        <v>CUST-4100</v>
      </c>
      <c r="C4417" s="2" t="str">
        <f aca="false">RAW_DATA!C4413</f>
        <v>Women</v>
      </c>
      <c r="D4417" s="2" t="str">
        <f aca="false">RAW_DATA!D4413</f>
        <v>WOM-SUIT-001</v>
      </c>
      <c r="E4417" s="14" t="str">
        <f aca="false">RAW_DATA!E4413</f>
        <v>2024-09-26</v>
      </c>
      <c r="F4417" s="14" t="str">
        <f aca="false">RAW_DATA!F4413</f>
        <v>2024-09-28</v>
      </c>
      <c r="G4417" s="2" t="str">
        <f aca="false">RAW_DATA!G4413</f>
        <v>Lumbini</v>
      </c>
      <c r="H4417" s="4" t="n">
        <f aca="false">RAW_DATA!H4413</f>
        <v>3188.6</v>
      </c>
      <c r="I4417" s="5" t="n">
        <f aca="false">RAW_DATA!I4413</f>
        <v>25</v>
      </c>
      <c r="J4417" s="2" t="str">
        <f aca="false">RAW_DATA!J4413</f>
        <v>No</v>
      </c>
      <c r="K4417" s="15" t="n">
        <f aca="false">IF(AND(F4417&lt;&gt;"",E4417&lt;&gt;""),DATEVALUE(F4417)-DATEVALUE(E4417),"")</f>
        <v>2</v>
      </c>
      <c r="L4417" s="4" t="n">
        <f aca="false">H4417*(1-I4417/100)</f>
        <v>2391.45</v>
      </c>
      <c r="M4417" s="4" t="n">
        <f aca="false">H4417*CALCULATIONS!$B$2</f>
        <v>1913.16</v>
      </c>
      <c r="N4417" s="4" t="n">
        <f aca="false">IF(J4417="Yes",H4417*CALCULATIONS!$B$3,0)</f>
        <v>0</v>
      </c>
      <c r="O4417" s="4" t="n">
        <f aca="false">L4417-M4417-N4417</f>
        <v>478.29</v>
      </c>
      <c r="P4417" s="16" t="n">
        <f aca="false">IF(L4417&gt;0,O4417/L4417,"")</f>
        <v>0.2</v>
      </c>
    </row>
    <row r="4418" customFormat="false" ht="15" hidden="false" customHeight="false" outlineLevel="0" collapsed="false">
      <c r="A4418" s="2" t="str">
        <f aca="false">RAW_DATA!A4414</f>
        <v>ORD-104413</v>
      </c>
      <c r="B4418" s="2" t="str">
        <f aca="false">RAW_DATA!B4414</f>
        <v>CUST-3878</v>
      </c>
      <c r="C4418" s="2" t="str">
        <f aca="false">RAW_DATA!C4414</f>
        <v>Kids</v>
      </c>
      <c r="D4418" s="2" t="str">
        <f aca="false">RAW_DATA!D4414</f>
        <v>KID-KURTA-001</v>
      </c>
      <c r="E4418" s="14" t="str">
        <f aca="false">RAW_DATA!E4414</f>
        <v>2024-05-23</v>
      </c>
      <c r="F4418" s="14" t="str">
        <f aca="false">RAW_DATA!F4414</f>
        <v>2024-05-25</v>
      </c>
      <c r="G4418" s="2" t="str">
        <f aca="false">RAW_DATA!G4414</f>
        <v>Bagmati</v>
      </c>
      <c r="H4418" s="4" t="n">
        <f aca="false">RAW_DATA!H4414</f>
        <v>8792.71</v>
      </c>
      <c r="I4418" s="5" t="n">
        <f aca="false">RAW_DATA!I4414</f>
        <v>25</v>
      </c>
      <c r="J4418" s="2" t="str">
        <f aca="false">RAW_DATA!J4414</f>
        <v>No</v>
      </c>
      <c r="K4418" s="15" t="n">
        <f aca="false">IF(AND(F4418&lt;&gt;"",E4418&lt;&gt;""),DATEVALUE(F4418)-DATEVALUE(E4418),"")</f>
        <v>2</v>
      </c>
      <c r="L4418" s="4" t="n">
        <f aca="false">H4418*(1-I4418/100)</f>
        <v>6594.5325</v>
      </c>
      <c r="M4418" s="4" t="n">
        <f aca="false">H4418*CALCULATIONS!$B$2</f>
        <v>5275.626</v>
      </c>
      <c r="N4418" s="4" t="n">
        <f aca="false">IF(J4418="Yes",H4418*CALCULATIONS!$B$3,0)</f>
        <v>0</v>
      </c>
      <c r="O4418" s="4" t="n">
        <f aca="false">L4418-M4418-N4418</f>
        <v>1318.9065</v>
      </c>
      <c r="P4418" s="16" t="n">
        <f aca="false">IF(L4418&gt;0,O4418/L4418,"")</f>
        <v>0.2</v>
      </c>
    </row>
    <row r="4419" customFormat="false" ht="15" hidden="false" customHeight="false" outlineLevel="0" collapsed="false">
      <c r="A4419" s="2" t="str">
        <f aca="false">RAW_DATA!A4415</f>
        <v>ORD-104414</v>
      </c>
      <c r="B4419" s="2" t="str">
        <f aca="false">RAW_DATA!B4415</f>
        <v>CUST-5107</v>
      </c>
      <c r="C4419" s="2" t="str">
        <f aca="false">RAW_DATA!C4415</f>
        <v>Kids</v>
      </c>
      <c r="D4419" s="2" t="str">
        <f aca="false">RAW_DATA!D4415</f>
        <v>KID-DRESS-001</v>
      </c>
      <c r="E4419" s="14" t="str">
        <f aca="false">RAW_DATA!E4415</f>
        <v>2024-07-19</v>
      </c>
      <c r="F4419" s="14" t="str">
        <f aca="false">RAW_DATA!F4415</f>
        <v>2024-07-22</v>
      </c>
      <c r="G4419" s="2" t="str">
        <f aca="false">RAW_DATA!G4415</f>
        <v>Bagmati</v>
      </c>
      <c r="H4419" s="4" t="n">
        <f aca="false">RAW_DATA!H4415</f>
        <v>10609.5</v>
      </c>
      <c r="I4419" s="5" t="n">
        <f aca="false">RAW_DATA!I4415</f>
        <v>30</v>
      </c>
      <c r="J4419" s="2" t="str">
        <f aca="false">RAW_DATA!J4415</f>
        <v>No</v>
      </c>
      <c r="K4419" s="15" t="n">
        <f aca="false">IF(AND(F4419&lt;&gt;"",E4419&lt;&gt;""),DATEVALUE(F4419)-DATEVALUE(E4419),"")</f>
        <v>3</v>
      </c>
      <c r="L4419" s="4" t="n">
        <f aca="false">H4419*(1-I4419/100)</f>
        <v>7426.65</v>
      </c>
      <c r="M4419" s="4" t="n">
        <f aca="false">H4419*CALCULATIONS!$B$2</f>
        <v>6365.7</v>
      </c>
      <c r="N4419" s="4" t="n">
        <f aca="false">IF(J4419="Yes",H4419*CALCULATIONS!$B$3,0)</f>
        <v>0</v>
      </c>
      <c r="O4419" s="4" t="n">
        <f aca="false">L4419-M4419-N4419</f>
        <v>1060.95</v>
      </c>
      <c r="P4419" s="16" t="n">
        <f aca="false">IF(L4419&gt;0,O4419/L4419,"")</f>
        <v>0.142857142857143</v>
      </c>
    </row>
    <row r="4420" customFormat="false" ht="15" hidden="false" customHeight="false" outlineLevel="0" collapsed="false">
      <c r="A4420" s="2" t="str">
        <f aca="false">RAW_DATA!A4416</f>
        <v>ORD-104415</v>
      </c>
      <c r="B4420" s="2" t="str">
        <f aca="false">RAW_DATA!B4416</f>
        <v>CUST-3690</v>
      </c>
      <c r="C4420" s="2" t="str">
        <f aca="false">RAW_DATA!C4416</f>
        <v>Kids</v>
      </c>
      <c r="D4420" s="2" t="str">
        <f aca="false">RAW_DATA!D4416</f>
        <v>KID-FROCK-001</v>
      </c>
      <c r="E4420" s="14" t="str">
        <f aca="false">RAW_DATA!E4416</f>
        <v>2024-07-07</v>
      </c>
      <c r="F4420" s="14" t="str">
        <f aca="false">RAW_DATA!F4416</f>
        <v>2024-07-11</v>
      </c>
      <c r="G4420" s="2" t="str">
        <f aca="false">RAW_DATA!G4416</f>
        <v>Sudurpashchim</v>
      </c>
      <c r="H4420" s="4" t="n">
        <f aca="false">RAW_DATA!H4416</f>
        <v>4481.33</v>
      </c>
      <c r="I4420" s="5" t="n">
        <f aca="false">RAW_DATA!I4416</f>
        <v>10</v>
      </c>
      <c r="J4420" s="2" t="str">
        <f aca="false">RAW_DATA!J4416</f>
        <v>No</v>
      </c>
      <c r="K4420" s="15" t="n">
        <f aca="false">IF(AND(F4420&lt;&gt;"",E4420&lt;&gt;""),DATEVALUE(F4420)-DATEVALUE(E4420),"")</f>
        <v>4</v>
      </c>
      <c r="L4420" s="4" t="n">
        <f aca="false">H4420*(1-I4420/100)</f>
        <v>4033.197</v>
      </c>
      <c r="M4420" s="4" t="n">
        <f aca="false">H4420*CALCULATIONS!$B$2</f>
        <v>2688.798</v>
      </c>
      <c r="N4420" s="4" t="n">
        <f aca="false">IF(J4420="Yes",H4420*CALCULATIONS!$B$3,0)</f>
        <v>0</v>
      </c>
      <c r="O4420" s="4" t="n">
        <f aca="false">L4420-M4420-N4420</f>
        <v>1344.399</v>
      </c>
      <c r="P4420" s="16" t="n">
        <f aca="false">IF(L4420&gt;0,O4420/L4420,"")</f>
        <v>0.333333333333333</v>
      </c>
    </row>
    <row r="4421" customFormat="false" ht="15" hidden="false" customHeight="false" outlineLevel="0" collapsed="false">
      <c r="A4421" s="2" t="str">
        <f aca="false">RAW_DATA!A4417</f>
        <v>ORD-104416</v>
      </c>
      <c r="B4421" s="2" t="str">
        <f aca="false">RAW_DATA!B4417</f>
        <v>CUST-7591</v>
      </c>
      <c r="C4421" s="2" t="str">
        <f aca="false">RAW_DATA!C4417</f>
        <v>Men</v>
      </c>
      <c r="D4421" s="2" t="str">
        <f aca="false">RAW_DATA!D4417</f>
        <v>MEN-CHINO-001</v>
      </c>
      <c r="E4421" s="14" t="str">
        <f aca="false">RAW_DATA!E4417</f>
        <v>2024-01-02</v>
      </c>
      <c r="F4421" s="14" t="str">
        <f aca="false">RAW_DATA!F4417</f>
        <v>2024-01-04</v>
      </c>
      <c r="G4421" s="2" t="str">
        <f aca="false">RAW_DATA!G4417</f>
        <v>Karnali</v>
      </c>
      <c r="H4421" s="4" t="n">
        <f aca="false">RAW_DATA!H4417</f>
        <v>1740.3</v>
      </c>
      <c r="I4421" s="5" t="n">
        <f aca="false">RAW_DATA!I4417</f>
        <v>5</v>
      </c>
      <c r="J4421" s="2" t="str">
        <f aca="false">RAW_DATA!J4417</f>
        <v>No</v>
      </c>
      <c r="K4421" s="15" t="n">
        <f aca="false">IF(AND(F4421&lt;&gt;"",E4421&lt;&gt;""),DATEVALUE(F4421)-DATEVALUE(E4421),"")</f>
        <v>2</v>
      </c>
      <c r="L4421" s="4" t="n">
        <f aca="false">H4421*(1-I4421/100)</f>
        <v>1653.285</v>
      </c>
      <c r="M4421" s="4" t="n">
        <f aca="false">H4421*CALCULATIONS!$B$2</f>
        <v>1044.18</v>
      </c>
      <c r="N4421" s="4" t="n">
        <f aca="false">IF(J4421="Yes",H4421*CALCULATIONS!$B$3,0)</f>
        <v>0</v>
      </c>
      <c r="O4421" s="4" t="n">
        <f aca="false">L4421-M4421-N4421</f>
        <v>609.105</v>
      </c>
      <c r="P4421" s="16" t="n">
        <f aca="false">IF(L4421&gt;0,O4421/L4421,"")</f>
        <v>0.368421052631579</v>
      </c>
    </row>
    <row r="4422" customFormat="false" ht="15" hidden="false" customHeight="false" outlineLevel="0" collapsed="false">
      <c r="A4422" s="2" t="str">
        <f aca="false">RAW_DATA!A4418</f>
        <v>ORD-104417</v>
      </c>
      <c r="B4422" s="2" t="str">
        <f aca="false">RAW_DATA!B4418</f>
        <v>CUST-5960</v>
      </c>
      <c r="C4422" s="2" t="str">
        <f aca="false">RAW_DATA!C4418</f>
        <v>Men</v>
      </c>
      <c r="D4422" s="2" t="str">
        <f aca="false">RAW_DATA!D4418</f>
        <v>MEN-JEANS-002</v>
      </c>
      <c r="E4422" s="14" t="str">
        <f aca="false">RAW_DATA!E4418</f>
        <v>2024-08-08</v>
      </c>
      <c r="F4422" s="14" t="str">
        <f aca="false">RAW_DATA!F4418</f>
        <v>2024-08-13</v>
      </c>
      <c r="G4422" s="2" t="str">
        <f aca="false">RAW_DATA!G4418</f>
        <v>Sudurpashchim</v>
      </c>
      <c r="H4422" s="4" t="n">
        <f aca="false">RAW_DATA!H4418</f>
        <v>7823.75</v>
      </c>
      <c r="I4422" s="5" t="n">
        <f aca="false">RAW_DATA!I4418</f>
        <v>5</v>
      </c>
      <c r="J4422" s="2" t="str">
        <f aca="false">RAW_DATA!J4418</f>
        <v>No</v>
      </c>
      <c r="K4422" s="15" t="n">
        <f aca="false">IF(AND(F4422&lt;&gt;"",E4422&lt;&gt;""),DATEVALUE(F4422)-DATEVALUE(E4422),"")</f>
        <v>5</v>
      </c>
      <c r="L4422" s="4" t="n">
        <f aca="false">H4422*(1-I4422/100)</f>
        <v>7432.5625</v>
      </c>
      <c r="M4422" s="4" t="n">
        <f aca="false">H4422*CALCULATIONS!$B$2</f>
        <v>4694.25</v>
      </c>
      <c r="N4422" s="4" t="n">
        <f aca="false">IF(J4422="Yes",H4422*CALCULATIONS!$B$3,0)</f>
        <v>0</v>
      </c>
      <c r="O4422" s="4" t="n">
        <f aca="false">L4422-M4422-N4422</f>
        <v>2738.3125</v>
      </c>
      <c r="P4422" s="16" t="n">
        <f aca="false">IF(L4422&gt;0,O4422/L4422,"")</f>
        <v>0.368421052631579</v>
      </c>
    </row>
    <row r="4423" customFormat="false" ht="15" hidden="false" customHeight="false" outlineLevel="0" collapsed="false">
      <c r="A4423" s="2" t="str">
        <f aca="false">RAW_DATA!A4419</f>
        <v>ORD-104418</v>
      </c>
      <c r="B4423" s="2" t="str">
        <f aca="false">RAW_DATA!B4419</f>
        <v>CUST-2642</v>
      </c>
      <c r="C4423" s="2" t="str">
        <f aca="false">RAW_DATA!C4419</f>
        <v>Kids</v>
      </c>
      <c r="D4423" s="2" t="str">
        <f aca="false">RAW_DATA!D4419</f>
        <v>KID-TSHIRT-001</v>
      </c>
      <c r="E4423" s="14" t="str">
        <f aca="false">RAW_DATA!E4419</f>
        <v>2024-10-06</v>
      </c>
      <c r="F4423" s="14" t="str">
        <f aca="false">RAW_DATA!F4419</f>
        <v>2024-10-19</v>
      </c>
      <c r="G4423" s="2" t="str">
        <f aca="false">RAW_DATA!G4419</f>
        <v>Madhesh</v>
      </c>
      <c r="H4423" s="4" t="n">
        <f aca="false">RAW_DATA!H4419</f>
        <v>8903.79</v>
      </c>
      <c r="I4423" s="5" t="n">
        <f aca="false">RAW_DATA!I4419</f>
        <v>15</v>
      </c>
      <c r="J4423" s="2" t="str">
        <f aca="false">RAW_DATA!J4419</f>
        <v>No</v>
      </c>
      <c r="K4423" s="15" t="n">
        <f aca="false">IF(AND(F4423&lt;&gt;"",E4423&lt;&gt;""),DATEVALUE(F4423)-DATEVALUE(E4423),"")</f>
        <v>13</v>
      </c>
      <c r="L4423" s="4" t="n">
        <f aca="false">H4423*(1-I4423/100)</f>
        <v>7568.2215</v>
      </c>
      <c r="M4423" s="4" t="n">
        <f aca="false">H4423*CALCULATIONS!$B$2</f>
        <v>5342.274</v>
      </c>
      <c r="N4423" s="4" t="n">
        <f aca="false">IF(J4423="Yes",H4423*CALCULATIONS!$B$3,0)</f>
        <v>0</v>
      </c>
      <c r="O4423" s="4" t="n">
        <f aca="false">L4423-M4423-N4423</f>
        <v>2225.9475</v>
      </c>
      <c r="P4423" s="16" t="n">
        <f aca="false">IF(L4423&gt;0,O4423/L4423,"")</f>
        <v>0.294117647058824</v>
      </c>
    </row>
    <row r="4424" customFormat="false" ht="15" hidden="false" customHeight="false" outlineLevel="0" collapsed="false">
      <c r="A4424" s="2" t="str">
        <f aca="false">RAW_DATA!A4420</f>
        <v>ORD-104419</v>
      </c>
      <c r="B4424" s="2" t="str">
        <f aca="false">RAW_DATA!B4420</f>
        <v>CUST-7007</v>
      </c>
      <c r="C4424" s="2" t="str">
        <f aca="false">RAW_DATA!C4420</f>
        <v>Women</v>
      </c>
      <c r="D4424" s="2" t="str">
        <f aca="false">RAW_DATA!D4420</f>
        <v>WOM-CARDIGAN-001</v>
      </c>
      <c r="E4424" s="14" t="str">
        <f aca="false">RAW_DATA!E4420</f>
        <v>2024-02-17</v>
      </c>
      <c r="F4424" s="14" t="str">
        <f aca="false">RAW_DATA!F4420</f>
        <v>2024-02-20</v>
      </c>
      <c r="G4424" s="2" t="str">
        <f aca="false">RAW_DATA!G4420</f>
        <v>Gandaki</v>
      </c>
      <c r="H4424" s="4" t="n">
        <f aca="false">RAW_DATA!H4420</f>
        <v>9986.54</v>
      </c>
      <c r="I4424" s="5" t="n">
        <f aca="false">RAW_DATA!I4420</f>
        <v>15</v>
      </c>
      <c r="J4424" s="2" t="str">
        <f aca="false">RAW_DATA!J4420</f>
        <v>No</v>
      </c>
      <c r="K4424" s="15" t="n">
        <f aca="false">IF(AND(F4424&lt;&gt;"",E4424&lt;&gt;""),DATEVALUE(F4424)-DATEVALUE(E4424),"")</f>
        <v>3</v>
      </c>
      <c r="L4424" s="4" t="n">
        <f aca="false">H4424*(1-I4424/100)</f>
        <v>8488.559</v>
      </c>
      <c r="M4424" s="4" t="n">
        <f aca="false">H4424*CALCULATIONS!$B$2</f>
        <v>5991.924</v>
      </c>
      <c r="N4424" s="4" t="n">
        <f aca="false">IF(J4424="Yes",H4424*CALCULATIONS!$B$3,0)</f>
        <v>0</v>
      </c>
      <c r="O4424" s="4" t="n">
        <f aca="false">L4424-M4424-N4424</f>
        <v>2496.635</v>
      </c>
      <c r="P4424" s="16" t="n">
        <f aca="false">IF(L4424&gt;0,O4424/L4424,"")</f>
        <v>0.294117647058824</v>
      </c>
    </row>
    <row r="4425" customFormat="false" ht="15" hidden="false" customHeight="false" outlineLevel="0" collapsed="false">
      <c r="A4425" s="2" t="str">
        <f aca="false">RAW_DATA!A4421</f>
        <v>ORD-104420</v>
      </c>
      <c r="B4425" s="2" t="str">
        <f aca="false">RAW_DATA!B4421</f>
        <v>CUST-4445</v>
      </c>
      <c r="C4425" s="2" t="str">
        <f aca="false">RAW_DATA!C4421</f>
        <v>Men</v>
      </c>
      <c r="D4425" s="2" t="str">
        <f aca="false">RAW_DATA!D4421</f>
        <v>MEN-POLO-001</v>
      </c>
      <c r="E4425" s="14" t="str">
        <f aca="false">RAW_DATA!E4421</f>
        <v>2024-10-01</v>
      </c>
      <c r="F4425" s="14" t="str">
        <f aca="false">RAW_DATA!F4421</f>
        <v>2024-10-05</v>
      </c>
      <c r="G4425" s="2" t="str">
        <f aca="false">RAW_DATA!G4421</f>
        <v>Bagmati</v>
      </c>
      <c r="H4425" s="4" t="n">
        <f aca="false">RAW_DATA!H4421</f>
        <v>6412.85</v>
      </c>
      <c r="I4425" s="5" t="n">
        <f aca="false">RAW_DATA!I4421</f>
        <v>20</v>
      </c>
      <c r="J4425" s="2" t="str">
        <f aca="false">RAW_DATA!J4421</f>
        <v>No</v>
      </c>
      <c r="K4425" s="15" t="n">
        <f aca="false">IF(AND(F4425&lt;&gt;"",E4425&lt;&gt;""),DATEVALUE(F4425)-DATEVALUE(E4425),"")</f>
        <v>4</v>
      </c>
      <c r="L4425" s="4" t="n">
        <f aca="false">H4425*(1-I4425/100)</f>
        <v>5130.28</v>
      </c>
      <c r="M4425" s="4" t="n">
        <f aca="false">H4425*CALCULATIONS!$B$2</f>
        <v>3847.71</v>
      </c>
      <c r="N4425" s="4" t="n">
        <f aca="false">IF(J4425="Yes",H4425*CALCULATIONS!$B$3,0)</f>
        <v>0</v>
      </c>
      <c r="O4425" s="4" t="n">
        <f aca="false">L4425-M4425-N4425</f>
        <v>1282.57</v>
      </c>
      <c r="P4425" s="16" t="n">
        <f aca="false">IF(L4425&gt;0,O4425/L4425,"")</f>
        <v>0.25</v>
      </c>
    </row>
    <row r="4426" customFormat="false" ht="15" hidden="false" customHeight="false" outlineLevel="0" collapsed="false">
      <c r="A4426" s="2" t="str">
        <f aca="false">RAW_DATA!A4422</f>
        <v>ORD-104421</v>
      </c>
      <c r="B4426" s="2" t="str">
        <f aca="false">RAW_DATA!B4422</f>
        <v>CUST-3785</v>
      </c>
      <c r="C4426" s="2" t="str">
        <f aca="false">RAW_DATA!C4422</f>
        <v>Men</v>
      </c>
      <c r="D4426" s="2" t="str">
        <f aca="false">RAW_DATA!D4422</f>
        <v>MEN-POLO-001</v>
      </c>
      <c r="E4426" s="14" t="str">
        <f aca="false">RAW_DATA!E4422</f>
        <v>2024-10-02</v>
      </c>
      <c r="F4426" s="14" t="str">
        <f aca="false">RAW_DATA!F4422</f>
        <v>2024-10-05</v>
      </c>
      <c r="G4426" s="2" t="str">
        <f aca="false">RAW_DATA!G4422</f>
        <v>Bagmati</v>
      </c>
      <c r="H4426" s="4" t="n">
        <f aca="false">RAW_DATA!H4422</f>
        <v>8095.85</v>
      </c>
      <c r="I4426" s="5" t="n">
        <f aca="false">RAW_DATA!I4422</f>
        <v>25</v>
      </c>
      <c r="J4426" s="2" t="str">
        <f aca="false">RAW_DATA!J4422</f>
        <v>Yes</v>
      </c>
      <c r="K4426" s="15" t="n">
        <f aca="false">IF(AND(F4426&lt;&gt;"",E4426&lt;&gt;""),DATEVALUE(F4426)-DATEVALUE(E4426),"")</f>
        <v>3</v>
      </c>
      <c r="L4426" s="4" t="n">
        <f aca="false">H4426*(1-I4426/100)</f>
        <v>6071.8875</v>
      </c>
      <c r="M4426" s="4" t="n">
        <f aca="false">H4426*CALCULATIONS!$B$2</f>
        <v>4857.51</v>
      </c>
      <c r="N4426" s="4" t="n">
        <f aca="false">IF(J4426="Yes",H4426*CALCULATIONS!$B$3,0)</f>
        <v>1619.17</v>
      </c>
      <c r="O4426" s="4" t="n">
        <f aca="false">L4426-M4426-N4426</f>
        <v>-404.7925</v>
      </c>
      <c r="P4426" s="16" t="n">
        <f aca="false">IF(L4426&gt;0,O4426/L4426,"")</f>
        <v>-0.0666666666666666</v>
      </c>
    </row>
    <row r="4427" customFormat="false" ht="15" hidden="false" customHeight="false" outlineLevel="0" collapsed="false">
      <c r="A4427" s="2" t="str">
        <f aca="false">RAW_DATA!A4423</f>
        <v>ORD-104422</v>
      </c>
      <c r="B4427" s="2" t="str">
        <f aca="false">RAW_DATA!B4423</f>
        <v>CUST-4497</v>
      </c>
      <c r="C4427" s="2" t="str">
        <f aca="false">RAW_DATA!C4423</f>
        <v>Kids</v>
      </c>
      <c r="D4427" s="2" t="str">
        <f aca="false">RAW_DATA!D4423</f>
        <v>KID-ONESIE-001</v>
      </c>
      <c r="E4427" s="14" t="str">
        <f aca="false">RAW_DATA!E4423</f>
        <v>2024-11-29</v>
      </c>
      <c r="F4427" s="14" t="str">
        <f aca="false">RAW_DATA!F4423</f>
        <v>2024-12-06</v>
      </c>
      <c r="G4427" s="2" t="str">
        <f aca="false">RAW_DATA!G4423</f>
        <v>Madhesh</v>
      </c>
      <c r="H4427" s="4" t="n">
        <f aca="false">RAW_DATA!H4423</f>
        <v>9170.78</v>
      </c>
      <c r="I4427" s="5" t="n">
        <f aca="false">RAW_DATA!I4423</f>
        <v>20</v>
      </c>
      <c r="J4427" s="2" t="str">
        <f aca="false">RAW_DATA!J4423</f>
        <v>No</v>
      </c>
      <c r="K4427" s="15" t="n">
        <f aca="false">IF(AND(F4427&lt;&gt;"",E4427&lt;&gt;""),DATEVALUE(F4427)-DATEVALUE(E4427),"")</f>
        <v>7</v>
      </c>
      <c r="L4427" s="4" t="n">
        <f aca="false">H4427*(1-I4427/100)</f>
        <v>7336.624</v>
      </c>
      <c r="M4427" s="4" t="n">
        <f aca="false">H4427*CALCULATIONS!$B$2</f>
        <v>5502.468</v>
      </c>
      <c r="N4427" s="4" t="n">
        <f aca="false">IF(J4427="Yes",H4427*CALCULATIONS!$B$3,0)</f>
        <v>0</v>
      </c>
      <c r="O4427" s="4" t="n">
        <f aca="false">L4427-M4427-N4427</f>
        <v>1834.156</v>
      </c>
      <c r="P4427" s="16" t="n">
        <f aca="false">IF(L4427&gt;0,O4427/L4427,"")</f>
        <v>0.25</v>
      </c>
    </row>
    <row r="4428" customFormat="false" ht="15" hidden="false" customHeight="false" outlineLevel="0" collapsed="false">
      <c r="A4428" s="2" t="str">
        <f aca="false">RAW_DATA!A4424</f>
        <v>ORD-104423</v>
      </c>
      <c r="B4428" s="2" t="str">
        <f aca="false">RAW_DATA!B4424</f>
        <v>CUST-8685</v>
      </c>
      <c r="C4428" s="2" t="str">
        <f aca="false">RAW_DATA!C4424</f>
        <v>Men</v>
      </c>
      <c r="D4428" s="2" t="str">
        <f aca="false">RAW_DATA!D4424</f>
        <v>MEN-SHIRT-002</v>
      </c>
      <c r="E4428" s="14" t="str">
        <f aca="false">RAW_DATA!E4424</f>
        <v>2024-10-10</v>
      </c>
      <c r="F4428" s="14" t="str">
        <f aca="false">RAW_DATA!F4424</f>
        <v>2024-10-14</v>
      </c>
      <c r="G4428" s="2" t="str">
        <f aca="false">RAW_DATA!G4424</f>
        <v>Madhesh</v>
      </c>
      <c r="H4428" s="4" t="n">
        <f aca="false">RAW_DATA!H4424</f>
        <v>738.47</v>
      </c>
      <c r="I4428" s="5" t="n">
        <f aca="false">RAW_DATA!I4424</f>
        <v>5</v>
      </c>
      <c r="J4428" s="2" t="str">
        <f aca="false">RAW_DATA!J4424</f>
        <v>Yes</v>
      </c>
      <c r="K4428" s="15" t="n">
        <f aca="false">IF(AND(F4428&lt;&gt;"",E4428&lt;&gt;""),DATEVALUE(F4428)-DATEVALUE(E4428),"")</f>
        <v>4</v>
      </c>
      <c r="L4428" s="4" t="n">
        <f aca="false">H4428*(1-I4428/100)</f>
        <v>701.5465</v>
      </c>
      <c r="M4428" s="4" t="n">
        <f aca="false">H4428*CALCULATIONS!$B$2</f>
        <v>443.082</v>
      </c>
      <c r="N4428" s="4" t="n">
        <f aca="false">IF(J4428="Yes",H4428*CALCULATIONS!$B$3,0)</f>
        <v>147.694</v>
      </c>
      <c r="O4428" s="4" t="n">
        <f aca="false">L4428-M4428-N4428</f>
        <v>110.7705</v>
      </c>
      <c r="P4428" s="16" t="n">
        <f aca="false">IF(L4428&gt;0,O4428/L4428,"")</f>
        <v>0.157894736842105</v>
      </c>
    </row>
    <row r="4429" customFormat="false" ht="15" hidden="false" customHeight="false" outlineLevel="0" collapsed="false">
      <c r="A4429" s="2" t="str">
        <f aca="false">RAW_DATA!A4425</f>
        <v>ORD-104424</v>
      </c>
      <c r="B4429" s="2" t="str">
        <f aca="false">RAW_DATA!B4425</f>
        <v>CUST-7639</v>
      </c>
      <c r="C4429" s="2" t="str">
        <f aca="false">RAW_DATA!C4425</f>
        <v>Men</v>
      </c>
      <c r="D4429" s="2" t="str">
        <f aca="false">RAW_DATA!D4425</f>
        <v>MEN-POLO-001</v>
      </c>
      <c r="E4429" s="14" t="str">
        <f aca="false">RAW_DATA!E4425</f>
        <v>2024-01-08</v>
      </c>
      <c r="F4429" s="14" t="str">
        <f aca="false">RAW_DATA!F4425</f>
        <v>2024-01-12</v>
      </c>
      <c r="G4429" s="2" t="str">
        <f aca="false">RAW_DATA!G4425</f>
        <v>Sudurpashchim</v>
      </c>
      <c r="H4429" s="4" t="n">
        <f aca="false">RAW_DATA!H4425</f>
        <v>7955.17</v>
      </c>
      <c r="I4429" s="5" t="n">
        <f aca="false">RAW_DATA!I4425</f>
        <v>5</v>
      </c>
      <c r="J4429" s="2" t="str">
        <f aca="false">RAW_DATA!J4425</f>
        <v>No</v>
      </c>
      <c r="K4429" s="15" t="n">
        <f aca="false">IF(AND(F4429&lt;&gt;"",E4429&lt;&gt;""),DATEVALUE(F4429)-DATEVALUE(E4429),"")</f>
        <v>4</v>
      </c>
      <c r="L4429" s="4" t="n">
        <f aca="false">H4429*(1-I4429/100)</f>
        <v>7557.4115</v>
      </c>
      <c r="M4429" s="4" t="n">
        <f aca="false">H4429*CALCULATIONS!$B$2</f>
        <v>4773.102</v>
      </c>
      <c r="N4429" s="4" t="n">
        <f aca="false">IF(J4429="Yes",H4429*CALCULATIONS!$B$3,0)</f>
        <v>0</v>
      </c>
      <c r="O4429" s="4" t="n">
        <f aca="false">L4429-M4429-N4429</f>
        <v>2784.3095</v>
      </c>
      <c r="P4429" s="16" t="n">
        <f aca="false">IF(L4429&gt;0,O4429/L4429,"")</f>
        <v>0.368421052631579</v>
      </c>
    </row>
    <row r="4430" customFormat="false" ht="15" hidden="false" customHeight="false" outlineLevel="0" collapsed="false">
      <c r="A4430" s="2" t="str">
        <f aca="false">RAW_DATA!A4426</f>
        <v>ORD-104425</v>
      </c>
      <c r="B4430" s="2" t="str">
        <f aca="false">RAW_DATA!B4426</f>
        <v>CUST-2479</v>
      </c>
      <c r="C4430" s="2" t="str">
        <f aca="false">RAW_DATA!C4426</f>
        <v>Men</v>
      </c>
      <c r="D4430" s="2" t="str">
        <f aca="false">RAW_DATA!D4426</f>
        <v>MEN-SHIRT-001</v>
      </c>
      <c r="E4430" s="14" t="str">
        <f aca="false">RAW_DATA!E4426</f>
        <v>2024-12-07</v>
      </c>
      <c r="F4430" s="14" t="str">
        <f aca="false">RAW_DATA!F4426</f>
        <v>2024-12-13</v>
      </c>
      <c r="G4430" s="2" t="str">
        <f aca="false">RAW_DATA!G4426</f>
        <v>Gandaki</v>
      </c>
      <c r="H4430" s="4" t="n">
        <f aca="false">RAW_DATA!H4426</f>
        <v>4617.74</v>
      </c>
      <c r="I4430" s="5" t="n">
        <f aca="false">RAW_DATA!I4426</f>
        <v>30</v>
      </c>
      <c r="J4430" s="2" t="str">
        <f aca="false">RAW_DATA!J4426</f>
        <v>No</v>
      </c>
      <c r="K4430" s="15" t="n">
        <f aca="false">IF(AND(F4430&lt;&gt;"",E4430&lt;&gt;""),DATEVALUE(F4430)-DATEVALUE(E4430),"")</f>
        <v>6</v>
      </c>
      <c r="L4430" s="4" t="n">
        <f aca="false">H4430*(1-I4430/100)</f>
        <v>3232.418</v>
      </c>
      <c r="M4430" s="4" t="n">
        <f aca="false">H4430*CALCULATIONS!$B$2</f>
        <v>2770.644</v>
      </c>
      <c r="N4430" s="4" t="n">
        <f aca="false">IF(J4430="Yes",H4430*CALCULATIONS!$B$3,0)</f>
        <v>0</v>
      </c>
      <c r="O4430" s="4" t="n">
        <f aca="false">L4430-M4430-N4430</f>
        <v>461.774</v>
      </c>
      <c r="P4430" s="16" t="n">
        <f aca="false">IF(L4430&gt;0,O4430/L4430,"")</f>
        <v>0.142857142857143</v>
      </c>
    </row>
    <row r="4431" customFormat="false" ht="15" hidden="false" customHeight="false" outlineLevel="0" collapsed="false">
      <c r="A4431" s="2" t="str">
        <f aca="false">RAW_DATA!A4427</f>
        <v>ORD-104426</v>
      </c>
      <c r="B4431" s="2" t="str">
        <f aca="false">RAW_DATA!B4427</f>
        <v>CUST-2000</v>
      </c>
      <c r="C4431" s="2" t="str">
        <f aca="false">RAW_DATA!C4427</f>
        <v>Women</v>
      </c>
      <c r="D4431" s="2" t="str">
        <f aca="false">RAW_DATA!D4427</f>
        <v>WOM-TOP-001</v>
      </c>
      <c r="E4431" s="14" t="str">
        <f aca="false">RAW_DATA!E4427</f>
        <v>2024-12-14</v>
      </c>
      <c r="F4431" s="14" t="str">
        <f aca="false">RAW_DATA!F4427</f>
        <v>2024-12-15</v>
      </c>
      <c r="G4431" s="2" t="str">
        <f aca="false">RAW_DATA!G4427</f>
        <v>Bagmati</v>
      </c>
      <c r="H4431" s="4" t="n">
        <f aca="false">RAW_DATA!H4427</f>
        <v>10756.78</v>
      </c>
      <c r="I4431" s="5" t="n">
        <f aca="false">RAW_DATA!I4427</f>
        <v>25</v>
      </c>
      <c r="J4431" s="2" t="str">
        <f aca="false">RAW_DATA!J4427</f>
        <v>No</v>
      </c>
      <c r="K4431" s="15" t="n">
        <f aca="false">IF(AND(F4431&lt;&gt;"",E4431&lt;&gt;""),DATEVALUE(F4431)-DATEVALUE(E4431),"")</f>
        <v>1</v>
      </c>
      <c r="L4431" s="4" t="n">
        <f aca="false">H4431*(1-I4431/100)</f>
        <v>8067.585</v>
      </c>
      <c r="M4431" s="4" t="n">
        <f aca="false">H4431*CALCULATIONS!$B$2</f>
        <v>6454.068</v>
      </c>
      <c r="N4431" s="4" t="n">
        <f aca="false">IF(J4431="Yes",H4431*CALCULATIONS!$B$3,0)</f>
        <v>0</v>
      </c>
      <c r="O4431" s="4" t="n">
        <f aca="false">L4431-M4431-N4431</f>
        <v>1613.517</v>
      </c>
      <c r="P4431" s="16" t="n">
        <f aca="false">IF(L4431&gt;0,O4431/L4431,"")</f>
        <v>0.2</v>
      </c>
    </row>
    <row r="4432" customFormat="false" ht="15" hidden="false" customHeight="false" outlineLevel="0" collapsed="false">
      <c r="A4432" s="2" t="str">
        <f aca="false">RAW_DATA!A4428</f>
        <v>ORD-104427</v>
      </c>
      <c r="B4432" s="2" t="str">
        <f aca="false">RAW_DATA!B4428</f>
        <v>CUST-3354</v>
      </c>
      <c r="C4432" s="2" t="str">
        <f aca="false">RAW_DATA!C4428</f>
        <v>Women</v>
      </c>
      <c r="D4432" s="2" t="str">
        <f aca="false">RAW_DATA!D4428</f>
        <v>WOM-SAREE-001</v>
      </c>
      <c r="E4432" s="14" t="str">
        <f aca="false">RAW_DATA!E4428</f>
        <v>2024-08-08</v>
      </c>
      <c r="F4432" s="14" t="str">
        <f aca="false">RAW_DATA!F4428</f>
        <v>2024-08-11</v>
      </c>
      <c r="G4432" s="2" t="str">
        <f aca="false">RAW_DATA!G4428</f>
        <v>Madhesh</v>
      </c>
      <c r="H4432" s="4" t="n">
        <f aca="false">RAW_DATA!H4428</f>
        <v>11644.75</v>
      </c>
      <c r="I4432" s="5" t="n">
        <f aca="false">RAW_DATA!I4428</f>
        <v>5</v>
      </c>
      <c r="J4432" s="2" t="str">
        <f aca="false">RAW_DATA!J4428</f>
        <v>No</v>
      </c>
      <c r="K4432" s="15" t="n">
        <f aca="false">IF(AND(F4432&lt;&gt;"",E4432&lt;&gt;""),DATEVALUE(F4432)-DATEVALUE(E4432),"")</f>
        <v>3</v>
      </c>
      <c r="L4432" s="4" t="n">
        <f aca="false">H4432*(1-I4432/100)</f>
        <v>11062.5125</v>
      </c>
      <c r="M4432" s="4" t="n">
        <f aca="false">H4432*CALCULATIONS!$B$2</f>
        <v>6986.85</v>
      </c>
      <c r="N4432" s="4" t="n">
        <f aca="false">IF(J4432="Yes",H4432*CALCULATIONS!$B$3,0)</f>
        <v>0</v>
      </c>
      <c r="O4432" s="4" t="n">
        <f aca="false">L4432-M4432-N4432</f>
        <v>4075.6625</v>
      </c>
      <c r="P4432" s="16" t="n">
        <f aca="false">IF(L4432&gt;0,O4432/L4432,"")</f>
        <v>0.368421052631579</v>
      </c>
    </row>
    <row r="4433" customFormat="false" ht="15" hidden="false" customHeight="false" outlineLevel="0" collapsed="false">
      <c r="A4433" s="2" t="str">
        <f aca="false">RAW_DATA!A4429</f>
        <v>ORD-104428</v>
      </c>
      <c r="B4433" s="2" t="str">
        <f aca="false">RAW_DATA!B4429</f>
        <v>CUST-7199</v>
      </c>
      <c r="C4433" s="2" t="str">
        <f aca="false">RAW_DATA!C4429</f>
        <v>Women</v>
      </c>
      <c r="D4433" s="2" t="str">
        <f aca="false">RAW_DATA!D4429</f>
        <v>WOM-BLOUSE-001</v>
      </c>
      <c r="E4433" s="14" t="str">
        <f aca="false">RAW_DATA!E4429</f>
        <v>2024-01-02</v>
      </c>
      <c r="F4433" s="14" t="str">
        <f aca="false">RAW_DATA!F4429</f>
        <v>2024-01-08</v>
      </c>
      <c r="G4433" s="2" t="str">
        <f aca="false">RAW_DATA!G4429</f>
        <v>Karnali</v>
      </c>
      <c r="H4433" s="4" t="n">
        <f aca="false">RAW_DATA!H4429</f>
        <v>1549.37</v>
      </c>
      <c r="I4433" s="5" t="n">
        <f aca="false">RAW_DATA!I4429</f>
        <v>10</v>
      </c>
      <c r="J4433" s="2" t="str">
        <f aca="false">RAW_DATA!J4429</f>
        <v>No</v>
      </c>
      <c r="K4433" s="15" t="n">
        <f aca="false">IF(AND(F4433&lt;&gt;"",E4433&lt;&gt;""),DATEVALUE(F4433)-DATEVALUE(E4433),"")</f>
        <v>6</v>
      </c>
      <c r="L4433" s="4" t="n">
        <f aca="false">H4433*(1-I4433/100)</f>
        <v>1394.433</v>
      </c>
      <c r="M4433" s="4" t="n">
        <f aca="false">H4433*CALCULATIONS!$B$2</f>
        <v>929.622</v>
      </c>
      <c r="N4433" s="4" t="n">
        <f aca="false">IF(J4433="Yes",H4433*CALCULATIONS!$B$3,0)</f>
        <v>0</v>
      </c>
      <c r="O4433" s="4" t="n">
        <f aca="false">L4433-M4433-N4433</f>
        <v>464.811</v>
      </c>
      <c r="P4433" s="16" t="n">
        <f aca="false">IF(L4433&gt;0,O4433/L4433,"")</f>
        <v>0.333333333333333</v>
      </c>
    </row>
    <row r="4434" customFormat="false" ht="15" hidden="false" customHeight="false" outlineLevel="0" collapsed="false">
      <c r="A4434" s="2" t="str">
        <f aca="false">RAW_DATA!A4430</f>
        <v>ORD-104429</v>
      </c>
      <c r="B4434" s="2" t="str">
        <f aca="false">RAW_DATA!B4430</f>
        <v>CUST-7995</v>
      </c>
      <c r="C4434" s="2" t="str">
        <f aca="false">RAW_DATA!C4430</f>
        <v>Men</v>
      </c>
      <c r="D4434" s="2" t="str">
        <f aca="false">RAW_DATA!D4430</f>
        <v>MEN-KURTA-001</v>
      </c>
      <c r="E4434" s="14" t="str">
        <f aca="false">RAW_DATA!E4430</f>
        <v>2024-11-20</v>
      </c>
      <c r="F4434" s="14" t="str">
        <f aca="false">RAW_DATA!F4430</f>
        <v>2024-11-21</v>
      </c>
      <c r="G4434" s="2" t="str">
        <f aca="false">RAW_DATA!G4430</f>
        <v>Madhesh</v>
      </c>
      <c r="H4434" s="4" t="n">
        <f aca="false">RAW_DATA!H4430</f>
        <v>12644.25</v>
      </c>
      <c r="I4434" s="5" t="n">
        <f aca="false">RAW_DATA!I4430</f>
        <v>30</v>
      </c>
      <c r="J4434" s="2" t="str">
        <f aca="false">RAW_DATA!J4430</f>
        <v>No</v>
      </c>
      <c r="K4434" s="15" t="n">
        <f aca="false">IF(AND(F4434&lt;&gt;"",E4434&lt;&gt;""),DATEVALUE(F4434)-DATEVALUE(E4434),"")</f>
        <v>1</v>
      </c>
      <c r="L4434" s="4" t="n">
        <f aca="false">H4434*(1-I4434/100)</f>
        <v>8850.975</v>
      </c>
      <c r="M4434" s="4" t="n">
        <f aca="false">H4434*CALCULATIONS!$B$2</f>
        <v>7586.55</v>
      </c>
      <c r="N4434" s="4" t="n">
        <f aca="false">IF(J4434="Yes",H4434*CALCULATIONS!$B$3,0)</f>
        <v>0</v>
      </c>
      <c r="O4434" s="4" t="n">
        <f aca="false">L4434-M4434-N4434</f>
        <v>1264.425</v>
      </c>
      <c r="P4434" s="16" t="n">
        <f aca="false">IF(L4434&gt;0,O4434/L4434,"")</f>
        <v>0.142857142857143</v>
      </c>
    </row>
    <row r="4435" customFormat="false" ht="15" hidden="false" customHeight="false" outlineLevel="0" collapsed="false">
      <c r="A4435" s="2" t="str">
        <f aca="false">RAW_DATA!A4431</f>
        <v>ORD-104430</v>
      </c>
      <c r="B4435" s="2" t="str">
        <f aca="false">RAW_DATA!B4431</f>
        <v>CUST-3992</v>
      </c>
      <c r="C4435" s="2" t="str">
        <f aca="false">RAW_DATA!C4431</f>
        <v>Men</v>
      </c>
      <c r="D4435" s="2" t="str">
        <f aca="false">RAW_DATA!D4431</f>
        <v>MEN-POLO-001</v>
      </c>
      <c r="E4435" s="14" t="str">
        <f aca="false">RAW_DATA!E4431</f>
        <v>2024-01-23</v>
      </c>
      <c r="F4435" s="14" t="str">
        <f aca="false">RAW_DATA!F4431</f>
        <v>2024-01-31</v>
      </c>
      <c r="G4435" s="2" t="str">
        <f aca="false">RAW_DATA!G4431</f>
        <v>Lumbini</v>
      </c>
      <c r="H4435" s="4" t="n">
        <f aca="false">RAW_DATA!H4431</f>
        <v>6511.29</v>
      </c>
      <c r="I4435" s="5" t="n">
        <f aca="false">RAW_DATA!I4431</f>
        <v>30</v>
      </c>
      <c r="J4435" s="2" t="str">
        <f aca="false">RAW_DATA!J4431</f>
        <v>No</v>
      </c>
      <c r="K4435" s="15" t="n">
        <f aca="false">IF(AND(F4435&lt;&gt;"",E4435&lt;&gt;""),DATEVALUE(F4435)-DATEVALUE(E4435),"")</f>
        <v>8</v>
      </c>
      <c r="L4435" s="4" t="n">
        <f aca="false">H4435*(1-I4435/100)</f>
        <v>4557.903</v>
      </c>
      <c r="M4435" s="4" t="n">
        <f aca="false">H4435*CALCULATIONS!$B$2</f>
        <v>3906.774</v>
      </c>
      <c r="N4435" s="4" t="n">
        <f aca="false">IF(J4435="Yes",H4435*CALCULATIONS!$B$3,0)</f>
        <v>0</v>
      </c>
      <c r="O4435" s="4" t="n">
        <f aca="false">L4435-M4435-N4435</f>
        <v>651.129</v>
      </c>
      <c r="P4435" s="16" t="n">
        <f aca="false">IF(L4435&gt;0,O4435/L4435,"")</f>
        <v>0.142857142857143</v>
      </c>
    </row>
    <row r="4436" customFormat="false" ht="15" hidden="false" customHeight="false" outlineLevel="0" collapsed="false">
      <c r="A4436" s="2" t="str">
        <f aca="false">RAW_DATA!A4432</f>
        <v>ORD-104431</v>
      </c>
      <c r="B4436" s="2" t="str">
        <f aca="false">RAW_DATA!B4432</f>
        <v>CUST-6496</v>
      </c>
      <c r="C4436" s="2" t="str">
        <f aca="false">RAW_DATA!C4432</f>
        <v>Kids</v>
      </c>
      <c r="D4436" s="2" t="str">
        <f aca="false">RAW_DATA!D4432</f>
        <v>KID-TSHIRT-001</v>
      </c>
      <c r="E4436" s="14" t="str">
        <f aca="false">RAW_DATA!E4432</f>
        <v>2024-02-23</v>
      </c>
      <c r="F4436" s="14" t="str">
        <f aca="false">RAW_DATA!F4432</f>
        <v>2024-02-28</v>
      </c>
      <c r="G4436" s="2" t="str">
        <f aca="false">RAW_DATA!G4432</f>
        <v>Bagmati</v>
      </c>
      <c r="H4436" s="4" t="n">
        <f aca="false">RAW_DATA!H4432</f>
        <v>755.02</v>
      </c>
      <c r="I4436" s="5" t="n">
        <f aca="false">RAW_DATA!I4432</f>
        <v>20</v>
      </c>
      <c r="J4436" s="2" t="str">
        <f aca="false">RAW_DATA!J4432</f>
        <v>No</v>
      </c>
      <c r="K4436" s="15" t="n">
        <f aca="false">IF(AND(F4436&lt;&gt;"",E4436&lt;&gt;""),DATEVALUE(F4436)-DATEVALUE(E4436),"")</f>
        <v>5</v>
      </c>
      <c r="L4436" s="4" t="n">
        <f aca="false">H4436*(1-I4436/100)</f>
        <v>604.016</v>
      </c>
      <c r="M4436" s="4" t="n">
        <f aca="false">H4436*CALCULATIONS!$B$2</f>
        <v>453.012</v>
      </c>
      <c r="N4436" s="4" t="n">
        <f aca="false">IF(J4436="Yes",H4436*CALCULATIONS!$B$3,0)</f>
        <v>0</v>
      </c>
      <c r="O4436" s="4" t="n">
        <f aca="false">L4436-M4436-N4436</f>
        <v>151.004</v>
      </c>
      <c r="P4436" s="16" t="n">
        <f aca="false">IF(L4436&gt;0,O4436/L4436,"")</f>
        <v>0.25</v>
      </c>
    </row>
    <row r="4437" customFormat="false" ht="15" hidden="false" customHeight="false" outlineLevel="0" collapsed="false">
      <c r="A4437" s="2" t="str">
        <f aca="false">RAW_DATA!A4433</f>
        <v>ORD-104432</v>
      </c>
      <c r="B4437" s="2" t="str">
        <f aca="false">RAW_DATA!B4433</f>
        <v>CUST-1391</v>
      </c>
      <c r="C4437" s="2" t="str">
        <f aca="false">RAW_DATA!C4433</f>
        <v>Men</v>
      </c>
      <c r="D4437" s="2" t="str">
        <f aca="false">RAW_DATA!D4433</f>
        <v>MEN-KURTA-001</v>
      </c>
      <c r="E4437" s="14" t="str">
        <f aca="false">RAW_DATA!E4433</f>
        <v>2024-03-09</v>
      </c>
      <c r="F4437" s="14" t="str">
        <f aca="false">RAW_DATA!F4433</f>
        <v>2024-03-20</v>
      </c>
      <c r="G4437" s="2" t="str">
        <f aca="false">RAW_DATA!G4433</f>
        <v>Bagmati</v>
      </c>
      <c r="H4437" s="4" t="n">
        <f aca="false">RAW_DATA!H4433</f>
        <v>10926.31</v>
      </c>
      <c r="I4437" s="5" t="n">
        <f aca="false">RAW_DATA!I4433</f>
        <v>30</v>
      </c>
      <c r="J4437" s="2" t="str">
        <f aca="false">RAW_DATA!J4433</f>
        <v>No</v>
      </c>
      <c r="K4437" s="15" t="n">
        <f aca="false">IF(AND(F4437&lt;&gt;"",E4437&lt;&gt;""),DATEVALUE(F4437)-DATEVALUE(E4437),"")</f>
        <v>11</v>
      </c>
      <c r="L4437" s="4" t="n">
        <f aca="false">H4437*(1-I4437/100)</f>
        <v>7648.417</v>
      </c>
      <c r="M4437" s="4" t="n">
        <f aca="false">H4437*CALCULATIONS!$B$2</f>
        <v>6555.786</v>
      </c>
      <c r="N4437" s="4" t="n">
        <f aca="false">IF(J4437="Yes",H4437*CALCULATIONS!$B$3,0)</f>
        <v>0</v>
      </c>
      <c r="O4437" s="4" t="n">
        <f aca="false">L4437-M4437-N4437</f>
        <v>1092.631</v>
      </c>
      <c r="P4437" s="16" t="n">
        <f aca="false">IF(L4437&gt;0,O4437/L4437,"")</f>
        <v>0.142857142857143</v>
      </c>
    </row>
    <row r="4438" customFormat="false" ht="15" hidden="false" customHeight="false" outlineLevel="0" collapsed="false">
      <c r="A4438" s="2" t="str">
        <f aca="false">RAW_DATA!A4434</f>
        <v>ORD-104433</v>
      </c>
      <c r="B4438" s="2" t="str">
        <f aca="false">RAW_DATA!B4434</f>
        <v>CUST-3416</v>
      </c>
      <c r="C4438" s="2" t="str">
        <f aca="false">RAW_DATA!C4434</f>
        <v>Women</v>
      </c>
      <c r="D4438" s="2" t="str">
        <f aca="false">RAW_DATA!D4434</f>
        <v>WOM-SUIT-001</v>
      </c>
      <c r="E4438" s="14" t="str">
        <f aca="false">RAW_DATA!E4434</f>
        <v>2024-08-28</v>
      </c>
      <c r="F4438" s="14" t="str">
        <f aca="false">RAW_DATA!F4434</f>
        <v>2024-09-07</v>
      </c>
      <c r="G4438" s="2" t="str">
        <f aca="false">RAW_DATA!G4434</f>
        <v>Gandaki</v>
      </c>
      <c r="H4438" s="4" t="n">
        <f aca="false">RAW_DATA!H4434</f>
        <v>5132.02</v>
      </c>
      <c r="I4438" s="5" t="n">
        <f aca="false">RAW_DATA!I4434</f>
        <v>10</v>
      </c>
      <c r="J4438" s="2" t="str">
        <f aca="false">RAW_DATA!J4434</f>
        <v>No</v>
      </c>
      <c r="K4438" s="15" t="n">
        <f aca="false">IF(AND(F4438&lt;&gt;"",E4438&lt;&gt;""),DATEVALUE(F4438)-DATEVALUE(E4438),"")</f>
        <v>10</v>
      </c>
      <c r="L4438" s="4" t="n">
        <f aca="false">H4438*(1-I4438/100)</f>
        <v>4618.818</v>
      </c>
      <c r="M4438" s="4" t="n">
        <f aca="false">H4438*CALCULATIONS!$B$2</f>
        <v>3079.212</v>
      </c>
      <c r="N4438" s="4" t="n">
        <f aca="false">IF(J4438="Yes",H4438*CALCULATIONS!$B$3,0)</f>
        <v>0</v>
      </c>
      <c r="O4438" s="4" t="n">
        <f aca="false">L4438-M4438-N4438</f>
        <v>1539.606</v>
      </c>
      <c r="P4438" s="16" t="n">
        <f aca="false">IF(L4438&gt;0,O4438/L4438,"")</f>
        <v>0.333333333333333</v>
      </c>
    </row>
    <row r="4439" customFormat="false" ht="15" hidden="false" customHeight="false" outlineLevel="0" collapsed="false">
      <c r="A4439" s="2" t="str">
        <f aca="false">RAW_DATA!A4435</f>
        <v>ORD-104434</v>
      </c>
      <c r="B4439" s="2" t="str">
        <f aca="false">RAW_DATA!B4435</f>
        <v>CUST-9598</v>
      </c>
      <c r="C4439" s="2" t="str">
        <f aca="false">RAW_DATA!C4435</f>
        <v>Kids</v>
      </c>
      <c r="D4439" s="2" t="str">
        <f aca="false">RAW_DATA!D4435</f>
        <v>KID-SHORTS-001</v>
      </c>
      <c r="E4439" s="14" t="str">
        <f aca="false">RAW_DATA!E4435</f>
        <v>2024-12-15</v>
      </c>
      <c r="F4439" s="14" t="str">
        <f aca="false">RAW_DATA!F4435</f>
        <v>2024-12-19</v>
      </c>
      <c r="G4439" s="2" t="str">
        <f aca="false">RAW_DATA!G4435</f>
        <v>Madhesh</v>
      </c>
      <c r="H4439" s="4" t="n">
        <f aca="false">RAW_DATA!H4435</f>
        <v>3076.65</v>
      </c>
      <c r="I4439" s="5" t="n">
        <f aca="false">RAW_DATA!I4435</f>
        <v>30</v>
      </c>
      <c r="J4439" s="2" t="str">
        <f aca="false">RAW_DATA!J4435</f>
        <v>No</v>
      </c>
      <c r="K4439" s="15" t="n">
        <f aca="false">IF(AND(F4439&lt;&gt;"",E4439&lt;&gt;""),DATEVALUE(F4439)-DATEVALUE(E4439),"")</f>
        <v>4</v>
      </c>
      <c r="L4439" s="4" t="n">
        <f aca="false">H4439*(1-I4439/100)</f>
        <v>2153.655</v>
      </c>
      <c r="M4439" s="4" t="n">
        <f aca="false">H4439*CALCULATIONS!$B$2</f>
        <v>1845.99</v>
      </c>
      <c r="N4439" s="4" t="n">
        <f aca="false">IF(J4439="Yes",H4439*CALCULATIONS!$B$3,0)</f>
        <v>0</v>
      </c>
      <c r="O4439" s="4" t="n">
        <f aca="false">L4439-M4439-N4439</f>
        <v>307.665</v>
      </c>
      <c r="P4439" s="16" t="n">
        <f aca="false">IF(L4439&gt;0,O4439/L4439,"")</f>
        <v>0.142857142857143</v>
      </c>
    </row>
    <row r="4440" customFormat="false" ht="15" hidden="false" customHeight="false" outlineLevel="0" collapsed="false">
      <c r="A4440" s="2" t="str">
        <f aca="false">RAW_DATA!A4436</f>
        <v>ORD-104435</v>
      </c>
      <c r="B4440" s="2" t="str">
        <f aca="false">RAW_DATA!B4436</f>
        <v>CUST-1250</v>
      </c>
      <c r="C4440" s="2" t="str">
        <f aca="false">RAW_DATA!C4436</f>
        <v>Women</v>
      </c>
      <c r="D4440" s="2" t="str">
        <f aca="false">RAW_DATA!D4436</f>
        <v>WOM-BLOUSE-001</v>
      </c>
      <c r="E4440" s="14" t="str">
        <f aca="false">RAW_DATA!E4436</f>
        <v>2024-01-08</v>
      </c>
      <c r="F4440" s="14" t="str">
        <f aca="false">RAW_DATA!F4436</f>
        <v>2024-01-13</v>
      </c>
      <c r="G4440" s="2" t="str">
        <f aca="false">RAW_DATA!G4436</f>
        <v>Bagmati</v>
      </c>
      <c r="H4440" s="4" t="n">
        <f aca="false">RAW_DATA!H4436</f>
        <v>12783.5</v>
      </c>
      <c r="I4440" s="5" t="n">
        <f aca="false">RAW_DATA!I4436</f>
        <v>10</v>
      </c>
      <c r="J4440" s="2" t="str">
        <f aca="false">RAW_DATA!J4436</f>
        <v>No</v>
      </c>
      <c r="K4440" s="15" t="n">
        <f aca="false">IF(AND(F4440&lt;&gt;"",E4440&lt;&gt;""),DATEVALUE(F4440)-DATEVALUE(E4440),"")</f>
        <v>5</v>
      </c>
      <c r="L4440" s="4" t="n">
        <f aca="false">H4440*(1-I4440/100)</f>
        <v>11505.15</v>
      </c>
      <c r="M4440" s="4" t="n">
        <f aca="false">H4440*CALCULATIONS!$B$2</f>
        <v>7670.1</v>
      </c>
      <c r="N4440" s="4" t="n">
        <f aca="false">IF(J4440="Yes",H4440*CALCULATIONS!$B$3,0)</f>
        <v>0</v>
      </c>
      <c r="O4440" s="4" t="n">
        <f aca="false">L4440-M4440-N4440</f>
        <v>3835.05</v>
      </c>
      <c r="P4440" s="16" t="n">
        <f aca="false">IF(L4440&gt;0,O4440/L4440,"")</f>
        <v>0.333333333333333</v>
      </c>
    </row>
    <row r="4441" customFormat="false" ht="15" hidden="false" customHeight="false" outlineLevel="0" collapsed="false">
      <c r="A4441" s="2" t="str">
        <f aca="false">RAW_DATA!A4437</f>
        <v>ORD-104436</v>
      </c>
      <c r="B4441" s="2" t="str">
        <f aca="false">RAW_DATA!B4437</f>
        <v>CUST-6669</v>
      </c>
      <c r="C4441" s="2" t="str">
        <f aca="false">RAW_DATA!C4437</f>
        <v>Women</v>
      </c>
      <c r="D4441" s="2" t="str">
        <f aca="false">RAW_DATA!D4437</f>
        <v>WOM-DRESS-001</v>
      </c>
      <c r="E4441" s="14" t="str">
        <f aca="false">RAW_DATA!E4437</f>
        <v>2024-05-04</v>
      </c>
      <c r="F4441" s="14" t="str">
        <f aca="false">RAW_DATA!F4437</f>
        <v>2024-05-11</v>
      </c>
      <c r="G4441" s="2" t="str">
        <f aca="false">RAW_DATA!G4437</f>
        <v>Gandaki</v>
      </c>
      <c r="H4441" s="4" t="n">
        <f aca="false">RAW_DATA!H4437</f>
        <v>847.68</v>
      </c>
      <c r="I4441" s="5" t="n">
        <f aca="false">RAW_DATA!I4437</f>
        <v>10</v>
      </c>
      <c r="J4441" s="2" t="str">
        <f aca="false">RAW_DATA!J4437</f>
        <v>Yes</v>
      </c>
      <c r="K4441" s="15" t="n">
        <f aca="false">IF(AND(F4441&lt;&gt;"",E4441&lt;&gt;""),DATEVALUE(F4441)-DATEVALUE(E4441),"")</f>
        <v>7</v>
      </c>
      <c r="L4441" s="4" t="n">
        <f aca="false">H4441*(1-I4441/100)</f>
        <v>762.912</v>
      </c>
      <c r="M4441" s="4" t="n">
        <f aca="false">H4441*CALCULATIONS!$B$2</f>
        <v>508.608</v>
      </c>
      <c r="N4441" s="4" t="n">
        <f aca="false">IF(J4441="Yes",H4441*CALCULATIONS!$B$3,0)</f>
        <v>169.536</v>
      </c>
      <c r="O4441" s="4" t="n">
        <f aca="false">L4441-M4441-N4441</f>
        <v>84.768</v>
      </c>
      <c r="P4441" s="16" t="n">
        <f aca="false">IF(L4441&gt;0,O4441/L4441,"")</f>
        <v>0.111111111111111</v>
      </c>
    </row>
    <row r="4442" customFormat="false" ht="15" hidden="false" customHeight="false" outlineLevel="0" collapsed="false">
      <c r="A4442" s="2" t="str">
        <f aca="false">RAW_DATA!A4438</f>
        <v>ORD-104437</v>
      </c>
      <c r="B4442" s="2" t="str">
        <f aca="false">RAW_DATA!B4438</f>
        <v>CUST-4643</v>
      </c>
      <c r="C4442" s="2" t="str">
        <f aca="false">RAW_DATA!C4438</f>
        <v>Women</v>
      </c>
      <c r="D4442" s="2" t="str">
        <f aca="false">RAW_DATA!D4438</f>
        <v>WOM-KURTA-001</v>
      </c>
      <c r="E4442" s="14" t="str">
        <f aca="false">RAW_DATA!E4438</f>
        <v>2024-05-09</v>
      </c>
      <c r="F4442" s="14" t="str">
        <f aca="false">RAW_DATA!F4438</f>
        <v>2024-05-15</v>
      </c>
      <c r="G4442" s="2" t="str">
        <f aca="false">RAW_DATA!G4438</f>
        <v>Karnali</v>
      </c>
      <c r="H4442" s="4" t="n">
        <f aca="false">RAW_DATA!H4438</f>
        <v>6945.35</v>
      </c>
      <c r="I4442" s="5" t="n">
        <f aca="false">RAW_DATA!I4438</f>
        <v>15</v>
      </c>
      <c r="J4442" s="2" t="str">
        <f aca="false">RAW_DATA!J4438</f>
        <v>No</v>
      </c>
      <c r="K4442" s="15" t="n">
        <f aca="false">IF(AND(F4442&lt;&gt;"",E4442&lt;&gt;""),DATEVALUE(F4442)-DATEVALUE(E4442),"")</f>
        <v>6</v>
      </c>
      <c r="L4442" s="4" t="n">
        <f aca="false">H4442*(1-I4442/100)</f>
        <v>5903.5475</v>
      </c>
      <c r="M4442" s="4" t="n">
        <f aca="false">H4442*CALCULATIONS!$B$2</f>
        <v>4167.21</v>
      </c>
      <c r="N4442" s="4" t="n">
        <f aca="false">IF(J4442="Yes",H4442*CALCULATIONS!$B$3,0)</f>
        <v>0</v>
      </c>
      <c r="O4442" s="4" t="n">
        <f aca="false">L4442-M4442-N4442</f>
        <v>1736.3375</v>
      </c>
      <c r="P4442" s="16" t="n">
        <f aca="false">IF(L4442&gt;0,O4442/L4442,"")</f>
        <v>0.294117647058824</v>
      </c>
    </row>
    <row r="4443" customFormat="false" ht="15" hidden="false" customHeight="false" outlineLevel="0" collapsed="false">
      <c r="A4443" s="2" t="str">
        <f aca="false">RAW_DATA!A4439</f>
        <v>ORD-104438</v>
      </c>
      <c r="B4443" s="2" t="str">
        <f aca="false">RAW_DATA!B4439</f>
        <v>CUST-2081</v>
      </c>
      <c r="C4443" s="2" t="str">
        <f aca="false">RAW_DATA!C4439</f>
        <v>Women</v>
      </c>
      <c r="D4443" s="2" t="str">
        <f aca="false">RAW_DATA!D4439</f>
        <v>WOM-SAREE-001</v>
      </c>
      <c r="E4443" s="14" t="str">
        <f aca="false">RAW_DATA!E4439</f>
        <v>2024-10-21</v>
      </c>
      <c r="F4443" s="14" t="str">
        <f aca="false">RAW_DATA!F4439</f>
        <v>2024-10-29</v>
      </c>
      <c r="G4443" s="2" t="str">
        <f aca="false">RAW_DATA!G4439</f>
        <v>Madhesh</v>
      </c>
      <c r="H4443" s="4" t="n">
        <f aca="false">RAW_DATA!H4439</f>
        <v>4193.5</v>
      </c>
      <c r="I4443" s="5" t="n">
        <f aca="false">RAW_DATA!I4439</f>
        <v>0</v>
      </c>
      <c r="J4443" s="2" t="str">
        <f aca="false">RAW_DATA!J4439</f>
        <v>No</v>
      </c>
      <c r="K4443" s="15" t="n">
        <f aca="false">IF(AND(F4443&lt;&gt;"",E4443&lt;&gt;""),DATEVALUE(F4443)-DATEVALUE(E4443),"")</f>
        <v>8</v>
      </c>
      <c r="L4443" s="4" t="n">
        <f aca="false">H4443*(1-I4443/100)</f>
        <v>4193.5</v>
      </c>
      <c r="M4443" s="4" t="n">
        <f aca="false">H4443*CALCULATIONS!$B$2</f>
        <v>2516.1</v>
      </c>
      <c r="N4443" s="4" t="n">
        <f aca="false">IF(J4443="Yes",H4443*CALCULATIONS!$B$3,0)</f>
        <v>0</v>
      </c>
      <c r="O4443" s="4" t="n">
        <f aca="false">L4443-M4443-N4443</f>
        <v>1677.4</v>
      </c>
      <c r="P4443" s="16" t="n">
        <f aca="false">IF(L4443&gt;0,O4443/L4443,"")</f>
        <v>0.4</v>
      </c>
    </row>
    <row r="4444" customFormat="false" ht="15" hidden="false" customHeight="false" outlineLevel="0" collapsed="false">
      <c r="A4444" s="2" t="str">
        <f aca="false">RAW_DATA!A4440</f>
        <v>ORD-104439</v>
      </c>
      <c r="B4444" s="2" t="str">
        <f aca="false">RAW_DATA!B4440</f>
        <v>CUST-3947</v>
      </c>
      <c r="C4444" s="2" t="str">
        <f aca="false">RAW_DATA!C4440</f>
        <v>Men</v>
      </c>
      <c r="D4444" s="2" t="str">
        <f aca="false">RAW_DATA!D4440</f>
        <v>MEN-CHINO-001</v>
      </c>
      <c r="E4444" s="14" t="str">
        <f aca="false">RAW_DATA!E4440</f>
        <v>2024-10-23</v>
      </c>
      <c r="F4444" s="14" t="str">
        <f aca="false">RAW_DATA!F4440</f>
        <v>2024-10-26</v>
      </c>
      <c r="G4444" s="2" t="str">
        <f aca="false">RAW_DATA!G4440</f>
        <v>Lumbini</v>
      </c>
      <c r="H4444" s="4" t="n">
        <f aca="false">RAW_DATA!H4440</f>
        <v>11429.27</v>
      </c>
      <c r="I4444" s="5" t="n">
        <f aca="false">RAW_DATA!I4440</f>
        <v>10</v>
      </c>
      <c r="J4444" s="2" t="str">
        <f aca="false">RAW_DATA!J4440</f>
        <v>Yes</v>
      </c>
      <c r="K4444" s="15" t="n">
        <f aca="false">IF(AND(F4444&lt;&gt;"",E4444&lt;&gt;""),DATEVALUE(F4444)-DATEVALUE(E4444),"")</f>
        <v>3</v>
      </c>
      <c r="L4444" s="4" t="n">
        <f aca="false">H4444*(1-I4444/100)</f>
        <v>10286.343</v>
      </c>
      <c r="M4444" s="4" t="n">
        <f aca="false">H4444*CALCULATIONS!$B$2</f>
        <v>6857.562</v>
      </c>
      <c r="N4444" s="4" t="n">
        <f aca="false">IF(J4444="Yes",H4444*CALCULATIONS!$B$3,0)</f>
        <v>2285.854</v>
      </c>
      <c r="O4444" s="4" t="n">
        <f aca="false">L4444-M4444-N4444</f>
        <v>1142.927</v>
      </c>
      <c r="P4444" s="16" t="n">
        <f aca="false">IF(L4444&gt;0,O4444/L4444,"")</f>
        <v>0.111111111111111</v>
      </c>
    </row>
    <row r="4445" customFormat="false" ht="15" hidden="false" customHeight="false" outlineLevel="0" collapsed="false">
      <c r="A4445" s="2" t="str">
        <f aca="false">RAW_DATA!A4441</f>
        <v>ORD-104440</v>
      </c>
      <c r="B4445" s="2" t="str">
        <f aca="false">RAW_DATA!B4441</f>
        <v>CUST-6803</v>
      </c>
      <c r="C4445" s="2" t="str">
        <f aca="false">RAW_DATA!C4441</f>
        <v>Women</v>
      </c>
      <c r="D4445" s="2" t="str">
        <f aca="false">RAW_DATA!D4441</f>
        <v>WOM-CARDIGAN-001</v>
      </c>
      <c r="E4445" s="14" t="str">
        <f aca="false">RAW_DATA!E4441</f>
        <v>2024-01-25</v>
      </c>
      <c r="F4445" s="14" t="str">
        <f aca="false">RAW_DATA!F4441</f>
        <v>2024-01-31</v>
      </c>
      <c r="G4445" s="2" t="str">
        <f aca="false">RAW_DATA!G4441</f>
        <v>Bagmati</v>
      </c>
      <c r="H4445" s="4" t="n">
        <f aca="false">RAW_DATA!H4441</f>
        <v>9976.84</v>
      </c>
      <c r="I4445" s="5" t="n">
        <f aca="false">RAW_DATA!I4441</f>
        <v>30</v>
      </c>
      <c r="J4445" s="2" t="str">
        <f aca="false">RAW_DATA!J4441</f>
        <v>No</v>
      </c>
      <c r="K4445" s="15" t="n">
        <f aca="false">IF(AND(F4445&lt;&gt;"",E4445&lt;&gt;""),DATEVALUE(F4445)-DATEVALUE(E4445),"")</f>
        <v>6</v>
      </c>
      <c r="L4445" s="4" t="n">
        <f aca="false">H4445*(1-I4445/100)</f>
        <v>6983.788</v>
      </c>
      <c r="M4445" s="4" t="n">
        <f aca="false">H4445*CALCULATIONS!$B$2</f>
        <v>5986.104</v>
      </c>
      <c r="N4445" s="4" t="n">
        <f aca="false">IF(J4445="Yes",H4445*CALCULATIONS!$B$3,0)</f>
        <v>0</v>
      </c>
      <c r="O4445" s="4" t="n">
        <f aca="false">L4445-M4445-N4445</f>
        <v>997.683999999999</v>
      </c>
      <c r="P4445" s="16" t="n">
        <f aca="false">IF(L4445&gt;0,O4445/L4445,"")</f>
        <v>0.142857142857143</v>
      </c>
    </row>
    <row r="4446" customFormat="false" ht="15" hidden="false" customHeight="false" outlineLevel="0" collapsed="false">
      <c r="A4446" s="2" t="str">
        <f aca="false">RAW_DATA!A4442</f>
        <v>ORD-104441</v>
      </c>
      <c r="B4446" s="2" t="str">
        <f aca="false">RAW_DATA!B4442</f>
        <v>CUST-6474</v>
      </c>
      <c r="C4446" s="2" t="str">
        <f aca="false">RAW_DATA!C4442</f>
        <v>Men</v>
      </c>
      <c r="D4446" s="2" t="str">
        <f aca="false">RAW_DATA!D4442</f>
        <v>MEN-TSHIRT-001</v>
      </c>
      <c r="E4446" s="14" t="str">
        <f aca="false">RAW_DATA!E4442</f>
        <v>2024-03-21</v>
      </c>
      <c r="F4446" s="14" t="str">
        <f aca="false">RAW_DATA!F4442</f>
        <v>2024-03-26</v>
      </c>
      <c r="G4446" s="2" t="str">
        <f aca="false">RAW_DATA!G4442</f>
        <v>Karnali</v>
      </c>
      <c r="H4446" s="4" t="n">
        <f aca="false">RAW_DATA!H4442</f>
        <v>551.99</v>
      </c>
      <c r="I4446" s="5" t="n">
        <f aca="false">RAW_DATA!I4442</f>
        <v>20</v>
      </c>
      <c r="J4446" s="2" t="str">
        <f aca="false">RAW_DATA!J4442</f>
        <v>No</v>
      </c>
      <c r="K4446" s="15" t="n">
        <f aca="false">IF(AND(F4446&lt;&gt;"",E4446&lt;&gt;""),DATEVALUE(F4446)-DATEVALUE(E4446),"")</f>
        <v>5</v>
      </c>
      <c r="L4446" s="4" t="n">
        <f aca="false">H4446*(1-I4446/100)</f>
        <v>441.592</v>
      </c>
      <c r="M4446" s="4" t="n">
        <f aca="false">H4446*CALCULATIONS!$B$2</f>
        <v>331.194</v>
      </c>
      <c r="N4446" s="4" t="n">
        <f aca="false">IF(J4446="Yes",H4446*CALCULATIONS!$B$3,0)</f>
        <v>0</v>
      </c>
      <c r="O4446" s="4" t="n">
        <f aca="false">L4446-M4446-N4446</f>
        <v>110.398</v>
      </c>
      <c r="P4446" s="16" t="n">
        <f aca="false">IF(L4446&gt;0,O4446/L4446,"")</f>
        <v>0.25</v>
      </c>
    </row>
    <row r="4447" customFormat="false" ht="15" hidden="false" customHeight="false" outlineLevel="0" collapsed="false">
      <c r="A4447" s="2" t="str">
        <f aca="false">RAW_DATA!A4443</f>
        <v>ORD-104442</v>
      </c>
      <c r="B4447" s="2" t="str">
        <f aca="false">RAW_DATA!B4443</f>
        <v>CUST-2038</v>
      </c>
      <c r="C4447" s="2" t="str">
        <f aca="false">RAW_DATA!C4443</f>
        <v>Kids</v>
      </c>
      <c r="D4447" s="2" t="str">
        <f aca="false">RAW_DATA!D4443</f>
        <v>KID-UNIFORM-001</v>
      </c>
      <c r="E4447" s="14" t="str">
        <f aca="false">RAW_DATA!E4443</f>
        <v>2024-12-30</v>
      </c>
      <c r="F4447" s="14" t="str">
        <f aca="false">RAW_DATA!F4443</f>
        <v>2025-01-02</v>
      </c>
      <c r="G4447" s="2" t="str">
        <f aca="false">RAW_DATA!G4443</f>
        <v>Lumbini</v>
      </c>
      <c r="H4447" s="4" t="n">
        <f aca="false">RAW_DATA!H4443</f>
        <v>11181.71</v>
      </c>
      <c r="I4447" s="5" t="n">
        <f aca="false">RAW_DATA!I4443</f>
        <v>15</v>
      </c>
      <c r="J4447" s="2" t="str">
        <f aca="false">RAW_DATA!J4443</f>
        <v>No</v>
      </c>
      <c r="K4447" s="15" t="n">
        <f aca="false">IF(AND(F4447&lt;&gt;"",E4447&lt;&gt;""),DATEVALUE(F4447)-DATEVALUE(E4447),"")</f>
        <v>3</v>
      </c>
      <c r="L4447" s="4" t="n">
        <f aca="false">H4447*(1-I4447/100)</f>
        <v>9504.4535</v>
      </c>
      <c r="M4447" s="4" t="n">
        <f aca="false">H4447*CALCULATIONS!$B$2</f>
        <v>6709.026</v>
      </c>
      <c r="N4447" s="4" t="n">
        <f aca="false">IF(J4447="Yes",H4447*CALCULATIONS!$B$3,0)</f>
        <v>0</v>
      </c>
      <c r="O4447" s="4" t="n">
        <f aca="false">L4447-M4447-N4447</f>
        <v>2795.4275</v>
      </c>
      <c r="P4447" s="16" t="n">
        <f aca="false">IF(L4447&gt;0,O4447/L4447,"")</f>
        <v>0.294117647058824</v>
      </c>
    </row>
    <row r="4448" customFormat="false" ht="15" hidden="false" customHeight="false" outlineLevel="0" collapsed="false">
      <c r="A4448" s="2" t="str">
        <f aca="false">RAW_DATA!A4444</f>
        <v>ORD-104443</v>
      </c>
      <c r="B4448" s="2" t="str">
        <f aca="false">RAW_DATA!B4444</f>
        <v>CUST-3758</v>
      </c>
      <c r="C4448" s="2" t="str">
        <f aca="false">RAW_DATA!C4444</f>
        <v>Men</v>
      </c>
      <c r="D4448" s="2" t="str">
        <f aca="false">RAW_DATA!D4444</f>
        <v>MEN-KURTA-001</v>
      </c>
      <c r="E4448" s="14" t="str">
        <f aca="false">RAW_DATA!E4444</f>
        <v>2024-12-18</v>
      </c>
      <c r="F4448" s="14" t="str">
        <f aca="false">RAW_DATA!F4444</f>
        <v>2024-12-26</v>
      </c>
      <c r="G4448" s="2" t="str">
        <f aca="false">RAW_DATA!G4444</f>
        <v>Bagmati</v>
      </c>
      <c r="H4448" s="4" t="n">
        <f aca="false">RAW_DATA!H4444</f>
        <v>4082.44</v>
      </c>
      <c r="I4448" s="5" t="n">
        <f aca="false">RAW_DATA!I4444</f>
        <v>0</v>
      </c>
      <c r="J4448" s="2" t="str">
        <f aca="false">RAW_DATA!J4444</f>
        <v>No</v>
      </c>
      <c r="K4448" s="15" t="n">
        <f aca="false">IF(AND(F4448&lt;&gt;"",E4448&lt;&gt;""),DATEVALUE(F4448)-DATEVALUE(E4448),"")</f>
        <v>8</v>
      </c>
      <c r="L4448" s="4" t="n">
        <f aca="false">H4448*(1-I4448/100)</f>
        <v>4082.44</v>
      </c>
      <c r="M4448" s="4" t="n">
        <f aca="false">H4448*CALCULATIONS!$B$2</f>
        <v>2449.464</v>
      </c>
      <c r="N4448" s="4" t="n">
        <f aca="false">IF(J4448="Yes",H4448*CALCULATIONS!$B$3,0)</f>
        <v>0</v>
      </c>
      <c r="O4448" s="4" t="n">
        <f aca="false">L4448-M4448-N4448</f>
        <v>1632.976</v>
      </c>
      <c r="P4448" s="16" t="n">
        <f aca="false">IF(L4448&gt;0,O4448/L4448,"")</f>
        <v>0.4</v>
      </c>
    </row>
    <row r="4449" customFormat="false" ht="15" hidden="false" customHeight="false" outlineLevel="0" collapsed="false">
      <c r="A4449" s="2" t="str">
        <f aca="false">RAW_DATA!A4445</f>
        <v>ORD-104444</v>
      </c>
      <c r="B4449" s="2" t="str">
        <f aca="false">RAW_DATA!B4445</f>
        <v>CUST-5615</v>
      </c>
      <c r="C4449" s="2" t="str">
        <f aca="false">RAW_DATA!C4445</f>
        <v>Women</v>
      </c>
      <c r="D4449" s="2" t="str">
        <f aca="false">RAW_DATA!D4445</f>
        <v>WOM-SCARF-001</v>
      </c>
      <c r="E4449" s="14" t="str">
        <f aca="false">RAW_DATA!E4445</f>
        <v>2024-05-02</v>
      </c>
      <c r="F4449" s="14" t="str">
        <f aca="false">RAW_DATA!F4445</f>
        <v>2024-05-08</v>
      </c>
      <c r="G4449" s="2" t="str">
        <f aca="false">RAW_DATA!G4445</f>
        <v>Madhesh</v>
      </c>
      <c r="H4449" s="4" t="n">
        <f aca="false">RAW_DATA!H4445</f>
        <v>11930.74</v>
      </c>
      <c r="I4449" s="5" t="n">
        <f aca="false">RAW_DATA!I4445</f>
        <v>5</v>
      </c>
      <c r="J4449" s="2" t="str">
        <f aca="false">RAW_DATA!J4445</f>
        <v>No</v>
      </c>
      <c r="K4449" s="15" t="n">
        <f aca="false">IF(AND(F4449&lt;&gt;"",E4449&lt;&gt;""),DATEVALUE(F4449)-DATEVALUE(E4449),"")</f>
        <v>6</v>
      </c>
      <c r="L4449" s="4" t="n">
        <f aca="false">H4449*(1-I4449/100)</f>
        <v>11334.203</v>
      </c>
      <c r="M4449" s="4" t="n">
        <f aca="false">H4449*CALCULATIONS!$B$2</f>
        <v>7158.444</v>
      </c>
      <c r="N4449" s="4" t="n">
        <f aca="false">IF(J4449="Yes",H4449*CALCULATIONS!$B$3,0)</f>
        <v>0</v>
      </c>
      <c r="O4449" s="4" t="n">
        <f aca="false">L4449-M4449-N4449</f>
        <v>4175.759</v>
      </c>
      <c r="P4449" s="16" t="n">
        <f aca="false">IF(L4449&gt;0,O4449/L4449,"")</f>
        <v>0.368421052631579</v>
      </c>
    </row>
    <row r="4450" customFormat="false" ht="15" hidden="false" customHeight="false" outlineLevel="0" collapsed="false">
      <c r="A4450" s="2" t="str">
        <f aca="false">RAW_DATA!A4446</f>
        <v>ORD-104445</v>
      </c>
      <c r="B4450" s="2" t="str">
        <f aca="false">RAW_DATA!B4446</f>
        <v>CUST-3529</v>
      </c>
      <c r="C4450" s="2" t="str">
        <f aca="false">RAW_DATA!C4446</f>
        <v>Men</v>
      </c>
      <c r="D4450" s="2" t="str">
        <f aca="false">RAW_DATA!D4446</f>
        <v>MEN-JEANS-002</v>
      </c>
      <c r="E4450" s="14" t="str">
        <f aca="false">RAW_DATA!E4446</f>
        <v>2024-04-17</v>
      </c>
      <c r="F4450" s="14" t="str">
        <f aca="false">RAW_DATA!F4446</f>
        <v>2024-04-23</v>
      </c>
      <c r="G4450" s="2" t="str">
        <f aca="false">RAW_DATA!G4446</f>
        <v>Madhesh</v>
      </c>
      <c r="H4450" s="4" t="n">
        <f aca="false">RAW_DATA!H4446</f>
        <v>5644.31</v>
      </c>
      <c r="I4450" s="5" t="n">
        <f aca="false">RAW_DATA!I4446</f>
        <v>15</v>
      </c>
      <c r="J4450" s="2" t="str">
        <f aca="false">RAW_DATA!J4446</f>
        <v>No</v>
      </c>
      <c r="K4450" s="15" t="n">
        <f aca="false">IF(AND(F4450&lt;&gt;"",E4450&lt;&gt;""),DATEVALUE(F4450)-DATEVALUE(E4450),"")</f>
        <v>6</v>
      </c>
      <c r="L4450" s="4" t="n">
        <f aca="false">H4450*(1-I4450/100)</f>
        <v>4797.6635</v>
      </c>
      <c r="M4450" s="4" t="n">
        <f aca="false">H4450*CALCULATIONS!$B$2</f>
        <v>3386.586</v>
      </c>
      <c r="N4450" s="4" t="n">
        <f aca="false">IF(J4450="Yes",H4450*CALCULATIONS!$B$3,0)</f>
        <v>0</v>
      </c>
      <c r="O4450" s="4" t="n">
        <f aca="false">L4450-M4450-N4450</f>
        <v>1411.0775</v>
      </c>
      <c r="P4450" s="16" t="n">
        <f aca="false">IF(L4450&gt;0,O4450/L4450,"")</f>
        <v>0.294117647058824</v>
      </c>
    </row>
    <row r="4451" customFormat="false" ht="15" hidden="false" customHeight="false" outlineLevel="0" collapsed="false">
      <c r="A4451" s="2" t="str">
        <f aca="false">RAW_DATA!A4447</f>
        <v>ORD-104446</v>
      </c>
      <c r="B4451" s="2" t="str">
        <f aca="false">RAW_DATA!B4447</f>
        <v>CUST-7731</v>
      </c>
      <c r="C4451" s="2" t="str">
        <f aca="false">RAW_DATA!C4447</f>
        <v>Kids</v>
      </c>
      <c r="D4451" s="2" t="str">
        <f aca="false">RAW_DATA!D4447</f>
        <v>KID-ONESIE-001</v>
      </c>
      <c r="E4451" s="14" t="str">
        <f aca="false">RAW_DATA!E4447</f>
        <v>2024-04-07</v>
      </c>
      <c r="F4451" s="14" t="str">
        <f aca="false">RAW_DATA!F4447</f>
        <v>2024-04-10</v>
      </c>
      <c r="G4451" s="2" t="str">
        <f aca="false">RAW_DATA!G4447</f>
        <v>Lumbini</v>
      </c>
      <c r="H4451" s="4" t="n">
        <f aca="false">RAW_DATA!H4447</f>
        <v>8105.9</v>
      </c>
      <c r="I4451" s="5" t="n">
        <f aca="false">RAW_DATA!I4447</f>
        <v>25</v>
      </c>
      <c r="J4451" s="2" t="str">
        <f aca="false">RAW_DATA!J4447</f>
        <v>Yes</v>
      </c>
      <c r="K4451" s="15" t="n">
        <f aca="false">IF(AND(F4451&lt;&gt;"",E4451&lt;&gt;""),DATEVALUE(F4451)-DATEVALUE(E4451),"")</f>
        <v>3</v>
      </c>
      <c r="L4451" s="4" t="n">
        <f aca="false">H4451*(1-I4451/100)</f>
        <v>6079.425</v>
      </c>
      <c r="M4451" s="4" t="n">
        <f aca="false">H4451*CALCULATIONS!$B$2</f>
        <v>4863.54</v>
      </c>
      <c r="N4451" s="4" t="n">
        <f aca="false">IF(J4451="Yes",H4451*CALCULATIONS!$B$3,0)</f>
        <v>1621.18</v>
      </c>
      <c r="O4451" s="4" t="n">
        <f aca="false">L4451-M4451-N4451</f>
        <v>-405.295000000001</v>
      </c>
      <c r="P4451" s="16" t="n">
        <f aca="false">IF(L4451&gt;0,O4451/L4451,"")</f>
        <v>-0.0666666666666668</v>
      </c>
    </row>
    <row r="4452" customFormat="false" ht="15" hidden="false" customHeight="false" outlineLevel="0" collapsed="false">
      <c r="A4452" s="2" t="str">
        <f aca="false">RAW_DATA!A4448</f>
        <v>ORD-104447</v>
      </c>
      <c r="B4452" s="2" t="str">
        <f aca="false">RAW_DATA!B4448</f>
        <v>CUST-6231</v>
      </c>
      <c r="C4452" s="2" t="str">
        <f aca="false">RAW_DATA!C4448</f>
        <v>Women</v>
      </c>
      <c r="D4452" s="2" t="str">
        <f aca="false">RAW_DATA!D4448</f>
        <v>WOM-SAREE-001</v>
      </c>
      <c r="E4452" s="14" t="str">
        <f aca="false">RAW_DATA!E4448</f>
        <v>2024-03-06</v>
      </c>
      <c r="F4452" s="14" t="str">
        <f aca="false">RAW_DATA!F4448</f>
        <v>2024-03-12</v>
      </c>
      <c r="G4452" s="2" t="str">
        <f aca="false">RAW_DATA!G4448</f>
        <v>Bagmati</v>
      </c>
      <c r="H4452" s="4" t="n">
        <f aca="false">RAW_DATA!H4448</f>
        <v>10002.73</v>
      </c>
      <c r="I4452" s="5" t="n">
        <f aca="false">RAW_DATA!I4448</f>
        <v>15</v>
      </c>
      <c r="J4452" s="2" t="str">
        <f aca="false">RAW_DATA!J4448</f>
        <v>Yes</v>
      </c>
      <c r="K4452" s="15" t="n">
        <f aca="false">IF(AND(F4452&lt;&gt;"",E4452&lt;&gt;""),DATEVALUE(F4452)-DATEVALUE(E4452),"")</f>
        <v>6</v>
      </c>
      <c r="L4452" s="4" t="n">
        <f aca="false">H4452*(1-I4452/100)</f>
        <v>8502.3205</v>
      </c>
      <c r="M4452" s="4" t="n">
        <f aca="false">H4452*CALCULATIONS!$B$2</f>
        <v>6001.638</v>
      </c>
      <c r="N4452" s="4" t="n">
        <f aca="false">IF(J4452="Yes",H4452*CALCULATIONS!$B$3,0)</f>
        <v>2000.546</v>
      </c>
      <c r="O4452" s="4" t="n">
        <f aca="false">L4452-M4452-N4452</f>
        <v>500.1365</v>
      </c>
      <c r="P4452" s="16" t="n">
        <f aca="false">IF(L4452&gt;0,O4452/L4452,"")</f>
        <v>0.0588235294117647</v>
      </c>
    </row>
    <row r="4453" customFormat="false" ht="15" hidden="false" customHeight="false" outlineLevel="0" collapsed="false">
      <c r="A4453" s="2" t="str">
        <f aca="false">RAW_DATA!A4449</f>
        <v>ORD-104448</v>
      </c>
      <c r="B4453" s="2" t="str">
        <f aca="false">RAW_DATA!B4449</f>
        <v>CUST-2733</v>
      </c>
      <c r="C4453" s="2" t="str">
        <f aca="false">RAW_DATA!C4449</f>
        <v>Kids</v>
      </c>
      <c r="D4453" s="2" t="str">
        <f aca="false">RAW_DATA!D4449</f>
        <v>KID-UNIFORM-001</v>
      </c>
      <c r="E4453" s="14" t="str">
        <f aca="false">RAW_DATA!E4449</f>
        <v>2024-12-09</v>
      </c>
      <c r="F4453" s="14" t="str">
        <f aca="false">RAW_DATA!F4449</f>
        <v>2024-12-15</v>
      </c>
      <c r="G4453" s="2" t="str">
        <f aca="false">RAW_DATA!G4449</f>
        <v>Sudurpashchim</v>
      </c>
      <c r="H4453" s="4" t="n">
        <f aca="false">RAW_DATA!H4449</f>
        <v>12533.17</v>
      </c>
      <c r="I4453" s="5" t="n">
        <f aca="false">RAW_DATA!I4449</f>
        <v>30</v>
      </c>
      <c r="J4453" s="2" t="str">
        <f aca="false">RAW_DATA!J4449</f>
        <v>No</v>
      </c>
      <c r="K4453" s="15" t="n">
        <f aca="false">IF(AND(F4453&lt;&gt;"",E4453&lt;&gt;""),DATEVALUE(F4453)-DATEVALUE(E4453),"")</f>
        <v>6</v>
      </c>
      <c r="L4453" s="4" t="n">
        <f aca="false">H4453*(1-I4453/100)</f>
        <v>8773.219</v>
      </c>
      <c r="M4453" s="4" t="n">
        <f aca="false">H4453*CALCULATIONS!$B$2</f>
        <v>7519.902</v>
      </c>
      <c r="N4453" s="4" t="n">
        <f aca="false">IF(J4453="Yes",H4453*CALCULATIONS!$B$3,0)</f>
        <v>0</v>
      </c>
      <c r="O4453" s="4" t="n">
        <f aca="false">L4453-M4453-N4453</f>
        <v>1253.317</v>
      </c>
      <c r="P4453" s="16" t="n">
        <f aca="false">IF(L4453&gt;0,O4453/L4453,"")</f>
        <v>0.142857142857143</v>
      </c>
    </row>
    <row r="4454" customFormat="false" ht="15" hidden="false" customHeight="false" outlineLevel="0" collapsed="false">
      <c r="A4454" s="2" t="str">
        <f aca="false">RAW_DATA!A4450</f>
        <v>ORD-104449</v>
      </c>
      <c r="B4454" s="2" t="str">
        <f aca="false">RAW_DATA!B4450</f>
        <v>CUST-1972</v>
      </c>
      <c r="C4454" s="2" t="str">
        <f aca="false">RAW_DATA!C4450</f>
        <v>Men</v>
      </c>
      <c r="D4454" s="2" t="str">
        <f aca="false">RAW_DATA!D4450</f>
        <v>MEN-SHIRT-001</v>
      </c>
      <c r="E4454" s="14" t="str">
        <f aca="false">RAW_DATA!E4450</f>
        <v>2024-04-18</v>
      </c>
      <c r="F4454" s="14" t="str">
        <f aca="false">RAW_DATA!F4450</f>
        <v>2024-04-23</v>
      </c>
      <c r="G4454" s="2" t="str">
        <f aca="false">RAW_DATA!G4450</f>
        <v>Karnali</v>
      </c>
      <c r="H4454" s="4" t="n">
        <f aca="false">RAW_DATA!H4450</f>
        <v>8577.86</v>
      </c>
      <c r="I4454" s="5" t="n">
        <f aca="false">RAW_DATA!I4450</f>
        <v>0</v>
      </c>
      <c r="J4454" s="2" t="str">
        <f aca="false">RAW_DATA!J4450</f>
        <v>Yes</v>
      </c>
      <c r="K4454" s="15" t="n">
        <f aca="false">IF(AND(F4454&lt;&gt;"",E4454&lt;&gt;""),DATEVALUE(F4454)-DATEVALUE(E4454),"")</f>
        <v>5</v>
      </c>
      <c r="L4454" s="4" t="n">
        <f aca="false">H4454*(1-I4454/100)</f>
        <v>8577.86</v>
      </c>
      <c r="M4454" s="4" t="n">
        <f aca="false">H4454*CALCULATIONS!$B$2</f>
        <v>5146.716</v>
      </c>
      <c r="N4454" s="4" t="n">
        <f aca="false">IF(J4454="Yes",H4454*CALCULATIONS!$B$3,0)</f>
        <v>1715.572</v>
      </c>
      <c r="O4454" s="4" t="n">
        <f aca="false">L4454-M4454-N4454</f>
        <v>1715.572</v>
      </c>
      <c r="P4454" s="16" t="n">
        <f aca="false">IF(L4454&gt;0,O4454/L4454,"")</f>
        <v>0.2</v>
      </c>
    </row>
    <row r="4455" customFormat="false" ht="15" hidden="false" customHeight="false" outlineLevel="0" collapsed="false">
      <c r="A4455" s="2" t="str">
        <f aca="false">RAW_DATA!A4451</f>
        <v>ORD-104450</v>
      </c>
      <c r="B4455" s="2" t="str">
        <f aca="false">RAW_DATA!B4451</f>
        <v>CUST-2175</v>
      </c>
      <c r="C4455" s="2" t="str">
        <f aca="false">RAW_DATA!C4451</f>
        <v>Women</v>
      </c>
      <c r="D4455" s="2" t="str">
        <f aca="false">RAW_DATA!D4451</f>
        <v>WOM-SUIT-001</v>
      </c>
      <c r="E4455" s="14" t="str">
        <f aca="false">RAW_DATA!E4451</f>
        <v>2024-12-19</v>
      </c>
      <c r="F4455" s="14" t="str">
        <f aca="false">RAW_DATA!F4451</f>
        <v>2024-12-23</v>
      </c>
      <c r="G4455" s="2" t="str">
        <f aca="false">RAW_DATA!G4451</f>
        <v>Bagmati</v>
      </c>
      <c r="H4455" s="4" t="n">
        <f aca="false">RAW_DATA!H4451</f>
        <v>7322.54</v>
      </c>
      <c r="I4455" s="5" t="n">
        <f aca="false">RAW_DATA!I4451</f>
        <v>10</v>
      </c>
      <c r="J4455" s="2" t="str">
        <f aca="false">RAW_DATA!J4451</f>
        <v>Yes</v>
      </c>
      <c r="K4455" s="15" t="n">
        <f aca="false">IF(AND(F4455&lt;&gt;"",E4455&lt;&gt;""),DATEVALUE(F4455)-DATEVALUE(E4455),"")</f>
        <v>4</v>
      </c>
      <c r="L4455" s="4" t="n">
        <f aca="false">H4455*(1-I4455/100)</f>
        <v>6590.286</v>
      </c>
      <c r="M4455" s="4" t="n">
        <f aca="false">H4455*CALCULATIONS!$B$2</f>
        <v>4393.524</v>
      </c>
      <c r="N4455" s="4" t="n">
        <f aca="false">IF(J4455="Yes",H4455*CALCULATIONS!$B$3,0)</f>
        <v>1464.508</v>
      </c>
      <c r="O4455" s="4" t="n">
        <f aca="false">L4455-M4455-N4455</f>
        <v>732.254000000001</v>
      </c>
      <c r="P4455" s="16" t="n">
        <f aca="false">IF(L4455&gt;0,O4455/L4455,"")</f>
        <v>0.111111111111111</v>
      </c>
    </row>
    <row r="4456" customFormat="false" ht="15" hidden="false" customHeight="false" outlineLevel="0" collapsed="false">
      <c r="A4456" s="2" t="str">
        <f aca="false">RAW_DATA!A4452</f>
        <v>ORD-104451</v>
      </c>
      <c r="B4456" s="2" t="str">
        <f aca="false">RAW_DATA!B4452</f>
        <v>CUST-7463</v>
      </c>
      <c r="C4456" s="2" t="str">
        <f aca="false">RAW_DATA!C4452</f>
        <v>Women</v>
      </c>
      <c r="D4456" s="2" t="str">
        <f aca="false">RAW_DATA!D4452</f>
        <v>WOM-SUIT-001</v>
      </c>
      <c r="E4456" s="14" t="str">
        <f aca="false">RAW_DATA!E4452</f>
        <v>2024-01-16</v>
      </c>
      <c r="F4456" s="14" t="str">
        <f aca="false">RAW_DATA!F4452</f>
        <v>2024-01-19</v>
      </c>
      <c r="G4456" s="2" t="str">
        <f aca="false">RAW_DATA!G4452</f>
        <v>Sudurpashchim</v>
      </c>
      <c r="H4456" s="4" t="n">
        <f aca="false">RAW_DATA!H4452</f>
        <v>10856.72</v>
      </c>
      <c r="I4456" s="5" t="n">
        <f aca="false">RAW_DATA!I4452</f>
        <v>30</v>
      </c>
      <c r="J4456" s="2" t="str">
        <f aca="false">RAW_DATA!J4452</f>
        <v>No</v>
      </c>
      <c r="K4456" s="15" t="n">
        <f aca="false">IF(AND(F4456&lt;&gt;"",E4456&lt;&gt;""),DATEVALUE(F4456)-DATEVALUE(E4456),"")</f>
        <v>3</v>
      </c>
      <c r="L4456" s="4" t="n">
        <f aca="false">H4456*(1-I4456/100)</f>
        <v>7599.704</v>
      </c>
      <c r="M4456" s="4" t="n">
        <f aca="false">H4456*CALCULATIONS!$B$2</f>
        <v>6514.032</v>
      </c>
      <c r="N4456" s="4" t="n">
        <f aca="false">IF(J4456="Yes",H4456*CALCULATIONS!$B$3,0)</f>
        <v>0</v>
      </c>
      <c r="O4456" s="4" t="n">
        <f aca="false">L4456-M4456-N4456</f>
        <v>1085.672</v>
      </c>
      <c r="P4456" s="16" t="n">
        <f aca="false">IF(L4456&gt;0,O4456/L4456,"")</f>
        <v>0.142857142857143</v>
      </c>
    </row>
    <row r="4457" customFormat="false" ht="15" hidden="false" customHeight="false" outlineLevel="0" collapsed="false">
      <c r="A4457" s="2" t="str">
        <f aca="false">RAW_DATA!A4453</f>
        <v>ORD-104452</v>
      </c>
      <c r="B4457" s="2" t="str">
        <f aca="false">RAW_DATA!B4453</f>
        <v>CUST-8845</v>
      </c>
      <c r="C4457" s="2" t="str">
        <f aca="false">RAW_DATA!C4453</f>
        <v>Women</v>
      </c>
      <c r="D4457" s="2" t="str">
        <f aca="false">RAW_DATA!D4453</f>
        <v>WOM-CARDIGAN-001</v>
      </c>
      <c r="E4457" s="14" t="str">
        <f aca="false">RAW_DATA!E4453</f>
        <v>2024-12-11</v>
      </c>
      <c r="F4457" s="14" t="str">
        <f aca="false">RAW_DATA!F4453</f>
        <v>2024-12-23</v>
      </c>
      <c r="G4457" s="2" t="str">
        <f aca="false">RAW_DATA!G4453</f>
        <v>Lumbini</v>
      </c>
      <c r="H4457" s="4" t="n">
        <f aca="false">RAW_DATA!H4453</f>
        <v>6243.86</v>
      </c>
      <c r="I4457" s="5" t="n">
        <f aca="false">RAW_DATA!I4453</f>
        <v>20</v>
      </c>
      <c r="J4457" s="2" t="str">
        <f aca="false">RAW_DATA!J4453</f>
        <v>No</v>
      </c>
      <c r="K4457" s="15" t="n">
        <f aca="false">IF(AND(F4457&lt;&gt;"",E4457&lt;&gt;""),DATEVALUE(F4457)-DATEVALUE(E4457),"")</f>
        <v>12</v>
      </c>
      <c r="L4457" s="4" t="n">
        <f aca="false">H4457*(1-I4457/100)</f>
        <v>4995.088</v>
      </c>
      <c r="M4457" s="4" t="n">
        <f aca="false">H4457*CALCULATIONS!$B$2</f>
        <v>3746.316</v>
      </c>
      <c r="N4457" s="4" t="n">
        <f aca="false">IF(J4457="Yes",H4457*CALCULATIONS!$B$3,0)</f>
        <v>0</v>
      </c>
      <c r="O4457" s="4" t="n">
        <f aca="false">L4457-M4457-N4457</f>
        <v>1248.772</v>
      </c>
      <c r="P4457" s="16" t="n">
        <f aca="false">IF(L4457&gt;0,O4457/L4457,"")</f>
        <v>0.25</v>
      </c>
    </row>
    <row r="4458" customFormat="false" ht="15" hidden="false" customHeight="false" outlineLevel="0" collapsed="false">
      <c r="A4458" s="2" t="str">
        <f aca="false">RAW_DATA!A4454</f>
        <v>ORD-104453</v>
      </c>
      <c r="B4458" s="2" t="str">
        <f aca="false">RAW_DATA!B4454</f>
        <v>CUST-7200</v>
      </c>
      <c r="C4458" s="2" t="str">
        <f aca="false">RAW_DATA!C4454</f>
        <v>Men</v>
      </c>
      <c r="D4458" s="2" t="str">
        <f aca="false">RAW_DATA!D4454</f>
        <v>MEN-JACKET-001</v>
      </c>
      <c r="E4458" s="14" t="str">
        <f aca="false">RAW_DATA!E4454</f>
        <v>2024-01-03</v>
      </c>
      <c r="F4458" s="14" t="str">
        <f aca="false">RAW_DATA!F4454</f>
        <v>2024-01-08</v>
      </c>
      <c r="G4458" s="2" t="str">
        <f aca="false">RAW_DATA!G4454</f>
        <v>Gandaki</v>
      </c>
      <c r="H4458" s="4" t="n">
        <f aca="false">RAW_DATA!H4454</f>
        <v>5967.04</v>
      </c>
      <c r="I4458" s="5" t="n">
        <f aca="false">RAW_DATA!I4454</f>
        <v>15</v>
      </c>
      <c r="J4458" s="2" t="str">
        <f aca="false">RAW_DATA!J4454</f>
        <v>No</v>
      </c>
      <c r="K4458" s="15" t="n">
        <f aca="false">IF(AND(F4458&lt;&gt;"",E4458&lt;&gt;""),DATEVALUE(F4458)-DATEVALUE(E4458),"")</f>
        <v>5</v>
      </c>
      <c r="L4458" s="4" t="n">
        <f aca="false">H4458*(1-I4458/100)</f>
        <v>5071.984</v>
      </c>
      <c r="M4458" s="4" t="n">
        <f aca="false">H4458*CALCULATIONS!$B$2</f>
        <v>3580.224</v>
      </c>
      <c r="N4458" s="4" t="n">
        <f aca="false">IF(J4458="Yes",H4458*CALCULATIONS!$B$3,0)</f>
        <v>0</v>
      </c>
      <c r="O4458" s="4" t="n">
        <f aca="false">L4458-M4458-N4458</f>
        <v>1491.76</v>
      </c>
      <c r="P4458" s="16" t="n">
        <f aca="false">IF(L4458&gt;0,O4458/L4458,"")</f>
        <v>0.294117647058824</v>
      </c>
    </row>
    <row r="4459" customFormat="false" ht="15" hidden="false" customHeight="false" outlineLevel="0" collapsed="false">
      <c r="A4459" s="2" t="str">
        <f aca="false">RAW_DATA!A4455</f>
        <v>ORD-104454</v>
      </c>
      <c r="B4459" s="2" t="str">
        <f aca="false">RAW_DATA!B4455</f>
        <v>CUST-9900</v>
      </c>
      <c r="C4459" s="2" t="str">
        <f aca="false">RAW_DATA!C4455</f>
        <v>Women</v>
      </c>
      <c r="D4459" s="2" t="str">
        <f aca="false">RAW_DATA!D4455</f>
        <v>WOM-JEANS-001</v>
      </c>
      <c r="E4459" s="14" t="str">
        <f aca="false">RAW_DATA!E4455</f>
        <v>2024-02-23</v>
      </c>
      <c r="F4459" s="14" t="str">
        <f aca="false">RAW_DATA!F4455</f>
        <v>2024-02-26</v>
      </c>
      <c r="G4459" s="2" t="str">
        <f aca="false">RAW_DATA!G4455</f>
        <v>Karnali</v>
      </c>
      <c r="H4459" s="4" t="n">
        <f aca="false">RAW_DATA!H4455</f>
        <v>7314.47</v>
      </c>
      <c r="I4459" s="5" t="n">
        <f aca="false">RAW_DATA!I4455</f>
        <v>30</v>
      </c>
      <c r="J4459" s="2" t="str">
        <f aca="false">RAW_DATA!J4455</f>
        <v>No</v>
      </c>
      <c r="K4459" s="15" t="n">
        <f aca="false">IF(AND(F4459&lt;&gt;"",E4459&lt;&gt;""),DATEVALUE(F4459)-DATEVALUE(E4459),"")</f>
        <v>3</v>
      </c>
      <c r="L4459" s="4" t="n">
        <f aca="false">H4459*(1-I4459/100)</f>
        <v>5120.129</v>
      </c>
      <c r="M4459" s="4" t="n">
        <f aca="false">H4459*CALCULATIONS!$B$2</f>
        <v>4388.682</v>
      </c>
      <c r="N4459" s="4" t="n">
        <f aca="false">IF(J4459="Yes",H4459*CALCULATIONS!$B$3,0)</f>
        <v>0</v>
      </c>
      <c r="O4459" s="4" t="n">
        <f aca="false">L4459-M4459-N4459</f>
        <v>731.447</v>
      </c>
      <c r="P4459" s="16" t="n">
        <f aca="false">IF(L4459&gt;0,O4459/L4459,"")</f>
        <v>0.142857142857143</v>
      </c>
    </row>
    <row r="4460" customFormat="false" ht="15" hidden="false" customHeight="false" outlineLevel="0" collapsed="false">
      <c r="A4460" s="2" t="str">
        <f aca="false">RAW_DATA!A4456</f>
        <v>ORD-104455</v>
      </c>
      <c r="B4460" s="2" t="str">
        <f aca="false">RAW_DATA!B4456</f>
        <v>CUST-9740</v>
      </c>
      <c r="C4460" s="2" t="str">
        <f aca="false">RAW_DATA!C4456</f>
        <v>Men</v>
      </c>
      <c r="D4460" s="2" t="str">
        <f aca="false">RAW_DATA!D4456</f>
        <v>MEN-POLO-001</v>
      </c>
      <c r="E4460" s="14" t="str">
        <f aca="false">RAW_DATA!E4456</f>
        <v>2024-03-19</v>
      </c>
      <c r="F4460" s="14" t="str">
        <f aca="false">RAW_DATA!F4456</f>
        <v>2024-03-24</v>
      </c>
      <c r="G4460" s="2" t="str">
        <f aca="false">RAW_DATA!G4456</f>
        <v>Gandaki</v>
      </c>
      <c r="H4460" s="4" t="n">
        <f aca="false">RAW_DATA!H4456</f>
        <v>7765.52</v>
      </c>
      <c r="I4460" s="5" t="n">
        <f aca="false">RAW_DATA!I4456</f>
        <v>5</v>
      </c>
      <c r="J4460" s="2" t="str">
        <f aca="false">RAW_DATA!J4456</f>
        <v>No</v>
      </c>
      <c r="K4460" s="15" t="n">
        <f aca="false">IF(AND(F4460&lt;&gt;"",E4460&lt;&gt;""),DATEVALUE(F4460)-DATEVALUE(E4460),"")</f>
        <v>5</v>
      </c>
      <c r="L4460" s="4" t="n">
        <f aca="false">H4460*(1-I4460/100)</f>
        <v>7377.244</v>
      </c>
      <c r="M4460" s="4" t="n">
        <f aca="false">H4460*CALCULATIONS!$B$2</f>
        <v>4659.312</v>
      </c>
      <c r="N4460" s="4" t="n">
        <f aca="false">IF(J4460="Yes",H4460*CALCULATIONS!$B$3,0)</f>
        <v>0</v>
      </c>
      <c r="O4460" s="4" t="n">
        <f aca="false">L4460-M4460-N4460</f>
        <v>2717.932</v>
      </c>
      <c r="P4460" s="16" t="n">
        <f aca="false">IF(L4460&gt;0,O4460/L4460,"")</f>
        <v>0.368421052631579</v>
      </c>
    </row>
    <row r="4461" customFormat="false" ht="15" hidden="false" customHeight="false" outlineLevel="0" collapsed="false">
      <c r="A4461" s="2" t="str">
        <f aca="false">RAW_DATA!A4457</f>
        <v>ORD-104456</v>
      </c>
      <c r="B4461" s="2" t="str">
        <f aca="false">RAW_DATA!B4457</f>
        <v>CUST-7588</v>
      </c>
      <c r="C4461" s="2" t="str">
        <f aca="false">RAW_DATA!C4457</f>
        <v>Women</v>
      </c>
      <c r="D4461" s="2" t="str">
        <f aca="false">RAW_DATA!D4457</f>
        <v>WOM-SCARF-001</v>
      </c>
      <c r="E4461" s="14" t="str">
        <f aca="false">RAW_DATA!E4457</f>
        <v>2024-10-24</v>
      </c>
      <c r="F4461" s="14" t="str">
        <f aca="false">RAW_DATA!F4457</f>
        <v>2024-10-28</v>
      </c>
      <c r="G4461" s="2" t="str">
        <f aca="false">RAW_DATA!G4457</f>
        <v>Gandaki</v>
      </c>
      <c r="H4461" s="4" t="n">
        <f aca="false">RAW_DATA!H4457</f>
        <v>4938.97</v>
      </c>
      <c r="I4461" s="5" t="n">
        <f aca="false">RAW_DATA!I4457</f>
        <v>0</v>
      </c>
      <c r="J4461" s="2" t="str">
        <f aca="false">RAW_DATA!J4457</f>
        <v>No</v>
      </c>
      <c r="K4461" s="15" t="n">
        <f aca="false">IF(AND(F4461&lt;&gt;"",E4461&lt;&gt;""),DATEVALUE(F4461)-DATEVALUE(E4461),"")</f>
        <v>4</v>
      </c>
      <c r="L4461" s="4" t="n">
        <f aca="false">H4461*(1-I4461/100)</f>
        <v>4938.97</v>
      </c>
      <c r="M4461" s="4" t="n">
        <f aca="false">H4461*CALCULATIONS!$B$2</f>
        <v>2963.382</v>
      </c>
      <c r="N4461" s="4" t="n">
        <f aca="false">IF(J4461="Yes",H4461*CALCULATIONS!$B$3,0)</f>
        <v>0</v>
      </c>
      <c r="O4461" s="4" t="n">
        <f aca="false">L4461-M4461-N4461</f>
        <v>1975.588</v>
      </c>
      <c r="P4461" s="16" t="n">
        <f aca="false">IF(L4461&gt;0,O4461/L4461,"")</f>
        <v>0.4</v>
      </c>
    </row>
    <row r="4462" customFormat="false" ht="15" hidden="false" customHeight="false" outlineLevel="0" collapsed="false">
      <c r="A4462" s="2" t="str">
        <f aca="false">RAW_DATA!A4458</f>
        <v>ORD-104457</v>
      </c>
      <c r="B4462" s="2" t="str">
        <f aca="false">RAW_DATA!B4458</f>
        <v>CUST-8054</v>
      </c>
      <c r="C4462" s="2" t="str">
        <f aca="false">RAW_DATA!C4458</f>
        <v>Men</v>
      </c>
      <c r="D4462" s="2" t="str">
        <f aca="false">RAW_DATA!D4458</f>
        <v>MEN-POLO-001</v>
      </c>
      <c r="E4462" s="14" t="str">
        <f aca="false">RAW_DATA!E4458</f>
        <v>2024-08-13</v>
      </c>
      <c r="F4462" s="14" t="str">
        <f aca="false">RAW_DATA!F4458</f>
        <v>2024-08-18</v>
      </c>
      <c r="G4462" s="2" t="str">
        <f aca="false">RAW_DATA!G4458</f>
        <v>Gandaki</v>
      </c>
      <c r="H4462" s="4" t="n">
        <f aca="false">RAW_DATA!H4458</f>
        <v>5264.83</v>
      </c>
      <c r="I4462" s="5" t="n">
        <f aca="false">RAW_DATA!I4458</f>
        <v>25</v>
      </c>
      <c r="J4462" s="2" t="str">
        <f aca="false">RAW_DATA!J4458</f>
        <v>No</v>
      </c>
      <c r="K4462" s="15" t="n">
        <f aca="false">IF(AND(F4462&lt;&gt;"",E4462&lt;&gt;""),DATEVALUE(F4462)-DATEVALUE(E4462),"")</f>
        <v>5</v>
      </c>
      <c r="L4462" s="4" t="n">
        <f aca="false">H4462*(1-I4462/100)</f>
        <v>3948.6225</v>
      </c>
      <c r="M4462" s="4" t="n">
        <f aca="false">H4462*CALCULATIONS!$B$2</f>
        <v>3158.898</v>
      </c>
      <c r="N4462" s="4" t="n">
        <f aca="false">IF(J4462="Yes",H4462*CALCULATIONS!$B$3,0)</f>
        <v>0</v>
      </c>
      <c r="O4462" s="4" t="n">
        <f aca="false">L4462-M4462-N4462</f>
        <v>789.7245</v>
      </c>
      <c r="P4462" s="16" t="n">
        <f aca="false">IF(L4462&gt;0,O4462/L4462,"")</f>
        <v>0.2</v>
      </c>
    </row>
    <row r="4463" customFormat="false" ht="15" hidden="false" customHeight="false" outlineLevel="0" collapsed="false">
      <c r="A4463" s="2" t="str">
        <f aca="false">RAW_DATA!A4459</f>
        <v>ORD-104458</v>
      </c>
      <c r="B4463" s="2" t="str">
        <f aca="false">RAW_DATA!B4459</f>
        <v>CUST-9572</v>
      </c>
      <c r="C4463" s="2" t="str">
        <f aca="false">RAW_DATA!C4459</f>
        <v>Women</v>
      </c>
      <c r="D4463" s="2" t="str">
        <f aca="false">RAW_DATA!D4459</f>
        <v>WOM-JEANS-001</v>
      </c>
      <c r="E4463" s="14" t="str">
        <f aca="false">RAW_DATA!E4459</f>
        <v>2024-02-20</v>
      </c>
      <c r="F4463" s="14" t="str">
        <f aca="false">RAW_DATA!F4459</f>
        <v>2024-02-25</v>
      </c>
      <c r="G4463" s="2" t="str">
        <f aca="false">RAW_DATA!G4459</f>
        <v>Sudurpashchim</v>
      </c>
      <c r="H4463" s="4" t="n">
        <f aca="false">RAW_DATA!H4459</f>
        <v>3646.91</v>
      </c>
      <c r="I4463" s="5" t="n">
        <f aca="false">RAW_DATA!I4459</f>
        <v>0</v>
      </c>
      <c r="J4463" s="2" t="str">
        <f aca="false">RAW_DATA!J4459</f>
        <v>No</v>
      </c>
      <c r="K4463" s="15" t="n">
        <f aca="false">IF(AND(F4463&lt;&gt;"",E4463&lt;&gt;""),DATEVALUE(F4463)-DATEVALUE(E4463),"")</f>
        <v>5</v>
      </c>
      <c r="L4463" s="4" t="n">
        <f aca="false">H4463*(1-I4463/100)</f>
        <v>3646.91</v>
      </c>
      <c r="M4463" s="4" t="n">
        <f aca="false">H4463*CALCULATIONS!$B$2</f>
        <v>2188.146</v>
      </c>
      <c r="N4463" s="4" t="n">
        <f aca="false">IF(J4463="Yes",H4463*CALCULATIONS!$B$3,0)</f>
        <v>0</v>
      </c>
      <c r="O4463" s="4" t="n">
        <f aca="false">L4463-M4463-N4463</f>
        <v>1458.764</v>
      </c>
      <c r="P4463" s="16" t="n">
        <f aca="false">IF(L4463&gt;0,O4463/L4463,"")</f>
        <v>0.4</v>
      </c>
    </row>
    <row r="4464" customFormat="false" ht="15" hidden="false" customHeight="false" outlineLevel="0" collapsed="false">
      <c r="A4464" s="2" t="str">
        <f aca="false">RAW_DATA!A4460</f>
        <v>ORD-104459</v>
      </c>
      <c r="B4464" s="2" t="str">
        <f aca="false">RAW_DATA!B4460</f>
        <v>CUST-7315</v>
      </c>
      <c r="C4464" s="2" t="str">
        <f aca="false">RAW_DATA!C4460</f>
        <v>Men</v>
      </c>
      <c r="D4464" s="2" t="str">
        <f aca="false">RAW_DATA!D4460</f>
        <v>MEN-SUIT-001</v>
      </c>
      <c r="E4464" s="14" t="str">
        <f aca="false">RAW_DATA!E4460</f>
        <v>2024-02-04</v>
      </c>
      <c r="F4464" s="14" t="str">
        <f aca="false">RAW_DATA!F4460</f>
        <v>2024-02-08</v>
      </c>
      <c r="G4464" s="2" t="str">
        <f aca="false">RAW_DATA!G4460</f>
        <v>Bagmati</v>
      </c>
      <c r="H4464" s="4" t="n">
        <f aca="false">RAW_DATA!H4460</f>
        <v>9889.12</v>
      </c>
      <c r="I4464" s="5" t="n">
        <f aca="false">RAW_DATA!I4460</f>
        <v>30</v>
      </c>
      <c r="J4464" s="2" t="str">
        <f aca="false">RAW_DATA!J4460</f>
        <v>No</v>
      </c>
      <c r="K4464" s="15" t="n">
        <f aca="false">IF(AND(F4464&lt;&gt;"",E4464&lt;&gt;""),DATEVALUE(F4464)-DATEVALUE(E4464),"")</f>
        <v>4</v>
      </c>
      <c r="L4464" s="4" t="n">
        <f aca="false">H4464*(1-I4464/100)</f>
        <v>6922.384</v>
      </c>
      <c r="M4464" s="4" t="n">
        <f aca="false">H4464*CALCULATIONS!$B$2</f>
        <v>5933.472</v>
      </c>
      <c r="N4464" s="4" t="n">
        <f aca="false">IF(J4464="Yes",H4464*CALCULATIONS!$B$3,0)</f>
        <v>0</v>
      </c>
      <c r="O4464" s="4" t="n">
        <f aca="false">L4464-M4464-N4464</f>
        <v>988.911999999999</v>
      </c>
      <c r="P4464" s="16" t="n">
        <f aca="false">IF(L4464&gt;0,O4464/L4464,"")</f>
        <v>0.142857142857143</v>
      </c>
    </row>
    <row r="4465" customFormat="false" ht="15" hidden="false" customHeight="false" outlineLevel="0" collapsed="false">
      <c r="A4465" s="2" t="str">
        <f aca="false">RAW_DATA!A4461</f>
        <v>ORD-104460</v>
      </c>
      <c r="B4465" s="2" t="str">
        <f aca="false">RAW_DATA!B4461</f>
        <v>CUST-6863</v>
      </c>
      <c r="C4465" s="2" t="str">
        <f aca="false">RAW_DATA!C4461</f>
        <v>Kids</v>
      </c>
      <c r="D4465" s="2" t="str">
        <f aca="false">RAW_DATA!D4461</f>
        <v>KID-JEANS-001</v>
      </c>
      <c r="E4465" s="14" t="str">
        <f aca="false">RAW_DATA!E4461</f>
        <v>2024-11-09</v>
      </c>
      <c r="F4465" s="14" t="str">
        <f aca="false">RAW_DATA!F4461</f>
        <v>2024-11-12</v>
      </c>
      <c r="G4465" s="2" t="str">
        <f aca="false">RAW_DATA!G4461</f>
        <v>Gandaki</v>
      </c>
      <c r="H4465" s="4" t="n">
        <f aca="false">RAW_DATA!H4461</f>
        <v>3835.54</v>
      </c>
      <c r="I4465" s="5" t="n">
        <f aca="false">RAW_DATA!I4461</f>
        <v>20</v>
      </c>
      <c r="J4465" s="2" t="str">
        <f aca="false">RAW_DATA!J4461</f>
        <v>No</v>
      </c>
      <c r="K4465" s="15" t="n">
        <f aca="false">IF(AND(F4465&lt;&gt;"",E4465&lt;&gt;""),DATEVALUE(F4465)-DATEVALUE(E4465),"")</f>
        <v>3</v>
      </c>
      <c r="L4465" s="4" t="n">
        <f aca="false">H4465*(1-I4465/100)</f>
        <v>3068.432</v>
      </c>
      <c r="M4465" s="4" t="n">
        <f aca="false">H4465*CALCULATIONS!$B$2</f>
        <v>2301.324</v>
      </c>
      <c r="N4465" s="4" t="n">
        <f aca="false">IF(J4465="Yes",H4465*CALCULATIONS!$B$3,0)</f>
        <v>0</v>
      </c>
      <c r="O4465" s="4" t="n">
        <f aca="false">L4465-M4465-N4465</f>
        <v>767.108</v>
      </c>
      <c r="P4465" s="16" t="n">
        <f aca="false">IF(L4465&gt;0,O4465/L4465,"")</f>
        <v>0.25</v>
      </c>
    </row>
    <row r="4466" customFormat="false" ht="15" hidden="false" customHeight="false" outlineLevel="0" collapsed="false">
      <c r="A4466" s="2" t="str">
        <f aca="false">RAW_DATA!A4462</f>
        <v>ORD-104461</v>
      </c>
      <c r="B4466" s="2" t="str">
        <f aca="false">RAW_DATA!B4462</f>
        <v>CUST-6664</v>
      </c>
      <c r="C4466" s="2" t="str">
        <f aca="false">RAW_DATA!C4462</f>
        <v>Men</v>
      </c>
      <c r="D4466" s="2" t="str">
        <f aca="false">RAW_DATA!D4462</f>
        <v>MEN-SUIT-001</v>
      </c>
      <c r="E4466" s="14" t="str">
        <f aca="false">RAW_DATA!E4462</f>
        <v>2024-07-22</v>
      </c>
      <c r="F4466" s="14" t="str">
        <f aca="false">RAW_DATA!F4462</f>
        <v>2024-07-23</v>
      </c>
      <c r="G4466" s="2" t="str">
        <f aca="false">RAW_DATA!G4462</f>
        <v>Bagmati</v>
      </c>
      <c r="H4466" s="4" t="n">
        <f aca="false">RAW_DATA!H4462</f>
        <v>13295.84</v>
      </c>
      <c r="I4466" s="5" t="n">
        <f aca="false">RAW_DATA!I4462</f>
        <v>25</v>
      </c>
      <c r="J4466" s="2" t="str">
        <f aca="false">RAW_DATA!J4462</f>
        <v>No</v>
      </c>
      <c r="K4466" s="15" t="n">
        <f aca="false">IF(AND(F4466&lt;&gt;"",E4466&lt;&gt;""),DATEVALUE(F4466)-DATEVALUE(E4466),"")</f>
        <v>1</v>
      </c>
      <c r="L4466" s="4" t="n">
        <f aca="false">H4466*(1-I4466/100)</f>
        <v>9971.88</v>
      </c>
      <c r="M4466" s="4" t="n">
        <f aca="false">H4466*CALCULATIONS!$B$2</f>
        <v>7977.504</v>
      </c>
      <c r="N4466" s="4" t="n">
        <f aca="false">IF(J4466="Yes",H4466*CALCULATIONS!$B$3,0)</f>
        <v>0</v>
      </c>
      <c r="O4466" s="4" t="n">
        <f aca="false">L4466-M4466-N4466</f>
        <v>1994.376</v>
      </c>
      <c r="P4466" s="16" t="n">
        <f aca="false">IF(L4466&gt;0,O4466/L4466,"")</f>
        <v>0.2</v>
      </c>
    </row>
    <row r="4467" customFormat="false" ht="15" hidden="false" customHeight="false" outlineLevel="0" collapsed="false">
      <c r="A4467" s="2" t="str">
        <f aca="false">RAW_DATA!A4463</f>
        <v>ORD-104462</v>
      </c>
      <c r="B4467" s="2" t="str">
        <f aca="false">RAW_DATA!B4463</f>
        <v>CUST-2523</v>
      </c>
      <c r="C4467" s="2" t="str">
        <f aca="false">RAW_DATA!C4463</f>
        <v>Men</v>
      </c>
      <c r="D4467" s="2" t="str">
        <f aca="false">RAW_DATA!D4463</f>
        <v>MEN-KURTA-001</v>
      </c>
      <c r="E4467" s="14" t="str">
        <f aca="false">RAW_DATA!E4463</f>
        <v>2024-05-01</v>
      </c>
      <c r="F4467" s="14" t="str">
        <f aca="false">RAW_DATA!F4463</f>
        <v>2024-05-05</v>
      </c>
      <c r="G4467" s="2" t="str">
        <f aca="false">RAW_DATA!G4463</f>
        <v>Karnali</v>
      </c>
      <c r="H4467" s="4" t="n">
        <f aca="false">RAW_DATA!H4463</f>
        <v>7285.84</v>
      </c>
      <c r="I4467" s="5" t="n">
        <f aca="false">RAW_DATA!I4463</f>
        <v>30</v>
      </c>
      <c r="J4467" s="2" t="str">
        <f aca="false">RAW_DATA!J4463</f>
        <v>No</v>
      </c>
      <c r="K4467" s="15" t="n">
        <f aca="false">IF(AND(F4467&lt;&gt;"",E4467&lt;&gt;""),DATEVALUE(F4467)-DATEVALUE(E4467),"")</f>
        <v>4</v>
      </c>
      <c r="L4467" s="4" t="n">
        <f aca="false">H4467*(1-I4467/100)</f>
        <v>5100.088</v>
      </c>
      <c r="M4467" s="4" t="n">
        <f aca="false">H4467*CALCULATIONS!$B$2</f>
        <v>4371.504</v>
      </c>
      <c r="N4467" s="4" t="n">
        <f aca="false">IF(J4467="Yes",H4467*CALCULATIONS!$B$3,0)</f>
        <v>0</v>
      </c>
      <c r="O4467" s="4" t="n">
        <f aca="false">L4467-M4467-N4467</f>
        <v>728.584</v>
      </c>
      <c r="P4467" s="16" t="n">
        <f aca="false">IF(L4467&gt;0,O4467/L4467,"")</f>
        <v>0.142857142857143</v>
      </c>
    </row>
    <row r="4468" customFormat="false" ht="15" hidden="false" customHeight="false" outlineLevel="0" collapsed="false">
      <c r="A4468" s="2" t="str">
        <f aca="false">RAW_DATA!A4464</f>
        <v>ORD-104463</v>
      </c>
      <c r="B4468" s="2" t="str">
        <f aca="false">RAW_DATA!B4464</f>
        <v>CUST-9019</v>
      </c>
      <c r="C4468" s="2" t="str">
        <f aca="false">RAW_DATA!C4464</f>
        <v>Men</v>
      </c>
      <c r="D4468" s="2" t="str">
        <f aca="false">RAW_DATA!D4464</f>
        <v>MEN-KURTA-001</v>
      </c>
      <c r="E4468" s="14" t="str">
        <f aca="false">RAW_DATA!E4464</f>
        <v>2024-06-04</v>
      </c>
      <c r="F4468" s="14" t="str">
        <f aca="false">RAW_DATA!F4464</f>
        <v>2024-06-09</v>
      </c>
      <c r="G4468" s="2" t="str">
        <f aca="false">RAW_DATA!G4464</f>
        <v>Karnali</v>
      </c>
      <c r="H4468" s="4" t="n">
        <f aca="false">RAW_DATA!H4464</f>
        <v>12618.63</v>
      </c>
      <c r="I4468" s="5" t="n">
        <f aca="false">RAW_DATA!I4464</f>
        <v>15</v>
      </c>
      <c r="J4468" s="2" t="str">
        <f aca="false">RAW_DATA!J4464</f>
        <v>No</v>
      </c>
      <c r="K4468" s="15" t="n">
        <f aca="false">IF(AND(F4468&lt;&gt;"",E4468&lt;&gt;""),DATEVALUE(F4468)-DATEVALUE(E4468),"")</f>
        <v>5</v>
      </c>
      <c r="L4468" s="4" t="n">
        <f aca="false">H4468*(1-I4468/100)</f>
        <v>10725.8355</v>
      </c>
      <c r="M4468" s="4" t="n">
        <f aca="false">H4468*CALCULATIONS!$B$2</f>
        <v>7571.178</v>
      </c>
      <c r="N4468" s="4" t="n">
        <f aca="false">IF(J4468="Yes",H4468*CALCULATIONS!$B$3,0)</f>
        <v>0</v>
      </c>
      <c r="O4468" s="4" t="n">
        <f aca="false">L4468-M4468-N4468</f>
        <v>3154.6575</v>
      </c>
      <c r="P4468" s="16" t="n">
        <f aca="false">IF(L4468&gt;0,O4468/L4468,"")</f>
        <v>0.294117647058824</v>
      </c>
    </row>
    <row r="4469" customFormat="false" ht="15" hidden="false" customHeight="false" outlineLevel="0" collapsed="false">
      <c r="A4469" s="2" t="str">
        <f aca="false">RAW_DATA!A4465</f>
        <v>ORD-104464</v>
      </c>
      <c r="B4469" s="2" t="str">
        <f aca="false">RAW_DATA!B4465</f>
        <v>CUST-7832</v>
      </c>
      <c r="C4469" s="2" t="str">
        <f aca="false">RAW_DATA!C4465</f>
        <v>Men</v>
      </c>
      <c r="D4469" s="2" t="str">
        <f aca="false">RAW_DATA!D4465</f>
        <v>MEN-TSHIRT-001</v>
      </c>
      <c r="E4469" s="14" t="str">
        <f aca="false">RAW_DATA!E4465</f>
        <v>2024-10-28</v>
      </c>
      <c r="F4469" s="14" t="str">
        <f aca="false">RAW_DATA!F4465</f>
        <v>2024-11-10</v>
      </c>
      <c r="G4469" s="2" t="str">
        <f aca="false">RAW_DATA!G4465</f>
        <v>Karnali</v>
      </c>
      <c r="H4469" s="4" t="n">
        <f aca="false">RAW_DATA!H4465</f>
        <v>4494.16</v>
      </c>
      <c r="I4469" s="5" t="n">
        <f aca="false">RAW_DATA!I4465</f>
        <v>0</v>
      </c>
      <c r="J4469" s="2" t="str">
        <f aca="false">RAW_DATA!J4465</f>
        <v>Yes</v>
      </c>
      <c r="K4469" s="15" t="n">
        <f aca="false">IF(AND(F4469&lt;&gt;"",E4469&lt;&gt;""),DATEVALUE(F4469)-DATEVALUE(E4469),"")</f>
        <v>13</v>
      </c>
      <c r="L4469" s="4" t="n">
        <f aca="false">H4469*(1-I4469/100)</f>
        <v>4494.16</v>
      </c>
      <c r="M4469" s="4" t="n">
        <f aca="false">H4469*CALCULATIONS!$B$2</f>
        <v>2696.496</v>
      </c>
      <c r="N4469" s="4" t="n">
        <f aca="false">IF(J4469="Yes",H4469*CALCULATIONS!$B$3,0)</f>
        <v>898.832</v>
      </c>
      <c r="O4469" s="4" t="n">
        <f aca="false">L4469-M4469-N4469</f>
        <v>898.832</v>
      </c>
      <c r="P4469" s="16" t="n">
        <f aca="false">IF(L4469&gt;0,O4469/L4469,"")</f>
        <v>0.2</v>
      </c>
    </row>
    <row r="4470" customFormat="false" ht="15" hidden="false" customHeight="false" outlineLevel="0" collapsed="false">
      <c r="A4470" s="2" t="str">
        <f aca="false">RAW_DATA!A4466</f>
        <v>ORD-104465</v>
      </c>
      <c r="B4470" s="2" t="str">
        <f aca="false">RAW_DATA!B4466</f>
        <v>CUST-8852</v>
      </c>
      <c r="C4470" s="2" t="str">
        <f aca="false">RAW_DATA!C4466</f>
        <v>Women</v>
      </c>
      <c r="D4470" s="2" t="str">
        <f aca="false">RAW_DATA!D4466</f>
        <v>WOM-SAREE-001</v>
      </c>
      <c r="E4470" s="14" t="str">
        <f aca="false">RAW_DATA!E4466</f>
        <v>2024-07-18</v>
      </c>
      <c r="F4470" s="14" t="str">
        <f aca="false">RAW_DATA!F4466</f>
        <v>2024-08-01</v>
      </c>
      <c r="G4470" s="2" t="str">
        <f aca="false">RAW_DATA!G4466</f>
        <v>Gandaki</v>
      </c>
      <c r="H4470" s="4" t="n">
        <f aca="false">RAW_DATA!H4466</f>
        <v>12431.77</v>
      </c>
      <c r="I4470" s="5" t="n">
        <f aca="false">RAW_DATA!I4466</f>
        <v>10</v>
      </c>
      <c r="J4470" s="2" t="str">
        <f aca="false">RAW_DATA!J4466</f>
        <v>No</v>
      </c>
      <c r="K4470" s="15" t="n">
        <f aca="false">IF(AND(F4470&lt;&gt;"",E4470&lt;&gt;""),DATEVALUE(F4470)-DATEVALUE(E4470),"")</f>
        <v>14</v>
      </c>
      <c r="L4470" s="4" t="n">
        <f aca="false">H4470*(1-I4470/100)</f>
        <v>11188.593</v>
      </c>
      <c r="M4470" s="4" t="n">
        <f aca="false">H4470*CALCULATIONS!$B$2</f>
        <v>7459.062</v>
      </c>
      <c r="N4470" s="4" t="n">
        <f aca="false">IF(J4470="Yes",H4470*CALCULATIONS!$B$3,0)</f>
        <v>0</v>
      </c>
      <c r="O4470" s="4" t="n">
        <f aca="false">L4470-M4470-N4470</f>
        <v>3729.531</v>
      </c>
      <c r="P4470" s="16" t="n">
        <f aca="false">IF(L4470&gt;0,O4470/L4470,"")</f>
        <v>0.333333333333333</v>
      </c>
    </row>
    <row r="4471" customFormat="false" ht="15" hidden="false" customHeight="false" outlineLevel="0" collapsed="false">
      <c r="A4471" s="2" t="str">
        <f aca="false">RAW_DATA!A4467</f>
        <v>ORD-104466</v>
      </c>
      <c r="B4471" s="2" t="str">
        <f aca="false">RAW_DATA!B4467</f>
        <v>CUST-5109</v>
      </c>
      <c r="C4471" s="2" t="str">
        <f aca="false">RAW_DATA!C4467</f>
        <v>Kids</v>
      </c>
      <c r="D4471" s="2" t="str">
        <f aca="false">RAW_DATA!D4467</f>
        <v>KID-DRESS-001</v>
      </c>
      <c r="E4471" s="14" t="str">
        <f aca="false">RAW_DATA!E4467</f>
        <v>2024-01-17</v>
      </c>
      <c r="F4471" s="14" t="str">
        <f aca="false">RAW_DATA!F4467</f>
        <v>2024-01-24</v>
      </c>
      <c r="G4471" s="2" t="str">
        <f aca="false">RAW_DATA!G4467</f>
        <v>Gandaki</v>
      </c>
      <c r="H4471" s="4" t="n">
        <f aca="false">RAW_DATA!H4467</f>
        <v>11807.03</v>
      </c>
      <c r="I4471" s="5" t="n">
        <f aca="false">RAW_DATA!I4467</f>
        <v>0</v>
      </c>
      <c r="J4471" s="2" t="str">
        <f aca="false">RAW_DATA!J4467</f>
        <v>No</v>
      </c>
      <c r="K4471" s="15" t="n">
        <f aca="false">IF(AND(F4471&lt;&gt;"",E4471&lt;&gt;""),DATEVALUE(F4471)-DATEVALUE(E4471),"")</f>
        <v>7</v>
      </c>
      <c r="L4471" s="4" t="n">
        <f aca="false">H4471*(1-I4471/100)</f>
        <v>11807.03</v>
      </c>
      <c r="M4471" s="4" t="n">
        <f aca="false">H4471*CALCULATIONS!$B$2</f>
        <v>7084.218</v>
      </c>
      <c r="N4471" s="4" t="n">
        <f aca="false">IF(J4471="Yes",H4471*CALCULATIONS!$B$3,0)</f>
        <v>0</v>
      </c>
      <c r="O4471" s="4" t="n">
        <f aca="false">L4471-M4471-N4471</f>
        <v>4722.812</v>
      </c>
      <c r="P4471" s="16" t="n">
        <f aca="false">IF(L4471&gt;0,O4471/L4471,"")</f>
        <v>0.4</v>
      </c>
    </row>
    <row r="4472" customFormat="false" ht="15" hidden="false" customHeight="false" outlineLevel="0" collapsed="false">
      <c r="A4472" s="2" t="str">
        <f aca="false">RAW_DATA!A4468</f>
        <v>ORD-104467</v>
      </c>
      <c r="B4472" s="2" t="str">
        <f aca="false">RAW_DATA!B4468</f>
        <v>CUST-1330</v>
      </c>
      <c r="C4472" s="2" t="str">
        <f aca="false">RAW_DATA!C4468</f>
        <v>Men</v>
      </c>
      <c r="D4472" s="2" t="str">
        <f aca="false">RAW_DATA!D4468</f>
        <v>MEN-TSHIRT-001</v>
      </c>
      <c r="E4472" s="14" t="str">
        <f aca="false">RAW_DATA!E4468</f>
        <v>2024-10-24</v>
      </c>
      <c r="F4472" s="14" t="str">
        <f aca="false">RAW_DATA!F4468</f>
        <v>2024-10-26</v>
      </c>
      <c r="G4472" s="2" t="str">
        <f aca="false">RAW_DATA!G4468</f>
        <v>Bagmati</v>
      </c>
      <c r="H4472" s="4" t="n">
        <f aca="false">RAW_DATA!H4468</f>
        <v>8350.8</v>
      </c>
      <c r="I4472" s="5" t="n">
        <f aca="false">RAW_DATA!I4468</f>
        <v>15</v>
      </c>
      <c r="J4472" s="2" t="str">
        <f aca="false">RAW_DATA!J4468</f>
        <v>Yes</v>
      </c>
      <c r="K4472" s="15" t="n">
        <f aca="false">IF(AND(F4472&lt;&gt;"",E4472&lt;&gt;""),DATEVALUE(F4472)-DATEVALUE(E4472),"")</f>
        <v>2</v>
      </c>
      <c r="L4472" s="4" t="n">
        <f aca="false">H4472*(1-I4472/100)</f>
        <v>7098.18</v>
      </c>
      <c r="M4472" s="4" t="n">
        <f aca="false">H4472*CALCULATIONS!$B$2</f>
        <v>5010.48</v>
      </c>
      <c r="N4472" s="4" t="n">
        <f aca="false">IF(J4472="Yes",H4472*CALCULATIONS!$B$3,0)</f>
        <v>1670.16</v>
      </c>
      <c r="O4472" s="4" t="n">
        <f aca="false">L4472-M4472-N4472</f>
        <v>417.54</v>
      </c>
      <c r="P4472" s="16" t="n">
        <f aca="false">IF(L4472&gt;0,O4472/L4472,"")</f>
        <v>0.0588235294117647</v>
      </c>
    </row>
    <row r="4473" customFormat="false" ht="15" hidden="false" customHeight="false" outlineLevel="0" collapsed="false">
      <c r="A4473" s="2" t="str">
        <f aca="false">RAW_DATA!A4469</f>
        <v>ORD-104468</v>
      </c>
      <c r="B4473" s="2" t="str">
        <f aca="false">RAW_DATA!B4469</f>
        <v>CUST-4515</v>
      </c>
      <c r="C4473" s="2" t="str">
        <f aca="false">RAW_DATA!C4469</f>
        <v>Men</v>
      </c>
      <c r="D4473" s="2" t="str">
        <f aca="false">RAW_DATA!D4469</f>
        <v>MEN-SHIRT-002</v>
      </c>
      <c r="E4473" s="14" t="str">
        <f aca="false">RAW_DATA!E4469</f>
        <v>2024-06-09</v>
      </c>
      <c r="F4473" s="14" t="str">
        <f aca="false">RAW_DATA!F4469</f>
        <v>2024-06-14</v>
      </c>
      <c r="G4473" s="2" t="str">
        <f aca="false">RAW_DATA!G4469</f>
        <v>Lumbini</v>
      </c>
      <c r="H4473" s="4" t="n">
        <f aca="false">RAW_DATA!H4469</f>
        <v>14512.45</v>
      </c>
      <c r="I4473" s="5" t="n">
        <f aca="false">RAW_DATA!I4469</f>
        <v>15</v>
      </c>
      <c r="J4473" s="2" t="str">
        <f aca="false">RAW_DATA!J4469</f>
        <v>No</v>
      </c>
      <c r="K4473" s="15" t="n">
        <f aca="false">IF(AND(F4473&lt;&gt;"",E4473&lt;&gt;""),DATEVALUE(F4473)-DATEVALUE(E4473),"")</f>
        <v>5</v>
      </c>
      <c r="L4473" s="4" t="n">
        <f aca="false">H4473*(1-I4473/100)</f>
        <v>12335.5825</v>
      </c>
      <c r="M4473" s="4" t="n">
        <f aca="false">H4473*CALCULATIONS!$B$2</f>
        <v>8707.47</v>
      </c>
      <c r="N4473" s="4" t="n">
        <f aca="false">IF(J4473="Yes",H4473*CALCULATIONS!$B$3,0)</f>
        <v>0</v>
      </c>
      <c r="O4473" s="4" t="n">
        <f aca="false">L4473-M4473-N4473</f>
        <v>3628.1125</v>
      </c>
      <c r="P4473" s="16" t="n">
        <f aca="false">IF(L4473&gt;0,O4473/L4473,"")</f>
        <v>0.294117647058824</v>
      </c>
    </row>
    <row r="4474" customFormat="false" ht="15" hidden="false" customHeight="false" outlineLevel="0" collapsed="false">
      <c r="A4474" s="2" t="str">
        <f aca="false">RAW_DATA!A4470</f>
        <v>ORD-104469</v>
      </c>
      <c r="B4474" s="2" t="str">
        <f aca="false">RAW_DATA!B4470</f>
        <v>CUST-2119</v>
      </c>
      <c r="C4474" s="2" t="str">
        <f aca="false">RAW_DATA!C4470</f>
        <v>Men</v>
      </c>
      <c r="D4474" s="2" t="str">
        <f aca="false">RAW_DATA!D4470</f>
        <v>MEN-JEANS-001</v>
      </c>
      <c r="E4474" s="14" t="str">
        <f aca="false">RAW_DATA!E4470</f>
        <v>2024-09-16</v>
      </c>
      <c r="F4474" s="14" t="str">
        <f aca="false">RAW_DATA!F4470</f>
        <v>2024-09-21</v>
      </c>
      <c r="G4474" s="2" t="str">
        <f aca="false">RAW_DATA!G4470</f>
        <v>Karnali</v>
      </c>
      <c r="H4474" s="4" t="n">
        <f aca="false">RAW_DATA!H4470</f>
        <v>7791.47</v>
      </c>
      <c r="I4474" s="5" t="n">
        <f aca="false">RAW_DATA!I4470</f>
        <v>25</v>
      </c>
      <c r="J4474" s="2" t="str">
        <f aca="false">RAW_DATA!J4470</f>
        <v>No</v>
      </c>
      <c r="K4474" s="15" t="n">
        <f aca="false">IF(AND(F4474&lt;&gt;"",E4474&lt;&gt;""),DATEVALUE(F4474)-DATEVALUE(E4474),"")</f>
        <v>5</v>
      </c>
      <c r="L4474" s="4" t="n">
        <f aca="false">H4474*(1-I4474/100)</f>
        <v>5843.6025</v>
      </c>
      <c r="M4474" s="4" t="n">
        <f aca="false">H4474*CALCULATIONS!$B$2</f>
        <v>4674.882</v>
      </c>
      <c r="N4474" s="4" t="n">
        <f aca="false">IF(J4474="Yes",H4474*CALCULATIONS!$B$3,0)</f>
        <v>0</v>
      </c>
      <c r="O4474" s="4" t="n">
        <f aca="false">L4474-M4474-N4474</f>
        <v>1168.7205</v>
      </c>
      <c r="P4474" s="16" t="n">
        <f aca="false">IF(L4474&gt;0,O4474/L4474,"")</f>
        <v>0.2</v>
      </c>
    </row>
    <row r="4475" customFormat="false" ht="15" hidden="false" customHeight="false" outlineLevel="0" collapsed="false">
      <c r="A4475" s="2" t="str">
        <f aca="false">RAW_DATA!A4471</f>
        <v>ORD-104470</v>
      </c>
      <c r="B4475" s="2" t="str">
        <f aca="false">RAW_DATA!B4471</f>
        <v>CUST-4794</v>
      </c>
      <c r="C4475" s="2" t="str">
        <f aca="false">RAW_DATA!C4471</f>
        <v>Women</v>
      </c>
      <c r="D4475" s="2" t="str">
        <f aca="false">RAW_DATA!D4471</f>
        <v>WOM-LEHENGA-001</v>
      </c>
      <c r="E4475" s="14" t="str">
        <f aca="false">RAW_DATA!E4471</f>
        <v>2024-07-17</v>
      </c>
      <c r="F4475" s="14" t="str">
        <f aca="false">RAW_DATA!F4471</f>
        <v>2024-07-21</v>
      </c>
      <c r="G4475" s="2" t="str">
        <f aca="false">RAW_DATA!G4471</f>
        <v>Sudurpashchim</v>
      </c>
      <c r="H4475" s="4" t="n">
        <f aca="false">RAW_DATA!H4471</f>
        <v>9028.81</v>
      </c>
      <c r="I4475" s="5" t="n">
        <f aca="false">RAW_DATA!I4471</f>
        <v>20</v>
      </c>
      <c r="J4475" s="2" t="str">
        <f aca="false">RAW_DATA!J4471</f>
        <v>No</v>
      </c>
      <c r="K4475" s="15" t="n">
        <f aca="false">IF(AND(F4475&lt;&gt;"",E4475&lt;&gt;""),DATEVALUE(F4475)-DATEVALUE(E4475),"")</f>
        <v>4</v>
      </c>
      <c r="L4475" s="4" t="n">
        <f aca="false">H4475*(1-I4475/100)</f>
        <v>7223.048</v>
      </c>
      <c r="M4475" s="4" t="n">
        <f aca="false">H4475*CALCULATIONS!$B$2</f>
        <v>5417.286</v>
      </c>
      <c r="N4475" s="4" t="n">
        <f aca="false">IF(J4475="Yes",H4475*CALCULATIONS!$B$3,0)</f>
        <v>0</v>
      </c>
      <c r="O4475" s="4" t="n">
        <f aca="false">L4475-M4475-N4475</f>
        <v>1805.762</v>
      </c>
      <c r="P4475" s="16" t="n">
        <f aca="false">IF(L4475&gt;0,O4475/L4475,"")</f>
        <v>0.25</v>
      </c>
    </row>
    <row r="4476" customFormat="false" ht="15" hidden="false" customHeight="false" outlineLevel="0" collapsed="false">
      <c r="A4476" s="2" t="str">
        <f aca="false">RAW_DATA!A4472</f>
        <v>ORD-104471</v>
      </c>
      <c r="B4476" s="2" t="str">
        <f aca="false">RAW_DATA!B4472</f>
        <v>CUST-7874</v>
      </c>
      <c r="C4476" s="2" t="str">
        <f aca="false">RAW_DATA!C4472</f>
        <v>Women</v>
      </c>
      <c r="D4476" s="2" t="str">
        <f aca="false">RAW_DATA!D4472</f>
        <v>WOM-JEANS-001</v>
      </c>
      <c r="E4476" s="14" t="str">
        <f aca="false">RAW_DATA!E4472</f>
        <v>2024-10-02</v>
      </c>
      <c r="F4476" s="14" t="str">
        <f aca="false">RAW_DATA!F4472</f>
        <v>2024-10-12</v>
      </c>
      <c r="G4476" s="2" t="str">
        <f aca="false">RAW_DATA!G4472</f>
        <v>Lumbini</v>
      </c>
      <c r="H4476" s="4" t="n">
        <f aca="false">RAW_DATA!H4472</f>
        <v>964.72</v>
      </c>
      <c r="I4476" s="5" t="n">
        <f aca="false">RAW_DATA!I4472</f>
        <v>0</v>
      </c>
      <c r="J4476" s="2" t="str">
        <f aca="false">RAW_DATA!J4472</f>
        <v>No</v>
      </c>
      <c r="K4476" s="15" t="n">
        <f aca="false">IF(AND(F4476&lt;&gt;"",E4476&lt;&gt;""),DATEVALUE(F4476)-DATEVALUE(E4476),"")</f>
        <v>10</v>
      </c>
      <c r="L4476" s="4" t="n">
        <f aca="false">H4476*(1-I4476/100)</f>
        <v>964.72</v>
      </c>
      <c r="M4476" s="4" t="n">
        <f aca="false">H4476*CALCULATIONS!$B$2</f>
        <v>578.832</v>
      </c>
      <c r="N4476" s="4" t="n">
        <f aca="false">IF(J4476="Yes",H4476*CALCULATIONS!$B$3,0)</f>
        <v>0</v>
      </c>
      <c r="O4476" s="4" t="n">
        <f aca="false">L4476-M4476-N4476</f>
        <v>385.888</v>
      </c>
      <c r="P4476" s="16" t="n">
        <f aca="false">IF(L4476&gt;0,O4476/L4476,"")</f>
        <v>0.4</v>
      </c>
    </row>
    <row r="4477" customFormat="false" ht="15" hidden="false" customHeight="false" outlineLevel="0" collapsed="false">
      <c r="A4477" s="2" t="str">
        <f aca="false">RAW_DATA!A4473</f>
        <v>ORD-104472</v>
      </c>
      <c r="B4477" s="2" t="str">
        <f aca="false">RAW_DATA!B4473</f>
        <v>CUST-2092</v>
      </c>
      <c r="C4477" s="2" t="str">
        <f aca="false">RAW_DATA!C4473</f>
        <v>Women</v>
      </c>
      <c r="D4477" s="2" t="str">
        <f aca="false">RAW_DATA!D4473</f>
        <v>WOM-SAREE-001</v>
      </c>
      <c r="E4477" s="14" t="str">
        <f aca="false">RAW_DATA!E4473</f>
        <v>2024-09-01</v>
      </c>
      <c r="F4477" s="14" t="str">
        <f aca="false">RAW_DATA!F4473</f>
        <v>2024-09-08</v>
      </c>
      <c r="G4477" s="2" t="str">
        <f aca="false">RAW_DATA!G4473</f>
        <v>Sudurpashchim</v>
      </c>
      <c r="H4477" s="4" t="n">
        <f aca="false">RAW_DATA!H4473</f>
        <v>5251.53</v>
      </c>
      <c r="I4477" s="5" t="n">
        <f aca="false">RAW_DATA!I4473</f>
        <v>15</v>
      </c>
      <c r="J4477" s="2" t="str">
        <f aca="false">RAW_DATA!J4473</f>
        <v>No</v>
      </c>
      <c r="K4477" s="15" t="n">
        <f aca="false">IF(AND(F4477&lt;&gt;"",E4477&lt;&gt;""),DATEVALUE(F4477)-DATEVALUE(E4477),"")</f>
        <v>7</v>
      </c>
      <c r="L4477" s="4" t="n">
        <f aca="false">H4477*(1-I4477/100)</f>
        <v>4463.8005</v>
      </c>
      <c r="M4477" s="4" t="n">
        <f aca="false">H4477*CALCULATIONS!$B$2</f>
        <v>3150.918</v>
      </c>
      <c r="N4477" s="4" t="n">
        <f aca="false">IF(J4477="Yes",H4477*CALCULATIONS!$B$3,0)</f>
        <v>0</v>
      </c>
      <c r="O4477" s="4" t="n">
        <f aca="false">L4477-M4477-N4477</f>
        <v>1312.8825</v>
      </c>
      <c r="P4477" s="16" t="n">
        <f aca="false">IF(L4477&gt;0,O4477/L4477,"")</f>
        <v>0.294117647058824</v>
      </c>
    </row>
    <row r="4478" customFormat="false" ht="15" hidden="false" customHeight="false" outlineLevel="0" collapsed="false">
      <c r="A4478" s="2" t="str">
        <f aca="false">RAW_DATA!A4474</f>
        <v>ORD-104473</v>
      </c>
      <c r="B4478" s="2" t="str">
        <f aca="false">RAW_DATA!B4474</f>
        <v>CUST-9749</v>
      </c>
      <c r="C4478" s="2" t="str">
        <f aca="false">RAW_DATA!C4474</f>
        <v>Women</v>
      </c>
      <c r="D4478" s="2" t="str">
        <f aca="false">RAW_DATA!D4474</f>
        <v>WOM-DRESS-001</v>
      </c>
      <c r="E4478" s="14" t="str">
        <f aca="false">RAW_DATA!E4474</f>
        <v>2024-03-26</v>
      </c>
      <c r="F4478" s="14" t="str">
        <f aca="false">RAW_DATA!F4474</f>
        <v>2024-04-04</v>
      </c>
      <c r="G4478" s="2" t="str">
        <f aca="false">RAW_DATA!G4474</f>
        <v>Karnali</v>
      </c>
      <c r="H4478" s="4" t="n">
        <f aca="false">RAW_DATA!H4474</f>
        <v>12680.96</v>
      </c>
      <c r="I4478" s="5" t="n">
        <f aca="false">RAW_DATA!I4474</f>
        <v>20</v>
      </c>
      <c r="J4478" s="2" t="str">
        <f aca="false">RAW_DATA!J4474</f>
        <v>No</v>
      </c>
      <c r="K4478" s="15" t="n">
        <f aca="false">IF(AND(F4478&lt;&gt;"",E4478&lt;&gt;""),DATEVALUE(F4478)-DATEVALUE(E4478),"")</f>
        <v>9</v>
      </c>
      <c r="L4478" s="4" t="n">
        <f aca="false">H4478*(1-I4478/100)</f>
        <v>10144.768</v>
      </c>
      <c r="M4478" s="4" t="n">
        <f aca="false">H4478*CALCULATIONS!$B$2</f>
        <v>7608.576</v>
      </c>
      <c r="N4478" s="4" t="n">
        <f aca="false">IF(J4478="Yes",H4478*CALCULATIONS!$B$3,0)</f>
        <v>0</v>
      </c>
      <c r="O4478" s="4" t="n">
        <f aca="false">L4478-M4478-N4478</f>
        <v>2536.192</v>
      </c>
      <c r="P4478" s="16" t="n">
        <f aca="false">IF(L4478&gt;0,O4478/L4478,"")</f>
        <v>0.25</v>
      </c>
    </row>
    <row r="4479" customFormat="false" ht="15" hidden="false" customHeight="false" outlineLevel="0" collapsed="false">
      <c r="A4479" s="2" t="str">
        <f aca="false">RAW_DATA!A4475</f>
        <v>ORD-104474</v>
      </c>
      <c r="B4479" s="2" t="str">
        <f aca="false">RAW_DATA!B4475</f>
        <v>CUST-9680</v>
      </c>
      <c r="C4479" s="2" t="str">
        <f aca="false">RAW_DATA!C4475</f>
        <v>Women</v>
      </c>
      <c r="D4479" s="2" t="str">
        <f aca="false">RAW_DATA!D4475</f>
        <v>WOM-DRESS-001</v>
      </c>
      <c r="E4479" s="14" t="str">
        <f aca="false">RAW_DATA!E4475</f>
        <v>2024-11-15</v>
      </c>
      <c r="F4479" s="14" t="str">
        <f aca="false">RAW_DATA!F4475</f>
        <v>2024-11-25</v>
      </c>
      <c r="G4479" s="2" t="str">
        <f aca="false">RAW_DATA!G4475</f>
        <v>Bagmati</v>
      </c>
      <c r="H4479" s="4" t="n">
        <f aca="false">RAW_DATA!H4475</f>
        <v>8946.25</v>
      </c>
      <c r="I4479" s="5" t="n">
        <f aca="false">RAW_DATA!I4475</f>
        <v>25</v>
      </c>
      <c r="J4479" s="2" t="str">
        <f aca="false">RAW_DATA!J4475</f>
        <v>Yes</v>
      </c>
      <c r="K4479" s="15" t="n">
        <f aca="false">IF(AND(F4479&lt;&gt;"",E4479&lt;&gt;""),DATEVALUE(F4479)-DATEVALUE(E4479),"")</f>
        <v>10</v>
      </c>
      <c r="L4479" s="4" t="n">
        <f aca="false">H4479*(1-I4479/100)</f>
        <v>6709.6875</v>
      </c>
      <c r="M4479" s="4" t="n">
        <f aca="false">H4479*CALCULATIONS!$B$2</f>
        <v>5367.75</v>
      </c>
      <c r="N4479" s="4" t="n">
        <f aca="false">IF(J4479="Yes",H4479*CALCULATIONS!$B$3,0)</f>
        <v>1789.25</v>
      </c>
      <c r="O4479" s="4" t="n">
        <f aca="false">L4479-M4479-N4479</f>
        <v>-447.3125</v>
      </c>
      <c r="P4479" s="16" t="n">
        <f aca="false">IF(L4479&gt;0,O4479/L4479,"")</f>
        <v>-0.0666666666666667</v>
      </c>
    </row>
    <row r="4480" customFormat="false" ht="15" hidden="false" customHeight="false" outlineLevel="0" collapsed="false">
      <c r="A4480" s="2" t="str">
        <f aca="false">RAW_DATA!A4476</f>
        <v>ORD-104475</v>
      </c>
      <c r="B4480" s="2" t="str">
        <f aca="false">RAW_DATA!B4476</f>
        <v>CUST-2011</v>
      </c>
      <c r="C4480" s="2" t="str">
        <f aca="false">RAW_DATA!C4476</f>
        <v>Men</v>
      </c>
      <c r="D4480" s="2" t="str">
        <f aca="false">RAW_DATA!D4476</f>
        <v>MEN-SUIT-001</v>
      </c>
      <c r="E4480" s="14" t="str">
        <f aca="false">RAW_DATA!E4476</f>
        <v>2024-07-07</v>
      </c>
      <c r="F4480" s="14" t="str">
        <f aca="false">RAW_DATA!F4476</f>
        <v>2024-07-10</v>
      </c>
      <c r="G4480" s="2" t="str">
        <f aca="false">RAW_DATA!G4476</f>
        <v>Lumbini</v>
      </c>
      <c r="H4480" s="4" t="n">
        <f aca="false">RAW_DATA!H4476</f>
        <v>11786.61</v>
      </c>
      <c r="I4480" s="5" t="n">
        <f aca="false">RAW_DATA!I4476</f>
        <v>20</v>
      </c>
      <c r="J4480" s="2" t="str">
        <f aca="false">RAW_DATA!J4476</f>
        <v>No</v>
      </c>
      <c r="K4480" s="15" t="n">
        <f aca="false">IF(AND(F4480&lt;&gt;"",E4480&lt;&gt;""),DATEVALUE(F4480)-DATEVALUE(E4480),"")</f>
        <v>3</v>
      </c>
      <c r="L4480" s="4" t="n">
        <f aca="false">H4480*(1-I4480/100)</f>
        <v>9429.288</v>
      </c>
      <c r="M4480" s="4" t="n">
        <f aca="false">H4480*CALCULATIONS!$B$2</f>
        <v>7071.966</v>
      </c>
      <c r="N4480" s="4" t="n">
        <f aca="false">IF(J4480="Yes",H4480*CALCULATIONS!$B$3,0)</f>
        <v>0</v>
      </c>
      <c r="O4480" s="4" t="n">
        <f aca="false">L4480-M4480-N4480</f>
        <v>2357.322</v>
      </c>
      <c r="P4480" s="16" t="n">
        <f aca="false">IF(L4480&gt;0,O4480/L4480,"")</f>
        <v>0.25</v>
      </c>
    </row>
    <row r="4481" customFormat="false" ht="15" hidden="false" customHeight="false" outlineLevel="0" collapsed="false">
      <c r="A4481" s="2" t="str">
        <f aca="false">RAW_DATA!A4477</f>
        <v>ORD-104476</v>
      </c>
      <c r="B4481" s="2" t="str">
        <f aca="false">RAW_DATA!B4477</f>
        <v>CUST-9094</v>
      </c>
      <c r="C4481" s="2" t="str">
        <f aca="false">RAW_DATA!C4477</f>
        <v>Women</v>
      </c>
      <c r="D4481" s="2" t="str">
        <f aca="false">RAW_DATA!D4477</f>
        <v>WOM-JEANS-001</v>
      </c>
      <c r="E4481" s="14" t="str">
        <f aca="false">RAW_DATA!E4477</f>
        <v>2024-09-28</v>
      </c>
      <c r="F4481" s="14" t="str">
        <f aca="false">RAW_DATA!F4477</f>
        <v>2024-10-02</v>
      </c>
      <c r="G4481" s="2" t="str">
        <f aca="false">RAW_DATA!G4477</f>
        <v>Bagmati</v>
      </c>
      <c r="H4481" s="4" t="n">
        <f aca="false">RAW_DATA!H4477</f>
        <v>3446.43</v>
      </c>
      <c r="I4481" s="5" t="n">
        <f aca="false">RAW_DATA!I4477</f>
        <v>15</v>
      </c>
      <c r="J4481" s="2" t="str">
        <f aca="false">RAW_DATA!J4477</f>
        <v>No</v>
      </c>
      <c r="K4481" s="15" t="n">
        <f aca="false">IF(AND(F4481&lt;&gt;"",E4481&lt;&gt;""),DATEVALUE(F4481)-DATEVALUE(E4481),"")</f>
        <v>4</v>
      </c>
      <c r="L4481" s="4" t="n">
        <f aca="false">H4481*(1-I4481/100)</f>
        <v>2929.4655</v>
      </c>
      <c r="M4481" s="4" t="n">
        <f aca="false">H4481*CALCULATIONS!$B$2</f>
        <v>2067.858</v>
      </c>
      <c r="N4481" s="4" t="n">
        <f aca="false">IF(J4481="Yes",H4481*CALCULATIONS!$B$3,0)</f>
        <v>0</v>
      </c>
      <c r="O4481" s="4" t="n">
        <f aca="false">L4481-M4481-N4481</f>
        <v>861.6075</v>
      </c>
      <c r="P4481" s="16" t="n">
        <f aca="false">IF(L4481&gt;0,O4481/L4481,"")</f>
        <v>0.294117647058824</v>
      </c>
    </row>
    <row r="4482" customFormat="false" ht="15" hidden="false" customHeight="false" outlineLevel="0" collapsed="false">
      <c r="A4482" s="2" t="str">
        <f aca="false">RAW_DATA!A4478</f>
        <v>ORD-104477</v>
      </c>
      <c r="B4482" s="2" t="str">
        <f aca="false">RAW_DATA!B4478</f>
        <v>CUST-2564</v>
      </c>
      <c r="C4482" s="2" t="str">
        <f aca="false">RAW_DATA!C4478</f>
        <v>Men</v>
      </c>
      <c r="D4482" s="2" t="str">
        <f aca="false">RAW_DATA!D4478</f>
        <v>MEN-SHIRT-002</v>
      </c>
      <c r="E4482" s="14" t="str">
        <f aca="false">RAW_DATA!E4478</f>
        <v>2024-05-10</v>
      </c>
      <c r="F4482" s="14" t="str">
        <f aca="false">RAW_DATA!F4478</f>
        <v>2024-05-16</v>
      </c>
      <c r="G4482" s="2" t="str">
        <f aca="false">RAW_DATA!G4478</f>
        <v>Madhesh</v>
      </c>
      <c r="H4482" s="4" t="n">
        <f aca="false">RAW_DATA!H4478</f>
        <v>12601.83</v>
      </c>
      <c r="I4482" s="5" t="n">
        <f aca="false">RAW_DATA!I4478</f>
        <v>20</v>
      </c>
      <c r="J4482" s="2" t="str">
        <f aca="false">RAW_DATA!J4478</f>
        <v>No</v>
      </c>
      <c r="K4482" s="15" t="n">
        <f aca="false">IF(AND(F4482&lt;&gt;"",E4482&lt;&gt;""),DATEVALUE(F4482)-DATEVALUE(E4482),"")</f>
        <v>6</v>
      </c>
      <c r="L4482" s="4" t="n">
        <f aca="false">H4482*(1-I4482/100)</f>
        <v>10081.464</v>
      </c>
      <c r="M4482" s="4" t="n">
        <f aca="false">H4482*CALCULATIONS!$B$2</f>
        <v>7561.098</v>
      </c>
      <c r="N4482" s="4" t="n">
        <f aca="false">IF(J4482="Yes",H4482*CALCULATIONS!$B$3,0)</f>
        <v>0</v>
      </c>
      <c r="O4482" s="4" t="n">
        <f aca="false">L4482-M4482-N4482</f>
        <v>2520.366</v>
      </c>
      <c r="P4482" s="16" t="n">
        <f aca="false">IF(L4482&gt;0,O4482/L4482,"")</f>
        <v>0.25</v>
      </c>
    </row>
    <row r="4483" customFormat="false" ht="15" hidden="false" customHeight="false" outlineLevel="0" collapsed="false">
      <c r="A4483" s="2" t="str">
        <f aca="false">RAW_DATA!A4479</f>
        <v>ORD-104478</v>
      </c>
      <c r="B4483" s="2" t="str">
        <f aca="false">RAW_DATA!B4479</f>
        <v>CUST-7722</v>
      </c>
      <c r="C4483" s="2" t="str">
        <f aca="false">RAW_DATA!C4479</f>
        <v>Men</v>
      </c>
      <c r="D4483" s="2" t="str">
        <f aca="false">RAW_DATA!D4479</f>
        <v>MEN-JACKET-001</v>
      </c>
      <c r="E4483" s="14" t="str">
        <f aca="false">RAW_DATA!E4479</f>
        <v>2024-05-19</v>
      </c>
      <c r="F4483" s="14" t="str">
        <f aca="false">RAW_DATA!F4479</f>
        <v>2024-05-20</v>
      </c>
      <c r="G4483" s="2" t="str">
        <f aca="false">RAW_DATA!G4479</f>
        <v>Bagmati</v>
      </c>
      <c r="H4483" s="4" t="n">
        <f aca="false">RAW_DATA!H4479</f>
        <v>11322.02</v>
      </c>
      <c r="I4483" s="5" t="n">
        <f aca="false">RAW_DATA!I4479</f>
        <v>0</v>
      </c>
      <c r="J4483" s="2" t="str">
        <f aca="false">RAW_DATA!J4479</f>
        <v>No</v>
      </c>
      <c r="K4483" s="15" t="n">
        <f aca="false">IF(AND(F4483&lt;&gt;"",E4483&lt;&gt;""),DATEVALUE(F4483)-DATEVALUE(E4483),"")</f>
        <v>1</v>
      </c>
      <c r="L4483" s="4" t="n">
        <f aca="false">H4483*(1-I4483/100)</f>
        <v>11322.02</v>
      </c>
      <c r="M4483" s="4" t="n">
        <f aca="false">H4483*CALCULATIONS!$B$2</f>
        <v>6793.212</v>
      </c>
      <c r="N4483" s="4" t="n">
        <f aca="false">IF(J4483="Yes",H4483*CALCULATIONS!$B$3,0)</f>
        <v>0</v>
      </c>
      <c r="O4483" s="4" t="n">
        <f aca="false">L4483-M4483-N4483</f>
        <v>4528.808</v>
      </c>
      <c r="P4483" s="16" t="n">
        <f aca="false">IF(L4483&gt;0,O4483/L4483,"")</f>
        <v>0.4</v>
      </c>
    </row>
    <row r="4484" customFormat="false" ht="15" hidden="false" customHeight="false" outlineLevel="0" collapsed="false">
      <c r="A4484" s="2" t="str">
        <f aca="false">RAW_DATA!A4480</f>
        <v>ORD-104479</v>
      </c>
      <c r="B4484" s="2" t="str">
        <f aca="false">RAW_DATA!B4480</f>
        <v>CUST-8283</v>
      </c>
      <c r="C4484" s="2" t="str">
        <f aca="false">RAW_DATA!C4480</f>
        <v>Men</v>
      </c>
      <c r="D4484" s="2" t="str">
        <f aca="false">RAW_DATA!D4480</f>
        <v>MEN-JEANS-002</v>
      </c>
      <c r="E4484" s="14" t="str">
        <f aca="false">RAW_DATA!E4480</f>
        <v>2024-08-04</v>
      </c>
      <c r="F4484" s="14" t="str">
        <f aca="false">RAW_DATA!F4480</f>
        <v>2024-08-08</v>
      </c>
      <c r="G4484" s="2" t="str">
        <f aca="false">RAW_DATA!G4480</f>
        <v>Lumbini</v>
      </c>
      <c r="H4484" s="4" t="n">
        <f aca="false">RAW_DATA!H4480</f>
        <v>1238.28</v>
      </c>
      <c r="I4484" s="5" t="n">
        <f aca="false">RAW_DATA!I4480</f>
        <v>0</v>
      </c>
      <c r="J4484" s="2" t="str">
        <f aca="false">RAW_DATA!J4480</f>
        <v>No</v>
      </c>
      <c r="K4484" s="15" t="n">
        <f aca="false">IF(AND(F4484&lt;&gt;"",E4484&lt;&gt;""),DATEVALUE(F4484)-DATEVALUE(E4484),"")</f>
        <v>4</v>
      </c>
      <c r="L4484" s="4" t="n">
        <f aca="false">H4484*(1-I4484/100)</f>
        <v>1238.28</v>
      </c>
      <c r="M4484" s="4" t="n">
        <f aca="false">H4484*CALCULATIONS!$B$2</f>
        <v>742.968</v>
      </c>
      <c r="N4484" s="4" t="n">
        <f aca="false">IF(J4484="Yes",H4484*CALCULATIONS!$B$3,0)</f>
        <v>0</v>
      </c>
      <c r="O4484" s="4" t="n">
        <f aca="false">L4484-M4484-N4484</f>
        <v>495.312</v>
      </c>
      <c r="P4484" s="16" t="n">
        <f aca="false">IF(L4484&gt;0,O4484/L4484,"")</f>
        <v>0.4</v>
      </c>
    </row>
    <row r="4485" customFormat="false" ht="15" hidden="false" customHeight="false" outlineLevel="0" collapsed="false">
      <c r="A4485" s="2" t="str">
        <f aca="false">RAW_DATA!A4481</f>
        <v>ORD-104480</v>
      </c>
      <c r="B4485" s="2" t="str">
        <f aca="false">RAW_DATA!B4481</f>
        <v>CUST-6409</v>
      </c>
      <c r="C4485" s="2" t="str">
        <f aca="false">RAW_DATA!C4481</f>
        <v>Women</v>
      </c>
      <c r="D4485" s="2" t="str">
        <f aca="false">RAW_DATA!D4481</f>
        <v>WOM-SCARF-001</v>
      </c>
      <c r="E4485" s="14" t="str">
        <f aca="false">RAW_DATA!E4481</f>
        <v>2024-03-23</v>
      </c>
      <c r="F4485" s="14" t="str">
        <f aca="false">RAW_DATA!F4481</f>
        <v>2024-03-26</v>
      </c>
      <c r="G4485" s="2" t="str">
        <f aca="false">RAW_DATA!G4481</f>
        <v>Madhesh</v>
      </c>
      <c r="H4485" s="4" t="n">
        <f aca="false">RAW_DATA!H4481</f>
        <v>6461.3</v>
      </c>
      <c r="I4485" s="5" t="n">
        <f aca="false">RAW_DATA!I4481</f>
        <v>20</v>
      </c>
      <c r="J4485" s="2" t="str">
        <f aca="false">RAW_DATA!J4481</f>
        <v>No</v>
      </c>
      <c r="K4485" s="15" t="n">
        <f aca="false">IF(AND(F4485&lt;&gt;"",E4485&lt;&gt;""),DATEVALUE(F4485)-DATEVALUE(E4485),"")</f>
        <v>3</v>
      </c>
      <c r="L4485" s="4" t="n">
        <f aca="false">H4485*(1-I4485/100)</f>
        <v>5169.04</v>
      </c>
      <c r="M4485" s="4" t="n">
        <f aca="false">H4485*CALCULATIONS!$B$2</f>
        <v>3876.78</v>
      </c>
      <c r="N4485" s="4" t="n">
        <f aca="false">IF(J4485="Yes",H4485*CALCULATIONS!$B$3,0)</f>
        <v>0</v>
      </c>
      <c r="O4485" s="4" t="n">
        <f aca="false">L4485-M4485-N4485</f>
        <v>1292.26</v>
      </c>
      <c r="P4485" s="16" t="n">
        <f aca="false">IF(L4485&gt;0,O4485/L4485,"")</f>
        <v>0.25</v>
      </c>
    </row>
    <row r="4486" customFormat="false" ht="15" hidden="false" customHeight="false" outlineLevel="0" collapsed="false">
      <c r="A4486" s="2" t="str">
        <f aca="false">RAW_DATA!A4482</f>
        <v>ORD-104481</v>
      </c>
      <c r="B4486" s="2" t="str">
        <f aca="false">RAW_DATA!B4482</f>
        <v>CUST-3444</v>
      </c>
      <c r="C4486" s="2" t="str">
        <f aca="false">RAW_DATA!C4482</f>
        <v>Women</v>
      </c>
      <c r="D4486" s="2" t="str">
        <f aca="false">RAW_DATA!D4482</f>
        <v>WOM-JEANS-001</v>
      </c>
      <c r="E4486" s="14" t="str">
        <f aca="false">RAW_DATA!E4482</f>
        <v>2024-05-12</v>
      </c>
      <c r="F4486" s="14" t="str">
        <f aca="false">RAW_DATA!F4482</f>
        <v>2024-05-27</v>
      </c>
      <c r="G4486" s="2" t="str">
        <f aca="false">RAW_DATA!G4482</f>
        <v>Bagmati</v>
      </c>
      <c r="H4486" s="4" t="n">
        <f aca="false">RAW_DATA!H4482</f>
        <v>11268.29</v>
      </c>
      <c r="I4486" s="5" t="n">
        <f aca="false">RAW_DATA!I4482</f>
        <v>5</v>
      </c>
      <c r="J4486" s="2" t="str">
        <f aca="false">RAW_DATA!J4482</f>
        <v>No</v>
      </c>
      <c r="K4486" s="15" t="n">
        <f aca="false">IF(AND(F4486&lt;&gt;"",E4486&lt;&gt;""),DATEVALUE(F4486)-DATEVALUE(E4486),"")</f>
        <v>15</v>
      </c>
      <c r="L4486" s="4" t="n">
        <f aca="false">H4486*(1-I4486/100)</f>
        <v>10704.8755</v>
      </c>
      <c r="M4486" s="4" t="n">
        <f aca="false">H4486*CALCULATIONS!$B$2</f>
        <v>6760.974</v>
      </c>
      <c r="N4486" s="4" t="n">
        <f aca="false">IF(J4486="Yes",H4486*CALCULATIONS!$B$3,0)</f>
        <v>0</v>
      </c>
      <c r="O4486" s="4" t="n">
        <f aca="false">L4486-M4486-N4486</f>
        <v>3943.9015</v>
      </c>
      <c r="P4486" s="16" t="n">
        <f aca="false">IF(L4486&gt;0,O4486/L4486,"")</f>
        <v>0.368421052631579</v>
      </c>
    </row>
    <row r="4487" customFormat="false" ht="15" hidden="false" customHeight="false" outlineLevel="0" collapsed="false">
      <c r="A4487" s="2" t="str">
        <f aca="false">RAW_DATA!A4483</f>
        <v>ORD-104482</v>
      </c>
      <c r="B4487" s="2" t="str">
        <f aca="false">RAW_DATA!B4483</f>
        <v>CUST-7734</v>
      </c>
      <c r="C4487" s="2" t="str">
        <f aca="false">RAW_DATA!C4483</f>
        <v>Kids</v>
      </c>
      <c r="D4487" s="2" t="str">
        <f aca="false">RAW_DATA!D4483</f>
        <v>KID-UNIFORM-001</v>
      </c>
      <c r="E4487" s="14" t="str">
        <f aca="false">RAW_DATA!E4483</f>
        <v>2024-11-01</v>
      </c>
      <c r="F4487" s="14" t="str">
        <f aca="false">RAW_DATA!F4483</f>
        <v>2024-11-06</v>
      </c>
      <c r="G4487" s="2" t="str">
        <f aca="false">RAW_DATA!G4483</f>
        <v>Bagmati</v>
      </c>
      <c r="H4487" s="4" t="n">
        <f aca="false">RAW_DATA!H4483</f>
        <v>9810.11</v>
      </c>
      <c r="I4487" s="5" t="n">
        <f aca="false">RAW_DATA!I4483</f>
        <v>30</v>
      </c>
      <c r="J4487" s="2" t="str">
        <f aca="false">RAW_DATA!J4483</f>
        <v>No</v>
      </c>
      <c r="K4487" s="15" t="n">
        <f aca="false">IF(AND(F4487&lt;&gt;"",E4487&lt;&gt;""),DATEVALUE(F4487)-DATEVALUE(E4487),"")</f>
        <v>5</v>
      </c>
      <c r="L4487" s="4" t="n">
        <f aca="false">H4487*(1-I4487/100)</f>
        <v>6867.077</v>
      </c>
      <c r="M4487" s="4" t="n">
        <f aca="false">H4487*CALCULATIONS!$B$2</f>
        <v>5886.066</v>
      </c>
      <c r="N4487" s="4" t="n">
        <f aca="false">IF(J4487="Yes",H4487*CALCULATIONS!$B$3,0)</f>
        <v>0</v>
      </c>
      <c r="O4487" s="4" t="n">
        <f aca="false">L4487-M4487-N4487</f>
        <v>981.011</v>
      </c>
      <c r="P4487" s="16" t="n">
        <f aca="false">IF(L4487&gt;0,O4487/L4487,"")</f>
        <v>0.142857142857143</v>
      </c>
    </row>
    <row r="4488" customFormat="false" ht="15" hidden="false" customHeight="false" outlineLevel="0" collapsed="false">
      <c r="A4488" s="2" t="str">
        <f aca="false">RAW_DATA!A4484</f>
        <v>ORD-104483</v>
      </c>
      <c r="B4488" s="2" t="str">
        <f aca="false">RAW_DATA!B4484</f>
        <v>CUST-4987</v>
      </c>
      <c r="C4488" s="2" t="str">
        <f aca="false">RAW_DATA!C4484</f>
        <v>Women</v>
      </c>
      <c r="D4488" s="2" t="str">
        <f aca="false">RAW_DATA!D4484</f>
        <v>WOM-BLOUSE-001</v>
      </c>
      <c r="E4488" s="14" t="str">
        <f aca="false">RAW_DATA!E4484</f>
        <v>2024-07-06</v>
      </c>
      <c r="F4488" s="14" t="str">
        <f aca="false">RAW_DATA!F4484</f>
        <v>2024-07-12</v>
      </c>
      <c r="G4488" s="2" t="str">
        <f aca="false">RAW_DATA!G4484</f>
        <v>Sudurpashchim</v>
      </c>
      <c r="H4488" s="4" t="n">
        <f aca="false">RAW_DATA!H4484</f>
        <v>11125.08</v>
      </c>
      <c r="I4488" s="5" t="n">
        <f aca="false">RAW_DATA!I4484</f>
        <v>15</v>
      </c>
      <c r="J4488" s="2" t="str">
        <f aca="false">RAW_DATA!J4484</f>
        <v>No</v>
      </c>
      <c r="K4488" s="15" t="n">
        <f aca="false">IF(AND(F4488&lt;&gt;"",E4488&lt;&gt;""),DATEVALUE(F4488)-DATEVALUE(E4488),"")</f>
        <v>6</v>
      </c>
      <c r="L4488" s="4" t="n">
        <f aca="false">H4488*(1-I4488/100)</f>
        <v>9456.318</v>
      </c>
      <c r="M4488" s="4" t="n">
        <f aca="false">H4488*CALCULATIONS!$B$2</f>
        <v>6675.048</v>
      </c>
      <c r="N4488" s="4" t="n">
        <f aca="false">IF(J4488="Yes",H4488*CALCULATIONS!$B$3,0)</f>
        <v>0</v>
      </c>
      <c r="O4488" s="4" t="n">
        <f aca="false">L4488-M4488-N4488</f>
        <v>2781.27</v>
      </c>
      <c r="P4488" s="16" t="n">
        <f aca="false">IF(L4488&gt;0,O4488/L4488,"")</f>
        <v>0.294117647058824</v>
      </c>
    </row>
    <row r="4489" customFormat="false" ht="15" hidden="false" customHeight="false" outlineLevel="0" collapsed="false">
      <c r="A4489" s="2" t="str">
        <f aca="false">RAW_DATA!A4485</f>
        <v>ORD-104484</v>
      </c>
      <c r="B4489" s="2" t="str">
        <f aca="false">RAW_DATA!B4485</f>
        <v>CUST-3340</v>
      </c>
      <c r="C4489" s="2" t="str">
        <f aca="false">RAW_DATA!C4485</f>
        <v>Kids</v>
      </c>
      <c r="D4489" s="2" t="str">
        <f aca="false">RAW_DATA!D4485</f>
        <v>KID-HOODIE-001</v>
      </c>
      <c r="E4489" s="14" t="str">
        <f aca="false">RAW_DATA!E4485</f>
        <v>2024-06-14</v>
      </c>
      <c r="F4489" s="14" t="str">
        <f aca="false">RAW_DATA!F4485</f>
        <v>2024-06-17</v>
      </c>
      <c r="G4489" s="2" t="str">
        <f aca="false">RAW_DATA!G4485</f>
        <v>Sudurpashchim</v>
      </c>
      <c r="H4489" s="4" t="n">
        <f aca="false">RAW_DATA!H4485</f>
        <v>12672.86</v>
      </c>
      <c r="I4489" s="5" t="n">
        <f aca="false">RAW_DATA!I4485</f>
        <v>0</v>
      </c>
      <c r="J4489" s="2" t="str">
        <f aca="false">RAW_DATA!J4485</f>
        <v>No</v>
      </c>
      <c r="K4489" s="15" t="n">
        <f aca="false">IF(AND(F4489&lt;&gt;"",E4489&lt;&gt;""),DATEVALUE(F4489)-DATEVALUE(E4489),"")</f>
        <v>3</v>
      </c>
      <c r="L4489" s="4" t="n">
        <f aca="false">H4489*(1-I4489/100)</f>
        <v>12672.86</v>
      </c>
      <c r="M4489" s="4" t="n">
        <f aca="false">H4489*CALCULATIONS!$B$2</f>
        <v>7603.716</v>
      </c>
      <c r="N4489" s="4" t="n">
        <f aca="false">IF(J4489="Yes",H4489*CALCULATIONS!$B$3,0)</f>
        <v>0</v>
      </c>
      <c r="O4489" s="4" t="n">
        <f aca="false">L4489-M4489-N4489</f>
        <v>5069.144</v>
      </c>
      <c r="P4489" s="16" t="n">
        <f aca="false">IF(L4489&gt;0,O4489/L4489,"")</f>
        <v>0.4</v>
      </c>
    </row>
    <row r="4490" customFormat="false" ht="15" hidden="false" customHeight="false" outlineLevel="0" collapsed="false">
      <c r="A4490" s="2" t="str">
        <f aca="false">RAW_DATA!A4486</f>
        <v>ORD-104485</v>
      </c>
      <c r="B4490" s="2" t="str">
        <f aca="false">RAW_DATA!B4486</f>
        <v>CUST-4195</v>
      </c>
      <c r="C4490" s="2" t="str">
        <f aca="false">RAW_DATA!C4486</f>
        <v>Men</v>
      </c>
      <c r="D4490" s="2" t="str">
        <f aca="false">RAW_DATA!D4486</f>
        <v>MEN-KURTA-001</v>
      </c>
      <c r="E4490" s="14" t="str">
        <f aca="false">RAW_DATA!E4486</f>
        <v>2024-09-10</v>
      </c>
      <c r="F4490" s="14" t="str">
        <f aca="false">RAW_DATA!F4486</f>
        <v>2024-09-15</v>
      </c>
      <c r="G4490" s="2" t="str">
        <f aca="false">RAW_DATA!G4486</f>
        <v>Bagmati</v>
      </c>
      <c r="H4490" s="4" t="n">
        <f aca="false">RAW_DATA!H4486</f>
        <v>10551.43</v>
      </c>
      <c r="I4490" s="5" t="n">
        <f aca="false">RAW_DATA!I4486</f>
        <v>15</v>
      </c>
      <c r="J4490" s="2" t="str">
        <f aca="false">RAW_DATA!J4486</f>
        <v>No</v>
      </c>
      <c r="K4490" s="15" t="n">
        <f aca="false">IF(AND(F4490&lt;&gt;"",E4490&lt;&gt;""),DATEVALUE(F4490)-DATEVALUE(E4490),"")</f>
        <v>5</v>
      </c>
      <c r="L4490" s="4" t="n">
        <f aca="false">H4490*(1-I4490/100)</f>
        <v>8968.7155</v>
      </c>
      <c r="M4490" s="4" t="n">
        <f aca="false">H4490*CALCULATIONS!$B$2</f>
        <v>6330.858</v>
      </c>
      <c r="N4490" s="4" t="n">
        <f aca="false">IF(J4490="Yes",H4490*CALCULATIONS!$B$3,0)</f>
        <v>0</v>
      </c>
      <c r="O4490" s="4" t="n">
        <f aca="false">L4490-M4490-N4490</f>
        <v>2637.8575</v>
      </c>
      <c r="P4490" s="16" t="n">
        <f aca="false">IF(L4490&gt;0,O4490/L4490,"")</f>
        <v>0.294117647058824</v>
      </c>
    </row>
    <row r="4491" customFormat="false" ht="15" hidden="false" customHeight="false" outlineLevel="0" collapsed="false">
      <c r="A4491" s="2" t="str">
        <f aca="false">RAW_DATA!A4487</f>
        <v>ORD-104486</v>
      </c>
      <c r="B4491" s="2" t="str">
        <f aca="false">RAW_DATA!B4487</f>
        <v>CUST-3585</v>
      </c>
      <c r="C4491" s="2" t="str">
        <f aca="false">RAW_DATA!C4487</f>
        <v>Women</v>
      </c>
      <c r="D4491" s="2" t="str">
        <f aca="false">RAW_DATA!D4487</f>
        <v>WOM-KURTA-001</v>
      </c>
      <c r="E4491" s="14" t="str">
        <f aca="false">RAW_DATA!E4487</f>
        <v>2024-04-24</v>
      </c>
      <c r="F4491" s="14" t="str">
        <f aca="false">RAW_DATA!F4487</f>
        <v>2024-05-01</v>
      </c>
      <c r="G4491" s="2" t="str">
        <f aca="false">RAW_DATA!G4487</f>
        <v>Lumbini</v>
      </c>
      <c r="H4491" s="4" t="n">
        <f aca="false">RAW_DATA!H4487</f>
        <v>7394.23</v>
      </c>
      <c r="I4491" s="5" t="n">
        <f aca="false">RAW_DATA!I4487</f>
        <v>0</v>
      </c>
      <c r="J4491" s="2" t="str">
        <f aca="false">RAW_DATA!J4487</f>
        <v>No</v>
      </c>
      <c r="K4491" s="15" t="n">
        <f aca="false">IF(AND(F4491&lt;&gt;"",E4491&lt;&gt;""),DATEVALUE(F4491)-DATEVALUE(E4491),"")</f>
        <v>7</v>
      </c>
      <c r="L4491" s="4" t="n">
        <f aca="false">H4491*(1-I4491/100)</f>
        <v>7394.23</v>
      </c>
      <c r="M4491" s="4" t="n">
        <f aca="false">H4491*CALCULATIONS!$B$2</f>
        <v>4436.538</v>
      </c>
      <c r="N4491" s="4" t="n">
        <f aca="false">IF(J4491="Yes",H4491*CALCULATIONS!$B$3,0)</f>
        <v>0</v>
      </c>
      <c r="O4491" s="4" t="n">
        <f aca="false">L4491-M4491-N4491</f>
        <v>2957.692</v>
      </c>
      <c r="P4491" s="16" t="n">
        <f aca="false">IF(L4491&gt;0,O4491/L4491,"")</f>
        <v>0.4</v>
      </c>
    </row>
    <row r="4492" customFormat="false" ht="15" hidden="false" customHeight="false" outlineLevel="0" collapsed="false">
      <c r="A4492" s="2" t="str">
        <f aca="false">RAW_DATA!A4488</f>
        <v>ORD-104487</v>
      </c>
      <c r="B4492" s="2" t="str">
        <f aca="false">RAW_DATA!B4488</f>
        <v>CUST-9097</v>
      </c>
      <c r="C4492" s="2" t="str">
        <f aca="false">RAW_DATA!C4488</f>
        <v>Men</v>
      </c>
      <c r="D4492" s="2" t="str">
        <f aca="false">RAW_DATA!D4488</f>
        <v>MEN-SHIRT-001</v>
      </c>
      <c r="E4492" s="14" t="str">
        <f aca="false">RAW_DATA!E4488</f>
        <v>2024-02-20</v>
      </c>
      <c r="F4492" s="14" t="str">
        <f aca="false">RAW_DATA!F4488</f>
        <v>2024-02-25</v>
      </c>
      <c r="G4492" s="2" t="str">
        <f aca="false">RAW_DATA!G4488</f>
        <v>Bagmati</v>
      </c>
      <c r="H4492" s="4" t="n">
        <f aca="false">RAW_DATA!H4488</f>
        <v>3414.18</v>
      </c>
      <c r="I4492" s="5" t="n">
        <f aca="false">RAW_DATA!I4488</f>
        <v>0</v>
      </c>
      <c r="J4492" s="2" t="str">
        <f aca="false">RAW_DATA!J4488</f>
        <v>No</v>
      </c>
      <c r="K4492" s="15" t="n">
        <f aca="false">IF(AND(F4492&lt;&gt;"",E4492&lt;&gt;""),DATEVALUE(F4492)-DATEVALUE(E4492),"")</f>
        <v>5</v>
      </c>
      <c r="L4492" s="4" t="n">
        <f aca="false">H4492*(1-I4492/100)</f>
        <v>3414.18</v>
      </c>
      <c r="M4492" s="4" t="n">
        <f aca="false">H4492*CALCULATIONS!$B$2</f>
        <v>2048.508</v>
      </c>
      <c r="N4492" s="4" t="n">
        <f aca="false">IF(J4492="Yes",H4492*CALCULATIONS!$B$3,0)</f>
        <v>0</v>
      </c>
      <c r="O4492" s="4" t="n">
        <f aca="false">L4492-M4492-N4492</f>
        <v>1365.672</v>
      </c>
      <c r="P4492" s="16" t="n">
        <f aca="false">IF(L4492&gt;0,O4492/L4492,"")</f>
        <v>0.4</v>
      </c>
    </row>
    <row r="4493" customFormat="false" ht="15" hidden="false" customHeight="false" outlineLevel="0" collapsed="false">
      <c r="A4493" s="2" t="str">
        <f aca="false">RAW_DATA!A4489</f>
        <v>ORD-104488</v>
      </c>
      <c r="B4493" s="2" t="str">
        <f aca="false">RAW_DATA!B4489</f>
        <v>CUST-8679</v>
      </c>
      <c r="C4493" s="2" t="str">
        <f aca="false">RAW_DATA!C4489</f>
        <v>Women</v>
      </c>
      <c r="D4493" s="2" t="str">
        <f aca="false">RAW_DATA!D4489</f>
        <v>WOM-DRESS-001</v>
      </c>
      <c r="E4493" s="14" t="str">
        <f aca="false">RAW_DATA!E4489</f>
        <v>2024-03-20</v>
      </c>
      <c r="F4493" s="14" t="str">
        <f aca="false">RAW_DATA!F4489</f>
        <v>2024-03-30</v>
      </c>
      <c r="G4493" s="2" t="str">
        <f aca="false">RAW_DATA!G4489</f>
        <v>Madhesh</v>
      </c>
      <c r="H4493" s="4" t="n">
        <f aca="false">RAW_DATA!H4489</f>
        <v>6848.37</v>
      </c>
      <c r="I4493" s="5" t="n">
        <f aca="false">RAW_DATA!I4489</f>
        <v>0</v>
      </c>
      <c r="J4493" s="2" t="str">
        <f aca="false">RAW_DATA!J4489</f>
        <v>No</v>
      </c>
      <c r="K4493" s="15" t="n">
        <f aca="false">IF(AND(F4493&lt;&gt;"",E4493&lt;&gt;""),DATEVALUE(F4493)-DATEVALUE(E4493),"")</f>
        <v>10</v>
      </c>
      <c r="L4493" s="4" t="n">
        <f aca="false">H4493*(1-I4493/100)</f>
        <v>6848.37</v>
      </c>
      <c r="M4493" s="4" t="n">
        <f aca="false">H4493*CALCULATIONS!$B$2</f>
        <v>4109.022</v>
      </c>
      <c r="N4493" s="4" t="n">
        <f aca="false">IF(J4493="Yes",H4493*CALCULATIONS!$B$3,0)</f>
        <v>0</v>
      </c>
      <c r="O4493" s="4" t="n">
        <f aca="false">L4493-M4493-N4493</f>
        <v>2739.348</v>
      </c>
      <c r="P4493" s="16" t="n">
        <f aca="false">IF(L4493&gt;0,O4493/L4493,"")</f>
        <v>0.4</v>
      </c>
    </row>
    <row r="4494" customFormat="false" ht="15" hidden="false" customHeight="false" outlineLevel="0" collapsed="false">
      <c r="A4494" s="2" t="str">
        <f aca="false">RAW_DATA!A4490</f>
        <v>ORD-104489</v>
      </c>
      <c r="B4494" s="2" t="str">
        <f aca="false">RAW_DATA!B4490</f>
        <v>CUST-3576</v>
      </c>
      <c r="C4494" s="2" t="str">
        <f aca="false">RAW_DATA!C4490</f>
        <v>Men</v>
      </c>
      <c r="D4494" s="2" t="str">
        <f aca="false">RAW_DATA!D4490</f>
        <v>MEN-POLO-001</v>
      </c>
      <c r="E4494" s="14" t="str">
        <f aca="false">RAW_DATA!E4490</f>
        <v>2024-05-31</v>
      </c>
      <c r="F4494" s="14" t="str">
        <f aca="false">RAW_DATA!F4490</f>
        <v>2024-06-03</v>
      </c>
      <c r="G4494" s="2" t="str">
        <f aca="false">RAW_DATA!G4490</f>
        <v>Bagmati</v>
      </c>
      <c r="H4494" s="4" t="n">
        <f aca="false">RAW_DATA!H4490</f>
        <v>634.42</v>
      </c>
      <c r="I4494" s="5" t="n">
        <f aca="false">RAW_DATA!I4490</f>
        <v>10</v>
      </c>
      <c r="J4494" s="2" t="str">
        <f aca="false">RAW_DATA!J4490</f>
        <v>No</v>
      </c>
      <c r="K4494" s="15" t="n">
        <f aca="false">IF(AND(F4494&lt;&gt;"",E4494&lt;&gt;""),DATEVALUE(F4494)-DATEVALUE(E4494),"")</f>
        <v>3</v>
      </c>
      <c r="L4494" s="4" t="n">
        <f aca="false">H4494*(1-I4494/100)</f>
        <v>570.978</v>
      </c>
      <c r="M4494" s="4" t="n">
        <f aca="false">H4494*CALCULATIONS!$B$2</f>
        <v>380.652</v>
      </c>
      <c r="N4494" s="4" t="n">
        <f aca="false">IF(J4494="Yes",H4494*CALCULATIONS!$B$3,0)</f>
        <v>0</v>
      </c>
      <c r="O4494" s="4" t="n">
        <f aca="false">L4494-M4494-N4494</f>
        <v>190.326</v>
      </c>
      <c r="P4494" s="16" t="n">
        <f aca="false">IF(L4494&gt;0,O4494/L4494,"")</f>
        <v>0.333333333333333</v>
      </c>
    </row>
    <row r="4495" customFormat="false" ht="15" hidden="false" customHeight="false" outlineLevel="0" collapsed="false">
      <c r="A4495" s="2" t="str">
        <f aca="false">RAW_DATA!A4491</f>
        <v>ORD-104490</v>
      </c>
      <c r="B4495" s="2" t="str">
        <f aca="false">RAW_DATA!B4491</f>
        <v>CUST-7671</v>
      </c>
      <c r="C4495" s="2" t="str">
        <f aca="false">RAW_DATA!C4491</f>
        <v>Women</v>
      </c>
      <c r="D4495" s="2" t="str">
        <f aca="false">RAW_DATA!D4491</f>
        <v>WOM-SCARF-001</v>
      </c>
      <c r="E4495" s="14" t="str">
        <f aca="false">RAW_DATA!E4491</f>
        <v>2024-09-19</v>
      </c>
      <c r="F4495" s="14" t="str">
        <f aca="false">RAW_DATA!F4491</f>
        <v>2024-09-25</v>
      </c>
      <c r="G4495" s="2" t="str">
        <f aca="false">RAW_DATA!G4491</f>
        <v>Sudurpashchim</v>
      </c>
      <c r="H4495" s="4" t="n">
        <f aca="false">RAW_DATA!H4491</f>
        <v>4764.59</v>
      </c>
      <c r="I4495" s="5" t="n">
        <f aca="false">RAW_DATA!I4491</f>
        <v>25</v>
      </c>
      <c r="J4495" s="2" t="str">
        <f aca="false">RAW_DATA!J4491</f>
        <v>Yes</v>
      </c>
      <c r="K4495" s="15" t="n">
        <f aca="false">IF(AND(F4495&lt;&gt;"",E4495&lt;&gt;""),DATEVALUE(F4495)-DATEVALUE(E4495),"")</f>
        <v>6</v>
      </c>
      <c r="L4495" s="4" t="n">
        <f aca="false">H4495*(1-I4495/100)</f>
        <v>3573.4425</v>
      </c>
      <c r="M4495" s="4" t="n">
        <f aca="false">H4495*CALCULATIONS!$B$2</f>
        <v>2858.754</v>
      </c>
      <c r="N4495" s="4" t="n">
        <f aca="false">IF(J4495="Yes",H4495*CALCULATIONS!$B$3,0)</f>
        <v>952.918</v>
      </c>
      <c r="O4495" s="4" t="n">
        <f aca="false">L4495-M4495-N4495</f>
        <v>-238.2295</v>
      </c>
      <c r="P4495" s="16" t="n">
        <f aca="false">IF(L4495&gt;0,O4495/L4495,"")</f>
        <v>-0.0666666666666666</v>
      </c>
    </row>
    <row r="4496" customFormat="false" ht="15" hidden="false" customHeight="false" outlineLevel="0" collapsed="false">
      <c r="A4496" s="2" t="str">
        <f aca="false">RAW_DATA!A4492</f>
        <v>ORD-104491</v>
      </c>
      <c r="B4496" s="2" t="str">
        <f aca="false">RAW_DATA!B4492</f>
        <v>CUST-6111</v>
      </c>
      <c r="C4496" s="2" t="str">
        <f aca="false">RAW_DATA!C4492</f>
        <v>Women</v>
      </c>
      <c r="D4496" s="2" t="str">
        <f aca="false">RAW_DATA!D4492</f>
        <v>WOM-DRESS-001</v>
      </c>
      <c r="E4496" s="14" t="str">
        <f aca="false">RAW_DATA!E4492</f>
        <v>2024-08-12</v>
      </c>
      <c r="F4496" s="14" t="str">
        <f aca="false">RAW_DATA!F4492</f>
        <v>2024-08-13</v>
      </c>
      <c r="G4496" s="2" t="str">
        <f aca="false">RAW_DATA!G4492</f>
        <v>Sudurpashchim</v>
      </c>
      <c r="H4496" s="4" t="n">
        <f aca="false">RAW_DATA!H4492</f>
        <v>12798.7</v>
      </c>
      <c r="I4496" s="5" t="n">
        <f aca="false">RAW_DATA!I4492</f>
        <v>5</v>
      </c>
      <c r="J4496" s="2" t="str">
        <f aca="false">RAW_DATA!J4492</f>
        <v>No</v>
      </c>
      <c r="K4496" s="15" t="n">
        <f aca="false">IF(AND(F4496&lt;&gt;"",E4496&lt;&gt;""),DATEVALUE(F4496)-DATEVALUE(E4496),"")</f>
        <v>1</v>
      </c>
      <c r="L4496" s="4" t="n">
        <f aca="false">H4496*(1-I4496/100)</f>
        <v>12158.765</v>
      </c>
      <c r="M4496" s="4" t="n">
        <f aca="false">H4496*CALCULATIONS!$B$2</f>
        <v>7679.22</v>
      </c>
      <c r="N4496" s="4" t="n">
        <f aca="false">IF(J4496="Yes",H4496*CALCULATIONS!$B$3,0)</f>
        <v>0</v>
      </c>
      <c r="O4496" s="4" t="n">
        <f aca="false">L4496-M4496-N4496</f>
        <v>4479.545</v>
      </c>
      <c r="P4496" s="16" t="n">
        <f aca="false">IF(L4496&gt;0,O4496/L4496,"")</f>
        <v>0.368421052631579</v>
      </c>
    </row>
    <row r="4497" customFormat="false" ht="15" hidden="false" customHeight="false" outlineLevel="0" collapsed="false">
      <c r="A4497" s="2" t="str">
        <f aca="false">RAW_DATA!A4493</f>
        <v>ORD-104492</v>
      </c>
      <c r="B4497" s="2" t="str">
        <f aca="false">RAW_DATA!B4493</f>
        <v>CUST-5468</v>
      </c>
      <c r="C4497" s="2" t="str">
        <f aca="false">RAW_DATA!C4493</f>
        <v>Men</v>
      </c>
      <c r="D4497" s="2" t="str">
        <f aca="false">RAW_DATA!D4493</f>
        <v>MEN-SHIRT-002</v>
      </c>
      <c r="E4497" s="14" t="str">
        <f aca="false">RAW_DATA!E4493</f>
        <v>2024-06-12</v>
      </c>
      <c r="F4497" s="14" t="str">
        <f aca="false">RAW_DATA!F4493</f>
        <v>2024-06-18</v>
      </c>
      <c r="G4497" s="2" t="str">
        <f aca="false">RAW_DATA!G4493</f>
        <v>Madhesh</v>
      </c>
      <c r="H4497" s="4" t="n">
        <f aca="false">RAW_DATA!H4493</f>
        <v>8831.03</v>
      </c>
      <c r="I4497" s="5" t="n">
        <f aca="false">RAW_DATA!I4493</f>
        <v>5</v>
      </c>
      <c r="J4497" s="2" t="str">
        <f aca="false">RAW_DATA!J4493</f>
        <v>No</v>
      </c>
      <c r="K4497" s="15" t="n">
        <f aca="false">IF(AND(F4497&lt;&gt;"",E4497&lt;&gt;""),DATEVALUE(F4497)-DATEVALUE(E4497),"")</f>
        <v>6</v>
      </c>
      <c r="L4497" s="4" t="n">
        <f aca="false">H4497*(1-I4497/100)</f>
        <v>8389.4785</v>
      </c>
      <c r="M4497" s="4" t="n">
        <f aca="false">H4497*CALCULATIONS!$B$2</f>
        <v>5298.618</v>
      </c>
      <c r="N4497" s="4" t="n">
        <f aca="false">IF(J4497="Yes",H4497*CALCULATIONS!$B$3,0)</f>
        <v>0</v>
      </c>
      <c r="O4497" s="4" t="n">
        <f aca="false">L4497-M4497-N4497</f>
        <v>3090.8605</v>
      </c>
      <c r="P4497" s="16" t="n">
        <f aca="false">IF(L4497&gt;0,O4497/L4497,"")</f>
        <v>0.368421052631579</v>
      </c>
    </row>
    <row r="4498" customFormat="false" ht="15" hidden="false" customHeight="false" outlineLevel="0" collapsed="false">
      <c r="A4498" s="2" t="str">
        <f aca="false">RAW_DATA!A4494</f>
        <v>ORD-104493</v>
      </c>
      <c r="B4498" s="2" t="str">
        <f aca="false">RAW_DATA!B4494</f>
        <v>CUST-9394</v>
      </c>
      <c r="C4498" s="2" t="str">
        <f aca="false">RAW_DATA!C4494</f>
        <v>Kids</v>
      </c>
      <c r="D4498" s="2" t="str">
        <f aca="false">RAW_DATA!D4494</f>
        <v>KID-JEANS-001</v>
      </c>
      <c r="E4498" s="14" t="str">
        <f aca="false">RAW_DATA!E4494</f>
        <v>2024-07-15</v>
      </c>
      <c r="F4498" s="14" t="str">
        <f aca="false">RAW_DATA!F4494</f>
        <v>2024-07-24</v>
      </c>
      <c r="G4498" s="2" t="str">
        <f aca="false">RAW_DATA!G4494</f>
        <v>Madhesh</v>
      </c>
      <c r="H4498" s="4" t="n">
        <f aca="false">RAW_DATA!H4494</f>
        <v>12479.34</v>
      </c>
      <c r="I4498" s="5" t="n">
        <f aca="false">RAW_DATA!I4494</f>
        <v>0</v>
      </c>
      <c r="J4498" s="2" t="str">
        <f aca="false">RAW_DATA!J4494</f>
        <v>No</v>
      </c>
      <c r="K4498" s="15" t="n">
        <f aca="false">IF(AND(F4498&lt;&gt;"",E4498&lt;&gt;""),DATEVALUE(F4498)-DATEVALUE(E4498),"")</f>
        <v>9</v>
      </c>
      <c r="L4498" s="4" t="n">
        <f aca="false">H4498*(1-I4498/100)</f>
        <v>12479.34</v>
      </c>
      <c r="M4498" s="4" t="n">
        <f aca="false">H4498*CALCULATIONS!$B$2</f>
        <v>7487.604</v>
      </c>
      <c r="N4498" s="4" t="n">
        <f aca="false">IF(J4498="Yes",H4498*CALCULATIONS!$B$3,0)</f>
        <v>0</v>
      </c>
      <c r="O4498" s="4" t="n">
        <f aca="false">L4498-M4498-N4498</f>
        <v>4991.736</v>
      </c>
      <c r="P4498" s="16" t="n">
        <f aca="false">IF(L4498&gt;0,O4498/L4498,"")</f>
        <v>0.4</v>
      </c>
    </row>
    <row r="4499" customFormat="false" ht="15" hidden="false" customHeight="false" outlineLevel="0" collapsed="false">
      <c r="A4499" s="2" t="str">
        <f aca="false">RAW_DATA!A4495</f>
        <v>ORD-104494</v>
      </c>
      <c r="B4499" s="2" t="str">
        <f aca="false">RAW_DATA!B4495</f>
        <v>CUST-6749</v>
      </c>
      <c r="C4499" s="2" t="str">
        <f aca="false">RAW_DATA!C4495</f>
        <v>Men</v>
      </c>
      <c r="D4499" s="2" t="str">
        <f aca="false">RAW_DATA!D4495</f>
        <v>MEN-SHIRT-001</v>
      </c>
      <c r="E4499" s="14" t="str">
        <f aca="false">RAW_DATA!E4495</f>
        <v>2024-07-19</v>
      </c>
      <c r="F4499" s="14" t="str">
        <f aca="false">RAW_DATA!F4495</f>
        <v>2024-07-26</v>
      </c>
      <c r="G4499" s="2" t="str">
        <f aca="false">RAW_DATA!G4495</f>
        <v>Lumbini</v>
      </c>
      <c r="H4499" s="4" t="n">
        <f aca="false">RAW_DATA!H4495</f>
        <v>9495.14</v>
      </c>
      <c r="I4499" s="5" t="n">
        <f aca="false">RAW_DATA!I4495</f>
        <v>15</v>
      </c>
      <c r="J4499" s="2" t="str">
        <f aca="false">RAW_DATA!J4495</f>
        <v>Yes</v>
      </c>
      <c r="K4499" s="15" t="n">
        <f aca="false">IF(AND(F4499&lt;&gt;"",E4499&lt;&gt;""),DATEVALUE(F4499)-DATEVALUE(E4499),"")</f>
        <v>7</v>
      </c>
      <c r="L4499" s="4" t="n">
        <f aca="false">H4499*(1-I4499/100)</f>
        <v>8070.869</v>
      </c>
      <c r="M4499" s="4" t="n">
        <f aca="false">H4499*CALCULATIONS!$B$2</f>
        <v>5697.084</v>
      </c>
      <c r="N4499" s="4" t="n">
        <f aca="false">IF(J4499="Yes",H4499*CALCULATIONS!$B$3,0)</f>
        <v>1899.028</v>
      </c>
      <c r="O4499" s="4" t="n">
        <f aca="false">L4499-M4499-N4499</f>
        <v>474.757</v>
      </c>
      <c r="P4499" s="16" t="n">
        <f aca="false">IF(L4499&gt;0,O4499/L4499,"")</f>
        <v>0.0588235294117647</v>
      </c>
    </row>
    <row r="4500" customFormat="false" ht="15" hidden="false" customHeight="false" outlineLevel="0" collapsed="false">
      <c r="A4500" s="2" t="str">
        <f aca="false">RAW_DATA!A4496</f>
        <v>ORD-104495</v>
      </c>
      <c r="B4500" s="2" t="str">
        <f aca="false">RAW_DATA!B4496</f>
        <v>CUST-8721</v>
      </c>
      <c r="C4500" s="2" t="str">
        <f aca="false">RAW_DATA!C4496</f>
        <v>Men</v>
      </c>
      <c r="D4500" s="2" t="str">
        <f aca="false">RAW_DATA!D4496</f>
        <v>MEN-JEANS-001</v>
      </c>
      <c r="E4500" s="14" t="str">
        <f aca="false">RAW_DATA!E4496</f>
        <v>2024-01-16</v>
      </c>
      <c r="F4500" s="14" t="str">
        <f aca="false">RAW_DATA!F4496</f>
        <v>2024-01-23</v>
      </c>
      <c r="G4500" s="2" t="str">
        <f aca="false">RAW_DATA!G4496</f>
        <v>Madhesh</v>
      </c>
      <c r="H4500" s="4" t="n">
        <f aca="false">RAW_DATA!H4496</f>
        <v>3944.59</v>
      </c>
      <c r="I4500" s="5" t="n">
        <f aca="false">RAW_DATA!I4496</f>
        <v>0</v>
      </c>
      <c r="J4500" s="2" t="str">
        <f aca="false">RAW_DATA!J4496</f>
        <v>No</v>
      </c>
      <c r="K4500" s="15" t="n">
        <f aca="false">IF(AND(F4500&lt;&gt;"",E4500&lt;&gt;""),DATEVALUE(F4500)-DATEVALUE(E4500),"")</f>
        <v>7</v>
      </c>
      <c r="L4500" s="4" t="n">
        <f aca="false">H4500*(1-I4500/100)</f>
        <v>3944.59</v>
      </c>
      <c r="M4500" s="4" t="n">
        <f aca="false">H4500*CALCULATIONS!$B$2</f>
        <v>2366.754</v>
      </c>
      <c r="N4500" s="4" t="n">
        <f aca="false">IF(J4500="Yes",H4500*CALCULATIONS!$B$3,0)</f>
        <v>0</v>
      </c>
      <c r="O4500" s="4" t="n">
        <f aca="false">L4500-M4500-N4500</f>
        <v>1577.836</v>
      </c>
      <c r="P4500" s="16" t="n">
        <f aca="false">IF(L4500&gt;0,O4500/L4500,"")</f>
        <v>0.4</v>
      </c>
    </row>
    <row r="4501" customFormat="false" ht="15" hidden="false" customHeight="false" outlineLevel="0" collapsed="false">
      <c r="A4501" s="2" t="str">
        <f aca="false">RAW_DATA!A4497</f>
        <v>ORD-104496</v>
      </c>
      <c r="B4501" s="2" t="str">
        <f aca="false">RAW_DATA!B4497</f>
        <v>CUST-7651</v>
      </c>
      <c r="C4501" s="2" t="str">
        <f aca="false">RAW_DATA!C4497</f>
        <v>Men</v>
      </c>
      <c r="D4501" s="2" t="str">
        <f aca="false">RAW_DATA!D4497</f>
        <v>MEN-JEANS-001</v>
      </c>
      <c r="E4501" s="14" t="str">
        <f aca="false">RAW_DATA!E4497</f>
        <v>2024-12-30</v>
      </c>
      <c r="F4501" s="14" t="str">
        <f aca="false">RAW_DATA!F4497</f>
        <v>2025-01-04</v>
      </c>
      <c r="G4501" s="2" t="str">
        <f aca="false">RAW_DATA!G4497</f>
        <v>Bagmati</v>
      </c>
      <c r="H4501" s="4" t="n">
        <f aca="false">RAW_DATA!H4497</f>
        <v>10244.22</v>
      </c>
      <c r="I4501" s="5" t="n">
        <f aca="false">RAW_DATA!I4497</f>
        <v>30</v>
      </c>
      <c r="J4501" s="2" t="str">
        <f aca="false">RAW_DATA!J4497</f>
        <v>No</v>
      </c>
      <c r="K4501" s="15" t="n">
        <f aca="false">IF(AND(F4501&lt;&gt;"",E4501&lt;&gt;""),DATEVALUE(F4501)-DATEVALUE(E4501),"")</f>
        <v>5</v>
      </c>
      <c r="L4501" s="4" t="n">
        <f aca="false">H4501*(1-I4501/100)</f>
        <v>7170.954</v>
      </c>
      <c r="M4501" s="4" t="n">
        <f aca="false">H4501*CALCULATIONS!$B$2</f>
        <v>6146.532</v>
      </c>
      <c r="N4501" s="4" t="n">
        <f aca="false">IF(J4501="Yes",H4501*CALCULATIONS!$B$3,0)</f>
        <v>0</v>
      </c>
      <c r="O4501" s="4" t="n">
        <f aca="false">L4501-M4501-N4501</f>
        <v>1024.422</v>
      </c>
      <c r="P4501" s="16" t="n">
        <f aca="false">IF(L4501&gt;0,O4501/L4501,"")</f>
        <v>0.142857142857143</v>
      </c>
    </row>
    <row r="4502" customFormat="false" ht="15" hidden="false" customHeight="false" outlineLevel="0" collapsed="false">
      <c r="A4502" s="2" t="str">
        <f aca="false">RAW_DATA!A4498</f>
        <v>ORD-104497</v>
      </c>
      <c r="B4502" s="2" t="str">
        <f aca="false">RAW_DATA!B4498</f>
        <v>CUST-2866</v>
      </c>
      <c r="C4502" s="2" t="str">
        <f aca="false">RAW_DATA!C4498</f>
        <v>Kids</v>
      </c>
      <c r="D4502" s="2" t="str">
        <f aca="false">RAW_DATA!D4498</f>
        <v>KID-JACKET-001</v>
      </c>
      <c r="E4502" s="14" t="str">
        <f aca="false">RAW_DATA!E4498</f>
        <v>2024-11-21</v>
      </c>
      <c r="F4502" s="14" t="str">
        <f aca="false">RAW_DATA!F4498</f>
        <v>2024-11-24</v>
      </c>
      <c r="G4502" s="2" t="str">
        <f aca="false">RAW_DATA!G4498</f>
        <v>Lumbini</v>
      </c>
      <c r="H4502" s="4" t="n">
        <f aca="false">RAW_DATA!H4498</f>
        <v>3897.52</v>
      </c>
      <c r="I4502" s="5" t="n">
        <f aca="false">RAW_DATA!I4498</f>
        <v>10</v>
      </c>
      <c r="J4502" s="2" t="str">
        <f aca="false">RAW_DATA!J4498</f>
        <v>Yes</v>
      </c>
      <c r="K4502" s="15" t="n">
        <f aca="false">IF(AND(F4502&lt;&gt;"",E4502&lt;&gt;""),DATEVALUE(F4502)-DATEVALUE(E4502),"")</f>
        <v>3</v>
      </c>
      <c r="L4502" s="4" t="n">
        <f aca="false">H4502*(1-I4502/100)</f>
        <v>3507.768</v>
      </c>
      <c r="M4502" s="4" t="n">
        <f aca="false">H4502*CALCULATIONS!$B$2</f>
        <v>2338.512</v>
      </c>
      <c r="N4502" s="4" t="n">
        <f aca="false">IF(J4502="Yes",H4502*CALCULATIONS!$B$3,0)</f>
        <v>779.504</v>
      </c>
      <c r="O4502" s="4" t="n">
        <f aca="false">L4502-M4502-N4502</f>
        <v>389.752</v>
      </c>
      <c r="P4502" s="16" t="n">
        <f aca="false">IF(L4502&gt;0,O4502/L4502,"")</f>
        <v>0.111111111111111</v>
      </c>
    </row>
    <row r="4503" customFormat="false" ht="15" hidden="false" customHeight="false" outlineLevel="0" collapsed="false">
      <c r="A4503" s="2" t="str">
        <f aca="false">RAW_DATA!A4499</f>
        <v>ORD-104498</v>
      </c>
      <c r="B4503" s="2" t="str">
        <f aca="false">RAW_DATA!B4499</f>
        <v>CUST-9201</v>
      </c>
      <c r="C4503" s="2" t="str">
        <f aca="false">RAW_DATA!C4499</f>
        <v>Women</v>
      </c>
      <c r="D4503" s="2" t="str">
        <f aca="false">RAW_DATA!D4499</f>
        <v>WOM-LEHENGA-001</v>
      </c>
      <c r="E4503" s="14" t="str">
        <f aca="false">RAW_DATA!E4499</f>
        <v>2024-04-24</v>
      </c>
      <c r="F4503" s="14" t="str">
        <f aca="false">RAW_DATA!F4499</f>
        <v>2024-05-01</v>
      </c>
      <c r="G4503" s="2" t="str">
        <f aca="false">RAW_DATA!G4499</f>
        <v>Sudurpashchim</v>
      </c>
      <c r="H4503" s="4" t="n">
        <f aca="false">RAW_DATA!H4499</f>
        <v>3708.19</v>
      </c>
      <c r="I4503" s="5" t="n">
        <f aca="false">RAW_DATA!I4499</f>
        <v>10</v>
      </c>
      <c r="J4503" s="2" t="str">
        <f aca="false">RAW_DATA!J4499</f>
        <v>No</v>
      </c>
      <c r="K4503" s="15" t="n">
        <f aca="false">IF(AND(F4503&lt;&gt;"",E4503&lt;&gt;""),DATEVALUE(F4503)-DATEVALUE(E4503),"")</f>
        <v>7</v>
      </c>
      <c r="L4503" s="4" t="n">
        <f aca="false">H4503*(1-I4503/100)</f>
        <v>3337.371</v>
      </c>
      <c r="M4503" s="4" t="n">
        <f aca="false">H4503*CALCULATIONS!$B$2</f>
        <v>2224.914</v>
      </c>
      <c r="N4503" s="4" t="n">
        <f aca="false">IF(J4503="Yes",H4503*CALCULATIONS!$B$3,0)</f>
        <v>0</v>
      </c>
      <c r="O4503" s="4" t="n">
        <f aca="false">L4503-M4503-N4503</f>
        <v>1112.457</v>
      </c>
      <c r="P4503" s="16" t="n">
        <f aca="false">IF(L4503&gt;0,O4503/L4503,"")</f>
        <v>0.333333333333333</v>
      </c>
    </row>
    <row r="4504" customFormat="false" ht="15" hidden="false" customHeight="false" outlineLevel="0" collapsed="false">
      <c r="A4504" s="2" t="str">
        <f aca="false">RAW_DATA!A4500</f>
        <v>ORD-104499</v>
      </c>
      <c r="B4504" s="2" t="str">
        <f aca="false">RAW_DATA!B4500</f>
        <v>CUST-9508</v>
      </c>
      <c r="C4504" s="2" t="str">
        <f aca="false">RAW_DATA!C4500</f>
        <v>Women</v>
      </c>
      <c r="D4504" s="2" t="str">
        <f aca="false">RAW_DATA!D4500</f>
        <v>WOM-SAREE-001</v>
      </c>
      <c r="E4504" s="14" t="str">
        <f aca="false">RAW_DATA!E4500</f>
        <v>2024-10-10</v>
      </c>
      <c r="F4504" s="14" t="str">
        <f aca="false">RAW_DATA!F4500</f>
        <v>2024-10-20</v>
      </c>
      <c r="G4504" s="2" t="str">
        <f aca="false">RAW_DATA!G4500</f>
        <v>Madhesh</v>
      </c>
      <c r="H4504" s="4" t="n">
        <f aca="false">RAW_DATA!H4500</f>
        <v>674.39</v>
      </c>
      <c r="I4504" s="5" t="n">
        <f aca="false">RAW_DATA!I4500</f>
        <v>25</v>
      </c>
      <c r="J4504" s="2" t="str">
        <f aca="false">RAW_DATA!J4500</f>
        <v>No</v>
      </c>
      <c r="K4504" s="15" t="n">
        <f aca="false">IF(AND(F4504&lt;&gt;"",E4504&lt;&gt;""),DATEVALUE(F4504)-DATEVALUE(E4504),"")</f>
        <v>10</v>
      </c>
      <c r="L4504" s="4" t="n">
        <f aca="false">H4504*(1-I4504/100)</f>
        <v>505.7925</v>
      </c>
      <c r="M4504" s="4" t="n">
        <f aca="false">H4504*CALCULATIONS!$B$2</f>
        <v>404.634</v>
      </c>
      <c r="N4504" s="4" t="n">
        <f aca="false">IF(J4504="Yes",H4504*CALCULATIONS!$B$3,0)</f>
        <v>0</v>
      </c>
      <c r="O4504" s="4" t="n">
        <f aca="false">L4504-M4504-N4504</f>
        <v>101.1585</v>
      </c>
      <c r="P4504" s="16" t="n">
        <f aca="false">IF(L4504&gt;0,O4504/L4504,"")</f>
        <v>0.2</v>
      </c>
    </row>
    <row r="4505" customFormat="false" ht="15" hidden="false" customHeight="false" outlineLevel="0" collapsed="false">
      <c r="A4505" s="2" t="str">
        <f aca="false">RAW_DATA!A4501</f>
        <v>ORD-104500</v>
      </c>
      <c r="B4505" s="2" t="str">
        <f aca="false">RAW_DATA!B4501</f>
        <v>CUST-7305</v>
      </c>
      <c r="C4505" s="2" t="str">
        <f aca="false">RAW_DATA!C4501</f>
        <v>Men</v>
      </c>
      <c r="D4505" s="2" t="str">
        <f aca="false">RAW_DATA!D4501</f>
        <v>MEN-SUIT-001</v>
      </c>
      <c r="E4505" s="14" t="str">
        <f aca="false">RAW_DATA!E4501</f>
        <v>2024-07-12</v>
      </c>
      <c r="F4505" s="14" t="str">
        <f aca="false">RAW_DATA!F4501</f>
        <v>2024-07-20</v>
      </c>
      <c r="G4505" s="2" t="str">
        <f aca="false">RAW_DATA!G4501</f>
        <v>Madhesh</v>
      </c>
      <c r="H4505" s="4" t="n">
        <f aca="false">RAW_DATA!H4501</f>
        <v>2178.3</v>
      </c>
      <c r="I4505" s="5" t="n">
        <f aca="false">RAW_DATA!I4501</f>
        <v>5</v>
      </c>
      <c r="J4505" s="2" t="str">
        <f aca="false">RAW_DATA!J4501</f>
        <v>No</v>
      </c>
      <c r="K4505" s="15" t="n">
        <f aca="false">IF(AND(F4505&lt;&gt;"",E4505&lt;&gt;""),DATEVALUE(F4505)-DATEVALUE(E4505),"")</f>
        <v>8</v>
      </c>
      <c r="L4505" s="4" t="n">
        <f aca="false">H4505*(1-I4505/100)</f>
        <v>2069.385</v>
      </c>
      <c r="M4505" s="4" t="n">
        <f aca="false">H4505*CALCULATIONS!$B$2</f>
        <v>1306.98</v>
      </c>
      <c r="N4505" s="4" t="n">
        <f aca="false">IF(J4505="Yes",H4505*CALCULATIONS!$B$3,0)</f>
        <v>0</v>
      </c>
      <c r="O4505" s="4" t="n">
        <f aca="false">L4505-M4505-N4505</f>
        <v>762.405</v>
      </c>
      <c r="P4505" s="16" t="n">
        <f aca="false">IF(L4505&gt;0,O4505/L4505,"")</f>
        <v>0.368421052631579</v>
      </c>
    </row>
    <row r="4506" customFormat="false" ht="15" hidden="false" customHeight="false" outlineLevel="0" collapsed="false">
      <c r="A4506" s="2" t="str">
        <f aca="false">RAW_DATA!A4502</f>
        <v>ORD-104501</v>
      </c>
      <c r="B4506" s="2" t="str">
        <f aca="false">RAW_DATA!B4502</f>
        <v>CUST-6698</v>
      </c>
      <c r="C4506" s="2" t="str">
        <f aca="false">RAW_DATA!C4502</f>
        <v>Men</v>
      </c>
      <c r="D4506" s="2" t="str">
        <f aca="false">RAW_DATA!D4502</f>
        <v>MEN-SUIT-001</v>
      </c>
      <c r="E4506" s="14" t="str">
        <f aca="false">RAW_DATA!E4502</f>
        <v>2024-06-10</v>
      </c>
      <c r="F4506" s="14" t="str">
        <f aca="false">RAW_DATA!F4502</f>
        <v>2024-06-12</v>
      </c>
      <c r="G4506" s="2" t="str">
        <f aca="false">RAW_DATA!G4502</f>
        <v>Karnali</v>
      </c>
      <c r="H4506" s="4" t="n">
        <f aca="false">RAW_DATA!H4502</f>
        <v>6427.05</v>
      </c>
      <c r="I4506" s="5" t="n">
        <f aca="false">RAW_DATA!I4502</f>
        <v>5</v>
      </c>
      <c r="J4506" s="2" t="str">
        <f aca="false">RAW_DATA!J4502</f>
        <v>No</v>
      </c>
      <c r="K4506" s="15" t="n">
        <f aca="false">IF(AND(F4506&lt;&gt;"",E4506&lt;&gt;""),DATEVALUE(F4506)-DATEVALUE(E4506),"")</f>
        <v>2</v>
      </c>
      <c r="L4506" s="4" t="n">
        <f aca="false">H4506*(1-I4506/100)</f>
        <v>6105.6975</v>
      </c>
      <c r="M4506" s="4" t="n">
        <f aca="false">H4506*CALCULATIONS!$B$2</f>
        <v>3856.23</v>
      </c>
      <c r="N4506" s="4" t="n">
        <f aca="false">IF(J4506="Yes",H4506*CALCULATIONS!$B$3,0)</f>
        <v>0</v>
      </c>
      <c r="O4506" s="4" t="n">
        <f aca="false">L4506-M4506-N4506</f>
        <v>2249.4675</v>
      </c>
      <c r="P4506" s="16" t="n">
        <f aca="false">IF(L4506&gt;0,O4506/L4506,"")</f>
        <v>0.368421052631579</v>
      </c>
    </row>
    <row r="4507" customFormat="false" ht="15" hidden="false" customHeight="false" outlineLevel="0" collapsed="false">
      <c r="A4507" s="2" t="str">
        <f aca="false">RAW_DATA!A4503</f>
        <v>ORD-104502</v>
      </c>
      <c r="B4507" s="2" t="str">
        <f aca="false">RAW_DATA!B4503</f>
        <v>CUST-9072</v>
      </c>
      <c r="C4507" s="2" t="str">
        <f aca="false">RAW_DATA!C4503</f>
        <v>Women</v>
      </c>
      <c r="D4507" s="2" t="str">
        <f aca="false">RAW_DATA!D4503</f>
        <v>WOM-SUIT-001</v>
      </c>
      <c r="E4507" s="14" t="str">
        <f aca="false">RAW_DATA!E4503</f>
        <v>2024-07-10</v>
      </c>
      <c r="F4507" s="14" t="str">
        <f aca="false">RAW_DATA!F4503</f>
        <v>2024-07-11</v>
      </c>
      <c r="G4507" s="2" t="str">
        <f aca="false">RAW_DATA!G4503</f>
        <v>Bagmati</v>
      </c>
      <c r="H4507" s="4" t="n">
        <f aca="false">RAW_DATA!H4503</f>
        <v>9531.97</v>
      </c>
      <c r="I4507" s="5" t="n">
        <f aca="false">RAW_DATA!I4503</f>
        <v>5</v>
      </c>
      <c r="J4507" s="2" t="str">
        <f aca="false">RAW_DATA!J4503</f>
        <v>No</v>
      </c>
      <c r="K4507" s="15" t="n">
        <f aca="false">IF(AND(F4507&lt;&gt;"",E4507&lt;&gt;""),DATEVALUE(F4507)-DATEVALUE(E4507),"")</f>
        <v>1</v>
      </c>
      <c r="L4507" s="4" t="n">
        <f aca="false">H4507*(1-I4507/100)</f>
        <v>9055.3715</v>
      </c>
      <c r="M4507" s="4" t="n">
        <f aca="false">H4507*CALCULATIONS!$B$2</f>
        <v>5719.182</v>
      </c>
      <c r="N4507" s="4" t="n">
        <f aca="false">IF(J4507="Yes",H4507*CALCULATIONS!$B$3,0)</f>
        <v>0</v>
      </c>
      <c r="O4507" s="4" t="n">
        <f aca="false">L4507-M4507-N4507</f>
        <v>3336.1895</v>
      </c>
      <c r="P4507" s="16" t="n">
        <f aca="false">IF(L4507&gt;0,O4507/L4507,"")</f>
        <v>0.368421052631579</v>
      </c>
    </row>
    <row r="4508" customFormat="false" ht="15" hidden="false" customHeight="false" outlineLevel="0" collapsed="false">
      <c r="A4508" s="2" t="str">
        <f aca="false">RAW_DATA!A4504</f>
        <v>ORD-104503</v>
      </c>
      <c r="B4508" s="2" t="str">
        <f aca="false">RAW_DATA!B4504</f>
        <v>CUST-9948</v>
      </c>
      <c r="C4508" s="2" t="str">
        <f aca="false">RAW_DATA!C4504</f>
        <v>Kids</v>
      </c>
      <c r="D4508" s="2" t="str">
        <f aca="false">RAW_DATA!D4504</f>
        <v>KID-JACKET-001</v>
      </c>
      <c r="E4508" s="14" t="str">
        <f aca="false">RAW_DATA!E4504</f>
        <v>2024-06-24</v>
      </c>
      <c r="F4508" s="14" t="str">
        <f aca="false">RAW_DATA!F4504</f>
        <v>2024-07-06</v>
      </c>
      <c r="G4508" s="2" t="str">
        <f aca="false">RAW_DATA!G4504</f>
        <v>Bagmati</v>
      </c>
      <c r="H4508" s="4" t="n">
        <f aca="false">RAW_DATA!H4504</f>
        <v>11700.38</v>
      </c>
      <c r="I4508" s="5" t="n">
        <f aca="false">RAW_DATA!I4504</f>
        <v>5</v>
      </c>
      <c r="J4508" s="2" t="str">
        <f aca="false">RAW_DATA!J4504</f>
        <v>No</v>
      </c>
      <c r="K4508" s="15" t="n">
        <f aca="false">IF(AND(F4508&lt;&gt;"",E4508&lt;&gt;""),DATEVALUE(F4508)-DATEVALUE(E4508),"")</f>
        <v>12</v>
      </c>
      <c r="L4508" s="4" t="n">
        <f aca="false">H4508*(1-I4508/100)</f>
        <v>11115.361</v>
      </c>
      <c r="M4508" s="4" t="n">
        <f aca="false">H4508*CALCULATIONS!$B$2</f>
        <v>7020.228</v>
      </c>
      <c r="N4508" s="4" t="n">
        <f aca="false">IF(J4508="Yes",H4508*CALCULATIONS!$B$3,0)</f>
        <v>0</v>
      </c>
      <c r="O4508" s="4" t="n">
        <f aca="false">L4508-M4508-N4508</f>
        <v>4095.133</v>
      </c>
      <c r="P4508" s="16" t="n">
        <f aca="false">IF(L4508&gt;0,O4508/L4508,"")</f>
        <v>0.368421052631579</v>
      </c>
    </row>
    <row r="4509" customFormat="false" ht="15" hidden="false" customHeight="false" outlineLevel="0" collapsed="false">
      <c r="A4509" s="2" t="str">
        <f aca="false">RAW_DATA!A4505</f>
        <v>ORD-104504</v>
      </c>
      <c r="B4509" s="2" t="str">
        <f aca="false">RAW_DATA!B4505</f>
        <v>CUST-6138</v>
      </c>
      <c r="C4509" s="2" t="str">
        <f aca="false">RAW_DATA!C4505</f>
        <v>Women</v>
      </c>
      <c r="D4509" s="2" t="str">
        <f aca="false">RAW_DATA!D4505</f>
        <v>WOM-DRESS-001</v>
      </c>
      <c r="E4509" s="14" t="str">
        <f aca="false">RAW_DATA!E4505</f>
        <v>2024-11-01</v>
      </c>
      <c r="F4509" s="14" t="str">
        <f aca="false">RAW_DATA!F4505</f>
        <v>2024-11-04</v>
      </c>
      <c r="G4509" s="2" t="str">
        <f aca="false">RAW_DATA!G4505</f>
        <v>Sudurpashchim</v>
      </c>
      <c r="H4509" s="4" t="n">
        <f aca="false">RAW_DATA!H4505</f>
        <v>8639.09</v>
      </c>
      <c r="I4509" s="5" t="n">
        <f aca="false">RAW_DATA!I4505</f>
        <v>10</v>
      </c>
      <c r="J4509" s="2" t="str">
        <f aca="false">RAW_DATA!J4505</f>
        <v>No</v>
      </c>
      <c r="K4509" s="15" t="n">
        <f aca="false">IF(AND(F4509&lt;&gt;"",E4509&lt;&gt;""),DATEVALUE(F4509)-DATEVALUE(E4509),"")</f>
        <v>3</v>
      </c>
      <c r="L4509" s="4" t="n">
        <f aca="false">H4509*(1-I4509/100)</f>
        <v>7775.181</v>
      </c>
      <c r="M4509" s="4" t="n">
        <f aca="false">H4509*CALCULATIONS!$B$2</f>
        <v>5183.454</v>
      </c>
      <c r="N4509" s="4" t="n">
        <f aca="false">IF(J4509="Yes",H4509*CALCULATIONS!$B$3,0)</f>
        <v>0</v>
      </c>
      <c r="O4509" s="4" t="n">
        <f aca="false">L4509-M4509-N4509</f>
        <v>2591.727</v>
      </c>
      <c r="P4509" s="16" t="n">
        <f aca="false">IF(L4509&gt;0,O4509/L4509,"")</f>
        <v>0.333333333333333</v>
      </c>
    </row>
    <row r="4510" customFormat="false" ht="15" hidden="false" customHeight="false" outlineLevel="0" collapsed="false">
      <c r="A4510" s="2" t="str">
        <f aca="false">RAW_DATA!A4506</f>
        <v>ORD-104505</v>
      </c>
      <c r="B4510" s="2" t="str">
        <f aca="false">RAW_DATA!B4506</f>
        <v>CUST-8319</v>
      </c>
      <c r="C4510" s="2" t="str">
        <f aca="false">RAW_DATA!C4506</f>
        <v>Women</v>
      </c>
      <c r="D4510" s="2" t="str">
        <f aca="false">RAW_DATA!D4506</f>
        <v>WOM-KURTA-001</v>
      </c>
      <c r="E4510" s="14" t="str">
        <f aca="false">RAW_DATA!E4506</f>
        <v>2024-06-26</v>
      </c>
      <c r="F4510" s="14" t="str">
        <f aca="false">RAW_DATA!F4506</f>
        <v>2024-06-28</v>
      </c>
      <c r="G4510" s="2" t="str">
        <f aca="false">RAW_DATA!G4506</f>
        <v>Madhesh</v>
      </c>
      <c r="H4510" s="4" t="n">
        <f aca="false">RAW_DATA!H4506</f>
        <v>5353.53</v>
      </c>
      <c r="I4510" s="5" t="n">
        <f aca="false">RAW_DATA!I4506</f>
        <v>5</v>
      </c>
      <c r="J4510" s="2" t="str">
        <f aca="false">RAW_DATA!J4506</f>
        <v>Yes</v>
      </c>
      <c r="K4510" s="15" t="n">
        <f aca="false">IF(AND(F4510&lt;&gt;"",E4510&lt;&gt;""),DATEVALUE(F4510)-DATEVALUE(E4510),"")</f>
        <v>2</v>
      </c>
      <c r="L4510" s="4" t="n">
        <f aca="false">H4510*(1-I4510/100)</f>
        <v>5085.8535</v>
      </c>
      <c r="M4510" s="4" t="n">
        <f aca="false">H4510*CALCULATIONS!$B$2</f>
        <v>3212.118</v>
      </c>
      <c r="N4510" s="4" t="n">
        <f aca="false">IF(J4510="Yes",H4510*CALCULATIONS!$B$3,0)</f>
        <v>1070.706</v>
      </c>
      <c r="O4510" s="4" t="n">
        <f aca="false">L4510-M4510-N4510</f>
        <v>803.029499999999</v>
      </c>
      <c r="P4510" s="16" t="n">
        <f aca="false">IF(L4510&gt;0,O4510/L4510,"")</f>
        <v>0.157894736842105</v>
      </c>
    </row>
    <row r="4511" customFormat="false" ht="15" hidden="false" customHeight="false" outlineLevel="0" collapsed="false">
      <c r="A4511" s="2" t="str">
        <f aca="false">RAW_DATA!A4507</f>
        <v>ORD-104506</v>
      </c>
      <c r="B4511" s="2" t="str">
        <f aca="false">RAW_DATA!B4507</f>
        <v>CUST-2096</v>
      </c>
      <c r="C4511" s="2" t="str">
        <f aca="false">RAW_DATA!C4507</f>
        <v>Women</v>
      </c>
      <c r="D4511" s="2" t="str">
        <f aca="false">RAW_DATA!D4507</f>
        <v>WOM-BLOUSE-001</v>
      </c>
      <c r="E4511" s="14" t="str">
        <f aca="false">RAW_DATA!E4507</f>
        <v>2024-09-23</v>
      </c>
      <c r="F4511" s="14" t="str">
        <f aca="false">RAW_DATA!F4507</f>
        <v>2024-09-27</v>
      </c>
      <c r="G4511" s="2" t="str">
        <f aca="false">RAW_DATA!G4507</f>
        <v>Bagmati</v>
      </c>
      <c r="H4511" s="4" t="n">
        <f aca="false">RAW_DATA!H4507</f>
        <v>3410.96</v>
      </c>
      <c r="I4511" s="5" t="n">
        <f aca="false">RAW_DATA!I4507</f>
        <v>20</v>
      </c>
      <c r="J4511" s="2" t="str">
        <f aca="false">RAW_DATA!J4507</f>
        <v>No</v>
      </c>
      <c r="K4511" s="15" t="n">
        <f aca="false">IF(AND(F4511&lt;&gt;"",E4511&lt;&gt;""),DATEVALUE(F4511)-DATEVALUE(E4511),"")</f>
        <v>4</v>
      </c>
      <c r="L4511" s="4" t="n">
        <f aca="false">H4511*(1-I4511/100)</f>
        <v>2728.768</v>
      </c>
      <c r="M4511" s="4" t="n">
        <f aca="false">H4511*CALCULATIONS!$B$2</f>
        <v>2046.576</v>
      </c>
      <c r="N4511" s="4" t="n">
        <f aca="false">IF(J4511="Yes",H4511*CALCULATIONS!$B$3,0)</f>
        <v>0</v>
      </c>
      <c r="O4511" s="4" t="n">
        <f aca="false">L4511-M4511-N4511</f>
        <v>682.192</v>
      </c>
      <c r="P4511" s="16" t="n">
        <f aca="false">IF(L4511&gt;0,O4511/L4511,"")</f>
        <v>0.25</v>
      </c>
    </row>
    <row r="4512" customFormat="false" ht="15" hidden="false" customHeight="false" outlineLevel="0" collapsed="false">
      <c r="A4512" s="2" t="str">
        <f aca="false">RAW_DATA!A4508</f>
        <v>ORD-104507</v>
      </c>
      <c r="B4512" s="2" t="str">
        <f aca="false">RAW_DATA!B4508</f>
        <v>CUST-1325</v>
      </c>
      <c r="C4512" s="2" t="str">
        <f aca="false">RAW_DATA!C4508</f>
        <v>Kids</v>
      </c>
      <c r="D4512" s="2" t="str">
        <f aca="false">RAW_DATA!D4508</f>
        <v>KID-JEANS-001</v>
      </c>
      <c r="E4512" s="14" t="str">
        <f aca="false">RAW_DATA!E4508</f>
        <v>2024-05-08</v>
      </c>
      <c r="F4512" s="14" t="str">
        <f aca="false">RAW_DATA!F4508</f>
        <v>2024-05-17</v>
      </c>
      <c r="G4512" s="2" t="str">
        <f aca="false">RAW_DATA!G4508</f>
        <v>Madhesh</v>
      </c>
      <c r="H4512" s="4" t="n">
        <f aca="false">RAW_DATA!H4508</f>
        <v>4373.21</v>
      </c>
      <c r="I4512" s="5" t="n">
        <f aca="false">RAW_DATA!I4508</f>
        <v>5</v>
      </c>
      <c r="J4512" s="2" t="str">
        <f aca="false">RAW_DATA!J4508</f>
        <v>No</v>
      </c>
      <c r="K4512" s="15" t="n">
        <f aca="false">IF(AND(F4512&lt;&gt;"",E4512&lt;&gt;""),DATEVALUE(F4512)-DATEVALUE(E4512),"")</f>
        <v>9</v>
      </c>
      <c r="L4512" s="4" t="n">
        <f aca="false">H4512*(1-I4512/100)</f>
        <v>4154.5495</v>
      </c>
      <c r="M4512" s="4" t="n">
        <f aca="false">H4512*CALCULATIONS!$B$2</f>
        <v>2623.926</v>
      </c>
      <c r="N4512" s="4" t="n">
        <f aca="false">IF(J4512="Yes",H4512*CALCULATIONS!$B$3,0)</f>
        <v>0</v>
      </c>
      <c r="O4512" s="4" t="n">
        <f aca="false">L4512-M4512-N4512</f>
        <v>1530.6235</v>
      </c>
      <c r="P4512" s="16" t="n">
        <f aca="false">IF(L4512&gt;0,O4512/L4512,"")</f>
        <v>0.368421052631579</v>
      </c>
    </row>
    <row r="4513" customFormat="false" ht="15" hidden="false" customHeight="false" outlineLevel="0" collapsed="false">
      <c r="A4513" s="2" t="str">
        <f aca="false">RAW_DATA!A4509</f>
        <v>ORD-104508</v>
      </c>
      <c r="B4513" s="2" t="str">
        <f aca="false">RAW_DATA!B4509</f>
        <v>CUST-2461</v>
      </c>
      <c r="C4513" s="2" t="str">
        <f aca="false">RAW_DATA!C4509</f>
        <v>Women</v>
      </c>
      <c r="D4513" s="2" t="str">
        <f aca="false">RAW_DATA!D4509</f>
        <v>WOM-SCARF-001</v>
      </c>
      <c r="E4513" s="14" t="str">
        <f aca="false">RAW_DATA!E4509</f>
        <v>2024-02-27</v>
      </c>
      <c r="F4513" s="14" t="str">
        <f aca="false">RAW_DATA!F4509</f>
        <v>2024-03-01</v>
      </c>
      <c r="G4513" s="2" t="str">
        <f aca="false">RAW_DATA!G4509</f>
        <v>Sudurpashchim</v>
      </c>
      <c r="H4513" s="4" t="n">
        <f aca="false">RAW_DATA!H4509</f>
        <v>10471.91</v>
      </c>
      <c r="I4513" s="5" t="n">
        <f aca="false">RAW_DATA!I4509</f>
        <v>15</v>
      </c>
      <c r="J4513" s="2" t="str">
        <f aca="false">RAW_DATA!J4509</f>
        <v>No</v>
      </c>
      <c r="K4513" s="15" t="n">
        <f aca="false">IF(AND(F4513&lt;&gt;"",E4513&lt;&gt;""),DATEVALUE(F4513)-DATEVALUE(E4513),"")</f>
        <v>3</v>
      </c>
      <c r="L4513" s="4" t="n">
        <f aca="false">H4513*(1-I4513/100)</f>
        <v>8901.1235</v>
      </c>
      <c r="M4513" s="4" t="n">
        <f aca="false">H4513*CALCULATIONS!$B$2</f>
        <v>6283.146</v>
      </c>
      <c r="N4513" s="4" t="n">
        <f aca="false">IF(J4513="Yes",H4513*CALCULATIONS!$B$3,0)</f>
        <v>0</v>
      </c>
      <c r="O4513" s="4" t="n">
        <f aca="false">L4513-M4513-N4513</f>
        <v>2617.9775</v>
      </c>
      <c r="P4513" s="16" t="n">
        <f aca="false">IF(L4513&gt;0,O4513/L4513,"")</f>
        <v>0.294117647058824</v>
      </c>
    </row>
    <row r="4514" customFormat="false" ht="15" hidden="false" customHeight="false" outlineLevel="0" collapsed="false">
      <c r="A4514" s="2" t="str">
        <f aca="false">RAW_DATA!A4510</f>
        <v>ORD-104509</v>
      </c>
      <c r="B4514" s="2" t="str">
        <f aca="false">RAW_DATA!B4510</f>
        <v>CUST-3312</v>
      </c>
      <c r="C4514" s="2" t="str">
        <f aca="false">RAW_DATA!C4510</f>
        <v>Men</v>
      </c>
      <c r="D4514" s="2" t="str">
        <f aca="false">RAW_DATA!D4510</f>
        <v>MEN-POLO-001</v>
      </c>
      <c r="E4514" s="14" t="str">
        <f aca="false">RAW_DATA!E4510</f>
        <v>2024-08-08</v>
      </c>
      <c r="F4514" s="14" t="str">
        <f aca="false">RAW_DATA!F4510</f>
        <v>2024-08-16</v>
      </c>
      <c r="G4514" s="2" t="str">
        <f aca="false">RAW_DATA!G4510</f>
        <v>Bagmati</v>
      </c>
      <c r="H4514" s="4" t="n">
        <f aca="false">RAW_DATA!H4510</f>
        <v>14108.37</v>
      </c>
      <c r="I4514" s="5" t="n">
        <f aca="false">RAW_DATA!I4510</f>
        <v>5</v>
      </c>
      <c r="J4514" s="2" t="str">
        <f aca="false">RAW_DATA!J4510</f>
        <v>No</v>
      </c>
      <c r="K4514" s="15" t="n">
        <f aca="false">IF(AND(F4514&lt;&gt;"",E4514&lt;&gt;""),DATEVALUE(F4514)-DATEVALUE(E4514),"")</f>
        <v>8</v>
      </c>
      <c r="L4514" s="4" t="n">
        <f aca="false">H4514*(1-I4514/100)</f>
        <v>13402.9515</v>
      </c>
      <c r="M4514" s="4" t="n">
        <f aca="false">H4514*CALCULATIONS!$B$2</f>
        <v>8465.022</v>
      </c>
      <c r="N4514" s="4" t="n">
        <f aca="false">IF(J4514="Yes",H4514*CALCULATIONS!$B$3,0)</f>
        <v>0</v>
      </c>
      <c r="O4514" s="4" t="n">
        <f aca="false">L4514-M4514-N4514</f>
        <v>4937.9295</v>
      </c>
      <c r="P4514" s="16" t="n">
        <f aca="false">IF(L4514&gt;0,O4514/L4514,"")</f>
        <v>0.368421052631579</v>
      </c>
    </row>
    <row r="4515" customFormat="false" ht="15" hidden="false" customHeight="false" outlineLevel="0" collapsed="false">
      <c r="A4515" s="2" t="str">
        <f aca="false">RAW_DATA!A4511</f>
        <v>ORD-104510</v>
      </c>
      <c r="B4515" s="2" t="str">
        <f aca="false">RAW_DATA!B4511</f>
        <v>CUST-1039</v>
      </c>
      <c r="C4515" s="2" t="str">
        <f aca="false">RAW_DATA!C4511</f>
        <v>Men</v>
      </c>
      <c r="D4515" s="2" t="str">
        <f aca="false">RAW_DATA!D4511</f>
        <v>MEN-JACKET-001</v>
      </c>
      <c r="E4515" s="14" t="str">
        <f aca="false">RAW_DATA!E4511</f>
        <v>2024-12-12</v>
      </c>
      <c r="F4515" s="14" t="str">
        <f aca="false">RAW_DATA!F4511</f>
        <v>2024-12-18</v>
      </c>
      <c r="G4515" s="2" t="str">
        <f aca="false">RAW_DATA!G4511</f>
        <v>Sudurpashchim</v>
      </c>
      <c r="H4515" s="4" t="n">
        <f aca="false">RAW_DATA!H4511</f>
        <v>7019.96</v>
      </c>
      <c r="I4515" s="5" t="n">
        <f aca="false">RAW_DATA!I4511</f>
        <v>30</v>
      </c>
      <c r="J4515" s="2" t="str">
        <f aca="false">RAW_DATA!J4511</f>
        <v>No</v>
      </c>
      <c r="K4515" s="15" t="n">
        <f aca="false">IF(AND(F4515&lt;&gt;"",E4515&lt;&gt;""),DATEVALUE(F4515)-DATEVALUE(E4515),"")</f>
        <v>6</v>
      </c>
      <c r="L4515" s="4" t="n">
        <f aca="false">H4515*(1-I4515/100)</f>
        <v>4913.972</v>
      </c>
      <c r="M4515" s="4" t="n">
        <f aca="false">H4515*CALCULATIONS!$B$2</f>
        <v>4211.976</v>
      </c>
      <c r="N4515" s="4" t="n">
        <f aca="false">IF(J4515="Yes",H4515*CALCULATIONS!$B$3,0)</f>
        <v>0</v>
      </c>
      <c r="O4515" s="4" t="n">
        <f aca="false">L4515-M4515-N4515</f>
        <v>701.996</v>
      </c>
      <c r="P4515" s="16" t="n">
        <f aca="false">IF(L4515&gt;0,O4515/L4515,"")</f>
        <v>0.142857142857143</v>
      </c>
    </row>
    <row r="4516" customFormat="false" ht="15" hidden="false" customHeight="false" outlineLevel="0" collapsed="false">
      <c r="A4516" s="2" t="str">
        <f aca="false">RAW_DATA!A4512</f>
        <v>ORD-104511</v>
      </c>
      <c r="B4516" s="2" t="str">
        <f aca="false">RAW_DATA!B4512</f>
        <v>CUST-5464</v>
      </c>
      <c r="C4516" s="2" t="str">
        <f aca="false">RAW_DATA!C4512</f>
        <v>Men</v>
      </c>
      <c r="D4516" s="2" t="str">
        <f aca="false">RAW_DATA!D4512</f>
        <v>MEN-CHINO-001</v>
      </c>
      <c r="E4516" s="14" t="str">
        <f aca="false">RAW_DATA!E4512</f>
        <v>2024-08-14</v>
      </c>
      <c r="F4516" s="14" t="str">
        <f aca="false">RAW_DATA!F4512</f>
        <v>2024-08-16</v>
      </c>
      <c r="G4516" s="2" t="str">
        <f aca="false">RAW_DATA!G4512</f>
        <v>Lumbini</v>
      </c>
      <c r="H4516" s="4" t="n">
        <f aca="false">RAW_DATA!H4512</f>
        <v>8951.45</v>
      </c>
      <c r="I4516" s="5" t="n">
        <f aca="false">RAW_DATA!I4512</f>
        <v>5</v>
      </c>
      <c r="J4516" s="2" t="str">
        <f aca="false">RAW_DATA!J4512</f>
        <v>No</v>
      </c>
      <c r="K4516" s="15" t="n">
        <f aca="false">IF(AND(F4516&lt;&gt;"",E4516&lt;&gt;""),DATEVALUE(F4516)-DATEVALUE(E4516),"")</f>
        <v>2</v>
      </c>
      <c r="L4516" s="4" t="n">
        <f aca="false">H4516*(1-I4516/100)</f>
        <v>8503.8775</v>
      </c>
      <c r="M4516" s="4" t="n">
        <f aca="false">H4516*CALCULATIONS!$B$2</f>
        <v>5370.87</v>
      </c>
      <c r="N4516" s="4" t="n">
        <f aca="false">IF(J4516="Yes",H4516*CALCULATIONS!$B$3,0)</f>
        <v>0</v>
      </c>
      <c r="O4516" s="4" t="n">
        <f aca="false">L4516-M4516-N4516</f>
        <v>3133.0075</v>
      </c>
      <c r="P4516" s="16" t="n">
        <f aca="false">IF(L4516&gt;0,O4516/L4516,"")</f>
        <v>0.368421052631579</v>
      </c>
    </row>
    <row r="4517" customFormat="false" ht="15" hidden="false" customHeight="false" outlineLevel="0" collapsed="false">
      <c r="A4517" s="2" t="str">
        <f aca="false">RAW_DATA!A4513</f>
        <v>ORD-104512</v>
      </c>
      <c r="B4517" s="2" t="str">
        <f aca="false">RAW_DATA!B4513</f>
        <v>CUST-2956</v>
      </c>
      <c r="C4517" s="2" t="str">
        <f aca="false">RAW_DATA!C4513</f>
        <v>Men</v>
      </c>
      <c r="D4517" s="2" t="str">
        <f aca="false">RAW_DATA!D4513</f>
        <v>MEN-CHINO-001</v>
      </c>
      <c r="E4517" s="14" t="str">
        <f aca="false">RAW_DATA!E4513</f>
        <v>2024-08-17</v>
      </c>
      <c r="F4517" s="14" t="str">
        <f aca="false">RAW_DATA!F4513</f>
        <v>2024-08-25</v>
      </c>
      <c r="G4517" s="2" t="str">
        <f aca="false">RAW_DATA!G4513</f>
        <v>Gandaki</v>
      </c>
      <c r="H4517" s="4" t="n">
        <f aca="false">RAW_DATA!H4513</f>
        <v>4140.52</v>
      </c>
      <c r="I4517" s="5" t="n">
        <f aca="false">RAW_DATA!I4513</f>
        <v>25</v>
      </c>
      <c r="J4517" s="2" t="str">
        <f aca="false">RAW_DATA!J4513</f>
        <v>No</v>
      </c>
      <c r="K4517" s="15" t="n">
        <f aca="false">IF(AND(F4517&lt;&gt;"",E4517&lt;&gt;""),DATEVALUE(F4517)-DATEVALUE(E4517),"")</f>
        <v>8</v>
      </c>
      <c r="L4517" s="4" t="n">
        <f aca="false">H4517*(1-I4517/100)</f>
        <v>3105.39</v>
      </c>
      <c r="M4517" s="4" t="n">
        <f aca="false">H4517*CALCULATIONS!$B$2</f>
        <v>2484.312</v>
      </c>
      <c r="N4517" s="4" t="n">
        <f aca="false">IF(J4517="Yes",H4517*CALCULATIONS!$B$3,0)</f>
        <v>0</v>
      </c>
      <c r="O4517" s="4" t="n">
        <f aca="false">L4517-M4517-N4517</f>
        <v>621.078</v>
      </c>
      <c r="P4517" s="16" t="n">
        <f aca="false">IF(L4517&gt;0,O4517/L4517,"")</f>
        <v>0.2</v>
      </c>
    </row>
    <row r="4518" customFormat="false" ht="15" hidden="false" customHeight="false" outlineLevel="0" collapsed="false">
      <c r="A4518" s="2" t="str">
        <f aca="false">RAW_DATA!A4514</f>
        <v>ORD-104513</v>
      </c>
      <c r="B4518" s="2" t="str">
        <f aca="false">RAW_DATA!B4514</f>
        <v>CUST-9539</v>
      </c>
      <c r="C4518" s="2" t="str">
        <f aca="false">RAW_DATA!C4514</f>
        <v>Kids</v>
      </c>
      <c r="D4518" s="2" t="str">
        <f aca="false">RAW_DATA!D4514</f>
        <v>KID-SHORTS-001</v>
      </c>
      <c r="E4518" s="14" t="str">
        <f aca="false">RAW_DATA!E4514</f>
        <v>2024-11-03</v>
      </c>
      <c r="F4518" s="14" t="str">
        <f aca="false">RAW_DATA!F4514</f>
        <v>2024-11-07</v>
      </c>
      <c r="G4518" s="2" t="str">
        <f aca="false">RAW_DATA!G4514</f>
        <v>Gandaki</v>
      </c>
      <c r="H4518" s="4" t="n">
        <f aca="false">RAW_DATA!H4514</f>
        <v>11434.1</v>
      </c>
      <c r="I4518" s="5" t="n">
        <f aca="false">RAW_DATA!I4514</f>
        <v>15</v>
      </c>
      <c r="J4518" s="2" t="str">
        <f aca="false">RAW_DATA!J4514</f>
        <v>No</v>
      </c>
      <c r="K4518" s="15" t="n">
        <f aca="false">IF(AND(F4518&lt;&gt;"",E4518&lt;&gt;""),DATEVALUE(F4518)-DATEVALUE(E4518),"")</f>
        <v>4</v>
      </c>
      <c r="L4518" s="4" t="n">
        <f aca="false">H4518*(1-I4518/100)</f>
        <v>9718.985</v>
      </c>
      <c r="M4518" s="4" t="n">
        <f aca="false">H4518*CALCULATIONS!$B$2</f>
        <v>6860.46</v>
      </c>
      <c r="N4518" s="4" t="n">
        <f aca="false">IF(J4518="Yes",H4518*CALCULATIONS!$B$3,0)</f>
        <v>0</v>
      </c>
      <c r="O4518" s="4" t="n">
        <f aca="false">L4518-M4518-N4518</f>
        <v>2858.525</v>
      </c>
      <c r="P4518" s="16" t="n">
        <f aca="false">IF(L4518&gt;0,O4518/L4518,"")</f>
        <v>0.294117647058824</v>
      </c>
    </row>
    <row r="4519" customFormat="false" ht="15" hidden="false" customHeight="false" outlineLevel="0" collapsed="false">
      <c r="A4519" s="2" t="str">
        <f aca="false">RAW_DATA!A4515</f>
        <v>ORD-104514</v>
      </c>
      <c r="B4519" s="2" t="str">
        <f aca="false">RAW_DATA!B4515</f>
        <v>CUST-9320</v>
      </c>
      <c r="C4519" s="2" t="str">
        <f aca="false">RAW_DATA!C4515</f>
        <v>Kids</v>
      </c>
      <c r="D4519" s="2" t="str">
        <f aca="false">RAW_DATA!D4515</f>
        <v>KID-UNIFORM-001</v>
      </c>
      <c r="E4519" s="14" t="str">
        <f aca="false">RAW_DATA!E4515</f>
        <v>2024-01-07</v>
      </c>
      <c r="F4519" s="14" t="str">
        <f aca="false">RAW_DATA!F4515</f>
        <v>2024-01-11</v>
      </c>
      <c r="G4519" s="2" t="str">
        <f aca="false">RAW_DATA!G4515</f>
        <v>Gandaki</v>
      </c>
      <c r="H4519" s="4" t="n">
        <f aca="false">RAW_DATA!H4515</f>
        <v>9095.16</v>
      </c>
      <c r="I4519" s="5" t="n">
        <f aca="false">RAW_DATA!I4515</f>
        <v>30</v>
      </c>
      <c r="J4519" s="2" t="str">
        <f aca="false">RAW_DATA!J4515</f>
        <v>No</v>
      </c>
      <c r="K4519" s="15" t="n">
        <f aca="false">IF(AND(F4519&lt;&gt;"",E4519&lt;&gt;""),DATEVALUE(F4519)-DATEVALUE(E4519),"")</f>
        <v>4</v>
      </c>
      <c r="L4519" s="4" t="n">
        <f aca="false">H4519*(1-I4519/100)</f>
        <v>6366.612</v>
      </c>
      <c r="M4519" s="4" t="n">
        <f aca="false">H4519*CALCULATIONS!$B$2</f>
        <v>5457.096</v>
      </c>
      <c r="N4519" s="4" t="n">
        <f aca="false">IF(J4519="Yes",H4519*CALCULATIONS!$B$3,0)</f>
        <v>0</v>
      </c>
      <c r="O4519" s="4" t="n">
        <f aca="false">L4519-M4519-N4519</f>
        <v>909.516</v>
      </c>
      <c r="P4519" s="16" t="n">
        <f aca="false">IF(L4519&gt;0,O4519/L4519,"")</f>
        <v>0.142857142857143</v>
      </c>
    </row>
    <row r="4520" customFormat="false" ht="15" hidden="false" customHeight="false" outlineLevel="0" collapsed="false">
      <c r="A4520" s="2" t="str">
        <f aca="false">RAW_DATA!A4516</f>
        <v>ORD-104515</v>
      </c>
      <c r="B4520" s="2" t="str">
        <f aca="false">RAW_DATA!B4516</f>
        <v>CUST-1546</v>
      </c>
      <c r="C4520" s="2" t="str">
        <f aca="false">RAW_DATA!C4516</f>
        <v>Men</v>
      </c>
      <c r="D4520" s="2" t="str">
        <f aca="false">RAW_DATA!D4516</f>
        <v>MEN-SHIRT-002</v>
      </c>
      <c r="E4520" s="14" t="str">
        <f aca="false">RAW_DATA!E4516</f>
        <v>2024-12-30</v>
      </c>
      <c r="F4520" s="14" t="str">
        <f aca="false">RAW_DATA!F4516</f>
        <v>2025-01-08</v>
      </c>
      <c r="G4520" s="2" t="str">
        <f aca="false">RAW_DATA!G4516</f>
        <v>Bagmati</v>
      </c>
      <c r="H4520" s="4" t="n">
        <f aca="false">RAW_DATA!H4516</f>
        <v>3641.14</v>
      </c>
      <c r="I4520" s="5" t="n">
        <f aca="false">RAW_DATA!I4516</f>
        <v>5</v>
      </c>
      <c r="J4520" s="2" t="str">
        <f aca="false">RAW_DATA!J4516</f>
        <v>No</v>
      </c>
      <c r="K4520" s="15" t="n">
        <f aca="false">IF(AND(F4520&lt;&gt;"",E4520&lt;&gt;""),DATEVALUE(F4520)-DATEVALUE(E4520),"")</f>
        <v>9</v>
      </c>
      <c r="L4520" s="4" t="n">
        <f aca="false">H4520*(1-I4520/100)</f>
        <v>3459.083</v>
      </c>
      <c r="M4520" s="4" t="n">
        <f aca="false">H4520*CALCULATIONS!$B$2</f>
        <v>2184.684</v>
      </c>
      <c r="N4520" s="4" t="n">
        <f aca="false">IF(J4520="Yes",H4520*CALCULATIONS!$B$3,0)</f>
        <v>0</v>
      </c>
      <c r="O4520" s="4" t="n">
        <f aca="false">L4520-M4520-N4520</f>
        <v>1274.399</v>
      </c>
      <c r="P4520" s="16" t="n">
        <f aca="false">IF(L4520&gt;0,O4520/L4520,"")</f>
        <v>0.368421052631579</v>
      </c>
    </row>
    <row r="4521" customFormat="false" ht="15" hidden="false" customHeight="false" outlineLevel="0" collapsed="false">
      <c r="A4521" s="2" t="str">
        <f aca="false">RAW_DATA!A4517</f>
        <v>ORD-104516</v>
      </c>
      <c r="B4521" s="2" t="str">
        <f aca="false">RAW_DATA!B4517</f>
        <v>CUST-9490</v>
      </c>
      <c r="C4521" s="2" t="str">
        <f aca="false">RAW_DATA!C4517</f>
        <v>Women</v>
      </c>
      <c r="D4521" s="2" t="str">
        <f aca="false">RAW_DATA!D4517</f>
        <v>WOM-SAREE-001</v>
      </c>
      <c r="E4521" s="14" t="str">
        <f aca="false">RAW_DATA!E4517</f>
        <v>2024-12-29</v>
      </c>
      <c r="F4521" s="14" t="str">
        <f aca="false">RAW_DATA!F4517</f>
        <v>2025-01-01</v>
      </c>
      <c r="G4521" s="2" t="str">
        <f aca="false">RAW_DATA!G4517</f>
        <v>Lumbini</v>
      </c>
      <c r="H4521" s="4" t="n">
        <f aca="false">RAW_DATA!H4517</f>
        <v>5417</v>
      </c>
      <c r="I4521" s="5" t="n">
        <f aca="false">RAW_DATA!I4517</f>
        <v>0</v>
      </c>
      <c r="J4521" s="2" t="str">
        <f aca="false">RAW_DATA!J4517</f>
        <v>No</v>
      </c>
      <c r="K4521" s="15" t="n">
        <f aca="false">IF(AND(F4521&lt;&gt;"",E4521&lt;&gt;""),DATEVALUE(F4521)-DATEVALUE(E4521),"")</f>
        <v>3</v>
      </c>
      <c r="L4521" s="4" t="n">
        <f aca="false">H4521*(1-I4521/100)</f>
        <v>5417</v>
      </c>
      <c r="M4521" s="4" t="n">
        <f aca="false">H4521*CALCULATIONS!$B$2</f>
        <v>3250.2</v>
      </c>
      <c r="N4521" s="4" t="n">
        <f aca="false">IF(J4521="Yes",H4521*CALCULATIONS!$B$3,0)</f>
        <v>0</v>
      </c>
      <c r="O4521" s="4" t="n">
        <f aca="false">L4521-M4521-N4521</f>
        <v>2166.8</v>
      </c>
      <c r="P4521" s="16" t="n">
        <f aca="false">IF(L4521&gt;0,O4521/L4521,"")</f>
        <v>0.4</v>
      </c>
    </row>
    <row r="4522" customFormat="false" ht="15" hidden="false" customHeight="false" outlineLevel="0" collapsed="false">
      <c r="A4522" s="2" t="str">
        <f aca="false">RAW_DATA!A4518</f>
        <v>ORD-104517</v>
      </c>
      <c r="B4522" s="2" t="str">
        <f aca="false">RAW_DATA!B4518</f>
        <v>CUST-4865</v>
      </c>
      <c r="C4522" s="2" t="str">
        <f aca="false">RAW_DATA!C4518</f>
        <v>Women</v>
      </c>
      <c r="D4522" s="2" t="str">
        <f aca="false">RAW_DATA!D4518</f>
        <v>WOM-LEHENGA-001</v>
      </c>
      <c r="E4522" s="14" t="str">
        <f aca="false">RAW_DATA!E4518</f>
        <v>2024-11-20</v>
      </c>
      <c r="F4522" s="14" t="str">
        <f aca="false">RAW_DATA!F4518</f>
        <v>2024-11-23</v>
      </c>
      <c r="G4522" s="2" t="str">
        <f aca="false">RAW_DATA!G4518</f>
        <v>Karnali</v>
      </c>
      <c r="H4522" s="4" t="n">
        <f aca="false">RAW_DATA!H4518</f>
        <v>9059.33</v>
      </c>
      <c r="I4522" s="5" t="n">
        <f aca="false">RAW_DATA!I4518</f>
        <v>20</v>
      </c>
      <c r="J4522" s="2" t="str">
        <f aca="false">RAW_DATA!J4518</f>
        <v>Yes</v>
      </c>
      <c r="K4522" s="15" t="n">
        <f aca="false">IF(AND(F4522&lt;&gt;"",E4522&lt;&gt;""),DATEVALUE(F4522)-DATEVALUE(E4522),"")</f>
        <v>3</v>
      </c>
      <c r="L4522" s="4" t="n">
        <f aca="false">H4522*(1-I4522/100)</f>
        <v>7247.464</v>
      </c>
      <c r="M4522" s="4" t="n">
        <f aca="false">H4522*CALCULATIONS!$B$2</f>
        <v>5435.598</v>
      </c>
      <c r="N4522" s="4" t="n">
        <f aca="false">IF(J4522="Yes",H4522*CALCULATIONS!$B$3,0)</f>
        <v>1811.866</v>
      </c>
      <c r="O4522" s="4" t="n">
        <f aca="false">L4522-M4522-N4522</f>
        <v>0</v>
      </c>
      <c r="P4522" s="16" t="n">
        <f aca="false">IF(L4522&gt;0,O4522/L4522,"")</f>
        <v>0</v>
      </c>
    </row>
    <row r="4523" customFormat="false" ht="15" hidden="false" customHeight="false" outlineLevel="0" collapsed="false">
      <c r="A4523" s="2" t="str">
        <f aca="false">RAW_DATA!A4519</f>
        <v>ORD-104518</v>
      </c>
      <c r="B4523" s="2" t="str">
        <f aca="false">RAW_DATA!B4519</f>
        <v>CUST-2230</v>
      </c>
      <c r="C4523" s="2" t="str">
        <f aca="false">RAW_DATA!C4519</f>
        <v>Kids</v>
      </c>
      <c r="D4523" s="2" t="str">
        <f aca="false">RAW_DATA!D4519</f>
        <v>KID-FROCK-001</v>
      </c>
      <c r="E4523" s="14" t="str">
        <f aca="false">RAW_DATA!E4519</f>
        <v>2024-08-02</v>
      </c>
      <c r="F4523" s="14" t="str">
        <f aca="false">RAW_DATA!F4519</f>
        <v>2024-08-03</v>
      </c>
      <c r="G4523" s="2" t="str">
        <f aca="false">RAW_DATA!G4519</f>
        <v>Madhesh</v>
      </c>
      <c r="H4523" s="4" t="n">
        <f aca="false">RAW_DATA!H4519</f>
        <v>8741.74</v>
      </c>
      <c r="I4523" s="5" t="n">
        <f aca="false">RAW_DATA!I4519</f>
        <v>15</v>
      </c>
      <c r="J4523" s="2" t="str">
        <f aca="false">RAW_DATA!J4519</f>
        <v>Yes</v>
      </c>
      <c r="K4523" s="15" t="n">
        <f aca="false">IF(AND(F4523&lt;&gt;"",E4523&lt;&gt;""),DATEVALUE(F4523)-DATEVALUE(E4523),"")</f>
        <v>1</v>
      </c>
      <c r="L4523" s="4" t="n">
        <f aca="false">H4523*(1-I4523/100)</f>
        <v>7430.479</v>
      </c>
      <c r="M4523" s="4" t="n">
        <f aca="false">H4523*CALCULATIONS!$B$2</f>
        <v>5245.044</v>
      </c>
      <c r="N4523" s="4" t="n">
        <f aca="false">IF(J4523="Yes",H4523*CALCULATIONS!$B$3,0)</f>
        <v>1748.348</v>
      </c>
      <c r="O4523" s="4" t="n">
        <f aca="false">L4523-M4523-N4523</f>
        <v>437.087</v>
      </c>
      <c r="P4523" s="16" t="n">
        <f aca="false">IF(L4523&gt;0,O4523/L4523,"")</f>
        <v>0.0588235294117647</v>
      </c>
    </row>
    <row r="4524" customFormat="false" ht="15" hidden="false" customHeight="false" outlineLevel="0" collapsed="false">
      <c r="A4524" s="2" t="str">
        <f aca="false">RAW_DATA!A4520</f>
        <v>ORD-104519</v>
      </c>
      <c r="B4524" s="2" t="str">
        <f aca="false">RAW_DATA!B4520</f>
        <v>CUST-6680</v>
      </c>
      <c r="C4524" s="2" t="str">
        <f aca="false">RAW_DATA!C4520</f>
        <v>Men</v>
      </c>
      <c r="D4524" s="2" t="str">
        <f aca="false">RAW_DATA!D4520</f>
        <v>MEN-JACKET-001</v>
      </c>
      <c r="E4524" s="14" t="str">
        <f aca="false">RAW_DATA!E4520</f>
        <v>2024-05-12</v>
      </c>
      <c r="F4524" s="14" t="str">
        <f aca="false">RAW_DATA!F4520</f>
        <v>2024-05-15</v>
      </c>
      <c r="G4524" s="2" t="str">
        <f aca="false">RAW_DATA!G4520</f>
        <v>Sudurpashchim</v>
      </c>
      <c r="H4524" s="4" t="n">
        <f aca="false">RAW_DATA!H4520</f>
        <v>12527.17</v>
      </c>
      <c r="I4524" s="5" t="n">
        <f aca="false">RAW_DATA!I4520</f>
        <v>15</v>
      </c>
      <c r="J4524" s="2" t="str">
        <f aca="false">RAW_DATA!J4520</f>
        <v>Yes</v>
      </c>
      <c r="K4524" s="15" t="n">
        <f aca="false">IF(AND(F4524&lt;&gt;"",E4524&lt;&gt;""),DATEVALUE(F4524)-DATEVALUE(E4524),"")</f>
        <v>3</v>
      </c>
      <c r="L4524" s="4" t="n">
        <f aca="false">H4524*(1-I4524/100)</f>
        <v>10648.0945</v>
      </c>
      <c r="M4524" s="4" t="n">
        <f aca="false">H4524*CALCULATIONS!$B$2</f>
        <v>7516.302</v>
      </c>
      <c r="N4524" s="4" t="n">
        <f aca="false">IF(J4524="Yes",H4524*CALCULATIONS!$B$3,0)</f>
        <v>2505.434</v>
      </c>
      <c r="O4524" s="4" t="n">
        <f aca="false">L4524-M4524-N4524</f>
        <v>626.358499999999</v>
      </c>
      <c r="P4524" s="16" t="n">
        <f aca="false">IF(L4524&gt;0,O4524/L4524,"")</f>
        <v>0.0588235294117647</v>
      </c>
    </row>
    <row r="4525" customFormat="false" ht="15" hidden="false" customHeight="false" outlineLevel="0" collapsed="false">
      <c r="A4525" s="2" t="str">
        <f aca="false">RAW_DATA!A4521</f>
        <v>ORD-104520</v>
      </c>
      <c r="B4525" s="2" t="str">
        <f aca="false">RAW_DATA!B4521</f>
        <v>CUST-5316</v>
      </c>
      <c r="C4525" s="2" t="str">
        <f aca="false">RAW_DATA!C4521</f>
        <v>Women</v>
      </c>
      <c r="D4525" s="2" t="str">
        <f aca="false">RAW_DATA!D4521</f>
        <v>WOM-TOP-001</v>
      </c>
      <c r="E4525" s="14" t="str">
        <f aca="false">RAW_DATA!E4521</f>
        <v>2024-05-16</v>
      </c>
      <c r="F4525" s="14" t="str">
        <f aca="false">RAW_DATA!F4521</f>
        <v>2024-05-23</v>
      </c>
      <c r="G4525" s="2" t="str">
        <f aca="false">RAW_DATA!G4521</f>
        <v>Madhesh</v>
      </c>
      <c r="H4525" s="4" t="n">
        <f aca="false">RAW_DATA!H4521</f>
        <v>1247.83</v>
      </c>
      <c r="I4525" s="5" t="n">
        <f aca="false">RAW_DATA!I4521</f>
        <v>5</v>
      </c>
      <c r="J4525" s="2" t="str">
        <f aca="false">RAW_DATA!J4521</f>
        <v>No</v>
      </c>
      <c r="K4525" s="15" t="n">
        <f aca="false">IF(AND(F4525&lt;&gt;"",E4525&lt;&gt;""),DATEVALUE(F4525)-DATEVALUE(E4525),"")</f>
        <v>7</v>
      </c>
      <c r="L4525" s="4" t="n">
        <f aca="false">H4525*(1-I4525/100)</f>
        <v>1185.4385</v>
      </c>
      <c r="M4525" s="4" t="n">
        <f aca="false">H4525*CALCULATIONS!$B$2</f>
        <v>748.698</v>
      </c>
      <c r="N4525" s="4" t="n">
        <f aca="false">IF(J4525="Yes",H4525*CALCULATIONS!$B$3,0)</f>
        <v>0</v>
      </c>
      <c r="O4525" s="4" t="n">
        <f aca="false">L4525-M4525-N4525</f>
        <v>436.7405</v>
      </c>
      <c r="P4525" s="16" t="n">
        <f aca="false">IF(L4525&gt;0,O4525/L4525,"")</f>
        <v>0.368421052631579</v>
      </c>
    </row>
    <row r="4526" customFormat="false" ht="15" hidden="false" customHeight="false" outlineLevel="0" collapsed="false">
      <c r="A4526" s="2" t="str">
        <f aca="false">RAW_DATA!A4522</f>
        <v>ORD-104521</v>
      </c>
      <c r="B4526" s="2" t="str">
        <f aca="false">RAW_DATA!B4522</f>
        <v>CUST-5009</v>
      </c>
      <c r="C4526" s="2" t="str">
        <f aca="false">RAW_DATA!C4522</f>
        <v>Women</v>
      </c>
      <c r="D4526" s="2" t="str">
        <f aca="false">RAW_DATA!D4522</f>
        <v>WOM-BLOUSE-001</v>
      </c>
      <c r="E4526" s="14" t="str">
        <f aca="false">RAW_DATA!E4522</f>
        <v>2024-01-03</v>
      </c>
      <c r="F4526" s="14" t="str">
        <f aca="false">RAW_DATA!F4522</f>
        <v>2024-01-13</v>
      </c>
      <c r="G4526" s="2" t="str">
        <f aca="false">RAW_DATA!G4522</f>
        <v>Gandaki</v>
      </c>
      <c r="H4526" s="4" t="n">
        <f aca="false">RAW_DATA!H4522</f>
        <v>2996.37</v>
      </c>
      <c r="I4526" s="5" t="n">
        <f aca="false">RAW_DATA!I4522</f>
        <v>30</v>
      </c>
      <c r="J4526" s="2" t="str">
        <f aca="false">RAW_DATA!J4522</f>
        <v>Yes</v>
      </c>
      <c r="K4526" s="15" t="n">
        <f aca="false">IF(AND(F4526&lt;&gt;"",E4526&lt;&gt;""),DATEVALUE(F4526)-DATEVALUE(E4526),"")</f>
        <v>10</v>
      </c>
      <c r="L4526" s="4" t="n">
        <f aca="false">H4526*(1-I4526/100)</f>
        <v>2097.459</v>
      </c>
      <c r="M4526" s="4" t="n">
        <f aca="false">H4526*CALCULATIONS!$B$2</f>
        <v>1797.822</v>
      </c>
      <c r="N4526" s="4" t="n">
        <f aca="false">IF(J4526="Yes",H4526*CALCULATIONS!$B$3,0)</f>
        <v>599.274</v>
      </c>
      <c r="O4526" s="4" t="n">
        <f aca="false">L4526-M4526-N4526</f>
        <v>-299.637</v>
      </c>
      <c r="P4526" s="16" t="n">
        <f aca="false">IF(L4526&gt;0,O4526/L4526,"")</f>
        <v>-0.142857142857143</v>
      </c>
    </row>
    <row r="4527" customFormat="false" ht="15" hidden="false" customHeight="false" outlineLevel="0" collapsed="false">
      <c r="A4527" s="2" t="str">
        <f aca="false">RAW_DATA!A4523</f>
        <v>ORD-104522</v>
      </c>
      <c r="B4527" s="2" t="str">
        <f aca="false">RAW_DATA!B4523</f>
        <v>CUST-2965</v>
      </c>
      <c r="C4527" s="2" t="str">
        <f aca="false">RAW_DATA!C4523</f>
        <v>Men</v>
      </c>
      <c r="D4527" s="2" t="str">
        <f aca="false">RAW_DATA!D4523</f>
        <v>MEN-JACKET-001</v>
      </c>
      <c r="E4527" s="14" t="str">
        <f aca="false">RAW_DATA!E4523</f>
        <v>2024-12-17</v>
      </c>
      <c r="F4527" s="14" t="str">
        <f aca="false">RAW_DATA!F4523</f>
        <v>2024-12-22</v>
      </c>
      <c r="G4527" s="2" t="str">
        <f aca="false">RAW_DATA!G4523</f>
        <v>Lumbini</v>
      </c>
      <c r="H4527" s="4" t="n">
        <f aca="false">RAW_DATA!H4523</f>
        <v>6550.17</v>
      </c>
      <c r="I4527" s="5" t="n">
        <f aca="false">RAW_DATA!I4523</f>
        <v>10</v>
      </c>
      <c r="J4527" s="2" t="str">
        <f aca="false">RAW_DATA!J4523</f>
        <v>No</v>
      </c>
      <c r="K4527" s="15" t="n">
        <f aca="false">IF(AND(F4527&lt;&gt;"",E4527&lt;&gt;""),DATEVALUE(F4527)-DATEVALUE(E4527),"")</f>
        <v>5</v>
      </c>
      <c r="L4527" s="4" t="n">
        <f aca="false">H4527*(1-I4527/100)</f>
        <v>5895.153</v>
      </c>
      <c r="M4527" s="4" t="n">
        <f aca="false">H4527*CALCULATIONS!$B$2</f>
        <v>3930.102</v>
      </c>
      <c r="N4527" s="4" t="n">
        <f aca="false">IF(J4527="Yes",H4527*CALCULATIONS!$B$3,0)</f>
        <v>0</v>
      </c>
      <c r="O4527" s="4" t="n">
        <f aca="false">L4527-M4527-N4527</f>
        <v>1965.051</v>
      </c>
      <c r="P4527" s="16" t="n">
        <f aca="false">IF(L4527&gt;0,O4527/L4527,"")</f>
        <v>0.333333333333333</v>
      </c>
    </row>
    <row r="4528" customFormat="false" ht="15" hidden="false" customHeight="false" outlineLevel="0" collapsed="false">
      <c r="A4528" s="2" t="str">
        <f aca="false">RAW_DATA!A4524</f>
        <v>ORD-104523</v>
      </c>
      <c r="B4528" s="2" t="str">
        <f aca="false">RAW_DATA!B4524</f>
        <v>CUST-5676</v>
      </c>
      <c r="C4528" s="2" t="str">
        <f aca="false">RAW_DATA!C4524</f>
        <v>Women</v>
      </c>
      <c r="D4528" s="2" t="str">
        <f aca="false">RAW_DATA!D4524</f>
        <v>WOM-LEHENGA-001</v>
      </c>
      <c r="E4528" s="14" t="str">
        <f aca="false">RAW_DATA!E4524</f>
        <v>2024-09-19</v>
      </c>
      <c r="F4528" s="14" t="str">
        <f aca="false">RAW_DATA!F4524</f>
        <v>2024-09-26</v>
      </c>
      <c r="G4528" s="2" t="str">
        <f aca="false">RAW_DATA!G4524</f>
        <v>Madhesh</v>
      </c>
      <c r="H4528" s="4" t="n">
        <f aca="false">RAW_DATA!H4524</f>
        <v>12979</v>
      </c>
      <c r="I4528" s="5" t="n">
        <f aca="false">RAW_DATA!I4524</f>
        <v>30</v>
      </c>
      <c r="J4528" s="2" t="str">
        <f aca="false">RAW_DATA!J4524</f>
        <v>No</v>
      </c>
      <c r="K4528" s="15" t="n">
        <f aca="false">IF(AND(F4528&lt;&gt;"",E4528&lt;&gt;""),DATEVALUE(F4528)-DATEVALUE(E4528),"")</f>
        <v>7</v>
      </c>
      <c r="L4528" s="4" t="n">
        <f aca="false">H4528*(1-I4528/100)</f>
        <v>9085.3</v>
      </c>
      <c r="M4528" s="4" t="n">
        <f aca="false">H4528*CALCULATIONS!$B$2</f>
        <v>7787.4</v>
      </c>
      <c r="N4528" s="4" t="n">
        <f aca="false">IF(J4528="Yes",H4528*CALCULATIONS!$B$3,0)</f>
        <v>0</v>
      </c>
      <c r="O4528" s="4" t="n">
        <f aca="false">L4528-M4528-N4528</f>
        <v>1297.9</v>
      </c>
      <c r="P4528" s="16" t="n">
        <f aca="false">IF(L4528&gt;0,O4528/L4528,"")</f>
        <v>0.142857142857143</v>
      </c>
    </row>
    <row r="4529" customFormat="false" ht="15" hidden="false" customHeight="false" outlineLevel="0" collapsed="false">
      <c r="A4529" s="2" t="str">
        <f aca="false">RAW_DATA!A4525</f>
        <v>ORD-104524</v>
      </c>
      <c r="B4529" s="2" t="str">
        <f aca="false">RAW_DATA!B4525</f>
        <v>CUST-5762</v>
      </c>
      <c r="C4529" s="2" t="str">
        <f aca="false">RAW_DATA!C4525</f>
        <v>Kids</v>
      </c>
      <c r="D4529" s="2" t="str">
        <f aca="false">RAW_DATA!D4525</f>
        <v>KID-KURTA-001</v>
      </c>
      <c r="E4529" s="14" t="str">
        <f aca="false">RAW_DATA!E4525</f>
        <v>2024-09-13</v>
      </c>
      <c r="F4529" s="14" t="str">
        <f aca="false">RAW_DATA!F4525</f>
        <v>2024-09-19</v>
      </c>
      <c r="G4529" s="2" t="str">
        <f aca="false">RAW_DATA!G4525</f>
        <v>Madhesh</v>
      </c>
      <c r="H4529" s="4" t="n">
        <f aca="false">RAW_DATA!H4525</f>
        <v>4896.49</v>
      </c>
      <c r="I4529" s="5" t="n">
        <f aca="false">RAW_DATA!I4525</f>
        <v>0</v>
      </c>
      <c r="J4529" s="2" t="str">
        <f aca="false">RAW_DATA!J4525</f>
        <v>No</v>
      </c>
      <c r="K4529" s="15" t="n">
        <f aca="false">IF(AND(F4529&lt;&gt;"",E4529&lt;&gt;""),DATEVALUE(F4529)-DATEVALUE(E4529),"")</f>
        <v>6</v>
      </c>
      <c r="L4529" s="4" t="n">
        <f aca="false">H4529*(1-I4529/100)</f>
        <v>4896.49</v>
      </c>
      <c r="M4529" s="4" t="n">
        <f aca="false">H4529*CALCULATIONS!$B$2</f>
        <v>2937.894</v>
      </c>
      <c r="N4529" s="4" t="n">
        <f aca="false">IF(J4529="Yes",H4529*CALCULATIONS!$B$3,0)</f>
        <v>0</v>
      </c>
      <c r="O4529" s="4" t="n">
        <f aca="false">L4529-M4529-N4529</f>
        <v>1958.596</v>
      </c>
      <c r="P4529" s="16" t="n">
        <f aca="false">IF(L4529&gt;0,O4529/L4529,"")</f>
        <v>0.4</v>
      </c>
    </row>
    <row r="4530" customFormat="false" ht="15" hidden="false" customHeight="false" outlineLevel="0" collapsed="false">
      <c r="A4530" s="2" t="str">
        <f aca="false">RAW_DATA!A4526</f>
        <v>ORD-104525</v>
      </c>
      <c r="B4530" s="2" t="str">
        <f aca="false">RAW_DATA!B4526</f>
        <v>CUST-6291</v>
      </c>
      <c r="C4530" s="2" t="str">
        <f aca="false">RAW_DATA!C4526</f>
        <v>Women</v>
      </c>
      <c r="D4530" s="2" t="str">
        <f aca="false">RAW_DATA!D4526</f>
        <v>WOM-LEHENGA-001</v>
      </c>
      <c r="E4530" s="14" t="str">
        <f aca="false">RAW_DATA!E4526</f>
        <v>2024-03-14</v>
      </c>
      <c r="F4530" s="14" t="str">
        <f aca="false">RAW_DATA!F4526</f>
        <v>2024-03-24</v>
      </c>
      <c r="G4530" s="2" t="str">
        <f aca="false">RAW_DATA!G4526</f>
        <v>Bagmati</v>
      </c>
      <c r="H4530" s="4" t="n">
        <f aca="false">RAW_DATA!H4526</f>
        <v>8161.27</v>
      </c>
      <c r="I4530" s="5" t="n">
        <f aca="false">RAW_DATA!I4526</f>
        <v>0</v>
      </c>
      <c r="J4530" s="2" t="str">
        <f aca="false">RAW_DATA!J4526</f>
        <v>No</v>
      </c>
      <c r="K4530" s="15" t="n">
        <f aca="false">IF(AND(F4530&lt;&gt;"",E4530&lt;&gt;""),DATEVALUE(F4530)-DATEVALUE(E4530),"")</f>
        <v>10</v>
      </c>
      <c r="L4530" s="4" t="n">
        <f aca="false">H4530*(1-I4530/100)</f>
        <v>8161.27</v>
      </c>
      <c r="M4530" s="4" t="n">
        <f aca="false">H4530*CALCULATIONS!$B$2</f>
        <v>4896.762</v>
      </c>
      <c r="N4530" s="4" t="n">
        <f aca="false">IF(J4530="Yes",H4530*CALCULATIONS!$B$3,0)</f>
        <v>0</v>
      </c>
      <c r="O4530" s="4" t="n">
        <f aca="false">L4530-M4530-N4530</f>
        <v>3264.508</v>
      </c>
      <c r="P4530" s="16" t="n">
        <f aca="false">IF(L4530&gt;0,O4530/L4530,"")</f>
        <v>0.4</v>
      </c>
    </row>
    <row r="4531" customFormat="false" ht="15" hidden="false" customHeight="false" outlineLevel="0" collapsed="false">
      <c r="A4531" s="2" t="str">
        <f aca="false">RAW_DATA!A4527</f>
        <v>ORD-104526</v>
      </c>
      <c r="B4531" s="2" t="str">
        <f aca="false">RAW_DATA!B4527</f>
        <v>CUST-9015</v>
      </c>
      <c r="C4531" s="2" t="str">
        <f aca="false">RAW_DATA!C4527</f>
        <v>Men</v>
      </c>
      <c r="D4531" s="2" t="str">
        <f aca="false">RAW_DATA!D4527</f>
        <v>MEN-JEANS-001</v>
      </c>
      <c r="E4531" s="14" t="str">
        <f aca="false">RAW_DATA!E4527</f>
        <v>2024-08-29</v>
      </c>
      <c r="F4531" s="14" t="str">
        <f aca="false">RAW_DATA!F4527</f>
        <v>2024-09-13</v>
      </c>
      <c r="G4531" s="2" t="str">
        <f aca="false">RAW_DATA!G4527</f>
        <v>Lumbini</v>
      </c>
      <c r="H4531" s="4" t="n">
        <f aca="false">RAW_DATA!H4527</f>
        <v>3778.59</v>
      </c>
      <c r="I4531" s="5" t="n">
        <f aca="false">RAW_DATA!I4527</f>
        <v>30</v>
      </c>
      <c r="J4531" s="2" t="str">
        <f aca="false">RAW_DATA!J4527</f>
        <v>No</v>
      </c>
      <c r="K4531" s="15" t="n">
        <f aca="false">IF(AND(F4531&lt;&gt;"",E4531&lt;&gt;""),DATEVALUE(F4531)-DATEVALUE(E4531),"")</f>
        <v>15</v>
      </c>
      <c r="L4531" s="4" t="n">
        <f aca="false">H4531*(1-I4531/100)</f>
        <v>2645.013</v>
      </c>
      <c r="M4531" s="4" t="n">
        <f aca="false">H4531*CALCULATIONS!$B$2</f>
        <v>2267.154</v>
      </c>
      <c r="N4531" s="4" t="n">
        <f aca="false">IF(J4531="Yes",H4531*CALCULATIONS!$B$3,0)</f>
        <v>0</v>
      </c>
      <c r="O4531" s="4" t="n">
        <f aca="false">L4531-M4531-N4531</f>
        <v>377.859</v>
      </c>
      <c r="P4531" s="16" t="n">
        <f aca="false">IF(L4531&gt;0,O4531/L4531,"")</f>
        <v>0.142857142857143</v>
      </c>
    </row>
    <row r="4532" customFormat="false" ht="15" hidden="false" customHeight="false" outlineLevel="0" collapsed="false">
      <c r="A4532" s="2" t="str">
        <f aca="false">RAW_DATA!A4528</f>
        <v>ORD-104527</v>
      </c>
      <c r="B4532" s="2" t="str">
        <f aca="false">RAW_DATA!B4528</f>
        <v>CUST-6948</v>
      </c>
      <c r="C4532" s="2" t="str">
        <f aca="false">RAW_DATA!C4528</f>
        <v>Men</v>
      </c>
      <c r="D4532" s="2" t="str">
        <f aca="false">RAW_DATA!D4528</f>
        <v>MEN-SHIRT-002</v>
      </c>
      <c r="E4532" s="14" t="str">
        <f aca="false">RAW_DATA!E4528</f>
        <v>2024-04-21</v>
      </c>
      <c r="F4532" s="14" t="str">
        <f aca="false">RAW_DATA!F4528</f>
        <v>2024-04-28</v>
      </c>
      <c r="G4532" s="2" t="str">
        <f aca="false">RAW_DATA!G4528</f>
        <v>Sudurpashchim</v>
      </c>
      <c r="H4532" s="4" t="n">
        <f aca="false">RAW_DATA!H4528</f>
        <v>1931.69</v>
      </c>
      <c r="I4532" s="5" t="n">
        <f aca="false">RAW_DATA!I4528</f>
        <v>15</v>
      </c>
      <c r="J4532" s="2" t="str">
        <f aca="false">RAW_DATA!J4528</f>
        <v>No</v>
      </c>
      <c r="K4532" s="15" t="n">
        <f aca="false">IF(AND(F4532&lt;&gt;"",E4532&lt;&gt;""),DATEVALUE(F4532)-DATEVALUE(E4532),"")</f>
        <v>7</v>
      </c>
      <c r="L4532" s="4" t="n">
        <f aca="false">H4532*(1-I4532/100)</f>
        <v>1641.9365</v>
      </c>
      <c r="M4532" s="4" t="n">
        <f aca="false">H4532*CALCULATIONS!$B$2</f>
        <v>1159.014</v>
      </c>
      <c r="N4532" s="4" t="n">
        <f aca="false">IF(J4532="Yes",H4532*CALCULATIONS!$B$3,0)</f>
        <v>0</v>
      </c>
      <c r="O4532" s="4" t="n">
        <f aca="false">L4532-M4532-N4532</f>
        <v>482.9225</v>
      </c>
      <c r="P4532" s="16" t="n">
        <f aca="false">IF(L4532&gt;0,O4532/L4532,"")</f>
        <v>0.294117647058824</v>
      </c>
    </row>
    <row r="4533" customFormat="false" ht="15" hidden="false" customHeight="false" outlineLevel="0" collapsed="false">
      <c r="A4533" s="2" t="str">
        <f aca="false">RAW_DATA!A4529</f>
        <v>ORD-104528</v>
      </c>
      <c r="B4533" s="2" t="str">
        <f aca="false">RAW_DATA!B4529</f>
        <v>CUST-4278</v>
      </c>
      <c r="C4533" s="2" t="str">
        <f aca="false">RAW_DATA!C4529</f>
        <v>Women</v>
      </c>
      <c r="D4533" s="2" t="str">
        <f aca="false">RAW_DATA!D4529</f>
        <v>WOM-BLOUSE-001</v>
      </c>
      <c r="E4533" s="14" t="str">
        <f aca="false">RAW_DATA!E4529</f>
        <v>2024-01-07</v>
      </c>
      <c r="F4533" s="14" t="str">
        <f aca="false">RAW_DATA!F4529</f>
        <v>2024-01-14</v>
      </c>
      <c r="G4533" s="2" t="str">
        <f aca="false">RAW_DATA!G4529</f>
        <v>Gandaki</v>
      </c>
      <c r="H4533" s="4" t="n">
        <f aca="false">RAW_DATA!H4529</f>
        <v>7807.79</v>
      </c>
      <c r="I4533" s="5" t="n">
        <f aca="false">RAW_DATA!I4529</f>
        <v>0</v>
      </c>
      <c r="J4533" s="2" t="str">
        <f aca="false">RAW_DATA!J4529</f>
        <v>No</v>
      </c>
      <c r="K4533" s="15" t="n">
        <f aca="false">IF(AND(F4533&lt;&gt;"",E4533&lt;&gt;""),DATEVALUE(F4533)-DATEVALUE(E4533),"")</f>
        <v>7</v>
      </c>
      <c r="L4533" s="4" t="n">
        <f aca="false">H4533*(1-I4533/100)</f>
        <v>7807.79</v>
      </c>
      <c r="M4533" s="4" t="n">
        <f aca="false">H4533*CALCULATIONS!$B$2</f>
        <v>4684.674</v>
      </c>
      <c r="N4533" s="4" t="n">
        <f aca="false">IF(J4533="Yes",H4533*CALCULATIONS!$B$3,0)</f>
        <v>0</v>
      </c>
      <c r="O4533" s="4" t="n">
        <f aca="false">L4533-M4533-N4533</f>
        <v>3123.116</v>
      </c>
      <c r="P4533" s="16" t="n">
        <f aca="false">IF(L4533&gt;0,O4533/L4533,"")</f>
        <v>0.4</v>
      </c>
    </row>
    <row r="4534" customFormat="false" ht="15" hidden="false" customHeight="false" outlineLevel="0" collapsed="false">
      <c r="A4534" s="2" t="str">
        <f aca="false">RAW_DATA!A4530</f>
        <v>ORD-104529</v>
      </c>
      <c r="B4534" s="2" t="str">
        <f aca="false">RAW_DATA!B4530</f>
        <v>CUST-5575</v>
      </c>
      <c r="C4534" s="2" t="str">
        <f aca="false">RAW_DATA!C4530</f>
        <v>Women</v>
      </c>
      <c r="D4534" s="2" t="str">
        <f aca="false">RAW_DATA!D4530</f>
        <v>WOM-JEANS-001</v>
      </c>
      <c r="E4534" s="14" t="str">
        <f aca="false">RAW_DATA!E4530</f>
        <v>2024-07-07</v>
      </c>
      <c r="F4534" s="14" t="str">
        <f aca="false">RAW_DATA!F4530</f>
        <v>2024-07-11</v>
      </c>
      <c r="G4534" s="2" t="str">
        <f aca="false">RAW_DATA!G4530</f>
        <v>Karnali</v>
      </c>
      <c r="H4534" s="4" t="n">
        <f aca="false">RAW_DATA!H4530</f>
        <v>8012.13</v>
      </c>
      <c r="I4534" s="5" t="n">
        <f aca="false">RAW_DATA!I4530</f>
        <v>0</v>
      </c>
      <c r="J4534" s="2" t="str">
        <f aca="false">RAW_DATA!J4530</f>
        <v>No</v>
      </c>
      <c r="K4534" s="15" t="n">
        <f aca="false">IF(AND(F4534&lt;&gt;"",E4534&lt;&gt;""),DATEVALUE(F4534)-DATEVALUE(E4534),"")</f>
        <v>4</v>
      </c>
      <c r="L4534" s="4" t="n">
        <f aca="false">H4534*(1-I4534/100)</f>
        <v>8012.13</v>
      </c>
      <c r="M4534" s="4" t="n">
        <f aca="false">H4534*CALCULATIONS!$B$2</f>
        <v>4807.278</v>
      </c>
      <c r="N4534" s="4" t="n">
        <f aca="false">IF(J4534="Yes",H4534*CALCULATIONS!$B$3,0)</f>
        <v>0</v>
      </c>
      <c r="O4534" s="4" t="n">
        <f aca="false">L4534-M4534-N4534</f>
        <v>3204.852</v>
      </c>
      <c r="P4534" s="16" t="n">
        <f aca="false">IF(L4534&gt;0,O4534/L4534,"")</f>
        <v>0.4</v>
      </c>
    </row>
    <row r="4535" customFormat="false" ht="15" hidden="false" customHeight="false" outlineLevel="0" collapsed="false">
      <c r="A4535" s="2" t="str">
        <f aca="false">RAW_DATA!A4531</f>
        <v>ORD-104530</v>
      </c>
      <c r="B4535" s="2" t="str">
        <f aca="false">RAW_DATA!B4531</f>
        <v>CUST-8100</v>
      </c>
      <c r="C4535" s="2" t="str">
        <f aca="false">RAW_DATA!C4531</f>
        <v>Kids</v>
      </c>
      <c r="D4535" s="2" t="str">
        <f aca="false">RAW_DATA!D4531</f>
        <v>KID-HOODIE-001</v>
      </c>
      <c r="E4535" s="14" t="str">
        <f aca="false">RAW_DATA!E4531</f>
        <v>2024-09-18</v>
      </c>
      <c r="F4535" s="14" t="str">
        <f aca="false">RAW_DATA!F4531</f>
        <v>2024-09-20</v>
      </c>
      <c r="G4535" s="2" t="str">
        <f aca="false">RAW_DATA!G4531</f>
        <v>Gandaki</v>
      </c>
      <c r="H4535" s="4" t="n">
        <f aca="false">RAW_DATA!H4531</f>
        <v>8686.68</v>
      </c>
      <c r="I4535" s="5" t="n">
        <f aca="false">RAW_DATA!I4531</f>
        <v>10</v>
      </c>
      <c r="J4535" s="2" t="str">
        <f aca="false">RAW_DATA!J4531</f>
        <v>Yes</v>
      </c>
      <c r="K4535" s="15" t="n">
        <f aca="false">IF(AND(F4535&lt;&gt;"",E4535&lt;&gt;""),DATEVALUE(F4535)-DATEVALUE(E4535),"")</f>
        <v>2</v>
      </c>
      <c r="L4535" s="4" t="n">
        <f aca="false">H4535*(1-I4535/100)</f>
        <v>7818.012</v>
      </c>
      <c r="M4535" s="4" t="n">
        <f aca="false">H4535*CALCULATIONS!$B$2</f>
        <v>5212.008</v>
      </c>
      <c r="N4535" s="4" t="n">
        <f aca="false">IF(J4535="Yes",H4535*CALCULATIONS!$B$3,0)</f>
        <v>1737.336</v>
      </c>
      <c r="O4535" s="4" t="n">
        <f aca="false">L4535-M4535-N4535</f>
        <v>868.668000000001</v>
      </c>
      <c r="P4535" s="16" t="n">
        <f aca="false">IF(L4535&gt;0,O4535/L4535,"")</f>
        <v>0.111111111111111</v>
      </c>
    </row>
    <row r="4536" customFormat="false" ht="15" hidden="false" customHeight="false" outlineLevel="0" collapsed="false">
      <c r="A4536" s="2" t="str">
        <f aca="false">RAW_DATA!A4532</f>
        <v>ORD-104531</v>
      </c>
      <c r="B4536" s="2" t="str">
        <f aca="false">RAW_DATA!B4532</f>
        <v>CUST-3327</v>
      </c>
      <c r="C4536" s="2" t="str">
        <f aca="false">RAW_DATA!C4532</f>
        <v>Women</v>
      </c>
      <c r="D4536" s="2" t="str">
        <f aca="false">RAW_DATA!D4532</f>
        <v>WOM-BLOUSE-001</v>
      </c>
      <c r="E4536" s="14" t="str">
        <f aca="false">RAW_DATA!E4532</f>
        <v>2024-12-06</v>
      </c>
      <c r="F4536" s="14" t="str">
        <f aca="false">RAW_DATA!F4532</f>
        <v>2024-12-17</v>
      </c>
      <c r="G4536" s="2" t="str">
        <f aca="false">RAW_DATA!G4532</f>
        <v>Madhesh</v>
      </c>
      <c r="H4536" s="4" t="n">
        <f aca="false">RAW_DATA!H4532</f>
        <v>3077.81</v>
      </c>
      <c r="I4536" s="5" t="n">
        <f aca="false">RAW_DATA!I4532</f>
        <v>5</v>
      </c>
      <c r="J4536" s="2" t="str">
        <f aca="false">RAW_DATA!J4532</f>
        <v>No</v>
      </c>
      <c r="K4536" s="15" t="n">
        <f aca="false">IF(AND(F4536&lt;&gt;"",E4536&lt;&gt;""),DATEVALUE(F4536)-DATEVALUE(E4536),"")</f>
        <v>11</v>
      </c>
      <c r="L4536" s="4" t="n">
        <f aca="false">H4536*(1-I4536/100)</f>
        <v>2923.9195</v>
      </c>
      <c r="M4536" s="4" t="n">
        <f aca="false">H4536*CALCULATIONS!$B$2</f>
        <v>1846.686</v>
      </c>
      <c r="N4536" s="4" t="n">
        <f aca="false">IF(J4536="Yes",H4536*CALCULATIONS!$B$3,0)</f>
        <v>0</v>
      </c>
      <c r="O4536" s="4" t="n">
        <f aca="false">L4536-M4536-N4536</f>
        <v>1077.2335</v>
      </c>
      <c r="P4536" s="16" t="n">
        <f aca="false">IF(L4536&gt;0,O4536/L4536,"")</f>
        <v>0.368421052631579</v>
      </c>
    </row>
    <row r="4537" customFormat="false" ht="15" hidden="false" customHeight="false" outlineLevel="0" collapsed="false">
      <c r="A4537" s="2" t="str">
        <f aca="false">RAW_DATA!A4533</f>
        <v>ORD-104532</v>
      </c>
      <c r="B4537" s="2" t="str">
        <f aca="false">RAW_DATA!B4533</f>
        <v>CUST-8700</v>
      </c>
      <c r="C4537" s="2" t="str">
        <f aca="false">RAW_DATA!C4533</f>
        <v>Kids</v>
      </c>
      <c r="D4537" s="2" t="str">
        <f aca="false">RAW_DATA!D4533</f>
        <v>KID-SHORTS-001</v>
      </c>
      <c r="E4537" s="14" t="str">
        <f aca="false">RAW_DATA!E4533</f>
        <v>2024-10-02</v>
      </c>
      <c r="F4537" s="14" t="str">
        <f aca="false">RAW_DATA!F4533</f>
        <v>2024-10-06</v>
      </c>
      <c r="G4537" s="2" t="str">
        <f aca="false">RAW_DATA!G4533</f>
        <v>Lumbini</v>
      </c>
      <c r="H4537" s="4" t="n">
        <f aca="false">RAW_DATA!H4533</f>
        <v>3979.89</v>
      </c>
      <c r="I4537" s="5" t="n">
        <f aca="false">RAW_DATA!I4533</f>
        <v>5</v>
      </c>
      <c r="J4537" s="2" t="str">
        <f aca="false">RAW_DATA!J4533</f>
        <v>No</v>
      </c>
      <c r="K4537" s="15" t="n">
        <f aca="false">IF(AND(F4537&lt;&gt;"",E4537&lt;&gt;""),DATEVALUE(F4537)-DATEVALUE(E4537),"")</f>
        <v>4</v>
      </c>
      <c r="L4537" s="4" t="n">
        <f aca="false">H4537*(1-I4537/100)</f>
        <v>3780.8955</v>
      </c>
      <c r="M4537" s="4" t="n">
        <f aca="false">H4537*CALCULATIONS!$B$2</f>
        <v>2387.934</v>
      </c>
      <c r="N4537" s="4" t="n">
        <f aca="false">IF(J4537="Yes",H4537*CALCULATIONS!$B$3,0)</f>
        <v>0</v>
      </c>
      <c r="O4537" s="4" t="n">
        <f aca="false">L4537-M4537-N4537</f>
        <v>1392.9615</v>
      </c>
      <c r="P4537" s="16" t="n">
        <f aca="false">IF(L4537&gt;0,O4537/L4537,"")</f>
        <v>0.368421052631579</v>
      </c>
    </row>
    <row r="4538" customFormat="false" ht="15" hidden="false" customHeight="false" outlineLevel="0" collapsed="false">
      <c r="A4538" s="2" t="str">
        <f aca="false">RAW_DATA!A4534</f>
        <v>ORD-104533</v>
      </c>
      <c r="B4538" s="2" t="str">
        <f aca="false">RAW_DATA!B4534</f>
        <v>CUST-6557</v>
      </c>
      <c r="C4538" s="2" t="str">
        <f aca="false">RAW_DATA!C4534</f>
        <v>Men</v>
      </c>
      <c r="D4538" s="2" t="str">
        <f aca="false">RAW_DATA!D4534</f>
        <v>MEN-JACKET-001</v>
      </c>
      <c r="E4538" s="14" t="str">
        <f aca="false">RAW_DATA!E4534</f>
        <v>2024-11-06</v>
      </c>
      <c r="F4538" s="14" t="str">
        <f aca="false">RAW_DATA!F4534</f>
        <v>2024-11-13</v>
      </c>
      <c r="G4538" s="2" t="str">
        <f aca="false">RAW_DATA!G4534</f>
        <v>Bagmati</v>
      </c>
      <c r="H4538" s="4" t="n">
        <f aca="false">RAW_DATA!H4534</f>
        <v>9388.82</v>
      </c>
      <c r="I4538" s="5" t="n">
        <f aca="false">RAW_DATA!I4534</f>
        <v>5</v>
      </c>
      <c r="J4538" s="2" t="str">
        <f aca="false">RAW_DATA!J4534</f>
        <v>No</v>
      </c>
      <c r="K4538" s="15" t="n">
        <f aca="false">IF(AND(F4538&lt;&gt;"",E4538&lt;&gt;""),DATEVALUE(F4538)-DATEVALUE(E4538),"")</f>
        <v>7</v>
      </c>
      <c r="L4538" s="4" t="n">
        <f aca="false">H4538*(1-I4538/100)</f>
        <v>8919.379</v>
      </c>
      <c r="M4538" s="4" t="n">
        <f aca="false">H4538*CALCULATIONS!$B$2</f>
        <v>5633.292</v>
      </c>
      <c r="N4538" s="4" t="n">
        <f aca="false">IF(J4538="Yes",H4538*CALCULATIONS!$B$3,0)</f>
        <v>0</v>
      </c>
      <c r="O4538" s="4" t="n">
        <f aca="false">L4538-M4538-N4538</f>
        <v>3286.087</v>
      </c>
      <c r="P4538" s="16" t="n">
        <f aca="false">IF(L4538&gt;0,O4538/L4538,"")</f>
        <v>0.368421052631579</v>
      </c>
    </row>
    <row r="4539" customFormat="false" ht="15" hidden="false" customHeight="false" outlineLevel="0" collapsed="false">
      <c r="A4539" s="2" t="str">
        <f aca="false">RAW_DATA!A4535</f>
        <v>ORD-104534</v>
      </c>
      <c r="B4539" s="2" t="str">
        <f aca="false">RAW_DATA!B4535</f>
        <v>CUST-3198</v>
      </c>
      <c r="C4539" s="2" t="str">
        <f aca="false">RAW_DATA!C4535</f>
        <v>Women</v>
      </c>
      <c r="D4539" s="2" t="str">
        <f aca="false">RAW_DATA!D4535</f>
        <v>WOM-SUIT-001</v>
      </c>
      <c r="E4539" s="14" t="str">
        <f aca="false">RAW_DATA!E4535</f>
        <v>2024-01-17</v>
      </c>
      <c r="F4539" s="14" t="str">
        <f aca="false">RAW_DATA!F4535</f>
        <v>2024-01-20</v>
      </c>
      <c r="G4539" s="2" t="str">
        <f aca="false">RAW_DATA!G4535</f>
        <v>Karnali</v>
      </c>
      <c r="H4539" s="4" t="n">
        <f aca="false">RAW_DATA!H4535</f>
        <v>11351.79</v>
      </c>
      <c r="I4539" s="5" t="n">
        <f aca="false">RAW_DATA!I4535</f>
        <v>30</v>
      </c>
      <c r="J4539" s="2" t="str">
        <f aca="false">RAW_DATA!J4535</f>
        <v>No</v>
      </c>
      <c r="K4539" s="15" t="n">
        <f aca="false">IF(AND(F4539&lt;&gt;"",E4539&lt;&gt;""),DATEVALUE(F4539)-DATEVALUE(E4539),"")</f>
        <v>3</v>
      </c>
      <c r="L4539" s="4" t="n">
        <f aca="false">H4539*(1-I4539/100)</f>
        <v>7946.253</v>
      </c>
      <c r="M4539" s="4" t="n">
        <f aca="false">H4539*CALCULATIONS!$B$2</f>
        <v>6811.074</v>
      </c>
      <c r="N4539" s="4" t="n">
        <f aca="false">IF(J4539="Yes",H4539*CALCULATIONS!$B$3,0)</f>
        <v>0</v>
      </c>
      <c r="O4539" s="4" t="n">
        <f aca="false">L4539-M4539-N4539</f>
        <v>1135.179</v>
      </c>
      <c r="P4539" s="16" t="n">
        <f aca="false">IF(L4539&gt;0,O4539/L4539,"")</f>
        <v>0.142857142857143</v>
      </c>
    </row>
    <row r="4540" customFormat="false" ht="15" hidden="false" customHeight="false" outlineLevel="0" collapsed="false">
      <c r="A4540" s="2" t="str">
        <f aca="false">RAW_DATA!A4536</f>
        <v>ORD-104535</v>
      </c>
      <c r="B4540" s="2" t="str">
        <f aca="false">RAW_DATA!B4536</f>
        <v>CUST-5852</v>
      </c>
      <c r="C4540" s="2" t="str">
        <f aca="false">RAW_DATA!C4536</f>
        <v>Kids</v>
      </c>
      <c r="D4540" s="2" t="str">
        <f aca="false">RAW_DATA!D4536</f>
        <v>KID-TSHIRT-001</v>
      </c>
      <c r="E4540" s="14" t="str">
        <f aca="false">RAW_DATA!E4536</f>
        <v>2024-12-13</v>
      </c>
      <c r="F4540" s="14" t="str">
        <f aca="false">RAW_DATA!F4536</f>
        <v>2024-12-27</v>
      </c>
      <c r="G4540" s="2" t="str">
        <f aca="false">RAW_DATA!G4536</f>
        <v>Bagmati</v>
      </c>
      <c r="H4540" s="4" t="n">
        <f aca="false">RAW_DATA!H4536</f>
        <v>7708.44</v>
      </c>
      <c r="I4540" s="5" t="n">
        <f aca="false">RAW_DATA!I4536</f>
        <v>15</v>
      </c>
      <c r="J4540" s="2" t="str">
        <f aca="false">RAW_DATA!J4536</f>
        <v>No</v>
      </c>
      <c r="K4540" s="15" t="n">
        <f aca="false">IF(AND(F4540&lt;&gt;"",E4540&lt;&gt;""),DATEVALUE(F4540)-DATEVALUE(E4540),"")</f>
        <v>14</v>
      </c>
      <c r="L4540" s="4" t="n">
        <f aca="false">H4540*(1-I4540/100)</f>
        <v>6552.174</v>
      </c>
      <c r="M4540" s="4" t="n">
        <f aca="false">H4540*CALCULATIONS!$B$2</f>
        <v>4625.064</v>
      </c>
      <c r="N4540" s="4" t="n">
        <f aca="false">IF(J4540="Yes",H4540*CALCULATIONS!$B$3,0)</f>
        <v>0</v>
      </c>
      <c r="O4540" s="4" t="n">
        <f aca="false">L4540-M4540-N4540</f>
        <v>1927.11</v>
      </c>
      <c r="P4540" s="16" t="n">
        <f aca="false">IF(L4540&gt;0,O4540/L4540,"")</f>
        <v>0.294117647058824</v>
      </c>
    </row>
    <row r="4541" customFormat="false" ht="15" hidden="false" customHeight="false" outlineLevel="0" collapsed="false">
      <c r="A4541" s="2" t="str">
        <f aca="false">RAW_DATA!A4537</f>
        <v>ORD-104536</v>
      </c>
      <c r="B4541" s="2" t="str">
        <f aca="false">RAW_DATA!B4537</f>
        <v>CUST-6976</v>
      </c>
      <c r="C4541" s="2" t="str">
        <f aca="false">RAW_DATA!C4537</f>
        <v>Men</v>
      </c>
      <c r="D4541" s="2" t="str">
        <f aca="false">RAW_DATA!D4537</f>
        <v>MEN-SHIRT-001</v>
      </c>
      <c r="E4541" s="14" t="str">
        <f aca="false">RAW_DATA!E4537</f>
        <v>2024-10-19</v>
      </c>
      <c r="F4541" s="14" t="str">
        <f aca="false">RAW_DATA!F4537</f>
        <v>2024-10-23</v>
      </c>
      <c r="G4541" s="2" t="str">
        <f aca="false">RAW_DATA!G4537</f>
        <v>Bagmati</v>
      </c>
      <c r="H4541" s="4" t="n">
        <f aca="false">RAW_DATA!H4537</f>
        <v>10077.83</v>
      </c>
      <c r="I4541" s="5" t="n">
        <f aca="false">RAW_DATA!I4537</f>
        <v>15</v>
      </c>
      <c r="J4541" s="2" t="str">
        <f aca="false">RAW_DATA!J4537</f>
        <v>No</v>
      </c>
      <c r="K4541" s="15" t="n">
        <f aca="false">IF(AND(F4541&lt;&gt;"",E4541&lt;&gt;""),DATEVALUE(F4541)-DATEVALUE(E4541),"")</f>
        <v>4</v>
      </c>
      <c r="L4541" s="4" t="n">
        <f aca="false">H4541*(1-I4541/100)</f>
        <v>8566.1555</v>
      </c>
      <c r="M4541" s="4" t="n">
        <f aca="false">H4541*CALCULATIONS!$B$2</f>
        <v>6046.698</v>
      </c>
      <c r="N4541" s="4" t="n">
        <f aca="false">IF(J4541="Yes",H4541*CALCULATIONS!$B$3,0)</f>
        <v>0</v>
      </c>
      <c r="O4541" s="4" t="n">
        <f aca="false">L4541-M4541-N4541</f>
        <v>2519.4575</v>
      </c>
      <c r="P4541" s="16" t="n">
        <f aca="false">IF(L4541&gt;0,O4541/L4541,"")</f>
        <v>0.294117647058824</v>
      </c>
    </row>
    <row r="4542" customFormat="false" ht="15" hidden="false" customHeight="false" outlineLevel="0" collapsed="false">
      <c r="A4542" s="2" t="str">
        <f aca="false">RAW_DATA!A4538</f>
        <v>ORD-104537</v>
      </c>
      <c r="B4542" s="2" t="str">
        <f aca="false">RAW_DATA!B4538</f>
        <v>CUST-4554</v>
      </c>
      <c r="C4542" s="2" t="str">
        <f aca="false">RAW_DATA!C4538</f>
        <v>Women</v>
      </c>
      <c r="D4542" s="2" t="str">
        <f aca="false">RAW_DATA!D4538</f>
        <v>WOM-JEANS-001</v>
      </c>
      <c r="E4542" s="14" t="str">
        <f aca="false">RAW_DATA!E4538</f>
        <v>2024-12-22</v>
      </c>
      <c r="F4542" s="14" t="str">
        <f aca="false">RAW_DATA!F4538</f>
        <v>2024-12-26</v>
      </c>
      <c r="G4542" s="2" t="str">
        <f aca="false">RAW_DATA!G4538</f>
        <v>Bagmati</v>
      </c>
      <c r="H4542" s="4" t="n">
        <f aca="false">RAW_DATA!H4538</f>
        <v>9816.81</v>
      </c>
      <c r="I4542" s="5" t="n">
        <f aca="false">RAW_DATA!I4538</f>
        <v>30</v>
      </c>
      <c r="J4542" s="2" t="str">
        <f aca="false">RAW_DATA!J4538</f>
        <v>Yes</v>
      </c>
      <c r="K4542" s="15" t="n">
        <f aca="false">IF(AND(F4542&lt;&gt;"",E4542&lt;&gt;""),DATEVALUE(F4542)-DATEVALUE(E4542),"")</f>
        <v>4</v>
      </c>
      <c r="L4542" s="4" t="n">
        <f aca="false">H4542*(1-I4542/100)</f>
        <v>6871.767</v>
      </c>
      <c r="M4542" s="4" t="n">
        <f aca="false">H4542*CALCULATIONS!$B$2</f>
        <v>5890.086</v>
      </c>
      <c r="N4542" s="4" t="n">
        <f aca="false">IF(J4542="Yes",H4542*CALCULATIONS!$B$3,0)</f>
        <v>1963.362</v>
      </c>
      <c r="O4542" s="4" t="n">
        <f aca="false">L4542-M4542-N4542</f>
        <v>-981.681000000001</v>
      </c>
      <c r="P4542" s="16" t="n">
        <f aca="false">IF(L4542&gt;0,O4542/L4542,"")</f>
        <v>-0.142857142857143</v>
      </c>
    </row>
    <row r="4543" customFormat="false" ht="15" hidden="false" customHeight="false" outlineLevel="0" collapsed="false">
      <c r="A4543" s="2" t="str">
        <f aca="false">RAW_DATA!A4539</f>
        <v>ORD-104538</v>
      </c>
      <c r="B4543" s="2" t="str">
        <f aca="false">RAW_DATA!B4539</f>
        <v>CUST-8678</v>
      </c>
      <c r="C4543" s="2" t="str">
        <f aca="false">RAW_DATA!C4539</f>
        <v>Men</v>
      </c>
      <c r="D4543" s="2" t="str">
        <f aca="false">RAW_DATA!D4539</f>
        <v>MEN-JEANS-002</v>
      </c>
      <c r="E4543" s="14" t="str">
        <f aca="false">RAW_DATA!E4539</f>
        <v>2024-08-08</v>
      </c>
      <c r="F4543" s="14" t="str">
        <f aca="false">RAW_DATA!F4539</f>
        <v>2024-08-17</v>
      </c>
      <c r="G4543" s="2" t="str">
        <f aca="false">RAW_DATA!G4539</f>
        <v>Lumbini</v>
      </c>
      <c r="H4543" s="4" t="n">
        <f aca="false">RAW_DATA!H4539</f>
        <v>12491.25</v>
      </c>
      <c r="I4543" s="5" t="n">
        <f aca="false">RAW_DATA!I4539</f>
        <v>0</v>
      </c>
      <c r="J4543" s="2" t="str">
        <f aca="false">RAW_DATA!J4539</f>
        <v>No</v>
      </c>
      <c r="K4543" s="15" t="n">
        <f aca="false">IF(AND(F4543&lt;&gt;"",E4543&lt;&gt;""),DATEVALUE(F4543)-DATEVALUE(E4543),"")</f>
        <v>9</v>
      </c>
      <c r="L4543" s="4" t="n">
        <f aca="false">H4543*(1-I4543/100)</f>
        <v>12491.25</v>
      </c>
      <c r="M4543" s="4" t="n">
        <f aca="false">H4543*CALCULATIONS!$B$2</f>
        <v>7494.75</v>
      </c>
      <c r="N4543" s="4" t="n">
        <f aca="false">IF(J4543="Yes",H4543*CALCULATIONS!$B$3,0)</f>
        <v>0</v>
      </c>
      <c r="O4543" s="4" t="n">
        <f aca="false">L4543-M4543-N4543</f>
        <v>4996.5</v>
      </c>
      <c r="P4543" s="16" t="n">
        <f aca="false">IF(L4543&gt;0,O4543/L4543,"")</f>
        <v>0.4</v>
      </c>
    </row>
    <row r="4544" customFormat="false" ht="15" hidden="false" customHeight="false" outlineLevel="0" collapsed="false">
      <c r="A4544" s="2" t="str">
        <f aca="false">RAW_DATA!A4540</f>
        <v>ORD-104539</v>
      </c>
      <c r="B4544" s="2" t="str">
        <f aca="false">RAW_DATA!B4540</f>
        <v>CUST-3224</v>
      </c>
      <c r="C4544" s="2" t="str">
        <f aca="false">RAW_DATA!C4540</f>
        <v>Kids</v>
      </c>
      <c r="D4544" s="2" t="str">
        <f aca="false">RAW_DATA!D4540</f>
        <v>KID-TSHIRT-001</v>
      </c>
      <c r="E4544" s="14" t="str">
        <f aca="false">RAW_DATA!E4540</f>
        <v>2024-05-11</v>
      </c>
      <c r="F4544" s="14" t="str">
        <f aca="false">RAW_DATA!F4540</f>
        <v>2024-05-16</v>
      </c>
      <c r="G4544" s="2" t="str">
        <f aca="false">RAW_DATA!G4540</f>
        <v>Karnali</v>
      </c>
      <c r="H4544" s="4" t="n">
        <f aca="false">RAW_DATA!H4540</f>
        <v>9776.1</v>
      </c>
      <c r="I4544" s="5" t="n">
        <f aca="false">RAW_DATA!I4540</f>
        <v>15</v>
      </c>
      <c r="J4544" s="2" t="str">
        <f aca="false">RAW_DATA!J4540</f>
        <v>No</v>
      </c>
      <c r="K4544" s="15" t="n">
        <f aca="false">IF(AND(F4544&lt;&gt;"",E4544&lt;&gt;""),DATEVALUE(F4544)-DATEVALUE(E4544),"")</f>
        <v>5</v>
      </c>
      <c r="L4544" s="4" t="n">
        <f aca="false">H4544*(1-I4544/100)</f>
        <v>8309.685</v>
      </c>
      <c r="M4544" s="4" t="n">
        <f aca="false">H4544*CALCULATIONS!$B$2</f>
        <v>5865.66</v>
      </c>
      <c r="N4544" s="4" t="n">
        <f aca="false">IF(J4544="Yes",H4544*CALCULATIONS!$B$3,0)</f>
        <v>0</v>
      </c>
      <c r="O4544" s="4" t="n">
        <f aca="false">L4544-M4544-N4544</f>
        <v>2444.025</v>
      </c>
      <c r="P4544" s="16" t="n">
        <f aca="false">IF(L4544&gt;0,O4544/L4544,"")</f>
        <v>0.294117647058824</v>
      </c>
    </row>
    <row r="4545" customFormat="false" ht="15" hidden="false" customHeight="false" outlineLevel="0" collapsed="false">
      <c r="A4545" s="2" t="str">
        <f aca="false">RAW_DATA!A4541</f>
        <v>ORD-104540</v>
      </c>
      <c r="B4545" s="2" t="str">
        <f aca="false">RAW_DATA!B4541</f>
        <v>CUST-5045</v>
      </c>
      <c r="C4545" s="2" t="str">
        <f aca="false">RAW_DATA!C4541</f>
        <v>Women</v>
      </c>
      <c r="D4545" s="2" t="str">
        <f aca="false">RAW_DATA!D4541</f>
        <v>WOM-SAREE-001</v>
      </c>
      <c r="E4545" s="14" t="str">
        <f aca="false">RAW_DATA!E4541</f>
        <v>2024-01-01</v>
      </c>
      <c r="F4545" s="14" t="str">
        <f aca="false">RAW_DATA!F4541</f>
        <v>2024-01-07</v>
      </c>
      <c r="G4545" s="2" t="str">
        <f aca="false">RAW_DATA!G4541</f>
        <v>Bagmati</v>
      </c>
      <c r="H4545" s="4" t="n">
        <f aca="false">RAW_DATA!H4541</f>
        <v>1392</v>
      </c>
      <c r="I4545" s="5" t="n">
        <f aca="false">RAW_DATA!I4541</f>
        <v>30</v>
      </c>
      <c r="J4545" s="2" t="str">
        <f aca="false">RAW_DATA!J4541</f>
        <v>No</v>
      </c>
      <c r="K4545" s="15" t="n">
        <f aca="false">IF(AND(F4545&lt;&gt;"",E4545&lt;&gt;""),DATEVALUE(F4545)-DATEVALUE(E4545),"")</f>
        <v>6</v>
      </c>
      <c r="L4545" s="4" t="n">
        <f aca="false">H4545*(1-I4545/100)</f>
        <v>974.4</v>
      </c>
      <c r="M4545" s="4" t="n">
        <f aca="false">H4545*CALCULATIONS!$B$2</f>
        <v>835.2</v>
      </c>
      <c r="N4545" s="4" t="n">
        <f aca="false">IF(J4545="Yes",H4545*CALCULATIONS!$B$3,0)</f>
        <v>0</v>
      </c>
      <c r="O4545" s="4" t="n">
        <f aca="false">L4545-M4545-N4545</f>
        <v>139.2</v>
      </c>
      <c r="P4545" s="16" t="n">
        <f aca="false">IF(L4545&gt;0,O4545/L4545,"")</f>
        <v>0.142857142857143</v>
      </c>
    </row>
    <row r="4546" customFormat="false" ht="15" hidden="false" customHeight="false" outlineLevel="0" collapsed="false">
      <c r="A4546" s="2" t="str">
        <f aca="false">RAW_DATA!A4542</f>
        <v>ORD-104541</v>
      </c>
      <c r="B4546" s="2" t="str">
        <f aca="false">RAW_DATA!B4542</f>
        <v>CUST-8793</v>
      </c>
      <c r="C4546" s="2" t="str">
        <f aca="false">RAW_DATA!C4542</f>
        <v>Women</v>
      </c>
      <c r="D4546" s="2" t="str">
        <f aca="false">RAW_DATA!D4542</f>
        <v>WOM-CARDIGAN-001</v>
      </c>
      <c r="E4546" s="14" t="str">
        <f aca="false">RAW_DATA!E4542</f>
        <v>2024-11-24</v>
      </c>
      <c r="F4546" s="14" t="str">
        <f aca="false">RAW_DATA!F4542</f>
        <v>2024-11-30</v>
      </c>
      <c r="G4546" s="2" t="str">
        <f aca="false">RAW_DATA!G4542</f>
        <v>Bagmati</v>
      </c>
      <c r="H4546" s="4" t="n">
        <f aca="false">RAW_DATA!H4542</f>
        <v>11989.15</v>
      </c>
      <c r="I4546" s="5" t="n">
        <f aca="false">RAW_DATA!I4542</f>
        <v>0</v>
      </c>
      <c r="J4546" s="2" t="str">
        <f aca="false">RAW_DATA!J4542</f>
        <v>No</v>
      </c>
      <c r="K4546" s="15" t="n">
        <f aca="false">IF(AND(F4546&lt;&gt;"",E4546&lt;&gt;""),DATEVALUE(F4546)-DATEVALUE(E4546),"")</f>
        <v>6</v>
      </c>
      <c r="L4546" s="4" t="n">
        <f aca="false">H4546*(1-I4546/100)</f>
        <v>11989.15</v>
      </c>
      <c r="M4546" s="4" t="n">
        <f aca="false">H4546*CALCULATIONS!$B$2</f>
        <v>7193.49</v>
      </c>
      <c r="N4546" s="4" t="n">
        <f aca="false">IF(J4546="Yes",H4546*CALCULATIONS!$B$3,0)</f>
        <v>0</v>
      </c>
      <c r="O4546" s="4" t="n">
        <f aca="false">L4546-M4546-N4546</f>
        <v>4795.66</v>
      </c>
      <c r="P4546" s="16" t="n">
        <f aca="false">IF(L4546&gt;0,O4546/L4546,"")</f>
        <v>0.4</v>
      </c>
    </row>
    <row r="4547" customFormat="false" ht="15" hidden="false" customHeight="false" outlineLevel="0" collapsed="false">
      <c r="A4547" s="2" t="str">
        <f aca="false">RAW_DATA!A4543</f>
        <v>ORD-104542</v>
      </c>
      <c r="B4547" s="2" t="str">
        <f aca="false">RAW_DATA!B4543</f>
        <v>CUST-4702</v>
      </c>
      <c r="C4547" s="2" t="str">
        <f aca="false">RAW_DATA!C4543</f>
        <v>Women</v>
      </c>
      <c r="D4547" s="2" t="str">
        <f aca="false">RAW_DATA!D4543</f>
        <v>WOM-BLOUSE-001</v>
      </c>
      <c r="E4547" s="14" t="str">
        <f aca="false">RAW_DATA!E4543</f>
        <v>2024-05-24</v>
      </c>
      <c r="F4547" s="14" t="str">
        <f aca="false">RAW_DATA!F4543</f>
        <v>2024-05-27</v>
      </c>
      <c r="G4547" s="2" t="str">
        <f aca="false">RAW_DATA!G4543</f>
        <v>Gandaki</v>
      </c>
      <c r="H4547" s="4" t="n">
        <f aca="false">RAW_DATA!H4543</f>
        <v>13063.99</v>
      </c>
      <c r="I4547" s="5" t="n">
        <f aca="false">RAW_DATA!I4543</f>
        <v>5</v>
      </c>
      <c r="J4547" s="2" t="str">
        <f aca="false">RAW_DATA!J4543</f>
        <v>No</v>
      </c>
      <c r="K4547" s="15" t="n">
        <f aca="false">IF(AND(F4547&lt;&gt;"",E4547&lt;&gt;""),DATEVALUE(F4547)-DATEVALUE(E4547),"")</f>
        <v>3</v>
      </c>
      <c r="L4547" s="4" t="n">
        <f aca="false">H4547*(1-I4547/100)</f>
        <v>12410.7905</v>
      </c>
      <c r="M4547" s="4" t="n">
        <f aca="false">H4547*CALCULATIONS!$B$2</f>
        <v>7838.394</v>
      </c>
      <c r="N4547" s="4" t="n">
        <f aca="false">IF(J4547="Yes",H4547*CALCULATIONS!$B$3,0)</f>
        <v>0</v>
      </c>
      <c r="O4547" s="4" t="n">
        <f aca="false">L4547-M4547-N4547</f>
        <v>4572.3965</v>
      </c>
      <c r="P4547" s="16" t="n">
        <f aca="false">IF(L4547&gt;0,O4547/L4547,"")</f>
        <v>0.368421052631579</v>
      </c>
    </row>
    <row r="4548" customFormat="false" ht="15" hidden="false" customHeight="false" outlineLevel="0" collapsed="false">
      <c r="A4548" s="2" t="str">
        <f aca="false">RAW_DATA!A4544</f>
        <v>ORD-104543</v>
      </c>
      <c r="B4548" s="2" t="str">
        <f aca="false">RAW_DATA!B4544</f>
        <v>CUST-8470</v>
      </c>
      <c r="C4548" s="2" t="str">
        <f aca="false">RAW_DATA!C4544</f>
        <v>Kids</v>
      </c>
      <c r="D4548" s="2" t="str">
        <f aca="false">RAW_DATA!D4544</f>
        <v>KID-JEANS-001</v>
      </c>
      <c r="E4548" s="14" t="str">
        <f aca="false">RAW_DATA!E4544</f>
        <v>2024-09-09</v>
      </c>
      <c r="F4548" s="14" t="str">
        <f aca="false">RAW_DATA!F4544</f>
        <v>2024-09-14</v>
      </c>
      <c r="G4548" s="2" t="str">
        <f aca="false">RAW_DATA!G4544</f>
        <v>Bagmati</v>
      </c>
      <c r="H4548" s="4" t="n">
        <f aca="false">RAW_DATA!H4544</f>
        <v>5721.21</v>
      </c>
      <c r="I4548" s="5" t="n">
        <f aca="false">RAW_DATA!I4544</f>
        <v>5</v>
      </c>
      <c r="J4548" s="2" t="str">
        <f aca="false">RAW_DATA!J4544</f>
        <v>No</v>
      </c>
      <c r="K4548" s="15" t="n">
        <f aca="false">IF(AND(F4548&lt;&gt;"",E4548&lt;&gt;""),DATEVALUE(F4548)-DATEVALUE(E4548),"")</f>
        <v>5</v>
      </c>
      <c r="L4548" s="4" t="n">
        <f aca="false">H4548*(1-I4548/100)</f>
        <v>5435.1495</v>
      </c>
      <c r="M4548" s="4" t="n">
        <f aca="false">H4548*CALCULATIONS!$B$2</f>
        <v>3432.726</v>
      </c>
      <c r="N4548" s="4" t="n">
        <f aca="false">IF(J4548="Yes",H4548*CALCULATIONS!$B$3,0)</f>
        <v>0</v>
      </c>
      <c r="O4548" s="4" t="n">
        <f aca="false">L4548-M4548-N4548</f>
        <v>2002.4235</v>
      </c>
      <c r="P4548" s="16" t="n">
        <f aca="false">IF(L4548&gt;0,O4548/L4548,"")</f>
        <v>0.368421052631579</v>
      </c>
    </row>
    <row r="4549" customFormat="false" ht="15" hidden="false" customHeight="false" outlineLevel="0" collapsed="false">
      <c r="A4549" s="2" t="str">
        <f aca="false">RAW_DATA!A4545</f>
        <v>ORD-104544</v>
      </c>
      <c r="B4549" s="2" t="str">
        <f aca="false">RAW_DATA!B4545</f>
        <v>CUST-6640</v>
      </c>
      <c r="C4549" s="2" t="str">
        <f aca="false">RAW_DATA!C4545</f>
        <v>Women</v>
      </c>
      <c r="D4549" s="2" t="str">
        <f aca="false">RAW_DATA!D4545</f>
        <v>WOM-BLOUSE-001</v>
      </c>
      <c r="E4549" s="14" t="str">
        <f aca="false">RAW_DATA!E4545</f>
        <v>2024-02-24</v>
      </c>
      <c r="F4549" s="14" t="str">
        <f aca="false">RAW_DATA!F4545</f>
        <v>2024-03-02</v>
      </c>
      <c r="G4549" s="2" t="str">
        <f aca="false">RAW_DATA!G4545</f>
        <v>Madhesh</v>
      </c>
      <c r="H4549" s="4" t="n">
        <f aca="false">RAW_DATA!H4545</f>
        <v>1194.57</v>
      </c>
      <c r="I4549" s="5" t="n">
        <f aca="false">RAW_DATA!I4545</f>
        <v>10</v>
      </c>
      <c r="J4549" s="2" t="str">
        <f aca="false">RAW_DATA!J4545</f>
        <v>No</v>
      </c>
      <c r="K4549" s="15" t="n">
        <f aca="false">IF(AND(F4549&lt;&gt;"",E4549&lt;&gt;""),DATEVALUE(F4549)-DATEVALUE(E4549),"")</f>
        <v>7</v>
      </c>
      <c r="L4549" s="4" t="n">
        <f aca="false">H4549*(1-I4549/100)</f>
        <v>1075.113</v>
      </c>
      <c r="M4549" s="4" t="n">
        <f aca="false">H4549*CALCULATIONS!$B$2</f>
        <v>716.742</v>
      </c>
      <c r="N4549" s="4" t="n">
        <f aca="false">IF(J4549="Yes",H4549*CALCULATIONS!$B$3,0)</f>
        <v>0</v>
      </c>
      <c r="O4549" s="4" t="n">
        <f aca="false">L4549-M4549-N4549</f>
        <v>358.371</v>
      </c>
      <c r="P4549" s="16" t="n">
        <f aca="false">IF(L4549&gt;0,O4549/L4549,"")</f>
        <v>0.333333333333333</v>
      </c>
    </row>
    <row r="4550" customFormat="false" ht="15" hidden="false" customHeight="false" outlineLevel="0" collapsed="false">
      <c r="A4550" s="2" t="str">
        <f aca="false">RAW_DATA!A4546</f>
        <v>ORD-104545</v>
      </c>
      <c r="B4550" s="2" t="str">
        <f aca="false">RAW_DATA!B4546</f>
        <v>CUST-7200</v>
      </c>
      <c r="C4550" s="2" t="str">
        <f aca="false">RAW_DATA!C4546</f>
        <v>Men</v>
      </c>
      <c r="D4550" s="2" t="str">
        <f aca="false">RAW_DATA!D4546</f>
        <v>MEN-SHIRT-002</v>
      </c>
      <c r="E4550" s="14" t="str">
        <f aca="false">RAW_DATA!E4546</f>
        <v>2024-08-09</v>
      </c>
      <c r="F4550" s="14" t="str">
        <f aca="false">RAW_DATA!F4546</f>
        <v>2024-08-24</v>
      </c>
      <c r="G4550" s="2" t="str">
        <f aca="false">RAW_DATA!G4546</f>
        <v>Sudurpashchim</v>
      </c>
      <c r="H4550" s="4" t="n">
        <f aca="false">RAW_DATA!H4546</f>
        <v>8131.81</v>
      </c>
      <c r="I4550" s="5" t="n">
        <f aca="false">RAW_DATA!I4546</f>
        <v>10</v>
      </c>
      <c r="J4550" s="2" t="str">
        <f aca="false">RAW_DATA!J4546</f>
        <v>No</v>
      </c>
      <c r="K4550" s="15" t="n">
        <f aca="false">IF(AND(F4550&lt;&gt;"",E4550&lt;&gt;""),DATEVALUE(F4550)-DATEVALUE(E4550),"")</f>
        <v>15</v>
      </c>
      <c r="L4550" s="4" t="n">
        <f aca="false">H4550*(1-I4550/100)</f>
        <v>7318.629</v>
      </c>
      <c r="M4550" s="4" t="n">
        <f aca="false">H4550*CALCULATIONS!$B$2</f>
        <v>4879.086</v>
      </c>
      <c r="N4550" s="4" t="n">
        <f aca="false">IF(J4550="Yes",H4550*CALCULATIONS!$B$3,0)</f>
        <v>0</v>
      </c>
      <c r="O4550" s="4" t="n">
        <f aca="false">L4550-M4550-N4550</f>
        <v>2439.543</v>
      </c>
      <c r="P4550" s="16" t="n">
        <f aca="false">IF(L4550&gt;0,O4550/L4550,"")</f>
        <v>0.333333333333333</v>
      </c>
    </row>
    <row r="4551" customFormat="false" ht="15" hidden="false" customHeight="false" outlineLevel="0" collapsed="false">
      <c r="A4551" s="2" t="str">
        <f aca="false">RAW_DATA!A4547</f>
        <v>ORD-104546</v>
      </c>
      <c r="B4551" s="2" t="str">
        <f aca="false">RAW_DATA!B4547</f>
        <v>CUST-5878</v>
      </c>
      <c r="C4551" s="2" t="str">
        <f aca="false">RAW_DATA!C4547</f>
        <v>Men</v>
      </c>
      <c r="D4551" s="2" t="str">
        <f aca="false">RAW_DATA!D4547</f>
        <v>MEN-JEANS-002</v>
      </c>
      <c r="E4551" s="14" t="str">
        <f aca="false">RAW_DATA!E4547</f>
        <v>2024-09-30</v>
      </c>
      <c r="F4551" s="14" t="str">
        <f aca="false">RAW_DATA!F4547</f>
        <v>2024-10-05</v>
      </c>
      <c r="G4551" s="2" t="str">
        <f aca="false">RAW_DATA!G4547</f>
        <v>Gandaki</v>
      </c>
      <c r="H4551" s="4" t="n">
        <f aca="false">RAW_DATA!H4547</f>
        <v>10816.81</v>
      </c>
      <c r="I4551" s="5" t="n">
        <f aca="false">RAW_DATA!I4547</f>
        <v>15</v>
      </c>
      <c r="J4551" s="2" t="str">
        <f aca="false">RAW_DATA!J4547</f>
        <v>No</v>
      </c>
      <c r="K4551" s="15" t="n">
        <f aca="false">IF(AND(F4551&lt;&gt;"",E4551&lt;&gt;""),DATEVALUE(F4551)-DATEVALUE(E4551),"")</f>
        <v>5</v>
      </c>
      <c r="L4551" s="4" t="n">
        <f aca="false">H4551*(1-I4551/100)</f>
        <v>9194.2885</v>
      </c>
      <c r="M4551" s="4" t="n">
        <f aca="false">H4551*CALCULATIONS!$B$2</f>
        <v>6490.086</v>
      </c>
      <c r="N4551" s="4" t="n">
        <f aca="false">IF(J4551="Yes",H4551*CALCULATIONS!$B$3,0)</f>
        <v>0</v>
      </c>
      <c r="O4551" s="4" t="n">
        <f aca="false">L4551-M4551-N4551</f>
        <v>2704.2025</v>
      </c>
      <c r="P4551" s="16" t="n">
        <f aca="false">IF(L4551&gt;0,O4551/L4551,"")</f>
        <v>0.294117647058824</v>
      </c>
    </row>
    <row r="4552" customFormat="false" ht="15" hidden="false" customHeight="false" outlineLevel="0" collapsed="false">
      <c r="A4552" s="2" t="str">
        <f aca="false">RAW_DATA!A4548</f>
        <v>ORD-104547</v>
      </c>
      <c r="B4552" s="2" t="str">
        <f aca="false">RAW_DATA!B4548</f>
        <v>CUST-5040</v>
      </c>
      <c r="C4552" s="2" t="str">
        <f aca="false">RAW_DATA!C4548</f>
        <v>Men</v>
      </c>
      <c r="D4552" s="2" t="str">
        <f aca="false">RAW_DATA!D4548</f>
        <v>MEN-SHIRT-001</v>
      </c>
      <c r="E4552" s="14" t="str">
        <f aca="false">RAW_DATA!E4548</f>
        <v>2024-08-24</v>
      </c>
      <c r="F4552" s="14" t="str">
        <f aca="false">RAW_DATA!F4548</f>
        <v>2024-08-28</v>
      </c>
      <c r="G4552" s="2" t="str">
        <f aca="false">RAW_DATA!G4548</f>
        <v>Lumbini</v>
      </c>
      <c r="H4552" s="4" t="n">
        <f aca="false">RAW_DATA!H4548</f>
        <v>10173.72</v>
      </c>
      <c r="I4552" s="5" t="n">
        <f aca="false">RAW_DATA!I4548</f>
        <v>30</v>
      </c>
      <c r="J4552" s="2" t="str">
        <f aca="false">RAW_DATA!J4548</f>
        <v>No</v>
      </c>
      <c r="K4552" s="15" t="n">
        <f aca="false">IF(AND(F4552&lt;&gt;"",E4552&lt;&gt;""),DATEVALUE(F4552)-DATEVALUE(E4552),"")</f>
        <v>4</v>
      </c>
      <c r="L4552" s="4" t="n">
        <f aca="false">H4552*(1-I4552/100)</f>
        <v>7121.604</v>
      </c>
      <c r="M4552" s="4" t="n">
        <f aca="false">H4552*CALCULATIONS!$B$2</f>
        <v>6104.232</v>
      </c>
      <c r="N4552" s="4" t="n">
        <f aca="false">IF(J4552="Yes",H4552*CALCULATIONS!$B$3,0)</f>
        <v>0</v>
      </c>
      <c r="O4552" s="4" t="n">
        <f aca="false">L4552-M4552-N4552</f>
        <v>1017.372</v>
      </c>
      <c r="P4552" s="16" t="n">
        <f aca="false">IF(L4552&gt;0,O4552/L4552,"")</f>
        <v>0.142857142857143</v>
      </c>
    </row>
    <row r="4553" customFormat="false" ht="15" hidden="false" customHeight="false" outlineLevel="0" collapsed="false">
      <c r="A4553" s="2" t="str">
        <f aca="false">RAW_DATA!A4549</f>
        <v>ORD-104548</v>
      </c>
      <c r="B4553" s="2" t="str">
        <f aca="false">RAW_DATA!B4549</f>
        <v>CUST-5004</v>
      </c>
      <c r="C4553" s="2" t="str">
        <f aca="false">RAW_DATA!C4549</f>
        <v>Men</v>
      </c>
      <c r="D4553" s="2" t="str">
        <f aca="false">RAW_DATA!D4549</f>
        <v>MEN-CHINO-001</v>
      </c>
      <c r="E4553" s="14" t="str">
        <f aca="false">RAW_DATA!E4549</f>
        <v>2024-08-31</v>
      </c>
      <c r="F4553" s="14" t="str">
        <f aca="false">RAW_DATA!F4549</f>
        <v>2024-09-02</v>
      </c>
      <c r="G4553" s="2" t="str">
        <f aca="false">RAW_DATA!G4549</f>
        <v>Lumbini</v>
      </c>
      <c r="H4553" s="4" t="n">
        <f aca="false">RAW_DATA!H4549</f>
        <v>6982.57</v>
      </c>
      <c r="I4553" s="5" t="n">
        <f aca="false">RAW_DATA!I4549</f>
        <v>10</v>
      </c>
      <c r="J4553" s="2" t="str">
        <f aca="false">RAW_DATA!J4549</f>
        <v>No</v>
      </c>
      <c r="K4553" s="15" t="n">
        <f aca="false">IF(AND(F4553&lt;&gt;"",E4553&lt;&gt;""),DATEVALUE(F4553)-DATEVALUE(E4553),"")</f>
        <v>2</v>
      </c>
      <c r="L4553" s="4" t="n">
        <f aca="false">H4553*(1-I4553/100)</f>
        <v>6284.313</v>
      </c>
      <c r="M4553" s="4" t="n">
        <f aca="false">H4553*CALCULATIONS!$B$2</f>
        <v>4189.542</v>
      </c>
      <c r="N4553" s="4" t="n">
        <f aca="false">IF(J4553="Yes",H4553*CALCULATIONS!$B$3,0)</f>
        <v>0</v>
      </c>
      <c r="O4553" s="4" t="n">
        <f aca="false">L4553-M4553-N4553</f>
        <v>2094.771</v>
      </c>
      <c r="P4553" s="16" t="n">
        <f aca="false">IF(L4553&gt;0,O4553/L4553,"")</f>
        <v>0.333333333333333</v>
      </c>
    </row>
    <row r="4554" customFormat="false" ht="15" hidden="false" customHeight="false" outlineLevel="0" collapsed="false">
      <c r="A4554" s="2" t="str">
        <f aca="false">RAW_DATA!A4550</f>
        <v>ORD-104549</v>
      </c>
      <c r="B4554" s="2" t="str">
        <f aca="false">RAW_DATA!B4550</f>
        <v>CUST-6197</v>
      </c>
      <c r="C4554" s="2" t="str">
        <f aca="false">RAW_DATA!C4550</f>
        <v>Women</v>
      </c>
      <c r="D4554" s="2" t="str">
        <f aca="false">RAW_DATA!D4550</f>
        <v>WOM-DRESS-001</v>
      </c>
      <c r="E4554" s="14" t="str">
        <f aca="false">RAW_DATA!E4550</f>
        <v>2024-11-23</v>
      </c>
      <c r="F4554" s="14" t="str">
        <f aca="false">RAW_DATA!F4550</f>
        <v>2024-11-25</v>
      </c>
      <c r="G4554" s="2" t="str">
        <f aca="false">RAW_DATA!G4550</f>
        <v>Gandaki</v>
      </c>
      <c r="H4554" s="4" t="n">
        <f aca="false">RAW_DATA!H4550</f>
        <v>2396.63</v>
      </c>
      <c r="I4554" s="5" t="n">
        <f aca="false">RAW_DATA!I4550</f>
        <v>5</v>
      </c>
      <c r="J4554" s="2" t="str">
        <f aca="false">RAW_DATA!J4550</f>
        <v>No</v>
      </c>
      <c r="K4554" s="15" t="n">
        <f aca="false">IF(AND(F4554&lt;&gt;"",E4554&lt;&gt;""),DATEVALUE(F4554)-DATEVALUE(E4554),"")</f>
        <v>2</v>
      </c>
      <c r="L4554" s="4" t="n">
        <f aca="false">H4554*(1-I4554/100)</f>
        <v>2276.7985</v>
      </c>
      <c r="M4554" s="4" t="n">
        <f aca="false">H4554*CALCULATIONS!$B$2</f>
        <v>1437.978</v>
      </c>
      <c r="N4554" s="4" t="n">
        <f aca="false">IF(J4554="Yes",H4554*CALCULATIONS!$B$3,0)</f>
        <v>0</v>
      </c>
      <c r="O4554" s="4" t="n">
        <f aca="false">L4554-M4554-N4554</f>
        <v>838.8205</v>
      </c>
      <c r="P4554" s="16" t="n">
        <f aca="false">IF(L4554&gt;0,O4554/L4554,"")</f>
        <v>0.368421052631579</v>
      </c>
    </row>
    <row r="4555" customFormat="false" ht="15" hidden="false" customHeight="false" outlineLevel="0" collapsed="false">
      <c r="A4555" s="2" t="str">
        <f aca="false">RAW_DATA!A4551</f>
        <v>ORD-104550</v>
      </c>
      <c r="B4555" s="2" t="str">
        <f aca="false">RAW_DATA!B4551</f>
        <v>CUST-7742</v>
      </c>
      <c r="C4555" s="2" t="str">
        <f aca="false">RAW_DATA!C4551</f>
        <v>Men</v>
      </c>
      <c r="D4555" s="2" t="str">
        <f aca="false">RAW_DATA!D4551</f>
        <v>MEN-SHIRT-002</v>
      </c>
      <c r="E4555" s="14" t="str">
        <f aca="false">RAW_DATA!E4551</f>
        <v>2024-11-26</v>
      </c>
      <c r="F4555" s="14" t="str">
        <f aca="false">RAW_DATA!F4551</f>
        <v>2024-12-01</v>
      </c>
      <c r="G4555" s="2" t="str">
        <f aca="false">RAW_DATA!G4551</f>
        <v>Karnali</v>
      </c>
      <c r="H4555" s="4" t="n">
        <f aca="false">RAW_DATA!H4551</f>
        <v>10144.89</v>
      </c>
      <c r="I4555" s="5" t="n">
        <f aca="false">RAW_DATA!I4551</f>
        <v>25</v>
      </c>
      <c r="J4555" s="2" t="str">
        <f aca="false">RAW_DATA!J4551</f>
        <v>No</v>
      </c>
      <c r="K4555" s="15" t="n">
        <f aca="false">IF(AND(F4555&lt;&gt;"",E4555&lt;&gt;""),DATEVALUE(F4555)-DATEVALUE(E4555),"")</f>
        <v>5</v>
      </c>
      <c r="L4555" s="4" t="n">
        <f aca="false">H4555*(1-I4555/100)</f>
        <v>7608.6675</v>
      </c>
      <c r="M4555" s="4" t="n">
        <f aca="false">H4555*CALCULATIONS!$B$2</f>
        <v>6086.934</v>
      </c>
      <c r="N4555" s="4" t="n">
        <f aca="false">IF(J4555="Yes",H4555*CALCULATIONS!$B$3,0)</f>
        <v>0</v>
      </c>
      <c r="O4555" s="4" t="n">
        <f aca="false">L4555-M4555-N4555</f>
        <v>1521.7335</v>
      </c>
      <c r="P4555" s="16" t="n">
        <f aca="false">IF(L4555&gt;0,O4555/L4555,"")</f>
        <v>0.2</v>
      </c>
    </row>
    <row r="4556" customFormat="false" ht="15" hidden="false" customHeight="false" outlineLevel="0" collapsed="false">
      <c r="A4556" s="2" t="str">
        <f aca="false">RAW_DATA!A4552</f>
        <v>ORD-104551</v>
      </c>
      <c r="B4556" s="2" t="str">
        <f aca="false">RAW_DATA!B4552</f>
        <v>CUST-9466</v>
      </c>
      <c r="C4556" s="2" t="str">
        <f aca="false">RAW_DATA!C4552</f>
        <v>Women</v>
      </c>
      <c r="D4556" s="2" t="str">
        <f aca="false">RAW_DATA!D4552</f>
        <v>WOM-SUIT-001</v>
      </c>
      <c r="E4556" s="14" t="str">
        <f aca="false">RAW_DATA!E4552</f>
        <v>2024-02-04</v>
      </c>
      <c r="F4556" s="14" t="str">
        <f aca="false">RAW_DATA!F4552</f>
        <v>2024-02-10</v>
      </c>
      <c r="G4556" s="2" t="str">
        <f aca="false">RAW_DATA!G4552</f>
        <v>Gandaki</v>
      </c>
      <c r="H4556" s="4" t="n">
        <f aca="false">RAW_DATA!H4552</f>
        <v>10135.34</v>
      </c>
      <c r="I4556" s="5" t="n">
        <f aca="false">RAW_DATA!I4552</f>
        <v>20</v>
      </c>
      <c r="J4556" s="2" t="str">
        <f aca="false">RAW_DATA!J4552</f>
        <v>No</v>
      </c>
      <c r="K4556" s="15" t="n">
        <f aca="false">IF(AND(F4556&lt;&gt;"",E4556&lt;&gt;""),DATEVALUE(F4556)-DATEVALUE(E4556),"")</f>
        <v>6</v>
      </c>
      <c r="L4556" s="4" t="n">
        <f aca="false">H4556*(1-I4556/100)</f>
        <v>8108.272</v>
      </c>
      <c r="M4556" s="4" t="n">
        <f aca="false">H4556*CALCULATIONS!$B$2</f>
        <v>6081.204</v>
      </c>
      <c r="N4556" s="4" t="n">
        <f aca="false">IF(J4556="Yes",H4556*CALCULATIONS!$B$3,0)</f>
        <v>0</v>
      </c>
      <c r="O4556" s="4" t="n">
        <f aca="false">L4556-M4556-N4556</f>
        <v>2027.068</v>
      </c>
      <c r="P4556" s="16" t="n">
        <f aca="false">IF(L4556&gt;0,O4556/L4556,"")</f>
        <v>0.25</v>
      </c>
    </row>
    <row r="4557" customFormat="false" ht="15" hidden="false" customHeight="false" outlineLevel="0" collapsed="false">
      <c r="A4557" s="2" t="str">
        <f aca="false">RAW_DATA!A4553</f>
        <v>ORD-104552</v>
      </c>
      <c r="B4557" s="2" t="str">
        <f aca="false">RAW_DATA!B4553</f>
        <v>CUST-5760</v>
      </c>
      <c r="C4557" s="2" t="str">
        <f aca="false">RAW_DATA!C4553</f>
        <v>Women</v>
      </c>
      <c r="D4557" s="2" t="str">
        <f aca="false">RAW_DATA!D4553</f>
        <v>WOM-TOP-001</v>
      </c>
      <c r="E4557" s="14" t="str">
        <f aca="false">RAW_DATA!E4553</f>
        <v>2024-04-25</v>
      </c>
      <c r="F4557" s="14" t="str">
        <f aca="false">RAW_DATA!F4553</f>
        <v>2024-05-05</v>
      </c>
      <c r="G4557" s="2" t="str">
        <f aca="false">RAW_DATA!G4553</f>
        <v>Lumbini</v>
      </c>
      <c r="H4557" s="4" t="n">
        <f aca="false">RAW_DATA!H4553</f>
        <v>13832.87</v>
      </c>
      <c r="I4557" s="5" t="n">
        <f aca="false">RAW_DATA!I4553</f>
        <v>25</v>
      </c>
      <c r="J4557" s="2" t="str">
        <f aca="false">RAW_DATA!J4553</f>
        <v>No</v>
      </c>
      <c r="K4557" s="15" t="n">
        <f aca="false">IF(AND(F4557&lt;&gt;"",E4557&lt;&gt;""),DATEVALUE(F4557)-DATEVALUE(E4557),"")</f>
        <v>10</v>
      </c>
      <c r="L4557" s="4" t="n">
        <f aca="false">H4557*(1-I4557/100)</f>
        <v>10374.6525</v>
      </c>
      <c r="M4557" s="4" t="n">
        <f aca="false">H4557*CALCULATIONS!$B$2</f>
        <v>8299.722</v>
      </c>
      <c r="N4557" s="4" t="n">
        <f aca="false">IF(J4557="Yes",H4557*CALCULATIONS!$B$3,0)</f>
        <v>0</v>
      </c>
      <c r="O4557" s="4" t="n">
        <f aca="false">L4557-M4557-N4557</f>
        <v>2074.9305</v>
      </c>
      <c r="P4557" s="16" t="n">
        <f aca="false">IF(L4557&gt;0,O4557/L4557,"")</f>
        <v>0.2</v>
      </c>
    </row>
    <row r="4558" customFormat="false" ht="15" hidden="false" customHeight="false" outlineLevel="0" collapsed="false">
      <c r="A4558" s="2" t="str">
        <f aca="false">RAW_DATA!A4554</f>
        <v>ORD-104553</v>
      </c>
      <c r="B4558" s="2" t="str">
        <f aca="false">RAW_DATA!B4554</f>
        <v>CUST-8179</v>
      </c>
      <c r="C4558" s="2" t="str">
        <f aca="false">RAW_DATA!C4554</f>
        <v>Women</v>
      </c>
      <c r="D4558" s="2" t="str">
        <f aca="false">RAW_DATA!D4554</f>
        <v>WOM-BLOUSE-001</v>
      </c>
      <c r="E4558" s="14" t="str">
        <f aca="false">RAW_DATA!E4554</f>
        <v>2024-02-03</v>
      </c>
      <c r="F4558" s="14" t="str">
        <f aca="false">RAW_DATA!F4554</f>
        <v>2024-02-05</v>
      </c>
      <c r="G4558" s="2" t="str">
        <f aca="false">RAW_DATA!G4554</f>
        <v>Sudurpashchim</v>
      </c>
      <c r="H4558" s="4" t="n">
        <f aca="false">RAW_DATA!H4554</f>
        <v>2458.48</v>
      </c>
      <c r="I4558" s="5" t="n">
        <f aca="false">RAW_DATA!I4554</f>
        <v>20</v>
      </c>
      <c r="J4558" s="2" t="str">
        <f aca="false">RAW_DATA!J4554</f>
        <v>No</v>
      </c>
      <c r="K4558" s="15" t="n">
        <f aca="false">IF(AND(F4558&lt;&gt;"",E4558&lt;&gt;""),DATEVALUE(F4558)-DATEVALUE(E4558),"")</f>
        <v>2</v>
      </c>
      <c r="L4558" s="4" t="n">
        <f aca="false">H4558*(1-I4558/100)</f>
        <v>1966.784</v>
      </c>
      <c r="M4558" s="4" t="n">
        <f aca="false">H4558*CALCULATIONS!$B$2</f>
        <v>1475.088</v>
      </c>
      <c r="N4558" s="4" t="n">
        <f aca="false">IF(J4558="Yes",H4558*CALCULATIONS!$B$3,0)</f>
        <v>0</v>
      </c>
      <c r="O4558" s="4" t="n">
        <f aca="false">L4558-M4558-N4558</f>
        <v>491.696</v>
      </c>
      <c r="P4558" s="16" t="n">
        <f aca="false">IF(L4558&gt;0,O4558/L4558,"")</f>
        <v>0.25</v>
      </c>
    </row>
    <row r="4559" customFormat="false" ht="15" hidden="false" customHeight="false" outlineLevel="0" collapsed="false">
      <c r="A4559" s="2" t="str">
        <f aca="false">RAW_DATA!A4555</f>
        <v>ORD-104554</v>
      </c>
      <c r="B4559" s="2" t="str">
        <f aca="false">RAW_DATA!B4555</f>
        <v>CUST-7922</v>
      </c>
      <c r="C4559" s="2" t="str">
        <f aca="false">RAW_DATA!C4555</f>
        <v>Men</v>
      </c>
      <c r="D4559" s="2" t="str">
        <f aca="false">RAW_DATA!D4555</f>
        <v>MEN-SUIT-001</v>
      </c>
      <c r="E4559" s="14" t="str">
        <f aca="false">RAW_DATA!E4555</f>
        <v>2024-05-23</v>
      </c>
      <c r="F4559" s="14" t="str">
        <f aca="false">RAW_DATA!F4555</f>
        <v>2024-05-28</v>
      </c>
      <c r="G4559" s="2" t="str">
        <f aca="false">RAW_DATA!G4555</f>
        <v>Sudurpashchim</v>
      </c>
      <c r="H4559" s="4" t="n">
        <f aca="false">RAW_DATA!H4555</f>
        <v>1767.08</v>
      </c>
      <c r="I4559" s="5" t="n">
        <f aca="false">RAW_DATA!I4555</f>
        <v>0</v>
      </c>
      <c r="J4559" s="2" t="str">
        <f aca="false">RAW_DATA!J4555</f>
        <v>No</v>
      </c>
      <c r="K4559" s="15" t="n">
        <f aca="false">IF(AND(F4559&lt;&gt;"",E4559&lt;&gt;""),DATEVALUE(F4559)-DATEVALUE(E4559),"")</f>
        <v>5</v>
      </c>
      <c r="L4559" s="4" t="n">
        <f aca="false">H4559*(1-I4559/100)</f>
        <v>1767.08</v>
      </c>
      <c r="M4559" s="4" t="n">
        <f aca="false">H4559*CALCULATIONS!$B$2</f>
        <v>1060.248</v>
      </c>
      <c r="N4559" s="4" t="n">
        <f aca="false">IF(J4559="Yes",H4559*CALCULATIONS!$B$3,0)</f>
        <v>0</v>
      </c>
      <c r="O4559" s="4" t="n">
        <f aca="false">L4559-M4559-N4559</f>
        <v>706.832</v>
      </c>
      <c r="P4559" s="16" t="n">
        <f aca="false">IF(L4559&gt;0,O4559/L4559,"")</f>
        <v>0.4</v>
      </c>
    </row>
    <row r="4560" customFormat="false" ht="15" hidden="false" customHeight="false" outlineLevel="0" collapsed="false">
      <c r="A4560" s="2" t="str">
        <f aca="false">RAW_DATA!A4556</f>
        <v>ORD-104555</v>
      </c>
      <c r="B4560" s="2" t="str">
        <f aca="false">RAW_DATA!B4556</f>
        <v>CUST-9084</v>
      </c>
      <c r="C4560" s="2" t="str">
        <f aca="false">RAW_DATA!C4556</f>
        <v>Men</v>
      </c>
      <c r="D4560" s="2" t="str">
        <f aca="false">RAW_DATA!D4556</f>
        <v>MEN-JEANS-002</v>
      </c>
      <c r="E4560" s="14" t="str">
        <f aca="false">RAW_DATA!E4556</f>
        <v>2024-06-29</v>
      </c>
      <c r="F4560" s="14" t="str">
        <f aca="false">RAW_DATA!F4556</f>
        <v>2024-07-03</v>
      </c>
      <c r="G4560" s="2" t="str">
        <f aca="false">RAW_DATA!G4556</f>
        <v>Gandaki</v>
      </c>
      <c r="H4560" s="4" t="n">
        <f aca="false">RAW_DATA!H4556</f>
        <v>8959.49</v>
      </c>
      <c r="I4560" s="5" t="n">
        <f aca="false">RAW_DATA!I4556</f>
        <v>30</v>
      </c>
      <c r="J4560" s="2" t="str">
        <f aca="false">RAW_DATA!J4556</f>
        <v>No</v>
      </c>
      <c r="K4560" s="15" t="n">
        <f aca="false">IF(AND(F4560&lt;&gt;"",E4560&lt;&gt;""),DATEVALUE(F4560)-DATEVALUE(E4560),"")</f>
        <v>4</v>
      </c>
      <c r="L4560" s="4" t="n">
        <f aca="false">H4560*(1-I4560/100)</f>
        <v>6271.643</v>
      </c>
      <c r="M4560" s="4" t="n">
        <f aca="false">H4560*CALCULATIONS!$B$2</f>
        <v>5375.694</v>
      </c>
      <c r="N4560" s="4" t="n">
        <f aca="false">IF(J4560="Yes",H4560*CALCULATIONS!$B$3,0)</f>
        <v>0</v>
      </c>
      <c r="O4560" s="4" t="n">
        <f aca="false">L4560-M4560-N4560</f>
        <v>895.949</v>
      </c>
      <c r="P4560" s="16" t="n">
        <f aca="false">IF(L4560&gt;0,O4560/L4560,"")</f>
        <v>0.142857142857143</v>
      </c>
    </row>
    <row r="4561" customFormat="false" ht="15" hidden="false" customHeight="false" outlineLevel="0" collapsed="false">
      <c r="A4561" s="2" t="str">
        <f aca="false">RAW_DATA!A4557</f>
        <v>ORD-104556</v>
      </c>
      <c r="B4561" s="2" t="str">
        <f aca="false">RAW_DATA!B4557</f>
        <v>CUST-3214</v>
      </c>
      <c r="C4561" s="2" t="str">
        <f aca="false">RAW_DATA!C4557</f>
        <v>Women</v>
      </c>
      <c r="D4561" s="2" t="str">
        <f aca="false">RAW_DATA!D4557</f>
        <v>WOM-SCARF-001</v>
      </c>
      <c r="E4561" s="14" t="str">
        <f aca="false">RAW_DATA!E4557</f>
        <v>2024-11-19</v>
      </c>
      <c r="F4561" s="14" t="str">
        <f aca="false">RAW_DATA!F4557</f>
        <v>2024-11-22</v>
      </c>
      <c r="G4561" s="2" t="str">
        <f aca="false">RAW_DATA!G4557</f>
        <v>Bagmati</v>
      </c>
      <c r="H4561" s="4" t="n">
        <f aca="false">RAW_DATA!H4557</f>
        <v>8532.35</v>
      </c>
      <c r="I4561" s="5" t="n">
        <f aca="false">RAW_DATA!I4557</f>
        <v>15</v>
      </c>
      <c r="J4561" s="2" t="str">
        <f aca="false">RAW_DATA!J4557</f>
        <v>No</v>
      </c>
      <c r="K4561" s="15" t="n">
        <f aca="false">IF(AND(F4561&lt;&gt;"",E4561&lt;&gt;""),DATEVALUE(F4561)-DATEVALUE(E4561),"")</f>
        <v>3</v>
      </c>
      <c r="L4561" s="4" t="n">
        <f aca="false">H4561*(1-I4561/100)</f>
        <v>7252.4975</v>
      </c>
      <c r="M4561" s="4" t="n">
        <f aca="false">H4561*CALCULATIONS!$B$2</f>
        <v>5119.41</v>
      </c>
      <c r="N4561" s="4" t="n">
        <f aca="false">IF(J4561="Yes",H4561*CALCULATIONS!$B$3,0)</f>
        <v>0</v>
      </c>
      <c r="O4561" s="4" t="n">
        <f aca="false">L4561-M4561-N4561</f>
        <v>2133.0875</v>
      </c>
      <c r="P4561" s="16" t="n">
        <f aca="false">IF(L4561&gt;0,O4561/L4561,"")</f>
        <v>0.294117647058824</v>
      </c>
    </row>
    <row r="4562" customFormat="false" ht="15" hidden="false" customHeight="false" outlineLevel="0" collapsed="false">
      <c r="A4562" s="2" t="str">
        <f aca="false">RAW_DATA!A4558</f>
        <v>ORD-104557</v>
      </c>
      <c r="B4562" s="2" t="str">
        <f aca="false">RAW_DATA!B4558</f>
        <v>CUST-9267</v>
      </c>
      <c r="C4562" s="2" t="str">
        <f aca="false">RAW_DATA!C4558</f>
        <v>Men</v>
      </c>
      <c r="D4562" s="2" t="str">
        <f aca="false">RAW_DATA!D4558</f>
        <v>MEN-CHINO-001</v>
      </c>
      <c r="E4562" s="14" t="str">
        <f aca="false">RAW_DATA!E4558</f>
        <v>2024-01-16</v>
      </c>
      <c r="F4562" s="14" t="str">
        <f aca="false">RAW_DATA!F4558</f>
        <v>2024-01-18</v>
      </c>
      <c r="G4562" s="2" t="str">
        <f aca="false">RAW_DATA!G4558</f>
        <v>Lumbini</v>
      </c>
      <c r="H4562" s="4" t="n">
        <f aca="false">RAW_DATA!H4558</f>
        <v>837</v>
      </c>
      <c r="I4562" s="5" t="n">
        <f aca="false">RAW_DATA!I4558</f>
        <v>0</v>
      </c>
      <c r="J4562" s="2" t="str">
        <f aca="false">RAW_DATA!J4558</f>
        <v>No</v>
      </c>
      <c r="K4562" s="15" t="n">
        <f aca="false">IF(AND(F4562&lt;&gt;"",E4562&lt;&gt;""),DATEVALUE(F4562)-DATEVALUE(E4562),"")</f>
        <v>2</v>
      </c>
      <c r="L4562" s="4" t="n">
        <f aca="false">H4562*(1-I4562/100)</f>
        <v>837</v>
      </c>
      <c r="M4562" s="4" t="n">
        <f aca="false">H4562*CALCULATIONS!$B$2</f>
        <v>502.2</v>
      </c>
      <c r="N4562" s="4" t="n">
        <f aca="false">IF(J4562="Yes",H4562*CALCULATIONS!$B$3,0)</f>
        <v>0</v>
      </c>
      <c r="O4562" s="4" t="n">
        <f aca="false">L4562-M4562-N4562</f>
        <v>334.8</v>
      </c>
      <c r="P4562" s="16" t="n">
        <f aca="false">IF(L4562&gt;0,O4562/L4562,"")</f>
        <v>0.4</v>
      </c>
    </row>
    <row r="4563" customFormat="false" ht="15" hidden="false" customHeight="false" outlineLevel="0" collapsed="false">
      <c r="A4563" s="2" t="str">
        <f aca="false">RAW_DATA!A4559</f>
        <v>ORD-104558</v>
      </c>
      <c r="B4563" s="2" t="str">
        <f aca="false">RAW_DATA!B4559</f>
        <v>CUST-6573</v>
      </c>
      <c r="C4563" s="2" t="str">
        <f aca="false">RAW_DATA!C4559</f>
        <v>Kids</v>
      </c>
      <c r="D4563" s="2" t="str">
        <f aca="false">RAW_DATA!D4559</f>
        <v>KID-SHORTS-001</v>
      </c>
      <c r="E4563" s="14" t="str">
        <f aca="false">RAW_DATA!E4559</f>
        <v>2024-02-13</v>
      </c>
      <c r="F4563" s="14" t="str">
        <f aca="false">RAW_DATA!F4559</f>
        <v>2024-02-17</v>
      </c>
      <c r="G4563" s="2" t="str">
        <f aca="false">RAW_DATA!G4559</f>
        <v>Gandaki</v>
      </c>
      <c r="H4563" s="4" t="n">
        <f aca="false">RAW_DATA!H4559</f>
        <v>3141.97</v>
      </c>
      <c r="I4563" s="5" t="n">
        <f aca="false">RAW_DATA!I4559</f>
        <v>15</v>
      </c>
      <c r="J4563" s="2" t="str">
        <f aca="false">RAW_DATA!J4559</f>
        <v>No</v>
      </c>
      <c r="K4563" s="15" t="n">
        <f aca="false">IF(AND(F4563&lt;&gt;"",E4563&lt;&gt;""),DATEVALUE(F4563)-DATEVALUE(E4563),"")</f>
        <v>4</v>
      </c>
      <c r="L4563" s="4" t="n">
        <f aca="false">H4563*(1-I4563/100)</f>
        <v>2670.6745</v>
      </c>
      <c r="M4563" s="4" t="n">
        <f aca="false">H4563*CALCULATIONS!$B$2</f>
        <v>1885.182</v>
      </c>
      <c r="N4563" s="4" t="n">
        <f aca="false">IF(J4563="Yes",H4563*CALCULATIONS!$B$3,0)</f>
        <v>0</v>
      </c>
      <c r="O4563" s="4" t="n">
        <f aca="false">L4563-M4563-N4563</f>
        <v>785.4925</v>
      </c>
      <c r="P4563" s="16" t="n">
        <f aca="false">IF(L4563&gt;0,O4563/L4563,"")</f>
        <v>0.294117647058824</v>
      </c>
    </row>
    <row r="4564" customFormat="false" ht="15" hidden="false" customHeight="false" outlineLevel="0" collapsed="false">
      <c r="A4564" s="2" t="str">
        <f aca="false">RAW_DATA!A4560</f>
        <v>ORD-104559</v>
      </c>
      <c r="B4564" s="2" t="str">
        <f aca="false">RAW_DATA!B4560</f>
        <v>CUST-1229</v>
      </c>
      <c r="C4564" s="2" t="str">
        <f aca="false">RAW_DATA!C4560</f>
        <v>Men</v>
      </c>
      <c r="D4564" s="2" t="str">
        <f aca="false">RAW_DATA!D4560</f>
        <v>MEN-KURTA-001</v>
      </c>
      <c r="E4564" s="14" t="str">
        <f aca="false">RAW_DATA!E4560</f>
        <v>2024-12-24</v>
      </c>
      <c r="F4564" s="14" t="str">
        <f aca="false">RAW_DATA!F4560</f>
        <v>2024-12-29</v>
      </c>
      <c r="G4564" s="2" t="str">
        <f aca="false">RAW_DATA!G4560</f>
        <v>Lumbini</v>
      </c>
      <c r="H4564" s="4" t="n">
        <f aca="false">RAW_DATA!H4560</f>
        <v>1119.8</v>
      </c>
      <c r="I4564" s="5" t="n">
        <f aca="false">RAW_DATA!I4560</f>
        <v>30</v>
      </c>
      <c r="J4564" s="2" t="str">
        <f aca="false">RAW_DATA!J4560</f>
        <v>Yes</v>
      </c>
      <c r="K4564" s="15" t="n">
        <f aca="false">IF(AND(F4564&lt;&gt;"",E4564&lt;&gt;""),DATEVALUE(F4564)-DATEVALUE(E4564),"")</f>
        <v>5</v>
      </c>
      <c r="L4564" s="4" t="n">
        <f aca="false">H4564*(1-I4564/100)</f>
        <v>783.86</v>
      </c>
      <c r="M4564" s="4" t="n">
        <f aca="false">H4564*CALCULATIONS!$B$2</f>
        <v>671.88</v>
      </c>
      <c r="N4564" s="4" t="n">
        <f aca="false">IF(J4564="Yes",H4564*CALCULATIONS!$B$3,0)</f>
        <v>223.96</v>
      </c>
      <c r="O4564" s="4" t="n">
        <f aca="false">L4564-M4564-N4564</f>
        <v>-111.98</v>
      </c>
      <c r="P4564" s="16" t="n">
        <f aca="false">IF(L4564&gt;0,O4564/L4564,"")</f>
        <v>-0.142857142857143</v>
      </c>
    </row>
    <row r="4565" customFormat="false" ht="15" hidden="false" customHeight="false" outlineLevel="0" collapsed="false">
      <c r="A4565" s="2" t="str">
        <f aca="false">RAW_DATA!A4561</f>
        <v>ORD-104560</v>
      </c>
      <c r="B4565" s="2" t="str">
        <f aca="false">RAW_DATA!B4561</f>
        <v>CUST-4004</v>
      </c>
      <c r="C4565" s="2" t="str">
        <f aca="false">RAW_DATA!C4561</f>
        <v>Women</v>
      </c>
      <c r="D4565" s="2" t="str">
        <f aca="false">RAW_DATA!D4561</f>
        <v>WOM-KURTA-001</v>
      </c>
      <c r="E4565" s="14" t="str">
        <f aca="false">RAW_DATA!E4561</f>
        <v>2024-06-29</v>
      </c>
      <c r="F4565" s="14" t="str">
        <f aca="false">RAW_DATA!F4561</f>
        <v>2024-07-05</v>
      </c>
      <c r="G4565" s="2" t="str">
        <f aca="false">RAW_DATA!G4561</f>
        <v>Bagmati</v>
      </c>
      <c r="H4565" s="4" t="n">
        <f aca="false">RAW_DATA!H4561</f>
        <v>9651.86</v>
      </c>
      <c r="I4565" s="5" t="n">
        <f aca="false">RAW_DATA!I4561</f>
        <v>10</v>
      </c>
      <c r="J4565" s="2" t="str">
        <f aca="false">RAW_DATA!J4561</f>
        <v>No</v>
      </c>
      <c r="K4565" s="15" t="n">
        <f aca="false">IF(AND(F4565&lt;&gt;"",E4565&lt;&gt;""),DATEVALUE(F4565)-DATEVALUE(E4565),"")</f>
        <v>6</v>
      </c>
      <c r="L4565" s="4" t="n">
        <f aca="false">H4565*(1-I4565/100)</f>
        <v>8686.674</v>
      </c>
      <c r="M4565" s="4" t="n">
        <f aca="false">H4565*CALCULATIONS!$B$2</f>
        <v>5791.116</v>
      </c>
      <c r="N4565" s="4" t="n">
        <f aca="false">IF(J4565="Yes",H4565*CALCULATIONS!$B$3,0)</f>
        <v>0</v>
      </c>
      <c r="O4565" s="4" t="n">
        <f aca="false">L4565-M4565-N4565</f>
        <v>2895.558</v>
      </c>
      <c r="P4565" s="16" t="n">
        <f aca="false">IF(L4565&gt;0,O4565/L4565,"")</f>
        <v>0.333333333333333</v>
      </c>
    </row>
    <row r="4566" customFormat="false" ht="15" hidden="false" customHeight="false" outlineLevel="0" collapsed="false">
      <c r="A4566" s="2" t="str">
        <f aca="false">RAW_DATA!A4562</f>
        <v>ORD-104561</v>
      </c>
      <c r="B4566" s="2" t="str">
        <f aca="false">RAW_DATA!B4562</f>
        <v>CUST-7456</v>
      </c>
      <c r="C4566" s="2" t="str">
        <f aca="false">RAW_DATA!C4562</f>
        <v>Men</v>
      </c>
      <c r="D4566" s="2" t="str">
        <f aca="false">RAW_DATA!D4562</f>
        <v>MEN-JEANS-001</v>
      </c>
      <c r="E4566" s="14" t="str">
        <f aca="false">RAW_DATA!E4562</f>
        <v>2024-05-30</v>
      </c>
      <c r="F4566" s="14" t="str">
        <f aca="false">RAW_DATA!F4562</f>
        <v>2024-06-09</v>
      </c>
      <c r="G4566" s="2" t="str">
        <f aca="false">RAW_DATA!G4562</f>
        <v>Madhesh</v>
      </c>
      <c r="H4566" s="4" t="n">
        <f aca="false">RAW_DATA!H4562</f>
        <v>13547.21</v>
      </c>
      <c r="I4566" s="5" t="n">
        <f aca="false">RAW_DATA!I4562</f>
        <v>25</v>
      </c>
      <c r="J4566" s="2" t="str">
        <f aca="false">RAW_DATA!J4562</f>
        <v>No</v>
      </c>
      <c r="K4566" s="15" t="n">
        <f aca="false">IF(AND(F4566&lt;&gt;"",E4566&lt;&gt;""),DATEVALUE(F4566)-DATEVALUE(E4566),"")</f>
        <v>10</v>
      </c>
      <c r="L4566" s="4" t="n">
        <f aca="false">H4566*(1-I4566/100)</f>
        <v>10160.4075</v>
      </c>
      <c r="M4566" s="4" t="n">
        <f aca="false">H4566*CALCULATIONS!$B$2</f>
        <v>8128.326</v>
      </c>
      <c r="N4566" s="4" t="n">
        <f aca="false">IF(J4566="Yes",H4566*CALCULATIONS!$B$3,0)</f>
        <v>0</v>
      </c>
      <c r="O4566" s="4" t="n">
        <f aca="false">L4566-M4566-N4566</f>
        <v>2032.0815</v>
      </c>
      <c r="P4566" s="16" t="n">
        <f aca="false">IF(L4566&gt;0,O4566/L4566,"")</f>
        <v>0.2</v>
      </c>
    </row>
    <row r="4567" customFormat="false" ht="15" hidden="false" customHeight="false" outlineLevel="0" collapsed="false">
      <c r="A4567" s="2" t="str">
        <f aca="false">RAW_DATA!A4563</f>
        <v>ORD-104562</v>
      </c>
      <c r="B4567" s="2" t="str">
        <f aca="false">RAW_DATA!B4563</f>
        <v>CUST-8481</v>
      </c>
      <c r="C4567" s="2" t="str">
        <f aca="false">RAW_DATA!C4563</f>
        <v>Women</v>
      </c>
      <c r="D4567" s="2" t="str">
        <f aca="false">RAW_DATA!D4563</f>
        <v>WOM-DRESS-001</v>
      </c>
      <c r="E4567" s="14" t="str">
        <f aca="false">RAW_DATA!E4563</f>
        <v>2024-01-23</v>
      </c>
      <c r="F4567" s="14" t="str">
        <f aca="false">RAW_DATA!F4563</f>
        <v>2024-02-05</v>
      </c>
      <c r="G4567" s="2" t="str">
        <f aca="false">RAW_DATA!G4563</f>
        <v>Gandaki</v>
      </c>
      <c r="H4567" s="4" t="n">
        <f aca="false">RAW_DATA!H4563</f>
        <v>7985.98</v>
      </c>
      <c r="I4567" s="5" t="n">
        <f aca="false">RAW_DATA!I4563</f>
        <v>30</v>
      </c>
      <c r="J4567" s="2" t="str">
        <f aca="false">RAW_DATA!J4563</f>
        <v>No</v>
      </c>
      <c r="K4567" s="15" t="n">
        <f aca="false">IF(AND(F4567&lt;&gt;"",E4567&lt;&gt;""),DATEVALUE(F4567)-DATEVALUE(E4567),"")</f>
        <v>13</v>
      </c>
      <c r="L4567" s="4" t="n">
        <f aca="false">H4567*(1-I4567/100)</f>
        <v>5590.186</v>
      </c>
      <c r="M4567" s="4" t="n">
        <f aca="false">H4567*CALCULATIONS!$B$2</f>
        <v>4791.588</v>
      </c>
      <c r="N4567" s="4" t="n">
        <f aca="false">IF(J4567="Yes",H4567*CALCULATIONS!$B$3,0)</f>
        <v>0</v>
      </c>
      <c r="O4567" s="4" t="n">
        <f aca="false">L4567-M4567-N4567</f>
        <v>798.598</v>
      </c>
      <c r="P4567" s="16" t="n">
        <f aca="false">IF(L4567&gt;0,O4567/L4567,"")</f>
        <v>0.142857142857143</v>
      </c>
    </row>
    <row r="4568" customFormat="false" ht="15" hidden="false" customHeight="false" outlineLevel="0" collapsed="false">
      <c r="A4568" s="2" t="str">
        <f aca="false">RAW_DATA!A4564</f>
        <v>ORD-104563</v>
      </c>
      <c r="B4568" s="2" t="str">
        <f aca="false">RAW_DATA!B4564</f>
        <v>CUST-4369</v>
      </c>
      <c r="C4568" s="2" t="str">
        <f aca="false">RAW_DATA!C4564</f>
        <v>Men</v>
      </c>
      <c r="D4568" s="2" t="str">
        <f aca="false">RAW_DATA!D4564</f>
        <v>MEN-TSHIRT-001</v>
      </c>
      <c r="E4568" s="14" t="str">
        <f aca="false">RAW_DATA!E4564</f>
        <v>2024-11-30</v>
      </c>
      <c r="F4568" s="14" t="str">
        <f aca="false">RAW_DATA!F4564</f>
        <v>2024-12-03</v>
      </c>
      <c r="G4568" s="2" t="str">
        <f aca="false">RAW_DATA!G4564</f>
        <v>Bagmati</v>
      </c>
      <c r="H4568" s="4" t="n">
        <f aca="false">RAW_DATA!H4564</f>
        <v>1427.22</v>
      </c>
      <c r="I4568" s="5" t="n">
        <f aca="false">RAW_DATA!I4564</f>
        <v>10</v>
      </c>
      <c r="J4568" s="2" t="str">
        <f aca="false">RAW_DATA!J4564</f>
        <v>No</v>
      </c>
      <c r="K4568" s="15" t="n">
        <f aca="false">IF(AND(F4568&lt;&gt;"",E4568&lt;&gt;""),DATEVALUE(F4568)-DATEVALUE(E4568),"")</f>
        <v>3</v>
      </c>
      <c r="L4568" s="4" t="n">
        <f aca="false">H4568*(1-I4568/100)</f>
        <v>1284.498</v>
      </c>
      <c r="M4568" s="4" t="n">
        <f aca="false">H4568*CALCULATIONS!$B$2</f>
        <v>856.332</v>
      </c>
      <c r="N4568" s="4" t="n">
        <f aca="false">IF(J4568="Yes",H4568*CALCULATIONS!$B$3,0)</f>
        <v>0</v>
      </c>
      <c r="O4568" s="4" t="n">
        <f aca="false">L4568-M4568-N4568</f>
        <v>428.166</v>
      </c>
      <c r="P4568" s="16" t="n">
        <f aca="false">IF(L4568&gt;0,O4568/L4568,"")</f>
        <v>0.333333333333333</v>
      </c>
    </row>
    <row r="4569" customFormat="false" ht="15" hidden="false" customHeight="false" outlineLevel="0" collapsed="false">
      <c r="A4569" s="2" t="str">
        <f aca="false">RAW_DATA!A4565</f>
        <v>ORD-104564</v>
      </c>
      <c r="B4569" s="2" t="str">
        <f aca="false">RAW_DATA!B4565</f>
        <v>CUST-8279</v>
      </c>
      <c r="C4569" s="2" t="str">
        <f aca="false">RAW_DATA!C4565</f>
        <v>Women</v>
      </c>
      <c r="D4569" s="2" t="str">
        <f aca="false">RAW_DATA!D4565</f>
        <v>WOM-TOP-001</v>
      </c>
      <c r="E4569" s="14" t="str">
        <f aca="false">RAW_DATA!E4565</f>
        <v>2024-12-11</v>
      </c>
      <c r="F4569" s="14" t="str">
        <f aca="false">RAW_DATA!F4565</f>
        <v>2024-12-16</v>
      </c>
      <c r="G4569" s="2" t="str">
        <f aca="false">RAW_DATA!G4565</f>
        <v>Madhesh</v>
      </c>
      <c r="H4569" s="4" t="n">
        <f aca="false">RAW_DATA!H4565</f>
        <v>7217.79</v>
      </c>
      <c r="I4569" s="5" t="n">
        <f aca="false">RAW_DATA!I4565</f>
        <v>15</v>
      </c>
      <c r="J4569" s="2" t="str">
        <f aca="false">RAW_DATA!J4565</f>
        <v>No</v>
      </c>
      <c r="K4569" s="15" t="n">
        <f aca="false">IF(AND(F4569&lt;&gt;"",E4569&lt;&gt;""),DATEVALUE(F4569)-DATEVALUE(E4569),"")</f>
        <v>5</v>
      </c>
      <c r="L4569" s="4" t="n">
        <f aca="false">H4569*(1-I4569/100)</f>
        <v>6135.1215</v>
      </c>
      <c r="M4569" s="4" t="n">
        <f aca="false">H4569*CALCULATIONS!$B$2</f>
        <v>4330.674</v>
      </c>
      <c r="N4569" s="4" t="n">
        <f aca="false">IF(J4569="Yes",H4569*CALCULATIONS!$B$3,0)</f>
        <v>0</v>
      </c>
      <c r="O4569" s="4" t="n">
        <f aca="false">L4569-M4569-N4569</f>
        <v>1804.4475</v>
      </c>
      <c r="P4569" s="16" t="n">
        <f aca="false">IF(L4569&gt;0,O4569/L4569,"")</f>
        <v>0.294117647058824</v>
      </c>
    </row>
    <row r="4570" customFormat="false" ht="15" hidden="false" customHeight="false" outlineLevel="0" collapsed="false">
      <c r="A4570" s="2" t="str">
        <f aca="false">RAW_DATA!A4566</f>
        <v>ORD-104565</v>
      </c>
      <c r="B4570" s="2" t="str">
        <f aca="false">RAW_DATA!B4566</f>
        <v>CUST-4388</v>
      </c>
      <c r="C4570" s="2" t="str">
        <f aca="false">RAW_DATA!C4566</f>
        <v>Men</v>
      </c>
      <c r="D4570" s="2" t="str">
        <f aca="false">RAW_DATA!D4566</f>
        <v>MEN-JEANS-001</v>
      </c>
      <c r="E4570" s="14" t="str">
        <f aca="false">RAW_DATA!E4566</f>
        <v>2024-09-29</v>
      </c>
      <c r="F4570" s="14" t="str">
        <f aca="false">RAW_DATA!F4566</f>
        <v>2024-10-09</v>
      </c>
      <c r="G4570" s="2" t="str">
        <f aca="false">RAW_DATA!G4566</f>
        <v>Madhesh</v>
      </c>
      <c r="H4570" s="4" t="n">
        <f aca="false">RAW_DATA!H4566</f>
        <v>11651.08</v>
      </c>
      <c r="I4570" s="5" t="n">
        <f aca="false">RAW_DATA!I4566</f>
        <v>30</v>
      </c>
      <c r="J4570" s="2" t="str">
        <f aca="false">RAW_DATA!J4566</f>
        <v>No</v>
      </c>
      <c r="K4570" s="15" t="n">
        <f aca="false">IF(AND(F4570&lt;&gt;"",E4570&lt;&gt;""),DATEVALUE(F4570)-DATEVALUE(E4570),"")</f>
        <v>10</v>
      </c>
      <c r="L4570" s="4" t="n">
        <f aca="false">H4570*(1-I4570/100)</f>
        <v>8155.756</v>
      </c>
      <c r="M4570" s="4" t="n">
        <f aca="false">H4570*CALCULATIONS!$B$2</f>
        <v>6990.648</v>
      </c>
      <c r="N4570" s="4" t="n">
        <f aca="false">IF(J4570="Yes",H4570*CALCULATIONS!$B$3,0)</f>
        <v>0</v>
      </c>
      <c r="O4570" s="4" t="n">
        <f aca="false">L4570-M4570-N4570</f>
        <v>1165.108</v>
      </c>
      <c r="P4570" s="16" t="n">
        <f aca="false">IF(L4570&gt;0,O4570/L4570,"")</f>
        <v>0.142857142857143</v>
      </c>
    </row>
    <row r="4571" customFormat="false" ht="15" hidden="false" customHeight="false" outlineLevel="0" collapsed="false">
      <c r="A4571" s="2" t="str">
        <f aca="false">RAW_DATA!A4567</f>
        <v>ORD-104566</v>
      </c>
      <c r="B4571" s="2" t="str">
        <f aca="false">RAW_DATA!B4567</f>
        <v>CUST-8821</v>
      </c>
      <c r="C4571" s="2" t="str">
        <f aca="false">RAW_DATA!C4567</f>
        <v>Women</v>
      </c>
      <c r="D4571" s="2" t="str">
        <f aca="false">RAW_DATA!D4567</f>
        <v>WOM-KURTA-001</v>
      </c>
      <c r="E4571" s="14" t="str">
        <f aca="false">RAW_DATA!E4567</f>
        <v>2024-11-02</v>
      </c>
      <c r="F4571" s="14" t="str">
        <f aca="false">RAW_DATA!F4567</f>
        <v>2024-11-04</v>
      </c>
      <c r="G4571" s="2" t="str">
        <f aca="false">RAW_DATA!G4567</f>
        <v>Bagmati</v>
      </c>
      <c r="H4571" s="4" t="n">
        <f aca="false">RAW_DATA!H4567</f>
        <v>9059.19</v>
      </c>
      <c r="I4571" s="5" t="n">
        <f aca="false">RAW_DATA!I4567</f>
        <v>25</v>
      </c>
      <c r="J4571" s="2" t="str">
        <f aca="false">RAW_DATA!J4567</f>
        <v>Yes</v>
      </c>
      <c r="K4571" s="15" t="n">
        <f aca="false">IF(AND(F4571&lt;&gt;"",E4571&lt;&gt;""),DATEVALUE(F4571)-DATEVALUE(E4571),"")</f>
        <v>2</v>
      </c>
      <c r="L4571" s="4" t="n">
        <f aca="false">H4571*(1-I4571/100)</f>
        <v>6794.3925</v>
      </c>
      <c r="M4571" s="4" t="n">
        <f aca="false">H4571*CALCULATIONS!$B$2</f>
        <v>5435.514</v>
      </c>
      <c r="N4571" s="4" t="n">
        <f aca="false">IF(J4571="Yes",H4571*CALCULATIONS!$B$3,0)</f>
        <v>1811.838</v>
      </c>
      <c r="O4571" s="4" t="n">
        <f aca="false">L4571-M4571-N4571</f>
        <v>-452.9595</v>
      </c>
      <c r="P4571" s="16" t="n">
        <f aca="false">IF(L4571&gt;0,O4571/L4571,"")</f>
        <v>-0.0666666666666667</v>
      </c>
    </row>
    <row r="4572" customFormat="false" ht="15" hidden="false" customHeight="false" outlineLevel="0" collapsed="false">
      <c r="A4572" s="2" t="str">
        <f aca="false">RAW_DATA!A4568</f>
        <v>ORD-104567</v>
      </c>
      <c r="B4572" s="2" t="str">
        <f aca="false">RAW_DATA!B4568</f>
        <v>CUST-1577</v>
      </c>
      <c r="C4572" s="2" t="str">
        <f aca="false">RAW_DATA!C4568</f>
        <v>Men</v>
      </c>
      <c r="D4572" s="2" t="str">
        <f aca="false">RAW_DATA!D4568</f>
        <v>MEN-JEANS-001</v>
      </c>
      <c r="E4572" s="14" t="str">
        <f aca="false">RAW_DATA!E4568</f>
        <v>2024-07-30</v>
      </c>
      <c r="F4572" s="14" t="str">
        <f aca="false">RAW_DATA!F4568</f>
        <v>2024-08-01</v>
      </c>
      <c r="G4572" s="2" t="str">
        <f aca="false">RAW_DATA!G4568</f>
        <v>Karnali</v>
      </c>
      <c r="H4572" s="4" t="n">
        <f aca="false">RAW_DATA!H4568</f>
        <v>14355.78</v>
      </c>
      <c r="I4572" s="5" t="n">
        <f aca="false">RAW_DATA!I4568</f>
        <v>0</v>
      </c>
      <c r="J4572" s="2" t="str">
        <f aca="false">RAW_DATA!J4568</f>
        <v>No</v>
      </c>
      <c r="K4572" s="15" t="n">
        <f aca="false">IF(AND(F4572&lt;&gt;"",E4572&lt;&gt;""),DATEVALUE(F4572)-DATEVALUE(E4572),"")</f>
        <v>2</v>
      </c>
      <c r="L4572" s="4" t="n">
        <f aca="false">H4572*(1-I4572/100)</f>
        <v>14355.78</v>
      </c>
      <c r="M4572" s="4" t="n">
        <f aca="false">H4572*CALCULATIONS!$B$2</f>
        <v>8613.468</v>
      </c>
      <c r="N4572" s="4" t="n">
        <f aca="false">IF(J4572="Yes",H4572*CALCULATIONS!$B$3,0)</f>
        <v>0</v>
      </c>
      <c r="O4572" s="4" t="n">
        <f aca="false">L4572-M4572-N4572</f>
        <v>5742.312</v>
      </c>
      <c r="P4572" s="16" t="n">
        <f aca="false">IF(L4572&gt;0,O4572/L4572,"")</f>
        <v>0.4</v>
      </c>
    </row>
    <row r="4573" customFormat="false" ht="15" hidden="false" customHeight="false" outlineLevel="0" collapsed="false">
      <c r="A4573" s="2" t="str">
        <f aca="false">RAW_DATA!A4569</f>
        <v>ORD-104568</v>
      </c>
      <c r="B4573" s="2" t="str">
        <f aca="false">RAW_DATA!B4569</f>
        <v>CUST-5472</v>
      </c>
      <c r="C4573" s="2" t="str">
        <f aca="false">RAW_DATA!C4569</f>
        <v>Women</v>
      </c>
      <c r="D4573" s="2" t="str">
        <f aca="false">RAW_DATA!D4569</f>
        <v>WOM-JEANS-001</v>
      </c>
      <c r="E4573" s="14" t="str">
        <f aca="false">RAW_DATA!E4569</f>
        <v>2024-07-30</v>
      </c>
      <c r="F4573" s="14" t="str">
        <f aca="false">RAW_DATA!F4569</f>
        <v>2024-08-05</v>
      </c>
      <c r="G4573" s="2" t="str">
        <f aca="false">RAW_DATA!G4569</f>
        <v>Sudurpashchim</v>
      </c>
      <c r="H4573" s="4" t="n">
        <f aca="false">RAW_DATA!H4569</f>
        <v>13367.15</v>
      </c>
      <c r="I4573" s="5" t="n">
        <f aca="false">RAW_DATA!I4569</f>
        <v>15</v>
      </c>
      <c r="J4573" s="2" t="str">
        <f aca="false">RAW_DATA!J4569</f>
        <v>No</v>
      </c>
      <c r="K4573" s="15" t="n">
        <f aca="false">IF(AND(F4573&lt;&gt;"",E4573&lt;&gt;""),DATEVALUE(F4573)-DATEVALUE(E4573),"")</f>
        <v>6</v>
      </c>
      <c r="L4573" s="4" t="n">
        <f aca="false">H4573*(1-I4573/100)</f>
        <v>11362.0775</v>
      </c>
      <c r="M4573" s="4" t="n">
        <f aca="false">H4573*CALCULATIONS!$B$2</f>
        <v>8020.29</v>
      </c>
      <c r="N4573" s="4" t="n">
        <f aca="false">IF(J4573="Yes",H4573*CALCULATIONS!$B$3,0)</f>
        <v>0</v>
      </c>
      <c r="O4573" s="4" t="n">
        <f aca="false">L4573-M4573-N4573</f>
        <v>3341.7875</v>
      </c>
      <c r="P4573" s="16" t="n">
        <f aca="false">IF(L4573&gt;0,O4573/L4573,"")</f>
        <v>0.294117647058824</v>
      </c>
    </row>
    <row r="4574" customFormat="false" ht="15" hidden="false" customHeight="false" outlineLevel="0" collapsed="false">
      <c r="A4574" s="2" t="str">
        <f aca="false">RAW_DATA!A4570</f>
        <v>ORD-104569</v>
      </c>
      <c r="B4574" s="2" t="str">
        <f aca="false">RAW_DATA!B4570</f>
        <v>CUST-7933</v>
      </c>
      <c r="C4574" s="2" t="str">
        <f aca="false">RAW_DATA!C4570</f>
        <v>Women</v>
      </c>
      <c r="D4574" s="2" t="str">
        <f aca="false">RAW_DATA!D4570</f>
        <v>WOM-SAREE-001</v>
      </c>
      <c r="E4574" s="14" t="str">
        <f aca="false">RAW_DATA!E4570</f>
        <v>2024-05-28</v>
      </c>
      <c r="F4574" s="14" t="str">
        <f aca="false">RAW_DATA!F4570</f>
        <v>2024-06-05</v>
      </c>
      <c r="G4574" s="2" t="str">
        <f aca="false">RAW_DATA!G4570</f>
        <v>Madhesh</v>
      </c>
      <c r="H4574" s="4" t="n">
        <f aca="false">RAW_DATA!H4570</f>
        <v>14068.12</v>
      </c>
      <c r="I4574" s="5" t="n">
        <f aca="false">RAW_DATA!I4570</f>
        <v>30</v>
      </c>
      <c r="J4574" s="2" t="str">
        <f aca="false">RAW_DATA!J4570</f>
        <v>No</v>
      </c>
      <c r="K4574" s="15" t="n">
        <f aca="false">IF(AND(F4574&lt;&gt;"",E4574&lt;&gt;""),DATEVALUE(F4574)-DATEVALUE(E4574),"")</f>
        <v>8</v>
      </c>
      <c r="L4574" s="4" t="n">
        <f aca="false">H4574*(1-I4574/100)</f>
        <v>9847.684</v>
      </c>
      <c r="M4574" s="4" t="n">
        <f aca="false">H4574*CALCULATIONS!$B$2</f>
        <v>8440.872</v>
      </c>
      <c r="N4574" s="4" t="n">
        <f aca="false">IF(J4574="Yes",H4574*CALCULATIONS!$B$3,0)</f>
        <v>0</v>
      </c>
      <c r="O4574" s="4" t="n">
        <f aca="false">L4574-M4574-N4574</f>
        <v>1406.812</v>
      </c>
      <c r="P4574" s="16" t="n">
        <f aca="false">IF(L4574&gt;0,O4574/L4574,"")</f>
        <v>0.142857142857143</v>
      </c>
    </row>
    <row r="4575" customFormat="false" ht="15" hidden="false" customHeight="false" outlineLevel="0" collapsed="false">
      <c r="A4575" s="2" t="str">
        <f aca="false">RAW_DATA!A4571</f>
        <v>ORD-104570</v>
      </c>
      <c r="B4575" s="2" t="str">
        <f aca="false">RAW_DATA!B4571</f>
        <v>CUST-7090</v>
      </c>
      <c r="C4575" s="2" t="str">
        <f aca="false">RAW_DATA!C4571</f>
        <v>Women</v>
      </c>
      <c r="D4575" s="2" t="str">
        <f aca="false">RAW_DATA!D4571</f>
        <v>WOM-TOP-001</v>
      </c>
      <c r="E4575" s="14" t="str">
        <f aca="false">RAW_DATA!E4571</f>
        <v>2024-03-19</v>
      </c>
      <c r="F4575" s="14" t="str">
        <f aca="false">RAW_DATA!F4571</f>
        <v>2024-03-23</v>
      </c>
      <c r="G4575" s="2" t="str">
        <f aca="false">RAW_DATA!G4571</f>
        <v>Lumbini</v>
      </c>
      <c r="H4575" s="4" t="n">
        <f aca="false">RAW_DATA!H4571</f>
        <v>1231.06</v>
      </c>
      <c r="I4575" s="5" t="n">
        <f aca="false">RAW_DATA!I4571</f>
        <v>25</v>
      </c>
      <c r="J4575" s="2" t="str">
        <f aca="false">RAW_DATA!J4571</f>
        <v>No</v>
      </c>
      <c r="K4575" s="15" t="n">
        <f aca="false">IF(AND(F4575&lt;&gt;"",E4575&lt;&gt;""),DATEVALUE(F4575)-DATEVALUE(E4575),"")</f>
        <v>4</v>
      </c>
      <c r="L4575" s="4" t="n">
        <f aca="false">H4575*(1-I4575/100)</f>
        <v>923.295</v>
      </c>
      <c r="M4575" s="4" t="n">
        <f aca="false">H4575*CALCULATIONS!$B$2</f>
        <v>738.636</v>
      </c>
      <c r="N4575" s="4" t="n">
        <f aca="false">IF(J4575="Yes",H4575*CALCULATIONS!$B$3,0)</f>
        <v>0</v>
      </c>
      <c r="O4575" s="4" t="n">
        <f aca="false">L4575-M4575-N4575</f>
        <v>184.659</v>
      </c>
      <c r="P4575" s="16" t="n">
        <f aca="false">IF(L4575&gt;0,O4575/L4575,"")</f>
        <v>0.2</v>
      </c>
    </row>
    <row r="4576" customFormat="false" ht="15" hidden="false" customHeight="false" outlineLevel="0" collapsed="false">
      <c r="A4576" s="2" t="str">
        <f aca="false">RAW_DATA!A4572</f>
        <v>ORD-104571</v>
      </c>
      <c r="B4576" s="2" t="str">
        <f aca="false">RAW_DATA!B4572</f>
        <v>CUST-1172</v>
      </c>
      <c r="C4576" s="2" t="str">
        <f aca="false">RAW_DATA!C4572</f>
        <v>Women</v>
      </c>
      <c r="D4576" s="2" t="str">
        <f aca="false">RAW_DATA!D4572</f>
        <v>WOM-BLOUSE-001</v>
      </c>
      <c r="E4576" s="14" t="str">
        <f aca="false">RAW_DATA!E4572</f>
        <v>2024-07-13</v>
      </c>
      <c r="F4576" s="14" t="str">
        <f aca="false">RAW_DATA!F4572</f>
        <v>2024-07-18</v>
      </c>
      <c r="G4576" s="2" t="str">
        <f aca="false">RAW_DATA!G4572</f>
        <v>Madhesh</v>
      </c>
      <c r="H4576" s="4" t="n">
        <f aca="false">RAW_DATA!H4572</f>
        <v>11050.88</v>
      </c>
      <c r="I4576" s="5" t="n">
        <f aca="false">RAW_DATA!I4572</f>
        <v>15</v>
      </c>
      <c r="J4576" s="2" t="str">
        <f aca="false">RAW_DATA!J4572</f>
        <v>No</v>
      </c>
      <c r="K4576" s="15" t="n">
        <f aca="false">IF(AND(F4576&lt;&gt;"",E4576&lt;&gt;""),DATEVALUE(F4576)-DATEVALUE(E4576),"")</f>
        <v>5</v>
      </c>
      <c r="L4576" s="4" t="n">
        <f aca="false">H4576*(1-I4576/100)</f>
        <v>9393.248</v>
      </c>
      <c r="M4576" s="4" t="n">
        <f aca="false">H4576*CALCULATIONS!$B$2</f>
        <v>6630.528</v>
      </c>
      <c r="N4576" s="4" t="n">
        <f aca="false">IF(J4576="Yes",H4576*CALCULATIONS!$B$3,0)</f>
        <v>0</v>
      </c>
      <c r="O4576" s="4" t="n">
        <f aca="false">L4576-M4576-N4576</f>
        <v>2762.72</v>
      </c>
      <c r="P4576" s="16" t="n">
        <f aca="false">IF(L4576&gt;0,O4576/L4576,"")</f>
        <v>0.294117647058824</v>
      </c>
    </row>
    <row r="4577" customFormat="false" ht="15" hidden="false" customHeight="false" outlineLevel="0" collapsed="false">
      <c r="A4577" s="2" t="str">
        <f aca="false">RAW_DATA!A4573</f>
        <v>ORD-104572</v>
      </c>
      <c r="B4577" s="2" t="str">
        <f aca="false">RAW_DATA!B4573</f>
        <v>CUST-5874</v>
      </c>
      <c r="C4577" s="2" t="str">
        <f aca="false">RAW_DATA!C4573</f>
        <v>Women</v>
      </c>
      <c r="D4577" s="2" t="str">
        <f aca="false">RAW_DATA!D4573</f>
        <v>WOM-CARDIGAN-001</v>
      </c>
      <c r="E4577" s="14" t="str">
        <f aca="false">RAW_DATA!E4573</f>
        <v>2024-09-12</v>
      </c>
      <c r="F4577" s="14" t="str">
        <f aca="false">RAW_DATA!F4573</f>
        <v>2024-09-15</v>
      </c>
      <c r="G4577" s="2" t="str">
        <f aca="false">RAW_DATA!G4573</f>
        <v>Lumbini</v>
      </c>
      <c r="H4577" s="4" t="n">
        <f aca="false">RAW_DATA!H4573</f>
        <v>1303.11</v>
      </c>
      <c r="I4577" s="5" t="n">
        <f aca="false">RAW_DATA!I4573</f>
        <v>25</v>
      </c>
      <c r="J4577" s="2" t="str">
        <f aca="false">RAW_DATA!J4573</f>
        <v>No</v>
      </c>
      <c r="K4577" s="15" t="n">
        <f aca="false">IF(AND(F4577&lt;&gt;"",E4577&lt;&gt;""),DATEVALUE(F4577)-DATEVALUE(E4577),"")</f>
        <v>3</v>
      </c>
      <c r="L4577" s="4" t="n">
        <f aca="false">H4577*(1-I4577/100)</f>
        <v>977.3325</v>
      </c>
      <c r="M4577" s="4" t="n">
        <f aca="false">H4577*CALCULATIONS!$B$2</f>
        <v>781.866</v>
      </c>
      <c r="N4577" s="4" t="n">
        <f aca="false">IF(J4577="Yes",H4577*CALCULATIONS!$B$3,0)</f>
        <v>0</v>
      </c>
      <c r="O4577" s="4" t="n">
        <f aca="false">L4577-M4577-N4577</f>
        <v>195.4665</v>
      </c>
      <c r="P4577" s="16" t="n">
        <f aca="false">IF(L4577&gt;0,O4577/L4577,"")</f>
        <v>0.2</v>
      </c>
    </row>
    <row r="4578" customFormat="false" ht="15" hidden="false" customHeight="false" outlineLevel="0" collapsed="false">
      <c r="A4578" s="2" t="str">
        <f aca="false">RAW_DATA!A4574</f>
        <v>ORD-104573</v>
      </c>
      <c r="B4578" s="2" t="str">
        <f aca="false">RAW_DATA!B4574</f>
        <v>CUST-7207</v>
      </c>
      <c r="C4578" s="2" t="str">
        <f aca="false">RAW_DATA!C4574</f>
        <v>Kids</v>
      </c>
      <c r="D4578" s="2" t="str">
        <f aca="false">RAW_DATA!D4574</f>
        <v>KID-SHORTS-001</v>
      </c>
      <c r="E4578" s="14" t="str">
        <f aca="false">RAW_DATA!E4574</f>
        <v>2024-12-13</v>
      </c>
      <c r="F4578" s="14" t="str">
        <f aca="false">RAW_DATA!F4574</f>
        <v>2024-12-27</v>
      </c>
      <c r="G4578" s="2" t="str">
        <f aca="false">RAW_DATA!G4574</f>
        <v>Bagmati</v>
      </c>
      <c r="H4578" s="4" t="n">
        <f aca="false">RAW_DATA!H4574</f>
        <v>6520.38</v>
      </c>
      <c r="I4578" s="5" t="n">
        <f aca="false">RAW_DATA!I4574</f>
        <v>25</v>
      </c>
      <c r="J4578" s="2" t="str">
        <f aca="false">RAW_DATA!J4574</f>
        <v>Yes</v>
      </c>
      <c r="K4578" s="15" t="n">
        <f aca="false">IF(AND(F4578&lt;&gt;"",E4578&lt;&gt;""),DATEVALUE(F4578)-DATEVALUE(E4578),"")</f>
        <v>14</v>
      </c>
      <c r="L4578" s="4" t="n">
        <f aca="false">H4578*(1-I4578/100)</f>
        <v>4890.285</v>
      </c>
      <c r="M4578" s="4" t="n">
        <f aca="false">H4578*CALCULATIONS!$B$2</f>
        <v>3912.228</v>
      </c>
      <c r="N4578" s="4" t="n">
        <f aca="false">IF(J4578="Yes",H4578*CALCULATIONS!$B$3,0)</f>
        <v>1304.076</v>
      </c>
      <c r="O4578" s="4" t="n">
        <f aca="false">L4578-M4578-N4578</f>
        <v>-326.019</v>
      </c>
      <c r="P4578" s="16" t="n">
        <f aca="false">IF(L4578&gt;0,O4578/L4578,"")</f>
        <v>-0.0666666666666667</v>
      </c>
    </row>
    <row r="4579" customFormat="false" ht="15" hidden="false" customHeight="false" outlineLevel="0" collapsed="false">
      <c r="A4579" s="2" t="str">
        <f aca="false">RAW_DATA!A4575</f>
        <v>ORD-104574</v>
      </c>
      <c r="B4579" s="2" t="str">
        <f aca="false">RAW_DATA!B4575</f>
        <v>CUST-2758</v>
      </c>
      <c r="C4579" s="2" t="str">
        <f aca="false">RAW_DATA!C4575</f>
        <v>Men</v>
      </c>
      <c r="D4579" s="2" t="str">
        <f aca="false">RAW_DATA!D4575</f>
        <v>MEN-KURTA-001</v>
      </c>
      <c r="E4579" s="14" t="str">
        <f aca="false">RAW_DATA!E4575</f>
        <v>2024-12-02</v>
      </c>
      <c r="F4579" s="14" t="str">
        <f aca="false">RAW_DATA!F4575</f>
        <v>2024-12-07</v>
      </c>
      <c r="G4579" s="2" t="str">
        <f aca="false">RAW_DATA!G4575</f>
        <v>Lumbini</v>
      </c>
      <c r="H4579" s="4" t="n">
        <f aca="false">RAW_DATA!H4575</f>
        <v>9308.66</v>
      </c>
      <c r="I4579" s="5" t="n">
        <f aca="false">RAW_DATA!I4575</f>
        <v>30</v>
      </c>
      <c r="J4579" s="2" t="str">
        <f aca="false">RAW_DATA!J4575</f>
        <v>No</v>
      </c>
      <c r="K4579" s="15" t="n">
        <f aca="false">IF(AND(F4579&lt;&gt;"",E4579&lt;&gt;""),DATEVALUE(F4579)-DATEVALUE(E4579),"")</f>
        <v>5</v>
      </c>
      <c r="L4579" s="4" t="n">
        <f aca="false">H4579*(1-I4579/100)</f>
        <v>6516.062</v>
      </c>
      <c r="M4579" s="4" t="n">
        <f aca="false">H4579*CALCULATIONS!$B$2</f>
        <v>5585.196</v>
      </c>
      <c r="N4579" s="4" t="n">
        <f aca="false">IF(J4579="Yes",H4579*CALCULATIONS!$B$3,0)</f>
        <v>0</v>
      </c>
      <c r="O4579" s="4" t="n">
        <f aca="false">L4579-M4579-N4579</f>
        <v>930.866</v>
      </c>
      <c r="P4579" s="16" t="n">
        <f aca="false">IF(L4579&gt;0,O4579/L4579,"")</f>
        <v>0.142857142857143</v>
      </c>
    </row>
    <row r="4580" customFormat="false" ht="15" hidden="false" customHeight="false" outlineLevel="0" collapsed="false">
      <c r="A4580" s="2" t="str">
        <f aca="false">RAW_DATA!A4576</f>
        <v>ORD-104575</v>
      </c>
      <c r="B4580" s="2" t="str">
        <f aca="false">RAW_DATA!B4576</f>
        <v>CUST-1626</v>
      </c>
      <c r="C4580" s="2" t="str">
        <f aca="false">RAW_DATA!C4576</f>
        <v>Women</v>
      </c>
      <c r="D4580" s="2" t="str">
        <f aca="false">RAW_DATA!D4576</f>
        <v>WOM-LEHENGA-001</v>
      </c>
      <c r="E4580" s="14" t="str">
        <f aca="false">RAW_DATA!E4576</f>
        <v>2024-12-23</v>
      </c>
      <c r="F4580" s="14" t="str">
        <f aca="false">RAW_DATA!F4576</f>
        <v>2024-12-27</v>
      </c>
      <c r="G4580" s="2" t="str">
        <f aca="false">RAW_DATA!G4576</f>
        <v>Bagmati</v>
      </c>
      <c r="H4580" s="4" t="n">
        <f aca="false">RAW_DATA!H4576</f>
        <v>5339.31</v>
      </c>
      <c r="I4580" s="5" t="n">
        <f aca="false">RAW_DATA!I4576</f>
        <v>15</v>
      </c>
      <c r="J4580" s="2" t="str">
        <f aca="false">RAW_DATA!J4576</f>
        <v>No</v>
      </c>
      <c r="K4580" s="15" t="n">
        <f aca="false">IF(AND(F4580&lt;&gt;"",E4580&lt;&gt;""),DATEVALUE(F4580)-DATEVALUE(E4580),"")</f>
        <v>4</v>
      </c>
      <c r="L4580" s="4" t="n">
        <f aca="false">H4580*(1-I4580/100)</f>
        <v>4538.4135</v>
      </c>
      <c r="M4580" s="4" t="n">
        <f aca="false">H4580*CALCULATIONS!$B$2</f>
        <v>3203.586</v>
      </c>
      <c r="N4580" s="4" t="n">
        <f aca="false">IF(J4580="Yes",H4580*CALCULATIONS!$B$3,0)</f>
        <v>0</v>
      </c>
      <c r="O4580" s="4" t="n">
        <f aca="false">L4580-M4580-N4580</f>
        <v>1334.8275</v>
      </c>
      <c r="P4580" s="16" t="n">
        <f aca="false">IF(L4580&gt;0,O4580/L4580,"")</f>
        <v>0.294117647058824</v>
      </c>
    </row>
    <row r="4581" customFormat="false" ht="15" hidden="false" customHeight="false" outlineLevel="0" collapsed="false">
      <c r="A4581" s="2" t="str">
        <f aca="false">RAW_DATA!A4577</f>
        <v>ORD-104576</v>
      </c>
      <c r="B4581" s="2" t="str">
        <f aca="false">RAW_DATA!B4577</f>
        <v>CUST-7453</v>
      </c>
      <c r="C4581" s="2" t="str">
        <f aca="false">RAW_DATA!C4577</f>
        <v>Women</v>
      </c>
      <c r="D4581" s="2" t="str">
        <f aca="false">RAW_DATA!D4577</f>
        <v>WOM-SAREE-001</v>
      </c>
      <c r="E4581" s="14" t="str">
        <f aca="false">RAW_DATA!E4577</f>
        <v>2024-07-24</v>
      </c>
      <c r="F4581" s="14" t="str">
        <f aca="false">RAW_DATA!F4577</f>
        <v>2024-07-27</v>
      </c>
      <c r="G4581" s="2" t="str">
        <f aca="false">RAW_DATA!G4577</f>
        <v>Gandaki</v>
      </c>
      <c r="H4581" s="4" t="n">
        <f aca="false">RAW_DATA!H4577</f>
        <v>5384.97</v>
      </c>
      <c r="I4581" s="5" t="n">
        <f aca="false">RAW_DATA!I4577</f>
        <v>30</v>
      </c>
      <c r="J4581" s="2" t="str">
        <f aca="false">RAW_DATA!J4577</f>
        <v>Yes</v>
      </c>
      <c r="K4581" s="15" t="n">
        <f aca="false">IF(AND(F4581&lt;&gt;"",E4581&lt;&gt;""),DATEVALUE(F4581)-DATEVALUE(E4581),"")</f>
        <v>3</v>
      </c>
      <c r="L4581" s="4" t="n">
        <f aca="false">H4581*(1-I4581/100)</f>
        <v>3769.479</v>
      </c>
      <c r="M4581" s="4" t="n">
        <f aca="false">H4581*CALCULATIONS!$B$2</f>
        <v>3230.982</v>
      </c>
      <c r="N4581" s="4" t="n">
        <f aca="false">IF(J4581="Yes",H4581*CALCULATIONS!$B$3,0)</f>
        <v>1076.994</v>
      </c>
      <c r="O4581" s="4" t="n">
        <f aca="false">L4581-M4581-N4581</f>
        <v>-538.497</v>
      </c>
      <c r="P4581" s="16" t="n">
        <f aca="false">IF(L4581&gt;0,O4581/L4581,"")</f>
        <v>-0.142857142857143</v>
      </c>
    </row>
    <row r="4582" customFormat="false" ht="15" hidden="false" customHeight="false" outlineLevel="0" collapsed="false">
      <c r="A4582" s="2" t="str">
        <f aca="false">RAW_DATA!A4578</f>
        <v>ORD-104577</v>
      </c>
      <c r="B4582" s="2" t="str">
        <f aca="false">RAW_DATA!B4578</f>
        <v>CUST-5243</v>
      </c>
      <c r="C4582" s="2" t="str">
        <f aca="false">RAW_DATA!C4578</f>
        <v>Men</v>
      </c>
      <c r="D4582" s="2" t="str">
        <f aca="false">RAW_DATA!D4578</f>
        <v>MEN-JEANS-001</v>
      </c>
      <c r="E4582" s="14" t="str">
        <f aca="false">RAW_DATA!E4578</f>
        <v>2024-01-28</v>
      </c>
      <c r="F4582" s="14" t="str">
        <f aca="false">RAW_DATA!F4578</f>
        <v>2024-02-02</v>
      </c>
      <c r="G4582" s="2" t="str">
        <f aca="false">RAW_DATA!G4578</f>
        <v>Lumbini</v>
      </c>
      <c r="H4582" s="4" t="n">
        <f aca="false">RAW_DATA!H4578</f>
        <v>11991.86</v>
      </c>
      <c r="I4582" s="5" t="n">
        <f aca="false">RAW_DATA!I4578</f>
        <v>0</v>
      </c>
      <c r="J4582" s="2" t="str">
        <f aca="false">RAW_DATA!J4578</f>
        <v>Yes</v>
      </c>
      <c r="K4582" s="15" t="n">
        <f aca="false">IF(AND(F4582&lt;&gt;"",E4582&lt;&gt;""),DATEVALUE(F4582)-DATEVALUE(E4582),"")</f>
        <v>5</v>
      </c>
      <c r="L4582" s="4" t="n">
        <f aca="false">H4582*(1-I4582/100)</f>
        <v>11991.86</v>
      </c>
      <c r="M4582" s="4" t="n">
        <f aca="false">H4582*CALCULATIONS!$B$2</f>
        <v>7195.116</v>
      </c>
      <c r="N4582" s="4" t="n">
        <f aca="false">IF(J4582="Yes",H4582*CALCULATIONS!$B$3,0)</f>
        <v>2398.372</v>
      </c>
      <c r="O4582" s="4" t="n">
        <f aca="false">L4582-M4582-N4582</f>
        <v>2398.372</v>
      </c>
      <c r="P4582" s="16" t="n">
        <f aca="false">IF(L4582&gt;0,O4582/L4582,"")</f>
        <v>0.2</v>
      </c>
    </row>
    <row r="4583" customFormat="false" ht="15" hidden="false" customHeight="false" outlineLevel="0" collapsed="false">
      <c r="A4583" s="2" t="str">
        <f aca="false">RAW_DATA!A4579</f>
        <v>ORD-104578</v>
      </c>
      <c r="B4583" s="2" t="str">
        <f aca="false">RAW_DATA!B4579</f>
        <v>CUST-5922</v>
      </c>
      <c r="C4583" s="2" t="str">
        <f aca="false">RAW_DATA!C4579</f>
        <v>Men</v>
      </c>
      <c r="D4583" s="2" t="str">
        <f aca="false">RAW_DATA!D4579</f>
        <v>MEN-CHINO-001</v>
      </c>
      <c r="E4583" s="14" t="str">
        <f aca="false">RAW_DATA!E4579</f>
        <v>2024-12-30</v>
      </c>
      <c r="F4583" s="14" t="str">
        <f aca="false">RAW_DATA!F4579</f>
        <v>2025-01-08</v>
      </c>
      <c r="G4583" s="2" t="str">
        <f aca="false">RAW_DATA!G4579</f>
        <v>Madhesh</v>
      </c>
      <c r="H4583" s="4" t="n">
        <f aca="false">RAW_DATA!H4579</f>
        <v>14493.29</v>
      </c>
      <c r="I4583" s="5" t="n">
        <f aca="false">RAW_DATA!I4579</f>
        <v>25</v>
      </c>
      <c r="J4583" s="2" t="str">
        <f aca="false">RAW_DATA!J4579</f>
        <v>Yes</v>
      </c>
      <c r="K4583" s="15" t="n">
        <f aca="false">IF(AND(F4583&lt;&gt;"",E4583&lt;&gt;""),DATEVALUE(F4583)-DATEVALUE(E4583),"")</f>
        <v>9</v>
      </c>
      <c r="L4583" s="4" t="n">
        <f aca="false">H4583*(1-I4583/100)</f>
        <v>10869.9675</v>
      </c>
      <c r="M4583" s="4" t="n">
        <f aca="false">H4583*CALCULATIONS!$B$2</f>
        <v>8695.974</v>
      </c>
      <c r="N4583" s="4" t="n">
        <f aca="false">IF(J4583="Yes",H4583*CALCULATIONS!$B$3,0)</f>
        <v>2898.658</v>
      </c>
      <c r="O4583" s="4" t="n">
        <f aca="false">L4583-M4583-N4583</f>
        <v>-724.6645</v>
      </c>
      <c r="P4583" s="16" t="n">
        <f aca="false">IF(L4583&gt;0,O4583/L4583,"")</f>
        <v>-0.0666666666666667</v>
      </c>
    </row>
    <row r="4584" customFormat="false" ht="15" hidden="false" customHeight="false" outlineLevel="0" collapsed="false">
      <c r="A4584" s="2" t="str">
        <f aca="false">RAW_DATA!A4580</f>
        <v>ORD-104579</v>
      </c>
      <c r="B4584" s="2" t="str">
        <f aca="false">RAW_DATA!B4580</f>
        <v>CUST-4201</v>
      </c>
      <c r="C4584" s="2" t="str">
        <f aca="false">RAW_DATA!C4580</f>
        <v>Kids</v>
      </c>
      <c r="D4584" s="2" t="str">
        <f aca="false">RAW_DATA!D4580</f>
        <v>KID-ONESIE-001</v>
      </c>
      <c r="E4584" s="14" t="str">
        <f aca="false">RAW_DATA!E4580</f>
        <v>2024-07-05</v>
      </c>
      <c r="F4584" s="14" t="str">
        <f aca="false">RAW_DATA!F4580</f>
        <v>2024-07-13</v>
      </c>
      <c r="G4584" s="2" t="str">
        <f aca="false">RAW_DATA!G4580</f>
        <v>Bagmati</v>
      </c>
      <c r="H4584" s="4" t="n">
        <f aca="false">RAW_DATA!H4580</f>
        <v>11242.99</v>
      </c>
      <c r="I4584" s="5" t="n">
        <f aca="false">RAW_DATA!I4580</f>
        <v>5</v>
      </c>
      <c r="J4584" s="2" t="str">
        <f aca="false">RAW_DATA!J4580</f>
        <v>No</v>
      </c>
      <c r="K4584" s="15" t="n">
        <f aca="false">IF(AND(F4584&lt;&gt;"",E4584&lt;&gt;""),DATEVALUE(F4584)-DATEVALUE(E4584),"")</f>
        <v>8</v>
      </c>
      <c r="L4584" s="4" t="n">
        <f aca="false">H4584*(1-I4584/100)</f>
        <v>10680.8405</v>
      </c>
      <c r="M4584" s="4" t="n">
        <f aca="false">H4584*CALCULATIONS!$B$2</f>
        <v>6745.794</v>
      </c>
      <c r="N4584" s="4" t="n">
        <f aca="false">IF(J4584="Yes",H4584*CALCULATIONS!$B$3,0)</f>
        <v>0</v>
      </c>
      <c r="O4584" s="4" t="n">
        <f aca="false">L4584-M4584-N4584</f>
        <v>3935.0465</v>
      </c>
      <c r="P4584" s="16" t="n">
        <f aca="false">IF(L4584&gt;0,O4584/L4584,"")</f>
        <v>0.368421052631579</v>
      </c>
    </row>
    <row r="4585" customFormat="false" ht="15" hidden="false" customHeight="false" outlineLevel="0" collapsed="false">
      <c r="A4585" s="2" t="str">
        <f aca="false">RAW_DATA!A4581</f>
        <v>ORD-104580</v>
      </c>
      <c r="B4585" s="2" t="str">
        <f aca="false">RAW_DATA!B4581</f>
        <v>CUST-8909</v>
      </c>
      <c r="C4585" s="2" t="str">
        <f aca="false">RAW_DATA!C4581</f>
        <v>Kids</v>
      </c>
      <c r="D4585" s="2" t="str">
        <f aca="false">RAW_DATA!D4581</f>
        <v>KID-HOODIE-001</v>
      </c>
      <c r="E4585" s="14" t="str">
        <f aca="false">RAW_DATA!E4581</f>
        <v>2024-11-05</v>
      </c>
      <c r="F4585" s="14" t="str">
        <f aca="false">RAW_DATA!F4581</f>
        <v>2024-11-10</v>
      </c>
      <c r="G4585" s="2" t="str">
        <f aca="false">RAW_DATA!G4581</f>
        <v>Lumbini</v>
      </c>
      <c r="H4585" s="4" t="n">
        <f aca="false">RAW_DATA!H4581</f>
        <v>9649.47</v>
      </c>
      <c r="I4585" s="5" t="n">
        <f aca="false">RAW_DATA!I4581</f>
        <v>25</v>
      </c>
      <c r="J4585" s="2" t="str">
        <f aca="false">RAW_DATA!J4581</f>
        <v>No</v>
      </c>
      <c r="K4585" s="15" t="n">
        <f aca="false">IF(AND(F4585&lt;&gt;"",E4585&lt;&gt;""),DATEVALUE(F4585)-DATEVALUE(E4585),"")</f>
        <v>5</v>
      </c>
      <c r="L4585" s="4" t="n">
        <f aca="false">H4585*(1-I4585/100)</f>
        <v>7237.1025</v>
      </c>
      <c r="M4585" s="4" t="n">
        <f aca="false">H4585*CALCULATIONS!$B$2</f>
        <v>5789.682</v>
      </c>
      <c r="N4585" s="4" t="n">
        <f aca="false">IF(J4585="Yes",H4585*CALCULATIONS!$B$3,0)</f>
        <v>0</v>
      </c>
      <c r="O4585" s="4" t="n">
        <f aca="false">L4585-M4585-N4585</f>
        <v>1447.4205</v>
      </c>
      <c r="P4585" s="16" t="n">
        <f aca="false">IF(L4585&gt;0,O4585/L4585,"")</f>
        <v>0.2</v>
      </c>
    </row>
    <row r="4586" customFormat="false" ht="15" hidden="false" customHeight="false" outlineLevel="0" collapsed="false">
      <c r="A4586" s="2" t="str">
        <f aca="false">RAW_DATA!A4582</f>
        <v>ORD-104581</v>
      </c>
      <c r="B4586" s="2" t="str">
        <f aca="false">RAW_DATA!B4582</f>
        <v>CUST-2002</v>
      </c>
      <c r="C4586" s="2" t="str">
        <f aca="false">RAW_DATA!C4582</f>
        <v>Kids</v>
      </c>
      <c r="D4586" s="2" t="str">
        <f aca="false">RAW_DATA!D4582</f>
        <v>KID-JEANS-001</v>
      </c>
      <c r="E4586" s="14" t="str">
        <f aca="false">RAW_DATA!E4582</f>
        <v>2024-10-05</v>
      </c>
      <c r="F4586" s="14" t="str">
        <f aca="false">RAW_DATA!F4582</f>
        <v>2024-10-10</v>
      </c>
      <c r="G4586" s="2" t="str">
        <f aca="false">RAW_DATA!G4582</f>
        <v>Lumbini</v>
      </c>
      <c r="H4586" s="4" t="n">
        <f aca="false">RAW_DATA!H4582</f>
        <v>5095.09</v>
      </c>
      <c r="I4586" s="5" t="n">
        <f aca="false">RAW_DATA!I4582</f>
        <v>20</v>
      </c>
      <c r="J4586" s="2" t="str">
        <f aca="false">RAW_DATA!J4582</f>
        <v>No</v>
      </c>
      <c r="K4586" s="15" t="n">
        <f aca="false">IF(AND(F4586&lt;&gt;"",E4586&lt;&gt;""),DATEVALUE(F4586)-DATEVALUE(E4586),"")</f>
        <v>5</v>
      </c>
      <c r="L4586" s="4" t="n">
        <f aca="false">H4586*(1-I4586/100)</f>
        <v>4076.072</v>
      </c>
      <c r="M4586" s="4" t="n">
        <f aca="false">H4586*CALCULATIONS!$B$2</f>
        <v>3057.054</v>
      </c>
      <c r="N4586" s="4" t="n">
        <f aca="false">IF(J4586="Yes",H4586*CALCULATIONS!$B$3,0)</f>
        <v>0</v>
      </c>
      <c r="O4586" s="4" t="n">
        <f aca="false">L4586-M4586-N4586</f>
        <v>1019.018</v>
      </c>
      <c r="P4586" s="16" t="n">
        <f aca="false">IF(L4586&gt;0,O4586/L4586,"")</f>
        <v>0.25</v>
      </c>
    </row>
    <row r="4587" customFormat="false" ht="15" hidden="false" customHeight="false" outlineLevel="0" collapsed="false">
      <c r="A4587" s="2" t="str">
        <f aca="false">RAW_DATA!A4583</f>
        <v>ORD-104582</v>
      </c>
      <c r="B4587" s="2" t="str">
        <f aca="false">RAW_DATA!B4583</f>
        <v>CUST-7294</v>
      </c>
      <c r="C4587" s="2" t="str">
        <f aca="false">RAW_DATA!C4583</f>
        <v>Men</v>
      </c>
      <c r="D4587" s="2" t="str">
        <f aca="false">RAW_DATA!D4583</f>
        <v>MEN-JACKET-001</v>
      </c>
      <c r="E4587" s="14" t="str">
        <f aca="false">RAW_DATA!E4583</f>
        <v>2024-01-19</v>
      </c>
      <c r="F4587" s="14" t="str">
        <f aca="false">RAW_DATA!F4583</f>
        <v>2024-01-24</v>
      </c>
      <c r="G4587" s="2" t="str">
        <f aca="false">RAW_DATA!G4583</f>
        <v>Gandaki</v>
      </c>
      <c r="H4587" s="4" t="n">
        <f aca="false">RAW_DATA!H4583</f>
        <v>10856.3</v>
      </c>
      <c r="I4587" s="5" t="n">
        <f aca="false">RAW_DATA!I4583</f>
        <v>20</v>
      </c>
      <c r="J4587" s="2" t="str">
        <f aca="false">RAW_DATA!J4583</f>
        <v>No</v>
      </c>
      <c r="K4587" s="15" t="n">
        <f aca="false">IF(AND(F4587&lt;&gt;"",E4587&lt;&gt;""),DATEVALUE(F4587)-DATEVALUE(E4587),"")</f>
        <v>5</v>
      </c>
      <c r="L4587" s="4" t="n">
        <f aca="false">H4587*(1-I4587/100)</f>
        <v>8685.04</v>
      </c>
      <c r="M4587" s="4" t="n">
        <f aca="false">H4587*CALCULATIONS!$B$2</f>
        <v>6513.78</v>
      </c>
      <c r="N4587" s="4" t="n">
        <f aca="false">IF(J4587="Yes",H4587*CALCULATIONS!$B$3,0)</f>
        <v>0</v>
      </c>
      <c r="O4587" s="4" t="n">
        <f aca="false">L4587-M4587-N4587</f>
        <v>2171.26</v>
      </c>
      <c r="P4587" s="16" t="n">
        <f aca="false">IF(L4587&gt;0,O4587/L4587,"")</f>
        <v>0.25</v>
      </c>
    </row>
    <row r="4588" customFormat="false" ht="15" hidden="false" customHeight="false" outlineLevel="0" collapsed="false">
      <c r="A4588" s="2" t="str">
        <f aca="false">RAW_DATA!A4584</f>
        <v>ORD-104583</v>
      </c>
      <c r="B4588" s="2" t="str">
        <f aca="false">RAW_DATA!B4584</f>
        <v>CUST-8835</v>
      </c>
      <c r="C4588" s="2" t="str">
        <f aca="false">RAW_DATA!C4584</f>
        <v>Women</v>
      </c>
      <c r="D4588" s="2" t="str">
        <f aca="false">RAW_DATA!D4584</f>
        <v>WOM-SCARF-001</v>
      </c>
      <c r="E4588" s="14" t="str">
        <f aca="false">RAW_DATA!E4584</f>
        <v>2024-10-08</v>
      </c>
      <c r="F4588" s="14" t="str">
        <f aca="false">RAW_DATA!F4584</f>
        <v>2024-10-11</v>
      </c>
      <c r="G4588" s="2" t="str">
        <f aca="false">RAW_DATA!G4584</f>
        <v>Sudurpashchim</v>
      </c>
      <c r="H4588" s="4" t="n">
        <f aca="false">RAW_DATA!H4584</f>
        <v>4740.4</v>
      </c>
      <c r="I4588" s="5" t="n">
        <f aca="false">RAW_DATA!I4584</f>
        <v>10</v>
      </c>
      <c r="J4588" s="2" t="str">
        <f aca="false">RAW_DATA!J4584</f>
        <v>No</v>
      </c>
      <c r="K4588" s="15" t="n">
        <f aca="false">IF(AND(F4588&lt;&gt;"",E4588&lt;&gt;""),DATEVALUE(F4588)-DATEVALUE(E4588),"")</f>
        <v>3</v>
      </c>
      <c r="L4588" s="4" t="n">
        <f aca="false">H4588*(1-I4588/100)</f>
        <v>4266.36</v>
      </c>
      <c r="M4588" s="4" t="n">
        <f aca="false">H4588*CALCULATIONS!$B$2</f>
        <v>2844.24</v>
      </c>
      <c r="N4588" s="4" t="n">
        <f aca="false">IF(J4588="Yes",H4588*CALCULATIONS!$B$3,0)</f>
        <v>0</v>
      </c>
      <c r="O4588" s="4" t="n">
        <f aca="false">L4588-M4588-N4588</f>
        <v>1422.12</v>
      </c>
      <c r="P4588" s="16" t="n">
        <f aca="false">IF(L4588&gt;0,O4588/L4588,"")</f>
        <v>0.333333333333333</v>
      </c>
    </row>
    <row r="4589" customFormat="false" ht="15" hidden="false" customHeight="false" outlineLevel="0" collapsed="false">
      <c r="A4589" s="2" t="str">
        <f aca="false">RAW_DATA!A4585</f>
        <v>ORD-104584</v>
      </c>
      <c r="B4589" s="2" t="str">
        <f aca="false">RAW_DATA!B4585</f>
        <v>CUST-9344</v>
      </c>
      <c r="C4589" s="2" t="str">
        <f aca="false">RAW_DATA!C4585</f>
        <v>Men</v>
      </c>
      <c r="D4589" s="2" t="str">
        <f aca="false">RAW_DATA!D4585</f>
        <v>MEN-JEANS-001</v>
      </c>
      <c r="E4589" s="14" t="str">
        <f aca="false">RAW_DATA!E4585</f>
        <v>2024-02-23</v>
      </c>
      <c r="F4589" s="14" t="str">
        <f aca="false">RAW_DATA!F4585</f>
        <v>2024-02-26</v>
      </c>
      <c r="G4589" s="2" t="str">
        <f aca="false">RAW_DATA!G4585</f>
        <v>Gandaki</v>
      </c>
      <c r="H4589" s="4" t="n">
        <f aca="false">RAW_DATA!H4585</f>
        <v>11750.99</v>
      </c>
      <c r="I4589" s="5" t="n">
        <f aca="false">RAW_DATA!I4585</f>
        <v>5</v>
      </c>
      <c r="J4589" s="2" t="str">
        <f aca="false">RAW_DATA!J4585</f>
        <v>Yes</v>
      </c>
      <c r="K4589" s="15" t="n">
        <f aca="false">IF(AND(F4589&lt;&gt;"",E4589&lt;&gt;""),DATEVALUE(F4589)-DATEVALUE(E4589),"")</f>
        <v>3</v>
      </c>
      <c r="L4589" s="4" t="n">
        <f aca="false">H4589*(1-I4589/100)</f>
        <v>11163.4405</v>
      </c>
      <c r="M4589" s="4" t="n">
        <f aca="false">H4589*CALCULATIONS!$B$2</f>
        <v>7050.594</v>
      </c>
      <c r="N4589" s="4" t="n">
        <f aca="false">IF(J4589="Yes",H4589*CALCULATIONS!$B$3,0)</f>
        <v>2350.198</v>
      </c>
      <c r="O4589" s="4" t="n">
        <f aca="false">L4589-M4589-N4589</f>
        <v>1762.6485</v>
      </c>
      <c r="P4589" s="16" t="n">
        <f aca="false">IF(L4589&gt;0,O4589/L4589,"")</f>
        <v>0.157894736842105</v>
      </c>
    </row>
    <row r="4590" customFormat="false" ht="15" hidden="false" customHeight="false" outlineLevel="0" collapsed="false">
      <c r="A4590" s="2" t="str">
        <f aca="false">RAW_DATA!A4586</f>
        <v>ORD-104585</v>
      </c>
      <c r="B4590" s="2" t="str">
        <f aca="false">RAW_DATA!B4586</f>
        <v>CUST-9777</v>
      </c>
      <c r="C4590" s="2" t="str">
        <f aca="false">RAW_DATA!C4586</f>
        <v>Women</v>
      </c>
      <c r="D4590" s="2" t="str">
        <f aca="false">RAW_DATA!D4586</f>
        <v>WOM-SUIT-001</v>
      </c>
      <c r="E4590" s="14" t="str">
        <f aca="false">RAW_DATA!E4586</f>
        <v>2024-02-02</v>
      </c>
      <c r="F4590" s="14" t="str">
        <f aca="false">RAW_DATA!F4586</f>
        <v>2024-02-06</v>
      </c>
      <c r="G4590" s="2" t="str">
        <f aca="false">RAW_DATA!G4586</f>
        <v>Karnali</v>
      </c>
      <c r="H4590" s="4" t="n">
        <f aca="false">RAW_DATA!H4586</f>
        <v>785.82</v>
      </c>
      <c r="I4590" s="5" t="n">
        <f aca="false">RAW_DATA!I4586</f>
        <v>15</v>
      </c>
      <c r="J4590" s="2" t="str">
        <f aca="false">RAW_DATA!J4586</f>
        <v>No</v>
      </c>
      <c r="K4590" s="15" t="n">
        <f aca="false">IF(AND(F4590&lt;&gt;"",E4590&lt;&gt;""),DATEVALUE(F4590)-DATEVALUE(E4590),"")</f>
        <v>4</v>
      </c>
      <c r="L4590" s="4" t="n">
        <f aca="false">H4590*(1-I4590/100)</f>
        <v>667.947</v>
      </c>
      <c r="M4590" s="4" t="n">
        <f aca="false">H4590*CALCULATIONS!$B$2</f>
        <v>471.492</v>
      </c>
      <c r="N4590" s="4" t="n">
        <f aca="false">IF(J4590="Yes",H4590*CALCULATIONS!$B$3,0)</f>
        <v>0</v>
      </c>
      <c r="O4590" s="4" t="n">
        <f aca="false">L4590-M4590-N4590</f>
        <v>196.455</v>
      </c>
      <c r="P4590" s="16" t="n">
        <f aca="false">IF(L4590&gt;0,O4590/L4590,"")</f>
        <v>0.294117647058824</v>
      </c>
    </row>
    <row r="4591" customFormat="false" ht="15" hidden="false" customHeight="false" outlineLevel="0" collapsed="false">
      <c r="A4591" s="2" t="str">
        <f aca="false">RAW_DATA!A4587</f>
        <v>ORD-104586</v>
      </c>
      <c r="B4591" s="2" t="str">
        <f aca="false">RAW_DATA!B4587</f>
        <v>CUST-3830</v>
      </c>
      <c r="C4591" s="2" t="str">
        <f aca="false">RAW_DATA!C4587</f>
        <v>Men</v>
      </c>
      <c r="D4591" s="2" t="str">
        <f aca="false">RAW_DATA!D4587</f>
        <v>MEN-SUIT-001</v>
      </c>
      <c r="E4591" s="14" t="str">
        <f aca="false">RAW_DATA!E4587</f>
        <v>2024-11-07</v>
      </c>
      <c r="F4591" s="14" t="str">
        <f aca="false">RAW_DATA!F4587</f>
        <v>2024-11-22</v>
      </c>
      <c r="G4591" s="2" t="str">
        <f aca="false">RAW_DATA!G4587</f>
        <v>Madhesh</v>
      </c>
      <c r="H4591" s="4" t="n">
        <f aca="false">RAW_DATA!H4587</f>
        <v>10551.23</v>
      </c>
      <c r="I4591" s="5" t="n">
        <f aca="false">RAW_DATA!I4587</f>
        <v>0</v>
      </c>
      <c r="J4591" s="2" t="str">
        <f aca="false">RAW_DATA!J4587</f>
        <v>No</v>
      </c>
      <c r="K4591" s="15" t="n">
        <f aca="false">IF(AND(F4591&lt;&gt;"",E4591&lt;&gt;""),DATEVALUE(F4591)-DATEVALUE(E4591),"")</f>
        <v>15</v>
      </c>
      <c r="L4591" s="4" t="n">
        <f aca="false">H4591*(1-I4591/100)</f>
        <v>10551.23</v>
      </c>
      <c r="M4591" s="4" t="n">
        <f aca="false">H4591*CALCULATIONS!$B$2</f>
        <v>6330.738</v>
      </c>
      <c r="N4591" s="4" t="n">
        <f aca="false">IF(J4591="Yes",H4591*CALCULATIONS!$B$3,0)</f>
        <v>0</v>
      </c>
      <c r="O4591" s="4" t="n">
        <f aca="false">L4591-M4591-N4591</f>
        <v>4220.492</v>
      </c>
      <c r="P4591" s="16" t="n">
        <f aca="false">IF(L4591&gt;0,O4591/L4591,"")</f>
        <v>0.4</v>
      </c>
    </row>
    <row r="4592" customFormat="false" ht="15" hidden="false" customHeight="false" outlineLevel="0" collapsed="false">
      <c r="A4592" s="2" t="str">
        <f aca="false">RAW_DATA!A4588</f>
        <v>ORD-104587</v>
      </c>
      <c r="B4592" s="2" t="str">
        <f aca="false">RAW_DATA!B4588</f>
        <v>CUST-6973</v>
      </c>
      <c r="C4592" s="2" t="str">
        <f aca="false">RAW_DATA!C4588</f>
        <v>Women</v>
      </c>
      <c r="D4592" s="2" t="str">
        <f aca="false">RAW_DATA!D4588</f>
        <v>WOM-BLOUSE-001</v>
      </c>
      <c r="E4592" s="14" t="str">
        <f aca="false">RAW_DATA!E4588</f>
        <v>2024-07-30</v>
      </c>
      <c r="F4592" s="14" t="str">
        <f aca="false">RAW_DATA!F4588</f>
        <v>2024-08-07</v>
      </c>
      <c r="G4592" s="2" t="str">
        <f aca="false">RAW_DATA!G4588</f>
        <v>Bagmati</v>
      </c>
      <c r="H4592" s="4" t="n">
        <f aca="false">RAW_DATA!H4588</f>
        <v>5621.31</v>
      </c>
      <c r="I4592" s="5" t="n">
        <f aca="false">RAW_DATA!I4588</f>
        <v>20</v>
      </c>
      <c r="J4592" s="2" t="str">
        <f aca="false">RAW_DATA!J4588</f>
        <v>No</v>
      </c>
      <c r="K4592" s="15" t="n">
        <f aca="false">IF(AND(F4592&lt;&gt;"",E4592&lt;&gt;""),DATEVALUE(F4592)-DATEVALUE(E4592),"")</f>
        <v>8</v>
      </c>
      <c r="L4592" s="4" t="n">
        <f aca="false">H4592*(1-I4592/100)</f>
        <v>4497.048</v>
      </c>
      <c r="M4592" s="4" t="n">
        <f aca="false">H4592*CALCULATIONS!$B$2</f>
        <v>3372.786</v>
      </c>
      <c r="N4592" s="4" t="n">
        <f aca="false">IF(J4592="Yes",H4592*CALCULATIONS!$B$3,0)</f>
        <v>0</v>
      </c>
      <c r="O4592" s="4" t="n">
        <f aca="false">L4592-M4592-N4592</f>
        <v>1124.262</v>
      </c>
      <c r="P4592" s="16" t="n">
        <f aca="false">IF(L4592&gt;0,O4592/L4592,"")</f>
        <v>0.25</v>
      </c>
    </row>
    <row r="4593" customFormat="false" ht="15" hidden="false" customHeight="false" outlineLevel="0" collapsed="false">
      <c r="A4593" s="2" t="str">
        <f aca="false">RAW_DATA!A4589</f>
        <v>ORD-104588</v>
      </c>
      <c r="B4593" s="2" t="str">
        <f aca="false">RAW_DATA!B4589</f>
        <v>CUST-6294</v>
      </c>
      <c r="C4593" s="2" t="str">
        <f aca="false">RAW_DATA!C4589</f>
        <v>Men</v>
      </c>
      <c r="D4593" s="2" t="str">
        <f aca="false">RAW_DATA!D4589</f>
        <v>MEN-KURTA-001</v>
      </c>
      <c r="E4593" s="14" t="str">
        <f aca="false">RAW_DATA!E4589</f>
        <v>2024-07-04</v>
      </c>
      <c r="F4593" s="14" t="str">
        <f aca="false">RAW_DATA!F4589</f>
        <v>2024-07-14</v>
      </c>
      <c r="G4593" s="2" t="str">
        <f aca="false">RAW_DATA!G4589</f>
        <v>Bagmati</v>
      </c>
      <c r="H4593" s="4" t="n">
        <f aca="false">RAW_DATA!H4589</f>
        <v>10544.45</v>
      </c>
      <c r="I4593" s="5" t="n">
        <f aca="false">RAW_DATA!I4589</f>
        <v>5</v>
      </c>
      <c r="J4593" s="2" t="str">
        <f aca="false">RAW_DATA!J4589</f>
        <v>No</v>
      </c>
      <c r="K4593" s="15" t="n">
        <f aca="false">IF(AND(F4593&lt;&gt;"",E4593&lt;&gt;""),DATEVALUE(F4593)-DATEVALUE(E4593),"")</f>
        <v>10</v>
      </c>
      <c r="L4593" s="4" t="n">
        <f aca="false">H4593*(1-I4593/100)</f>
        <v>10017.2275</v>
      </c>
      <c r="M4593" s="4" t="n">
        <f aca="false">H4593*CALCULATIONS!$B$2</f>
        <v>6326.67</v>
      </c>
      <c r="N4593" s="4" t="n">
        <f aca="false">IF(J4593="Yes",H4593*CALCULATIONS!$B$3,0)</f>
        <v>0</v>
      </c>
      <c r="O4593" s="4" t="n">
        <f aca="false">L4593-M4593-N4593</f>
        <v>3690.5575</v>
      </c>
      <c r="P4593" s="16" t="n">
        <f aca="false">IF(L4593&gt;0,O4593/L4593,"")</f>
        <v>0.368421052631579</v>
      </c>
    </row>
    <row r="4594" customFormat="false" ht="15" hidden="false" customHeight="false" outlineLevel="0" collapsed="false">
      <c r="A4594" s="2" t="str">
        <f aca="false">RAW_DATA!A4590</f>
        <v>ORD-104589</v>
      </c>
      <c r="B4594" s="2" t="str">
        <f aca="false">RAW_DATA!B4590</f>
        <v>CUST-3905</v>
      </c>
      <c r="C4594" s="2" t="str">
        <f aca="false">RAW_DATA!C4590</f>
        <v>Women</v>
      </c>
      <c r="D4594" s="2" t="str">
        <f aca="false">RAW_DATA!D4590</f>
        <v>WOM-KURTA-001</v>
      </c>
      <c r="E4594" s="14" t="str">
        <f aca="false">RAW_DATA!E4590</f>
        <v>2024-12-07</v>
      </c>
      <c r="F4594" s="14" t="str">
        <f aca="false">RAW_DATA!F4590</f>
        <v>2024-12-10</v>
      </c>
      <c r="G4594" s="2" t="str">
        <f aca="false">RAW_DATA!G4590</f>
        <v>Karnali</v>
      </c>
      <c r="H4594" s="4" t="n">
        <f aca="false">RAW_DATA!H4590</f>
        <v>3326.91</v>
      </c>
      <c r="I4594" s="5" t="n">
        <f aca="false">RAW_DATA!I4590</f>
        <v>15</v>
      </c>
      <c r="J4594" s="2" t="str">
        <f aca="false">RAW_DATA!J4590</f>
        <v>Yes</v>
      </c>
      <c r="K4594" s="15" t="n">
        <f aca="false">IF(AND(F4594&lt;&gt;"",E4594&lt;&gt;""),DATEVALUE(F4594)-DATEVALUE(E4594),"")</f>
        <v>3</v>
      </c>
      <c r="L4594" s="4" t="n">
        <f aca="false">H4594*(1-I4594/100)</f>
        <v>2827.8735</v>
      </c>
      <c r="M4594" s="4" t="n">
        <f aca="false">H4594*CALCULATIONS!$B$2</f>
        <v>1996.146</v>
      </c>
      <c r="N4594" s="4" t="n">
        <f aca="false">IF(J4594="Yes",H4594*CALCULATIONS!$B$3,0)</f>
        <v>665.382</v>
      </c>
      <c r="O4594" s="4" t="n">
        <f aca="false">L4594-M4594-N4594</f>
        <v>166.3455</v>
      </c>
      <c r="P4594" s="16" t="n">
        <f aca="false">IF(L4594&gt;0,O4594/L4594,"")</f>
        <v>0.0588235294117647</v>
      </c>
    </row>
    <row r="4595" customFormat="false" ht="15" hidden="false" customHeight="false" outlineLevel="0" collapsed="false">
      <c r="A4595" s="2" t="str">
        <f aca="false">RAW_DATA!A4591</f>
        <v>ORD-104590</v>
      </c>
      <c r="B4595" s="2" t="str">
        <f aca="false">RAW_DATA!B4591</f>
        <v>CUST-9156</v>
      </c>
      <c r="C4595" s="2" t="str">
        <f aca="false">RAW_DATA!C4591</f>
        <v>Women</v>
      </c>
      <c r="D4595" s="2" t="str">
        <f aca="false">RAW_DATA!D4591</f>
        <v>WOM-TOP-001</v>
      </c>
      <c r="E4595" s="14" t="str">
        <f aca="false">RAW_DATA!E4591</f>
        <v>2024-10-05</v>
      </c>
      <c r="F4595" s="14" t="str">
        <f aca="false">RAW_DATA!F4591</f>
        <v>2024-10-15</v>
      </c>
      <c r="G4595" s="2" t="str">
        <f aca="false">RAW_DATA!G4591</f>
        <v>Lumbini</v>
      </c>
      <c r="H4595" s="4" t="n">
        <f aca="false">RAW_DATA!H4591</f>
        <v>14282.6</v>
      </c>
      <c r="I4595" s="5" t="n">
        <f aca="false">RAW_DATA!I4591</f>
        <v>10</v>
      </c>
      <c r="J4595" s="2" t="str">
        <f aca="false">RAW_DATA!J4591</f>
        <v>No</v>
      </c>
      <c r="K4595" s="15" t="n">
        <f aca="false">IF(AND(F4595&lt;&gt;"",E4595&lt;&gt;""),DATEVALUE(F4595)-DATEVALUE(E4595),"")</f>
        <v>10</v>
      </c>
      <c r="L4595" s="4" t="n">
        <f aca="false">H4595*(1-I4595/100)</f>
        <v>12854.34</v>
      </c>
      <c r="M4595" s="4" t="n">
        <f aca="false">H4595*CALCULATIONS!$B$2</f>
        <v>8569.56</v>
      </c>
      <c r="N4595" s="4" t="n">
        <f aca="false">IF(J4595="Yes",H4595*CALCULATIONS!$B$3,0)</f>
        <v>0</v>
      </c>
      <c r="O4595" s="4" t="n">
        <f aca="false">L4595-M4595-N4595</f>
        <v>4284.78</v>
      </c>
      <c r="P4595" s="16" t="n">
        <f aca="false">IF(L4595&gt;0,O4595/L4595,"")</f>
        <v>0.333333333333333</v>
      </c>
    </row>
    <row r="4596" customFormat="false" ht="15" hidden="false" customHeight="false" outlineLevel="0" collapsed="false">
      <c r="A4596" s="2" t="str">
        <f aca="false">RAW_DATA!A4592</f>
        <v>ORD-104591</v>
      </c>
      <c r="B4596" s="2" t="str">
        <f aca="false">RAW_DATA!B4592</f>
        <v>CUST-9622</v>
      </c>
      <c r="C4596" s="2" t="str">
        <f aca="false">RAW_DATA!C4592</f>
        <v>Men</v>
      </c>
      <c r="D4596" s="2" t="str">
        <f aca="false">RAW_DATA!D4592</f>
        <v>MEN-JEANS-002</v>
      </c>
      <c r="E4596" s="14" t="str">
        <f aca="false">RAW_DATA!E4592</f>
        <v>2024-06-02</v>
      </c>
      <c r="F4596" s="14" t="str">
        <f aca="false">RAW_DATA!F4592</f>
        <v>2024-06-07</v>
      </c>
      <c r="G4596" s="2" t="str">
        <f aca="false">RAW_DATA!G4592</f>
        <v>Madhesh</v>
      </c>
      <c r="H4596" s="4" t="n">
        <f aca="false">RAW_DATA!H4592</f>
        <v>9909.32</v>
      </c>
      <c r="I4596" s="5" t="n">
        <f aca="false">RAW_DATA!I4592</f>
        <v>20</v>
      </c>
      <c r="J4596" s="2" t="str">
        <f aca="false">RAW_DATA!J4592</f>
        <v>Yes</v>
      </c>
      <c r="K4596" s="15" t="n">
        <f aca="false">IF(AND(F4596&lt;&gt;"",E4596&lt;&gt;""),DATEVALUE(F4596)-DATEVALUE(E4596),"")</f>
        <v>5</v>
      </c>
      <c r="L4596" s="4" t="n">
        <f aca="false">H4596*(1-I4596/100)</f>
        <v>7927.456</v>
      </c>
      <c r="M4596" s="4" t="n">
        <f aca="false">H4596*CALCULATIONS!$B$2</f>
        <v>5945.592</v>
      </c>
      <c r="N4596" s="4" t="n">
        <f aca="false">IF(J4596="Yes",H4596*CALCULATIONS!$B$3,0)</f>
        <v>1981.864</v>
      </c>
      <c r="O4596" s="4" t="n">
        <f aca="false">L4596-M4596-N4596</f>
        <v>0</v>
      </c>
      <c r="P4596" s="16" t="n">
        <f aca="false">IF(L4596&gt;0,O4596/L4596,"")</f>
        <v>0</v>
      </c>
    </row>
    <row r="4597" customFormat="false" ht="15" hidden="false" customHeight="false" outlineLevel="0" collapsed="false">
      <c r="A4597" s="2" t="str">
        <f aca="false">RAW_DATA!A4593</f>
        <v>ORD-104592</v>
      </c>
      <c r="B4597" s="2" t="str">
        <f aca="false">RAW_DATA!B4593</f>
        <v>CUST-9518</v>
      </c>
      <c r="C4597" s="2" t="str">
        <f aca="false">RAW_DATA!C4593</f>
        <v>Women</v>
      </c>
      <c r="D4597" s="2" t="str">
        <f aca="false">RAW_DATA!D4593</f>
        <v>WOM-SUIT-001</v>
      </c>
      <c r="E4597" s="14" t="str">
        <f aca="false">RAW_DATA!E4593</f>
        <v>2024-06-13</v>
      </c>
      <c r="F4597" s="14" t="str">
        <f aca="false">RAW_DATA!F4593</f>
        <v>2024-06-14</v>
      </c>
      <c r="G4597" s="2" t="str">
        <f aca="false">RAW_DATA!G4593</f>
        <v>Bagmati</v>
      </c>
      <c r="H4597" s="4" t="n">
        <f aca="false">RAW_DATA!H4593</f>
        <v>10300.38</v>
      </c>
      <c r="I4597" s="5" t="n">
        <f aca="false">RAW_DATA!I4593</f>
        <v>10</v>
      </c>
      <c r="J4597" s="2" t="str">
        <f aca="false">RAW_DATA!J4593</f>
        <v>No</v>
      </c>
      <c r="K4597" s="15" t="n">
        <f aca="false">IF(AND(F4597&lt;&gt;"",E4597&lt;&gt;""),DATEVALUE(F4597)-DATEVALUE(E4597),"")</f>
        <v>1</v>
      </c>
      <c r="L4597" s="4" t="n">
        <f aca="false">H4597*(1-I4597/100)</f>
        <v>9270.342</v>
      </c>
      <c r="M4597" s="4" t="n">
        <f aca="false">H4597*CALCULATIONS!$B$2</f>
        <v>6180.228</v>
      </c>
      <c r="N4597" s="4" t="n">
        <f aca="false">IF(J4597="Yes",H4597*CALCULATIONS!$B$3,0)</f>
        <v>0</v>
      </c>
      <c r="O4597" s="4" t="n">
        <f aca="false">L4597-M4597-N4597</f>
        <v>3090.114</v>
      </c>
      <c r="P4597" s="16" t="n">
        <f aca="false">IF(L4597&gt;0,O4597/L4597,"")</f>
        <v>0.333333333333333</v>
      </c>
    </row>
    <row r="4598" customFormat="false" ht="15" hidden="false" customHeight="false" outlineLevel="0" collapsed="false">
      <c r="A4598" s="2" t="str">
        <f aca="false">RAW_DATA!A4594</f>
        <v>ORD-104593</v>
      </c>
      <c r="B4598" s="2" t="str">
        <f aca="false">RAW_DATA!B4594</f>
        <v>CUST-9951</v>
      </c>
      <c r="C4598" s="2" t="str">
        <f aca="false">RAW_DATA!C4594</f>
        <v>Men</v>
      </c>
      <c r="D4598" s="2" t="str">
        <f aca="false">RAW_DATA!D4594</f>
        <v>MEN-SHIRT-001</v>
      </c>
      <c r="E4598" s="14" t="str">
        <f aca="false">RAW_DATA!E4594</f>
        <v>2024-06-29</v>
      </c>
      <c r="F4598" s="14" t="str">
        <f aca="false">RAW_DATA!F4594</f>
        <v>2024-07-07</v>
      </c>
      <c r="G4598" s="2" t="str">
        <f aca="false">RAW_DATA!G4594</f>
        <v>Sudurpashchim</v>
      </c>
      <c r="H4598" s="4" t="n">
        <f aca="false">RAW_DATA!H4594</f>
        <v>14981.3</v>
      </c>
      <c r="I4598" s="5" t="n">
        <f aca="false">RAW_DATA!I4594</f>
        <v>0</v>
      </c>
      <c r="J4598" s="2" t="str">
        <f aca="false">RAW_DATA!J4594</f>
        <v>Yes</v>
      </c>
      <c r="K4598" s="15" t="n">
        <f aca="false">IF(AND(F4598&lt;&gt;"",E4598&lt;&gt;""),DATEVALUE(F4598)-DATEVALUE(E4598),"")</f>
        <v>8</v>
      </c>
      <c r="L4598" s="4" t="n">
        <f aca="false">H4598*(1-I4598/100)</f>
        <v>14981.3</v>
      </c>
      <c r="M4598" s="4" t="n">
        <f aca="false">H4598*CALCULATIONS!$B$2</f>
        <v>8988.78</v>
      </c>
      <c r="N4598" s="4" t="n">
        <f aca="false">IF(J4598="Yes",H4598*CALCULATIONS!$B$3,0)</f>
        <v>2996.26</v>
      </c>
      <c r="O4598" s="4" t="n">
        <f aca="false">L4598-M4598-N4598</f>
        <v>2996.26</v>
      </c>
      <c r="P4598" s="16" t="n">
        <f aca="false">IF(L4598&gt;0,O4598/L4598,"")</f>
        <v>0.2</v>
      </c>
    </row>
    <row r="4599" customFormat="false" ht="15" hidden="false" customHeight="false" outlineLevel="0" collapsed="false">
      <c r="A4599" s="2" t="str">
        <f aca="false">RAW_DATA!A4595</f>
        <v>ORD-104594</v>
      </c>
      <c r="B4599" s="2" t="str">
        <f aca="false">RAW_DATA!B4595</f>
        <v>CUST-6544</v>
      </c>
      <c r="C4599" s="2" t="str">
        <f aca="false">RAW_DATA!C4595</f>
        <v>Men</v>
      </c>
      <c r="D4599" s="2" t="str">
        <f aca="false">RAW_DATA!D4595</f>
        <v>MEN-CHINO-001</v>
      </c>
      <c r="E4599" s="14" t="str">
        <f aca="false">RAW_DATA!E4595</f>
        <v>2024-06-28</v>
      </c>
      <c r="F4599" s="14" t="str">
        <f aca="false">RAW_DATA!F4595</f>
        <v>2024-07-06</v>
      </c>
      <c r="G4599" s="2" t="str">
        <f aca="false">RAW_DATA!G4595</f>
        <v>Madhesh</v>
      </c>
      <c r="H4599" s="4" t="n">
        <f aca="false">RAW_DATA!H4595</f>
        <v>11230.5</v>
      </c>
      <c r="I4599" s="5" t="n">
        <f aca="false">RAW_DATA!I4595</f>
        <v>15</v>
      </c>
      <c r="J4599" s="2" t="str">
        <f aca="false">RAW_DATA!J4595</f>
        <v>No</v>
      </c>
      <c r="K4599" s="15" t="n">
        <f aca="false">IF(AND(F4599&lt;&gt;"",E4599&lt;&gt;""),DATEVALUE(F4599)-DATEVALUE(E4599),"")</f>
        <v>8</v>
      </c>
      <c r="L4599" s="4" t="n">
        <f aca="false">H4599*(1-I4599/100)</f>
        <v>9545.925</v>
      </c>
      <c r="M4599" s="4" t="n">
        <f aca="false">H4599*CALCULATIONS!$B$2</f>
        <v>6738.3</v>
      </c>
      <c r="N4599" s="4" t="n">
        <f aca="false">IF(J4599="Yes",H4599*CALCULATIONS!$B$3,0)</f>
        <v>0</v>
      </c>
      <c r="O4599" s="4" t="n">
        <f aca="false">L4599-M4599-N4599</f>
        <v>2807.625</v>
      </c>
      <c r="P4599" s="16" t="n">
        <f aca="false">IF(L4599&gt;0,O4599/L4599,"")</f>
        <v>0.294117647058824</v>
      </c>
    </row>
    <row r="4600" customFormat="false" ht="15" hidden="false" customHeight="false" outlineLevel="0" collapsed="false">
      <c r="A4600" s="2" t="str">
        <f aca="false">RAW_DATA!A4596</f>
        <v>ORD-104595</v>
      </c>
      <c r="B4600" s="2" t="str">
        <f aca="false">RAW_DATA!B4596</f>
        <v>CUST-7888</v>
      </c>
      <c r="C4600" s="2" t="str">
        <f aca="false">RAW_DATA!C4596</f>
        <v>Women</v>
      </c>
      <c r="D4600" s="2" t="str">
        <f aca="false">RAW_DATA!D4596</f>
        <v>WOM-KURTA-001</v>
      </c>
      <c r="E4600" s="14" t="str">
        <f aca="false">RAW_DATA!E4596</f>
        <v>2024-10-14</v>
      </c>
      <c r="F4600" s="14" t="str">
        <f aca="false">RAW_DATA!F4596</f>
        <v>2024-10-25</v>
      </c>
      <c r="G4600" s="2" t="str">
        <f aca="false">RAW_DATA!G4596</f>
        <v>Madhesh</v>
      </c>
      <c r="H4600" s="4" t="n">
        <f aca="false">RAW_DATA!H4596</f>
        <v>2078.65</v>
      </c>
      <c r="I4600" s="5" t="n">
        <f aca="false">RAW_DATA!I4596</f>
        <v>0</v>
      </c>
      <c r="J4600" s="2" t="str">
        <f aca="false">RAW_DATA!J4596</f>
        <v>No</v>
      </c>
      <c r="K4600" s="15" t="n">
        <f aca="false">IF(AND(F4600&lt;&gt;"",E4600&lt;&gt;""),DATEVALUE(F4600)-DATEVALUE(E4600),"")</f>
        <v>11</v>
      </c>
      <c r="L4600" s="4" t="n">
        <f aca="false">H4600*(1-I4600/100)</f>
        <v>2078.65</v>
      </c>
      <c r="M4600" s="4" t="n">
        <f aca="false">H4600*CALCULATIONS!$B$2</f>
        <v>1247.19</v>
      </c>
      <c r="N4600" s="4" t="n">
        <f aca="false">IF(J4600="Yes",H4600*CALCULATIONS!$B$3,0)</f>
        <v>0</v>
      </c>
      <c r="O4600" s="4" t="n">
        <f aca="false">L4600-M4600-N4600</f>
        <v>831.46</v>
      </c>
      <c r="P4600" s="16" t="n">
        <f aca="false">IF(L4600&gt;0,O4600/L4600,"")</f>
        <v>0.4</v>
      </c>
    </row>
    <row r="4601" customFormat="false" ht="15" hidden="false" customHeight="false" outlineLevel="0" collapsed="false">
      <c r="A4601" s="2" t="str">
        <f aca="false">RAW_DATA!A4597</f>
        <v>ORD-104596</v>
      </c>
      <c r="B4601" s="2" t="str">
        <f aca="false">RAW_DATA!B4597</f>
        <v>CUST-9706</v>
      </c>
      <c r="C4601" s="2" t="str">
        <f aca="false">RAW_DATA!C4597</f>
        <v>Women</v>
      </c>
      <c r="D4601" s="2" t="str">
        <f aca="false">RAW_DATA!D4597</f>
        <v>WOM-SUIT-001</v>
      </c>
      <c r="E4601" s="14" t="str">
        <f aca="false">RAW_DATA!E4597</f>
        <v>2024-08-10</v>
      </c>
      <c r="F4601" s="14" t="str">
        <f aca="false">RAW_DATA!F4597</f>
        <v>2024-08-12</v>
      </c>
      <c r="G4601" s="2" t="str">
        <f aca="false">RAW_DATA!G4597</f>
        <v>Karnali</v>
      </c>
      <c r="H4601" s="4" t="n">
        <f aca="false">RAW_DATA!H4597</f>
        <v>4177.76</v>
      </c>
      <c r="I4601" s="5" t="n">
        <f aca="false">RAW_DATA!I4597</f>
        <v>10</v>
      </c>
      <c r="J4601" s="2" t="str">
        <f aca="false">RAW_DATA!J4597</f>
        <v>No</v>
      </c>
      <c r="K4601" s="15" t="n">
        <f aca="false">IF(AND(F4601&lt;&gt;"",E4601&lt;&gt;""),DATEVALUE(F4601)-DATEVALUE(E4601),"")</f>
        <v>2</v>
      </c>
      <c r="L4601" s="4" t="n">
        <f aca="false">H4601*(1-I4601/100)</f>
        <v>3759.984</v>
      </c>
      <c r="M4601" s="4" t="n">
        <f aca="false">H4601*CALCULATIONS!$B$2</f>
        <v>2506.656</v>
      </c>
      <c r="N4601" s="4" t="n">
        <f aca="false">IF(J4601="Yes",H4601*CALCULATIONS!$B$3,0)</f>
        <v>0</v>
      </c>
      <c r="O4601" s="4" t="n">
        <f aca="false">L4601-M4601-N4601</f>
        <v>1253.328</v>
      </c>
      <c r="P4601" s="16" t="n">
        <f aca="false">IF(L4601&gt;0,O4601/L4601,"")</f>
        <v>0.333333333333333</v>
      </c>
    </row>
    <row r="4602" customFormat="false" ht="15" hidden="false" customHeight="false" outlineLevel="0" collapsed="false">
      <c r="A4602" s="2" t="str">
        <f aca="false">RAW_DATA!A4598</f>
        <v>ORD-104597</v>
      </c>
      <c r="B4602" s="2" t="str">
        <f aca="false">RAW_DATA!B4598</f>
        <v>CUST-6414</v>
      </c>
      <c r="C4602" s="2" t="str">
        <f aca="false">RAW_DATA!C4598</f>
        <v>Kids</v>
      </c>
      <c r="D4602" s="2" t="str">
        <f aca="false">RAW_DATA!D4598</f>
        <v>KID-ONESIE-001</v>
      </c>
      <c r="E4602" s="14" t="str">
        <f aca="false">RAW_DATA!E4598</f>
        <v>2024-07-15</v>
      </c>
      <c r="F4602" s="14" t="str">
        <f aca="false">RAW_DATA!F4598</f>
        <v>2024-07-23</v>
      </c>
      <c r="G4602" s="2" t="str">
        <f aca="false">RAW_DATA!G4598</f>
        <v>Sudurpashchim</v>
      </c>
      <c r="H4602" s="4" t="n">
        <f aca="false">RAW_DATA!H4598</f>
        <v>3310.99</v>
      </c>
      <c r="I4602" s="5" t="n">
        <f aca="false">RAW_DATA!I4598</f>
        <v>15</v>
      </c>
      <c r="J4602" s="2" t="str">
        <f aca="false">RAW_DATA!J4598</f>
        <v>No</v>
      </c>
      <c r="K4602" s="15" t="n">
        <f aca="false">IF(AND(F4602&lt;&gt;"",E4602&lt;&gt;""),DATEVALUE(F4602)-DATEVALUE(E4602),"")</f>
        <v>8</v>
      </c>
      <c r="L4602" s="4" t="n">
        <f aca="false">H4602*(1-I4602/100)</f>
        <v>2814.3415</v>
      </c>
      <c r="M4602" s="4" t="n">
        <f aca="false">H4602*CALCULATIONS!$B$2</f>
        <v>1986.594</v>
      </c>
      <c r="N4602" s="4" t="n">
        <f aca="false">IF(J4602="Yes",H4602*CALCULATIONS!$B$3,0)</f>
        <v>0</v>
      </c>
      <c r="O4602" s="4" t="n">
        <f aca="false">L4602-M4602-N4602</f>
        <v>827.7475</v>
      </c>
      <c r="P4602" s="16" t="n">
        <f aca="false">IF(L4602&gt;0,O4602/L4602,"")</f>
        <v>0.294117647058824</v>
      </c>
    </row>
    <row r="4603" customFormat="false" ht="15" hidden="false" customHeight="false" outlineLevel="0" collapsed="false">
      <c r="A4603" s="2" t="str">
        <f aca="false">RAW_DATA!A4599</f>
        <v>ORD-104598</v>
      </c>
      <c r="B4603" s="2" t="str">
        <f aca="false">RAW_DATA!B4599</f>
        <v>CUST-4749</v>
      </c>
      <c r="C4603" s="2" t="str">
        <f aca="false">RAW_DATA!C4599</f>
        <v>Men</v>
      </c>
      <c r="D4603" s="2" t="str">
        <f aca="false">RAW_DATA!D4599</f>
        <v>MEN-JEANS-002</v>
      </c>
      <c r="E4603" s="14" t="str">
        <f aca="false">RAW_DATA!E4599</f>
        <v>2024-05-21</v>
      </c>
      <c r="F4603" s="14" t="str">
        <f aca="false">RAW_DATA!F4599</f>
        <v>2024-05-29</v>
      </c>
      <c r="G4603" s="2" t="str">
        <f aca="false">RAW_DATA!G4599</f>
        <v>Bagmati</v>
      </c>
      <c r="H4603" s="4" t="n">
        <f aca="false">RAW_DATA!H4599</f>
        <v>6941.1</v>
      </c>
      <c r="I4603" s="5" t="n">
        <f aca="false">RAW_DATA!I4599</f>
        <v>30</v>
      </c>
      <c r="J4603" s="2" t="str">
        <f aca="false">RAW_DATA!J4599</f>
        <v>No</v>
      </c>
      <c r="K4603" s="15" t="n">
        <f aca="false">IF(AND(F4603&lt;&gt;"",E4603&lt;&gt;""),DATEVALUE(F4603)-DATEVALUE(E4603),"")</f>
        <v>8</v>
      </c>
      <c r="L4603" s="4" t="n">
        <f aca="false">H4603*(1-I4603/100)</f>
        <v>4858.77</v>
      </c>
      <c r="M4603" s="4" t="n">
        <f aca="false">H4603*CALCULATIONS!$B$2</f>
        <v>4164.66</v>
      </c>
      <c r="N4603" s="4" t="n">
        <f aca="false">IF(J4603="Yes",H4603*CALCULATIONS!$B$3,0)</f>
        <v>0</v>
      </c>
      <c r="O4603" s="4" t="n">
        <f aca="false">L4603-M4603-N4603</f>
        <v>694.11</v>
      </c>
      <c r="P4603" s="16" t="n">
        <f aca="false">IF(L4603&gt;0,O4603/L4603,"")</f>
        <v>0.142857142857143</v>
      </c>
    </row>
    <row r="4604" customFormat="false" ht="15" hidden="false" customHeight="false" outlineLevel="0" collapsed="false">
      <c r="A4604" s="2" t="str">
        <f aca="false">RAW_DATA!A4600</f>
        <v>ORD-104599</v>
      </c>
      <c r="B4604" s="2" t="str">
        <f aca="false">RAW_DATA!B4600</f>
        <v>CUST-9224</v>
      </c>
      <c r="C4604" s="2" t="str">
        <f aca="false">RAW_DATA!C4600</f>
        <v>Men</v>
      </c>
      <c r="D4604" s="2" t="str">
        <f aca="false">RAW_DATA!D4600</f>
        <v>MEN-TSHIRT-001</v>
      </c>
      <c r="E4604" s="14" t="str">
        <f aca="false">RAW_DATA!E4600</f>
        <v>2024-12-20</v>
      </c>
      <c r="F4604" s="14" t="str">
        <f aca="false">RAW_DATA!F4600</f>
        <v>2024-12-25</v>
      </c>
      <c r="G4604" s="2" t="str">
        <f aca="false">RAW_DATA!G4600</f>
        <v>Gandaki</v>
      </c>
      <c r="H4604" s="4" t="n">
        <f aca="false">RAW_DATA!H4600</f>
        <v>2644.51</v>
      </c>
      <c r="I4604" s="5" t="n">
        <f aca="false">RAW_DATA!I4600</f>
        <v>30</v>
      </c>
      <c r="J4604" s="2" t="str">
        <f aca="false">RAW_DATA!J4600</f>
        <v>No</v>
      </c>
      <c r="K4604" s="15" t="n">
        <f aca="false">IF(AND(F4604&lt;&gt;"",E4604&lt;&gt;""),DATEVALUE(F4604)-DATEVALUE(E4604),"")</f>
        <v>5</v>
      </c>
      <c r="L4604" s="4" t="n">
        <f aca="false">H4604*(1-I4604/100)</f>
        <v>1851.157</v>
      </c>
      <c r="M4604" s="4" t="n">
        <f aca="false">H4604*CALCULATIONS!$B$2</f>
        <v>1586.706</v>
      </c>
      <c r="N4604" s="4" t="n">
        <f aca="false">IF(J4604="Yes",H4604*CALCULATIONS!$B$3,0)</f>
        <v>0</v>
      </c>
      <c r="O4604" s="4" t="n">
        <f aca="false">L4604-M4604-N4604</f>
        <v>264.451</v>
      </c>
      <c r="P4604" s="16" t="n">
        <f aca="false">IF(L4604&gt;0,O4604/L4604,"")</f>
        <v>0.142857142857143</v>
      </c>
    </row>
    <row r="4605" customFormat="false" ht="15" hidden="false" customHeight="false" outlineLevel="0" collapsed="false">
      <c r="A4605" s="2" t="str">
        <f aca="false">RAW_DATA!A4601</f>
        <v>ORD-104600</v>
      </c>
      <c r="B4605" s="2" t="str">
        <f aca="false">RAW_DATA!B4601</f>
        <v>CUST-9171</v>
      </c>
      <c r="C4605" s="2" t="str">
        <f aca="false">RAW_DATA!C4601</f>
        <v>Men</v>
      </c>
      <c r="D4605" s="2" t="str">
        <f aca="false">RAW_DATA!D4601</f>
        <v>MEN-SHIRT-002</v>
      </c>
      <c r="E4605" s="14" t="str">
        <f aca="false">RAW_DATA!E4601</f>
        <v>2024-05-28</v>
      </c>
      <c r="F4605" s="14" t="str">
        <f aca="false">RAW_DATA!F4601</f>
        <v>2024-05-31</v>
      </c>
      <c r="G4605" s="2" t="str">
        <f aca="false">RAW_DATA!G4601</f>
        <v>Madhesh</v>
      </c>
      <c r="H4605" s="4" t="n">
        <f aca="false">RAW_DATA!H4601</f>
        <v>3669.37</v>
      </c>
      <c r="I4605" s="5" t="n">
        <f aca="false">RAW_DATA!I4601</f>
        <v>5</v>
      </c>
      <c r="J4605" s="2" t="str">
        <f aca="false">RAW_DATA!J4601</f>
        <v>No</v>
      </c>
      <c r="K4605" s="15" t="n">
        <f aca="false">IF(AND(F4605&lt;&gt;"",E4605&lt;&gt;""),DATEVALUE(F4605)-DATEVALUE(E4605),"")</f>
        <v>3</v>
      </c>
      <c r="L4605" s="4" t="n">
        <f aca="false">H4605*(1-I4605/100)</f>
        <v>3485.9015</v>
      </c>
      <c r="M4605" s="4" t="n">
        <f aca="false">H4605*CALCULATIONS!$B$2</f>
        <v>2201.622</v>
      </c>
      <c r="N4605" s="4" t="n">
        <f aca="false">IF(J4605="Yes",H4605*CALCULATIONS!$B$3,0)</f>
        <v>0</v>
      </c>
      <c r="O4605" s="4" t="n">
        <f aca="false">L4605-M4605-N4605</f>
        <v>1284.2795</v>
      </c>
      <c r="P4605" s="16" t="n">
        <f aca="false">IF(L4605&gt;0,O4605/L4605,"")</f>
        <v>0.368421052631579</v>
      </c>
    </row>
    <row r="4606" customFormat="false" ht="15" hidden="false" customHeight="false" outlineLevel="0" collapsed="false">
      <c r="A4606" s="2" t="str">
        <f aca="false">RAW_DATA!A4602</f>
        <v>ORD-104601</v>
      </c>
      <c r="B4606" s="2" t="str">
        <f aca="false">RAW_DATA!B4602</f>
        <v>CUST-1063</v>
      </c>
      <c r="C4606" s="2" t="str">
        <f aca="false">RAW_DATA!C4602</f>
        <v>Men</v>
      </c>
      <c r="D4606" s="2" t="str">
        <f aca="false">RAW_DATA!D4602</f>
        <v>MEN-SUIT-001</v>
      </c>
      <c r="E4606" s="14" t="str">
        <f aca="false">RAW_DATA!E4602</f>
        <v>2024-05-28</v>
      </c>
      <c r="F4606" s="14" t="str">
        <f aca="false">RAW_DATA!F4602</f>
        <v>2024-05-29</v>
      </c>
      <c r="G4606" s="2" t="str">
        <f aca="false">RAW_DATA!G4602</f>
        <v>Bagmati</v>
      </c>
      <c r="H4606" s="4" t="n">
        <f aca="false">RAW_DATA!H4602</f>
        <v>2171.91</v>
      </c>
      <c r="I4606" s="5" t="n">
        <f aca="false">RAW_DATA!I4602</f>
        <v>5</v>
      </c>
      <c r="J4606" s="2" t="str">
        <f aca="false">RAW_DATA!J4602</f>
        <v>No</v>
      </c>
      <c r="K4606" s="15" t="n">
        <f aca="false">IF(AND(F4606&lt;&gt;"",E4606&lt;&gt;""),DATEVALUE(F4606)-DATEVALUE(E4606),"")</f>
        <v>1</v>
      </c>
      <c r="L4606" s="4" t="n">
        <f aca="false">H4606*(1-I4606/100)</f>
        <v>2063.3145</v>
      </c>
      <c r="M4606" s="4" t="n">
        <f aca="false">H4606*CALCULATIONS!$B$2</f>
        <v>1303.146</v>
      </c>
      <c r="N4606" s="4" t="n">
        <f aca="false">IF(J4606="Yes",H4606*CALCULATIONS!$B$3,0)</f>
        <v>0</v>
      </c>
      <c r="O4606" s="4" t="n">
        <f aca="false">L4606-M4606-N4606</f>
        <v>760.1685</v>
      </c>
      <c r="P4606" s="16" t="n">
        <f aca="false">IF(L4606&gt;0,O4606/L4606,"")</f>
        <v>0.368421052631579</v>
      </c>
    </row>
    <row r="4607" customFormat="false" ht="15" hidden="false" customHeight="false" outlineLevel="0" collapsed="false">
      <c r="A4607" s="2" t="str">
        <f aca="false">RAW_DATA!A4603</f>
        <v>ORD-104602</v>
      </c>
      <c r="B4607" s="2" t="str">
        <f aca="false">RAW_DATA!B4603</f>
        <v>CUST-2245</v>
      </c>
      <c r="C4607" s="2" t="str">
        <f aca="false">RAW_DATA!C4603</f>
        <v>Men</v>
      </c>
      <c r="D4607" s="2" t="str">
        <f aca="false">RAW_DATA!D4603</f>
        <v>MEN-JEANS-001</v>
      </c>
      <c r="E4607" s="14" t="str">
        <f aca="false">RAW_DATA!E4603</f>
        <v>2024-11-24</v>
      </c>
      <c r="F4607" s="14" t="str">
        <f aca="false">RAW_DATA!F4603</f>
        <v>2024-11-30</v>
      </c>
      <c r="G4607" s="2" t="str">
        <f aca="false">RAW_DATA!G4603</f>
        <v>Lumbini</v>
      </c>
      <c r="H4607" s="4" t="n">
        <f aca="false">RAW_DATA!H4603</f>
        <v>9552.55</v>
      </c>
      <c r="I4607" s="5" t="n">
        <f aca="false">RAW_DATA!I4603</f>
        <v>0</v>
      </c>
      <c r="J4607" s="2" t="str">
        <f aca="false">RAW_DATA!J4603</f>
        <v>Yes</v>
      </c>
      <c r="K4607" s="15" t="n">
        <f aca="false">IF(AND(F4607&lt;&gt;"",E4607&lt;&gt;""),DATEVALUE(F4607)-DATEVALUE(E4607),"")</f>
        <v>6</v>
      </c>
      <c r="L4607" s="4" t="n">
        <f aca="false">H4607*(1-I4607/100)</f>
        <v>9552.55</v>
      </c>
      <c r="M4607" s="4" t="n">
        <f aca="false">H4607*CALCULATIONS!$B$2</f>
        <v>5731.53</v>
      </c>
      <c r="N4607" s="4" t="n">
        <f aca="false">IF(J4607="Yes",H4607*CALCULATIONS!$B$3,0)</f>
        <v>1910.51</v>
      </c>
      <c r="O4607" s="4" t="n">
        <f aca="false">L4607-M4607-N4607</f>
        <v>1910.51</v>
      </c>
      <c r="P4607" s="16" t="n">
        <f aca="false">IF(L4607&gt;0,O4607/L4607,"")</f>
        <v>0.2</v>
      </c>
    </row>
    <row r="4608" customFormat="false" ht="15" hidden="false" customHeight="false" outlineLevel="0" collapsed="false">
      <c r="A4608" s="2" t="str">
        <f aca="false">RAW_DATA!A4604</f>
        <v>ORD-104603</v>
      </c>
      <c r="B4608" s="2" t="str">
        <f aca="false">RAW_DATA!B4604</f>
        <v>CUST-6195</v>
      </c>
      <c r="C4608" s="2" t="str">
        <f aca="false">RAW_DATA!C4604</f>
        <v>Men</v>
      </c>
      <c r="D4608" s="2" t="str">
        <f aca="false">RAW_DATA!D4604</f>
        <v>MEN-KURTA-001</v>
      </c>
      <c r="E4608" s="14" t="str">
        <f aca="false">RAW_DATA!E4604</f>
        <v>2024-07-28</v>
      </c>
      <c r="F4608" s="14" t="str">
        <f aca="false">RAW_DATA!F4604</f>
        <v>2024-08-02</v>
      </c>
      <c r="G4608" s="2" t="str">
        <f aca="false">RAW_DATA!G4604</f>
        <v>Madhesh</v>
      </c>
      <c r="H4608" s="4" t="n">
        <f aca="false">RAW_DATA!H4604</f>
        <v>14659.35</v>
      </c>
      <c r="I4608" s="5" t="n">
        <f aca="false">RAW_DATA!I4604</f>
        <v>5</v>
      </c>
      <c r="J4608" s="2" t="str">
        <f aca="false">RAW_DATA!J4604</f>
        <v>No</v>
      </c>
      <c r="K4608" s="15" t="n">
        <f aca="false">IF(AND(F4608&lt;&gt;"",E4608&lt;&gt;""),DATEVALUE(F4608)-DATEVALUE(E4608),"")</f>
        <v>5</v>
      </c>
      <c r="L4608" s="4" t="n">
        <f aca="false">H4608*(1-I4608/100)</f>
        <v>13926.3825</v>
      </c>
      <c r="M4608" s="4" t="n">
        <f aca="false">H4608*CALCULATIONS!$B$2</f>
        <v>8795.61</v>
      </c>
      <c r="N4608" s="4" t="n">
        <f aca="false">IF(J4608="Yes",H4608*CALCULATIONS!$B$3,0)</f>
        <v>0</v>
      </c>
      <c r="O4608" s="4" t="n">
        <f aca="false">L4608-M4608-N4608</f>
        <v>5130.7725</v>
      </c>
      <c r="P4608" s="16" t="n">
        <f aca="false">IF(L4608&gt;0,O4608/L4608,"")</f>
        <v>0.368421052631579</v>
      </c>
    </row>
    <row r="4609" customFormat="false" ht="15" hidden="false" customHeight="false" outlineLevel="0" collapsed="false">
      <c r="A4609" s="2" t="str">
        <f aca="false">RAW_DATA!A4605</f>
        <v>ORD-104604</v>
      </c>
      <c r="B4609" s="2" t="str">
        <f aca="false">RAW_DATA!B4605</f>
        <v>CUST-8140</v>
      </c>
      <c r="C4609" s="2" t="str">
        <f aca="false">RAW_DATA!C4605</f>
        <v>Women</v>
      </c>
      <c r="D4609" s="2" t="str">
        <f aca="false">RAW_DATA!D4605</f>
        <v>WOM-SCARF-001</v>
      </c>
      <c r="E4609" s="14" t="str">
        <f aca="false">RAW_DATA!E4605</f>
        <v>2024-09-05</v>
      </c>
      <c r="F4609" s="14" t="str">
        <f aca="false">RAW_DATA!F4605</f>
        <v>2024-09-19</v>
      </c>
      <c r="G4609" s="2" t="str">
        <f aca="false">RAW_DATA!G4605</f>
        <v>Gandaki</v>
      </c>
      <c r="H4609" s="4" t="n">
        <f aca="false">RAW_DATA!H4605</f>
        <v>11394.95</v>
      </c>
      <c r="I4609" s="5" t="n">
        <f aca="false">RAW_DATA!I4605</f>
        <v>15</v>
      </c>
      <c r="J4609" s="2" t="str">
        <f aca="false">RAW_DATA!J4605</f>
        <v>No</v>
      </c>
      <c r="K4609" s="15" t="n">
        <f aca="false">IF(AND(F4609&lt;&gt;"",E4609&lt;&gt;""),DATEVALUE(F4609)-DATEVALUE(E4609),"")</f>
        <v>14</v>
      </c>
      <c r="L4609" s="4" t="n">
        <f aca="false">H4609*(1-I4609/100)</f>
        <v>9685.7075</v>
      </c>
      <c r="M4609" s="4" t="n">
        <f aca="false">H4609*CALCULATIONS!$B$2</f>
        <v>6836.97</v>
      </c>
      <c r="N4609" s="4" t="n">
        <f aca="false">IF(J4609="Yes",H4609*CALCULATIONS!$B$3,0)</f>
        <v>0</v>
      </c>
      <c r="O4609" s="4" t="n">
        <f aca="false">L4609-M4609-N4609</f>
        <v>2848.7375</v>
      </c>
      <c r="P4609" s="16" t="n">
        <f aca="false">IF(L4609&gt;0,O4609/L4609,"")</f>
        <v>0.294117647058824</v>
      </c>
    </row>
    <row r="4610" customFormat="false" ht="15" hidden="false" customHeight="false" outlineLevel="0" collapsed="false">
      <c r="A4610" s="2" t="str">
        <f aca="false">RAW_DATA!A4606</f>
        <v>ORD-104605</v>
      </c>
      <c r="B4610" s="2" t="str">
        <f aca="false">RAW_DATA!B4606</f>
        <v>CUST-6674</v>
      </c>
      <c r="C4610" s="2" t="str">
        <f aca="false">RAW_DATA!C4606</f>
        <v>Men</v>
      </c>
      <c r="D4610" s="2" t="str">
        <f aca="false">RAW_DATA!D4606</f>
        <v>MEN-KURTA-001</v>
      </c>
      <c r="E4610" s="14" t="str">
        <f aca="false">RAW_DATA!E4606</f>
        <v>2024-09-25</v>
      </c>
      <c r="F4610" s="14" t="str">
        <f aca="false">RAW_DATA!F4606</f>
        <v>2024-09-30</v>
      </c>
      <c r="G4610" s="2" t="str">
        <f aca="false">RAW_DATA!G4606</f>
        <v>Madhesh</v>
      </c>
      <c r="H4610" s="4" t="n">
        <f aca="false">RAW_DATA!H4606</f>
        <v>8143.72</v>
      </c>
      <c r="I4610" s="5" t="n">
        <f aca="false">RAW_DATA!I4606</f>
        <v>20</v>
      </c>
      <c r="J4610" s="2" t="str">
        <f aca="false">RAW_DATA!J4606</f>
        <v>No</v>
      </c>
      <c r="K4610" s="15" t="n">
        <f aca="false">IF(AND(F4610&lt;&gt;"",E4610&lt;&gt;""),DATEVALUE(F4610)-DATEVALUE(E4610),"")</f>
        <v>5</v>
      </c>
      <c r="L4610" s="4" t="n">
        <f aca="false">H4610*(1-I4610/100)</f>
        <v>6514.976</v>
      </c>
      <c r="M4610" s="4" t="n">
        <f aca="false">H4610*CALCULATIONS!$B$2</f>
        <v>4886.232</v>
      </c>
      <c r="N4610" s="4" t="n">
        <f aca="false">IF(J4610="Yes",H4610*CALCULATIONS!$B$3,0)</f>
        <v>0</v>
      </c>
      <c r="O4610" s="4" t="n">
        <f aca="false">L4610-M4610-N4610</f>
        <v>1628.744</v>
      </c>
      <c r="P4610" s="16" t="n">
        <f aca="false">IF(L4610&gt;0,O4610/L4610,"")</f>
        <v>0.25</v>
      </c>
    </row>
    <row r="4611" customFormat="false" ht="15" hidden="false" customHeight="false" outlineLevel="0" collapsed="false">
      <c r="A4611" s="2" t="str">
        <f aca="false">RAW_DATA!A4607</f>
        <v>ORD-104606</v>
      </c>
      <c r="B4611" s="2" t="str">
        <f aca="false">RAW_DATA!B4607</f>
        <v>CUST-5299</v>
      </c>
      <c r="C4611" s="2" t="str">
        <f aca="false">RAW_DATA!C4607</f>
        <v>Kids</v>
      </c>
      <c r="D4611" s="2" t="str">
        <f aca="false">RAW_DATA!D4607</f>
        <v>KID-UNIFORM-001</v>
      </c>
      <c r="E4611" s="14" t="str">
        <f aca="false">RAW_DATA!E4607</f>
        <v>2024-11-19</v>
      </c>
      <c r="F4611" s="14" t="str">
        <f aca="false">RAW_DATA!F4607</f>
        <v>2024-11-26</v>
      </c>
      <c r="G4611" s="2" t="str">
        <f aca="false">RAW_DATA!G4607</f>
        <v>Madhesh</v>
      </c>
      <c r="H4611" s="4" t="n">
        <f aca="false">RAW_DATA!H4607</f>
        <v>2141.86</v>
      </c>
      <c r="I4611" s="5" t="n">
        <f aca="false">RAW_DATA!I4607</f>
        <v>5</v>
      </c>
      <c r="J4611" s="2" t="str">
        <f aca="false">RAW_DATA!J4607</f>
        <v>No</v>
      </c>
      <c r="K4611" s="15" t="n">
        <f aca="false">IF(AND(F4611&lt;&gt;"",E4611&lt;&gt;""),DATEVALUE(F4611)-DATEVALUE(E4611),"")</f>
        <v>7</v>
      </c>
      <c r="L4611" s="4" t="n">
        <f aca="false">H4611*(1-I4611/100)</f>
        <v>2034.767</v>
      </c>
      <c r="M4611" s="4" t="n">
        <f aca="false">H4611*CALCULATIONS!$B$2</f>
        <v>1285.116</v>
      </c>
      <c r="N4611" s="4" t="n">
        <f aca="false">IF(J4611="Yes",H4611*CALCULATIONS!$B$3,0)</f>
        <v>0</v>
      </c>
      <c r="O4611" s="4" t="n">
        <f aca="false">L4611-M4611-N4611</f>
        <v>749.651</v>
      </c>
      <c r="P4611" s="16" t="n">
        <f aca="false">IF(L4611&gt;0,O4611/L4611,"")</f>
        <v>0.368421052631579</v>
      </c>
    </row>
    <row r="4612" customFormat="false" ht="15" hidden="false" customHeight="false" outlineLevel="0" collapsed="false">
      <c r="A4612" s="2" t="str">
        <f aca="false">RAW_DATA!A4608</f>
        <v>ORD-104607</v>
      </c>
      <c r="B4612" s="2" t="str">
        <f aca="false">RAW_DATA!B4608</f>
        <v>CUST-6553</v>
      </c>
      <c r="C4612" s="2" t="str">
        <f aca="false">RAW_DATA!C4608</f>
        <v>Men</v>
      </c>
      <c r="D4612" s="2" t="str">
        <f aca="false">RAW_DATA!D4608</f>
        <v>MEN-KURTA-001</v>
      </c>
      <c r="E4612" s="14" t="str">
        <f aca="false">RAW_DATA!E4608</f>
        <v>2024-05-04</v>
      </c>
      <c r="F4612" s="14" t="str">
        <f aca="false">RAW_DATA!F4608</f>
        <v>2024-05-13</v>
      </c>
      <c r="G4612" s="2" t="str">
        <f aca="false">RAW_DATA!G4608</f>
        <v>Sudurpashchim</v>
      </c>
      <c r="H4612" s="4" t="n">
        <f aca="false">RAW_DATA!H4608</f>
        <v>13822.88</v>
      </c>
      <c r="I4612" s="5" t="n">
        <f aca="false">RAW_DATA!I4608</f>
        <v>0</v>
      </c>
      <c r="J4612" s="2" t="str">
        <f aca="false">RAW_DATA!J4608</f>
        <v>No</v>
      </c>
      <c r="K4612" s="15" t="n">
        <f aca="false">IF(AND(F4612&lt;&gt;"",E4612&lt;&gt;""),DATEVALUE(F4612)-DATEVALUE(E4612),"")</f>
        <v>9</v>
      </c>
      <c r="L4612" s="4" t="n">
        <f aca="false">H4612*(1-I4612/100)</f>
        <v>13822.88</v>
      </c>
      <c r="M4612" s="4" t="n">
        <f aca="false">H4612*CALCULATIONS!$B$2</f>
        <v>8293.728</v>
      </c>
      <c r="N4612" s="4" t="n">
        <f aca="false">IF(J4612="Yes",H4612*CALCULATIONS!$B$3,0)</f>
        <v>0</v>
      </c>
      <c r="O4612" s="4" t="n">
        <f aca="false">L4612-M4612-N4612</f>
        <v>5529.152</v>
      </c>
      <c r="P4612" s="16" t="n">
        <f aca="false">IF(L4612&gt;0,O4612/L4612,"")</f>
        <v>0.4</v>
      </c>
    </row>
    <row r="4613" customFormat="false" ht="15" hidden="false" customHeight="false" outlineLevel="0" collapsed="false">
      <c r="A4613" s="2" t="str">
        <f aca="false">RAW_DATA!A4609</f>
        <v>ORD-104608</v>
      </c>
      <c r="B4613" s="2" t="str">
        <f aca="false">RAW_DATA!B4609</f>
        <v>CUST-9316</v>
      </c>
      <c r="C4613" s="2" t="str">
        <f aca="false">RAW_DATA!C4609</f>
        <v>Women</v>
      </c>
      <c r="D4613" s="2" t="str">
        <f aca="false">RAW_DATA!D4609</f>
        <v>WOM-SUIT-001</v>
      </c>
      <c r="E4613" s="14" t="str">
        <f aca="false">RAW_DATA!E4609</f>
        <v>2024-11-23</v>
      </c>
      <c r="F4613" s="14" t="str">
        <f aca="false">RAW_DATA!F4609</f>
        <v>2024-11-26</v>
      </c>
      <c r="G4613" s="2" t="str">
        <f aca="false">RAW_DATA!G4609</f>
        <v>Madhesh</v>
      </c>
      <c r="H4613" s="4" t="n">
        <f aca="false">RAW_DATA!H4609</f>
        <v>3936.55</v>
      </c>
      <c r="I4613" s="5" t="n">
        <f aca="false">RAW_DATA!I4609</f>
        <v>10</v>
      </c>
      <c r="J4613" s="2" t="str">
        <f aca="false">RAW_DATA!J4609</f>
        <v>Yes</v>
      </c>
      <c r="K4613" s="15" t="n">
        <f aca="false">IF(AND(F4613&lt;&gt;"",E4613&lt;&gt;""),DATEVALUE(F4613)-DATEVALUE(E4613),"")</f>
        <v>3</v>
      </c>
      <c r="L4613" s="4" t="n">
        <f aca="false">H4613*(1-I4613/100)</f>
        <v>3542.895</v>
      </c>
      <c r="M4613" s="4" t="n">
        <f aca="false">H4613*CALCULATIONS!$B$2</f>
        <v>2361.93</v>
      </c>
      <c r="N4613" s="4" t="n">
        <f aca="false">IF(J4613="Yes",H4613*CALCULATIONS!$B$3,0)</f>
        <v>787.31</v>
      </c>
      <c r="O4613" s="4" t="n">
        <f aca="false">L4613-M4613-N4613</f>
        <v>393.655000000001</v>
      </c>
      <c r="P4613" s="16" t="n">
        <f aca="false">IF(L4613&gt;0,O4613/L4613,"")</f>
        <v>0.111111111111111</v>
      </c>
    </row>
    <row r="4614" customFormat="false" ht="15" hidden="false" customHeight="false" outlineLevel="0" collapsed="false">
      <c r="A4614" s="2" t="str">
        <f aca="false">RAW_DATA!A4610</f>
        <v>ORD-104609</v>
      </c>
      <c r="B4614" s="2" t="str">
        <f aca="false">RAW_DATA!B4610</f>
        <v>CUST-2333</v>
      </c>
      <c r="C4614" s="2" t="str">
        <f aca="false">RAW_DATA!C4610</f>
        <v>Men</v>
      </c>
      <c r="D4614" s="2" t="str">
        <f aca="false">RAW_DATA!D4610</f>
        <v>MEN-TSHIRT-001</v>
      </c>
      <c r="E4614" s="14" t="str">
        <f aca="false">RAW_DATA!E4610</f>
        <v>2024-02-07</v>
      </c>
      <c r="F4614" s="14" t="str">
        <f aca="false">RAW_DATA!F4610</f>
        <v>2024-02-15</v>
      </c>
      <c r="G4614" s="2" t="str">
        <f aca="false">RAW_DATA!G4610</f>
        <v>Madhesh</v>
      </c>
      <c r="H4614" s="4" t="n">
        <f aca="false">RAW_DATA!H4610</f>
        <v>13585.74</v>
      </c>
      <c r="I4614" s="5" t="n">
        <f aca="false">RAW_DATA!I4610</f>
        <v>15</v>
      </c>
      <c r="J4614" s="2" t="str">
        <f aca="false">RAW_DATA!J4610</f>
        <v>No</v>
      </c>
      <c r="K4614" s="15" t="n">
        <f aca="false">IF(AND(F4614&lt;&gt;"",E4614&lt;&gt;""),DATEVALUE(F4614)-DATEVALUE(E4614),"")</f>
        <v>8</v>
      </c>
      <c r="L4614" s="4" t="n">
        <f aca="false">H4614*(1-I4614/100)</f>
        <v>11547.879</v>
      </c>
      <c r="M4614" s="4" t="n">
        <f aca="false">H4614*CALCULATIONS!$B$2</f>
        <v>8151.444</v>
      </c>
      <c r="N4614" s="4" t="n">
        <f aca="false">IF(J4614="Yes",H4614*CALCULATIONS!$B$3,0)</f>
        <v>0</v>
      </c>
      <c r="O4614" s="4" t="n">
        <f aca="false">L4614-M4614-N4614</f>
        <v>3396.435</v>
      </c>
      <c r="P4614" s="16" t="n">
        <f aca="false">IF(L4614&gt;0,O4614/L4614,"")</f>
        <v>0.294117647058824</v>
      </c>
    </row>
    <row r="4615" customFormat="false" ht="15" hidden="false" customHeight="false" outlineLevel="0" collapsed="false">
      <c r="A4615" s="2" t="str">
        <f aca="false">RAW_DATA!A4611</f>
        <v>ORD-104610</v>
      </c>
      <c r="B4615" s="2" t="str">
        <f aca="false">RAW_DATA!B4611</f>
        <v>CUST-4619</v>
      </c>
      <c r="C4615" s="2" t="str">
        <f aca="false">RAW_DATA!C4611</f>
        <v>Kids</v>
      </c>
      <c r="D4615" s="2" t="str">
        <f aca="false">RAW_DATA!D4611</f>
        <v>KID-KURTA-001</v>
      </c>
      <c r="E4615" s="14" t="str">
        <f aca="false">RAW_DATA!E4611</f>
        <v>2024-09-09</v>
      </c>
      <c r="F4615" s="14" t="str">
        <f aca="false">RAW_DATA!F4611</f>
        <v>2024-09-15</v>
      </c>
      <c r="G4615" s="2" t="str">
        <f aca="false">RAW_DATA!G4611</f>
        <v>Karnali</v>
      </c>
      <c r="H4615" s="4" t="n">
        <f aca="false">RAW_DATA!H4611</f>
        <v>5315.6</v>
      </c>
      <c r="I4615" s="5" t="n">
        <f aca="false">RAW_DATA!I4611</f>
        <v>15</v>
      </c>
      <c r="J4615" s="2" t="str">
        <f aca="false">RAW_DATA!J4611</f>
        <v>No</v>
      </c>
      <c r="K4615" s="15" t="n">
        <f aca="false">IF(AND(F4615&lt;&gt;"",E4615&lt;&gt;""),DATEVALUE(F4615)-DATEVALUE(E4615),"")</f>
        <v>6</v>
      </c>
      <c r="L4615" s="4" t="n">
        <f aca="false">H4615*(1-I4615/100)</f>
        <v>4518.26</v>
      </c>
      <c r="M4615" s="4" t="n">
        <f aca="false">H4615*CALCULATIONS!$B$2</f>
        <v>3189.36</v>
      </c>
      <c r="N4615" s="4" t="n">
        <f aca="false">IF(J4615="Yes",H4615*CALCULATIONS!$B$3,0)</f>
        <v>0</v>
      </c>
      <c r="O4615" s="4" t="n">
        <f aca="false">L4615-M4615-N4615</f>
        <v>1328.9</v>
      </c>
      <c r="P4615" s="16" t="n">
        <f aca="false">IF(L4615&gt;0,O4615/L4615,"")</f>
        <v>0.294117647058824</v>
      </c>
    </row>
    <row r="4616" customFormat="false" ht="15" hidden="false" customHeight="false" outlineLevel="0" collapsed="false">
      <c r="A4616" s="2" t="str">
        <f aca="false">RAW_DATA!A4612</f>
        <v>ORD-104611</v>
      </c>
      <c r="B4616" s="2" t="str">
        <f aca="false">RAW_DATA!B4612</f>
        <v>CUST-1201</v>
      </c>
      <c r="C4616" s="2" t="str">
        <f aca="false">RAW_DATA!C4612</f>
        <v>Men</v>
      </c>
      <c r="D4616" s="2" t="str">
        <f aca="false">RAW_DATA!D4612</f>
        <v>MEN-JEANS-001</v>
      </c>
      <c r="E4616" s="14" t="str">
        <f aca="false">RAW_DATA!E4612</f>
        <v>2024-01-15</v>
      </c>
      <c r="F4616" s="14" t="str">
        <f aca="false">RAW_DATA!F4612</f>
        <v>2024-01-26</v>
      </c>
      <c r="G4616" s="2" t="str">
        <f aca="false">RAW_DATA!G4612</f>
        <v>Karnali</v>
      </c>
      <c r="H4616" s="4" t="n">
        <f aca="false">RAW_DATA!H4612</f>
        <v>9769.13</v>
      </c>
      <c r="I4616" s="5" t="n">
        <f aca="false">RAW_DATA!I4612</f>
        <v>0</v>
      </c>
      <c r="J4616" s="2" t="str">
        <f aca="false">RAW_DATA!J4612</f>
        <v>No</v>
      </c>
      <c r="K4616" s="15" t="n">
        <f aca="false">IF(AND(F4616&lt;&gt;"",E4616&lt;&gt;""),DATEVALUE(F4616)-DATEVALUE(E4616),"")</f>
        <v>11</v>
      </c>
      <c r="L4616" s="4" t="n">
        <f aca="false">H4616*(1-I4616/100)</f>
        <v>9769.13</v>
      </c>
      <c r="M4616" s="4" t="n">
        <f aca="false">H4616*CALCULATIONS!$B$2</f>
        <v>5861.478</v>
      </c>
      <c r="N4616" s="4" t="n">
        <f aca="false">IF(J4616="Yes",H4616*CALCULATIONS!$B$3,0)</f>
        <v>0</v>
      </c>
      <c r="O4616" s="4" t="n">
        <f aca="false">L4616-M4616-N4616</f>
        <v>3907.652</v>
      </c>
      <c r="P4616" s="16" t="n">
        <f aca="false">IF(L4616&gt;0,O4616/L4616,"")</f>
        <v>0.4</v>
      </c>
    </row>
    <row r="4617" customFormat="false" ht="15" hidden="false" customHeight="false" outlineLevel="0" collapsed="false">
      <c r="A4617" s="2" t="str">
        <f aca="false">RAW_DATA!A4613</f>
        <v>ORD-104612</v>
      </c>
      <c r="B4617" s="2" t="str">
        <f aca="false">RAW_DATA!B4613</f>
        <v>CUST-6284</v>
      </c>
      <c r="C4617" s="2" t="str">
        <f aca="false">RAW_DATA!C4613</f>
        <v>Men</v>
      </c>
      <c r="D4617" s="2" t="str">
        <f aca="false">RAW_DATA!D4613</f>
        <v>MEN-SUIT-001</v>
      </c>
      <c r="E4617" s="14" t="str">
        <f aca="false">RAW_DATA!E4613</f>
        <v>2024-06-13</v>
      </c>
      <c r="F4617" s="14" t="str">
        <f aca="false">RAW_DATA!F4613</f>
        <v>2024-06-19</v>
      </c>
      <c r="G4617" s="2" t="str">
        <f aca="false">RAW_DATA!G4613</f>
        <v>Lumbini</v>
      </c>
      <c r="H4617" s="4" t="n">
        <f aca="false">RAW_DATA!H4613</f>
        <v>3836.66</v>
      </c>
      <c r="I4617" s="5" t="n">
        <f aca="false">RAW_DATA!I4613</f>
        <v>15</v>
      </c>
      <c r="J4617" s="2" t="str">
        <f aca="false">RAW_DATA!J4613</f>
        <v>No</v>
      </c>
      <c r="K4617" s="15" t="n">
        <f aca="false">IF(AND(F4617&lt;&gt;"",E4617&lt;&gt;""),DATEVALUE(F4617)-DATEVALUE(E4617),"")</f>
        <v>6</v>
      </c>
      <c r="L4617" s="4" t="n">
        <f aca="false">H4617*(1-I4617/100)</f>
        <v>3261.161</v>
      </c>
      <c r="M4617" s="4" t="n">
        <f aca="false">H4617*CALCULATIONS!$B$2</f>
        <v>2301.996</v>
      </c>
      <c r="N4617" s="4" t="n">
        <f aca="false">IF(J4617="Yes",H4617*CALCULATIONS!$B$3,0)</f>
        <v>0</v>
      </c>
      <c r="O4617" s="4" t="n">
        <f aca="false">L4617-M4617-N4617</f>
        <v>959.165</v>
      </c>
      <c r="P4617" s="16" t="n">
        <f aca="false">IF(L4617&gt;0,O4617/L4617,"")</f>
        <v>0.294117647058824</v>
      </c>
    </row>
    <row r="4618" customFormat="false" ht="15" hidden="false" customHeight="false" outlineLevel="0" collapsed="false">
      <c r="A4618" s="2" t="str">
        <f aca="false">RAW_DATA!A4614</f>
        <v>ORD-104613</v>
      </c>
      <c r="B4618" s="2" t="str">
        <f aca="false">RAW_DATA!B4614</f>
        <v>CUST-8689</v>
      </c>
      <c r="C4618" s="2" t="str">
        <f aca="false">RAW_DATA!C4614</f>
        <v>Women</v>
      </c>
      <c r="D4618" s="2" t="str">
        <f aca="false">RAW_DATA!D4614</f>
        <v>WOM-SAREE-001</v>
      </c>
      <c r="E4618" s="14" t="str">
        <f aca="false">RAW_DATA!E4614</f>
        <v>2024-04-04</v>
      </c>
      <c r="F4618" s="14" t="str">
        <f aca="false">RAW_DATA!F4614</f>
        <v>2024-04-08</v>
      </c>
      <c r="G4618" s="2" t="str">
        <f aca="false">RAW_DATA!G4614</f>
        <v>Gandaki</v>
      </c>
      <c r="H4618" s="4" t="n">
        <f aca="false">RAW_DATA!H4614</f>
        <v>4892.29</v>
      </c>
      <c r="I4618" s="5" t="n">
        <f aca="false">RAW_DATA!I4614</f>
        <v>10</v>
      </c>
      <c r="J4618" s="2" t="str">
        <f aca="false">RAW_DATA!J4614</f>
        <v>Yes</v>
      </c>
      <c r="K4618" s="15" t="n">
        <f aca="false">IF(AND(F4618&lt;&gt;"",E4618&lt;&gt;""),DATEVALUE(F4618)-DATEVALUE(E4618),"")</f>
        <v>4</v>
      </c>
      <c r="L4618" s="4" t="n">
        <f aca="false">H4618*(1-I4618/100)</f>
        <v>4403.061</v>
      </c>
      <c r="M4618" s="4" t="n">
        <f aca="false">H4618*CALCULATIONS!$B$2</f>
        <v>2935.374</v>
      </c>
      <c r="N4618" s="4" t="n">
        <f aca="false">IF(J4618="Yes",H4618*CALCULATIONS!$B$3,0)</f>
        <v>978.458</v>
      </c>
      <c r="O4618" s="4" t="n">
        <f aca="false">L4618-M4618-N4618</f>
        <v>489.229</v>
      </c>
      <c r="P4618" s="16" t="n">
        <f aca="false">IF(L4618&gt;0,O4618/L4618,"")</f>
        <v>0.111111111111111</v>
      </c>
    </row>
    <row r="4619" customFormat="false" ht="15" hidden="false" customHeight="false" outlineLevel="0" collapsed="false">
      <c r="A4619" s="2" t="str">
        <f aca="false">RAW_DATA!A4615</f>
        <v>ORD-104614</v>
      </c>
      <c r="B4619" s="2" t="str">
        <f aca="false">RAW_DATA!B4615</f>
        <v>CUST-6508</v>
      </c>
      <c r="C4619" s="2" t="str">
        <f aca="false">RAW_DATA!C4615</f>
        <v>Men</v>
      </c>
      <c r="D4619" s="2" t="str">
        <f aca="false">RAW_DATA!D4615</f>
        <v>MEN-JEANS-001</v>
      </c>
      <c r="E4619" s="14" t="str">
        <f aca="false">RAW_DATA!E4615</f>
        <v>2024-01-29</v>
      </c>
      <c r="F4619" s="14" t="str">
        <f aca="false">RAW_DATA!F4615</f>
        <v>2024-02-06</v>
      </c>
      <c r="G4619" s="2" t="str">
        <f aca="false">RAW_DATA!G4615</f>
        <v>Bagmati</v>
      </c>
      <c r="H4619" s="4" t="n">
        <f aca="false">RAW_DATA!H4615</f>
        <v>4080.96</v>
      </c>
      <c r="I4619" s="5" t="n">
        <f aca="false">RAW_DATA!I4615</f>
        <v>5</v>
      </c>
      <c r="J4619" s="2" t="str">
        <f aca="false">RAW_DATA!J4615</f>
        <v>No</v>
      </c>
      <c r="K4619" s="15" t="n">
        <f aca="false">IF(AND(F4619&lt;&gt;"",E4619&lt;&gt;""),DATEVALUE(F4619)-DATEVALUE(E4619),"")</f>
        <v>8</v>
      </c>
      <c r="L4619" s="4" t="n">
        <f aca="false">H4619*(1-I4619/100)</f>
        <v>3876.912</v>
      </c>
      <c r="M4619" s="4" t="n">
        <f aca="false">H4619*CALCULATIONS!$B$2</f>
        <v>2448.576</v>
      </c>
      <c r="N4619" s="4" t="n">
        <f aca="false">IF(J4619="Yes",H4619*CALCULATIONS!$B$3,0)</f>
        <v>0</v>
      </c>
      <c r="O4619" s="4" t="n">
        <f aca="false">L4619-M4619-N4619</f>
        <v>1428.336</v>
      </c>
      <c r="P4619" s="16" t="n">
        <f aca="false">IF(L4619&gt;0,O4619/L4619,"")</f>
        <v>0.368421052631579</v>
      </c>
    </row>
    <row r="4620" customFormat="false" ht="15" hidden="false" customHeight="false" outlineLevel="0" collapsed="false">
      <c r="A4620" s="2" t="str">
        <f aca="false">RAW_DATA!A4616</f>
        <v>ORD-104615</v>
      </c>
      <c r="B4620" s="2" t="str">
        <f aca="false">RAW_DATA!B4616</f>
        <v>CUST-9875</v>
      </c>
      <c r="C4620" s="2" t="str">
        <f aca="false">RAW_DATA!C4616</f>
        <v>Men</v>
      </c>
      <c r="D4620" s="2" t="str">
        <f aca="false">RAW_DATA!D4616</f>
        <v>MEN-SUIT-001</v>
      </c>
      <c r="E4620" s="14" t="str">
        <f aca="false">RAW_DATA!E4616</f>
        <v>2024-07-07</v>
      </c>
      <c r="F4620" s="14" t="str">
        <f aca="false">RAW_DATA!F4616</f>
        <v>2024-07-14</v>
      </c>
      <c r="G4620" s="2" t="str">
        <f aca="false">RAW_DATA!G4616</f>
        <v>Karnali</v>
      </c>
      <c r="H4620" s="4" t="n">
        <f aca="false">RAW_DATA!H4616</f>
        <v>13213.34</v>
      </c>
      <c r="I4620" s="5" t="n">
        <f aca="false">RAW_DATA!I4616</f>
        <v>5</v>
      </c>
      <c r="J4620" s="2" t="str">
        <f aca="false">RAW_DATA!J4616</f>
        <v>No</v>
      </c>
      <c r="K4620" s="15" t="n">
        <f aca="false">IF(AND(F4620&lt;&gt;"",E4620&lt;&gt;""),DATEVALUE(F4620)-DATEVALUE(E4620),"")</f>
        <v>7</v>
      </c>
      <c r="L4620" s="4" t="n">
        <f aca="false">H4620*(1-I4620/100)</f>
        <v>12552.673</v>
      </c>
      <c r="M4620" s="4" t="n">
        <f aca="false">H4620*CALCULATIONS!$B$2</f>
        <v>7928.004</v>
      </c>
      <c r="N4620" s="4" t="n">
        <f aca="false">IF(J4620="Yes",H4620*CALCULATIONS!$B$3,0)</f>
        <v>0</v>
      </c>
      <c r="O4620" s="4" t="n">
        <f aca="false">L4620-M4620-N4620</f>
        <v>4624.669</v>
      </c>
      <c r="P4620" s="16" t="n">
        <f aca="false">IF(L4620&gt;0,O4620/L4620,"")</f>
        <v>0.368421052631579</v>
      </c>
    </row>
    <row r="4621" customFormat="false" ht="15" hidden="false" customHeight="false" outlineLevel="0" collapsed="false">
      <c r="A4621" s="2" t="str">
        <f aca="false">RAW_DATA!A4617</f>
        <v>ORD-104616</v>
      </c>
      <c r="B4621" s="2" t="str">
        <f aca="false">RAW_DATA!B4617</f>
        <v>CUST-1001</v>
      </c>
      <c r="C4621" s="2" t="str">
        <f aca="false">RAW_DATA!C4617</f>
        <v>Men</v>
      </c>
      <c r="D4621" s="2" t="str">
        <f aca="false">RAW_DATA!D4617</f>
        <v>MEN-POLO-001</v>
      </c>
      <c r="E4621" s="14" t="str">
        <f aca="false">RAW_DATA!E4617</f>
        <v>2024-12-26</v>
      </c>
      <c r="F4621" s="14" t="str">
        <f aca="false">RAW_DATA!F4617</f>
        <v>2024-12-28</v>
      </c>
      <c r="G4621" s="2" t="str">
        <f aca="false">RAW_DATA!G4617</f>
        <v>Sudurpashchim</v>
      </c>
      <c r="H4621" s="4" t="n">
        <f aca="false">RAW_DATA!H4617</f>
        <v>7804.65</v>
      </c>
      <c r="I4621" s="5" t="n">
        <f aca="false">RAW_DATA!I4617</f>
        <v>5</v>
      </c>
      <c r="J4621" s="2" t="str">
        <f aca="false">RAW_DATA!J4617</f>
        <v>No</v>
      </c>
      <c r="K4621" s="15" t="n">
        <f aca="false">IF(AND(F4621&lt;&gt;"",E4621&lt;&gt;""),DATEVALUE(F4621)-DATEVALUE(E4621),"")</f>
        <v>2</v>
      </c>
      <c r="L4621" s="4" t="n">
        <f aca="false">H4621*(1-I4621/100)</f>
        <v>7414.4175</v>
      </c>
      <c r="M4621" s="4" t="n">
        <f aca="false">H4621*CALCULATIONS!$B$2</f>
        <v>4682.79</v>
      </c>
      <c r="N4621" s="4" t="n">
        <f aca="false">IF(J4621="Yes",H4621*CALCULATIONS!$B$3,0)</f>
        <v>0</v>
      </c>
      <c r="O4621" s="4" t="n">
        <f aca="false">L4621-M4621-N4621</f>
        <v>2731.6275</v>
      </c>
      <c r="P4621" s="16" t="n">
        <f aca="false">IF(L4621&gt;0,O4621/L4621,"")</f>
        <v>0.368421052631579</v>
      </c>
    </row>
    <row r="4622" customFormat="false" ht="15" hidden="false" customHeight="false" outlineLevel="0" collapsed="false">
      <c r="A4622" s="2" t="str">
        <f aca="false">RAW_DATA!A4618</f>
        <v>ORD-104617</v>
      </c>
      <c r="B4622" s="2" t="str">
        <f aca="false">RAW_DATA!B4618</f>
        <v>CUST-3396</v>
      </c>
      <c r="C4622" s="2" t="str">
        <f aca="false">RAW_DATA!C4618</f>
        <v>Women</v>
      </c>
      <c r="D4622" s="2" t="str">
        <f aca="false">RAW_DATA!D4618</f>
        <v>WOM-CARDIGAN-001</v>
      </c>
      <c r="E4622" s="14" t="str">
        <f aca="false">RAW_DATA!E4618</f>
        <v>2024-08-28</v>
      </c>
      <c r="F4622" s="14" t="str">
        <f aca="false">RAW_DATA!F4618</f>
        <v>2024-09-03</v>
      </c>
      <c r="G4622" s="2" t="str">
        <f aca="false">RAW_DATA!G4618</f>
        <v>Madhesh</v>
      </c>
      <c r="H4622" s="4" t="n">
        <f aca="false">RAW_DATA!H4618</f>
        <v>5215.64</v>
      </c>
      <c r="I4622" s="5" t="n">
        <f aca="false">RAW_DATA!I4618</f>
        <v>25</v>
      </c>
      <c r="J4622" s="2" t="str">
        <f aca="false">RAW_DATA!J4618</f>
        <v>No</v>
      </c>
      <c r="K4622" s="15" t="n">
        <f aca="false">IF(AND(F4622&lt;&gt;"",E4622&lt;&gt;""),DATEVALUE(F4622)-DATEVALUE(E4622),"")</f>
        <v>6</v>
      </c>
      <c r="L4622" s="4" t="n">
        <f aca="false">H4622*(1-I4622/100)</f>
        <v>3911.73</v>
      </c>
      <c r="M4622" s="4" t="n">
        <f aca="false">H4622*CALCULATIONS!$B$2</f>
        <v>3129.384</v>
      </c>
      <c r="N4622" s="4" t="n">
        <f aca="false">IF(J4622="Yes",H4622*CALCULATIONS!$B$3,0)</f>
        <v>0</v>
      </c>
      <c r="O4622" s="4" t="n">
        <f aca="false">L4622-M4622-N4622</f>
        <v>782.346000000001</v>
      </c>
      <c r="P4622" s="16" t="n">
        <f aca="false">IF(L4622&gt;0,O4622/L4622,"")</f>
        <v>0.2</v>
      </c>
    </row>
    <row r="4623" customFormat="false" ht="15" hidden="false" customHeight="false" outlineLevel="0" collapsed="false">
      <c r="A4623" s="2" t="str">
        <f aca="false">RAW_DATA!A4619</f>
        <v>ORD-104618</v>
      </c>
      <c r="B4623" s="2" t="str">
        <f aca="false">RAW_DATA!B4619</f>
        <v>CUST-8681</v>
      </c>
      <c r="C4623" s="2" t="str">
        <f aca="false">RAW_DATA!C4619</f>
        <v>Women</v>
      </c>
      <c r="D4623" s="2" t="str">
        <f aca="false">RAW_DATA!D4619</f>
        <v>WOM-SUIT-001</v>
      </c>
      <c r="E4623" s="14" t="str">
        <f aca="false">RAW_DATA!E4619</f>
        <v>2024-08-05</v>
      </c>
      <c r="F4623" s="14" t="str">
        <f aca="false">RAW_DATA!F4619</f>
        <v>2024-08-09</v>
      </c>
      <c r="G4623" s="2" t="str">
        <f aca="false">RAW_DATA!G4619</f>
        <v>Sudurpashchim</v>
      </c>
      <c r="H4623" s="4" t="n">
        <f aca="false">RAW_DATA!H4619</f>
        <v>12853.12</v>
      </c>
      <c r="I4623" s="5" t="n">
        <f aca="false">RAW_DATA!I4619</f>
        <v>15</v>
      </c>
      <c r="J4623" s="2" t="str">
        <f aca="false">RAW_DATA!J4619</f>
        <v>No</v>
      </c>
      <c r="K4623" s="15" t="n">
        <f aca="false">IF(AND(F4623&lt;&gt;"",E4623&lt;&gt;""),DATEVALUE(F4623)-DATEVALUE(E4623),"")</f>
        <v>4</v>
      </c>
      <c r="L4623" s="4" t="n">
        <f aca="false">H4623*(1-I4623/100)</f>
        <v>10925.152</v>
      </c>
      <c r="M4623" s="4" t="n">
        <f aca="false">H4623*CALCULATIONS!$B$2</f>
        <v>7711.872</v>
      </c>
      <c r="N4623" s="4" t="n">
        <f aca="false">IF(J4623="Yes",H4623*CALCULATIONS!$B$3,0)</f>
        <v>0</v>
      </c>
      <c r="O4623" s="4" t="n">
        <f aca="false">L4623-M4623-N4623</f>
        <v>3213.28</v>
      </c>
      <c r="P4623" s="16" t="n">
        <f aca="false">IF(L4623&gt;0,O4623/L4623,"")</f>
        <v>0.294117647058824</v>
      </c>
    </row>
    <row r="4624" customFormat="false" ht="15" hidden="false" customHeight="false" outlineLevel="0" collapsed="false">
      <c r="A4624" s="2" t="str">
        <f aca="false">RAW_DATA!A4620</f>
        <v>ORD-104619</v>
      </c>
      <c r="B4624" s="2" t="str">
        <f aca="false">RAW_DATA!B4620</f>
        <v>CUST-9184</v>
      </c>
      <c r="C4624" s="2" t="str">
        <f aca="false">RAW_DATA!C4620</f>
        <v>Women</v>
      </c>
      <c r="D4624" s="2" t="str">
        <f aca="false">RAW_DATA!D4620</f>
        <v>WOM-SCARF-001</v>
      </c>
      <c r="E4624" s="14" t="str">
        <f aca="false">RAW_DATA!E4620</f>
        <v>2024-08-11</v>
      </c>
      <c r="F4624" s="14" t="str">
        <f aca="false">RAW_DATA!F4620</f>
        <v>2024-08-20</v>
      </c>
      <c r="G4624" s="2" t="str">
        <f aca="false">RAW_DATA!G4620</f>
        <v>Gandaki</v>
      </c>
      <c r="H4624" s="4" t="n">
        <f aca="false">RAW_DATA!H4620</f>
        <v>11008.66</v>
      </c>
      <c r="I4624" s="5" t="n">
        <f aca="false">RAW_DATA!I4620</f>
        <v>20</v>
      </c>
      <c r="J4624" s="2" t="str">
        <f aca="false">RAW_DATA!J4620</f>
        <v>No</v>
      </c>
      <c r="K4624" s="15" t="n">
        <f aca="false">IF(AND(F4624&lt;&gt;"",E4624&lt;&gt;""),DATEVALUE(F4624)-DATEVALUE(E4624),"")</f>
        <v>9</v>
      </c>
      <c r="L4624" s="4" t="n">
        <f aca="false">H4624*(1-I4624/100)</f>
        <v>8806.928</v>
      </c>
      <c r="M4624" s="4" t="n">
        <f aca="false">H4624*CALCULATIONS!$B$2</f>
        <v>6605.196</v>
      </c>
      <c r="N4624" s="4" t="n">
        <f aca="false">IF(J4624="Yes",H4624*CALCULATIONS!$B$3,0)</f>
        <v>0</v>
      </c>
      <c r="O4624" s="4" t="n">
        <f aca="false">L4624-M4624-N4624</f>
        <v>2201.732</v>
      </c>
      <c r="P4624" s="16" t="n">
        <f aca="false">IF(L4624&gt;0,O4624/L4624,"")</f>
        <v>0.25</v>
      </c>
    </row>
    <row r="4625" customFormat="false" ht="15" hidden="false" customHeight="false" outlineLevel="0" collapsed="false">
      <c r="A4625" s="2" t="str">
        <f aca="false">RAW_DATA!A4621</f>
        <v>ORD-104620</v>
      </c>
      <c r="B4625" s="2" t="str">
        <f aca="false">RAW_DATA!B4621</f>
        <v>CUST-5789</v>
      </c>
      <c r="C4625" s="2" t="str">
        <f aca="false">RAW_DATA!C4621</f>
        <v>Women</v>
      </c>
      <c r="D4625" s="2" t="str">
        <f aca="false">RAW_DATA!D4621</f>
        <v>WOM-SUIT-001</v>
      </c>
      <c r="E4625" s="14" t="str">
        <f aca="false">RAW_DATA!E4621</f>
        <v>2024-01-06</v>
      </c>
      <c r="F4625" s="14" t="str">
        <f aca="false">RAW_DATA!F4621</f>
        <v>2024-01-15</v>
      </c>
      <c r="G4625" s="2" t="str">
        <f aca="false">RAW_DATA!G4621</f>
        <v>Gandaki</v>
      </c>
      <c r="H4625" s="4" t="n">
        <f aca="false">RAW_DATA!H4621</f>
        <v>13984.03</v>
      </c>
      <c r="I4625" s="5" t="n">
        <f aca="false">RAW_DATA!I4621</f>
        <v>10</v>
      </c>
      <c r="J4625" s="2" t="str">
        <f aca="false">RAW_DATA!J4621</f>
        <v>No</v>
      </c>
      <c r="K4625" s="15" t="n">
        <f aca="false">IF(AND(F4625&lt;&gt;"",E4625&lt;&gt;""),DATEVALUE(F4625)-DATEVALUE(E4625),"")</f>
        <v>9</v>
      </c>
      <c r="L4625" s="4" t="n">
        <f aca="false">H4625*(1-I4625/100)</f>
        <v>12585.627</v>
      </c>
      <c r="M4625" s="4" t="n">
        <f aca="false">H4625*CALCULATIONS!$B$2</f>
        <v>8390.418</v>
      </c>
      <c r="N4625" s="4" t="n">
        <f aca="false">IF(J4625="Yes",H4625*CALCULATIONS!$B$3,0)</f>
        <v>0</v>
      </c>
      <c r="O4625" s="4" t="n">
        <f aca="false">L4625-M4625-N4625</f>
        <v>4195.209</v>
      </c>
      <c r="P4625" s="16" t="n">
        <f aca="false">IF(L4625&gt;0,O4625/L4625,"")</f>
        <v>0.333333333333333</v>
      </c>
    </row>
    <row r="4626" customFormat="false" ht="15" hidden="false" customHeight="false" outlineLevel="0" collapsed="false">
      <c r="A4626" s="2" t="str">
        <f aca="false">RAW_DATA!A4622</f>
        <v>ORD-104621</v>
      </c>
      <c r="B4626" s="2" t="str">
        <f aca="false">RAW_DATA!B4622</f>
        <v>CUST-1445</v>
      </c>
      <c r="C4626" s="2" t="str">
        <f aca="false">RAW_DATA!C4622</f>
        <v>Men</v>
      </c>
      <c r="D4626" s="2" t="str">
        <f aca="false">RAW_DATA!D4622</f>
        <v>MEN-SUIT-001</v>
      </c>
      <c r="E4626" s="14" t="str">
        <f aca="false">RAW_DATA!E4622</f>
        <v>2024-11-03</v>
      </c>
      <c r="F4626" s="14" t="str">
        <f aca="false">RAW_DATA!F4622</f>
        <v>2024-11-08</v>
      </c>
      <c r="G4626" s="2" t="str">
        <f aca="false">RAW_DATA!G4622</f>
        <v>Lumbini</v>
      </c>
      <c r="H4626" s="4" t="n">
        <f aca="false">RAW_DATA!H4622</f>
        <v>10711.72</v>
      </c>
      <c r="I4626" s="5" t="n">
        <f aca="false">RAW_DATA!I4622</f>
        <v>15</v>
      </c>
      <c r="J4626" s="2" t="str">
        <f aca="false">RAW_DATA!J4622</f>
        <v>No</v>
      </c>
      <c r="K4626" s="15" t="n">
        <f aca="false">IF(AND(F4626&lt;&gt;"",E4626&lt;&gt;""),DATEVALUE(F4626)-DATEVALUE(E4626),"")</f>
        <v>5</v>
      </c>
      <c r="L4626" s="4" t="n">
        <f aca="false">H4626*(1-I4626/100)</f>
        <v>9104.962</v>
      </c>
      <c r="M4626" s="4" t="n">
        <f aca="false">H4626*CALCULATIONS!$B$2</f>
        <v>6427.032</v>
      </c>
      <c r="N4626" s="4" t="n">
        <f aca="false">IF(J4626="Yes",H4626*CALCULATIONS!$B$3,0)</f>
        <v>0</v>
      </c>
      <c r="O4626" s="4" t="n">
        <f aca="false">L4626-M4626-N4626</f>
        <v>2677.93</v>
      </c>
      <c r="P4626" s="16" t="n">
        <f aca="false">IF(L4626&gt;0,O4626/L4626,"")</f>
        <v>0.294117647058824</v>
      </c>
    </row>
    <row r="4627" customFormat="false" ht="15" hidden="false" customHeight="false" outlineLevel="0" collapsed="false">
      <c r="A4627" s="2" t="str">
        <f aca="false">RAW_DATA!A4623</f>
        <v>ORD-104622</v>
      </c>
      <c r="B4627" s="2" t="str">
        <f aca="false">RAW_DATA!B4623</f>
        <v>CUST-6827</v>
      </c>
      <c r="C4627" s="2" t="str">
        <f aca="false">RAW_DATA!C4623</f>
        <v>Women</v>
      </c>
      <c r="D4627" s="2" t="str">
        <f aca="false">RAW_DATA!D4623</f>
        <v>WOM-KURTA-001</v>
      </c>
      <c r="E4627" s="14" t="str">
        <f aca="false">RAW_DATA!E4623</f>
        <v>2024-04-03</v>
      </c>
      <c r="F4627" s="14" t="str">
        <f aca="false">RAW_DATA!F4623</f>
        <v>2024-04-10</v>
      </c>
      <c r="G4627" s="2" t="str">
        <f aca="false">RAW_DATA!G4623</f>
        <v>Sudurpashchim</v>
      </c>
      <c r="H4627" s="4" t="n">
        <f aca="false">RAW_DATA!H4623</f>
        <v>3854.18</v>
      </c>
      <c r="I4627" s="5" t="n">
        <f aca="false">RAW_DATA!I4623</f>
        <v>20</v>
      </c>
      <c r="J4627" s="2" t="str">
        <f aca="false">RAW_DATA!J4623</f>
        <v>Yes</v>
      </c>
      <c r="K4627" s="15" t="n">
        <f aca="false">IF(AND(F4627&lt;&gt;"",E4627&lt;&gt;""),DATEVALUE(F4627)-DATEVALUE(E4627),"")</f>
        <v>7</v>
      </c>
      <c r="L4627" s="4" t="n">
        <f aca="false">H4627*(1-I4627/100)</f>
        <v>3083.344</v>
      </c>
      <c r="M4627" s="4" t="n">
        <f aca="false">H4627*CALCULATIONS!$B$2</f>
        <v>2312.508</v>
      </c>
      <c r="N4627" s="4" t="n">
        <f aca="false">IF(J4627="Yes",H4627*CALCULATIONS!$B$3,0)</f>
        <v>770.836</v>
      </c>
      <c r="O4627" s="4" t="n">
        <f aca="false">L4627-M4627-N4627</f>
        <v>0</v>
      </c>
      <c r="P4627" s="16" t="n">
        <f aca="false">IF(L4627&gt;0,O4627/L4627,"")</f>
        <v>0</v>
      </c>
    </row>
    <row r="4628" customFormat="false" ht="15" hidden="false" customHeight="false" outlineLevel="0" collapsed="false">
      <c r="A4628" s="2" t="str">
        <f aca="false">RAW_DATA!A4624</f>
        <v>ORD-104623</v>
      </c>
      <c r="B4628" s="2" t="str">
        <f aca="false">RAW_DATA!B4624</f>
        <v>CUST-2284</v>
      </c>
      <c r="C4628" s="2" t="str">
        <f aca="false">RAW_DATA!C4624</f>
        <v>Men</v>
      </c>
      <c r="D4628" s="2" t="str">
        <f aca="false">RAW_DATA!D4624</f>
        <v>MEN-CHINO-001</v>
      </c>
      <c r="E4628" s="14" t="str">
        <f aca="false">RAW_DATA!E4624</f>
        <v>2024-01-09</v>
      </c>
      <c r="F4628" s="14" t="str">
        <f aca="false">RAW_DATA!F4624</f>
        <v>2024-01-13</v>
      </c>
      <c r="G4628" s="2" t="str">
        <f aca="false">RAW_DATA!G4624</f>
        <v>Bagmati</v>
      </c>
      <c r="H4628" s="4" t="n">
        <f aca="false">RAW_DATA!H4624</f>
        <v>6094.26</v>
      </c>
      <c r="I4628" s="5" t="n">
        <f aca="false">RAW_DATA!I4624</f>
        <v>10</v>
      </c>
      <c r="J4628" s="2" t="str">
        <f aca="false">RAW_DATA!J4624</f>
        <v>No</v>
      </c>
      <c r="K4628" s="15" t="n">
        <f aca="false">IF(AND(F4628&lt;&gt;"",E4628&lt;&gt;""),DATEVALUE(F4628)-DATEVALUE(E4628),"")</f>
        <v>4</v>
      </c>
      <c r="L4628" s="4" t="n">
        <f aca="false">H4628*(1-I4628/100)</f>
        <v>5484.834</v>
      </c>
      <c r="M4628" s="4" t="n">
        <f aca="false">H4628*CALCULATIONS!$B$2</f>
        <v>3656.556</v>
      </c>
      <c r="N4628" s="4" t="n">
        <f aca="false">IF(J4628="Yes",H4628*CALCULATIONS!$B$3,0)</f>
        <v>0</v>
      </c>
      <c r="O4628" s="4" t="n">
        <f aca="false">L4628-M4628-N4628</f>
        <v>1828.278</v>
      </c>
      <c r="P4628" s="16" t="n">
        <f aca="false">IF(L4628&gt;0,O4628/L4628,"")</f>
        <v>0.333333333333333</v>
      </c>
    </row>
    <row r="4629" customFormat="false" ht="15" hidden="false" customHeight="false" outlineLevel="0" collapsed="false">
      <c r="A4629" s="2" t="str">
        <f aca="false">RAW_DATA!A4625</f>
        <v>ORD-104624</v>
      </c>
      <c r="B4629" s="2" t="str">
        <f aca="false">RAW_DATA!B4625</f>
        <v>CUST-8246</v>
      </c>
      <c r="C4629" s="2" t="str">
        <f aca="false">RAW_DATA!C4625</f>
        <v>Women</v>
      </c>
      <c r="D4629" s="2" t="str">
        <f aca="false">RAW_DATA!D4625</f>
        <v>WOM-LEHENGA-001</v>
      </c>
      <c r="E4629" s="14" t="str">
        <f aca="false">RAW_DATA!E4625</f>
        <v>2024-06-12</v>
      </c>
      <c r="F4629" s="14" t="str">
        <f aca="false">RAW_DATA!F4625</f>
        <v>2024-06-15</v>
      </c>
      <c r="G4629" s="2" t="str">
        <f aca="false">RAW_DATA!G4625</f>
        <v>Madhesh</v>
      </c>
      <c r="H4629" s="4" t="n">
        <f aca="false">RAW_DATA!H4625</f>
        <v>7152.79</v>
      </c>
      <c r="I4629" s="5" t="n">
        <f aca="false">RAW_DATA!I4625</f>
        <v>0</v>
      </c>
      <c r="J4629" s="2" t="str">
        <f aca="false">RAW_DATA!J4625</f>
        <v>No</v>
      </c>
      <c r="K4629" s="15" t="n">
        <f aca="false">IF(AND(F4629&lt;&gt;"",E4629&lt;&gt;""),DATEVALUE(F4629)-DATEVALUE(E4629),"")</f>
        <v>3</v>
      </c>
      <c r="L4629" s="4" t="n">
        <f aca="false">H4629*(1-I4629/100)</f>
        <v>7152.79</v>
      </c>
      <c r="M4629" s="4" t="n">
        <f aca="false">H4629*CALCULATIONS!$B$2</f>
        <v>4291.674</v>
      </c>
      <c r="N4629" s="4" t="n">
        <f aca="false">IF(J4629="Yes",H4629*CALCULATIONS!$B$3,0)</f>
        <v>0</v>
      </c>
      <c r="O4629" s="4" t="n">
        <f aca="false">L4629-M4629-N4629</f>
        <v>2861.116</v>
      </c>
      <c r="P4629" s="16" t="n">
        <f aca="false">IF(L4629&gt;0,O4629/L4629,"")</f>
        <v>0.4</v>
      </c>
    </row>
    <row r="4630" customFormat="false" ht="15" hidden="false" customHeight="false" outlineLevel="0" collapsed="false">
      <c r="A4630" s="2" t="str">
        <f aca="false">RAW_DATA!A4626</f>
        <v>ORD-104625</v>
      </c>
      <c r="B4630" s="2" t="str">
        <f aca="false">RAW_DATA!B4626</f>
        <v>CUST-9290</v>
      </c>
      <c r="C4630" s="2" t="str">
        <f aca="false">RAW_DATA!C4626</f>
        <v>Men</v>
      </c>
      <c r="D4630" s="2" t="str">
        <f aca="false">RAW_DATA!D4626</f>
        <v>MEN-SUIT-001</v>
      </c>
      <c r="E4630" s="14" t="str">
        <f aca="false">RAW_DATA!E4626</f>
        <v>2024-10-10</v>
      </c>
      <c r="F4630" s="14" t="str">
        <f aca="false">RAW_DATA!F4626</f>
        <v>2024-10-15</v>
      </c>
      <c r="G4630" s="2" t="str">
        <f aca="false">RAW_DATA!G4626</f>
        <v>Gandaki</v>
      </c>
      <c r="H4630" s="4" t="n">
        <f aca="false">RAW_DATA!H4626</f>
        <v>13249.42</v>
      </c>
      <c r="I4630" s="5" t="n">
        <f aca="false">RAW_DATA!I4626</f>
        <v>25</v>
      </c>
      <c r="J4630" s="2" t="str">
        <f aca="false">RAW_DATA!J4626</f>
        <v>Yes</v>
      </c>
      <c r="K4630" s="15" t="n">
        <f aca="false">IF(AND(F4630&lt;&gt;"",E4630&lt;&gt;""),DATEVALUE(F4630)-DATEVALUE(E4630),"")</f>
        <v>5</v>
      </c>
      <c r="L4630" s="4" t="n">
        <f aca="false">H4630*(1-I4630/100)</f>
        <v>9937.065</v>
      </c>
      <c r="M4630" s="4" t="n">
        <f aca="false">H4630*CALCULATIONS!$B$2</f>
        <v>7949.652</v>
      </c>
      <c r="N4630" s="4" t="n">
        <f aca="false">IF(J4630="Yes",H4630*CALCULATIONS!$B$3,0)</f>
        <v>2649.884</v>
      </c>
      <c r="O4630" s="4" t="n">
        <f aca="false">L4630-M4630-N4630</f>
        <v>-662.471</v>
      </c>
      <c r="P4630" s="16" t="n">
        <f aca="false">IF(L4630&gt;0,O4630/L4630,"")</f>
        <v>-0.0666666666666666</v>
      </c>
    </row>
    <row r="4631" customFormat="false" ht="15" hidden="false" customHeight="false" outlineLevel="0" collapsed="false">
      <c r="A4631" s="2" t="str">
        <f aca="false">RAW_DATA!A4627</f>
        <v>ORD-104626</v>
      </c>
      <c r="B4631" s="2" t="str">
        <f aca="false">RAW_DATA!B4627</f>
        <v>CUST-6973</v>
      </c>
      <c r="C4631" s="2" t="str">
        <f aca="false">RAW_DATA!C4627</f>
        <v>Women</v>
      </c>
      <c r="D4631" s="2" t="str">
        <f aca="false">RAW_DATA!D4627</f>
        <v>WOM-JEANS-001</v>
      </c>
      <c r="E4631" s="14" t="str">
        <f aca="false">RAW_DATA!E4627</f>
        <v>2024-04-12</v>
      </c>
      <c r="F4631" s="14" t="str">
        <f aca="false">RAW_DATA!F4627</f>
        <v>2024-04-19</v>
      </c>
      <c r="G4631" s="2" t="str">
        <f aca="false">RAW_DATA!G4627</f>
        <v>Bagmati</v>
      </c>
      <c r="H4631" s="4" t="n">
        <f aca="false">RAW_DATA!H4627</f>
        <v>10821.68</v>
      </c>
      <c r="I4631" s="5" t="n">
        <f aca="false">RAW_DATA!I4627</f>
        <v>10</v>
      </c>
      <c r="J4631" s="2" t="str">
        <f aca="false">RAW_DATA!J4627</f>
        <v>No</v>
      </c>
      <c r="K4631" s="15" t="n">
        <f aca="false">IF(AND(F4631&lt;&gt;"",E4631&lt;&gt;""),DATEVALUE(F4631)-DATEVALUE(E4631),"")</f>
        <v>7</v>
      </c>
      <c r="L4631" s="4" t="n">
        <f aca="false">H4631*(1-I4631/100)</f>
        <v>9739.512</v>
      </c>
      <c r="M4631" s="4" t="n">
        <f aca="false">H4631*CALCULATIONS!$B$2</f>
        <v>6493.008</v>
      </c>
      <c r="N4631" s="4" t="n">
        <f aca="false">IF(J4631="Yes",H4631*CALCULATIONS!$B$3,0)</f>
        <v>0</v>
      </c>
      <c r="O4631" s="4" t="n">
        <f aca="false">L4631-M4631-N4631</f>
        <v>3246.504</v>
      </c>
      <c r="P4631" s="16" t="n">
        <f aca="false">IF(L4631&gt;0,O4631/L4631,"")</f>
        <v>0.333333333333333</v>
      </c>
    </row>
    <row r="4632" customFormat="false" ht="15" hidden="false" customHeight="false" outlineLevel="0" collapsed="false">
      <c r="A4632" s="2" t="str">
        <f aca="false">RAW_DATA!A4628</f>
        <v>ORD-104627</v>
      </c>
      <c r="B4632" s="2" t="str">
        <f aca="false">RAW_DATA!B4628</f>
        <v>CUST-7077</v>
      </c>
      <c r="C4632" s="2" t="str">
        <f aca="false">RAW_DATA!C4628</f>
        <v>Men</v>
      </c>
      <c r="D4632" s="2" t="str">
        <f aca="false">RAW_DATA!D4628</f>
        <v>MEN-POLO-001</v>
      </c>
      <c r="E4632" s="14" t="str">
        <f aca="false">RAW_DATA!E4628</f>
        <v>2024-08-11</v>
      </c>
      <c r="F4632" s="14" t="str">
        <f aca="false">RAW_DATA!F4628</f>
        <v>2024-08-17</v>
      </c>
      <c r="G4632" s="2" t="str">
        <f aca="false">RAW_DATA!G4628</f>
        <v>Madhesh</v>
      </c>
      <c r="H4632" s="4" t="n">
        <f aca="false">RAW_DATA!H4628</f>
        <v>7419.67</v>
      </c>
      <c r="I4632" s="5" t="n">
        <f aca="false">RAW_DATA!I4628</f>
        <v>25</v>
      </c>
      <c r="J4632" s="2" t="str">
        <f aca="false">RAW_DATA!J4628</f>
        <v>No</v>
      </c>
      <c r="K4632" s="15" t="n">
        <f aca="false">IF(AND(F4632&lt;&gt;"",E4632&lt;&gt;""),DATEVALUE(F4632)-DATEVALUE(E4632),"")</f>
        <v>6</v>
      </c>
      <c r="L4632" s="4" t="n">
        <f aca="false">H4632*(1-I4632/100)</f>
        <v>5564.7525</v>
      </c>
      <c r="M4632" s="4" t="n">
        <f aca="false">H4632*CALCULATIONS!$B$2</f>
        <v>4451.802</v>
      </c>
      <c r="N4632" s="4" t="n">
        <f aca="false">IF(J4632="Yes",H4632*CALCULATIONS!$B$3,0)</f>
        <v>0</v>
      </c>
      <c r="O4632" s="4" t="n">
        <f aca="false">L4632-M4632-N4632</f>
        <v>1112.9505</v>
      </c>
      <c r="P4632" s="16" t="n">
        <f aca="false">IF(L4632&gt;0,O4632/L4632,"")</f>
        <v>0.2</v>
      </c>
    </row>
    <row r="4633" customFormat="false" ht="15" hidden="false" customHeight="false" outlineLevel="0" collapsed="false">
      <c r="A4633" s="2" t="str">
        <f aca="false">RAW_DATA!A4629</f>
        <v>ORD-104628</v>
      </c>
      <c r="B4633" s="2" t="str">
        <f aca="false">RAW_DATA!B4629</f>
        <v>CUST-7806</v>
      </c>
      <c r="C4633" s="2" t="str">
        <f aca="false">RAW_DATA!C4629</f>
        <v>Men</v>
      </c>
      <c r="D4633" s="2" t="str">
        <f aca="false">RAW_DATA!D4629</f>
        <v>MEN-TSHIRT-001</v>
      </c>
      <c r="E4633" s="14" t="str">
        <f aca="false">RAW_DATA!E4629</f>
        <v>2024-04-07</v>
      </c>
      <c r="F4633" s="14" t="str">
        <f aca="false">RAW_DATA!F4629</f>
        <v>2024-04-17</v>
      </c>
      <c r="G4633" s="2" t="str">
        <f aca="false">RAW_DATA!G4629</f>
        <v>Lumbini</v>
      </c>
      <c r="H4633" s="4" t="n">
        <f aca="false">RAW_DATA!H4629</f>
        <v>5563.41</v>
      </c>
      <c r="I4633" s="5" t="n">
        <f aca="false">RAW_DATA!I4629</f>
        <v>0</v>
      </c>
      <c r="J4633" s="2" t="str">
        <f aca="false">RAW_DATA!J4629</f>
        <v>No</v>
      </c>
      <c r="K4633" s="15" t="n">
        <f aca="false">IF(AND(F4633&lt;&gt;"",E4633&lt;&gt;""),DATEVALUE(F4633)-DATEVALUE(E4633),"")</f>
        <v>10</v>
      </c>
      <c r="L4633" s="4" t="n">
        <f aca="false">H4633*(1-I4633/100)</f>
        <v>5563.41</v>
      </c>
      <c r="M4633" s="4" t="n">
        <f aca="false">H4633*CALCULATIONS!$B$2</f>
        <v>3338.046</v>
      </c>
      <c r="N4633" s="4" t="n">
        <f aca="false">IF(J4633="Yes",H4633*CALCULATIONS!$B$3,0)</f>
        <v>0</v>
      </c>
      <c r="O4633" s="4" t="n">
        <f aca="false">L4633-M4633-N4633</f>
        <v>2225.364</v>
      </c>
      <c r="P4633" s="16" t="n">
        <f aca="false">IF(L4633&gt;0,O4633/L4633,"")</f>
        <v>0.4</v>
      </c>
    </row>
    <row r="4634" customFormat="false" ht="15" hidden="false" customHeight="false" outlineLevel="0" collapsed="false">
      <c r="A4634" s="2" t="str">
        <f aca="false">RAW_DATA!A4630</f>
        <v>ORD-104629</v>
      </c>
      <c r="B4634" s="2" t="str">
        <f aca="false">RAW_DATA!B4630</f>
        <v>CUST-1460</v>
      </c>
      <c r="C4634" s="2" t="str">
        <f aca="false">RAW_DATA!C4630</f>
        <v>Women</v>
      </c>
      <c r="D4634" s="2" t="str">
        <f aca="false">RAW_DATA!D4630</f>
        <v>WOM-SAREE-001</v>
      </c>
      <c r="E4634" s="14" t="str">
        <f aca="false">RAW_DATA!E4630</f>
        <v>2024-07-17</v>
      </c>
      <c r="F4634" s="14" t="str">
        <f aca="false">RAW_DATA!F4630</f>
        <v>2024-07-23</v>
      </c>
      <c r="G4634" s="2" t="str">
        <f aca="false">RAW_DATA!G4630</f>
        <v>Lumbini</v>
      </c>
      <c r="H4634" s="4" t="n">
        <f aca="false">RAW_DATA!H4630</f>
        <v>2047.98</v>
      </c>
      <c r="I4634" s="5" t="n">
        <f aca="false">RAW_DATA!I4630</f>
        <v>20</v>
      </c>
      <c r="J4634" s="2" t="str">
        <f aca="false">RAW_DATA!J4630</f>
        <v>No</v>
      </c>
      <c r="K4634" s="15" t="n">
        <f aca="false">IF(AND(F4634&lt;&gt;"",E4634&lt;&gt;""),DATEVALUE(F4634)-DATEVALUE(E4634),"")</f>
        <v>6</v>
      </c>
      <c r="L4634" s="4" t="n">
        <f aca="false">H4634*(1-I4634/100)</f>
        <v>1638.384</v>
      </c>
      <c r="M4634" s="4" t="n">
        <f aca="false">H4634*CALCULATIONS!$B$2</f>
        <v>1228.788</v>
      </c>
      <c r="N4634" s="4" t="n">
        <f aca="false">IF(J4634="Yes",H4634*CALCULATIONS!$B$3,0)</f>
        <v>0</v>
      </c>
      <c r="O4634" s="4" t="n">
        <f aca="false">L4634-M4634-N4634</f>
        <v>409.596</v>
      </c>
      <c r="P4634" s="16" t="n">
        <f aca="false">IF(L4634&gt;0,O4634/L4634,"")</f>
        <v>0.25</v>
      </c>
    </row>
    <row r="4635" customFormat="false" ht="15" hidden="false" customHeight="false" outlineLevel="0" collapsed="false">
      <c r="A4635" s="2" t="str">
        <f aca="false">RAW_DATA!A4631</f>
        <v>ORD-104630</v>
      </c>
      <c r="B4635" s="2" t="str">
        <f aca="false">RAW_DATA!B4631</f>
        <v>CUST-3549</v>
      </c>
      <c r="C4635" s="2" t="str">
        <f aca="false">RAW_DATA!C4631</f>
        <v>Kids</v>
      </c>
      <c r="D4635" s="2" t="str">
        <f aca="false">RAW_DATA!D4631</f>
        <v>KID-JEANS-001</v>
      </c>
      <c r="E4635" s="14" t="str">
        <f aca="false">RAW_DATA!E4631</f>
        <v>2024-04-24</v>
      </c>
      <c r="F4635" s="14" t="str">
        <f aca="false">RAW_DATA!F4631</f>
        <v>2024-04-29</v>
      </c>
      <c r="G4635" s="2" t="str">
        <f aca="false">RAW_DATA!G4631</f>
        <v>Madhesh</v>
      </c>
      <c r="H4635" s="4" t="n">
        <f aca="false">RAW_DATA!H4631</f>
        <v>14084.61</v>
      </c>
      <c r="I4635" s="5" t="n">
        <f aca="false">RAW_DATA!I4631</f>
        <v>20</v>
      </c>
      <c r="J4635" s="2" t="str">
        <f aca="false">RAW_DATA!J4631</f>
        <v>No</v>
      </c>
      <c r="K4635" s="15" t="n">
        <f aca="false">IF(AND(F4635&lt;&gt;"",E4635&lt;&gt;""),DATEVALUE(F4635)-DATEVALUE(E4635),"")</f>
        <v>5</v>
      </c>
      <c r="L4635" s="4" t="n">
        <f aca="false">H4635*(1-I4635/100)</f>
        <v>11267.688</v>
      </c>
      <c r="M4635" s="4" t="n">
        <f aca="false">H4635*CALCULATIONS!$B$2</f>
        <v>8450.766</v>
      </c>
      <c r="N4635" s="4" t="n">
        <f aca="false">IF(J4635="Yes",H4635*CALCULATIONS!$B$3,0)</f>
        <v>0</v>
      </c>
      <c r="O4635" s="4" t="n">
        <f aca="false">L4635-M4635-N4635</f>
        <v>2816.922</v>
      </c>
      <c r="P4635" s="16" t="n">
        <f aca="false">IF(L4635&gt;0,O4635/L4635,"")</f>
        <v>0.25</v>
      </c>
    </row>
    <row r="4636" customFormat="false" ht="15" hidden="false" customHeight="false" outlineLevel="0" collapsed="false">
      <c r="A4636" s="2" t="str">
        <f aca="false">RAW_DATA!A4632</f>
        <v>ORD-104631</v>
      </c>
      <c r="B4636" s="2" t="str">
        <f aca="false">RAW_DATA!B4632</f>
        <v>CUST-7981</v>
      </c>
      <c r="C4636" s="2" t="str">
        <f aca="false">RAW_DATA!C4632</f>
        <v>Men</v>
      </c>
      <c r="D4636" s="2" t="str">
        <f aca="false">RAW_DATA!D4632</f>
        <v>MEN-KURTA-001</v>
      </c>
      <c r="E4636" s="14" t="str">
        <f aca="false">RAW_DATA!E4632</f>
        <v>2024-02-22</v>
      </c>
      <c r="F4636" s="14" t="str">
        <f aca="false">RAW_DATA!F4632</f>
        <v>2024-02-27</v>
      </c>
      <c r="G4636" s="2" t="str">
        <f aca="false">RAW_DATA!G4632</f>
        <v>Bagmati</v>
      </c>
      <c r="H4636" s="4" t="n">
        <f aca="false">RAW_DATA!H4632</f>
        <v>3729.08</v>
      </c>
      <c r="I4636" s="5" t="n">
        <f aca="false">RAW_DATA!I4632</f>
        <v>0</v>
      </c>
      <c r="J4636" s="2" t="str">
        <f aca="false">RAW_DATA!J4632</f>
        <v>Yes</v>
      </c>
      <c r="K4636" s="15" t="n">
        <f aca="false">IF(AND(F4636&lt;&gt;"",E4636&lt;&gt;""),DATEVALUE(F4636)-DATEVALUE(E4636),"")</f>
        <v>5</v>
      </c>
      <c r="L4636" s="4" t="n">
        <f aca="false">H4636*(1-I4636/100)</f>
        <v>3729.08</v>
      </c>
      <c r="M4636" s="4" t="n">
        <f aca="false">H4636*CALCULATIONS!$B$2</f>
        <v>2237.448</v>
      </c>
      <c r="N4636" s="4" t="n">
        <f aca="false">IF(J4636="Yes",H4636*CALCULATIONS!$B$3,0)</f>
        <v>745.816</v>
      </c>
      <c r="O4636" s="4" t="n">
        <f aca="false">L4636-M4636-N4636</f>
        <v>745.816</v>
      </c>
      <c r="P4636" s="16" t="n">
        <f aca="false">IF(L4636&gt;0,O4636/L4636,"")</f>
        <v>0.2</v>
      </c>
    </row>
    <row r="4637" customFormat="false" ht="15" hidden="false" customHeight="false" outlineLevel="0" collapsed="false">
      <c r="A4637" s="2" t="str">
        <f aca="false">RAW_DATA!A4633</f>
        <v>ORD-104632</v>
      </c>
      <c r="B4637" s="2" t="str">
        <f aca="false">RAW_DATA!B4633</f>
        <v>CUST-9222</v>
      </c>
      <c r="C4637" s="2" t="str">
        <f aca="false">RAW_DATA!C4633</f>
        <v>Women</v>
      </c>
      <c r="D4637" s="2" t="str">
        <f aca="false">RAW_DATA!D4633</f>
        <v>WOM-SCARF-001</v>
      </c>
      <c r="E4637" s="14" t="str">
        <f aca="false">RAW_DATA!E4633</f>
        <v>2024-04-20</v>
      </c>
      <c r="F4637" s="14" t="str">
        <f aca="false">RAW_DATA!F4633</f>
        <v>2024-04-21</v>
      </c>
      <c r="G4637" s="2" t="str">
        <f aca="false">RAW_DATA!G4633</f>
        <v>Bagmati</v>
      </c>
      <c r="H4637" s="4" t="n">
        <f aca="false">RAW_DATA!H4633</f>
        <v>5893.7</v>
      </c>
      <c r="I4637" s="5" t="n">
        <f aca="false">RAW_DATA!I4633</f>
        <v>20</v>
      </c>
      <c r="J4637" s="2" t="str">
        <f aca="false">RAW_DATA!J4633</f>
        <v>No</v>
      </c>
      <c r="K4637" s="15" t="n">
        <f aca="false">IF(AND(F4637&lt;&gt;"",E4637&lt;&gt;""),DATEVALUE(F4637)-DATEVALUE(E4637),"")</f>
        <v>1</v>
      </c>
      <c r="L4637" s="4" t="n">
        <f aca="false">H4637*(1-I4637/100)</f>
        <v>4714.96</v>
      </c>
      <c r="M4637" s="4" t="n">
        <f aca="false">H4637*CALCULATIONS!$B$2</f>
        <v>3536.22</v>
      </c>
      <c r="N4637" s="4" t="n">
        <f aca="false">IF(J4637="Yes",H4637*CALCULATIONS!$B$3,0)</f>
        <v>0</v>
      </c>
      <c r="O4637" s="4" t="n">
        <f aca="false">L4637-M4637-N4637</f>
        <v>1178.74</v>
      </c>
      <c r="P4637" s="16" t="n">
        <f aca="false">IF(L4637&gt;0,O4637/L4637,"")</f>
        <v>0.25</v>
      </c>
    </row>
    <row r="4638" customFormat="false" ht="15" hidden="false" customHeight="false" outlineLevel="0" collapsed="false">
      <c r="A4638" s="2" t="str">
        <f aca="false">RAW_DATA!A4634</f>
        <v>ORD-104633</v>
      </c>
      <c r="B4638" s="2" t="str">
        <f aca="false">RAW_DATA!B4634</f>
        <v>CUST-9777</v>
      </c>
      <c r="C4638" s="2" t="str">
        <f aca="false">RAW_DATA!C4634</f>
        <v>Men</v>
      </c>
      <c r="D4638" s="2" t="str">
        <f aca="false">RAW_DATA!D4634</f>
        <v>MEN-POLO-001</v>
      </c>
      <c r="E4638" s="14" t="str">
        <f aca="false">RAW_DATA!E4634</f>
        <v>2024-03-04</v>
      </c>
      <c r="F4638" s="14" t="str">
        <f aca="false">RAW_DATA!F4634</f>
        <v>2024-03-09</v>
      </c>
      <c r="G4638" s="2" t="str">
        <f aca="false">RAW_DATA!G4634</f>
        <v>Lumbini</v>
      </c>
      <c r="H4638" s="4" t="n">
        <f aca="false">RAW_DATA!H4634</f>
        <v>7980.41</v>
      </c>
      <c r="I4638" s="5" t="n">
        <f aca="false">RAW_DATA!I4634</f>
        <v>30</v>
      </c>
      <c r="J4638" s="2" t="str">
        <f aca="false">RAW_DATA!J4634</f>
        <v>Yes</v>
      </c>
      <c r="K4638" s="15" t="n">
        <f aca="false">IF(AND(F4638&lt;&gt;"",E4638&lt;&gt;""),DATEVALUE(F4638)-DATEVALUE(E4638),"")</f>
        <v>5</v>
      </c>
      <c r="L4638" s="4" t="n">
        <f aca="false">H4638*(1-I4638/100)</f>
        <v>5586.287</v>
      </c>
      <c r="M4638" s="4" t="n">
        <f aca="false">H4638*CALCULATIONS!$B$2</f>
        <v>4788.246</v>
      </c>
      <c r="N4638" s="4" t="n">
        <f aca="false">IF(J4638="Yes",H4638*CALCULATIONS!$B$3,0)</f>
        <v>1596.082</v>
      </c>
      <c r="O4638" s="4" t="n">
        <f aca="false">L4638-M4638-N4638</f>
        <v>-798.041000000001</v>
      </c>
      <c r="P4638" s="16" t="n">
        <f aca="false">IF(L4638&gt;0,O4638/L4638,"")</f>
        <v>-0.142857142857143</v>
      </c>
    </row>
    <row r="4639" customFormat="false" ht="15" hidden="false" customHeight="false" outlineLevel="0" collapsed="false">
      <c r="A4639" s="2" t="str">
        <f aca="false">RAW_DATA!A4635</f>
        <v>ORD-104634</v>
      </c>
      <c r="B4639" s="2" t="str">
        <f aca="false">RAW_DATA!B4635</f>
        <v>CUST-6732</v>
      </c>
      <c r="C4639" s="2" t="str">
        <f aca="false">RAW_DATA!C4635</f>
        <v>Men</v>
      </c>
      <c r="D4639" s="2" t="str">
        <f aca="false">RAW_DATA!D4635</f>
        <v>MEN-SUIT-001</v>
      </c>
      <c r="E4639" s="14" t="str">
        <f aca="false">RAW_DATA!E4635</f>
        <v>2024-08-31</v>
      </c>
      <c r="F4639" s="14" t="str">
        <f aca="false">RAW_DATA!F4635</f>
        <v>2024-09-05</v>
      </c>
      <c r="G4639" s="2" t="str">
        <f aca="false">RAW_DATA!G4635</f>
        <v>Lumbini</v>
      </c>
      <c r="H4639" s="4" t="n">
        <f aca="false">RAW_DATA!H4635</f>
        <v>14047.46</v>
      </c>
      <c r="I4639" s="5" t="n">
        <f aca="false">RAW_DATA!I4635</f>
        <v>0</v>
      </c>
      <c r="J4639" s="2" t="str">
        <f aca="false">RAW_DATA!J4635</f>
        <v>No</v>
      </c>
      <c r="K4639" s="15" t="n">
        <f aca="false">IF(AND(F4639&lt;&gt;"",E4639&lt;&gt;""),DATEVALUE(F4639)-DATEVALUE(E4639),"")</f>
        <v>5</v>
      </c>
      <c r="L4639" s="4" t="n">
        <f aca="false">H4639*(1-I4639/100)</f>
        <v>14047.46</v>
      </c>
      <c r="M4639" s="4" t="n">
        <f aca="false">H4639*CALCULATIONS!$B$2</f>
        <v>8428.476</v>
      </c>
      <c r="N4639" s="4" t="n">
        <f aca="false">IF(J4639="Yes",H4639*CALCULATIONS!$B$3,0)</f>
        <v>0</v>
      </c>
      <c r="O4639" s="4" t="n">
        <f aca="false">L4639-M4639-N4639</f>
        <v>5618.984</v>
      </c>
      <c r="P4639" s="16" t="n">
        <f aca="false">IF(L4639&gt;0,O4639/L4639,"")</f>
        <v>0.4</v>
      </c>
    </row>
    <row r="4640" customFormat="false" ht="15" hidden="false" customHeight="false" outlineLevel="0" collapsed="false">
      <c r="A4640" s="2" t="str">
        <f aca="false">RAW_DATA!A4636</f>
        <v>ORD-104635</v>
      </c>
      <c r="B4640" s="2" t="str">
        <f aca="false">RAW_DATA!B4636</f>
        <v>CUST-6217</v>
      </c>
      <c r="C4640" s="2" t="str">
        <f aca="false">RAW_DATA!C4636</f>
        <v>Women</v>
      </c>
      <c r="D4640" s="2" t="str">
        <f aca="false">RAW_DATA!D4636</f>
        <v>WOM-SUIT-001</v>
      </c>
      <c r="E4640" s="14" t="str">
        <f aca="false">RAW_DATA!E4636</f>
        <v>2024-06-16</v>
      </c>
      <c r="F4640" s="14" t="str">
        <f aca="false">RAW_DATA!F4636</f>
        <v>2024-06-20</v>
      </c>
      <c r="G4640" s="2" t="str">
        <f aca="false">RAW_DATA!G4636</f>
        <v>Lumbini</v>
      </c>
      <c r="H4640" s="4" t="n">
        <f aca="false">RAW_DATA!H4636</f>
        <v>13753.2</v>
      </c>
      <c r="I4640" s="5" t="n">
        <f aca="false">RAW_DATA!I4636</f>
        <v>25</v>
      </c>
      <c r="J4640" s="2" t="str">
        <f aca="false">RAW_DATA!J4636</f>
        <v>No</v>
      </c>
      <c r="K4640" s="15" t="n">
        <f aca="false">IF(AND(F4640&lt;&gt;"",E4640&lt;&gt;""),DATEVALUE(F4640)-DATEVALUE(E4640),"")</f>
        <v>4</v>
      </c>
      <c r="L4640" s="4" t="n">
        <f aca="false">H4640*(1-I4640/100)</f>
        <v>10314.9</v>
      </c>
      <c r="M4640" s="4" t="n">
        <f aca="false">H4640*CALCULATIONS!$B$2</f>
        <v>8251.92</v>
      </c>
      <c r="N4640" s="4" t="n">
        <f aca="false">IF(J4640="Yes",H4640*CALCULATIONS!$B$3,0)</f>
        <v>0</v>
      </c>
      <c r="O4640" s="4" t="n">
        <f aca="false">L4640-M4640-N4640</f>
        <v>2062.98</v>
      </c>
      <c r="P4640" s="16" t="n">
        <f aca="false">IF(L4640&gt;0,O4640/L4640,"")</f>
        <v>0.2</v>
      </c>
    </row>
    <row r="4641" customFormat="false" ht="15" hidden="false" customHeight="false" outlineLevel="0" collapsed="false">
      <c r="A4641" s="2" t="str">
        <f aca="false">RAW_DATA!A4637</f>
        <v>ORD-104636</v>
      </c>
      <c r="B4641" s="2" t="str">
        <f aca="false">RAW_DATA!B4637</f>
        <v>CUST-9735</v>
      </c>
      <c r="C4641" s="2" t="str">
        <f aca="false">RAW_DATA!C4637</f>
        <v>Kids</v>
      </c>
      <c r="D4641" s="2" t="str">
        <f aca="false">RAW_DATA!D4637</f>
        <v>KID-HOODIE-001</v>
      </c>
      <c r="E4641" s="14" t="str">
        <f aca="false">RAW_DATA!E4637</f>
        <v>2024-01-07</v>
      </c>
      <c r="F4641" s="14" t="str">
        <f aca="false">RAW_DATA!F4637</f>
        <v>2024-01-11</v>
      </c>
      <c r="G4641" s="2" t="str">
        <f aca="false">RAW_DATA!G4637</f>
        <v>Madhesh</v>
      </c>
      <c r="H4641" s="4" t="n">
        <f aca="false">RAW_DATA!H4637</f>
        <v>2397.16</v>
      </c>
      <c r="I4641" s="5" t="n">
        <f aca="false">RAW_DATA!I4637</f>
        <v>25</v>
      </c>
      <c r="J4641" s="2" t="str">
        <f aca="false">RAW_DATA!J4637</f>
        <v>Yes</v>
      </c>
      <c r="K4641" s="15" t="n">
        <f aca="false">IF(AND(F4641&lt;&gt;"",E4641&lt;&gt;""),DATEVALUE(F4641)-DATEVALUE(E4641),"")</f>
        <v>4</v>
      </c>
      <c r="L4641" s="4" t="n">
        <f aca="false">H4641*(1-I4641/100)</f>
        <v>1797.87</v>
      </c>
      <c r="M4641" s="4" t="n">
        <f aca="false">H4641*CALCULATIONS!$B$2</f>
        <v>1438.296</v>
      </c>
      <c r="N4641" s="4" t="n">
        <f aca="false">IF(J4641="Yes",H4641*CALCULATIONS!$B$3,0)</f>
        <v>479.432</v>
      </c>
      <c r="O4641" s="4" t="n">
        <f aca="false">L4641-M4641-N4641</f>
        <v>-119.858</v>
      </c>
      <c r="P4641" s="16" t="n">
        <f aca="false">IF(L4641&gt;0,O4641/L4641,"")</f>
        <v>-0.0666666666666666</v>
      </c>
    </row>
    <row r="4642" customFormat="false" ht="15" hidden="false" customHeight="false" outlineLevel="0" collapsed="false">
      <c r="A4642" s="2" t="str">
        <f aca="false">RAW_DATA!A4638</f>
        <v>ORD-104637</v>
      </c>
      <c r="B4642" s="2" t="str">
        <f aca="false">RAW_DATA!B4638</f>
        <v>CUST-3478</v>
      </c>
      <c r="C4642" s="2" t="str">
        <f aca="false">RAW_DATA!C4638</f>
        <v>Women</v>
      </c>
      <c r="D4642" s="2" t="str">
        <f aca="false">RAW_DATA!D4638</f>
        <v>WOM-CARDIGAN-001</v>
      </c>
      <c r="E4642" s="14" t="str">
        <f aca="false">RAW_DATA!E4638</f>
        <v>2024-06-12</v>
      </c>
      <c r="F4642" s="14" t="str">
        <f aca="false">RAW_DATA!F4638</f>
        <v>2024-06-21</v>
      </c>
      <c r="G4642" s="2" t="str">
        <f aca="false">RAW_DATA!G4638</f>
        <v>Gandaki</v>
      </c>
      <c r="H4642" s="4" t="n">
        <f aca="false">RAW_DATA!H4638</f>
        <v>9608.65</v>
      </c>
      <c r="I4642" s="5" t="n">
        <f aca="false">RAW_DATA!I4638</f>
        <v>0</v>
      </c>
      <c r="J4642" s="2" t="str">
        <f aca="false">RAW_DATA!J4638</f>
        <v>No</v>
      </c>
      <c r="K4642" s="15" t="n">
        <f aca="false">IF(AND(F4642&lt;&gt;"",E4642&lt;&gt;""),DATEVALUE(F4642)-DATEVALUE(E4642),"")</f>
        <v>9</v>
      </c>
      <c r="L4642" s="4" t="n">
        <f aca="false">H4642*(1-I4642/100)</f>
        <v>9608.65</v>
      </c>
      <c r="M4642" s="4" t="n">
        <f aca="false">H4642*CALCULATIONS!$B$2</f>
        <v>5765.19</v>
      </c>
      <c r="N4642" s="4" t="n">
        <f aca="false">IF(J4642="Yes",H4642*CALCULATIONS!$B$3,0)</f>
        <v>0</v>
      </c>
      <c r="O4642" s="4" t="n">
        <f aca="false">L4642-M4642-N4642</f>
        <v>3843.46</v>
      </c>
      <c r="P4642" s="16" t="n">
        <f aca="false">IF(L4642&gt;0,O4642/L4642,"")</f>
        <v>0.4</v>
      </c>
    </row>
    <row r="4643" customFormat="false" ht="15" hidden="false" customHeight="false" outlineLevel="0" collapsed="false">
      <c r="A4643" s="2" t="str">
        <f aca="false">RAW_DATA!A4639</f>
        <v>ORD-104638</v>
      </c>
      <c r="B4643" s="2" t="str">
        <f aca="false">RAW_DATA!B4639</f>
        <v>CUST-1348</v>
      </c>
      <c r="C4643" s="2" t="str">
        <f aca="false">RAW_DATA!C4639</f>
        <v>Men</v>
      </c>
      <c r="D4643" s="2" t="str">
        <f aca="false">RAW_DATA!D4639</f>
        <v>MEN-TSHIRT-001</v>
      </c>
      <c r="E4643" s="14" t="str">
        <f aca="false">RAW_DATA!E4639</f>
        <v>2024-08-29</v>
      </c>
      <c r="F4643" s="14" t="str">
        <f aca="false">RAW_DATA!F4639</f>
        <v>2024-09-05</v>
      </c>
      <c r="G4643" s="2" t="str">
        <f aca="false">RAW_DATA!G4639</f>
        <v>Gandaki</v>
      </c>
      <c r="H4643" s="4" t="n">
        <f aca="false">RAW_DATA!H4639</f>
        <v>5716.94</v>
      </c>
      <c r="I4643" s="5" t="n">
        <f aca="false">RAW_DATA!I4639</f>
        <v>30</v>
      </c>
      <c r="J4643" s="2" t="str">
        <f aca="false">RAW_DATA!J4639</f>
        <v>Yes</v>
      </c>
      <c r="K4643" s="15" t="n">
        <f aca="false">IF(AND(F4643&lt;&gt;"",E4643&lt;&gt;""),DATEVALUE(F4643)-DATEVALUE(E4643),"")</f>
        <v>7</v>
      </c>
      <c r="L4643" s="4" t="n">
        <f aca="false">H4643*(1-I4643/100)</f>
        <v>4001.858</v>
      </c>
      <c r="M4643" s="4" t="n">
        <f aca="false">H4643*CALCULATIONS!$B$2</f>
        <v>3430.164</v>
      </c>
      <c r="N4643" s="4" t="n">
        <f aca="false">IF(J4643="Yes",H4643*CALCULATIONS!$B$3,0)</f>
        <v>1143.388</v>
      </c>
      <c r="O4643" s="4" t="n">
        <f aca="false">L4643-M4643-N4643</f>
        <v>-571.694</v>
      </c>
      <c r="P4643" s="16" t="n">
        <f aca="false">IF(L4643&gt;0,O4643/L4643,"")</f>
        <v>-0.142857142857143</v>
      </c>
    </row>
    <row r="4644" customFormat="false" ht="15" hidden="false" customHeight="false" outlineLevel="0" collapsed="false">
      <c r="A4644" s="2" t="str">
        <f aca="false">RAW_DATA!A4640</f>
        <v>ORD-104639</v>
      </c>
      <c r="B4644" s="2" t="str">
        <f aca="false">RAW_DATA!B4640</f>
        <v>CUST-5963</v>
      </c>
      <c r="C4644" s="2" t="str">
        <f aca="false">RAW_DATA!C4640</f>
        <v>Men</v>
      </c>
      <c r="D4644" s="2" t="str">
        <f aca="false">RAW_DATA!D4640</f>
        <v>MEN-SHIRT-002</v>
      </c>
      <c r="E4644" s="14" t="str">
        <f aca="false">RAW_DATA!E4640</f>
        <v>2024-01-31</v>
      </c>
      <c r="F4644" s="14" t="str">
        <f aca="false">RAW_DATA!F4640</f>
        <v>2024-02-08</v>
      </c>
      <c r="G4644" s="2" t="str">
        <f aca="false">RAW_DATA!G4640</f>
        <v>Bagmati</v>
      </c>
      <c r="H4644" s="4" t="n">
        <f aca="false">RAW_DATA!H4640</f>
        <v>1741.88</v>
      </c>
      <c r="I4644" s="5" t="n">
        <f aca="false">RAW_DATA!I4640</f>
        <v>10</v>
      </c>
      <c r="J4644" s="2" t="str">
        <f aca="false">RAW_DATA!J4640</f>
        <v>No</v>
      </c>
      <c r="K4644" s="15" t="n">
        <f aca="false">IF(AND(F4644&lt;&gt;"",E4644&lt;&gt;""),DATEVALUE(F4644)-DATEVALUE(E4644),"")</f>
        <v>8</v>
      </c>
      <c r="L4644" s="4" t="n">
        <f aca="false">H4644*(1-I4644/100)</f>
        <v>1567.692</v>
      </c>
      <c r="M4644" s="4" t="n">
        <f aca="false">H4644*CALCULATIONS!$B$2</f>
        <v>1045.128</v>
      </c>
      <c r="N4644" s="4" t="n">
        <f aca="false">IF(J4644="Yes",H4644*CALCULATIONS!$B$3,0)</f>
        <v>0</v>
      </c>
      <c r="O4644" s="4" t="n">
        <f aca="false">L4644-M4644-N4644</f>
        <v>522.564</v>
      </c>
      <c r="P4644" s="16" t="n">
        <f aca="false">IF(L4644&gt;0,O4644/L4644,"")</f>
        <v>0.333333333333334</v>
      </c>
    </row>
    <row r="4645" customFormat="false" ht="15" hidden="false" customHeight="false" outlineLevel="0" collapsed="false">
      <c r="A4645" s="2" t="str">
        <f aca="false">RAW_DATA!A4641</f>
        <v>ORD-104640</v>
      </c>
      <c r="B4645" s="2" t="str">
        <f aca="false">RAW_DATA!B4641</f>
        <v>CUST-2877</v>
      </c>
      <c r="C4645" s="2" t="str">
        <f aca="false">RAW_DATA!C4641</f>
        <v>Women</v>
      </c>
      <c r="D4645" s="2" t="str">
        <f aca="false">RAW_DATA!D4641</f>
        <v>WOM-SAREE-001</v>
      </c>
      <c r="E4645" s="14" t="str">
        <f aca="false">RAW_DATA!E4641</f>
        <v>2024-03-01</v>
      </c>
      <c r="F4645" s="14" t="str">
        <f aca="false">RAW_DATA!F4641</f>
        <v>2024-03-06</v>
      </c>
      <c r="G4645" s="2" t="str">
        <f aca="false">RAW_DATA!G4641</f>
        <v>Madhesh</v>
      </c>
      <c r="H4645" s="4" t="n">
        <f aca="false">RAW_DATA!H4641</f>
        <v>8083.46</v>
      </c>
      <c r="I4645" s="5" t="n">
        <f aca="false">RAW_DATA!I4641</f>
        <v>0</v>
      </c>
      <c r="J4645" s="2" t="str">
        <f aca="false">RAW_DATA!J4641</f>
        <v>No</v>
      </c>
      <c r="K4645" s="15" t="n">
        <f aca="false">IF(AND(F4645&lt;&gt;"",E4645&lt;&gt;""),DATEVALUE(F4645)-DATEVALUE(E4645),"")</f>
        <v>5</v>
      </c>
      <c r="L4645" s="4" t="n">
        <f aca="false">H4645*(1-I4645/100)</f>
        <v>8083.46</v>
      </c>
      <c r="M4645" s="4" t="n">
        <f aca="false">H4645*CALCULATIONS!$B$2</f>
        <v>4850.076</v>
      </c>
      <c r="N4645" s="4" t="n">
        <f aca="false">IF(J4645="Yes",H4645*CALCULATIONS!$B$3,0)</f>
        <v>0</v>
      </c>
      <c r="O4645" s="4" t="n">
        <f aca="false">L4645-M4645-N4645</f>
        <v>3233.384</v>
      </c>
      <c r="P4645" s="16" t="n">
        <f aca="false">IF(L4645&gt;0,O4645/L4645,"")</f>
        <v>0.4</v>
      </c>
    </row>
    <row r="4646" customFormat="false" ht="15" hidden="false" customHeight="false" outlineLevel="0" collapsed="false">
      <c r="A4646" s="2" t="str">
        <f aca="false">RAW_DATA!A4642</f>
        <v>ORD-104641</v>
      </c>
      <c r="B4646" s="2" t="str">
        <f aca="false">RAW_DATA!B4642</f>
        <v>CUST-8216</v>
      </c>
      <c r="C4646" s="2" t="str">
        <f aca="false">RAW_DATA!C4642</f>
        <v>Men</v>
      </c>
      <c r="D4646" s="2" t="str">
        <f aca="false">RAW_DATA!D4642</f>
        <v>MEN-SUIT-001</v>
      </c>
      <c r="E4646" s="14" t="str">
        <f aca="false">RAW_DATA!E4642</f>
        <v>2024-11-27</v>
      </c>
      <c r="F4646" s="14" t="str">
        <f aca="false">RAW_DATA!F4642</f>
        <v>2024-12-01</v>
      </c>
      <c r="G4646" s="2" t="str">
        <f aca="false">RAW_DATA!G4642</f>
        <v>Gandaki</v>
      </c>
      <c r="H4646" s="4" t="n">
        <f aca="false">RAW_DATA!H4642</f>
        <v>1795.32</v>
      </c>
      <c r="I4646" s="5" t="n">
        <f aca="false">RAW_DATA!I4642</f>
        <v>15</v>
      </c>
      <c r="J4646" s="2" t="str">
        <f aca="false">RAW_DATA!J4642</f>
        <v>No</v>
      </c>
      <c r="K4646" s="15" t="n">
        <f aca="false">IF(AND(F4646&lt;&gt;"",E4646&lt;&gt;""),DATEVALUE(F4646)-DATEVALUE(E4646),"")</f>
        <v>4</v>
      </c>
      <c r="L4646" s="4" t="n">
        <f aca="false">H4646*(1-I4646/100)</f>
        <v>1526.022</v>
      </c>
      <c r="M4646" s="4" t="n">
        <f aca="false">H4646*CALCULATIONS!$B$2</f>
        <v>1077.192</v>
      </c>
      <c r="N4646" s="4" t="n">
        <f aca="false">IF(J4646="Yes",H4646*CALCULATIONS!$B$3,0)</f>
        <v>0</v>
      </c>
      <c r="O4646" s="4" t="n">
        <f aca="false">L4646-M4646-N4646</f>
        <v>448.83</v>
      </c>
      <c r="P4646" s="16" t="n">
        <f aca="false">IF(L4646&gt;0,O4646/L4646,"")</f>
        <v>0.294117647058824</v>
      </c>
    </row>
    <row r="4647" customFormat="false" ht="15" hidden="false" customHeight="false" outlineLevel="0" collapsed="false">
      <c r="A4647" s="2" t="str">
        <f aca="false">RAW_DATA!A4643</f>
        <v>ORD-104642</v>
      </c>
      <c r="B4647" s="2" t="str">
        <f aca="false">RAW_DATA!B4643</f>
        <v>CUST-3257</v>
      </c>
      <c r="C4647" s="2" t="str">
        <f aca="false">RAW_DATA!C4643</f>
        <v>Women</v>
      </c>
      <c r="D4647" s="2" t="str">
        <f aca="false">RAW_DATA!D4643</f>
        <v>WOM-BLOUSE-001</v>
      </c>
      <c r="E4647" s="14" t="str">
        <f aca="false">RAW_DATA!E4643</f>
        <v>2024-06-08</v>
      </c>
      <c r="F4647" s="14" t="str">
        <f aca="false">RAW_DATA!F4643</f>
        <v>2024-06-12</v>
      </c>
      <c r="G4647" s="2" t="str">
        <f aca="false">RAW_DATA!G4643</f>
        <v>Bagmati</v>
      </c>
      <c r="H4647" s="4" t="n">
        <f aca="false">RAW_DATA!H4643</f>
        <v>13139.38</v>
      </c>
      <c r="I4647" s="5" t="n">
        <f aca="false">RAW_DATA!I4643</f>
        <v>0</v>
      </c>
      <c r="J4647" s="2" t="str">
        <f aca="false">RAW_DATA!J4643</f>
        <v>No</v>
      </c>
      <c r="K4647" s="15" t="n">
        <f aca="false">IF(AND(F4647&lt;&gt;"",E4647&lt;&gt;""),DATEVALUE(F4647)-DATEVALUE(E4647),"")</f>
        <v>4</v>
      </c>
      <c r="L4647" s="4" t="n">
        <f aca="false">H4647*(1-I4647/100)</f>
        <v>13139.38</v>
      </c>
      <c r="M4647" s="4" t="n">
        <f aca="false">H4647*CALCULATIONS!$B$2</f>
        <v>7883.628</v>
      </c>
      <c r="N4647" s="4" t="n">
        <f aca="false">IF(J4647="Yes",H4647*CALCULATIONS!$B$3,0)</f>
        <v>0</v>
      </c>
      <c r="O4647" s="4" t="n">
        <f aca="false">L4647-M4647-N4647</f>
        <v>5255.752</v>
      </c>
      <c r="P4647" s="16" t="n">
        <f aca="false">IF(L4647&gt;0,O4647/L4647,"")</f>
        <v>0.4</v>
      </c>
    </row>
    <row r="4648" customFormat="false" ht="15" hidden="false" customHeight="false" outlineLevel="0" collapsed="false">
      <c r="A4648" s="2" t="str">
        <f aca="false">RAW_DATA!A4644</f>
        <v>ORD-104643</v>
      </c>
      <c r="B4648" s="2" t="str">
        <f aca="false">RAW_DATA!B4644</f>
        <v>CUST-7298</v>
      </c>
      <c r="C4648" s="2" t="str">
        <f aca="false">RAW_DATA!C4644</f>
        <v>Men</v>
      </c>
      <c r="D4648" s="2" t="str">
        <f aca="false">RAW_DATA!D4644</f>
        <v>MEN-TSHIRT-001</v>
      </c>
      <c r="E4648" s="14" t="str">
        <f aca="false">RAW_DATA!E4644</f>
        <v>2024-11-14</v>
      </c>
      <c r="F4648" s="14" t="str">
        <f aca="false">RAW_DATA!F4644</f>
        <v>2024-11-21</v>
      </c>
      <c r="G4648" s="2" t="str">
        <f aca="false">RAW_DATA!G4644</f>
        <v>Bagmati</v>
      </c>
      <c r="H4648" s="4" t="n">
        <f aca="false">RAW_DATA!H4644</f>
        <v>13431.62</v>
      </c>
      <c r="I4648" s="5" t="n">
        <f aca="false">RAW_DATA!I4644</f>
        <v>30</v>
      </c>
      <c r="J4648" s="2" t="str">
        <f aca="false">RAW_DATA!J4644</f>
        <v>No</v>
      </c>
      <c r="K4648" s="15" t="n">
        <f aca="false">IF(AND(F4648&lt;&gt;"",E4648&lt;&gt;""),DATEVALUE(F4648)-DATEVALUE(E4648),"")</f>
        <v>7</v>
      </c>
      <c r="L4648" s="4" t="n">
        <f aca="false">H4648*(1-I4648/100)</f>
        <v>9402.134</v>
      </c>
      <c r="M4648" s="4" t="n">
        <f aca="false">H4648*CALCULATIONS!$B$2</f>
        <v>8058.972</v>
      </c>
      <c r="N4648" s="4" t="n">
        <f aca="false">IF(J4648="Yes",H4648*CALCULATIONS!$B$3,0)</f>
        <v>0</v>
      </c>
      <c r="O4648" s="4" t="n">
        <f aca="false">L4648-M4648-N4648</f>
        <v>1343.162</v>
      </c>
      <c r="P4648" s="16" t="n">
        <f aca="false">IF(L4648&gt;0,O4648/L4648,"")</f>
        <v>0.142857142857143</v>
      </c>
    </row>
    <row r="4649" customFormat="false" ht="15" hidden="false" customHeight="false" outlineLevel="0" collapsed="false">
      <c r="A4649" s="2" t="str">
        <f aca="false">RAW_DATA!A4645</f>
        <v>ORD-104644</v>
      </c>
      <c r="B4649" s="2" t="str">
        <f aca="false">RAW_DATA!B4645</f>
        <v>CUST-9293</v>
      </c>
      <c r="C4649" s="2" t="str">
        <f aca="false">RAW_DATA!C4645</f>
        <v>Men</v>
      </c>
      <c r="D4649" s="2" t="str">
        <f aca="false">RAW_DATA!D4645</f>
        <v>MEN-JACKET-001</v>
      </c>
      <c r="E4649" s="14" t="str">
        <f aca="false">RAW_DATA!E4645</f>
        <v>2024-06-27</v>
      </c>
      <c r="F4649" s="14" t="str">
        <f aca="false">RAW_DATA!F4645</f>
        <v>2024-07-05</v>
      </c>
      <c r="G4649" s="2" t="str">
        <f aca="false">RAW_DATA!G4645</f>
        <v>Gandaki</v>
      </c>
      <c r="H4649" s="4" t="n">
        <f aca="false">RAW_DATA!H4645</f>
        <v>6837.87</v>
      </c>
      <c r="I4649" s="5" t="n">
        <f aca="false">RAW_DATA!I4645</f>
        <v>10</v>
      </c>
      <c r="J4649" s="2" t="str">
        <f aca="false">RAW_DATA!J4645</f>
        <v>No</v>
      </c>
      <c r="K4649" s="15" t="n">
        <f aca="false">IF(AND(F4649&lt;&gt;"",E4649&lt;&gt;""),DATEVALUE(F4649)-DATEVALUE(E4649),"")</f>
        <v>8</v>
      </c>
      <c r="L4649" s="4" t="n">
        <f aca="false">H4649*(1-I4649/100)</f>
        <v>6154.083</v>
      </c>
      <c r="M4649" s="4" t="n">
        <f aca="false">H4649*CALCULATIONS!$B$2</f>
        <v>4102.722</v>
      </c>
      <c r="N4649" s="4" t="n">
        <f aca="false">IF(J4649="Yes",H4649*CALCULATIONS!$B$3,0)</f>
        <v>0</v>
      </c>
      <c r="O4649" s="4" t="n">
        <f aca="false">L4649-M4649-N4649</f>
        <v>2051.361</v>
      </c>
      <c r="P4649" s="16" t="n">
        <f aca="false">IF(L4649&gt;0,O4649/L4649,"")</f>
        <v>0.333333333333333</v>
      </c>
    </row>
    <row r="4650" customFormat="false" ht="15" hidden="false" customHeight="false" outlineLevel="0" collapsed="false">
      <c r="A4650" s="2" t="str">
        <f aca="false">RAW_DATA!A4646</f>
        <v>ORD-104645</v>
      </c>
      <c r="B4650" s="2" t="str">
        <f aca="false">RAW_DATA!B4646</f>
        <v>CUST-3699</v>
      </c>
      <c r="C4650" s="2" t="str">
        <f aca="false">RAW_DATA!C4646</f>
        <v>Kids</v>
      </c>
      <c r="D4650" s="2" t="str">
        <f aca="false">RAW_DATA!D4646</f>
        <v>KID-DRESS-001</v>
      </c>
      <c r="E4650" s="14" t="str">
        <f aca="false">RAW_DATA!E4646</f>
        <v>2024-04-21</v>
      </c>
      <c r="F4650" s="14" t="str">
        <f aca="false">RAW_DATA!F4646</f>
        <v>2024-04-26</v>
      </c>
      <c r="G4650" s="2" t="str">
        <f aca="false">RAW_DATA!G4646</f>
        <v>Lumbini</v>
      </c>
      <c r="H4650" s="4" t="n">
        <f aca="false">RAW_DATA!H4646</f>
        <v>3561.9</v>
      </c>
      <c r="I4650" s="5" t="n">
        <f aca="false">RAW_DATA!I4646</f>
        <v>15</v>
      </c>
      <c r="J4650" s="2" t="str">
        <f aca="false">RAW_DATA!J4646</f>
        <v>No</v>
      </c>
      <c r="K4650" s="15" t="n">
        <f aca="false">IF(AND(F4650&lt;&gt;"",E4650&lt;&gt;""),DATEVALUE(F4650)-DATEVALUE(E4650),"")</f>
        <v>5</v>
      </c>
      <c r="L4650" s="4" t="n">
        <f aca="false">H4650*(1-I4650/100)</f>
        <v>3027.615</v>
      </c>
      <c r="M4650" s="4" t="n">
        <f aca="false">H4650*CALCULATIONS!$B$2</f>
        <v>2137.14</v>
      </c>
      <c r="N4650" s="4" t="n">
        <f aca="false">IF(J4650="Yes",H4650*CALCULATIONS!$B$3,0)</f>
        <v>0</v>
      </c>
      <c r="O4650" s="4" t="n">
        <f aca="false">L4650-M4650-N4650</f>
        <v>890.475</v>
      </c>
      <c r="P4650" s="16" t="n">
        <f aca="false">IF(L4650&gt;0,O4650/L4650,"")</f>
        <v>0.294117647058824</v>
      </c>
    </row>
    <row r="4651" customFormat="false" ht="15" hidden="false" customHeight="false" outlineLevel="0" collapsed="false">
      <c r="A4651" s="2" t="str">
        <f aca="false">RAW_DATA!A4647</f>
        <v>ORD-104646</v>
      </c>
      <c r="B4651" s="2" t="str">
        <f aca="false">RAW_DATA!B4647</f>
        <v>CUST-6725</v>
      </c>
      <c r="C4651" s="2" t="str">
        <f aca="false">RAW_DATA!C4647</f>
        <v>Men</v>
      </c>
      <c r="D4651" s="2" t="str">
        <f aca="false">RAW_DATA!D4647</f>
        <v>MEN-SUIT-001</v>
      </c>
      <c r="E4651" s="14" t="str">
        <f aca="false">RAW_DATA!E4647</f>
        <v>2024-01-20</v>
      </c>
      <c r="F4651" s="14" t="str">
        <f aca="false">RAW_DATA!F4647</f>
        <v>2024-01-26</v>
      </c>
      <c r="G4651" s="2" t="str">
        <f aca="false">RAW_DATA!G4647</f>
        <v>Lumbini</v>
      </c>
      <c r="H4651" s="4" t="n">
        <f aca="false">RAW_DATA!H4647</f>
        <v>1910.54</v>
      </c>
      <c r="I4651" s="5" t="n">
        <f aca="false">RAW_DATA!I4647</f>
        <v>25</v>
      </c>
      <c r="J4651" s="2" t="str">
        <f aca="false">RAW_DATA!J4647</f>
        <v>No</v>
      </c>
      <c r="K4651" s="15" t="n">
        <f aca="false">IF(AND(F4651&lt;&gt;"",E4651&lt;&gt;""),DATEVALUE(F4651)-DATEVALUE(E4651),"")</f>
        <v>6</v>
      </c>
      <c r="L4651" s="4" t="n">
        <f aca="false">H4651*(1-I4651/100)</f>
        <v>1432.905</v>
      </c>
      <c r="M4651" s="4" t="n">
        <f aca="false">H4651*CALCULATIONS!$B$2</f>
        <v>1146.324</v>
      </c>
      <c r="N4651" s="4" t="n">
        <f aca="false">IF(J4651="Yes",H4651*CALCULATIONS!$B$3,0)</f>
        <v>0</v>
      </c>
      <c r="O4651" s="4" t="n">
        <f aca="false">L4651-M4651-N4651</f>
        <v>286.581</v>
      </c>
      <c r="P4651" s="16" t="n">
        <f aca="false">IF(L4651&gt;0,O4651/L4651,"")</f>
        <v>0.2</v>
      </c>
    </row>
    <row r="4652" customFormat="false" ht="15" hidden="false" customHeight="false" outlineLevel="0" collapsed="false">
      <c r="A4652" s="2" t="str">
        <f aca="false">RAW_DATA!A4648</f>
        <v>ORD-104647</v>
      </c>
      <c r="B4652" s="2" t="str">
        <f aca="false">RAW_DATA!B4648</f>
        <v>CUST-7667</v>
      </c>
      <c r="C4652" s="2" t="str">
        <f aca="false">RAW_DATA!C4648</f>
        <v>Men</v>
      </c>
      <c r="D4652" s="2" t="str">
        <f aca="false">RAW_DATA!D4648</f>
        <v>MEN-JACKET-001</v>
      </c>
      <c r="E4652" s="14" t="str">
        <f aca="false">RAW_DATA!E4648</f>
        <v>2024-05-19</v>
      </c>
      <c r="F4652" s="14" t="str">
        <f aca="false">RAW_DATA!F4648</f>
        <v>2024-05-26</v>
      </c>
      <c r="G4652" s="2" t="str">
        <f aca="false">RAW_DATA!G4648</f>
        <v>Karnali</v>
      </c>
      <c r="H4652" s="4" t="n">
        <f aca="false">RAW_DATA!H4648</f>
        <v>3167.68</v>
      </c>
      <c r="I4652" s="5" t="n">
        <f aca="false">RAW_DATA!I4648</f>
        <v>25</v>
      </c>
      <c r="J4652" s="2" t="str">
        <f aca="false">RAW_DATA!J4648</f>
        <v>No</v>
      </c>
      <c r="K4652" s="15" t="n">
        <f aca="false">IF(AND(F4652&lt;&gt;"",E4652&lt;&gt;""),DATEVALUE(F4652)-DATEVALUE(E4652),"")</f>
        <v>7</v>
      </c>
      <c r="L4652" s="4" t="n">
        <f aca="false">H4652*(1-I4652/100)</f>
        <v>2375.76</v>
      </c>
      <c r="M4652" s="4" t="n">
        <f aca="false">H4652*CALCULATIONS!$B$2</f>
        <v>1900.608</v>
      </c>
      <c r="N4652" s="4" t="n">
        <f aca="false">IF(J4652="Yes",H4652*CALCULATIONS!$B$3,0)</f>
        <v>0</v>
      </c>
      <c r="O4652" s="4" t="n">
        <f aca="false">L4652-M4652-N4652</f>
        <v>475.152</v>
      </c>
      <c r="P4652" s="16" t="n">
        <f aca="false">IF(L4652&gt;0,O4652/L4652,"")</f>
        <v>0.2</v>
      </c>
    </row>
    <row r="4653" customFormat="false" ht="15" hidden="false" customHeight="false" outlineLevel="0" collapsed="false">
      <c r="A4653" s="2" t="str">
        <f aca="false">RAW_DATA!A4649</f>
        <v>ORD-104648</v>
      </c>
      <c r="B4653" s="2" t="str">
        <f aca="false">RAW_DATA!B4649</f>
        <v>CUST-9991</v>
      </c>
      <c r="C4653" s="2" t="str">
        <f aca="false">RAW_DATA!C4649</f>
        <v>Women</v>
      </c>
      <c r="D4653" s="2" t="str">
        <f aca="false">RAW_DATA!D4649</f>
        <v>WOM-TOP-001</v>
      </c>
      <c r="E4653" s="14" t="str">
        <f aca="false">RAW_DATA!E4649</f>
        <v>2024-01-18</v>
      </c>
      <c r="F4653" s="14" t="str">
        <f aca="false">RAW_DATA!F4649</f>
        <v>2024-01-22</v>
      </c>
      <c r="G4653" s="2" t="str">
        <f aca="false">RAW_DATA!G4649</f>
        <v>Lumbini</v>
      </c>
      <c r="H4653" s="4" t="n">
        <f aca="false">RAW_DATA!H4649</f>
        <v>11671.01</v>
      </c>
      <c r="I4653" s="5" t="n">
        <f aca="false">RAW_DATA!I4649</f>
        <v>0</v>
      </c>
      <c r="J4653" s="2" t="str">
        <f aca="false">RAW_DATA!J4649</f>
        <v>No</v>
      </c>
      <c r="K4653" s="15" t="n">
        <f aca="false">IF(AND(F4653&lt;&gt;"",E4653&lt;&gt;""),DATEVALUE(F4653)-DATEVALUE(E4653),"")</f>
        <v>4</v>
      </c>
      <c r="L4653" s="4" t="n">
        <f aca="false">H4653*(1-I4653/100)</f>
        <v>11671.01</v>
      </c>
      <c r="M4653" s="4" t="n">
        <f aca="false">H4653*CALCULATIONS!$B$2</f>
        <v>7002.606</v>
      </c>
      <c r="N4653" s="4" t="n">
        <f aca="false">IF(J4653="Yes",H4653*CALCULATIONS!$B$3,0)</f>
        <v>0</v>
      </c>
      <c r="O4653" s="4" t="n">
        <f aca="false">L4653-M4653-N4653</f>
        <v>4668.404</v>
      </c>
      <c r="P4653" s="16" t="n">
        <f aca="false">IF(L4653&gt;0,O4653/L4653,"")</f>
        <v>0.4</v>
      </c>
    </row>
    <row r="4654" customFormat="false" ht="15" hidden="false" customHeight="false" outlineLevel="0" collapsed="false">
      <c r="A4654" s="2" t="str">
        <f aca="false">RAW_DATA!A4650</f>
        <v>ORD-104649</v>
      </c>
      <c r="B4654" s="2" t="str">
        <f aca="false">RAW_DATA!B4650</f>
        <v>CUST-6180</v>
      </c>
      <c r="C4654" s="2" t="str">
        <f aca="false">RAW_DATA!C4650</f>
        <v>Men</v>
      </c>
      <c r="D4654" s="2" t="str">
        <f aca="false">RAW_DATA!D4650</f>
        <v>MEN-CHINO-001</v>
      </c>
      <c r="E4654" s="14" t="str">
        <f aca="false">RAW_DATA!E4650</f>
        <v>2024-08-01</v>
      </c>
      <c r="F4654" s="14" t="str">
        <f aca="false">RAW_DATA!F4650</f>
        <v>2024-08-07</v>
      </c>
      <c r="G4654" s="2" t="str">
        <f aca="false">RAW_DATA!G4650</f>
        <v>Karnali</v>
      </c>
      <c r="H4654" s="4" t="n">
        <f aca="false">RAW_DATA!H4650</f>
        <v>12085.97</v>
      </c>
      <c r="I4654" s="5" t="n">
        <f aca="false">RAW_DATA!I4650</f>
        <v>20</v>
      </c>
      <c r="J4654" s="2" t="str">
        <f aca="false">RAW_DATA!J4650</f>
        <v>Yes</v>
      </c>
      <c r="K4654" s="15" t="n">
        <f aca="false">IF(AND(F4654&lt;&gt;"",E4654&lt;&gt;""),DATEVALUE(F4654)-DATEVALUE(E4654),"")</f>
        <v>6</v>
      </c>
      <c r="L4654" s="4" t="n">
        <f aca="false">H4654*(1-I4654/100)</f>
        <v>9668.776</v>
      </c>
      <c r="M4654" s="4" t="n">
        <f aca="false">H4654*CALCULATIONS!$B$2</f>
        <v>7251.582</v>
      </c>
      <c r="N4654" s="4" t="n">
        <f aca="false">IF(J4654="Yes",H4654*CALCULATIONS!$B$3,0)</f>
        <v>2417.194</v>
      </c>
      <c r="O4654" s="4" t="n">
        <f aca="false">L4654-M4654-N4654</f>
        <v>0</v>
      </c>
      <c r="P4654" s="16" t="n">
        <f aca="false">IF(L4654&gt;0,O4654/L4654,"")</f>
        <v>0</v>
      </c>
    </row>
    <row r="4655" customFormat="false" ht="15" hidden="false" customHeight="false" outlineLevel="0" collapsed="false">
      <c r="A4655" s="2" t="str">
        <f aca="false">RAW_DATA!A4651</f>
        <v>ORD-104650</v>
      </c>
      <c r="B4655" s="2" t="str">
        <f aca="false">RAW_DATA!B4651</f>
        <v>CUST-8337</v>
      </c>
      <c r="C4655" s="2" t="str">
        <f aca="false">RAW_DATA!C4651</f>
        <v>Men</v>
      </c>
      <c r="D4655" s="2" t="str">
        <f aca="false">RAW_DATA!D4651</f>
        <v>MEN-SHIRT-001</v>
      </c>
      <c r="E4655" s="14" t="str">
        <f aca="false">RAW_DATA!E4651</f>
        <v>2024-08-12</v>
      </c>
      <c r="F4655" s="14" t="str">
        <f aca="false">RAW_DATA!F4651</f>
        <v>2024-08-14</v>
      </c>
      <c r="G4655" s="2" t="str">
        <f aca="false">RAW_DATA!G4651</f>
        <v>Lumbini</v>
      </c>
      <c r="H4655" s="4" t="n">
        <f aca="false">RAW_DATA!H4651</f>
        <v>2087.6</v>
      </c>
      <c r="I4655" s="5" t="n">
        <f aca="false">RAW_DATA!I4651</f>
        <v>15</v>
      </c>
      <c r="J4655" s="2" t="str">
        <f aca="false">RAW_DATA!J4651</f>
        <v>No</v>
      </c>
      <c r="K4655" s="15" t="n">
        <f aca="false">IF(AND(F4655&lt;&gt;"",E4655&lt;&gt;""),DATEVALUE(F4655)-DATEVALUE(E4655),"")</f>
        <v>2</v>
      </c>
      <c r="L4655" s="4" t="n">
        <f aca="false">H4655*(1-I4655/100)</f>
        <v>1774.46</v>
      </c>
      <c r="M4655" s="4" t="n">
        <f aca="false">H4655*CALCULATIONS!$B$2</f>
        <v>1252.56</v>
      </c>
      <c r="N4655" s="4" t="n">
        <f aca="false">IF(J4655="Yes",H4655*CALCULATIONS!$B$3,0)</f>
        <v>0</v>
      </c>
      <c r="O4655" s="4" t="n">
        <f aca="false">L4655-M4655-N4655</f>
        <v>521.9</v>
      </c>
      <c r="P4655" s="16" t="n">
        <f aca="false">IF(L4655&gt;0,O4655/L4655,"")</f>
        <v>0.294117647058824</v>
      </c>
    </row>
    <row r="4656" customFormat="false" ht="15" hidden="false" customHeight="false" outlineLevel="0" collapsed="false">
      <c r="A4656" s="2" t="str">
        <f aca="false">RAW_DATA!A4652</f>
        <v>ORD-104651</v>
      </c>
      <c r="B4656" s="2" t="str">
        <f aca="false">RAW_DATA!B4652</f>
        <v>CUST-9737</v>
      </c>
      <c r="C4656" s="2" t="str">
        <f aca="false">RAW_DATA!C4652</f>
        <v>Men</v>
      </c>
      <c r="D4656" s="2" t="str">
        <f aca="false">RAW_DATA!D4652</f>
        <v>MEN-TSHIRT-001</v>
      </c>
      <c r="E4656" s="14" t="str">
        <f aca="false">RAW_DATA!E4652</f>
        <v>2024-02-29</v>
      </c>
      <c r="F4656" s="14" t="str">
        <f aca="false">RAW_DATA!F4652</f>
        <v>2024-03-10</v>
      </c>
      <c r="G4656" s="2" t="str">
        <f aca="false">RAW_DATA!G4652</f>
        <v>Karnali</v>
      </c>
      <c r="H4656" s="4" t="n">
        <f aca="false">RAW_DATA!H4652</f>
        <v>7765.73</v>
      </c>
      <c r="I4656" s="5" t="n">
        <f aca="false">RAW_DATA!I4652</f>
        <v>20</v>
      </c>
      <c r="J4656" s="2" t="str">
        <f aca="false">RAW_DATA!J4652</f>
        <v>No</v>
      </c>
      <c r="K4656" s="15" t="n">
        <f aca="false">IF(AND(F4656&lt;&gt;"",E4656&lt;&gt;""),DATEVALUE(F4656)-DATEVALUE(E4656),"")</f>
        <v>10</v>
      </c>
      <c r="L4656" s="4" t="n">
        <f aca="false">H4656*(1-I4656/100)</f>
        <v>6212.584</v>
      </c>
      <c r="M4656" s="4" t="n">
        <f aca="false">H4656*CALCULATIONS!$B$2</f>
        <v>4659.438</v>
      </c>
      <c r="N4656" s="4" t="n">
        <f aca="false">IF(J4656="Yes",H4656*CALCULATIONS!$B$3,0)</f>
        <v>0</v>
      </c>
      <c r="O4656" s="4" t="n">
        <f aca="false">L4656-M4656-N4656</f>
        <v>1553.146</v>
      </c>
      <c r="P4656" s="16" t="n">
        <f aca="false">IF(L4656&gt;0,O4656/L4656,"")</f>
        <v>0.25</v>
      </c>
    </row>
    <row r="4657" customFormat="false" ht="15" hidden="false" customHeight="false" outlineLevel="0" collapsed="false">
      <c r="A4657" s="2" t="str">
        <f aca="false">RAW_DATA!A4653</f>
        <v>ORD-104652</v>
      </c>
      <c r="B4657" s="2" t="str">
        <f aca="false">RAW_DATA!B4653</f>
        <v>CUST-2779</v>
      </c>
      <c r="C4657" s="2" t="str">
        <f aca="false">RAW_DATA!C4653</f>
        <v>Kids</v>
      </c>
      <c r="D4657" s="2" t="str">
        <f aca="false">RAW_DATA!D4653</f>
        <v>KID-FROCK-001</v>
      </c>
      <c r="E4657" s="14" t="str">
        <f aca="false">RAW_DATA!E4653</f>
        <v>2024-11-16</v>
      </c>
      <c r="F4657" s="14" t="str">
        <f aca="false">RAW_DATA!F4653</f>
        <v>2024-11-22</v>
      </c>
      <c r="G4657" s="2" t="str">
        <f aca="false">RAW_DATA!G4653</f>
        <v>Bagmati</v>
      </c>
      <c r="H4657" s="4" t="n">
        <f aca="false">RAW_DATA!H4653</f>
        <v>3832.43</v>
      </c>
      <c r="I4657" s="5" t="n">
        <f aca="false">RAW_DATA!I4653</f>
        <v>0</v>
      </c>
      <c r="J4657" s="2" t="str">
        <f aca="false">RAW_DATA!J4653</f>
        <v>No</v>
      </c>
      <c r="K4657" s="15" t="n">
        <f aca="false">IF(AND(F4657&lt;&gt;"",E4657&lt;&gt;""),DATEVALUE(F4657)-DATEVALUE(E4657),"")</f>
        <v>6</v>
      </c>
      <c r="L4657" s="4" t="n">
        <f aca="false">H4657*(1-I4657/100)</f>
        <v>3832.43</v>
      </c>
      <c r="M4657" s="4" t="n">
        <f aca="false">H4657*CALCULATIONS!$B$2</f>
        <v>2299.458</v>
      </c>
      <c r="N4657" s="4" t="n">
        <f aca="false">IF(J4657="Yes",H4657*CALCULATIONS!$B$3,0)</f>
        <v>0</v>
      </c>
      <c r="O4657" s="4" t="n">
        <f aca="false">L4657-M4657-N4657</f>
        <v>1532.972</v>
      </c>
      <c r="P4657" s="16" t="n">
        <f aca="false">IF(L4657&gt;0,O4657/L4657,"")</f>
        <v>0.4</v>
      </c>
    </row>
    <row r="4658" customFormat="false" ht="15" hidden="false" customHeight="false" outlineLevel="0" collapsed="false">
      <c r="A4658" s="2" t="str">
        <f aca="false">RAW_DATA!A4654</f>
        <v>ORD-104653</v>
      </c>
      <c r="B4658" s="2" t="str">
        <f aca="false">RAW_DATA!B4654</f>
        <v>CUST-7308</v>
      </c>
      <c r="C4658" s="2" t="str">
        <f aca="false">RAW_DATA!C4654</f>
        <v>Women</v>
      </c>
      <c r="D4658" s="2" t="str">
        <f aca="false">RAW_DATA!D4654</f>
        <v>WOM-CARDIGAN-001</v>
      </c>
      <c r="E4658" s="14" t="str">
        <f aca="false">RAW_DATA!E4654</f>
        <v>2024-05-09</v>
      </c>
      <c r="F4658" s="14" t="str">
        <f aca="false">RAW_DATA!F4654</f>
        <v>2024-05-13</v>
      </c>
      <c r="G4658" s="2" t="str">
        <f aca="false">RAW_DATA!G4654</f>
        <v>Bagmati</v>
      </c>
      <c r="H4658" s="4" t="n">
        <f aca="false">RAW_DATA!H4654</f>
        <v>1966.64</v>
      </c>
      <c r="I4658" s="5" t="n">
        <f aca="false">RAW_DATA!I4654</f>
        <v>0</v>
      </c>
      <c r="J4658" s="2" t="str">
        <f aca="false">RAW_DATA!J4654</f>
        <v>No</v>
      </c>
      <c r="K4658" s="15" t="n">
        <f aca="false">IF(AND(F4658&lt;&gt;"",E4658&lt;&gt;""),DATEVALUE(F4658)-DATEVALUE(E4658),"")</f>
        <v>4</v>
      </c>
      <c r="L4658" s="4" t="n">
        <f aca="false">H4658*(1-I4658/100)</f>
        <v>1966.64</v>
      </c>
      <c r="M4658" s="4" t="n">
        <f aca="false">H4658*CALCULATIONS!$B$2</f>
        <v>1179.984</v>
      </c>
      <c r="N4658" s="4" t="n">
        <f aca="false">IF(J4658="Yes",H4658*CALCULATIONS!$B$3,0)</f>
        <v>0</v>
      </c>
      <c r="O4658" s="4" t="n">
        <f aca="false">L4658-M4658-N4658</f>
        <v>786.656</v>
      </c>
      <c r="P4658" s="16" t="n">
        <f aca="false">IF(L4658&gt;0,O4658/L4658,"")</f>
        <v>0.4</v>
      </c>
    </row>
    <row r="4659" customFormat="false" ht="15" hidden="false" customHeight="false" outlineLevel="0" collapsed="false">
      <c r="A4659" s="2" t="str">
        <f aca="false">RAW_DATA!A4655</f>
        <v>ORD-104654</v>
      </c>
      <c r="B4659" s="2" t="str">
        <f aca="false">RAW_DATA!B4655</f>
        <v>CUST-8231</v>
      </c>
      <c r="C4659" s="2" t="str">
        <f aca="false">RAW_DATA!C4655</f>
        <v>Kids</v>
      </c>
      <c r="D4659" s="2" t="str">
        <f aca="false">RAW_DATA!D4655</f>
        <v>KID-UNIFORM-001</v>
      </c>
      <c r="E4659" s="14" t="str">
        <f aca="false">RAW_DATA!E4655</f>
        <v>2024-06-27</v>
      </c>
      <c r="F4659" s="14" t="str">
        <f aca="false">RAW_DATA!F4655</f>
        <v>2024-06-30</v>
      </c>
      <c r="G4659" s="2" t="str">
        <f aca="false">RAW_DATA!G4655</f>
        <v>Madhesh</v>
      </c>
      <c r="H4659" s="4" t="n">
        <f aca="false">RAW_DATA!H4655</f>
        <v>2744.42</v>
      </c>
      <c r="I4659" s="5" t="n">
        <f aca="false">RAW_DATA!I4655</f>
        <v>0</v>
      </c>
      <c r="J4659" s="2" t="str">
        <f aca="false">RAW_DATA!J4655</f>
        <v>Yes</v>
      </c>
      <c r="K4659" s="15" t="n">
        <f aca="false">IF(AND(F4659&lt;&gt;"",E4659&lt;&gt;""),DATEVALUE(F4659)-DATEVALUE(E4659),"")</f>
        <v>3</v>
      </c>
      <c r="L4659" s="4" t="n">
        <f aca="false">H4659*(1-I4659/100)</f>
        <v>2744.42</v>
      </c>
      <c r="M4659" s="4" t="n">
        <f aca="false">H4659*CALCULATIONS!$B$2</f>
        <v>1646.652</v>
      </c>
      <c r="N4659" s="4" t="n">
        <f aca="false">IF(J4659="Yes",H4659*CALCULATIONS!$B$3,0)</f>
        <v>548.884</v>
      </c>
      <c r="O4659" s="4" t="n">
        <f aca="false">L4659-M4659-N4659</f>
        <v>548.884</v>
      </c>
      <c r="P4659" s="16" t="n">
        <f aca="false">IF(L4659&gt;0,O4659/L4659,"")</f>
        <v>0.2</v>
      </c>
    </row>
    <row r="4660" customFormat="false" ht="15" hidden="false" customHeight="false" outlineLevel="0" collapsed="false">
      <c r="A4660" s="2" t="str">
        <f aca="false">RAW_DATA!A4656</f>
        <v>ORD-104655</v>
      </c>
      <c r="B4660" s="2" t="str">
        <f aca="false">RAW_DATA!B4656</f>
        <v>CUST-6810</v>
      </c>
      <c r="C4660" s="2" t="str">
        <f aca="false">RAW_DATA!C4656</f>
        <v>Women</v>
      </c>
      <c r="D4660" s="2" t="str">
        <f aca="false">RAW_DATA!D4656</f>
        <v>WOM-CARDIGAN-001</v>
      </c>
      <c r="E4660" s="14" t="str">
        <f aca="false">RAW_DATA!E4656</f>
        <v>2024-03-23</v>
      </c>
      <c r="F4660" s="14" t="str">
        <f aca="false">RAW_DATA!F4656</f>
        <v>2024-03-31</v>
      </c>
      <c r="G4660" s="2" t="str">
        <f aca="false">RAW_DATA!G4656</f>
        <v>Madhesh</v>
      </c>
      <c r="H4660" s="4" t="n">
        <f aca="false">RAW_DATA!H4656</f>
        <v>11669.01</v>
      </c>
      <c r="I4660" s="5" t="n">
        <f aca="false">RAW_DATA!I4656</f>
        <v>5</v>
      </c>
      <c r="J4660" s="2" t="str">
        <f aca="false">RAW_DATA!J4656</f>
        <v>No</v>
      </c>
      <c r="K4660" s="15" t="n">
        <f aca="false">IF(AND(F4660&lt;&gt;"",E4660&lt;&gt;""),DATEVALUE(F4660)-DATEVALUE(E4660),"")</f>
        <v>8</v>
      </c>
      <c r="L4660" s="4" t="n">
        <f aca="false">H4660*(1-I4660/100)</f>
        <v>11085.5595</v>
      </c>
      <c r="M4660" s="4" t="n">
        <f aca="false">H4660*CALCULATIONS!$B$2</f>
        <v>7001.406</v>
      </c>
      <c r="N4660" s="4" t="n">
        <f aca="false">IF(J4660="Yes",H4660*CALCULATIONS!$B$3,0)</f>
        <v>0</v>
      </c>
      <c r="O4660" s="4" t="n">
        <f aca="false">L4660-M4660-N4660</f>
        <v>4084.1535</v>
      </c>
      <c r="P4660" s="16" t="n">
        <f aca="false">IF(L4660&gt;0,O4660/L4660,"")</f>
        <v>0.368421052631579</v>
      </c>
    </row>
    <row r="4661" customFormat="false" ht="15" hidden="false" customHeight="false" outlineLevel="0" collapsed="false">
      <c r="A4661" s="2" t="str">
        <f aca="false">RAW_DATA!A4657</f>
        <v>ORD-104656</v>
      </c>
      <c r="B4661" s="2" t="str">
        <f aca="false">RAW_DATA!B4657</f>
        <v>CUST-9283</v>
      </c>
      <c r="C4661" s="2" t="str">
        <f aca="false">RAW_DATA!C4657</f>
        <v>Kids</v>
      </c>
      <c r="D4661" s="2" t="str">
        <f aca="false">RAW_DATA!D4657</f>
        <v>KID-KURTA-001</v>
      </c>
      <c r="E4661" s="14" t="str">
        <f aca="false">RAW_DATA!E4657</f>
        <v>2024-01-20</v>
      </c>
      <c r="F4661" s="14" t="str">
        <f aca="false">RAW_DATA!F4657</f>
        <v>2024-01-26</v>
      </c>
      <c r="G4661" s="2" t="str">
        <f aca="false">RAW_DATA!G4657</f>
        <v>Sudurpashchim</v>
      </c>
      <c r="H4661" s="4" t="n">
        <f aca="false">RAW_DATA!H4657</f>
        <v>4561.42</v>
      </c>
      <c r="I4661" s="5" t="n">
        <f aca="false">RAW_DATA!I4657</f>
        <v>15</v>
      </c>
      <c r="J4661" s="2" t="str">
        <f aca="false">RAW_DATA!J4657</f>
        <v>No</v>
      </c>
      <c r="K4661" s="15" t="n">
        <f aca="false">IF(AND(F4661&lt;&gt;"",E4661&lt;&gt;""),DATEVALUE(F4661)-DATEVALUE(E4661),"")</f>
        <v>6</v>
      </c>
      <c r="L4661" s="4" t="n">
        <f aca="false">H4661*(1-I4661/100)</f>
        <v>3877.207</v>
      </c>
      <c r="M4661" s="4" t="n">
        <f aca="false">H4661*CALCULATIONS!$B$2</f>
        <v>2736.852</v>
      </c>
      <c r="N4661" s="4" t="n">
        <f aca="false">IF(J4661="Yes",H4661*CALCULATIONS!$B$3,0)</f>
        <v>0</v>
      </c>
      <c r="O4661" s="4" t="n">
        <f aca="false">L4661-M4661-N4661</f>
        <v>1140.355</v>
      </c>
      <c r="P4661" s="16" t="n">
        <f aca="false">IF(L4661&gt;0,O4661/L4661,"")</f>
        <v>0.294117647058824</v>
      </c>
    </row>
    <row r="4662" customFormat="false" ht="15" hidden="false" customHeight="false" outlineLevel="0" collapsed="false">
      <c r="A4662" s="2" t="str">
        <f aca="false">RAW_DATA!A4658</f>
        <v>ORD-104657</v>
      </c>
      <c r="B4662" s="2" t="str">
        <f aca="false">RAW_DATA!B4658</f>
        <v>CUST-2540</v>
      </c>
      <c r="C4662" s="2" t="str">
        <f aca="false">RAW_DATA!C4658</f>
        <v>Women</v>
      </c>
      <c r="D4662" s="2" t="str">
        <f aca="false">RAW_DATA!D4658</f>
        <v>WOM-SUIT-001</v>
      </c>
      <c r="E4662" s="14" t="str">
        <f aca="false">RAW_DATA!E4658</f>
        <v>2024-02-15</v>
      </c>
      <c r="F4662" s="14" t="str">
        <f aca="false">RAW_DATA!F4658</f>
        <v>2024-02-23</v>
      </c>
      <c r="G4662" s="2" t="str">
        <f aca="false">RAW_DATA!G4658</f>
        <v>Bagmati</v>
      </c>
      <c r="H4662" s="4" t="n">
        <f aca="false">RAW_DATA!H4658</f>
        <v>9954.42</v>
      </c>
      <c r="I4662" s="5" t="n">
        <f aca="false">RAW_DATA!I4658</f>
        <v>5</v>
      </c>
      <c r="J4662" s="2" t="str">
        <f aca="false">RAW_DATA!J4658</f>
        <v>No</v>
      </c>
      <c r="K4662" s="15" t="n">
        <f aca="false">IF(AND(F4662&lt;&gt;"",E4662&lt;&gt;""),DATEVALUE(F4662)-DATEVALUE(E4662),"")</f>
        <v>8</v>
      </c>
      <c r="L4662" s="4" t="n">
        <f aca="false">H4662*(1-I4662/100)</f>
        <v>9456.699</v>
      </c>
      <c r="M4662" s="4" t="n">
        <f aca="false">H4662*CALCULATIONS!$B$2</f>
        <v>5972.652</v>
      </c>
      <c r="N4662" s="4" t="n">
        <f aca="false">IF(J4662="Yes",H4662*CALCULATIONS!$B$3,0)</f>
        <v>0</v>
      </c>
      <c r="O4662" s="4" t="n">
        <f aca="false">L4662-M4662-N4662</f>
        <v>3484.047</v>
      </c>
      <c r="P4662" s="16" t="n">
        <f aca="false">IF(L4662&gt;0,O4662/L4662,"")</f>
        <v>0.368421052631579</v>
      </c>
    </row>
    <row r="4663" customFormat="false" ht="15" hidden="false" customHeight="false" outlineLevel="0" collapsed="false">
      <c r="A4663" s="2" t="str">
        <f aca="false">RAW_DATA!A4659</f>
        <v>ORD-104658</v>
      </c>
      <c r="B4663" s="2" t="str">
        <f aca="false">RAW_DATA!B4659</f>
        <v>CUST-5136</v>
      </c>
      <c r="C4663" s="2" t="str">
        <f aca="false">RAW_DATA!C4659</f>
        <v>Kids</v>
      </c>
      <c r="D4663" s="2" t="str">
        <f aca="false">RAW_DATA!D4659</f>
        <v>KID-TSHIRT-001</v>
      </c>
      <c r="E4663" s="14" t="str">
        <f aca="false">RAW_DATA!E4659</f>
        <v>2024-02-12</v>
      </c>
      <c r="F4663" s="14" t="str">
        <f aca="false">RAW_DATA!F4659</f>
        <v>2024-02-16</v>
      </c>
      <c r="G4663" s="2" t="str">
        <f aca="false">RAW_DATA!G4659</f>
        <v>Karnali</v>
      </c>
      <c r="H4663" s="4" t="n">
        <f aca="false">RAW_DATA!H4659</f>
        <v>6048.49</v>
      </c>
      <c r="I4663" s="5" t="n">
        <f aca="false">RAW_DATA!I4659</f>
        <v>5</v>
      </c>
      <c r="J4663" s="2" t="str">
        <f aca="false">RAW_DATA!J4659</f>
        <v>No</v>
      </c>
      <c r="K4663" s="15" t="n">
        <f aca="false">IF(AND(F4663&lt;&gt;"",E4663&lt;&gt;""),DATEVALUE(F4663)-DATEVALUE(E4663),"")</f>
        <v>4</v>
      </c>
      <c r="L4663" s="4" t="n">
        <f aca="false">H4663*(1-I4663/100)</f>
        <v>5746.0655</v>
      </c>
      <c r="M4663" s="4" t="n">
        <f aca="false">H4663*CALCULATIONS!$B$2</f>
        <v>3629.094</v>
      </c>
      <c r="N4663" s="4" t="n">
        <f aca="false">IF(J4663="Yes",H4663*CALCULATIONS!$B$3,0)</f>
        <v>0</v>
      </c>
      <c r="O4663" s="4" t="n">
        <f aca="false">L4663-M4663-N4663</f>
        <v>2116.9715</v>
      </c>
      <c r="P4663" s="16" t="n">
        <f aca="false">IF(L4663&gt;0,O4663/L4663,"")</f>
        <v>0.368421052631579</v>
      </c>
    </row>
    <row r="4664" customFormat="false" ht="15" hidden="false" customHeight="false" outlineLevel="0" collapsed="false">
      <c r="A4664" s="2" t="str">
        <f aca="false">RAW_DATA!A4660</f>
        <v>ORD-104659</v>
      </c>
      <c r="B4664" s="2" t="str">
        <f aca="false">RAW_DATA!B4660</f>
        <v>CUST-5651</v>
      </c>
      <c r="C4664" s="2" t="str">
        <f aca="false">RAW_DATA!C4660</f>
        <v>Women</v>
      </c>
      <c r="D4664" s="2" t="str">
        <f aca="false">RAW_DATA!D4660</f>
        <v>WOM-LEHENGA-001</v>
      </c>
      <c r="E4664" s="14" t="str">
        <f aca="false">RAW_DATA!E4660</f>
        <v>2024-02-23</v>
      </c>
      <c r="F4664" s="14" t="str">
        <f aca="false">RAW_DATA!F4660</f>
        <v>2024-02-28</v>
      </c>
      <c r="G4664" s="2" t="str">
        <f aca="false">RAW_DATA!G4660</f>
        <v>Madhesh</v>
      </c>
      <c r="H4664" s="4" t="n">
        <f aca="false">RAW_DATA!H4660</f>
        <v>4341.18</v>
      </c>
      <c r="I4664" s="5" t="n">
        <f aca="false">RAW_DATA!I4660</f>
        <v>30</v>
      </c>
      <c r="J4664" s="2" t="str">
        <f aca="false">RAW_DATA!J4660</f>
        <v>No</v>
      </c>
      <c r="K4664" s="15" t="n">
        <f aca="false">IF(AND(F4664&lt;&gt;"",E4664&lt;&gt;""),DATEVALUE(F4664)-DATEVALUE(E4664),"")</f>
        <v>5</v>
      </c>
      <c r="L4664" s="4" t="n">
        <f aca="false">H4664*(1-I4664/100)</f>
        <v>3038.826</v>
      </c>
      <c r="M4664" s="4" t="n">
        <f aca="false">H4664*CALCULATIONS!$B$2</f>
        <v>2604.708</v>
      </c>
      <c r="N4664" s="4" t="n">
        <f aca="false">IF(J4664="Yes",H4664*CALCULATIONS!$B$3,0)</f>
        <v>0</v>
      </c>
      <c r="O4664" s="4" t="n">
        <f aca="false">L4664-M4664-N4664</f>
        <v>434.118</v>
      </c>
      <c r="P4664" s="16" t="n">
        <f aca="false">IF(L4664&gt;0,O4664/L4664,"")</f>
        <v>0.142857142857143</v>
      </c>
    </row>
    <row r="4665" customFormat="false" ht="15" hidden="false" customHeight="false" outlineLevel="0" collapsed="false">
      <c r="A4665" s="2" t="str">
        <f aca="false">RAW_DATA!A4661</f>
        <v>ORD-104660</v>
      </c>
      <c r="B4665" s="2" t="str">
        <f aca="false">RAW_DATA!B4661</f>
        <v>CUST-7047</v>
      </c>
      <c r="C4665" s="2" t="str">
        <f aca="false">RAW_DATA!C4661</f>
        <v>Kids</v>
      </c>
      <c r="D4665" s="2" t="str">
        <f aca="false">RAW_DATA!D4661</f>
        <v>KID-ONESIE-001</v>
      </c>
      <c r="E4665" s="14" t="str">
        <f aca="false">RAW_DATA!E4661</f>
        <v>2024-07-31</v>
      </c>
      <c r="F4665" s="14" t="str">
        <f aca="false">RAW_DATA!F4661</f>
        <v>2024-08-08</v>
      </c>
      <c r="G4665" s="2" t="str">
        <f aca="false">RAW_DATA!G4661</f>
        <v>Lumbini</v>
      </c>
      <c r="H4665" s="4" t="n">
        <f aca="false">RAW_DATA!H4661</f>
        <v>9194.13</v>
      </c>
      <c r="I4665" s="5" t="n">
        <f aca="false">RAW_DATA!I4661</f>
        <v>5</v>
      </c>
      <c r="J4665" s="2" t="str">
        <f aca="false">RAW_DATA!J4661</f>
        <v>No</v>
      </c>
      <c r="K4665" s="15" t="n">
        <f aca="false">IF(AND(F4665&lt;&gt;"",E4665&lt;&gt;""),DATEVALUE(F4665)-DATEVALUE(E4665),"")</f>
        <v>8</v>
      </c>
      <c r="L4665" s="4" t="n">
        <f aca="false">H4665*(1-I4665/100)</f>
        <v>8734.4235</v>
      </c>
      <c r="M4665" s="4" t="n">
        <f aca="false">H4665*CALCULATIONS!$B$2</f>
        <v>5516.478</v>
      </c>
      <c r="N4665" s="4" t="n">
        <f aca="false">IF(J4665="Yes",H4665*CALCULATIONS!$B$3,0)</f>
        <v>0</v>
      </c>
      <c r="O4665" s="4" t="n">
        <f aca="false">L4665-M4665-N4665</f>
        <v>3217.9455</v>
      </c>
      <c r="P4665" s="16" t="n">
        <f aca="false">IF(L4665&gt;0,O4665/L4665,"")</f>
        <v>0.368421052631579</v>
      </c>
    </row>
    <row r="4666" customFormat="false" ht="15" hidden="false" customHeight="false" outlineLevel="0" collapsed="false">
      <c r="A4666" s="2" t="str">
        <f aca="false">RAW_DATA!A4662</f>
        <v>ORD-104661</v>
      </c>
      <c r="B4666" s="2" t="str">
        <f aca="false">RAW_DATA!B4662</f>
        <v>CUST-9290</v>
      </c>
      <c r="C4666" s="2" t="str">
        <f aca="false">RAW_DATA!C4662</f>
        <v>Men</v>
      </c>
      <c r="D4666" s="2" t="str">
        <f aca="false">RAW_DATA!D4662</f>
        <v>MEN-KURTA-001</v>
      </c>
      <c r="E4666" s="14" t="str">
        <f aca="false">RAW_DATA!E4662</f>
        <v>2024-08-25</v>
      </c>
      <c r="F4666" s="14" t="str">
        <f aca="false">RAW_DATA!F4662</f>
        <v>2024-08-31</v>
      </c>
      <c r="G4666" s="2" t="str">
        <f aca="false">RAW_DATA!G4662</f>
        <v>Lumbini</v>
      </c>
      <c r="H4666" s="4" t="n">
        <f aca="false">RAW_DATA!H4662</f>
        <v>12610.75</v>
      </c>
      <c r="I4666" s="5" t="n">
        <f aca="false">RAW_DATA!I4662</f>
        <v>0</v>
      </c>
      <c r="J4666" s="2" t="str">
        <f aca="false">RAW_DATA!J4662</f>
        <v>No</v>
      </c>
      <c r="K4666" s="15" t="n">
        <f aca="false">IF(AND(F4666&lt;&gt;"",E4666&lt;&gt;""),DATEVALUE(F4666)-DATEVALUE(E4666),"")</f>
        <v>6</v>
      </c>
      <c r="L4666" s="4" t="n">
        <f aca="false">H4666*(1-I4666/100)</f>
        <v>12610.75</v>
      </c>
      <c r="M4666" s="4" t="n">
        <f aca="false">H4666*CALCULATIONS!$B$2</f>
        <v>7566.45</v>
      </c>
      <c r="N4666" s="4" t="n">
        <f aca="false">IF(J4666="Yes",H4666*CALCULATIONS!$B$3,0)</f>
        <v>0</v>
      </c>
      <c r="O4666" s="4" t="n">
        <f aca="false">L4666-M4666-N4666</f>
        <v>5044.3</v>
      </c>
      <c r="P4666" s="16" t="n">
        <f aca="false">IF(L4666&gt;0,O4666/L4666,"")</f>
        <v>0.4</v>
      </c>
    </row>
    <row r="4667" customFormat="false" ht="15" hidden="false" customHeight="false" outlineLevel="0" collapsed="false">
      <c r="A4667" s="2" t="str">
        <f aca="false">RAW_DATA!A4663</f>
        <v>ORD-104662</v>
      </c>
      <c r="B4667" s="2" t="str">
        <f aca="false">RAW_DATA!B4663</f>
        <v>CUST-7425</v>
      </c>
      <c r="C4667" s="2" t="str">
        <f aca="false">RAW_DATA!C4663</f>
        <v>Women</v>
      </c>
      <c r="D4667" s="2" t="str">
        <f aca="false">RAW_DATA!D4663</f>
        <v>WOM-LEHENGA-001</v>
      </c>
      <c r="E4667" s="14" t="str">
        <f aca="false">RAW_DATA!E4663</f>
        <v>2024-10-07</v>
      </c>
      <c r="F4667" s="14" t="str">
        <f aca="false">RAW_DATA!F4663</f>
        <v>2024-10-16</v>
      </c>
      <c r="G4667" s="2" t="str">
        <f aca="false">RAW_DATA!G4663</f>
        <v>Bagmati</v>
      </c>
      <c r="H4667" s="4" t="n">
        <f aca="false">RAW_DATA!H4663</f>
        <v>3245.59</v>
      </c>
      <c r="I4667" s="5" t="n">
        <f aca="false">RAW_DATA!I4663</f>
        <v>20</v>
      </c>
      <c r="J4667" s="2" t="str">
        <f aca="false">RAW_DATA!J4663</f>
        <v>No</v>
      </c>
      <c r="K4667" s="15" t="n">
        <f aca="false">IF(AND(F4667&lt;&gt;"",E4667&lt;&gt;""),DATEVALUE(F4667)-DATEVALUE(E4667),"")</f>
        <v>9</v>
      </c>
      <c r="L4667" s="4" t="n">
        <f aca="false">H4667*(1-I4667/100)</f>
        <v>2596.472</v>
      </c>
      <c r="M4667" s="4" t="n">
        <f aca="false">H4667*CALCULATIONS!$B$2</f>
        <v>1947.354</v>
      </c>
      <c r="N4667" s="4" t="n">
        <f aca="false">IF(J4667="Yes",H4667*CALCULATIONS!$B$3,0)</f>
        <v>0</v>
      </c>
      <c r="O4667" s="4" t="n">
        <f aca="false">L4667-M4667-N4667</f>
        <v>649.118</v>
      </c>
      <c r="P4667" s="16" t="n">
        <f aca="false">IF(L4667&gt;0,O4667/L4667,"")</f>
        <v>0.25</v>
      </c>
    </row>
    <row r="4668" customFormat="false" ht="15" hidden="false" customHeight="false" outlineLevel="0" collapsed="false">
      <c r="A4668" s="2" t="str">
        <f aca="false">RAW_DATA!A4664</f>
        <v>ORD-104663</v>
      </c>
      <c r="B4668" s="2" t="str">
        <f aca="false">RAW_DATA!B4664</f>
        <v>CUST-8960</v>
      </c>
      <c r="C4668" s="2" t="str">
        <f aca="false">RAW_DATA!C4664</f>
        <v>Kids</v>
      </c>
      <c r="D4668" s="2" t="str">
        <f aca="false">RAW_DATA!D4664</f>
        <v>KID-JEANS-001</v>
      </c>
      <c r="E4668" s="14" t="str">
        <f aca="false">RAW_DATA!E4664</f>
        <v>2024-12-09</v>
      </c>
      <c r="F4668" s="14" t="str">
        <f aca="false">RAW_DATA!F4664</f>
        <v>2024-12-14</v>
      </c>
      <c r="G4668" s="2" t="str">
        <f aca="false">RAW_DATA!G4664</f>
        <v>Madhesh</v>
      </c>
      <c r="H4668" s="4" t="n">
        <f aca="false">RAW_DATA!H4664</f>
        <v>12342.91</v>
      </c>
      <c r="I4668" s="5" t="n">
        <f aca="false">RAW_DATA!I4664</f>
        <v>5</v>
      </c>
      <c r="J4668" s="2" t="str">
        <f aca="false">RAW_DATA!J4664</f>
        <v>No</v>
      </c>
      <c r="K4668" s="15" t="n">
        <f aca="false">IF(AND(F4668&lt;&gt;"",E4668&lt;&gt;""),DATEVALUE(F4668)-DATEVALUE(E4668),"")</f>
        <v>5</v>
      </c>
      <c r="L4668" s="4" t="n">
        <f aca="false">H4668*(1-I4668/100)</f>
        <v>11725.7645</v>
      </c>
      <c r="M4668" s="4" t="n">
        <f aca="false">H4668*CALCULATIONS!$B$2</f>
        <v>7405.746</v>
      </c>
      <c r="N4668" s="4" t="n">
        <f aca="false">IF(J4668="Yes",H4668*CALCULATIONS!$B$3,0)</f>
        <v>0</v>
      </c>
      <c r="O4668" s="4" t="n">
        <f aca="false">L4668-M4668-N4668</f>
        <v>4320.0185</v>
      </c>
      <c r="P4668" s="16" t="n">
        <f aca="false">IF(L4668&gt;0,O4668/L4668,"")</f>
        <v>0.368421052631579</v>
      </c>
    </row>
    <row r="4669" customFormat="false" ht="15" hidden="false" customHeight="false" outlineLevel="0" collapsed="false">
      <c r="A4669" s="2" t="str">
        <f aca="false">RAW_DATA!A4665</f>
        <v>ORD-104664</v>
      </c>
      <c r="B4669" s="2" t="str">
        <f aca="false">RAW_DATA!B4665</f>
        <v>CUST-3031</v>
      </c>
      <c r="C4669" s="2" t="str">
        <f aca="false">RAW_DATA!C4665</f>
        <v>Men</v>
      </c>
      <c r="D4669" s="2" t="str">
        <f aca="false">RAW_DATA!D4665</f>
        <v>MEN-SHIRT-002</v>
      </c>
      <c r="E4669" s="14" t="str">
        <f aca="false">RAW_DATA!E4665</f>
        <v>2024-05-18</v>
      </c>
      <c r="F4669" s="14" t="str">
        <f aca="false">RAW_DATA!F4665</f>
        <v>2024-05-19</v>
      </c>
      <c r="G4669" s="2" t="str">
        <f aca="false">RAW_DATA!G4665</f>
        <v>Madhesh</v>
      </c>
      <c r="H4669" s="4" t="n">
        <f aca="false">RAW_DATA!H4665</f>
        <v>12750.44</v>
      </c>
      <c r="I4669" s="5" t="n">
        <f aca="false">RAW_DATA!I4665</f>
        <v>10</v>
      </c>
      <c r="J4669" s="2" t="str">
        <f aca="false">RAW_DATA!J4665</f>
        <v>Yes</v>
      </c>
      <c r="K4669" s="15" t="n">
        <f aca="false">IF(AND(F4669&lt;&gt;"",E4669&lt;&gt;""),DATEVALUE(F4669)-DATEVALUE(E4669),"")</f>
        <v>1</v>
      </c>
      <c r="L4669" s="4" t="n">
        <f aca="false">H4669*(1-I4669/100)</f>
        <v>11475.396</v>
      </c>
      <c r="M4669" s="4" t="n">
        <f aca="false">H4669*CALCULATIONS!$B$2</f>
        <v>7650.264</v>
      </c>
      <c r="N4669" s="4" t="n">
        <f aca="false">IF(J4669="Yes",H4669*CALCULATIONS!$B$3,0)</f>
        <v>2550.088</v>
      </c>
      <c r="O4669" s="4" t="n">
        <f aca="false">L4669-M4669-N4669</f>
        <v>1275.044</v>
      </c>
      <c r="P4669" s="16" t="n">
        <f aca="false">IF(L4669&gt;0,O4669/L4669,"")</f>
        <v>0.111111111111111</v>
      </c>
    </row>
    <row r="4670" customFormat="false" ht="15" hidden="false" customHeight="false" outlineLevel="0" collapsed="false">
      <c r="A4670" s="2" t="str">
        <f aca="false">RAW_DATA!A4666</f>
        <v>ORD-104665</v>
      </c>
      <c r="B4670" s="2" t="str">
        <f aca="false">RAW_DATA!B4666</f>
        <v>CUST-8049</v>
      </c>
      <c r="C4670" s="2" t="str">
        <f aca="false">RAW_DATA!C4666</f>
        <v>Men</v>
      </c>
      <c r="D4670" s="2" t="str">
        <f aca="false">RAW_DATA!D4666</f>
        <v>MEN-JEANS-002</v>
      </c>
      <c r="E4670" s="14" t="str">
        <f aca="false">RAW_DATA!E4666</f>
        <v>2024-07-16</v>
      </c>
      <c r="F4670" s="14" t="str">
        <f aca="false">RAW_DATA!F4666</f>
        <v>2024-07-18</v>
      </c>
      <c r="G4670" s="2" t="str">
        <f aca="false">RAW_DATA!G4666</f>
        <v>Bagmati</v>
      </c>
      <c r="H4670" s="4" t="n">
        <f aca="false">RAW_DATA!H4666</f>
        <v>5621.72</v>
      </c>
      <c r="I4670" s="5" t="n">
        <f aca="false">RAW_DATA!I4666</f>
        <v>10</v>
      </c>
      <c r="J4670" s="2" t="str">
        <f aca="false">RAW_DATA!J4666</f>
        <v>No</v>
      </c>
      <c r="K4670" s="15" t="n">
        <f aca="false">IF(AND(F4670&lt;&gt;"",E4670&lt;&gt;""),DATEVALUE(F4670)-DATEVALUE(E4670),"")</f>
        <v>2</v>
      </c>
      <c r="L4670" s="4" t="n">
        <f aca="false">H4670*(1-I4670/100)</f>
        <v>5059.548</v>
      </c>
      <c r="M4670" s="4" t="n">
        <f aca="false">H4670*CALCULATIONS!$B$2</f>
        <v>3373.032</v>
      </c>
      <c r="N4670" s="4" t="n">
        <f aca="false">IF(J4670="Yes",H4670*CALCULATIONS!$B$3,0)</f>
        <v>0</v>
      </c>
      <c r="O4670" s="4" t="n">
        <f aca="false">L4670-M4670-N4670</f>
        <v>1686.516</v>
      </c>
      <c r="P4670" s="16" t="n">
        <f aca="false">IF(L4670&gt;0,O4670/L4670,"")</f>
        <v>0.333333333333333</v>
      </c>
    </row>
    <row r="4671" customFormat="false" ht="15" hidden="false" customHeight="false" outlineLevel="0" collapsed="false">
      <c r="A4671" s="2" t="str">
        <f aca="false">RAW_DATA!A4667</f>
        <v>ORD-104666</v>
      </c>
      <c r="B4671" s="2" t="str">
        <f aca="false">RAW_DATA!B4667</f>
        <v>CUST-1145</v>
      </c>
      <c r="C4671" s="2" t="str">
        <f aca="false">RAW_DATA!C4667</f>
        <v>Women</v>
      </c>
      <c r="D4671" s="2" t="str">
        <f aca="false">RAW_DATA!D4667</f>
        <v>WOM-SAREE-001</v>
      </c>
      <c r="E4671" s="14" t="str">
        <f aca="false">RAW_DATA!E4667</f>
        <v>2024-12-18</v>
      </c>
      <c r="F4671" s="14" t="str">
        <f aca="false">RAW_DATA!F4667</f>
        <v>2024-12-23</v>
      </c>
      <c r="G4671" s="2" t="str">
        <f aca="false">RAW_DATA!G4667</f>
        <v>Bagmati</v>
      </c>
      <c r="H4671" s="4" t="n">
        <f aca="false">RAW_DATA!H4667</f>
        <v>14113.38</v>
      </c>
      <c r="I4671" s="5" t="n">
        <f aca="false">RAW_DATA!I4667</f>
        <v>10</v>
      </c>
      <c r="J4671" s="2" t="str">
        <f aca="false">RAW_DATA!J4667</f>
        <v>Yes</v>
      </c>
      <c r="K4671" s="15" t="n">
        <f aca="false">IF(AND(F4671&lt;&gt;"",E4671&lt;&gt;""),DATEVALUE(F4671)-DATEVALUE(E4671),"")</f>
        <v>5</v>
      </c>
      <c r="L4671" s="4" t="n">
        <f aca="false">H4671*(1-I4671/100)</f>
        <v>12702.042</v>
      </c>
      <c r="M4671" s="4" t="n">
        <f aca="false">H4671*CALCULATIONS!$B$2</f>
        <v>8468.028</v>
      </c>
      <c r="N4671" s="4" t="n">
        <f aca="false">IF(J4671="Yes",H4671*CALCULATIONS!$B$3,0)</f>
        <v>2822.676</v>
      </c>
      <c r="O4671" s="4" t="n">
        <f aca="false">L4671-M4671-N4671</f>
        <v>1411.338</v>
      </c>
      <c r="P4671" s="16" t="n">
        <f aca="false">IF(L4671&gt;0,O4671/L4671,"")</f>
        <v>0.111111111111111</v>
      </c>
    </row>
    <row r="4672" customFormat="false" ht="15" hidden="false" customHeight="false" outlineLevel="0" collapsed="false">
      <c r="A4672" s="2" t="str">
        <f aca="false">RAW_DATA!A4668</f>
        <v>ORD-104667</v>
      </c>
      <c r="B4672" s="2" t="str">
        <f aca="false">RAW_DATA!B4668</f>
        <v>CUST-8884</v>
      </c>
      <c r="C4672" s="2" t="str">
        <f aca="false">RAW_DATA!C4668</f>
        <v>Women</v>
      </c>
      <c r="D4672" s="2" t="str">
        <f aca="false">RAW_DATA!D4668</f>
        <v>WOM-BLOUSE-001</v>
      </c>
      <c r="E4672" s="14" t="str">
        <f aca="false">RAW_DATA!E4668</f>
        <v>2024-11-17</v>
      </c>
      <c r="F4672" s="14" t="str">
        <f aca="false">RAW_DATA!F4668</f>
        <v>2024-11-22</v>
      </c>
      <c r="G4672" s="2" t="str">
        <f aca="false">RAW_DATA!G4668</f>
        <v>Bagmati</v>
      </c>
      <c r="H4672" s="4" t="n">
        <f aca="false">RAW_DATA!H4668</f>
        <v>13125.63</v>
      </c>
      <c r="I4672" s="5" t="n">
        <f aca="false">RAW_DATA!I4668</f>
        <v>5</v>
      </c>
      <c r="J4672" s="2" t="str">
        <f aca="false">RAW_DATA!J4668</f>
        <v>Yes</v>
      </c>
      <c r="K4672" s="15" t="n">
        <f aca="false">IF(AND(F4672&lt;&gt;"",E4672&lt;&gt;""),DATEVALUE(F4672)-DATEVALUE(E4672),"")</f>
        <v>5</v>
      </c>
      <c r="L4672" s="4" t="n">
        <f aca="false">H4672*(1-I4672/100)</f>
        <v>12469.3485</v>
      </c>
      <c r="M4672" s="4" t="n">
        <f aca="false">H4672*CALCULATIONS!$B$2</f>
        <v>7875.378</v>
      </c>
      <c r="N4672" s="4" t="n">
        <f aca="false">IF(J4672="Yes",H4672*CALCULATIONS!$B$3,0)</f>
        <v>2625.126</v>
      </c>
      <c r="O4672" s="4" t="n">
        <f aca="false">L4672-M4672-N4672</f>
        <v>1968.8445</v>
      </c>
      <c r="P4672" s="16" t="n">
        <f aca="false">IF(L4672&gt;0,O4672/L4672,"")</f>
        <v>0.157894736842105</v>
      </c>
    </row>
    <row r="4673" customFormat="false" ht="15" hidden="false" customHeight="false" outlineLevel="0" collapsed="false">
      <c r="A4673" s="2" t="str">
        <f aca="false">RAW_DATA!A4669</f>
        <v>ORD-104668</v>
      </c>
      <c r="B4673" s="2" t="str">
        <f aca="false">RAW_DATA!B4669</f>
        <v>CUST-9611</v>
      </c>
      <c r="C4673" s="2" t="str">
        <f aca="false">RAW_DATA!C4669</f>
        <v>Men</v>
      </c>
      <c r="D4673" s="2" t="str">
        <f aca="false">RAW_DATA!D4669</f>
        <v>MEN-SUIT-001</v>
      </c>
      <c r="E4673" s="14" t="str">
        <f aca="false">RAW_DATA!E4669</f>
        <v>2024-02-01</v>
      </c>
      <c r="F4673" s="14" t="str">
        <f aca="false">RAW_DATA!F4669</f>
        <v>2024-02-07</v>
      </c>
      <c r="G4673" s="2" t="str">
        <f aca="false">RAW_DATA!G4669</f>
        <v>Madhesh</v>
      </c>
      <c r="H4673" s="4" t="n">
        <f aca="false">RAW_DATA!H4669</f>
        <v>7798.11</v>
      </c>
      <c r="I4673" s="5" t="n">
        <f aca="false">RAW_DATA!I4669</f>
        <v>20</v>
      </c>
      <c r="J4673" s="2" t="str">
        <f aca="false">RAW_DATA!J4669</f>
        <v>No</v>
      </c>
      <c r="K4673" s="15" t="n">
        <f aca="false">IF(AND(F4673&lt;&gt;"",E4673&lt;&gt;""),DATEVALUE(F4673)-DATEVALUE(E4673),"")</f>
        <v>6</v>
      </c>
      <c r="L4673" s="4" t="n">
        <f aca="false">H4673*(1-I4673/100)</f>
        <v>6238.488</v>
      </c>
      <c r="M4673" s="4" t="n">
        <f aca="false">H4673*CALCULATIONS!$B$2</f>
        <v>4678.866</v>
      </c>
      <c r="N4673" s="4" t="n">
        <f aca="false">IF(J4673="Yes",H4673*CALCULATIONS!$B$3,0)</f>
        <v>0</v>
      </c>
      <c r="O4673" s="4" t="n">
        <f aca="false">L4673-M4673-N4673</f>
        <v>1559.622</v>
      </c>
      <c r="P4673" s="16" t="n">
        <f aca="false">IF(L4673&gt;0,O4673/L4673,"")</f>
        <v>0.25</v>
      </c>
    </row>
    <row r="4674" customFormat="false" ht="15" hidden="false" customHeight="false" outlineLevel="0" collapsed="false">
      <c r="A4674" s="2" t="str">
        <f aca="false">RAW_DATA!A4670</f>
        <v>ORD-104669</v>
      </c>
      <c r="B4674" s="2" t="str">
        <f aca="false">RAW_DATA!B4670</f>
        <v>CUST-4020</v>
      </c>
      <c r="C4674" s="2" t="str">
        <f aca="false">RAW_DATA!C4670</f>
        <v>Kids</v>
      </c>
      <c r="D4674" s="2" t="str">
        <f aca="false">RAW_DATA!D4670</f>
        <v>KID-TSHIRT-001</v>
      </c>
      <c r="E4674" s="14" t="str">
        <f aca="false">RAW_DATA!E4670</f>
        <v>2024-07-19</v>
      </c>
      <c r="F4674" s="14" t="str">
        <f aca="false">RAW_DATA!F4670</f>
        <v>2024-07-22</v>
      </c>
      <c r="G4674" s="2" t="str">
        <f aca="false">RAW_DATA!G4670</f>
        <v>Madhesh</v>
      </c>
      <c r="H4674" s="4" t="n">
        <f aca="false">RAW_DATA!H4670</f>
        <v>1541.4</v>
      </c>
      <c r="I4674" s="5" t="n">
        <f aca="false">RAW_DATA!I4670</f>
        <v>15</v>
      </c>
      <c r="J4674" s="2" t="str">
        <f aca="false">RAW_DATA!J4670</f>
        <v>No</v>
      </c>
      <c r="K4674" s="15" t="n">
        <f aca="false">IF(AND(F4674&lt;&gt;"",E4674&lt;&gt;""),DATEVALUE(F4674)-DATEVALUE(E4674),"")</f>
        <v>3</v>
      </c>
      <c r="L4674" s="4" t="n">
        <f aca="false">H4674*(1-I4674/100)</f>
        <v>1310.19</v>
      </c>
      <c r="M4674" s="4" t="n">
        <f aca="false">H4674*CALCULATIONS!$B$2</f>
        <v>924.84</v>
      </c>
      <c r="N4674" s="4" t="n">
        <f aca="false">IF(J4674="Yes",H4674*CALCULATIONS!$B$3,0)</f>
        <v>0</v>
      </c>
      <c r="O4674" s="4" t="n">
        <f aca="false">L4674-M4674-N4674</f>
        <v>385.35</v>
      </c>
      <c r="P4674" s="16" t="n">
        <f aca="false">IF(L4674&gt;0,O4674/L4674,"")</f>
        <v>0.294117647058824</v>
      </c>
    </row>
    <row r="4675" customFormat="false" ht="15" hidden="false" customHeight="false" outlineLevel="0" collapsed="false">
      <c r="A4675" s="2" t="str">
        <f aca="false">RAW_DATA!A4671</f>
        <v>ORD-104670</v>
      </c>
      <c r="B4675" s="2" t="str">
        <f aca="false">RAW_DATA!B4671</f>
        <v>CUST-8394</v>
      </c>
      <c r="C4675" s="2" t="str">
        <f aca="false">RAW_DATA!C4671</f>
        <v>Women</v>
      </c>
      <c r="D4675" s="2" t="str">
        <f aca="false">RAW_DATA!D4671</f>
        <v>WOM-TOP-001</v>
      </c>
      <c r="E4675" s="14" t="str">
        <f aca="false">RAW_DATA!E4671</f>
        <v>2024-05-07</v>
      </c>
      <c r="F4675" s="14" t="str">
        <f aca="false">RAW_DATA!F4671</f>
        <v>2024-05-10</v>
      </c>
      <c r="G4675" s="2" t="str">
        <f aca="false">RAW_DATA!G4671</f>
        <v>Madhesh</v>
      </c>
      <c r="H4675" s="4" t="n">
        <f aca="false">RAW_DATA!H4671</f>
        <v>11132.9</v>
      </c>
      <c r="I4675" s="5" t="n">
        <f aca="false">RAW_DATA!I4671</f>
        <v>0</v>
      </c>
      <c r="J4675" s="2" t="str">
        <f aca="false">RAW_DATA!J4671</f>
        <v>No</v>
      </c>
      <c r="K4675" s="15" t="n">
        <f aca="false">IF(AND(F4675&lt;&gt;"",E4675&lt;&gt;""),DATEVALUE(F4675)-DATEVALUE(E4675),"")</f>
        <v>3</v>
      </c>
      <c r="L4675" s="4" t="n">
        <f aca="false">H4675*(1-I4675/100)</f>
        <v>11132.9</v>
      </c>
      <c r="M4675" s="4" t="n">
        <f aca="false">H4675*CALCULATIONS!$B$2</f>
        <v>6679.74</v>
      </c>
      <c r="N4675" s="4" t="n">
        <f aca="false">IF(J4675="Yes",H4675*CALCULATIONS!$B$3,0)</f>
        <v>0</v>
      </c>
      <c r="O4675" s="4" t="n">
        <f aca="false">L4675-M4675-N4675</f>
        <v>4453.16</v>
      </c>
      <c r="P4675" s="16" t="n">
        <f aca="false">IF(L4675&gt;0,O4675/L4675,"")</f>
        <v>0.4</v>
      </c>
    </row>
    <row r="4676" customFormat="false" ht="15" hidden="false" customHeight="false" outlineLevel="0" collapsed="false">
      <c r="A4676" s="2" t="str">
        <f aca="false">RAW_DATA!A4672</f>
        <v>ORD-104671</v>
      </c>
      <c r="B4676" s="2" t="str">
        <f aca="false">RAW_DATA!B4672</f>
        <v>CUST-6500</v>
      </c>
      <c r="C4676" s="2" t="str">
        <f aca="false">RAW_DATA!C4672</f>
        <v>Men</v>
      </c>
      <c r="D4676" s="2" t="str">
        <f aca="false">RAW_DATA!D4672</f>
        <v>MEN-JEANS-001</v>
      </c>
      <c r="E4676" s="14" t="str">
        <f aca="false">RAW_DATA!E4672</f>
        <v>2024-08-07</v>
      </c>
      <c r="F4676" s="14" t="str">
        <f aca="false">RAW_DATA!F4672</f>
        <v>2024-08-12</v>
      </c>
      <c r="G4676" s="2" t="str">
        <f aca="false">RAW_DATA!G4672</f>
        <v>Karnali</v>
      </c>
      <c r="H4676" s="4" t="n">
        <f aca="false">RAW_DATA!H4672</f>
        <v>7007.97</v>
      </c>
      <c r="I4676" s="5" t="n">
        <f aca="false">RAW_DATA!I4672</f>
        <v>5</v>
      </c>
      <c r="J4676" s="2" t="str">
        <f aca="false">RAW_DATA!J4672</f>
        <v>No</v>
      </c>
      <c r="K4676" s="15" t="n">
        <f aca="false">IF(AND(F4676&lt;&gt;"",E4676&lt;&gt;""),DATEVALUE(F4676)-DATEVALUE(E4676),"")</f>
        <v>5</v>
      </c>
      <c r="L4676" s="4" t="n">
        <f aca="false">H4676*(1-I4676/100)</f>
        <v>6657.5715</v>
      </c>
      <c r="M4676" s="4" t="n">
        <f aca="false">H4676*CALCULATIONS!$B$2</f>
        <v>4204.782</v>
      </c>
      <c r="N4676" s="4" t="n">
        <f aca="false">IF(J4676="Yes",H4676*CALCULATIONS!$B$3,0)</f>
        <v>0</v>
      </c>
      <c r="O4676" s="4" t="n">
        <f aca="false">L4676-M4676-N4676</f>
        <v>2452.7895</v>
      </c>
      <c r="P4676" s="16" t="n">
        <f aca="false">IF(L4676&gt;0,O4676/L4676,"")</f>
        <v>0.368421052631579</v>
      </c>
    </row>
    <row r="4677" customFormat="false" ht="15" hidden="false" customHeight="false" outlineLevel="0" collapsed="false">
      <c r="A4677" s="2" t="str">
        <f aca="false">RAW_DATA!A4673</f>
        <v>ORD-104672</v>
      </c>
      <c r="B4677" s="2" t="str">
        <f aca="false">RAW_DATA!B4673</f>
        <v>CUST-8312</v>
      </c>
      <c r="C4677" s="2" t="str">
        <f aca="false">RAW_DATA!C4673</f>
        <v>Kids</v>
      </c>
      <c r="D4677" s="2" t="str">
        <f aca="false">RAW_DATA!D4673</f>
        <v>KID-ONESIE-001</v>
      </c>
      <c r="E4677" s="14" t="str">
        <f aca="false">RAW_DATA!E4673</f>
        <v>2024-05-29</v>
      </c>
      <c r="F4677" s="14" t="str">
        <f aca="false">RAW_DATA!F4673</f>
        <v>2024-06-06</v>
      </c>
      <c r="G4677" s="2" t="str">
        <f aca="false">RAW_DATA!G4673</f>
        <v>Karnali</v>
      </c>
      <c r="H4677" s="4" t="n">
        <f aca="false">RAW_DATA!H4673</f>
        <v>9701.1</v>
      </c>
      <c r="I4677" s="5" t="n">
        <f aca="false">RAW_DATA!I4673</f>
        <v>20</v>
      </c>
      <c r="J4677" s="2" t="str">
        <f aca="false">RAW_DATA!J4673</f>
        <v>No</v>
      </c>
      <c r="K4677" s="15" t="n">
        <f aca="false">IF(AND(F4677&lt;&gt;"",E4677&lt;&gt;""),DATEVALUE(F4677)-DATEVALUE(E4677),"")</f>
        <v>8</v>
      </c>
      <c r="L4677" s="4" t="n">
        <f aca="false">H4677*(1-I4677/100)</f>
        <v>7760.88</v>
      </c>
      <c r="M4677" s="4" t="n">
        <f aca="false">H4677*CALCULATIONS!$B$2</f>
        <v>5820.66</v>
      </c>
      <c r="N4677" s="4" t="n">
        <f aca="false">IF(J4677="Yes",H4677*CALCULATIONS!$B$3,0)</f>
        <v>0</v>
      </c>
      <c r="O4677" s="4" t="n">
        <f aca="false">L4677-M4677-N4677</f>
        <v>1940.22</v>
      </c>
      <c r="P4677" s="16" t="n">
        <f aca="false">IF(L4677&gt;0,O4677/L4677,"")</f>
        <v>0.25</v>
      </c>
    </row>
    <row r="4678" customFormat="false" ht="15" hidden="false" customHeight="false" outlineLevel="0" collapsed="false">
      <c r="A4678" s="2" t="str">
        <f aca="false">RAW_DATA!A4674</f>
        <v>ORD-104673</v>
      </c>
      <c r="B4678" s="2" t="str">
        <f aca="false">RAW_DATA!B4674</f>
        <v>CUST-4176</v>
      </c>
      <c r="C4678" s="2" t="str">
        <f aca="false">RAW_DATA!C4674</f>
        <v>Women</v>
      </c>
      <c r="D4678" s="2" t="str">
        <f aca="false">RAW_DATA!D4674</f>
        <v>WOM-SUIT-001</v>
      </c>
      <c r="E4678" s="14" t="str">
        <f aca="false">RAW_DATA!E4674</f>
        <v>2024-10-21</v>
      </c>
      <c r="F4678" s="14" t="str">
        <f aca="false">RAW_DATA!F4674</f>
        <v>2024-10-25</v>
      </c>
      <c r="G4678" s="2" t="str">
        <f aca="false">RAW_DATA!G4674</f>
        <v>Lumbini</v>
      </c>
      <c r="H4678" s="4" t="n">
        <f aca="false">RAW_DATA!H4674</f>
        <v>10446.93</v>
      </c>
      <c r="I4678" s="5" t="n">
        <f aca="false">RAW_DATA!I4674</f>
        <v>20</v>
      </c>
      <c r="J4678" s="2" t="str">
        <f aca="false">RAW_DATA!J4674</f>
        <v>No</v>
      </c>
      <c r="K4678" s="15" t="n">
        <f aca="false">IF(AND(F4678&lt;&gt;"",E4678&lt;&gt;""),DATEVALUE(F4678)-DATEVALUE(E4678),"")</f>
        <v>4</v>
      </c>
      <c r="L4678" s="4" t="n">
        <f aca="false">H4678*(1-I4678/100)</f>
        <v>8357.544</v>
      </c>
      <c r="M4678" s="4" t="n">
        <f aca="false">H4678*CALCULATIONS!$B$2</f>
        <v>6268.158</v>
      </c>
      <c r="N4678" s="4" t="n">
        <f aca="false">IF(J4678="Yes",H4678*CALCULATIONS!$B$3,0)</f>
        <v>0</v>
      </c>
      <c r="O4678" s="4" t="n">
        <f aca="false">L4678-M4678-N4678</f>
        <v>2089.386</v>
      </c>
      <c r="P4678" s="16" t="n">
        <f aca="false">IF(L4678&gt;0,O4678/L4678,"")</f>
        <v>0.25</v>
      </c>
    </row>
    <row r="4679" customFormat="false" ht="15" hidden="false" customHeight="false" outlineLevel="0" collapsed="false">
      <c r="A4679" s="2" t="str">
        <f aca="false">RAW_DATA!A4675</f>
        <v>ORD-104674</v>
      </c>
      <c r="B4679" s="2" t="str">
        <f aca="false">RAW_DATA!B4675</f>
        <v>CUST-7607</v>
      </c>
      <c r="C4679" s="2" t="str">
        <f aca="false">RAW_DATA!C4675</f>
        <v>Women</v>
      </c>
      <c r="D4679" s="2" t="str">
        <f aca="false">RAW_DATA!D4675</f>
        <v>WOM-TOP-001</v>
      </c>
      <c r="E4679" s="14" t="str">
        <f aca="false">RAW_DATA!E4675</f>
        <v>2024-09-10</v>
      </c>
      <c r="F4679" s="14" t="str">
        <f aca="false">RAW_DATA!F4675</f>
        <v>2024-09-13</v>
      </c>
      <c r="G4679" s="2" t="str">
        <f aca="false">RAW_DATA!G4675</f>
        <v>Madhesh</v>
      </c>
      <c r="H4679" s="4" t="n">
        <f aca="false">RAW_DATA!H4675</f>
        <v>9739.49</v>
      </c>
      <c r="I4679" s="5" t="n">
        <f aca="false">RAW_DATA!I4675</f>
        <v>10</v>
      </c>
      <c r="J4679" s="2" t="str">
        <f aca="false">RAW_DATA!J4675</f>
        <v>No</v>
      </c>
      <c r="K4679" s="15" t="n">
        <f aca="false">IF(AND(F4679&lt;&gt;"",E4679&lt;&gt;""),DATEVALUE(F4679)-DATEVALUE(E4679),"")</f>
        <v>3</v>
      </c>
      <c r="L4679" s="4" t="n">
        <f aca="false">H4679*(1-I4679/100)</f>
        <v>8765.541</v>
      </c>
      <c r="M4679" s="4" t="n">
        <f aca="false">H4679*CALCULATIONS!$B$2</f>
        <v>5843.694</v>
      </c>
      <c r="N4679" s="4" t="n">
        <f aca="false">IF(J4679="Yes",H4679*CALCULATIONS!$B$3,0)</f>
        <v>0</v>
      </c>
      <c r="O4679" s="4" t="n">
        <f aca="false">L4679-M4679-N4679</f>
        <v>2921.847</v>
      </c>
      <c r="P4679" s="16" t="n">
        <f aca="false">IF(L4679&gt;0,O4679/L4679,"")</f>
        <v>0.333333333333333</v>
      </c>
    </row>
    <row r="4680" customFormat="false" ht="15" hidden="false" customHeight="false" outlineLevel="0" collapsed="false">
      <c r="A4680" s="2" t="str">
        <f aca="false">RAW_DATA!A4676</f>
        <v>ORD-104675</v>
      </c>
      <c r="B4680" s="2" t="str">
        <f aca="false">RAW_DATA!B4676</f>
        <v>CUST-7624</v>
      </c>
      <c r="C4680" s="2" t="str">
        <f aca="false">RAW_DATA!C4676</f>
        <v>Women</v>
      </c>
      <c r="D4680" s="2" t="str">
        <f aca="false">RAW_DATA!D4676</f>
        <v>WOM-JEANS-001</v>
      </c>
      <c r="E4680" s="14" t="str">
        <f aca="false">RAW_DATA!E4676</f>
        <v>2024-01-03</v>
      </c>
      <c r="F4680" s="14" t="str">
        <f aca="false">RAW_DATA!F4676</f>
        <v>2024-01-14</v>
      </c>
      <c r="G4680" s="2" t="str">
        <f aca="false">RAW_DATA!G4676</f>
        <v>Lumbini</v>
      </c>
      <c r="H4680" s="4" t="n">
        <f aca="false">RAW_DATA!H4676</f>
        <v>14477.08</v>
      </c>
      <c r="I4680" s="5" t="n">
        <f aca="false">RAW_DATA!I4676</f>
        <v>20</v>
      </c>
      <c r="J4680" s="2" t="str">
        <f aca="false">RAW_DATA!J4676</f>
        <v>No</v>
      </c>
      <c r="K4680" s="15" t="n">
        <f aca="false">IF(AND(F4680&lt;&gt;"",E4680&lt;&gt;""),DATEVALUE(F4680)-DATEVALUE(E4680),"")</f>
        <v>11</v>
      </c>
      <c r="L4680" s="4" t="n">
        <f aca="false">H4680*(1-I4680/100)</f>
        <v>11581.664</v>
      </c>
      <c r="M4680" s="4" t="n">
        <f aca="false">H4680*CALCULATIONS!$B$2</f>
        <v>8686.248</v>
      </c>
      <c r="N4680" s="4" t="n">
        <f aca="false">IF(J4680="Yes",H4680*CALCULATIONS!$B$3,0)</f>
        <v>0</v>
      </c>
      <c r="O4680" s="4" t="n">
        <f aca="false">L4680-M4680-N4680</f>
        <v>2895.416</v>
      </c>
      <c r="P4680" s="16" t="n">
        <f aca="false">IF(L4680&gt;0,O4680/L4680,"")</f>
        <v>0.25</v>
      </c>
    </row>
    <row r="4681" customFormat="false" ht="15" hidden="false" customHeight="false" outlineLevel="0" collapsed="false">
      <c r="A4681" s="2" t="str">
        <f aca="false">RAW_DATA!A4677</f>
        <v>ORD-104676</v>
      </c>
      <c r="B4681" s="2" t="str">
        <f aca="false">RAW_DATA!B4677</f>
        <v>CUST-4381</v>
      </c>
      <c r="C4681" s="2" t="str">
        <f aca="false">RAW_DATA!C4677</f>
        <v>Women</v>
      </c>
      <c r="D4681" s="2" t="str">
        <f aca="false">RAW_DATA!D4677</f>
        <v>WOM-SUIT-001</v>
      </c>
      <c r="E4681" s="14" t="str">
        <f aca="false">RAW_DATA!E4677</f>
        <v>2024-01-17</v>
      </c>
      <c r="F4681" s="14" t="str">
        <f aca="false">RAW_DATA!F4677</f>
        <v>2024-01-20</v>
      </c>
      <c r="G4681" s="2" t="str">
        <f aca="false">RAW_DATA!G4677</f>
        <v>Gandaki</v>
      </c>
      <c r="H4681" s="4" t="n">
        <f aca="false">RAW_DATA!H4677</f>
        <v>11567.22</v>
      </c>
      <c r="I4681" s="5" t="n">
        <f aca="false">RAW_DATA!I4677</f>
        <v>5</v>
      </c>
      <c r="J4681" s="2" t="str">
        <f aca="false">RAW_DATA!J4677</f>
        <v>No</v>
      </c>
      <c r="K4681" s="15" t="n">
        <f aca="false">IF(AND(F4681&lt;&gt;"",E4681&lt;&gt;""),DATEVALUE(F4681)-DATEVALUE(E4681),"")</f>
        <v>3</v>
      </c>
      <c r="L4681" s="4" t="n">
        <f aca="false">H4681*(1-I4681/100)</f>
        <v>10988.859</v>
      </c>
      <c r="M4681" s="4" t="n">
        <f aca="false">H4681*CALCULATIONS!$B$2</f>
        <v>6940.332</v>
      </c>
      <c r="N4681" s="4" t="n">
        <f aca="false">IF(J4681="Yes",H4681*CALCULATIONS!$B$3,0)</f>
        <v>0</v>
      </c>
      <c r="O4681" s="4" t="n">
        <f aca="false">L4681-M4681-N4681</f>
        <v>4048.527</v>
      </c>
      <c r="P4681" s="16" t="n">
        <f aca="false">IF(L4681&gt;0,O4681/L4681,"")</f>
        <v>0.368421052631579</v>
      </c>
    </row>
    <row r="4682" customFormat="false" ht="15" hidden="false" customHeight="false" outlineLevel="0" collapsed="false">
      <c r="A4682" s="2" t="str">
        <f aca="false">RAW_DATA!A4678</f>
        <v>ORD-104677</v>
      </c>
      <c r="B4682" s="2" t="str">
        <f aca="false">RAW_DATA!B4678</f>
        <v>CUST-9749</v>
      </c>
      <c r="C4682" s="2" t="str">
        <f aca="false">RAW_DATA!C4678</f>
        <v>Kids</v>
      </c>
      <c r="D4682" s="2" t="str">
        <f aca="false">RAW_DATA!D4678</f>
        <v>KID-HOODIE-001</v>
      </c>
      <c r="E4682" s="14" t="str">
        <f aca="false">RAW_DATA!E4678</f>
        <v>2024-06-03</v>
      </c>
      <c r="F4682" s="14" t="str">
        <f aca="false">RAW_DATA!F4678</f>
        <v>2024-06-04</v>
      </c>
      <c r="G4682" s="2" t="str">
        <f aca="false">RAW_DATA!G4678</f>
        <v>Madhesh</v>
      </c>
      <c r="H4682" s="4" t="n">
        <f aca="false">RAW_DATA!H4678</f>
        <v>5452.38</v>
      </c>
      <c r="I4682" s="5" t="n">
        <f aca="false">RAW_DATA!I4678</f>
        <v>0</v>
      </c>
      <c r="J4682" s="2" t="str">
        <f aca="false">RAW_DATA!J4678</f>
        <v>No</v>
      </c>
      <c r="K4682" s="15" t="n">
        <f aca="false">IF(AND(F4682&lt;&gt;"",E4682&lt;&gt;""),DATEVALUE(F4682)-DATEVALUE(E4682),"")</f>
        <v>1</v>
      </c>
      <c r="L4682" s="4" t="n">
        <f aca="false">H4682*(1-I4682/100)</f>
        <v>5452.38</v>
      </c>
      <c r="M4682" s="4" t="n">
        <f aca="false">H4682*CALCULATIONS!$B$2</f>
        <v>3271.428</v>
      </c>
      <c r="N4682" s="4" t="n">
        <f aca="false">IF(J4682="Yes",H4682*CALCULATIONS!$B$3,0)</f>
        <v>0</v>
      </c>
      <c r="O4682" s="4" t="n">
        <f aca="false">L4682-M4682-N4682</f>
        <v>2180.952</v>
      </c>
      <c r="P4682" s="16" t="n">
        <f aca="false">IF(L4682&gt;0,O4682/L4682,"")</f>
        <v>0.4</v>
      </c>
    </row>
    <row r="4683" customFormat="false" ht="15" hidden="false" customHeight="false" outlineLevel="0" collapsed="false">
      <c r="A4683" s="2" t="str">
        <f aca="false">RAW_DATA!A4679</f>
        <v>ORD-104678</v>
      </c>
      <c r="B4683" s="2" t="str">
        <f aca="false">RAW_DATA!B4679</f>
        <v>CUST-9390</v>
      </c>
      <c r="C4683" s="2" t="str">
        <f aca="false">RAW_DATA!C4679</f>
        <v>Men</v>
      </c>
      <c r="D4683" s="2" t="str">
        <f aca="false">RAW_DATA!D4679</f>
        <v>MEN-JEANS-002</v>
      </c>
      <c r="E4683" s="14" t="str">
        <f aca="false">RAW_DATA!E4679</f>
        <v>2024-12-06</v>
      </c>
      <c r="F4683" s="14" t="str">
        <f aca="false">RAW_DATA!F4679</f>
        <v>2024-12-19</v>
      </c>
      <c r="G4683" s="2" t="str">
        <f aca="false">RAW_DATA!G4679</f>
        <v>Bagmati</v>
      </c>
      <c r="H4683" s="4" t="n">
        <f aca="false">RAW_DATA!H4679</f>
        <v>12034.59</v>
      </c>
      <c r="I4683" s="5" t="n">
        <f aca="false">RAW_DATA!I4679</f>
        <v>10</v>
      </c>
      <c r="J4683" s="2" t="str">
        <f aca="false">RAW_DATA!J4679</f>
        <v>No</v>
      </c>
      <c r="K4683" s="15" t="n">
        <f aca="false">IF(AND(F4683&lt;&gt;"",E4683&lt;&gt;""),DATEVALUE(F4683)-DATEVALUE(E4683),"")</f>
        <v>13</v>
      </c>
      <c r="L4683" s="4" t="n">
        <f aca="false">H4683*(1-I4683/100)</f>
        <v>10831.131</v>
      </c>
      <c r="M4683" s="4" t="n">
        <f aca="false">H4683*CALCULATIONS!$B$2</f>
        <v>7220.754</v>
      </c>
      <c r="N4683" s="4" t="n">
        <f aca="false">IF(J4683="Yes",H4683*CALCULATIONS!$B$3,0)</f>
        <v>0</v>
      </c>
      <c r="O4683" s="4" t="n">
        <f aca="false">L4683-M4683-N4683</f>
        <v>3610.377</v>
      </c>
      <c r="P4683" s="16" t="n">
        <f aca="false">IF(L4683&gt;0,O4683/L4683,"")</f>
        <v>0.333333333333333</v>
      </c>
    </row>
    <row r="4684" customFormat="false" ht="15" hidden="false" customHeight="false" outlineLevel="0" collapsed="false">
      <c r="A4684" s="2" t="str">
        <f aca="false">RAW_DATA!A4680</f>
        <v>ORD-104679</v>
      </c>
      <c r="B4684" s="2" t="str">
        <f aca="false">RAW_DATA!B4680</f>
        <v>CUST-1955</v>
      </c>
      <c r="C4684" s="2" t="str">
        <f aca="false">RAW_DATA!C4680</f>
        <v>Men</v>
      </c>
      <c r="D4684" s="2" t="str">
        <f aca="false">RAW_DATA!D4680</f>
        <v>MEN-POLO-001</v>
      </c>
      <c r="E4684" s="14" t="str">
        <f aca="false">RAW_DATA!E4680</f>
        <v>2024-03-21</v>
      </c>
      <c r="F4684" s="14" t="str">
        <f aca="false">RAW_DATA!F4680</f>
        <v>2024-03-25</v>
      </c>
      <c r="G4684" s="2" t="str">
        <f aca="false">RAW_DATA!G4680</f>
        <v>Madhesh</v>
      </c>
      <c r="H4684" s="4" t="n">
        <f aca="false">RAW_DATA!H4680</f>
        <v>12358.17</v>
      </c>
      <c r="I4684" s="5" t="n">
        <f aca="false">RAW_DATA!I4680</f>
        <v>20</v>
      </c>
      <c r="J4684" s="2" t="str">
        <f aca="false">RAW_DATA!J4680</f>
        <v>Yes</v>
      </c>
      <c r="K4684" s="15" t="n">
        <f aca="false">IF(AND(F4684&lt;&gt;"",E4684&lt;&gt;""),DATEVALUE(F4684)-DATEVALUE(E4684),"")</f>
        <v>4</v>
      </c>
      <c r="L4684" s="4" t="n">
        <f aca="false">H4684*(1-I4684/100)</f>
        <v>9886.536</v>
      </c>
      <c r="M4684" s="4" t="n">
        <f aca="false">H4684*CALCULATIONS!$B$2</f>
        <v>7414.902</v>
      </c>
      <c r="N4684" s="4" t="n">
        <f aca="false">IF(J4684="Yes",H4684*CALCULATIONS!$B$3,0)</f>
        <v>2471.634</v>
      </c>
      <c r="O4684" s="4" t="n">
        <f aca="false">L4684-M4684-N4684</f>
        <v>0</v>
      </c>
      <c r="P4684" s="16" t="n">
        <f aca="false">IF(L4684&gt;0,O4684/L4684,"")</f>
        <v>0</v>
      </c>
    </row>
    <row r="4685" customFormat="false" ht="15" hidden="false" customHeight="false" outlineLevel="0" collapsed="false">
      <c r="A4685" s="2" t="str">
        <f aca="false">RAW_DATA!A4681</f>
        <v>ORD-104680</v>
      </c>
      <c r="B4685" s="2" t="str">
        <f aca="false">RAW_DATA!B4681</f>
        <v>CUST-4177</v>
      </c>
      <c r="C4685" s="2" t="str">
        <f aca="false">RAW_DATA!C4681</f>
        <v>Kids</v>
      </c>
      <c r="D4685" s="2" t="str">
        <f aca="false">RAW_DATA!D4681</f>
        <v>KID-KURTA-001</v>
      </c>
      <c r="E4685" s="14" t="str">
        <f aca="false">RAW_DATA!E4681</f>
        <v>2024-11-10</v>
      </c>
      <c r="F4685" s="14" t="str">
        <f aca="false">RAW_DATA!F4681</f>
        <v>2024-11-17</v>
      </c>
      <c r="G4685" s="2" t="str">
        <f aca="false">RAW_DATA!G4681</f>
        <v>Bagmati</v>
      </c>
      <c r="H4685" s="4" t="n">
        <f aca="false">RAW_DATA!H4681</f>
        <v>12629.96</v>
      </c>
      <c r="I4685" s="5" t="n">
        <f aca="false">RAW_DATA!I4681</f>
        <v>20</v>
      </c>
      <c r="J4685" s="2" t="str">
        <f aca="false">RAW_DATA!J4681</f>
        <v>No</v>
      </c>
      <c r="K4685" s="15" t="n">
        <f aca="false">IF(AND(F4685&lt;&gt;"",E4685&lt;&gt;""),DATEVALUE(F4685)-DATEVALUE(E4685),"")</f>
        <v>7</v>
      </c>
      <c r="L4685" s="4" t="n">
        <f aca="false">H4685*(1-I4685/100)</f>
        <v>10103.968</v>
      </c>
      <c r="M4685" s="4" t="n">
        <f aca="false">H4685*CALCULATIONS!$B$2</f>
        <v>7577.976</v>
      </c>
      <c r="N4685" s="4" t="n">
        <f aca="false">IF(J4685="Yes",H4685*CALCULATIONS!$B$3,0)</f>
        <v>0</v>
      </c>
      <c r="O4685" s="4" t="n">
        <f aca="false">L4685-M4685-N4685</f>
        <v>2525.992</v>
      </c>
      <c r="P4685" s="16" t="n">
        <f aca="false">IF(L4685&gt;0,O4685/L4685,"")</f>
        <v>0.25</v>
      </c>
    </row>
    <row r="4686" customFormat="false" ht="15" hidden="false" customHeight="false" outlineLevel="0" collapsed="false">
      <c r="A4686" s="2" t="str">
        <f aca="false">RAW_DATA!A4682</f>
        <v>ORD-104681</v>
      </c>
      <c r="B4686" s="2" t="str">
        <f aca="false">RAW_DATA!B4682</f>
        <v>CUST-6889</v>
      </c>
      <c r="C4686" s="2" t="str">
        <f aca="false">RAW_DATA!C4682</f>
        <v>Men</v>
      </c>
      <c r="D4686" s="2" t="str">
        <f aca="false">RAW_DATA!D4682</f>
        <v>MEN-SUIT-001</v>
      </c>
      <c r="E4686" s="14" t="str">
        <f aca="false">RAW_DATA!E4682</f>
        <v>2024-10-15</v>
      </c>
      <c r="F4686" s="14" t="str">
        <f aca="false">RAW_DATA!F4682</f>
        <v>2024-10-20</v>
      </c>
      <c r="G4686" s="2" t="str">
        <f aca="false">RAW_DATA!G4682</f>
        <v>Bagmati</v>
      </c>
      <c r="H4686" s="4" t="n">
        <f aca="false">RAW_DATA!H4682</f>
        <v>13464.36</v>
      </c>
      <c r="I4686" s="5" t="n">
        <f aca="false">RAW_DATA!I4682</f>
        <v>25</v>
      </c>
      <c r="J4686" s="2" t="str">
        <f aca="false">RAW_DATA!J4682</f>
        <v>No</v>
      </c>
      <c r="K4686" s="15" t="n">
        <f aca="false">IF(AND(F4686&lt;&gt;"",E4686&lt;&gt;""),DATEVALUE(F4686)-DATEVALUE(E4686),"")</f>
        <v>5</v>
      </c>
      <c r="L4686" s="4" t="n">
        <f aca="false">H4686*(1-I4686/100)</f>
        <v>10098.27</v>
      </c>
      <c r="M4686" s="4" t="n">
        <f aca="false">H4686*CALCULATIONS!$B$2</f>
        <v>8078.616</v>
      </c>
      <c r="N4686" s="4" t="n">
        <f aca="false">IF(J4686="Yes",H4686*CALCULATIONS!$B$3,0)</f>
        <v>0</v>
      </c>
      <c r="O4686" s="4" t="n">
        <f aca="false">L4686-M4686-N4686</f>
        <v>2019.654</v>
      </c>
      <c r="P4686" s="16" t="n">
        <f aca="false">IF(L4686&gt;0,O4686/L4686,"")</f>
        <v>0.2</v>
      </c>
    </row>
    <row r="4687" customFormat="false" ht="15" hidden="false" customHeight="false" outlineLevel="0" collapsed="false">
      <c r="A4687" s="2" t="str">
        <f aca="false">RAW_DATA!A4683</f>
        <v>ORD-104682</v>
      </c>
      <c r="B4687" s="2" t="str">
        <f aca="false">RAW_DATA!B4683</f>
        <v>CUST-7984</v>
      </c>
      <c r="C4687" s="2" t="str">
        <f aca="false">RAW_DATA!C4683</f>
        <v>Women</v>
      </c>
      <c r="D4687" s="2" t="str">
        <f aca="false">RAW_DATA!D4683</f>
        <v>WOM-JEANS-001</v>
      </c>
      <c r="E4687" s="14" t="str">
        <f aca="false">RAW_DATA!E4683</f>
        <v>2024-02-13</v>
      </c>
      <c r="F4687" s="14" t="str">
        <f aca="false">RAW_DATA!F4683</f>
        <v>2024-02-14</v>
      </c>
      <c r="G4687" s="2" t="str">
        <f aca="false">RAW_DATA!G4683</f>
        <v>Karnali</v>
      </c>
      <c r="H4687" s="4" t="n">
        <f aca="false">RAW_DATA!H4683</f>
        <v>5104.05</v>
      </c>
      <c r="I4687" s="5" t="n">
        <f aca="false">RAW_DATA!I4683</f>
        <v>30</v>
      </c>
      <c r="J4687" s="2" t="str">
        <f aca="false">RAW_DATA!J4683</f>
        <v>No</v>
      </c>
      <c r="K4687" s="15" t="n">
        <f aca="false">IF(AND(F4687&lt;&gt;"",E4687&lt;&gt;""),DATEVALUE(F4687)-DATEVALUE(E4687),"")</f>
        <v>1</v>
      </c>
      <c r="L4687" s="4" t="n">
        <f aca="false">H4687*(1-I4687/100)</f>
        <v>3572.835</v>
      </c>
      <c r="M4687" s="4" t="n">
        <f aca="false">H4687*CALCULATIONS!$B$2</f>
        <v>3062.43</v>
      </c>
      <c r="N4687" s="4" t="n">
        <f aca="false">IF(J4687="Yes",H4687*CALCULATIONS!$B$3,0)</f>
        <v>0</v>
      </c>
      <c r="O4687" s="4" t="n">
        <f aca="false">L4687-M4687-N4687</f>
        <v>510.405</v>
      </c>
      <c r="P4687" s="16" t="n">
        <f aca="false">IF(L4687&gt;0,O4687/L4687,"")</f>
        <v>0.142857142857143</v>
      </c>
    </row>
    <row r="4688" customFormat="false" ht="15" hidden="false" customHeight="false" outlineLevel="0" collapsed="false">
      <c r="A4688" s="2" t="str">
        <f aca="false">RAW_DATA!A4684</f>
        <v>ORD-104683</v>
      </c>
      <c r="B4688" s="2" t="str">
        <f aca="false">RAW_DATA!B4684</f>
        <v>CUST-3312</v>
      </c>
      <c r="C4688" s="2" t="str">
        <f aca="false">RAW_DATA!C4684</f>
        <v>Men</v>
      </c>
      <c r="D4688" s="2" t="str">
        <f aca="false">RAW_DATA!D4684</f>
        <v>MEN-POLO-001</v>
      </c>
      <c r="E4688" s="14" t="str">
        <f aca="false">RAW_DATA!E4684</f>
        <v>2024-06-29</v>
      </c>
      <c r="F4688" s="14" t="str">
        <f aca="false">RAW_DATA!F4684</f>
        <v>2024-07-01</v>
      </c>
      <c r="G4688" s="2" t="str">
        <f aca="false">RAW_DATA!G4684</f>
        <v>Karnali</v>
      </c>
      <c r="H4688" s="4" t="n">
        <f aca="false">RAW_DATA!H4684</f>
        <v>10878</v>
      </c>
      <c r="I4688" s="5" t="n">
        <f aca="false">RAW_DATA!I4684</f>
        <v>5</v>
      </c>
      <c r="J4688" s="2" t="str">
        <f aca="false">RAW_DATA!J4684</f>
        <v>No</v>
      </c>
      <c r="K4688" s="15" t="n">
        <f aca="false">IF(AND(F4688&lt;&gt;"",E4688&lt;&gt;""),DATEVALUE(F4688)-DATEVALUE(E4688),"")</f>
        <v>2</v>
      </c>
      <c r="L4688" s="4" t="n">
        <f aca="false">H4688*(1-I4688/100)</f>
        <v>10334.1</v>
      </c>
      <c r="M4688" s="4" t="n">
        <f aca="false">H4688*CALCULATIONS!$B$2</f>
        <v>6526.8</v>
      </c>
      <c r="N4688" s="4" t="n">
        <f aca="false">IF(J4688="Yes",H4688*CALCULATIONS!$B$3,0)</f>
        <v>0</v>
      </c>
      <c r="O4688" s="4" t="n">
        <f aca="false">L4688-M4688-N4688</f>
        <v>3807.3</v>
      </c>
      <c r="P4688" s="16" t="n">
        <f aca="false">IF(L4688&gt;0,O4688/L4688,"")</f>
        <v>0.368421052631579</v>
      </c>
    </row>
    <row r="4689" customFormat="false" ht="15" hidden="false" customHeight="false" outlineLevel="0" collapsed="false">
      <c r="A4689" s="2" t="str">
        <f aca="false">RAW_DATA!A4685</f>
        <v>ORD-104684</v>
      </c>
      <c r="B4689" s="2" t="str">
        <f aca="false">RAW_DATA!B4685</f>
        <v>CUST-3369</v>
      </c>
      <c r="C4689" s="2" t="str">
        <f aca="false">RAW_DATA!C4685</f>
        <v>Women</v>
      </c>
      <c r="D4689" s="2" t="str">
        <f aca="false">RAW_DATA!D4685</f>
        <v>WOM-DRESS-001</v>
      </c>
      <c r="E4689" s="14" t="str">
        <f aca="false">RAW_DATA!E4685</f>
        <v>2024-09-10</v>
      </c>
      <c r="F4689" s="14" t="str">
        <f aca="false">RAW_DATA!F4685</f>
        <v>2024-09-16</v>
      </c>
      <c r="G4689" s="2" t="str">
        <f aca="false">RAW_DATA!G4685</f>
        <v>Karnali</v>
      </c>
      <c r="H4689" s="4" t="n">
        <f aca="false">RAW_DATA!H4685</f>
        <v>13010.95</v>
      </c>
      <c r="I4689" s="5" t="n">
        <f aca="false">RAW_DATA!I4685</f>
        <v>10</v>
      </c>
      <c r="J4689" s="2" t="str">
        <f aca="false">RAW_DATA!J4685</f>
        <v>No</v>
      </c>
      <c r="K4689" s="15" t="n">
        <f aca="false">IF(AND(F4689&lt;&gt;"",E4689&lt;&gt;""),DATEVALUE(F4689)-DATEVALUE(E4689),"")</f>
        <v>6</v>
      </c>
      <c r="L4689" s="4" t="n">
        <f aca="false">H4689*(1-I4689/100)</f>
        <v>11709.855</v>
      </c>
      <c r="M4689" s="4" t="n">
        <f aca="false">H4689*CALCULATIONS!$B$2</f>
        <v>7806.57</v>
      </c>
      <c r="N4689" s="4" t="n">
        <f aca="false">IF(J4689="Yes",H4689*CALCULATIONS!$B$3,0)</f>
        <v>0</v>
      </c>
      <c r="O4689" s="4" t="n">
        <f aca="false">L4689-M4689-N4689</f>
        <v>3903.285</v>
      </c>
      <c r="P4689" s="16" t="n">
        <f aca="false">IF(L4689&gt;0,O4689/L4689,"")</f>
        <v>0.333333333333333</v>
      </c>
    </row>
    <row r="4690" customFormat="false" ht="15" hidden="false" customHeight="false" outlineLevel="0" collapsed="false">
      <c r="A4690" s="2" t="str">
        <f aca="false">RAW_DATA!A4686</f>
        <v>ORD-104685</v>
      </c>
      <c r="B4690" s="2" t="str">
        <f aca="false">RAW_DATA!B4686</f>
        <v>CUST-7983</v>
      </c>
      <c r="C4690" s="2" t="str">
        <f aca="false">RAW_DATA!C4686</f>
        <v>Kids</v>
      </c>
      <c r="D4690" s="2" t="str">
        <f aca="false">RAW_DATA!D4686</f>
        <v>KID-UNIFORM-001</v>
      </c>
      <c r="E4690" s="14" t="str">
        <f aca="false">RAW_DATA!E4686</f>
        <v>2024-12-22</v>
      </c>
      <c r="F4690" s="14" t="str">
        <f aca="false">RAW_DATA!F4686</f>
        <v>2024-12-25</v>
      </c>
      <c r="G4690" s="2" t="str">
        <f aca="false">RAW_DATA!G4686</f>
        <v>Bagmati</v>
      </c>
      <c r="H4690" s="4" t="n">
        <f aca="false">RAW_DATA!H4686</f>
        <v>8478.8</v>
      </c>
      <c r="I4690" s="5" t="n">
        <f aca="false">RAW_DATA!I4686</f>
        <v>30</v>
      </c>
      <c r="J4690" s="2" t="str">
        <f aca="false">RAW_DATA!J4686</f>
        <v>No</v>
      </c>
      <c r="K4690" s="15" t="n">
        <f aca="false">IF(AND(F4690&lt;&gt;"",E4690&lt;&gt;""),DATEVALUE(F4690)-DATEVALUE(E4690),"")</f>
        <v>3</v>
      </c>
      <c r="L4690" s="4" t="n">
        <f aca="false">H4690*(1-I4690/100)</f>
        <v>5935.16</v>
      </c>
      <c r="M4690" s="4" t="n">
        <f aca="false">H4690*CALCULATIONS!$B$2</f>
        <v>5087.28</v>
      </c>
      <c r="N4690" s="4" t="n">
        <f aca="false">IF(J4690="Yes",H4690*CALCULATIONS!$B$3,0)</f>
        <v>0</v>
      </c>
      <c r="O4690" s="4" t="n">
        <f aca="false">L4690-M4690-N4690</f>
        <v>847.879999999999</v>
      </c>
      <c r="P4690" s="16" t="n">
        <f aca="false">IF(L4690&gt;0,O4690/L4690,"")</f>
        <v>0.142857142857143</v>
      </c>
    </row>
    <row r="4691" customFormat="false" ht="15" hidden="false" customHeight="false" outlineLevel="0" collapsed="false">
      <c r="A4691" s="2" t="str">
        <f aca="false">RAW_DATA!A4687</f>
        <v>ORD-104686</v>
      </c>
      <c r="B4691" s="2" t="str">
        <f aca="false">RAW_DATA!B4687</f>
        <v>CUST-1988</v>
      </c>
      <c r="C4691" s="2" t="str">
        <f aca="false">RAW_DATA!C4687</f>
        <v>Kids</v>
      </c>
      <c r="D4691" s="2" t="str">
        <f aca="false">RAW_DATA!D4687</f>
        <v>KID-FROCK-001</v>
      </c>
      <c r="E4691" s="14" t="str">
        <f aca="false">RAW_DATA!E4687</f>
        <v>2024-01-23</v>
      </c>
      <c r="F4691" s="14" t="str">
        <f aca="false">RAW_DATA!F4687</f>
        <v>2024-02-05</v>
      </c>
      <c r="G4691" s="2" t="str">
        <f aca="false">RAW_DATA!G4687</f>
        <v>Sudurpashchim</v>
      </c>
      <c r="H4691" s="4" t="n">
        <f aca="false">RAW_DATA!H4687</f>
        <v>4048.36</v>
      </c>
      <c r="I4691" s="5" t="n">
        <f aca="false">RAW_DATA!I4687</f>
        <v>30</v>
      </c>
      <c r="J4691" s="2" t="str">
        <f aca="false">RAW_DATA!J4687</f>
        <v>Yes</v>
      </c>
      <c r="K4691" s="15" t="n">
        <f aca="false">IF(AND(F4691&lt;&gt;"",E4691&lt;&gt;""),DATEVALUE(F4691)-DATEVALUE(E4691),"")</f>
        <v>13</v>
      </c>
      <c r="L4691" s="4" t="n">
        <f aca="false">H4691*(1-I4691/100)</f>
        <v>2833.852</v>
      </c>
      <c r="M4691" s="4" t="n">
        <f aca="false">H4691*CALCULATIONS!$B$2</f>
        <v>2429.016</v>
      </c>
      <c r="N4691" s="4" t="n">
        <f aca="false">IF(J4691="Yes",H4691*CALCULATIONS!$B$3,0)</f>
        <v>809.672</v>
      </c>
      <c r="O4691" s="4" t="n">
        <f aca="false">L4691-M4691-N4691</f>
        <v>-404.836</v>
      </c>
      <c r="P4691" s="16" t="n">
        <f aca="false">IF(L4691&gt;0,O4691/L4691,"")</f>
        <v>-0.142857142857143</v>
      </c>
    </row>
    <row r="4692" customFormat="false" ht="15" hidden="false" customHeight="false" outlineLevel="0" collapsed="false">
      <c r="A4692" s="2" t="str">
        <f aca="false">RAW_DATA!A4688</f>
        <v>ORD-104687</v>
      </c>
      <c r="B4692" s="2" t="str">
        <f aca="false">RAW_DATA!B4688</f>
        <v>CUST-1289</v>
      </c>
      <c r="C4692" s="2" t="str">
        <f aca="false">RAW_DATA!C4688</f>
        <v>Women</v>
      </c>
      <c r="D4692" s="2" t="str">
        <f aca="false">RAW_DATA!D4688</f>
        <v>WOM-KURTA-001</v>
      </c>
      <c r="E4692" s="14" t="str">
        <f aca="false">RAW_DATA!E4688</f>
        <v>2024-11-10</v>
      </c>
      <c r="F4692" s="14" t="str">
        <f aca="false">RAW_DATA!F4688</f>
        <v>2024-11-21</v>
      </c>
      <c r="G4692" s="2" t="str">
        <f aca="false">RAW_DATA!G4688</f>
        <v>Bagmati</v>
      </c>
      <c r="H4692" s="4" t="n">
        <f aca="false">RAW_DATA!H4688</f>
        <v>7460.98</v>
      </c>
      <c r="I4692" s="5" t="n">
        <f aca="false">RAW_DATA!I4688</f>
        <v>30</v>
      </c>
      <c r="J4692" s="2" t="str">
        <f aca="false">RAW_DATA!J4688</f>
        <v>No</v>
      </c>
      <c r="K4692" s="15" t="n">
        <f aca="false">IF(AND(F4692&lt;&gt;"",E4692&lt;&gt;""),DATEVALUE(F4692)-DATEVALUE(E4692),"")</f>
        <v>11</v>
      </c>
      <c r="L4692" s="4" t="n">
        <f aca="false">H4692*(1-I4692/100)</f>
        <v>5222.686</v>
      </c>
      <c r="M4692" s="4" t="n">
        <f aca="false">H4692*CALCULATIONS!$B$2</f>
        <v>4476.588</v>
      </c>
      <c r="N4692" s="4" t="n">
        <f aca="false">IF(J4692="Yes",H4692*CALCULATIONS!$B$3,0)</f>
        <v>0</v>
      </c>
      <c r="O4692" s="4" t="n">
        <f aca="false">L4692-M4692-N4692</f>
        <v>746.098</v>
      </c>
      <c r="P4692" s="16" t="n">
        <f aca="false">IF(L4692&gt;0,O4692/L4692,"")</f>
        <v>0.142857142857143</v>
      </c>
    </row>
    <row r="4693" customFormat="false" ht="15" hidden="false" customHeight="false" outlineLevel="0" collapsed="false">
      <c r="A4693" s="2" t="str">
        <f aca="false">RAW_DATA!A4689</f>
        <v>ORD-104688</v>
      </c>
      <c r="B4693" s="2" t="str">
        <f aca="false">RAW_DATA!B4689</f>
        <v>CUST-7924</v>
      </c>
      <c r="C4693" s="2" t="str">
        <f aca="false">RAW_DATA!C4689</f>
        <v>Men</v>
      </c>
      <c r="D4693" s="2" t="str">
        <f aca="false">RAW_DATA!D4689</f>
        <v>MEN-KURTA-001</v>
      </c>
      <c r="E4693" s="14" t="str">
        <f aca="false">RAW_DATA!E4689</f>
        <v>2024-11-09</v>
      </c>
      <c r="F4693" s="14" t="str">
        <f aca="false">RAW_DATA!F4689</f>
        <v>2024-11-14</v>
      </c>
      <c r="G4693" s="2" t="str">
        <f aca="false">RAW_DATA!G4689</f>
        <v>Karnali</v>
      </c>
      <c r="H4693" s="4" t="n">
        <f aca="false">RAW_DATA!H4689</f>
        <v>1038.97</v>
      </c>
      <c r="I4693" s="5" t="n">
        <f aca="false">RAW_DATA!I4689</f>
        <v>0</v>
      </c>
      <c r="J4693" s="2" t="str">
        <f aca="false">RAW_DATA!J4689</f>
        <v>No</v>
      </c>
      <c r="K4693" s="15" t="n">
        <f aca="false">IF(AND(F4693&lt;&gt;"",E4693&lt;&gt;""),DATEVALUE(F4693)-DATEVALUE(E4693),"")</f>
        <v>5</v>
      </c>
      <c r="L4693" s="4" t="n">
        <f aca="false">H4693*(1-I4693/100)</f>
        <v>1038.97</v>
      </c>
      <c r="M4693" s="4" t="n">
        <f aca="false">H4693*CALCULATIONS!$B$2</f>
        <v>623.382</v>
      </c>
      <c r="N4693" s="4" t="n">
        <f aca="false">IF(J4693="Yes",H4693*CALCULATIONS!$B$3,0)</f>
        <v>0</v>
      </c>
      <c r="O4693" s="4" t="n">
        <f aca="false">L4693-M4693-N4693</f>
        <v>415.588</v>
      </c>
      <c r="P4693" s="16" t="n">
        <f aca="false">IF(L4693&gt;0,O4693/L4693,"")</f>
        <v>0.4</v>
      </c>
    </row>
    <row r="4694" customFormat="false" ht="15" hidden="false" customHeight="false" outlineLevel="0" collapsed="false">
      <c r="A4694" s="2" t="str">
        <f aca="false">RAW_DATA!A4690</f>
        <v>ORD-104689</v>
      </c>
      <c r="B4694" s="2" t="str">
        <f aca="false">RAW_DATA!B4690</f>
        <v>CUST-7411</v>
      </c>
      <c r="C4694" s="2" t="str">
        <f aca="false">RAW_DATA!C4690</f>
        <v>Women</v>
      </c>
      <c r="D4694" s="2" t="str">
        <f aca="false">RAW_DATA!D4690</f>
        <v>WOM-LEHENGA-001</v>
      </c>
      <c r="E4694" s="14" t="str">
        <f aca="false">RAW_DATA!E4690</f>
        <v>2024-04-19</v>
      </c>
      <c r="F4694" s="14" t="str">
        <f aca="false">RAW_DATA!F4690</f>
        <v>2024-04-24</v>
      </c>
      <c r="G4694" s="2" t="str">
        <f aca="false">RAW_DATA!G4690</f>
        <v>Sudurpashchim</v>
      </c>
      <c r="H4694" s="4" t="n">
        <f aca="false">RAW_DATA!H4690</f>
        <v>14718.99</v>
      </c>
      <c r="I4694" s="5" t="n">
        <f aca="false">RAW_DATA!I4690</f>
        <v>0</v>
      </c>
      <c r="J4694" s="2" t="str">
        <f aca="false">RAW_DATA!J4690</f>
        <v>Yes</v>
      </c>
      <c r="K4694" s="15" t="n">
        <f aca="false">IF(AND(F4694&lt;&gt;"",E4694&lt;&gt;""),DATEVALUE(F4694)-DATEVALUE(E4694),"")</f>
        <v>5</v>
      </c>
      <c r="L4694" s="4" t="n">
        <f aca="false">H4694*(1-I4694/100)</f>
        <v>14718.99</v>
      </c>
      <c r="M4694" s="4" t="n">
        <f aca="false">H4694*CALCULATIONS!$B$2</f>
        <v>8831.394</v>
      </c>
      <c r="N4694" s="4" t="n">
        <f aca="false">IF(J4694="Yes",H4694*CALCULATIONS!$B$3,0)</f>
        <v>2943.798</v>
      </c>
      <c r="O4694" s="4" t="n">
        <f aca="false">L4694-M4694-N4694</f>
        <v>2943.798</v>
      </c>
      <c r="P4694" s="16" t="n">
        <f aca="false">IF(L4694&gt;0,O4694/L4694,"")</f>
        <v>0.2</v>
      </c>
    </row>
    <row r="4695" customFormat="false" ht="15" hidden="false" customHeight="false" outlineLevel="0" collapsed="false">
      <c r="A4695" s="2" t="str">
        <f aca="false">RAW_DATA!A4691</f>
        <v>ORD-104690</v>
      </c>
      <c r="B4695" s="2" t="str">
        <f aca="false">RAW_DATA!B4691</f>
        <v>CUST-9609</v>
      </c>
      <c r="C4695" s="2" t="str">
        <f aca="false">RAW_DATA!C4691</f>
        <v>Women</v>
      </c>
      <c r="D4695" s="2" t="str">
        <f aca="false">RAW_DATA!D4691</f>
        <v>WOM-DRESS-001</v>
      </c>
      <c r="E4695" s="14" t="str">
        <f aca="false">RAW_DATA!E4691</f>
        <v>2024-04-25</v>
      </c>
      <c r="F4695" s="14" t="str">
        <f aca="false">RAW_DATA!F4691</f>
        <v>2024-04-30</v>
      </c>
      <c r="G4695" s="2" t="str">
        <f aca="false">RAW_DATA!G4691</f>
        <v>Bagmati</v>
      </c>
      <c r="H4695" s="4" t="n">
        <f aca="false">RAW_DATA!H4691</f>
        <v>6916.61</v>
      </c>
      <c r="I4695" s="5" t="n">
        <f aca="false">RAW_DATA!I4691</f>
        <v>0</v>
      </c>
      <c r="J4695" s="2" t="str">
        <f aca="false">RAW_DATA!J4691</f>
        <v>No</v>
      </c>
      <c r="K4695" s="15" t="n">
        <f aca="false">IF(AND(F4695&lt;&gt;"",E4695&lt;&gt;""),DATEVALUE(F4695)-DATEVALUE(E4695),"")</f>
        <v>5</v>
      </c>
      <c r="L4695" s="4" t="n">
        <f aca="false">H4695*(1-I4695/100)</f>
        <v>6916.61</v>
      </c>
      <c r="M4695" s="4" t="n">
        <f aca="false">H4695*CALCULATIONS!$B$2</f>
        <v>4149.966</v>
      </c>
      <c r="N4695" s="4" t="n">
        <f aca="false">IF(J4695="Yes",H4695*CALCULATIONS!$B$3,0)</f>
        <v>0</v>
      </c>
      <c r="O4695" s="4" t="n">
        <f aca="false">L4695-M4695-N4695</f>
        <v>2766.644</v>
      </c>
      <c r="P4695" s="16" t="n">
        <f aca="false">IF(L4695&gt;0,O4695/L4695,"")</f>
        <v>0.4</v>
      </c>
    </row>
    <row r="4696" customFormat="false" ht="15" hidden="false" customHeight="false" outlineLevel="0" collapsed="false">
      <c r="A4696" s="2" t="str">
        <f aca="false">RAW_DATA!A4692</f>
        <v>ORD-104691</v>
      </c>
      <c r="B4696" s="2" t="str">
        <f aca="false">RAW_DATA!B4692</f>
        <v>CUST-3540</v>
      </c>
      <c r="C4696" s="2" t="str">
        <f aca="false">RAW_DATA!C4692</f>
        <v>Women</v>
      </c>
      <c r="D4696" s="2" t="str">
        <f aca="false">RAW_DATA!D4692</f>
        <v>WOM-SUIT-001</v>
      </c>
      <c r="E4696" s="14" t="str">
        <f aca="false">RAW_DATA!E4692</f>
        <v>2024-10-23</v>
      </c>
      <c r="F4696" s="14" t="str">
        <f aca="false">RAW_DATA!F4692</f>
        <v>2024-10-24</v>
      </c>
      <c r="G4696" s="2" t="str">
        <f aca="false">RAW_DATA!G4692</f>
        <v>Bagmati</v>
      </c>
      <c r="H4696" s="4" t="n">
        <f aca="false">RAW_DATA!H4692</f>
        <v>11439.21</v>
      </c>
      <c r="I4696" s="5" t="n">
        <f aca="false">RAW_DATA!I4692</f>
        <v>10</v>
      </c>
      <c r="J4696" s="2" t="str">
        <f aca="false">RAW_DATA!J4692</f>
        <v>No</v>
      </c>
      <c r="K4696" s="15" t="n">
        <f aca="false">IF(AND(F4696&lt;&gt;"",E4696&lt;&gt;""),DATEVALUE(F4696)-DATEVALUE(E4696),"")</f>
        <v>1</v>
      </c>
      <c r="L4696" s="4" t="n">
        <f aca="false">H4696*(1-I4696/100)</f>
        <v>10295.289</v>
      </c>
      <c r="M4696" s="4" t="n">
        <f aca="false">H4696*CALCULATIONS!$B$2</f>
        <v>6863.526</v>
      </c>
      <c r="N4696" s="4" t="n">
        <f aca="false">IF(J4696="Yes",H4696*CALCULATIONS!$B$3,0)</f>
        <v>0</v>
      </c>
      <c r="O4696" s="4" t="n">
        <f aca="false">L4696-M4696-N4696</f>
        <v>3431.763</v>
      </c>
      <c r="P4696" s="16" t="n">
        <f aca="false">IF(L4696&gt;0,O4696/L4696,"")</f>
        <v>0.333333333333333</v>
      </c>
    </row>
    <row r="4697" customFormat="false" ht="15" hidden="false" customHeight="false" outlineLevel="0" collapsed="false">
      <c r="A4697" s="2" t="str">
        <f aca="false">RAW_DATA!A4693</f>
        <v>ORD-104692</v>
      </c>
      <c r="B4697" s="2" t="str">
        <f aca="false">RAW_DATA!B4693</f>
        <v>CUST-8903</v>
      </c>
      <c r="C4697" s="2" t="str">
        <f aca="false">RAW_DATA!C4693</f>
        <v>Men</v>
      </c>
      <c r="D4697" s="2" t="str">
        <f aca="false">RAW_DATA!D4693</f>
        <v>MEN-SHIRT-001</v>
      </c>
      <c r="E4697" s="14" t="str">
        <f aca="false">RAW_DATA!E4693</f>
        <v>2024-07-19</v>
      </c>
      <c r="F4697" s="14" t="str">
        <f aca="false">RAW_DATA!F4693</f>
        <v>2024-07-22</v>
      </c>
      <c r="G4697" s="2" t="str">
        <f aca="false">RAW_DATA!G4693</f>
        <v>Madhesh</v>
      </c>
      <c r="H4697" s="4" t="n">
        <f aca="false">RAW_DATA!H4693</f>
        <v>11214.51</v>
      </c>
      <c r="I4697" s="5" t="n">
        <f aca="false">RAW_DATA!I4693</f>
        <v>30</v>
      </c>
      <c r="J4697" s="2" t="str">
        <f aca="false">RAW_DATA!J4693</f>
        <v>No</v>
      </c>
      <c r="K4697" s="15" t="n">
        <f aca="false">IF(AND(F4697&lt;&gt;"",E4697&lt;&gt;""),DATEVALUE(F4697)-DATEVALUE(E4697),"")</f>
        <v>3</v>
      </c>
      <c r="L4697" s="4" t="n">
        <f aca="false">H4697*(1-I4697/100)</f>
        <v>7850.157</v>
      </c>
      <c r="M4697" s="4" t="n">
        <f aca="false">H4697*CALCULATIONS!$B$2</f>
        <v>6728.706</v>
      </c>
      <c r="N4697" s="4" t="n">
        <f aca="false">IF(J4697="Yes",H4697*CALCULATIONS!$B$3,0)</f>
        <v>0</v>
      </c>
      <c r="O4697" s="4" t="n">
        <f aca="false">L4697-M4697-N4697</f>
        <v>1121.451</v>
      </c>
      <c r="P4697" s="16" t="n">
        <f aca="false">IF(L4697&gt;0,O4697/L4697,"")</f>
        <v>0.142857142857143</v>
      </c>
    </row>
    <row r="4698" customFormat="false" ht="15" hidden="false" customHeight="false" outlineLevel="0" collapsed="false">
      <c r="A4698" s="2" t="str">
        <f aca="false">RAW_DATA!A4694</f>
        <v>ORD-104693</v>
      </c>
      <c r="B4698" s="2" t="str">
        <f aca="false">RAW_DATA!B4694</f>
        <v>CUST-8354</v>
      </c>
      <c r="C4698" s="2" t="str">
        <f aca="false">RAW_DATA!C4694</f>
        <v>Men</v>
      </c>
      <c r="D4698" s="2" t="str">
        <f aca="false">RAW_DATA!D4694</f>
        <v>MEN-JEANS-001</v>
      </c>
      <c r="E4698" s="14" t="str">
        <f aca="false">RAW_DATA!E4694</f>
        <v>2024-09-19</v>
      </c>
      <c r="F4698" s="14" t="str">
        <f aca="false">RAW_DATA!F4694</f>
        <v>2024-09-28</v>
      </c>
      <c r="G4698" s="2" t="str">
        <f aca="false">RAW_DATA!G4694</f>
        <v>Sudurpashchim</v>
      </c>
      <c r="H4698" s="4" t="n">
        <f aca="false">RAW_DATA!H4694</f>
        <v>7640.35</v>
      </c>
      <c r="I4698" s="5" t="n">
        <f aca="false">RAW_DATA!I4694</f>
        <v>10</v>
      </c>
      <c r="J4698" s="2" t="str">
        <f aca="false">RAW_DATA!J4694</f>
        <v>No</v>
      </c>
      <c r="K4698" s="15" t="n">
        <f aca="false">IF(AND(F4698&lt;&gt;"",E4698&lt;&gt;""),DATEVALUE(F4698)-DATEVALUE(E4698),"")</f>
        <v>9</v>
      </c>
      <c r="L4698" s="4" t="n">
        <f aca="false">H4698*(1-I4698/100)</f>
        <v>6876.315</v>
      </c>
      <c r="M4698" s="4" t="n">
        <f aca="false">H4698*CALCULATIONS!$B$2</f>
        <v>4584.21</v>
      </c>
      <c r="N4698" s="4" t="n">
        <f aca="false">IF(J4698="Yes",H4698*CALCULATIONS!$B$3,0)</f>
        <v>0</v>
      </c>
      <c r="O4698" s="4" t="n">
        <f aca="false">L4698-M4698-N4698</f>
        <v>2292.105</v>
      </c>
      <c r="P4698" s="16" t="n">
        <f aca="false">IF(L4698&gt;0,O4698/L4698,"")</f>
        <v>0.333333333333333</v>
      </c>
    </row>
    <row r="4699" customFormat="false" ht="15" hidden="false" customHeight="false" outlineLevel="0" collapsed="false">
      <c r="A4699" s="2" t="str">
        <f aca="false">RAW_DATA!A4695</f>
        <v>ORD-104694</v>
      </c>
      <c r="B4699" s="2" t="str">
        <f aca="false">RAW_DATA!B4695</f>
        <v>CUST-2920</v>
      </c>
      <c r="C4699" s="2" t="str">
        <f aca="false">RAW_DATA!C4695</f>
        <v>Women</v>
      </c>
      <c r="D4699" s="2" t="str">
        <f aca="false">RAW_DATA!D4695</f>
        <v>WOM-CARDIGAN-001</v>
      </c>
      <c r="E4699" s="14" t="str">
        <f aca="false">RAW_DATA!E4695</f>
        <v>2024-04-28</v>
      </c>
      <c r="F4699" s="14" t="str">
        <f aca="false">RAW_DATA!F4695</f>
        <v>2024-05-01</v>
      </c>
      <c r="G4699" s="2" t="str">
        <f aca="false">RAW_DATA!G4695</f>
        <v>Karnali</v>
      </c>
      <c r="H4699" s="4" t="n">
        <f aca="false">RAW_DATA!H4695</f>
        <v>2990.86</v>
      </c>
      <c r="I4699" s="5" t="n">
        <f aca="false">RAW_DATA!I4695</f>
        <v>20</v>
      </c>
      <c r="J4699" s="2" t="str">
        <f aca="false">RAW_DATA!J4695</f>
        <v>No</v>
      </c>
      <c r="K4699" s="15" t="n">
        <f aca="false">IF(AND(F4699&lt;&gt;"",E4699&lt;&gt;""),DATEVALUE(F4699)-DATEVALUE(E4699),"")</f>
        <v>3</v>
      </c>
      <c r="L4699" s="4" t="n">
        <f aca="false">H4699*(1-I4699/100)</f>
        <v>2392.688</v>
      </c>
      <c r="M4699" s="4" t="n">
        <f aca="false">H4699*CALCULATIONS!$B$2</f>
        <v>1794.516</v>
      </c>
      <c r="N4699" s="4" t="n">
        <f aca="false">IF(J4699="Yes",H4699*CALCULATIONS!$B$3,0)</f>
        <v>0</v>
      </c>
      <c r="O4699" s="4" t="n">
        <f aca="false">L4699-M4699-N4699</f>
        <v>598.172</v>
      </c>
      <c r="P4699" s="16" t="n">
        <f aca="false">IF(L4699&gt;0,O4699/L4699,"")</f>
        <v>0.25</v>
      </c>
    </row>
    <row r="4700" customFormat="false" ht="15" hidden="false" customHeight="false" outlineLevel="0" collapsed="false">
      <c r="A4700" s="2" t="str">
        <f aca="false">RAW_DATA!A4696</f>
        <v>ORD-104695</v>
      </c>
      <c r="B4700" s="2" t="str">
        <f aca="false">RAW_DATA!B4696</f>
        <v>CUST-3861</v>
      </c>
      <c r="C4700" s="2" t="str">
        <f aca="false">RAW_DATA!C4696</f>
        <v>Kids</v>
      </c>
      <c r="D4700" s="2" t="str">
        <f aca="false">RAW_DATA!D4696</f>
        <v>KID-JEANS-001</v>
      </c>
      <c r="E4700" s="14" t="str">
        <f aca="false">RAW_DATA!E4696</f>
        <v>2024-03-29</v>
      </c>
      <c r="F4700" s="14" t="str">
        <f aca="false">RAW_DATA!F4696</f>
        <v>2024-04-01</v>
      </c>
      <c r="G4700" s="2" t="str">
        <f aca="false">RAW_DATA!G4696</f>
        <v>Bagmati</v>
      </c>
      <c r="H4700" s="4" t="n">
        <f aca="false">RAW_DATA!H4696</f>
        <v>12479.6</v>
      </c>
      <c r="I4700" s="5" t="n">
        <f aca="false">RAW_DATA!I4696</f>
        <v>30</v>
      </c>
      <c r="J4700" s="2" t="str">
        <f aca="false">RAW_DATA!J4696</f>
        <v>No</v>
      </c>
      <c r="K4700" s="15" t="n">
        <f aca="false">IF(AND(F4700&lt;&gt;"",E4700&lt;&gt;""),DATEVALUE(F4700)-DATEVALUE(E4700),"")</f>
        <v>3</v>
      </c>
      <c r="L4700" s="4" t="n">
        <f aca="false">H4700*(1-I4700/100)</f>
        <v>8735.72</v>
      </c>
      <c r="M4700" s="4" t="n">
        <f aca="false">H4700*CALCULATIONS!$B$2</f>
        <v>7487.76</v>
      </c>
      <c r="N4700" s="4" t="n">
        <f aca="false">IF(J4700="Yes",H4700*CALCULATIONS!$B$3,0)</f>
        <v>0</v>
      </c>
      <c r="O4700" s="4" t="n">
        <f aca="false">L4700-M4700-N4700</f>
        <v>1247.96</v>
      </c>
      <c r="P4700" s="16" t="n">
        <f aca="false">IF(L4700&gt;0,O4700/L4700,"")</f>
        <v>0.142857142857143</v>
      </c>
    </row>
    <row r="4701" customFormat="false" ht="15" hidden="false" customHeight="false" outlineLevel="0" collapsed="false">
      <c r="A4701" s="2" t="str">
        <f aca="false">RAW_DATA!A4697</f>
        <v>ORD-104696</v>
      </c>
      <c r="B4701" s="2" t="str">
        <f aca="false">RAW_DATA!B4697</f>
        <v>CUST-5845</v>
      </c>
      <c r="C4701" s="2" t="str">
        <f aca="false">RAW_DATA!C4697</f>
        <v>Kids</v>
      </c>
      <c r="D4701" s="2" t="str">
        <f aca="false">RAW_DATA!D4697</f>
        <v>KID-UNIFORM-001</v>
      </c>
      <c r="E4701" s="14" t="str">
        <f aca="false">RAW_DATA!E4697</f>
        <v>2024-12-09</v>
      </c>
      <c r="F4701" s="14" t="str">
        <f aca="false">RAW_DATA!F4697</f>
        <v>2024-12-19</v>
      </c>
      <c r="G4701" s="2" t="str">
        <f aca="false">RAW_DATA!G4697</f>
        <v>Bagmati</v>
      </c>
      <c r="H4701" s="4" t="n">
        <f aca="false">RAW_DATA!H4697</f>
        <v>4802.37</v>
      </c>
      <c r="I4701" s="5" t="n">
        <f aca="false">RAW_DATA!I4697</f>
        <v>0</v>
      </c>
      <c r="J4701" s="2" t="str">
        <f aca="false">RAW_DATA!J4697</f>
        <v>No</v>
      </c>
      <c r="K4701" s="15" t="n">
        <f aca="false">IF(AND(F4701&lt;&gt;"",E4701&lt;&gt;""),DATEVALUE(F4701)-DATEVALUE(E4701),"")</f>
        <v>10</v>
      </c>
      <c r="L4701" s="4" t="n">
        <f aca="false">H4701*(1-I4701/100)</f>
        <v>4802.37</v>
      </c>
      <c r="M4701" s="4" t="n">
        <f aca="false">H4701*CALCULATIONS!$B$2</f>
        <v>2881.422</v>
      </c>
      <c r="N4701" s="4" t="n">
        <f aca="false">IF(J4701="Yes",H4701*CALCULATIONS!$B$3,0)</f>
        <v>0</v>
      </c>
      <c r="O4701" s="4" t="n">
        <f aca="false">L4701-M4701-N4701</f>
        <v>1920.948</v>
      </c>
      <c r="P4701" s="16" t="n">
        <f aca="false">IF(L4701&gt;0,O4701/L4701,"")</f>
        <v>0.4</v>
      </c>
    </row>
    <row r="4702" customFormat="false" ht="15" hidden="false" customHeight="false" outlineLevel="0" collapsed="false">
      <c r="A4702" s="2" t="str">
        <f aca="false">RAW_DATA!A4698</f>
        <v>ORD-104697</v>
      </c>
      <c r="B4702" s="2" t="str">
        <f aca="false">RAW_DATA!B4698</f>
        <v>CUST-5395</v>
      </c>
      <c r="C4702" s="2" t="str">
        <f aca="false">RAW_DATA!C4698</f>
        <v>Women</v>
      </c>
      <c r="D4702" s="2" t="str">
        <f aca="false">RAW_DATA!D4698</f>
        <v>WOM-BLOUSE-001</v>
      </c>
      <c r="E4702" s="14" t="str">
        <f aca="false">RAW_DATA!E4698</f>
        <v>2024-10-01</v>
      </c>
      <c r="F4702" s="14" t="str">
        <f aca="false">RAW_DATA!F4698</f>
        <v>2024-10-06</v>
      </c>
      <c r="G4702" s="2" t="str">
        <f aca="false">RAW_DATA!G4698</f>
        <v>Bagmati</v>
      </c>
      <c r="H4702" s="4" t="n">
        <f aca="false">RAW_DATA!H4698</f>
        <v>1737.1</v>
      </c>
      <c r="I4702" s="5" t="n">
        <f aca="false">RAW_DATA!I4698</f>
        <v>25</v>
      </c>
      <c r="J4702" s="2" t="str">
        <f aca="false">RAW_DATA!J4698</f>
        <v>No</v>
      </c>
      <c r="K4702" s="15" t="n">
        <f aca="false">IF(AND(F4702&lt;&gt;"",E4702&lt;&gt;""),DATEVALUE(F4702)-DATEVALUE(E4702),"")</f>
        <v>5</v>
      </c>
      <c r="L4702" s="4" t="n">
        <f aca="false">H4702*(1-I4702/100)</f>
        <v>1302.825</v>
      </c>
      <c r="M4702" s="4" t="n">
        <f aca="false">H4702*CALCULATIONS!$B$2</f>
        <v>1042.26</v>
      </c>
      <c r="N4702" s="4" t="n">
        <f aca="false">IF(J4702="Yes",H4702*CALCULATIONS!$B$3,0)</f>
        <v>0</v>
      </c>
      <c r="O4702" s="4" t="n">
        <f aca="false">L4702-M4702-N4702</f>
        <v>260.565</v>
      </c>
      <c r="P4702" s="16" t="n">
        <f aca="false">IF(L4702&gt;0,O4702/L4702,"")</f>
        <v>0.2</v>
      </c>
    </row>
    <row r="4703" customFormat="false" ht="15" hidden="false" customHeight="false" outlineLevel="0" collapsed="false">
      <c r="A4703" s="2" t="str">
        <f aca="false">RAW_DATA!A4699</f>
        <v>ORD-104698</v>
      </c>
      <c r="B4703" s="2" t="str">
        <f aca="false">RAW_DATA!B4699</f>
        <v>CUST-8020</v>
      </c>
      <c r="C4703" s="2" t="str">
        <f aca="false">RAW_DATA!C4699</f>
        <v>Women</v>
      </c>
      <c r="D4703" s="2" t="str">
        <f aca="false">RAW_DATA!D4699</f>
        <v>WOM-KURTA-001</v>
      </c>
      <c r="E4703" s="14" t="str">
        <f aca="false">RAW_DATA!E4699</f>
        <v>2024-10-20</v>
      </c>
      <c r="F4703" s="14" t="str">
        <f aca="false">RAW_DATA!F4699</f>
        <v>2024-10-23</v>
      </c>
      <c r="G4703" s="2" t="str">
        <f aca="false">RAW_DATA!G4699</f>
        <v>Bagmati</v>
      </c>
      <c r="H4703" s="4" t="n">
        <f aca="false">RAW_DATA!H4699</f>
        <v>9623.03</v>
      </c>
      <c r="I4703" s="5" t="n">
        <f aca="false">RAW_DATA!I4699</f>
        <v>30</v>
      </c>
      <c r="J4703" s="2" t="str">
        <f aca="false">RAW_DATA!J4699</f>
        <v>No</v>
      </c>
      <c r="K4703" s="15" t="n">
        <f aca="false">IF(AND(F4703&lt;&gt;"",E4703&lt;&gt;""),DATEVALUE(F4703)-DATEVALUE(E4703),"")</f>
        <v>3</v>
      </c>
      <c r="L4703" s="4" t="n">
        <f aca="false">H4703*(1-I4703/100)</f>
        <v>6736.121</v>
      </c>
      <c r="M4703" s="4" t="n">
        <f aca="false">H4703*CALCULATIONS!$B$2</f>
        <v>5773.818</v>
      </c>
      <c r="N4703" s="4" t="n">
        <f aca="false">IF(J4703="Yes",H4703*CALCULATIONS!$B$3,0)</f>
        <v>0</v>
      </c>
      <c r="O4703" s="4" t="n">
        <f aca="false">L4703-M4703-N4703</f>
        <v>962.303</v>
      </c>
      <c r="P4703" s="16" t="n">
        <f aca="false">IF(L4703&gt;0,O4703/L4703,"")</f>
        <v>0.142857142857143</v>
      </c>
    </row>
    <row r="4704" customFormat="false" ht="15" hidden="false" customHeight="false" outlineLevel="0" collapsed="false">
      <c r="A4704" s="2" t="str">
        <f aca="false">RAW_DATA!A4700</f>
        <v>ORD-104699</v>
      </c>
      <c r="B4704" s="2" t="str">
        <f aca="false">RAW_DATA!B4700</f>
        <v>CUST-6988</v>
      </c>
      <c r="C4704" s="2" t="str">
        <f aca="false">RAW_DATA!C4700</f>
        <v>Men</v>
      </c>
      <c r="D4704" s="2" t="str">
        <f aca="false">RAW_DATA!D4700</f>
        <v>MEN-POLO-001</v>
      </c>
      <c r="E4704" s="14" t="str">
        <f aca="false">RAW_DATA!E4700</f>
        <v>2024-09-01</v>
      </c>
      <c r="F4704" s="14" t="str">
        <f aca="false">RAW_DATA!F4700</f>
        <v>2024-09-10</v>
      </c>
      <c r="G4704" s="2" t="str">
        <f aca="false">RAW_DATA!G4700</f>
        <v>Sudurpashchim</v>
      </c>
      <c r="H4704" s="4" t="n">
        <f aca="false">RAW_DATA!H4700</f>
        <v>8086.99</v>
      </c>
      <c r="I4704" s="5" t="n">
        <f aca="false">RAW_DATA!I4700</f>
        <v>30</v>
      </c>
      <c r="J4704" s="2" t="str">
        <f aca="false">RAW_DATA!J4700</f>
        <v>No</v>
      </c>
      <c r="K4704" s="15" t="n">
        <f aca="false">IF(AND(F4704&lt;&gt;"",E4704&lt;&gt;""),DATEVALUE(F4704)-DATEVALUE(E4704),"")</f>
        <v>9</v>
      </c>
      <c r="L4704" s="4" t="n">
        <f aca="false">H4704*(1-I4704/100)</f>
        <v>5660.893</v>
      </c>
      <c r="M4704" s="4" t="n">
        <f aca="false">H4704*CALCULATIONS!$B$2</f>
        <v>4852.194</v>
      </c>
      <c r="N4704" s="4" t="n">
        <f aca="false">IF(J4704="Yes",H4704*CALCULATIONS!$B$3,0)</f>
        <v>0</v>
      </c>
      <c r="O4704" s="4" t="n">
        <f aca="false">L4704-M4704-N4704</f>
        <v>808.699</v>
      </c>
      <c r="P4704" s="16" t="n">
        <f aca="false">IF(L4704&gt;0,O4704/L4704,"")</f>
        <v>0.142857142857143</v>
      </c>
    </row>
    <row r="4705" customFormat="false" ht="15" hidden="false" customHeight="false" outlineLevel="0" collapsed="false">
      <c r="A4705" s="2" t="str">
        <f aca="false">RAW_DATA!A4701</f>
        <v>ORD-104700</v>
      </c>
      <c r="B4705" s="2" t="str">
        <f aca="false">RAW_DATA!B4701</f>
        <v>CUST-9188</v>
      </c>
      <c r="C4705" s="2" t="str">
        <f aca="false">RAW_DATA!C4701</f>
        <v>Women</v>
      </c>
      <c r="D4705" s="2" t="str">
        <f aca="false">RAW_DATA!D4701</f>
        <v>WOM-JEANS-001</v>
      </c>
      <c r="E4705" s="14" t="str">
        <f aca="false">RAW_DATA!E4701</f>
        <v>2024-10-03</v>
      </c>
      <c r="F4705" s="14" t="str">
        <f aca="false">RAW_DATA!F4701</f>
        <v>2024-10-09</v>
      </c>
      <c r="G4705" s="2" t="str">
        <f aca="false">RAW_DATA!G4701</f>
        <v>Karnali</v>
      </c>
      <c r="H4705" s="4" t="n">
        <f aca="false">RAW_DATA!H4701</f>
        <v>8390.24</v>
      </c>
      <c r="I4705" s="5" t="n">
        <f aca="false">RAW_DATA!I4701</f>
        <v>10</v>
      </c>
      <c r="J4705" s="2" t="str">
        <f aca="false">RAW_DATA!J4701</f>
        <v>Yes</v>
      </c>
      <c r="K4705" s="15" t="n">
        <f aca="false">IF(AND(F4705&lt;&gt;"",E4705&lt;&gt;""),DATEVALUE(F4705)-DATEVALUE(E4705),"")</f>
        <v>6</v>
      </c>
      <c r="L4705" s="4" t="n">
        <f aca="false">H4705*(1-I4705/100)</f>
        <v>7551.216</v>
      </c>
      <c r="M4705" s="4" t="n">
        <f aca="false">H4705*CALCULATIONS!$B$2</f>
        <v>5034.144</v>
      </c>
      <c r="N4705" s="4" t="n">
        <f aca="false">IF(J4705="Yes",H4705*CALCULATIONS!$B$3,0)</f>
        <v>1678.048</v>
      </c>
      <c r="O4705" s="4" t="n">
        <f aca="false">L4705-M4705-N4705</f>
        <v>839.024000000001</v>
      </c>
      <c r="P4705" s="16" t="n">
        <f aca="false">IF(L4705&gt;0,O4705/L4705,"")</f>
        <v>0.111111111111111</v>
      </c>
    </row>
    <row r="4706" customFormat="false" ht="15" hidden="false" customHeight="false" outlineLevel="0" collapsed="false">
      <c r="A4706" s="2" t="str">
        <f aca="false">RAW_DATA!A4702</f>
        <v>ORD-104701</v>
      </c>
      <c r="B4706" s="2" t="str">
        <f aca="false">RAW_DATA!B4702</f>
        <v>CUST-2274</v>
      </c>
      <c r="C4706" s="2" t="str">
        <f aca="false">RAW_DATA!C4702</f>
        <v>Women</v>
      </c>
      <c r="D4706" s="2" t="str">
        <f aca="false">RAW_DATA!D4702</f>
        <v>WOM-KURTA-001</v>
      </c>
      <c r="E4706" s="14" t="str">
        <f aca="false">RAW_DATA!E4702</f>
        <v>2024-02-29</v>
      </c>
      <c r="F4706" s="14" t="str">
        <f aca="false">RAW_DATA!F4702</f>
        <v>2024-03-05</v>
      </c>
      <c r="G4706" s="2" t="str">
        <f aca="false">RAW_DATA!G4702</f>
        <v>Gandaki</v>
      </c>
      <c r="H4706" s="4" t="n">
        <f aca="false">RAW_DATA!H4702</f>
        <v>11110.31</v>
      </c>
      <c r="I4706" s="5" t="n">
        <f aca="false">RAW_DATA!I4702</f>
        <v>0</v>
      </c>
      <c r="J4706" s="2" t="str">
        <f aca="false">RAW_DATA!J4702</f>
        <v>Yes</v>
      </c>
      <c r="K4706" s="15" t="n">
        <f aca="false">IF(AND(F4706&lt;&gt;"",E4706&lt;&gt;""),DATEVALUE(F4706)-DATEVALUE(E4706),"")</f>
        <v>5</v>
      </c>
      <c r="L4706" s="4" t="n">
        <f aca="false">H4706*(1-I4706/100)</f>
        <v>11110.31</v>
      </c>
      <c r="M4706" s="4" t="n">
        <f aca="false">H4706*CALCULATIONS!$B$2</f>
        <v>6666.186</v>
      </c>
      <c r="N4706" s="4" t="n">
        <f aca="false">IF(J4706="Yes",H4706*CALCULATIONS!$B$3,0)</f>
        <v>2222.062</v>
      </c>
      <c r="O4706" s="4" t="n">
        <f aca="false">L4706-M4706-N4706</f>
        <v>2222.062</v>
      </c>
      <c r="P4706" s="16" t="n">
        <f aca="false">IF(L4706&gt;0,O4706/L4706,"")</f>
        <v>0.2</v>
      </c>
    </row>
    <row r="4707" customFormat="false" ht="15" hidden="false" customHeight="false" outlineLevel="0" collapsed="false">
      <c r="A4707" s="2" t="str">
        <f aca="false">RAW_DATA!A4703</f>
        <v>ORD-104702</v>
      </c>
      <c r="B4707" s="2" t="str">
        <f aca="false">RAW_DATA!B4703</f>
        <v>CUST-7140</v>
      </c>
      <c r="C4707" s="2" t="str">
        <f aca="false">RAW_DATA!C4703</f>
        <v>Women</v>
      </c>
      <c r="D4707" s="2" t="str">
        <f aca="false">RAW_DATA!D4703</f>
        <v>WOM-BLOUSE-001</v>
      </c>
      <c r="E4707" s="14" t="str">
        <f aca="false">RAW_DATA!E4703</f>
        <v>2024-05-24</v>
      </c>
      <c r="F4707" s="14" t="str">
        <f aca="false">RAW_DATA!F4703</f>
        <v>2024-05-27</v>
      </c>
      <c r="G4707" s="2" t="str">
        <f aca="false">RAW_DATA!G4703</f>
        <v>Sudurpashchim</v>
      </c>
      <c r="H4707" s="4" t="n">
        <f aca="false">RAW_DATA!H4703</f>
        <v>7754.7</v>
      </c>
      <c r="I4707" s="5" t="n">
        <f aca="false">RAW_DATA!I4703</f>
        <v>25</v>
      </c>
      <c r="J4707" s="2" t="str">
        <f aca="false">RAW_DATA!J4703</f>
        <v>No</v>
      </c>
      <c r="K4707" s="15" t="n">
        <f aca="false">IF(AND(F4707&lt;&gt;"",E4707&lt;&gt;""),DATEVALUE(F4707)-DATEVALUE(E4707),"")</f>
        <v>3</v>
      </c>
      <c r="L4707" s="4" t="n">
        <f aca="false">H4707*(1-I4707/100)</f>
        <v>5816.025</v>
      </c>
      <c r="M4707" s="4" t="n">
        <f aca="false">H4707*CALCULATIONS!$B$2</f>
        <v>4652.82</v>
      </c>
      <c r="N4707" s="4" t="n">
        <f aca="false">IF(J4707="Yes",H4707*CALCULATIONS!$B$3,0)</f>
        <v>0</v>
      </c>
      <c r="O4707" s="4" t="n">
        <f aca="false">L4707-M4707-N4707</f>
        <v>1163.205</v>
      </c>
      <c r="P4707" s="16" t="n">
        <f aca="false">IF(L4707&gt;0,O4707/L4707,"")</f>
        <v>0.2</v>
      </c>
    </row>
    <row r="4708" customFormat="false" ht="15" hidden="false" customHeight="false" outlineLevel="0" collapsed="false">
      <c r="A4708" s="2" t="str">
        <f aca="false">RAW_DATA!A4704</f>
        <v>ORD-104703</v>
      </c>
      <c r="B4708" s="2" t="str">
        <f aca="false">RAW_DATA!B4704</f>
        <v>CUST-4275</v>
      </c>
      <c r="C4708" s="2" t="str">
        <f aca="false">RAW_DATA!C4704</f>
        <v>Women</v>
      </c>
      <c r="D4708" s="2" t="str">
        <f aca="false">RAW_DATA!D4704</f>
        <v>WOM-SCARF-001</v>
      </c>
      <c r="E4708" s="14" t="str">
        <f aca="false">RAW_DATA!E4704</f>
        <v>2024-02-12</v>
      </c>
      <c r="F4708" s="14" t="str">
        <f aca="false">RAW_DATA!F4704</f>
        <v>2024-02-16</v>
      </c>
      <c r="G4708" s="2" t="str">
        <f aca="false">RAW_DATA!G4704</f>
        <v>Madhesh</v>
      </c>
      <c r="H4708" s="4" t="n">
        <f aca="false">RAW_DATA!H4704</f>
        <v>2175.21</v>
      </c>
      <c r="I4708" s="5" t="n">
        <f aca="false">RAW_DATA!I4704</f>
        <v>0</v>
      </c>
      <c r="J4708" s="2" t="str">
        <f aca="false">RAW_DATA!J4704</f>
        <v>Yes</v>
      </c>
      <c r="K4708" s="15" t="n">
        <f aca="false">IF(AND(F4708&lt;&gt;"",E4708&lt;&gt;""),DATEVALUE(F4708)-DATEVALUE(E4708),"")</f>
        <v>4</v>
      </c>
      <c r="L4708" s="4" t="n">
        <f aca="false">H4708*(1-I4708/100)</f>
        <v>2175.21</v>
      </c>
      <c r="M4708" s="4" t="n">
        <f aca="false">H4708*CALCULATIONS!$B$2</f>
        <v>1305.126</v>
      </c>
      <c r="N4708" s="4" t="n">
        <f aca="false">IF(J4708="Yes",H4708*CALCULATIONS!$B$3,0)</f>
        <v>435.042</v>
      </c>
      <c r="O4708" s="4" t="n">
        <f aca="false">L4708-M4708-N4708</f>
        <v>435.042</v>
      </c>
      <c r="P4708" s="16" t="n">
        <f aca="false">IF(L4708&gt;0,O4708/L4708,"")</f>
        <v>0.2</v>
      </c>
    </row>
    <row r="4709" customFormat="false" ht="15" hidden="false" customHeight="false" outlineLevel="0" collapsed="false">
      <c r="A4709" s="2" t="str">
        <f aca="false">RAW_DATA!A4705</f>
        <v>ORD-104704</v>
      </c>
      <c r="B4709" s="2" t="str">
        <f aca="false">RAW_DATA!B4705</f>
        <v>CUST-7278</v>
      </c>
      <c r="C4709" s="2" t="str">
        <f aca="false">RAW_DATA!C4705</f>
        <v>Kids</v>
      </c>
      <c r="D4709" s="2" t="str">
        <f aca="false">RAW_DATA!D4705</f>
        <v>KID-DRESS-001</v>
      </c>
      <c r="E4709" s="14" t="str">
        <f aca="false">RAW_DATA!E4705</f>
        <v>2024-08-10</v>
      </c>
      <c r="F4709" s="14" t="str">
        <f aca="false">RAW_DATA!F4705</f>
        <v>2024-08-13</v>
      </c>
      <c r="G4709" s="2" t="str">
        <f aca="false">RAW_DATA!G4705</f>
        <v>Madhesh</v>
      </c>
      <c r="H4709" s="4" t="n">
        <f aca="false">RAW_DATA!H4705</f>
        <v>12813.51</v>
      </c>
      <c r="I4709" s="5" t="n">
        <f aca="false">RAW_DATA!I4705</f>
        <v>0</v>
      </c>
      <c r="J4709" s="2" t="str">
        <f aca="false">RAW_DATA!J4705</f>
        <v>Yes</v>
      </c>
      <c r="K4709" s="15" t="n">
        <f aca="false">IF(AND(F4709&lt;&gt;"",E4709&lt;&gt;""),DATEVALUE(F4709)-DATEVALUE(E4709),"")</f>
        <v>3</v>
      </c>
      <c r="L4709" s="4" t="n">
        <f aca="false">H4709*(1-I4709/100)</f>
        <v>12813.51</v>
      </c>
      <c r="M4709" s="4" t="n">
        <f aca="false">H4709*CALCULATIONS!$B$2</f>
        <v>7688.106</v>
      </c>
      <c r="N4709" s="4" t="n">
        <f aca="false">IF(J4709="Yes",H4709*CALCULATIONS!$B$3,0)</f>
        <v>2562.702</v>
      </c>
      <c r="O4709" s="4" t="n">
        <f aca="false">L4709-M4709-N4709</f>
        <v>2562.702</v>
      </c>
      <c r="P4709" s="16" t="n">
        <f aca="false">IF(L4709&gt;0,O4709/L4709,"")</f>
        <v>0.2</v>
      </c>
    </row>
    <row r="4710" customFormat="false" ht="15" hidden="false" customHeight="false" outlineLevel="0" collapsed="false">
      <c r="A4710" s="2" t="str">
        <f aca="false">RAW_DATA!A4706</f>
        <v>ORD-104705</v>
      </c>
      <c r="B4710" s="2" t="str">
        <f aca="false">RAW_DATA!B4706</f>
        <v>CUST-4714</v>
      </c>
      <c r="C4710" s="2" t="str">
        <f aca="false">RAW_DATA!C4706</f>
        <v>Men</v>
      </c>
      <c r="D4710" s="2" t="str">
        <f aca="false">RAW_DATA!D4706</f>
        <v>MEN-KURTA-001</v>
      </c>
      <c r="E4710" s="14" t="str">
        <f aca="false">RAW_DATA!E4706</f>
        <v>2024-03-07</v>
      </c>
      <c r="F4710" s="14" t="str">
        <f aca="false">RAW_DATA!F4706</f>
        <v>2024-03-15</v>
      </c>
      <c r="G4710" s="2" t="str">
        <f aca="false">RAW_DATA!G4706</f>
        <v>Bagmati</v>
      </c>
      <c r="H4710" s="4" t="n">
        <f aca="false">RAW_DATA!H4706</f>
        <v>11277</v>
      </c>
      <c r="I4710" s="5" t="n">
        <f aca="false">RAW_DATA!I4706</f>
        <v>15</v>
      </c>
      <c r="J4710" s="2" t="str">
        <f aca="false">RAW_DATA!J4706</f>
        <v>No</v>
      </c>
      <c r="K4710" s="15" t="n">
        <f aca="false">IF(AND(F4710&lt;&gt;"",E4710&lt;&gt;""),DATEVALUE(F4710)-DATEVALUE(E4710),"")</f>
        <v>8</v>
      </c>
      <c r="L4710" s="4" t="n">
        <f aca="false">H4710*(1-I4710/100)</f>
        <v>9585.45</v>
      </c>
      <c r="M4710" s="4" t="n">
        <f aca="false">H4710*CALCULATIONS!$B$2</f>
        <v>6766.2</v>
      </c>
      <c r="N4710" s="4" t="n">
        <f aca="false">IF(J4710="Yes",H4710*CALCULATIONS!$B$3,0)</f>
        <v>0</v>
      </c>
      <c r="O4710" s="4" t="n">
        <f aca="false">L4710-M4710-N4710</f>
        <v>2819.25</v>
      </c>
      <c r="P4710" s="16" t="n">
        <f aca="false">IF(L4710&gt;0,O4710/L4710,"")</f>
        <v>0.294117647058824</v>
      </c>
    </row>
    <row r="4711" customFormat="false" ht="15" hidden="false" customHeight="false" outlineLevel="0" collapsed="false">
      <c r="A4711" s="2" t="str">
        <f aca="false">RAW_DATA!A4707</f>
        <v>ORD-104706</v>
      </c>
      <c r="B4711" s="2" t="str">
        <f aca="false">RAW_DATA!B4707</f>
        <v>CUST-8788</v>
      </c>
      <c r="C4711" s="2" t="str">
        <f aca="false">RAW_DATA!C4707</f>
        <v>Men</v>
      </c>
      <c r="D4711" s="2" t="str">
        <f aca="false">RAW_DATA!D4707</f>
        <v>MEN-POLO-001</v>
      </c>
      <c r="E4711" s="14" t="str">
        <f aca="false">RAW_DATA!E4707</f>
        <v>2024-03-20</v>
      </c>
      <c r="F4711" s="14" t="str">
        <f aca="false">RAW_DATA!F4707</f>
        <v>2024-03-23</v>
      </c>
      <c r="G4711" s="2" t="str">
        <f aca="false">RAW_DATA!G4707</f>
        <v>Bagmati</v>
      </c>
      <c r="H4711" s="4" t="n">
        <f aca="false">RAW_DATA!H4707</f>
        <v>13610.02</v>
      </c>
      <c r="I4711" s="5" t="n">
        <f aca="false">RAW_DATA!I4707</f>
        <v>0</v>
      </c>
      <c r="J4711" s="2" t="str">
        <f aca="false">RAW_DATA!J4707</f>
        <v>Yes</v>
      </c>
      <c r="K4711" s="15" t="n">
        <f aca="false">IF(AND(F4711&lt;&gt;"",E4711&lt;&gt;""),DATEVALUE(F4711)-DATEVALUE(E4711),"")</f>
        <v>3</v>
      </c>
      <c r="L4711" s="4" t="n">
        <f aca="false">H4711*(1-I4711/100)</f>
        <v>13610.02</v>
      </c>
      <c r="M4711" s="4" t="n">
        <f aca="false">H4711*CALCULATIONS!$B$2</f>
        <v>8166.012</v>
      </c>
      <c r="N4711" s="4" t="n">
        <f aca="false">IF(J4711="Yes",H4711*CALCULATIONS!$B$3,0)</f>
        <v>2722.004</v>
      </c>
      <c r="O4711" s="4" t="n">
        <f aca="false">L4711-M4711-N4711</f>
        <v>2722.004</v>
      </c>
      <c r="P4711" s="16" t="n">
        <f aca="false">IF(L4711&gt;0,O4711/L4711,"")</f>
        <v>0.2</v>
      </c>
    </row>
    <row r="4712" customFormat="false" ht="15" hidden="false" customHeight="false" outlineLevel="0" collapsed="false">
      <c r="A4712" s="2" t="str">
        <f aca="false">RAW_DATA!A4708</f>
        <v>ORD-104707</v>
      </c>
      <c r="B4712" s="2" t="str">
        <f aca="false">RAW_DATA!B4708</f>
        <v>CUST-1756</v>
      </c>
      <c r="C4712" s="2" t="str">
        <f aca="false">RAW_DATA!C4708</f>
        <v>Men</v>
      </c>
      <c r="D4712" s="2" t="str">
        <f aca="false">RAW_DATA!D4708</f>
        <v>MEN-TSHIRT-001</v>
      </c>
      <c r="E4712" s="14" t="str">
        <f aca="false">RAW_DATA!E4708</f>
        <v>2024-06-11</v>
      </c>
      <c r="F4712" s="14" t="str">
        <f aca="false">RAW_DATA!F4708</f>
        <v>2024-06-16</v>
      </c>
      <c r="G4712" s="2" t="str">
        <f aca="false">RAW_DATA!G4708</f>
        <v>Bagmati</v>
      </c>
      <c r="H4712" s="4" t="n">
        <f aca="false">RAW_DATA!H4708</f>
        <v>8940.2</v>
      </c>
      <c r="I4712" s="5" t="n">
        <f aca="false">RAW_DATA!I4708</f>
        <v>30</v>
      </c>
      <c r="J4712" s="2" t="str">
        <f aca="false">RAW_DATA!J4708</f>
        <v>No</v>
      </c>
      <c r="K4712" s="15" t="n">
        <f aca="false">IF(AND(F4712&lt;&gt;"",E4712&lt;&gt;""),DATEVALUE(F4712)-DATEVALUE(E4712),"")</f>
        <v>5</v>
      </c>
      <c r="L4712" s="4" t="n">
        <f aca="false">H4712*(1-I4712/100)</f>
        <v>6258.14</v>
      </c>
      <c r="M4712" s="4" t="n">
        <f aca="false">H4712*CALCULATIONS!$B$2</f>
        <v>5364.12</v>
      </c>
      <c r="N4712" s="4" t="n">
        <f aca="false">IF(J4712="Yes",H4712*CALCULATIONS!$B$3,0)</f>
        <v>0</v>
      </c>
      <c r="O4712" s="4" t="n">
        <f aca="false">L4712-M4712-N4712</f>
        <v>894.02</v>
      </c>
      <c r="P4712" s="16" t="n">
        <f aca="false">IF(L4712&gt;0,O4712/L4712,"")</f>
        <v>0.142857142857143</v>
      </c>
    </row>
    <row r="4713" customFormat="false" ht="15" hidden="false" customHeight="false" outlineLevel="0" collapsed="false">
      <c r="A4713" s="2" t="str">
        <f aca="false">RAW_DATA!A4709</f>
        <v>ORD-104708</v>
      </c>
      <c r="B4713" s="2" t="str">
        <f aca="false">RAW_DATA!B4709</f>
        <v>CUST-1190</v>
      </c>
      <c r="C4713" s="2" t="str">
        <f aca="false">RAW_DATA!C4709</f>
        <v>Men</v>
      </c>
      <c r="D4713" s="2" t="str">
        <f aca="false">RAW_DATA!D4709</f>
        <v>MEN-SHIRT-002</v>
      </c>
      <c r="E4713" s="14" t="str">
        <f aca="false">RAW_DATA!E4709</f>
        <v>2024-01-15</v>
      </c>
      <c r="F4713" s="14" t="str">
        <f aca="false">RAW_DATA!F4709</f>
        <v>2024-01-21</v>
      </c>
      <c r="G4713" s="2" t="str">
        <f aca="false">RAW_DATA!G4709</f>
        <v>Gandaki</v>
      </c>
      <c r="H4713" s="4" t="n">
        <f aca="false">RAW_DATA!H4709</f>
        <v>8803.53</v>
      </c>
      <c r="I4713" s="5" t="n">
        <f aca="false">RAW_DATA!I4709</f>
        <v>25</v>
      </c>
      <c r="J4713" s="2" t="str">
        <f aca="false">RAW_DATA!J4709</f>
        <v>No</v>
      </c>
      <c r="K4713" s="15" t="n">
        <f aca="false">IF(AND(F4713&lt;&gt;"",E4713&lt;&gt;""),DATEVALUE(F4713)-DATEVALUE(E4713),"")</f>
        <v>6</v>
      </c>
      <c r="L4713" s="4" t="n">
        <f aca="false">H4713*(1-I4713/100)</f>
        <v>6602.6475</v>
      </c>
      <c r="M4713" s="4" t="n">
        <f aca="false">H4713*CALCULATIONS!$B$2</f>
        <v>5282.118</v>
      </c>
      <c r="N4713" s="4" t="n">
        <f aca="false">IF(J4713="Yes",H4713*CALCULATIONS!$B$3,0)</f>
        <v>0</v>
      </c>
      <c r="O4713" s="4" t="n">
        <f aca="false">L4713-M4713-N4713</f>
        <v>1320.5295</v>
      </c>
      <c r="P4713" s="16" t="n">
        <f aca="false">IF(L4713&gt;0,O4713/L4713,"")</f>
        <v>0.2</v>
      </c>
    </row>
    <row r="4714" customFormat="false" ht="15" hidden="false" customHeight="false" outlineLevel="0" collapsed="false">
      <c r="A4714" s="2" t="str">
        <f aca="false">RAW_DATA!A4710</f>
        <v>ORD-104709</v>
      </c>
      <c r="B4714" s="2" t="str">
        <f aca="false">RAW_DATA!B4710</f>
        <v>CUST-7835</v>
      </c>
      <c r="C4714" s="2" t="str">
        <f aca="false">RAW_DATA!C4710</f>
        <v>Men</v>
      </c>
      <c r="D4714" s="2" t="str">
        <f aca="false">RAW_DATA!D4710</f>
        <v>MEN-SUIT-001</v>
      </c>
      <c r="E4714" s="14" t="str">
        <f aca="false">RAW_DATA!E4710</f>
        <v>2024-04-29</v>
      </c>
      <c r="F4714" s="14" t="str">
        <f aca="false">RAW_DATA!F4710</f>
        <v>2024-05-06</v>
      </c>
      <c r="G4714" s="2" t="str">
        <f aca="false">RAW_DATA!G4710</f>
        <v>Madhesh</v>
      </c>
      <c r="H4714" s="4" t="n">
        <f aca="false">RAW_DATA!H4710</f>
        <v>12069.91</v>
      </c>
      <c r="I4714" s="5" t="n">
        <f aca="false">RAW_DATA!I4710</f>
        <v>15</v>
      </c>
      <c r="J4714" s="2" t="str">
        <f aca="false">RAW_DATA!J4710</f>
        <v>Yes</v>
      </c>
      <c r="K4714" s="15" t="n">
        <f aca="false">IF(AND(F4714&lt;&gt;"",E4714&lt;&gt;""),DATEVALUE(F4714)-DATEVALUE(E4714),"")</f>
        <v>7</v>
      </c>
      <c r="L4714" s="4" t="n">
        <f aca="false">H4714*(1-I4714/100)</f>
        <v>10259.4235</v>
      </c>
      <c r="M4714" s="4" t="n">
        <f aca="false">H4714*CALCULATIONS!$B$2</f>
        <v>7241.946</v>
      </c>
      <c r="N4714" s="4" t="n">
        <f aca="false">IF(J4714="Yes",H4714*CALCULATIONS!$B$3,0)</f>
        <v>2413.982</v>
      </c>
      <c r="O4714" s="4" t="n">
        <f aca="false">L4714-M4714-N4714</f>
        <v>603.495499999999</v>
      </c>
      <c r="P4714" s="16" t="n">
        <f aca="false">IF(L4714&gt;0,O4714/L4714,"")</f>
        <v>0.0588235294117646</v>
      </c>
    </row>
    <row r="4715" customFormat="false" ht="15" hidden="false" customHeight="false" outlineLevel="0" collapsed="false">
      <c r="A4715" s="2" t="str">
        <f aca="false">RAW_DATA!A4711</f>
        <v>ORD-104710</v>
      </c>
      <c r="B4715" s="2" t="str">
        <f aca="false">RAW_DATA!B4711</f>
        <v>CUST-2792</v>
      </c>
      <c r="C4715" s="2" t="str">
        <f aca="false">RAW_DATA!C4711</f>
        <v>Kids</v>
      </c>
      <c r="D4715" s="2" t="str">
        <f aca="false">RAW_DATA!D4711</f>
        <v>KID-UNIFORM-001</v>
      </c>
      <c r="E4715" s="14" t="str">
        <f aca="false">RAW_DATA!E4711</f>
        <v>2024-08-09</v>
      </c>
      <c r="F4715" s="14" t="str">
        <f aca="false">RAW_DATA!F4711</f>
        <v>2024-08-13</v>
      </c>
      <c r="G4715" s="2" t="str">
        <f aca="false">RAW_DATA!G4711</f>
        <v>Gandaki</v>
      </c>
      <c r="H4715" s="4" t="n">
        <f aca="false">RAW_DATA!H4711</f>
        <v>7341.72</v>
      </c>
      <c r="I4715" s="5" t="n">
        <f aca="false">RAW_DATA!I4711</f>
        <v>0</v>
      </c>
      <c r="J4715" s="2" t="str">
        <f aca="false">RAW_DATA!J4711</f>
        <v>No</v>
      </c>
      <c r="K4715" s="15" t="n">
        <f aca="false">IF(AND(F4715&lt;&gt;"",E4715&lt;&gt;""),DATEVALUE(F4715)-DATEVALUE(E4715),"")</f>
        <v>4</v>
      </c>
      <c r="L4715" s="4" t="n">
        <f aca="false">H4715*(1-I4715/100)</f>
        <v>7341.72</v>
      </c>
      <c r="M4715" s="4" t="n">
        <f aca="false">H4715*CALCULATIONS!$B$2</f>
        <v>4405.032</v>
      </c>
      <c r="N4715" s="4" t="n">
        <f aca="false">IF(J4715="Yes",H4715*CALCULATIONS!$B$3,0)</f>
        <v>0</v>
      </c>
      <c r="O4715" s="4" t="n">
        <f aca="false">L4715-M4715-N4715</f>
        <v>2936.688</v>
      </c>
      <c r="P4715" s="16" t="n">
        <f aca="false">IF(L4715&gt;0,O4715/L4715,"")</f>
        <v>0.4</v>
      </c>
    </row>
    <row r="4716" customFormat="false" ht="15" hidden="false" customHeight="false" outlineLevel="0" collapsed="false">
      <c r="A4716" s="2" t="str">
        <f aca="false">RAW_DATA!A4712</f>
        <v>ORD-104711</v>
      </c>
      <c r="B4716" s="2" t="str">
        <f aca="false">RAW_DATA!B4712</f>
        <v>CUST-2602</v>
      </c>
      <c r="C4716" s="2" t="str">
        <f aca="false">RAW_DATA!C4712</f>
        <v>Men</v>
      </c>
      <c r="D4716" s="2" t="str">
        <f aca="false">RAW_DATA!D4712</f>
        <v>MEN-SHIRT-001</v>
      </c>
      <c r="E4716" s="14" t="str">
        <f aca="false">RAW_DATA!E4712</f>
        <v>2024-09-26</v>
      </c>
      <c r="F4716" s="14" t="str">
        <f aca="false">RAW_DATA!F4712</f>
        <v>2024-10-04</v>
      </c>
      <c r="G4716" s="2" t="str">
        <f aca="false">RAW_DATA!G4712</f>
        <v>Bagmati</v>
      </c>
      <c r="H4716" s="4" t="n">
        <f aca="false">RAW_DATA!H4712</f>
        <v>12191.15</v>
      </c>
      <c r="I4716" s="5" t="n">
        <f aca="false">RAW_DATA!I4712</f>
        <v>5</v>
      </c>
      <c r="J4716" s="2" t="str">
        <f aca="false">RAW_DATA!J4712</f>
        <v>No</v>
      </c>
      <c r="K4716" s="15" t="n">
        <f aca="false">IF(AND(F4716&lt;&gt;"",E4716&lt;&gt;""),DATEVALUE(F4716)-DATEVALUE(E4716),"")</f>
        <v>8</v>
      </c>
      <c r="L4716" s="4" t="n">
        <f aca="false">H4716*(1-I4716/100)</f>
        <v>11581.5925</v>
      </c>
      <c r="M4716" s="4" t="n">
        <f aca="false">H4716*CALCULATIONS!$B$2</f>
        <v>7314.69</v>
      </c>
      <c r="N4716" s="4" t="n">
        <f aca="false">IF(J4716="Yes",H4716*CALCULATIONS!$B$3,0)</f>
        <v>0</v>
      </c>
      <c r="O4716" s="4" t="n">
        <f aca="false">L4716-M4716-N4716</f>
        <v>4266.9025</v>
      </c>
      <c r="P4716" s="16" t="n">
        <f aca="false">IF(L4716&gt;0,O4716/L4716,"")</f>
        <v>0.368421052631579</v>
      </c>
    </row>
    <row r="4717" customFormat="false" ht="15" hidden="false" customHeight="false" outlineLevel="0" collapsed="false">
      <c r="A4717" s="2" t="str">
        <f aca="false">RAW_DATA!A4713</f>
        <v>ORD-104712</v>
      </c>
      <c r="B4717" s="2" t="str">
        <f aca="false">RAW_DATA!B4713</f>
        <v>CUST-7001</v>
      </c>
      <c r="C4717" s="2" t="str">
        <f aca="false">RAW_DATA!C4713</f>
        <v>Men</v>
      </c>
      <c r="D4717" s="2" t="str">
        <f aca="false">RAW_DATA!D4713</f>
        <v>MEN-POLO-001</v>
      </c>
      <c r="E4717" s="14" t="str">
        <f aca="false">RAW_DATA!E4713</f>
        <v>2024-05-30</v>
      </c>
      <c r="F4717" s="14" t="str">
        <f aca="false">RAW_DATA!F4713</f>
        <v>2024-06-05</v>
      </c>
      <c r="G4717" s="2" t="str">
        <f aca="false">RAW_DATA!G4713</f>
        <v>Madhesh</v>
      </c>
      <c r="H4717" s="4" t="n">
        <f aca="false">RAW_DATA!H4713</f>
        <v>814.68</v>
      </c>
      <c r="I4717" s="5" t="n">
        <f aca="false">RAW_DATA!I4713</f>
        <v>15</v>
      </c>
      <c r="J4717" s="2" t="str">
        <f aca="false">RAW_DATA!J4713</f>
        <v>No</v>
      </c>
      <c r="K4717" s="15" t="n">
        <f aca="false">IF(AND(F4717&lt;&gt;"",E4717&lt;&gt;""),DATEVALUE(F4717)-DATEVALUE(E4717),"")</f>
        <v>6</v>
      </c>
      <c r="L4717" s="4" t="n">
        <f aca="false">H4717*(1-I4717/100)</f>
        <v>692.478</v>
      </c>
      <c r="M4717" s="4" t="n">
        <f aca="false">H4717*CALCULATIONS!$B$2</f>
        <v>488.808</v>
      </c>
      <c r="N4717" s="4" t="n">
        <f aca="false">IF(J4717="Yes",H4717*CALCULATIONS!$B$3,0)</f>
        <v>0</v>
      </c>
      <c r="O4717" s="4" t="n">
        <f aca="false">L4717-M4717-N4717</f>
        <v>203.67</v>
      </c>
      <c r="P4717" s="16" t="n">
        <f aca="false">IF(L4717&gt;0,O4717/L4717,"")</f>
        <v>0.294117647058824</v>
      </c>
    </row>
    <row r="4718" customFormat="false" ht="15" hidden="false" customHeight="false" outlineLevel="0" collapsed="false">
      <c r="A4718" s="2" t="str">
        <f aca="false">RAW_DATA!A4714</f>
        <v>ORD-104713</v>
      </c>
      <c r="B4718" s="2" t="str">
        <f aca="false">RAW_DATA!B4714</f>
        <v>CUST-9165</v>
      </c>
      <c r="C4718" s="2" t="str">
        <f aca="false">RAW_DATA!C4714</f>
        <v>Kids</v>
      </c>
      <c r="D4718" s="2" t="str">
        <f aca="false">RAW_DATA!D4714</f>
        <v>KID-HOODIE-001</v>
      </c>
      <c r="E4718" s="14" t="str">
        <f aca="false">RAW_DATA!E4714</f>
        <v>2024-10-23</v>
      </c>
      <c r="F4718" s="14" t="str">
        <f aca="false">RAW_DATA!F4714</f>
        <v>2024-10-24</v>
      </c>
      <c r="G4718" s="2" t="str">
        <f aca="false">RAW_DATA!G4714</f>
        <v>Madhesh</v>
      </c>
      <c r="H4718" s="4" t="n">
        <f aca="false">RAW_DATA!H4714</f>
        <v>10132.24</v>
      </c>
      <c r="I4718" s="5" t="n">
        <f aca="false">RAW_DATA!I4714</f>
        <v>0</v>
      </c>
      <c r="J4718" s="2" t="str">
        <f aca="false">RAW_DATA!J4714</f>
        <v>No</v>
      </c>
      <c r="K4718" s="15" t="n">
        <f aca="false">IF(AND(F4718&lt;&gt;"",E4718&lt;&gt;""),DATEVALUE(F4718)-DATEVALUE(E4718),"")</f>
        <v>1</v>
      </c>
      <c r="L4718" s="4" t="n">
        <f aca="false">H4718*(1-I4718/100)</f>
        <v>10132.24</v>
      </c>
      <c r="M4718" s="4" t="n">
        <f aca="false">H4718*CALCULATIONS!$B$2</f>
        <v>6079.344</v>
      </c>
      <c r="N4718" s="4" t="n">
        <f aca="false">IF(J4718="Yes",H4718*CALCULATIONS!$B$3,0)</f>
        <v>0</v>
      </c>
      <c r="O4718" s="4" t="n">
        <f aca="false">L4718-M4718-N4718</f>
        <v>4052.896</v>
      </c>
      <c r="P4718" s="16" t="n">
        <f aca="false">IF(L4718&gt;0,O4718/L4718,"")</f>
        <v>0.4</v>
      </c>
    </row>
    <row r="4719" customFormat="false" ht="15" hidden="false" customHeight="false" outlineLevel="0" collapsed="false">
      <c r="A4719" s="2" t="str">
        <f aca="false">RAW_DATA!A4715</f>
        <v>ORD-104714</v>
      </c>
      <c r="B4719" s="2" t="str">
        <f aca="false">RAW_DATA!B4715</f>
        <v>CUST-9080</v>
      </c>
      <c r="C4719" s="2" t="str">
        <f aca="false">RAW_DATA!C4715</f>
        <v>Men</v>
      </c>
      <c r="D4719" s="2" t="str">
        <f aca="false">RAW_DATA!D4715</f>
        <v>MEN-JEANS-001</v>
      </c>
      <c r="E4719" s="14" t="str">
        <f aca="false">RAW_DATA!E4715</f>
        <v>2024-11-15</v>
      </c>
      <c r="F4719" s="14" t="str">
        <f aca="false">RAW_DATA!F4715</f>
        <v>2024-11-27</v>
      </c>
      <c r="G4719" s="2" t="str">
        <f aca="false">RAW_DATA!G4715</f>
        <v>Bagmati</v>
      </c>
      <c r="H4719" s="4" t="n">
        <f aca="false">RAW_DATA!H4715</f>
        <v>13024.28</v>
      </c>
      <c r="I4719" s="5" t="n">
        <f aca="false">RAW_DATA!I4715</f>
        <v>15</v>
      </c>
      <c r="J4719" s="2" t="str">
        <f aca="false">RAW_DATA!J4715</f>
        <v>No</v>
      </c>
      <c r="K4719" s="15" t="n">
        <f aca="false">IF(AND(F4719&lt;&gt;"",E4719&lt;&gt;""),DATEVALUE(F4719)-DATEVALUE(E4719),"")</f>
        <v>12</v>
      </c>
      <c r="L4719" s="4" t="n">
        <f aca="false">H4719*(1-I4719/100)</f>
        <v>11070.638</v>
      </c>
      <c r="M4719" s="4" t="n">
        <f aca="false">H4719*CALCULATIONS!$B$2</f>
        <v>7814.568</v>
      </c>
      <c r="N4719" s="4" t="n">
        <f aca="false">IF(J4719="Yes",H4719*CALCULATIONS!$B$3,0)</f>
        <v>0</v>
      </c>
      <c r="O4719" s="4" t="n">
        <f aca="false">L4719-M4719-N4719</f>
        <v>3256.07</v>
      </c>
      <c r="P4719" s="16" t="n">
        <f aca="false">IF(L4719&gt;0,O4719/L4719,"")</f>
        <v>0.294117647058824</v>
      </c>
    </row>
    <row r="4720" customFormat="false" ht="15" hidden="false" customHeight="false" outlineLevel="0" collapsed="false">
      <c r="A4720" s="2" t="str">
        <f aca="false">RAW_DATA!A4716</f>
        <v>ORD-104715</v>
      </c>
      <c r="B4720" s="2" t="str">
        <f aca="false">RAW_DATA!B4716</f>
        <v>CUST-9586</v>
      </c>
      <c r="C4720" s="2" t="str">
        <f aca="false">RAW_DATA!C4716</f>
        <v>Women</v>
      </c>
      <c r="D4720" s="2" t="str">
        <f aca="false">RAW_DATA!D4716</f>
        <v>WOM-BLOUSE-001</v>
      </c>
      <c r="E4720" s="14" t="str">
        <f aca="false">RAW_DATA!E4716</f>
        <v>2024-08-25</v>
      </c>
      <c r="F4720" s="14" t="str">
        <f aca="false">RAW_DATA!F4716</f>
        <v>2024-09-07</v>
      </c>
      <c r="G4720" s="2" t="str">
        <f aca="false">RAW_DATA!G4716</f>
        <v>Bagmati</v>
      </c>
      <c r="H4720" s="4" t="n">
        <f aca="false">RAW_DATA!H4716</f>
        <v>5080.67</v>
      </c>
      <c r="I4720" s="5" t="n">
        <f aca="false">RAW_DATA!I4716</f>
        <v>0</v>
      </c>
      <c r="J4720" s="2" t="str">
        <f aca="false">RAW_DATA!J4716</f>
        <v>No</v>
      </c>
      <c r="K4720" s="15" t="n">
        <f aca="false">IF(AND(F4720&lt;&gt;"",E4720&lt;&gt;""),DATEVALUE(F4720)-DATEVALUE(E4720),"")</f>
        <v>13</v>
      </c>
      <c r="L4720" s="4" t="n">
        <f aca="false">H4720*(1-I4720/100)</f>
        <v>5080.67</v>
      </c>
      <c r="M4720" s="4" t="n">
        <f aca="false">H4720*CALCULATIONS!$B$2</f>
        <v>3048.402</v>
      </c>
      <c r="N4720" s="4" t="n">
        <f aca="false">IF(J4720="Yes",H4720*CALCULATIONS!$B$3,0)</f>
        <v>0</v>
      </c>
      <c r="O4720" s="4" t="n">
        <f aca="false">L4720-M4720-N4720</f>
        <v>2032.268</v>
      </c>
      <c r="P4720" s="16" t="n">
        <f aca="false">IF(L4720&gt;0,O4720/L4720,"")</f>
        <v>0.4</v>
      </c>
    </row>
    <row r="4721" customFormat="false" ht="15" hidden="false" customHeight="false" outlineLevel="0" collapsed="false">
      <c r="A4721" s="2" t="str">
        <f aca="false">RAW_DATA!A4717</f>
        <v>ORD-104716</v>
      </c>
      <c r="B4721" s="2" t="str">
        <f aca="false">RAW_DATA!B4717</f>
        <v>CUST-6197</v>
      </c>
      <c r="C4721" s="2" t="str">
        <f aca="false">RAW_DATA!C4717</f>
        <v>Women</v>
      </c>
      <c r="D4721" s="2" t="str">
        <f aca="false">RAW_DATA!D4717</f>
        <v>WOM-SAREE-001</v>
      </c>
      <c r="E4721" s="14" t="str">
        <f aca="false">RAW_DATA!E4717</f>
        <v>2024-05-07</v>
      </c>
      <c r="F4721" s="14" t="str">
        <f aca="false">RAW_DATA!F4717</f>
        <v>2024-05-09</v>
      </c>
      <c r="G4721" s="2" t="str">
        <f aca="false">RAW_DATA!G4717</f>
        <v>Madhesh</v>
      </c>
      <c r="H4721" s="4" t="n">
        <f aca="false">RAW_DATA!H4717</f>
        <v>8530.65</v>
      </c>
      <c r="I4721" s="5" t="n">
        <f aca="false">RAW_DATA!I4717</f>
        <v>25</v>
      </c>
      <c r="J4721" s="2" t="str">
        <f aca="false">RAW_DATA!J4717</f>
        <v>No</v>
      </c>
      <c r="K4721" s="15" t="n">
        <f aca="false">IF(AND(F4721&lt;&gt;"",E4721&lt;&gt;""),DATEVALUE(F4721)-DATEVALUE(E4721),"")</f>
        <v>2</v>
      </c>
      <c r="L4721" s="4" t="n">
        <f aca="false">H4721*(1-I4721/100)</f>
        <v>6397.9875</v>
      </c>
      <c r="M4721" s="4" t="n">
        <f aca="false">H4721*CALCULATIONS!$B$2</f>
        <v>5118.39</v>
      </c>
      <c r="N4721" s="4" t="n">
        <f aca="false">IF(J4721="Yes",H4721*CALCULATIONS!$B$3,0)</f>
        <v>0</v>
      </c>
      <c r="O4721" s="4" t="n">
        <f aca="false">L4721-M4721-N4721</f>
        <v>1279.5975</v>
      </c>
      <c r="P4721" s="16" t="n">
        <f aca="false">IF(L4721&gt;0,O4721/L4721,"")</f>
        <v>0.2</v>
      </c>
    </row>
    <row r="4722" customFormat="false" ht="15" hidden="false" customHeight="false" outlineLevel="0" collapsed="false">
      <c r="A4722" s="2" t="str">
        <f aca="false">RAW_DATA!A4718</f>
        <v>ORD-104717</v>
      </c>
      <c r="B4722" s="2" t="str">
        <f aca="false">RAW_DATA!B4718</f>
        <v>CUST-9204</v>
      </c>
      <c r="C4722" s="2" t="str">
        <f aca="false">RAW_DATA!C4718</f>
        <v>Kids</v>
      </c>
      <c r="D4722" s="2" t="str">
        <f aca="false">RAW_DATA!D4718</f>
        <v>KID-FROCK-001</v>
      </c>
      <c r="E4722" s="14" t="str">
        <f aca="false">RAW_DATA!E4718</f>
        <v>2024-05-14</v>
      </c>
      <c r="F4722" s="14" t="str">
        <f aca="false">RAW_DATA!F4718</f>
        <v>2024-05-16</v>
      </c>
      <c r="G4722" s="2" t="str">
        <f aca="false">RAW_DATA!G4718</f>
        <v>Bagmati</v>
      </c>
      <c r="H4722" s="4" t="n">
        <f aca="false">RAW_DATA!H4718</f>
        <v>2855.99</v>
      </c>
      <c r="I4722" s="5" t="n">
        <f aca="false">RAW_DATA!I4718</f>
        <v>10</v>
      </c>
      <c r="J4722" s="2" t="str">
        <f aca="false">RAW_DATA!J4718</f>
        <v>No</v>
      </c>
      <c r="K4722" s="15" t="n">
        <f aca="false">IF(AND(F4722&lt;&gt;"",E4722&lt;&gt;""),DATEVALUE(F4722)-DATEVALUE(E4722),"")</f>
        <v>2</v>
      </c>
      <c r="L4722" s="4" t="n">
        <f aca="false">H4722*(1-I4722/100)</f>
        <v>2570.391</v>
      </c>
      <c r="M4722" s="4" t="n">
        <f aca="false">H4722*CALCULATIONS!$B$2</f>
        <v>1713.594</v>
      </c>
      <c r="N4722" s="4" t="n">
        <f aca="false">IF(J4722="Yes",H4722*CALCULATIONS!$B$3,0)</f>
        <v>0</v>
      </c>
      <c r="O4722" s="4" t="n">
        <f aca="false">L4722-M4722-N4722</f>
        <v>856.797</v>
      </c>
      <c r="P4722" s="16" t="n">
        <f aca="false">IF(L4722&gt;0,O4722/L4722,"")</f>
        <v>0.333333333333333</v>
      </c>
    </row>
    <row r="4723" customFormat="false" ht="15" hidden="false" customHeight="false" outlineLevel="0" collapsed="false">
      <c r="A4723" s="2" t="str">
        <f aca="false">RAW_DATA!A4719</f>
        <v>ORD-104718</v>
      </c>
      <c r="B4723" s="2" t="str">
        <f aca="false">RAW_DATA!B4719</f>
        <v>CUST-8269</v>
      </c>
      <c r="C4723" s="2" t="str">
        <f aca="false">RAW_DATA!C4719</f>
        <v>Men</v>
      </c>
      <c r="D4723" s="2" t="str">
        <f aca="false">RAW_DATA!D4719</f>
        <v>MEN-SUIT-001</v>
      </c>
      <c r="E4723" s="14" t="str">
        <f aca="false">RAW_DATA!E4719</f>
        <v>2024-02-08</v>
      </c>
      <c r="F4723" s="14" t="str">
        <f aca="false">RAW_DATA!F4719</f>
        <v>2024-02-19</v>
      </c>
      <c r="G4723" s="2" t="str">
        <f aca="false">RAW_DATA!G4719</f>
        <v>Karnali</v>
      </c>
      <c r="H4723" s="4" t="n">
        <f aca="false">RAW_DATA!H4719</f>
        <v>6874.21</v>
      </c>
      <c r="I4723" s="5" t="n">
        <f aca="false">RAW_DATA!I4719</f>
        <v>15</v>
      </c>
      <c r="J4723" s="2" t="str">
        <f aca="false">RAW_DATA!J4719</f>
        <v>No</v>
      </c>
      <c r="K4723" s="15" t="n">
        <f aca="false">IF(AND(F4723&lt;&gt;"",E4723&lt;&gt;""),DATEVALUE(F4723)-DATEVALUE(E4723),"")</f>
        <v>11</v>
      </c>
      <c r="L4723" s="4" t="n">
        <f aca="false">H4723*(1-I4723/100)</f>
        <v>5843.0785</v>
      </c>
      <c r="M4723" s="4" t="n">
        <f aca="false">H4723*CALCULATIONS!$B$2</f>
        <v>4124.526</v>
      </c>
      <c r="N4723" s="4" t="n">
        <f aca="false">IF(J4723="Yes",H4723*CALCULATIONS!$B$3,0)</f>
        <v>0</v>
      </c>
      <c r="O4723" s="4" t="n">
        <f aca="false">L4723-M4723-N4723</f>
        <v>1718.5525</v>
      </c>
      <c r="P4723" s="16" t="n">
        <f aca="false">IF(L4723&gt;0,O4723/L4723,"")</f>
        <v>0.294117647058824</v>
      </c>
    </row>
    <row r="4724" customFormat="false" ht="15" hidden="false" customHeight="false" outlineLevel="0" collapsed="false">
      <c r="A4724" s="2" t="str">
        <f aca="false">RAW_DATA!A4720</f>
        <v>ORD-104719</v>
      </c>
      <c r="B4724" s="2" t="str">
        <f aca="false">RAW_DATA!B4720</f>
        <v>CUST-7715</v>
      </c>
      <c r="C4724" s="2" t="str">
        <f aca="false">RAW_DATA!C4720</f>
        <v>Men</v>
      </c>
      <c r="D4724" s="2" t="str">
        <f aca="false">RAW_DATA!D4720</f>
        <v>MEN-TSHIRT-001</v>
      </c>
      <c r="E4724" s="14" t="str">
        <f aca="false">RAW_DATA!E4720</f>
        <v>2024-10-20</v>
      </c>
      <c r="F4724" s="14" t="str">
        <f aca="false">RAW_DATA!F4720</f>
        <v>2024-10-31</v>
      </c>
      <c r="G4724" s="2" t="str">
        <f aca="false">RAW_DATA!G4720</f>
        <v>Karnali</v>
      </c>
      <c r="H4724" s="4" t="n">
        <f aca="false">RAW_DATA!H4720</f>
        <v>4323.62</v>
      </c>
      <c r="I4724" s="5" t="n">
        <f aca="false">RAW_DATA!I4720</f>
        <v>25</v>
      </c>
      <c r="J4724" s="2" t="str">
        <f aca="false">RAW_DATA!J4720</f>
        <v>Yes</v>
      </c>
      <c r="K4724" s="15" t="n">
        <f aca="false">IF(AND(F4724&lt;&gt;"",E4724&lt;&gt;""),DATEVALUE(F4724)-DATEVALUE(E4724),"")</f>
        <v>11</v>
      </c>
      <c r="L4724" s="4" t="n">
        <f aca="false">H4724*(1-I4724/100)</f>
        <v>3242.715</v>
      </c>
      <c r="M4724" s="4" t="n">
        <f aca="false">H4724*CALCULATIONS!$B$2</f>
        <v>2594.172</v>
      </c>
      <c r="N4724" s="4" t="n">
        <f aca="false">IF(J4724="Yes",H4724*CALCULATIONS!$B$3,0)</f>
        <v>864.724</v>
      </c>
      <c r="O4724" s="4" t="n">
        <f aca="false">L4724-M4724-N4724</f>
        <v>-216.181</v>
      </c>
      <c r="P4724" s="16" t="n">
        <f aca="false">IF(L4724&gt;0,O4724/L4724,"")</f>
        <v>-0.0666666666666666</v>
      </c>
    </row>
    <row r="4725" customFormat="false" ht="15" hidden="false" customHeight="false" outlineLevel="0" collapsed="false">
      <c r="A4725" s="2" t="str">
        <f aca="false">RAW_DATA!A4721</f>
        <v>ORD-104720</v>
      </c>
      <c r="B4725" s="2" t="str">
        <f aca="false">RAW_DATA!B4721</f>
        <v>CUST-1080</v>
      </c>
      <c r="C4725" s="2" t="str">
        <f aca="false">RAW_DATA!C4721</f>
        <v>Women</v>
      </c>
      <c r="D4725" s="2" t="str">
        <f aca="false">RAW_DATA!D4721</f>
        <v>WOM-BLOUSE-001</v>
      </c>
      <c r="E4725" s="14" t="str">
        <f aca="false">RAW_DATA!E4721</f>
        <v>2024-10-04</v>
      </c>
      <c r="F4725" s="14" t="str">
        <f aca="false">RAW_DATA!F4721</f>
        <v>2024-10-09</v>
      </c>
      <c r="G4725" s="2" t="str">
        <f aca="false">RAW_DATA!G4721</f>
        <v>Madhesh</v>
      </c>
      <c r="H4725" s="4" t="n">
        <f aca="false">RAW_DATA!H4721</f>
        <v>9992.48</v>
      </c>
      <c r="I4725" s="5" t="n">
        <f aca="false">RAW_DATA!I4721</f>
        <v>10</v>
      </c>
      <c r="J4725" s="2" t="str">
        <f aca="false">RAW_DATA!J4721</f>
        <v>No</v>
      </c>
      <c r="K4725" s="15" t="n">
        <f aca="false">IF(AND(F4725&lt;&gt;"",E4725&lt;&gt;""),DATEVALUE(F4725)-DATEVALUE(E4725),"")</f>
        <v>5</v>
      </c>
      <c r="L4725" s="4" t="n">
        <f aca="false">H4725*(1-I4725/100)</f>
        <v>8993.232</v>
      </c>
      <c r="M4725" s="4" t="n">
        <f aca="false">H4725*CALCULATIONS!$B$2</f>
        <v>5995.488</v>
      </c>
      <c r="N4725" s="4" t="n">
        <f aca="false">IF(J4725="Yes",H4725*CALCULATIONS!$B$3,0)</f>
        <v>0</v>
      </c>
      <c r="O4725" s="4" t="n">
        <f aca="false">L4725-M4725-N4725</f>
        <v>2997.744</v>
      </c>
      <c r="P4725" s="16" t="n">
        <f aca="false">IF(L4725&gt;0,O4725/L4725,"")</f>
        <v>0.333333333333333</v>
      </c>
    </row>
    <row r="4726" customFormat="false" ht="15" hidden="false" customHeight="false" outlineLevel="0" collapsed="false">
      <c r="A4726" s="2" t="str">
        <f aca="false">RAW_DATA!A4722</f>
        <v>ORD-104721</v>
      </c>
      <c r="B4726" s="2" t="str">
        <f aca="false">RAW_DATA!B4722</f>
        <v>CUST-2463</v>
      </c>
      <c r="C4726" s="2" t="str">
        <f aca="false">RAW_DATA!C4722</f>
        <v>Men</v>
      </c>
      <c r="D4726" s="2" t="str">
        <f aca="false">RAW_DATA!D4722</f>
        <v>MEN-SHIRT-001</v>
      </c>
      <c r="E4726" s="14" t="str">
        <f aca="false">RAW_DATA!E4722</f>
        <v>2024-02-16</v>
      </c>
      <c r="F4726" s="14" t="str">
        <f aca="false">RAW_DATA!F4722</f>
        <v>2024-02-28</v>
      </c>
      <c r="G4726" s="2" t="str">
        <f aca="false">RAW_DATA!G4722</f>
        <v>Karnali</v>
      </c>
      <c r="H4726" s="4" t="n">
        <f aca="false">RAW_DATA!H4722</f>
        <v>14716.88</v>
      </c>
      <c r="I4726" s="5" t="n">
        <f aca="false">RAW_DATA!I4722</f>
        <v>25</v>
      </c>
      <c r="J4726" s="2" t="str">
        <f aca="false">RAW_DATA!J4722</f>
        <v>No</v>
      </c>
      <c r="K4726" s="15" t="n">
        <f aca="false">IF(AND(F4726&lt;&gt;"",E4726&lt;&gt;""),DATEVALUE(F4726)-DATEVALUE(E4726),"")</f>
        <v>12</v>
      </c>
      <c r="L4726" s="4" t="n">
        <f aca="false">H4726*(1-I4726/100)</f>
        <v>11037.66</v>
      </c>
      <c r="M4726" s="4" t="n">
        <f aca="false">H4726*CALCULATIONS!$B$2</f>
        <v>8830.128</v>
      </c>
      <c r="N4726" s="4" t="n">
        <f aca="false">IF(J4726="Yes",H4726*CALCULATIONS!$B$3,0)</f>
        <v>0</v>
      </c>
      <c r="O4726" s="4" t="n">
        <f aca="false">L4726-M4726-N4726</f>
        <v>2207.532</v>
      </c>
      <c r="P4726" s="16" t="n">
        <f aca="false">IF(L4726&gt;0,O4726/L4726,"")</f>
        <v>0.2</v>
      </c>
    </row>
    <row r="4727" customFormat="false" ht="15" hidden="false" customHeight="false" outlineLevel="0" collapsed="false">
      <c r="A4727" s="2" t="str">
        <f aca="false">RAW_DATA!A4723</f>
        <v>ORD-104722</v>
      </c>
      <c r="B4727" s="2" t="str">
        <f aca="false">RAW_DATA!B4723</f>
        <v>CUST-4493</v>
      </c>
      <c r="C4727" s="2" t="str">
        <f aca="false">RAW_DATA!C4723</f>
        <v>Women</v>
      </c>
      <c r="D4727" s="2" t="str">
        <f aca="false">RAW_DATA!D4723</f>
        <v>WOM-LEHENGA-001</v>
      </c>
      <c r="E4727" s="14" t="str">
        <f aca="false">RAW_DATA!E4723</f>
        <v>2024-02-28</v>
      </c>
      <c r="F4727" s="14" t="str">
        <f aca="false">RAW_DATA!F4723</f>
        <v>2024-03-01</v>
      </c>
      <c r="G4727" s="2" t="str">
        <f aca="false">RAW_DATA!G4723</f>
        <v>Bagmati</v>
      </c>
      <c r="H4727" s="4" t="n">
        <f aca="false">RAW_DATA!H4723</f>
        <v>13214.15</v>
      </c>
      <c r="I4727" s="5" t="n">
        <f aca="false">RAW_DATA!I4723</f>
        <v>25</v>
      </c>
      <c r="J4727" s="2" t="str">
        <f aca="false">RAW_DATA!J4723</f>
        <v>Yes</v>
      </c>
      <c r="K4727" s="15" t="n">
        <f aca="false">IF(AND(F4727&lt;&gt;"",E4727&lt;&gt;""),DATEVALUE(F4727)-DATEVALUE(E4727),"")</f>
        <v>2</v>
      </c>
      <c r="L4727" s="4" t="n">
        <f aca="false">H4727*(1-I4727/100)</f>
        <v>9910.6125</v>
      </c>
      <c r="M4727" s="4" t="n">
        <f aca="false">H4727*CALCULATIONS!$B$2</f>
        <v>7928.49</v>
      </c>
      <c r="N4727" s="4" t="n">
        <f aca="false">IF(J4727="Yes",H4727*CALCULATIONS!$B$3,0)</f>
        <v>2642.83</v>
      </c>
      <c r="O4727" s="4" t="n">
        <f aca="false">L4727-M4727-N4727</f>
        <v>-660.7075</v>
      </c>
      <c r="P4727" s="16" t="n">
        <f aca="false">IF(L4727&gt;0,O4727/L4727,"")</f>
        <v>-0.0666666666666667</v>
      </c>
    </row>
    <row r="4728" customFormat="false" ht="15" hidden="false" customHeight="false" outlineLevel="0" collapsed="false">
      <c r="A4728" s="2" t="str">
        <f aca="false">RAW_DATA!A4724</f>
        <v>ORD-104723</v>
      </c>
      <c r="B4728" s="2" t="str">
        <f aca="false">RAW_DATA!B4724</f>
        <v>CUST-5004</v>
      </c>
      <c r="C4728" s="2" t="str">
        <f aca="false">RAW_DATA!C4724</f>
        <v>Women</v>
      </c>
      <c r="D4728" s="2" t="str">
        <f aca="false">RAW_DATA!D4724</f>
        <v>WOM-SAREE-001</v>
      </c>
      <c r="E4728" s="14" t="str">
        <f aca="false">RAW_DATA!E4724</f>
        <v>2024-11-28</v>
      </c>
      <c r="F4728" s="14" t="str">
        <f aca="false">RAW_DATA!F4724</f>
        <v>2024-11-30</v>
      </c>
      <c r="G4728" s="2" t="str">
        <f aca="false">RAW_DATA!G4724</f>
        <v>Lumbini</v>
      </c>
      <c r="H4728" s="4" t="n">
        <f aca="false">RAW_DATA!H4724</f>
        <v>9656.25</v>
      </c>
      <c r="I4728" s="5" t="n">
        <f aca="false">RAW_DATA!I4724</f>
        <v>20</v>
      </c>
      <c r="J4728" s="2" t="str">
        <f aca="false">RAW_DATA!J4724</f>
        <v>Yes</v>
      </c>
      <c r="K4728" s="15" t="n">
        <f aca="false">IF(AND(F4728&lt;&gt;"",E4728&lt;&gt;""),DATEVALUE(F4728)-DATEVALUE(E4728),"")</f>
        <v>2</v>
      </c>
      <c r="L4728" s="4" t="n">
        <f aca="false">H4728*(1-I4728/100)</f>
        <v>7725</v>
      </c>
      <c r="M4728" s="4" t="n">
        <f aca="false">H4728*CALCULATIONS!$B$2</f>
        <v>5793.75</v>
      </c>
      <c r="N4728" s="4" t="n">
        <f aca="false">IF(J4728="Yes",H4728*CALCULATIONS!$B$3,0)</f>
        <v>1931.25</v>
      </c>
      <c r="O4728" s="4" t="n">
        <f aca="false">L4728-M4728-N4728</f>
        <v>0</v>
      </c>
      <c r="P4728" s="16" t="n">
        <f aca="false">IF(L4728&gt;0,O4728/L4728,"")</f>
        <v>0</v>
      </c>
    </row>
    <row r="4729" customFormat="false" ht="15" hidden="false" customHeight="false" outlineLevel="0" collapsed="false">
      <c r="A4729" s="2" t="str">
        <f aca="false">RAW_DATA!A4725</f>
        <v>ORD-104724</v>
      </c>
      <c r="B4729" s="2" t="str">
        <f aca="false">RAW_DATA!B4725</f>
        <v>CUST-2045</v>
      </c>
      <c r="C4729" s="2" t="str">
        <f aca="false">RAW_DATA!C4725</f>
        <v>Kids</v>
      </c>
      <c r="D4729" s="2" t="str">
        <f aca="false">RAW_DATA!D4725</f>
        <v>KID-HOODIE-001</v>
      </c>
      <c r="E4729" s="14" t="str">
        <f aca="false">RAW_DATA!E4725</f>
        <v>2024-08-04</v>
      </c>
      <c r="F4729" s="14" t="str">
        <f aca="false">RAW_DATA!F4725</f>
        <v>2024-08-08</v>
      </c>
      <c r="G4729" s="2" t="str">
        <f aca="false">RAW_DATA!G4725</f>
        <v>Gandaki</v>
      </c>
      <c r="H4729" s="4" t="n">
        <f aca="false">RAW_DATA!H4725</f>
        <v>14347.77</v>
      </c>
      <c r="I4729" s="5" t="n">
        <f aca="false">RAW_DATA!I4725</f>
        <v>10</v>
      </c>
      <c r="J4729" s="2" t="str">
        <f aca="false">RAW_DATA!J4725</f>
        <v>Yes</v>
      </c>
      <c r="K4729" s="15" t="n">
        <f aca="false">IF(AND(F4729&lt;&gt;"",E4729&lt;&gt;""),DATEVALUE(F4729)-DATEVALUE(E4729),"")</f>
        <v>4</v>
      </c>
      <c r="L4729" s="4" t="n">
        <f aca="false">H4729*(1-I4729/100)</f>
        <v>12912.993</v>
      </c>
      <c r="M4729" s="4" t="n">
        <f aca="false">H4729*CALCULATIONS!$B$2</f>
        <v>8608.662</v>
      </c>
      <c r="N4729" s="4" t="n">
        <f aca="false">IF(J4729="Yes",H4729*CALCULATIONS!$B$3,0)</f>
        <v>2869.554</v>
      </c>
      <c r="O4729" s="4" t="n">
        <f aca="false">L4729-M4729-N4729</f>
        <v>1434.777</v>
      </c>
      <c r="P4729" s="16" t="n">
        <f aca="false">IF(L4729&gt;0,O4729/L4729,"")</f>
        <v>0.111111111111111</v>
      </c>
    </row>
    <row r="4730" customFormat="false" ht="15" hidden="false" customHeight="false" outlineLevel="0" collapsed="false">
      <c r="A4730" s="2" t="str">
        <f aca="false">RAW_DATA!A4726</f>
        <v>ORD-104725</v>
      </c>
      <c r="B4730" s="2" t="str">
        <f aca="false">RAW_DATA!B4726</f>
        <v>CUST-3433</v>
      </c>
      <c r="C4730" s="2" t="str">
        <f aca="false">RAW_DATA!C4726</f>
        <v>Women</v>
      </c>
      <c r="D4730" s="2" t="str">
        <f aca="false">RAW_DATA!D4726</f>
        <v>WOM-BLOUSE-001</v>
      </c>
      <c r="E4730" s="14" t="str">
        <f aca="false">RAW_DATA!E4726</f>
        <v>2024-01-30</v>
      </c>
      <c r="F4730" s="14" t="str">
        <f aca="false">RAW_DATA!F4726</f>
        <v>2024-02-06</v>
      </c>
      <c r="G4730" s="2" t="str">
        <f aca="false">RAW_DATA!G4726</f>
        <v>Bagmati</v>
      </c>
      <c r="H4730" s="4" t="n">
        <f aca="false">RAW_DATA!H4726</f>
        <v>11826.62</v>
      </c>
      <c r="I4730" s="5" t="n">
        <f aca="false">RAW_DATA!I4726</f>
        <v>5</v>
      </c>
      <c r="J4730" s="2" t="str">
        <f aca="false">RAW_DATA!J4726</f>
        <v>No</v>
      </c>
      <c r="K4730" s="15" t="n">
        <f aca="false">IF(AND(F4730&lt;&gt;"",E4730&lt;&gt;""),DATEVALUE(F4730)-DATEVALUE(E4730),"")</f>
        <v>7</v>
      </c>
      <c r="L4730" s="4" t="n">
        <f aca="false">H4730*(1-I4730/100)</f>
        <v>11235.289</v>
      </c>
      <c r="M4730" s="4" t="n">
        <f aca="false">H4730*CALCULATIONS!$B$2</f>
        <v>7095.972</v>
      </c>
      <c r="N4730" s="4" t="n">
        <f aca="false">IF(J4730="Yes",H4730*CALCULATIONS!$B$3,0)</f>
        <v>0</v>
      </c>
      <c r="O4730" s="4" t="n">
        <f aca="false">L4730-M4730-N4730</f>
        <v>4139.317</v>
      </c>
      <c r="P4730" s="16" t="n">
        <f aca="false">IF(L4730&gt;0,O4730/L4730,"")</f>
        <v>0.368421052631579</v>
      </c>
    </row>
    <row r="4731" customFormat="false" ht="15" hidden="false" customHeight="false" outlineLevel="0" collapsed="false">
      <c r="A4731" s="2" t="str">
        <f aca="false">RAW_DATA!A4727</f>
        <v>ORD-104726</v>
      </c>
      <c r="B4731" s="2" t="str">
        <f aca="false">RAW_DATA!B4727</f>
        <v>CUST-2142</v>
      </c>
      <c r="C4731" s="2" t="str">
        <f aca="false">RAW_DATA!C4727</f>
        <v>Kids</v>
      </c>
      <c r="D4731" s="2" t="str">
        <f aca="false">RAW_DATA!D4727</f>
        <v>KID-FROCK-001</v>
      </c>
      <c r="E4731" s="14" t="str">
        <f aca="false">RAW_DATA!E4727</f>
        <v>2024-05-18</v>
      </c>
      <c r="F4731" s="14" t="str">
        <f aca="false">RAW_DATA!F4727</f>
        <v>2024-05-26</v>
      </c>
      <c r="G4731" s="2" t="str">
        <f aca="false">RAW_DATA!G4727</f>
        <v>Bagmati</v>
      </c>
      <c r="H4731" s="4" t="n">
        <f aca="false">RAW_DATA!H4727</f>
        <v>4562.32</v>
      </c>
      <c r="I4731" s="5" t="n">
        <f aca="false">RAW_DATA!I4727</f>
        <v>30</v>
      </c>
      <c r="J4731" s="2" t="str">
        <f aca="false">RAW_DATA!J4727</f>
        <v>Yes</v>
      </c>
      <c r="K4731" s="15" t="n">
        <f aca="false">IF(AND(F4731&lt;&gt;"",E4731&lt;&gt;""),DATEVALUE(F4731)-DATEVALUE(E4731),"")</f>
        <v>8</v>
      </c>
      <c r="L4731" s="4" t="n">
        <f aca="false">H4731*(1-I4731/100)</f>
        <v>3193.624</v>
      </c>
      <c r="M4731" s="4" t="n">
        <f aca="false">H4731*CALCULATIONS!$B$2</f>
        <v>2737.392</v>
      </c>
      <c r="N4731" s="4" t="n">
        <f aca="false">IF(J4731="Yes",H4731*CALCULATIONS!$B$3,0)</f>
        <v>912.464</v>
      </c>
      <c r="O4731" s="4" t="n">
        <f aca="false">L4731-M4731-N4731</f>
        <v>-456.232</v>
      </c>
      <c r="P4731" s="16" t="n">
        <f aca="false">IF(L4731&gt;0,O4731/L4731,"")</f>
        <v>-0.142857142857143</v>
      </c>
    </row>
    <row r="4732" customFormat="false" ht="15" hidden="false" customHeight="false" outlineLevel="0" collapsed="false">
      <c r="A4732" s="2" t="str">
        <f aca="false">RAW_DATA!A4728</f>
        <v>ORD-104727</v>
      </c>
      <c r="B4732" s="2" t="str">
        <f aca="false">RAW_DATA!B4728</f>
        <v>CUST-3367</v>
      </c>
      <c r="C4732" s="2" t="str">
        <f aca="false">RAW_DATA!C4728</f>
        <v>Kids</v>
      </c>
      <c r="D4732" s="2" t="str">
        <f aca="false">RAW_DATA!D4728</f>
        <v>KID-JACKET-001</v>
      </c>
      <c r="E4732" s="14" t="str">
        <f aca="false">RAW_DATA!E4728</f>
        <v>2024-05-29</v>
      </c>
      <c r="F4732" s="14" t="str">
        <f aca="false">RAW_DATA!F4728</f>
        <v>2024-06-05</v>
      </c>
      <c r="G4732" s="2" t="str">
        <f aca="false">RAW_DATA!G4728</f>
        <v>Karnali</v>
      </c>
      <c r="H4732" s="4" t="n">
        <f aca="false">RAW_DATA!H4728</f>
        <v>5098</v>
      </c>
      <c r="I4732" s="5" t="n">
        <f aca="false">RAW_DATA!I4728</f>
        <v>15</v>
      </c>
      <c r="J4732" s="2" t="str">
        <f aca="false">RAW_DATA!J4728</f>
        <v>No</v>
      </c>
      <c r="K4732" s="15" t="n">
        <f aca="false">IF(AND(F4732&lt;&gt;"",E4732&lt;&gt;""),DATEVALUE(F4732)-DATEVALUE(E4732),"")</f>
        <v>7</v>
      </c>
      <c r="L4732" s="4" t="n">
        <f aca="false">H4732*(1-I4732/100)</f>
        <v>4333.3</v>
      </c>
      <c r="M4732" s="4" t="n">
        <f aca="false">H4732*CALCULATIONS!$B$2</f>
        <v>3058.8</v>
      </c>
      <c r="N4732" s="4" t="n">
        <f aca="false">IF(J4732="Yes",H4732*CALCULATIONS!$B$3,0)</f>
        <v>0</v>
      </c>
      <c r="O4732" s="4" t="n">
        <f aca="false">L4732-M4732-N4732</f>
        <v>1274.5</v>
      </c>
      <c r="P4732" s="16" t="n">
        <f aca="false">IF(L4732&gt;0,O4732/L4732,"")</f>
        <v>0.294117647058824</v>
      </c>
    </row>
    <row r="4733" customFormat="false" ht="15" hidden="false" customHeight="false" outlineLevel="0" collapsed="false">
      <c r="A4733" s="2" t="str">
        <f aca="false">RAW_DATA!A4729</f>
        <v>ORD-104728</v>
      </c>
      <c r="B4733" s="2" t="str">
        <f aca="false">RAW_DATA!B4729</f>
        <v>CUST-5814</v>
      </c>
      <c r="C4733" s="2" t="str">
        <f aca="false">RAW_DATA!C4729</f>
        <v>Men</v>
      </c>
      <c r="D4733" s="2" t="str">
        <f aca="false">RAW_DATA!D4729</f>
        <v>MEN-CHINO-001</v>
      </c>
      <c r="E4733" s="14" t="str">
        <f aca="false">RAW_DATA!E4729</f>
        <v>2024-02-01</v>
      </c>
      <c r="F4733" s="14" t="str">
        <f aca="false">RAW_DATA!F4729</f>
        <v>2024-02-08</v>
      </c>
      <c r="G4733" s="2" t="str">
        <f aca="false">RAW_DATA!G4729</f>
        <v>Bagmati</v>
      </c>
      <c r="H4733" s="4" t="n">
        <f aca="false">RAW_DATA!H4729</f>
        <v>14308.81</v>
      </c>
      <c r="I4733" s="5" t="n">
        <f aca="false">RAW_DATA!I4729</f>
        <v>5</v>
      </c>
      <c r="J4733" s="2" t="str">
        <f aca="false">RAW_DATA!J4729</f>
        <v>No</v>
      </c>
      <c r="K4733" s="15" t="n">
        <f aca="false">IF(AND(F4733&lt;&gt;"",E4733&lt;&gt;""),DATEVALUE(F4733)-DATEVALUE(E4733),"")</f>
        <v>7</v>
      </c>
      <c r="L4733" s="4" t="n">
        <f aca="false">H4733*(1-I4733/100)</f>
        <v>13593.3695</v>
      </c>
      <c r="M4733" s="4" t="n">
        <f aca="false">H4733*CALCULATIONS!$B$2</f>
        <v>8585.286</v>
      </c>
      <c r="N4733" s="4" t="n">
        <f aca="false">IF(J4733="Yes",H4733*CALCULATIONS!$B$3,0)</f>
        <v>0</v>
      </c>
      <c r="O4733" s="4" t="n">
        <f aca="false">L4733-M4733-N4733</f>
        <v>5008.0835</v>
      </c>
      <c r="P4733" s="16" t="n">
        <f aca="false">IF(L4733&gt;0,O4733/L4733,"")</f>
        <v>0.368421052631579</v>
      </c>
    </row>
    <row r="4734" customFormat="false" ht="15" hidden="false" customHeight="false" outlineLevel="0" collapsed="false">
      <c r="A4734" s="2" t="str">
        <f aca="false">RAW_DATA!A4730</f>
        <v>ORD-104729</v>
      </c>
      <c r="B4734" s="2" t="str">
        <f aca="false">RAW_DATA!B4730</f>
        <v>CUST-6696</v>
      </c>
      <c r="C4734" s="2" t="str">
        <f aca="false">RAW_DATA!C4730</f>
        <v>Men</v>
      </c>
      <c r="D4734" s="2" t="str">
        <f aca="false">RAW_DATA!D4730</f>
        <v>MEN-SHIRT-002</v>
      </c>
      <c r="E4734" s="14" t="str">
        <f aca="false">RAW_DATA!E4730</f>
        <v>2024-05-13</v>
      </c>
      <c r="F4734" s="14" t="str">
        <f aca="false">RAW_DATA!F4730</f>
        <v>2024-05-18</v>
      </c>
      <c r="G4734" s="2" t="str">
        <f aca="false">RAW_DATA!G4730</f>
        <v>Lumbini</v>
      </c>
      <c r="H4734" s="4" t="n">
        <f aca="false">RAW_DATA!H4730</f>
        <v>13848.2</v>
      </c>
      <c r="I4734" s="5" t="n">
        <f aca="false">RAW_DATA!I4730</f>
        <v>15</v>
      </c>
      <c r="J4734" s="2" t="str">
        <f aca="false">RAW_DATA!J4730</f>
        <v>No</v>
      </c>
      <c r="K4734" s="15" t="n">
        <f aca="false">IF(AND(F4734&lt;&gt;"",E4734&lt;&gt;""),DATEVALUE(F4734)-DATEVALUE(E4734),"")</f>
        <v>5</v>
      </c>
      <c r="L4734" s="4" t="n">
        <f aca="false">H4734*(1-I4734/100)</f>
        <v>11770.97</v>
      </c>
      <c r="M4734" s="4" t="n">
        <f aca="false">H4734*CALCULATIONS!$B$2</f>
        <v>8308.92</v>
      </c>
      <c r="N4734" s="4" t="n">
        <f aca="false">IF(J4734="Yes",H4734*CALCULATIONS!$B$3,0)</f>
        <v>0</v>
      </c>
      <c r="O4734" s="4" t="n">
        <f aca="false">L4734-M4734-N4734</f>
        <v>3462.05</v>
      </c>
      <c r="P4734" s="16" t="n">
        <f aca="false">IF(L4734&gt;0,O4734/L4734,"")</f>
        <v>0.294117647058824</v>
      </c>
    </row>
    <row r="4735" customFormat="false" ht="15" hidden="false" customHeight="false" outlineLevel="0" collapsed="false">
      <c r="A4735" s="2" t="str">
        <f aca="false">RAW_DATA!A4731</f>
        <v>ORD-104730</v>
      </c>
      <c r="B4735" s="2" t="str">
        <f aca="false">RAW_DATA!B4731</f>
        <v>CUST-2058</v>
      </c>
      <c r="C4735" s="2" t="str">
        <f aca="false">RAW_DATA!C4731</f>
        <v>Men</v>
      </c>
      <c r="D4735" s="2" t="str">
        <f aca="false">RAW_DATA!D4731</f>
        <v>MEN-SUIT-001</v>
      </c>
      <c r="E4735" s="14" t="str">
        <f aca="false">RAW_DATA!E4731</f>
        <v>2024-12-18</v>
      </c>
      <c r="F4735" s="14" t="str">
        <f aca="false">RAW_DATA!F4731</f>
        <v>2024-12-23</v>
      </c>
      <c r="G4735" s="2" t="str">
        <f aca="false">RAW_DATA!G4731</f>
        <v>Gandaki</v>
      </c>
      <c r="H4735" s="4" t="n">
        <f aca="false">RAW_DATA!H4731</f>
        <v>4546.63</v>
      </c>
      <c r="I4735" s="5" t="n">
        <f aca="false">RAW_DATA!I4731</f>
        <v>5</v>
      </c>
      <c r="J4735" s="2" t="str">
        <f aca="false">RAW_DATA!J4731</f>
        <v>No</v>
      </c>
      <c r="K4735" s="15" t="n">
        <f aca="false">IF(AND(F4735&lt;&gt;"",E4735&lt;&gt;""),DATEVALUE(F4735)-DATEVALUE(E4735),"")</f>
        <v>5</v>
      </c>
      <c r="L4735" s="4" t="n">
        <f aca="false">H4735*(1-I4735/100)</f>
        <v>4319.2985</v>
      </c>
      <c r="M4735" s="4" t="n">
        <f aca="false">H4735*CALCULATIONS!$B$2</f>
        <v>2727.978</v>
      </c>
      <c r="N4735" s="4" t="n">
        <f aca="false">IF(J4735="Yes",H4735*CALCULATIONS!$B$3,0)</f>
        <v>0</v>
      </c>
      <c r="O4735" s="4" t="n">
        <f aca="false">L4735-M4735-N4735</f>
        <v>1591.3205</v>
      </c>
      <c r="P4735" s="16" t="n">
        <f aca="false">IF(L4735&gt;0,O4735/L4735,"")</f>
        <v>0.368421052631579</v>
      </c>
    </row>
    <row r="4736" customFormat="false" ht="15" hidden="false" customHeight="false" outlineLevel="0" collapsed="false">
      <c r="A4736" s="2" t="str">
        <f aca="false">RAW_DATA!A4732</f>
        <v>ORD-104731</v>
      </c>
      <c r="B4736" s="2" t="str">
        <f aca="false">RAW_DATA!B4732</f>
        <v>CUST-5429</v>
      </c>
      <c r="C4736" s="2" t="str">
        <f aca="false">RAW_DATA!C4732</f>
        <v>Kids</v>
      </c>
      <c r="D4736" s="2" t="str">
        <f aca="false">RAW_DATA!D4732</f>
        <v>KID-HOODIE-001</v>
      </c>
      <c r="E4736" s="14" t="str">
        <f aca="false">RAW_DATA!E4732</f>
        <v>2024-04-29</v>
      </c>
      <c r="F4736" s="14" t="str">
        <f aca="false">RAW_DATA!F4732</f>
        <v>2024-05-01</v>
      </c>
      <c r="G4736" s="2" t="str">
        <f aca="false">RAW_DATA!G4732</f>
        <v>Bagmati</v>
      </c>
      <c r="H4736" s="4" t="n">
        <f aca="false">RAW_DATA!H4732</f>
        <v>5208.9</v>
      </c>
      <c r="I4736" s="5" t="n">
        <f aca="false">RAW_DATA!I4732</f>
        <v>10</v>
      </c>
      <c r="J4736" s="2" t="str">
        <f aca="false">RAW_DATA!J4732</f>
        <v>No</v>
      </c>
      <c r="K4736" s="15" t="n">
        <f aca="false">IF(AND(F4736&lt;&gt;"",E4736&lt;&gt;""),DATEVALUE(F4736)-DATEVALUE(E4736),"")</f>
        <v>2</v>
      </c>
      <c r="L4736" s="4" t="n">
        <f aca="false">H4736*(1-I4736/100)</f>
        <v>4688.01</v>
      </c>
      <c r="M4736" s="4" t="n">
        <f aca="false">H4736*CALCULATIONS!$B$2</f>
        <v>3125.34</v>
      </c>
      <c r="N4736" s="4" t="n">
        <f aca="false">IF(J4736="Yes",H4736*CALCULATIONS!$B$3,0)</f>
        <v>0</v>
      </c>
      <c r="O4736" s="4" t="n">
        <f aca="false">L4736-M4736-N4736</f>
        <v>1562.67</v>
      </c>
      <c r="P4736" s="16" t="n">
        <f aca="false">IF(L4736&gt;0,O4736/L4736,"")</f>
        <v>0.333333333333333</v>
      </c>
    </row>
    <row r="4737" customFormat="false" ht="15" hidden="false" customHeight="false" outlineLevel="0" collapsed="false">
      <c r="A4737" s="2" t="str">
        <f aca="false">RAW_DATA!A4733</f>
        <v>ORD-104732</v>
      </c>
      <c r="B4737" s="2" t="str">
        <f aca="false">RAW_DATA!B4733</f>
        <v>CUST-4492</v>
      </c>
      <c r="C4737" s="2" t="str">
        <f aca="false">RAW_DATA!C4733</f>
        <v>Women</v>
      </c>
      <c r="D4737" s="2" t="str">
        <f aca="false">RAW_DATA!D4733</f>
        <v>WOM-BLOUSE-001</v>
      </c>
      <c r="E4737" s="14" t="str">
        <f aca="false">RAW_DATA!E4733</f>
        <v>2024-11-26</v>
      </c>
      <c r="F4737" s="14" t="str">
        <f aca="false">RAW_DATA!F4733</f>
        <v>2024-12-05</v>
      </c>
      <c r="G4737" s="2" t="str">
        <f aca="false">RAW_DATA!G4733</f>
        <v>Bagmati</v>
      </c>
      <c r="H4737" s="4" t="n">
        <f aca="false">RAW_DATA!H4733</f>
        <v>11797.36</v>
      </c>
      <c r="I4737" s="5" t="n">
        <f aca="false">RAW_DATA!I4733</f>
        <v>0</v>
      </c>
      <c r="J4737" s="2" t="str">
        <f aca="false">RAW_DATA!J4733</f>
        <v>Yes</v>
      </c>
      <c r="K4737" s="15" t="n">
        <f aca="false">IF(AND(F4737&lt;&gt;"",E4737&lt;&gt;""),DATEVALUE(F4737)-DATEVALUE(E4737),"")</f>
        <v>9</v>
      </c>
      <c r="L4737" s="4" t="n">
        <f aca="false">H4737*(1-I4737/100)</f>
        <v>11797.36</v>
      </c>
      <c r="M4737" s="4" t="n">
        <f aca="false">H4737*CALCULATIONS!$B$2</f>
        <v>7078.416</v>
      </c>
      <c r="N4737" s="4" t="n">
        <f aca="false">IF(J4737="Yes",H4737*CALCULATIONS!$B$3,0)</f>
        <v>2359.472</v>
      </c>
      <c r="O4737" s="4" t="n">
        <f aca="false">L4737-M4737-N4737</f>
        <v>2359.472</v>
      </c>
      <c r="P4737" s="16" t="n">
        <f aca="false">IF(L4737&gt;0,O4737/L4737,"")</f>
        <v>0.2</v>
      </c>
    </row>
    <row r="4738" customFormat="false" ht="15" hidden="false" customHeight="false" outlineLevel="0" collapsed="false">
      <c r="A4738" s="2" t="str">
        <f aca="false">RAW_DATA!A4734</f>
        <v>ORD-104733</v>
      </c>
      <c r="B4738" s="2" t="str">
        <f aca="false">RAW_DATA!B4734</f>
        <v>CUST-4966</v>
      </c>
      <c r="C4738" s="2" t="str">
        <f aca="false">RAW_DATA!C4734</f>
        <v>Women</v>
      </c>
      <c r="D4738" s="2" t="str">
        <f aca="false">RAW_DATA!D4734</f>
        <v>WOM-SAREE-001</v>
      </c>
      <c r="E4738" s="14" t="str">
        <f aca="false">RAW_DATA!E4734</f>
        <v>2024-11-24</v>
      </c>
      <c r="F4738" s="14" t="str">
        <f aca="false">RAW_DATA!F4734</f>
        <v>2024-11-29</v>
      </c>
      <c r="G4738" s="2" t="str">
        <f aca="false">RAW_DATA!G4734</f>
        <v>Sudurpashchim</v>
      </c>
      <c r="H4738" s="4" t="n">
        <f aca="false">RAW_DATA!H4734</f>
        <v>10277.32</v>
      </c>
      <c r="I4738" s="5" t="n">
        <f aca="false">RAW_DATA!I4734</f>
        <v>25</v>
      </c>
      <c r="J4738" s="2" t="str">
        <f aca="false">RAW_DATA!J4734</f>
        <v>No</v>
      </c>
      <c r="K4738" s="15" t="n">
        <f aca="false">IF(AND(F4738&lt;&gt;"",E4738&lt;&gt;""),DATEVALUE(F4738)-DATEVALUE(E4738),"")</f>
        <v>5</v>
      </c>
      <c r="L4738" s="4" t="n">
        <f aca="false">H4738*(1-I4738/100)</f>
        <v>7707.99</v>
      </c>
      <c r="M4738" s="4" t="n">
        <f aca="false">H4738*CALCULATIONS!$B$2</f>
        <v>6166.392</v>
      </c>
      <c r="N4738" s="4" t="n">
        <f aca="false">IF(J4738="Yes",H4738*CALCULATIONS!$B$3,0)</f>
        <v>0</v>
      </c>
      <c r="O4738" s="4" t="n">
        <f aca="false">L4738-M4738-N4738</f>
        <v>1541.598</v>
      </c>
      <c r="P4738" s="16" t="n">
        <f aca="false">IF(L4738&gt;0,O4738/L4738,"")</f>
        <v>0.2</v>
      </c>
    </row>
    <row r="4739" customFormat="false" ht="15" hidden="false" customHeight="false" outlineLevel="0" collapsed="false">
      <c r="A4739" s="2" t="str">
        <f aca="false">RAW_DATA!A4735</f>
        <v>ORD-104734</v>
      </c>
      <c r="B4739" s="2" t="str">
        <f aca="false">RAW_DATA!B4735</f>
        <v>CUST-8016</v>
      </c>
      <c r="C4739" s="2" t="str">
        <f aca="false">RAW_DATA!C4735</f>
        <v>Women</v>
      </c>
      <c r="D4739" s="2" t="str">
        <f aca="false">RAW_DATA!D4735</f>
        <v>WOM-KURTA-001</v>
      </c>
      <c r="E4739" s="14" t="str">
        <f aca="false">RAW_DATA!E4735</f>
        <v>2024-12-16</v>
      </c>
      <c r="F4739" s="14" t="str">
        <f aca="false">RAW_DATA!F4735</f>
        <v>2024-12-17</v>
      </c>
      <c r="G4739" s="2" t="str">
        <f aca="false">RAW_DATA!G4735</f>
        <v>Sudurpashchim</v>
      </c>
      <c r="H4739" s="4" t="n">
        <f aca="false">RAW_DATA!H4735</f>
        <v>9180.01</v>
      </c>
      <c r="I4739" s="5" t="n">
        <f aca="false">RAW_DATA!I4735</f>
        <v>20</v>
      </c>
      <c r="J4739" s="2" t="str">
        <f aca="false">RAW_DATA!J4735</f>
        <v>No</v>
      </c>
      <c r="K4739" s="15" t="n">
        <f aca="false">IF(AND(F4739&lt;&gt;"",E4739&lt;&gt;""),DATEVALUE(F4739)-DATEVALUE(E4739),"")</f>
        <v>1</v>
      </c>
      <c r="L4739" s="4" t="n">
        <f aca="false">H4739*(1-I4739/100)</f>
        <v>7344.008</v>
      </c>
      <c r="M4739" s="4" t="n">
        <f aca="false">H4739*CALCULATIONS!$B$2</f>
        <v>5508.006</v>
      </c>
      <c r="N4739" s="4" t="n">
        <f aca="false">IF(J4739="Yes",H4739*CALCULATIONS!$B$3,0)</f>
        <v>0</v>
      </c>
      <c r="O4739" s="4" t="n">
        <f aca="false">L4739-M4739-N4739</f>
        <v>1836.002</v>
      </c>
      <c r="P4739" s="16" t="n">
        <f aca="false">IF(L4739&gt;0,O4739/L4739,"")</f>
        <v>0.25</v>
      </c>
    </row>
    <row r="4740" customFormat="false" ht="15" hidden="false" customHeight="false" outlineLevel="0" collapsed="false">
      <c r="A4740" s="2" t="str">
        <f aca="false">RAW_DATA!A4736</f>
        <v>ORD-104735</v>
      </c>
      <c r="B4740" s="2" t="str">
        <f aca="false">RAW_DATA!B4736</f>
        <v>CUST-1224</v>
      </c>
      <c r="C4740" s="2" t="str">
        <f aca="false">RAW_DATA!C4736</f>
        <v>Women</v>
      </c>
      <c r="D4740" s="2" t="str">
        <f aca="false">RAW_DATA!D4736</f>
        <v>WOM-BLOUSE-001</v>
      </c>
      <c r="E4740" s="14" t="str">
        <f aca="false">RAW_DATA!E4736</f>
        <v>2024-10-12</v>
      </c>
      <c r="F4740" s="14" t="str">
        <f aca="false">RAW_DATA!F4736</f>
        <v>2024-10-21</v>
      </c>
      <c r="G4740" s="2" t="str">
        <f aca="false">RAW_DATA!G4736</f>
        <v>Madhesh</v>
      </c>
      <c r="H4740" s="4" t="n">
        <f aca="false">RAW_DATA!H4736</f>
        <v>1275.94</v>
      </c>
      <c r="I4740" s="5" t="n">
        <f aca="false">RAW_DATA!I4736</f>
        <v>15</v>
      </c>
      <c r="J4740" s="2" t="str">
        <f aca="false">RAW_DATA!J4736</f>
        <v>No</v>
      </c>
      <c r="K4740" s="15" t="n">
        <f aca="false">IF(AND(F4740&lt;&gt;"",E4740&lt;&gt;""),DATEVALUE(F4740)-DATEVALUE(E4740),"")</f>
        <v>9</v>
      </c>
      <c r="L4740" s="4" t="n">
        <f aca="false">H4740*(1-I4740/100)</f>
        <v>1084.549</v>
      </c>
      <c r="M4740" s="4" t="n">
        <f aca="false">H4740*CALCULATIONS!$B$2</f>
        <v>765.564</v>
      </c>
      <c r="N4740" s="4" t="n">
        <f aca="false">IF(J4740="Yes",H4740*CALCULATIONS!$B$3,0)</f>
        <v>0</v>
      </c>
      <c r="O4740" s="4" t="n">
        <f aca="false">L4740-M4740-N4740</f>
        <v>318.985</v>
      </c>
      <c r="P4740" s="16" t="n">
        <f aca="false">IF(L4740&gt;0,O4740/L4740,"")</f>
        <v>0.294117647058824</v>
      </c>
    </row>
    <row r="4741" customFormat="false" ht="15" hidden="false" customHeight="false" outlineLevel="0" collapsed="false">
      <c r="A4741" s="2" t="str">
        <f aca="false">RAW_DATA!A4737</f>
        <v>ORD-104736</v>
      </c>
      <c r="B4741" s="2" t="str">
        <f aca="false">RAW_DATA!B4737</f>
        <v>CUST-4901</v>
      </c>
      <c r="C4741" s="2" t="str">
        <f aca="false">RAW_DATA!C4737</f>
        <v>Men</v>
      </c>
      <c r="D4741" s="2" t="str">
        <f aca="false">RAW_DATA!D4737</f>
        <v>MEN-SUIT-001</v>
      </c>
      <c r="E4741" s="14" t="str">
        <f aca="false">RAW_DATA!E4737</f>
        <v>2024-09-07</v>
      </c>
      <c r="F4741" s="14" t="str">
        <f aca="false">RAW_DATA!F4737</f>
        <v>2024-09-11</v>
      </c>
      <c r="G4741" s="2" t="str">
        <f aca="false">RAW_DATA!G4737</f>
        <v>Gandaki</v>
      </c>
      <c r="H4741" s="4" t="n">
        <f aca="false">RAW_DATA!H4737</f>
        <v>9761.52</v>
      </c>
      <c r="I4741" s="5" t="n">
        <f aca="false">RAW_DATA!I4737</f>
        <v>10</v>
      </c>
      <c r="J4741" s="2" t="str">
        <f aca="false">RAW_DATA!J4737</f>
        <v>No</v>
      </c>
      <c r="K4741" s="15" t="n">
        <f aca="false">IF(AND(F4741&lt;&gt;"",E4741&lt;&gt;""),DATEVALUE(F4741)-DATEVALUE(E4741),"")</f>
        <v>4</v>
      </c>
      <c r="L4741" s="4" t="n">
        <f aca="false">H4741*(1-I4741/100)</f>
        <v>8785.368</v>
      </c>
      <c r="M4741" s="4" t="n">
        <f aca="false">H4741*CALCULATIONS!$B$2</f>
        <v>5856.912</v>
      </c>
      <c r="N4741" s="4" t="n">
        <f aca="false">IF(J4741="Yes",H4741*CALCULATIONS!$B$3,0)</f>
        <v>0</v>
      </c>
      <c r="O4741" s="4" t="n">
        <f aca="false">L4741-M4741-N4741</f>
        <v>2928.456</v>
      </c>
      <c r="P4741" s="16" t="n">
        <f aca="false">IF(L4741&gt;0,O4741/L4741,"")</f>
        <v>0.333333333333333</v>
      </c>
    </row>
    <row r="4742" customFormat="false" ht="15" hidden="false" customHeight="false" outlineLevel="0" collapsed="false">
      <c r="A4742" s="2" t="str">
        <f aca="false">RAW_DATA!A4738</f>
        <v>ORD-104737</v>
      </c>
      <c r="B4742" s="2" t="str">
        <f aca="false">RAW_DATA!B4738</f>
        <v>CUST-8828</v>
      </c>
      <c r="C4742" s="2" t="str">
        <f aca="false">RAW_DATA!C4738</f>
        <v>Men</v>
      </c>
      <c r="D4742" s="2" t="str">
        <f aca="false">RAW_DATA!D4738</f>
        <v>MEN-JEANS-002</v>
      </c>
      <c r="E4742" s="14" t="str">
        <f aca="false">RAW_DATA!E4738</f>
        <v>2024-11-07</v>
      </c>
      <c r="F4742" s="14" t="str">
        <f aca="false">RAW_DATA!F4738</f>
        <v>2024-11-12</v>
      </c>
      <c r="G4742" s="2" t="str">
        <f aca="false">RAW_DATA!G4738</f>
        <v>Madhesh</v>
      </c>
      <c r="H4742" s="4" t="n">
        <f aca="false">RAW_DATA!H4738</f>
        <v>12531.81</v>
      </c>
      <c r="I4742" s="5" t="n">
        <f aca="false">RAW_DATA!I4738</f>
        <v>25</v>
      </c>
      <c r="J4742" s="2" t="str">
        <f aca="false">RAW_DATA!J4738</f>
        <v>No</v>
      </c>
      <c r="K4742" s="15" t="n">
        <f aca="false">IF(AND(F4742&lt;&gt;"",E4742&lt;&gt;""),DATEVALUE(F4742)-DATEVALUE(E4742),"")</f>
        <v>5</v>
      </c>
      <c r="L4742" s="4" t="n">
        <f aca="false">H4742*(1-I4742/100)</f>
        <v>9398.8575</v>
      </c>
      <c r="M4742" s="4" t="n">
        <f aca="false">H4742*CALCULATIONS!$B$2</f>
        <v>7519.086</v>
      </c>
      <c r="N4742" s="4" t="n">
        <f aca="false">IF(J4742="Yes",H4742*CALCULATIONS!$B$3,0)</f>
        <v>0</v>
      </c>
      <c r="O4742" s="4" t="n">
        <f aca="false">L4742-M4742-N4742</f>
        <v>1879.7715</v>
      </c>
      <c r="P4742" s="16" t="n">
        <f aca="false">IF(L4742&gt;0,O4742/L4742,"")</f>
        <v>0.2</v>
      </c>
    </row>
    <row r="4743" customFormat="false" ht="15" hidden="false" customHeight="false" outlineLevel="0" collapsed="false">
      <c r="A4743" s="2" t="str">
        <f aca="false">RAW_DATA!A4739</f>
        <v>ORD-104738</v>
      </c>
      <c r="B4743" s="2" t="str">
        <f aca="false">RAW_DATA!B4739</f>
        <v>CUST-8924</v>
      </c>
      <c r="C4743" s="2" t="str">
        <f aca="false">RAW_DATA!C4739</f>
        <v>Men</v>
      </c>
      <c r="D4743" s="2" t="str">
        <f aca="false">RAW_DATA!D4739</f>
        <v>MEN-POLO-001</v>
      </c>
      <c r="E4743" s="14" t="str">
        <f aca="false">RAW_DATA!E4739</f>
        <v>2024-07-04</v>
      </c>
      <c r="F4743" s="14" t="str">
        <f aca="false">RAW_DATA!F4739</f>
        <v>2024-07-13</v>
      </c>
      <c r="G4743" s="2" t="str">
        <f aca="false">RAW_DATA!G4739</f>
        <v>Gandaki</v>
      </c>
      <c r="H4743" s="4" t="n">
        <f aca="false">RAW_DATA!H4739</f>
        <v>2765.43</v>
      </c>
      <c r="I4743" s="5" t="n">
        <f aca="false">RAW_DATA!I4739</f>
        <v>10</v>
      </c>
      <c r="J4743" s="2" t="str">
        <f aca="false">RAW_DATA!J4739</f>
        <v>Yes</v>
      </c>
      <c r="K4743" s="15" t="n">
        <f aca="false">IF(AND(F4743&lt;&gt;"",E4743&lt;&gt;""),DATEVALUE(F4743)-DATEVALUE(E4743),"")</f>
        <v>9</v>
      </c>
      <c r="L4743" s="4" t="n">
        <f aca="false">H4743*(1-I4743/100)</f>
        <v>2488.887</v>
      </c>
      <c r="M4743" s="4" t="n">
        <f aca="false">H4743*CALCULATIONS!$B$2</f>
        <v>1659.258</v>
      </c>
      <c r="N4743" s="4" t="n">
        <f aca="false">IF(J4743="Yes",H4743*CALCULATIONS!$B$3,0)</f>
        <v>553.086</v>
      </c>
      <c r="O4743" s="4" t="n">
        <f aca="false">L4743-M4743-N4743</f>
        <v>276.543</v>
      </c>
      <c r="P4743" s="16" t="n">
        <f aca="false">IF(L4743&gt;0,O4743/L4743,"")</f>
        <v>0.111111111111111</v>
      </c>
    </row>
    <row r="4744" customFormat="false" ht="15" hidden="false" customHeight="false" outlineLevel="0" collapsed="false">
      <c r="A4744" s="2" t="str">
        <f aca="false">RAW_DATA!A4740</f>
        <v>ORD-104739</v>
      </c>
      <c r="B4744" s="2" t="str">
        <f aca="false">RAW_DATA!B4740</f>
        <v>CUST-2893</v>
      </c>
      <c r="C4744" s="2" t="str">
        <f aca="false">RAW_DATA!C4740</f>
        <v>Women</v>
      </c>
      <c r="D4744" s="2" t="str">
        <f aca="false">RAW_DATA!D4740</f>
        <v>WOM-BLOUSE-001</v>
      </c>
      <c r="E4744" s="14" t="str">
        <f aca="false">RAW_DATA!E4740</f>
        <v>2024-04-19</v>
      </c>
      <c r="F4744" s="14" t="str">
        <f aca="false">RAW_DATA!F4740</f>
        <v>2024-04-24</v>
      </c>
      <c r="G4744" s="2" t="str">
        <f aca="false">RAW_DATA!G4740</f>
        <v>Bagmati</v>
      </c>
      <c r="H4744" s="4" t="n">
        <f aca="false">RAW_DATA!H4740</f>
        <v>12029.86</v>
      </c>
      <c r="I4744" s="5" t="n">
        <f aca="false">RAW_DATA!I4740</f>
        <v>0</v>
      </c>
      <c r="J4744" s="2" t="str">
        <f aca="false">RAW_DATA!J4740</f>
        <v>Yes</v>
      </c>
      <c r="K4744" s="15" t="n">
        <f aca="false">IF(AND(F4744&lt;&gt;"",E4744&lt;&gt;""),DATEVALUE(F4744)-DATEVALUE(E4744),"")</f>
        <v>5</v>
      </c>
      <c r="L4744" s="4" t="n">
        <f aca="false">H4744*(1-I4744/100)</f>
        <v>12029.86</v>
      </c>
      <c r="M4744" s="4" t="n">
        <f aca="false">H4744*CALCULATIONS!$B$2</f>
        <v>7217.916</v>
      </c>
      <c r="N4744" s="4" t="n">
        <f aca="false">IF(J4744="Yes",H4744*CALCULATIONS!$B$3,0)</f>
        <v>2405.972</v>
      </c>
      <c r="O4744" s="4" t="n">
        <f aca="false">L4744-M4744-N4744</f>
        <v>2405.972</v>
      </c>
      <c r="P4744" s="16" t="n">
        <f aca="false">IF(L4744&gt;0,O4744/L4744,"")</f>
        <v>0.2</v>
      </c>
    </row>
    <row r="4745" customFormat="false" ht="15" hidden="false" customHeight="false" outlineLevel="0" collapsed="false">
      <c r="A4745" s="2" t="str">
        <f aca="false">RAW_DATA!A4741</f>
        <v>ORD-104740</v>
      </c>
      <c r="B4745" s="2" t="str">
        <f aca="false">RAW_DATA!B4741</f>
        <v>CUST-6873</v>
      </c>
      <c r="C4745" s="2" t="str">
        <f aca="false">RAW_DATA!C4741</f>
        <v>Women</v>
      </c>
      <c r="D4745" s="2" t="str">
        <f aca="false">RAW_DATA!D4741</f>
        <v>WOM-SCARF-001</v>
      </c>
      <c r="E4745" s="14" t="str">
        <f aca="false">RAW_DATA!E4741</f>
        <v>2024-05-17</v>
      </c>
      <c r="F4745" s="14" t="str">
        <f aca="false">RAW_DATA!F4741</f>
        <v>2024-05-24</v>
      </c>
      <c r="G4745" s="2" t="str">
        <f aca="false">RAW_DATA!G4741</f>
        <v>Madhesh</v>
      </c>
      <c r="H4745" s="4" t="n">
        <f aca="false">RAW_DATA!H4741</f>
        <v>10599.7</v>
      </c>
      <c r="I4745" s="5" t="n">
        <f aca="false">RAW_DATA!I4741</f>
        <v>20</v>
      </c>
      <c r="J4745" s="2" t="str">
        <f aca="false">RAW_DATA!J4741</f>
        <v>No</v>
      </c>
      <c r="K4745" s="15" t="n">
        <f aca="false">IF(AND(F4745&lt;&gt;"",E4745&lt;&gt;""),DATEVALUE(F4745)-DATEVALUE(E4745),"")</f>
        <v>7</v>
      </c>
      <c r="L4745" s="4" t="n">
        <f aca="false">H4745*(1-I4745/100)</f>
        <v>8479.76</v>
      </c>
      <c r="M4745" s="4" t="n">
        <f aca="false">H4745*CALCULATIONS!$B$2</f>
        <v>6359.82</v>
      </c>
      <c r="N4745" s="4" t="n">
        <f aca="false">IF(J4745="Yes",H4745*CALCULATIONS!$B$3,0)</f>
        <v>0</v>
      </c>
      <c r="O4745" s="4" t="n">
        <f aca="false">L4745-M4745-N4745</f>
        <v>2119.94</v>
      </c>
      <c r="P4745" s="16" t="n">
        <f aca="false">IF(L4745&gt;0,O4745/L4745,"")</f>
        <v>0.25</v>
      </c>
    </row>
    <row r="4746" customFormat="false" ht="15" hidden="false" customHeight="false" outlineLevel="0" collapsed="false">
      <c r="A4746" s="2" t="str">
        <f aca="false">RAW_DATA!A4742</f>
        <v>ORD-104741</v>
      </c>
      <c r="B4746" s="2" t="str">
        <f aca="false">RAW_DATA!B4742</f>
        <v>CUST-3509</v>
      </c>
      <c r="C4746" s="2" t="str">
        <f aca="false">RAW_DATA!C4742</f>
        <v>Men</v>
      </c>
      <c r="D4746" s="2" t="str">
        <f aca="false">RAW_DATA!D4742</f>
        <v>MEN-SHIRT-001</v>
      </c>
      <c r="E4746" s="14" t="str">
        <f aca="false">RAW_DATA!E4742</f>
        <v>2024-06-30</v>
      </c>
      <c r="F4746" s="14" t="str">
        <f aca="false">RAW_DATA!F4742</f>
        <v>2024-07-01</v>
      </c>
      <c r="G4746" s="2" t="str">
        <f aca="false">RAW_DATA!G4742</f>
        <v>Madhesh</v>
      </c>
      <c r="H4746" s="4" t="n">
        <f aca="false">RAW_DATA!H4742</f>
        <v>10029.43</v>
      </c>
      <c r="I4746" s="5" t="n">
        <f aca="false">RAW_DATA!I4742</f>
        <v>30</v>
      </c>
      <c r="J4746" s="2" t="str">
        <f aca="false">RAW_DATA!J4742</f>
        <v>No</v>
      </c>
      <c r="K4746" s="15" t="n">
        <f aca="false">IF(AND(F4746&lt;&gt;"",E4746&lt;&gt;""),DATEVALUE(F4746)-DATEVALUE(E4746),"")</f>
        <v>1</v>
      </c>
      <c r="L4746" s="4" t="n">
        <f aca="false">H4746*(1-I4746/100)</f>
        <v>7020.601</v>
      </c>
      <c r="M4746" s="4" t="n">
        <f aca="false">H4746*CALCULATIONS!$B$2</f>
        <v>6017.658</v>
      </c>
      <c r="N4746" s="4" t="n">
        <f aca="false">IF(J4746="Yes",H4746*CALCULATIONS!$B$3,0)</f>
        <v>0</v>
      </c>
      <c r="O4746" s="4" t="n">
        <f aca="false">L4746-M4746-N4746</f>
        <v>1002.943</v>
      </c>
      <c r="P4746" s="16" t="n">
        <f aca="false">IF(L4746&gt;0,O4746/L4746,"")</f>
        <v>0.142857142857143</v>
      </c>
    </row>
    <row r="4747" customFormat="false" ht="15" hidden="false" customHeight="false" outlineLevel="0" collapsed="false">
      <c r="A4747" s="2" t="str">
        <f aca="false">RAW_DATA!A4743</f>
        <v>ORD-104742</v>
      </c>
      <c r="B4747" s="2" t="str">
        <f aca="false">RAW_DATA!B4743</f>
        <v>CUST-4366</v>
      </c>
      <c r="C4747" s="2" t="str">
        <f aca="false">RAW_DATA!C4743</f>
        <v>Women</v>
      </c>
      <c r="D4747" s="2" t="str">
        <f aca="false">RAW_DATA!D4743</f>
        <v>WOM-CARDIGAN-001</v>
      </c>
      <c r="E4747" s="14" t="str">
        <f aca="false">RAW_DATA!E4743</f>
        <v>2024-07-22</v>
      </c>
      <c r="F4747" s="14" t="str">
        <f aca="false">RAW_DATA!F4743</f>
        <v>2024-07-28</v>
      </c>
      <c r="G4747" s="2" t="str">
        <f aca="false">RAW_DATA!G4743</f>
        <v>Bagmati</v>
      </c>
      <c r="H4747" s="4" t="n">
        <f aca="false">RAW_DATA!H4743</f>
        <v>2723.13</v>
      </c>
      <c r="I4747" s="5" t="n">
        <f aca="false">RAW_DATA!I4743</f>
        <v>25</v>
      </c>
      <c r="J4747" s="2" t="str">
        <f aca="false">RAW_DATA!J4743</f>
        <v>No</v>
      </c>
      <c r="K4747" s="15" t="n">
        <f aca="false">IF(AND(F4747&lt;&gt;"",E4747&lt;&gt;""),DATEVALUE(F4747)-DATEVALUE(E4747),"")</f>
        <v>6</v>
      </c>
      <c r="L4747" s="4" t="n">
        <f aca="false">H4747*(1-I4747/100)</f>
        <v>2042.3475</v>
      </c>
      <c r="M4747" s="4" t="n">
        <f aca="false">H4747*CALCULATIONS!$B$2</f>
        <v>1633.878</v>
      </c>
      <c r="N4747" s="4" t="n">
        <f aca="false">IF(J4747="Yes",H4747*CALCULATIONS!$B$3,0)</f>
        <v>0</v>
      </c>
      <c r="O4747" s="4" t="n">
        <f aca="false">L4747-M4747-N4747</f>
        <v>408.4695</v>
      </c>
      <c r="P4747" s="16" t="n">
        <f aca="false">IF(L4747&gt;0,O4747/L4747,"")</f>
        <v>0.2</v>
      </c>
    </row>
    <row r="4748" customFormat="false" ht="15" hidden="false" customHeight="false" outlineLevel="0" collapsed="false">
      <c r="A4748" s="2" t="str">
        <f aca="false">RAW_DATA!A4744</f>
        <v>ORD-104743</v>
      </c>
      <c r="B4748" s="2" t="str">
        <f aca="false">RAW_DATA!B4744</f>
        <v>CUST-6674</v>
      </c>
      <c r="C4748" s="2" t="str">
        <f aca="false">RAW_DATA!C4744</f>
        <v>Women</v>
      </c>
      <c r="D4748" s="2" t="str">
        <f aca="false">RAW_DATA!D4744</f>
        <v>WOM-SCARF-001</v>
      </c>
      <c r="E4748" s="14" t="str">
        <f aca="false">RAW_DATA!E4744</f>
        <v>2024-08-06</v>
      </c>
      <c r="F4748" s="14" t="str">
        <f aca="false">RAW_DATA!F4744</f>
        <v>2024-08-18</v>
      </c>
      <c r="G4748" s="2" t="str">
        <f aca="false">RAW_DATA!G4744</f>
        <v>Gandaki</v>
      </c>
      <c r="H4748" s="4" t="n">
        <f aca="false">RAW_DATA!H4744</f>
        <v>4676.29</v>
      </c>
      <c r="I4748" s="5" t="n">
        <f aca="false">RAW_DATA!I4744</f>
        <v>5</v>
      </c>
      <c r="J4748" s="2" t="str">
        <f aca="false">RAW_DATA!J4744</f>
        <v>Yes</v>
      </c>
      <c r="K4748" s="15" t="n">
        <f aca="false">IF(AND(F4748&lt;&gt;"",E4748&lt;&gt;""),DATEVALUE(F4748)-DATEVALUE(E4748),"")</f>
        <v>12</v>
      </c>
      <c r="L4748" s="4" t="n">
        <f aca="false">H4748*(1-I4748/100)</f>
        <v>4442.4755</v>
      </c>
      <c r="M4748" s="4" t="n">
        <f aca="false">H4748*CALCULATIONS!$B$2</f>
        <v>2805.774</v>
      </c>
      <c r="N4748" s="4" t="n">
        <f aca="false">IF(J4748="Yes",H4748*CALCULATIONS!$B$3,0)</f>
        <v>935.258</v>
      </c>
      <c r="O4748" s="4" t="n">
        <f aca="false">L4748-M4748-N4748</f>
        <v>701.4435</v>
      </c>
      <c r="P4748" s="16" t="n">
        <f aca="false">IF(L4748&gt;0,O4748/L4748,"")</f>
        <v>0.157894736842105</v>
      </c>
    </row>
    <row r="4749" customFormat="false" ht="15" hidden="false" customHeight="false" outlineLevel="0" collapsed="false">
      <c r="A4749" s="2" t="str">
        <f aca="false">RAW_DATA!A4745</f>
        <v>ORD-104744</v>
      </c>
      <c r="B4749" s="2" t="str">
        <f aca="false">RAW_DATA!B4745</f>
        <v>CUST-3908</v>
      </c>
      <c r="C4749" s="2" t="str">
        <f aca="false">RAW_DATA!C4745</f>
        <v>Kids</v>
      </c>
      <c r="D4749" s="2" t="str">
        <f aca="false">RAW_DATA!D4745</f>
        <v>KID-TSHIRT-001</v>
      </c>
      <c r="E4749" s="14" t="str">
        <f aca="false">RAW_DATA!E4745</f>
        <v>2024-11-21</v>
      </c>
      <c r="F4749" s="14" t="str">
        <f aca="false">RAW_DATA!F4745</f>
        <v>2024-11-30</v>
      </c>
      <c r="G4749" s="2" t="str">
        <f aca="false">RAW_DATA!G4745</f>
        <v>Karnali</v>
      </c>
      <c r="H4749" s="4" t="n">
        <f aca="false">RAW_DATA!H4745</f>
        <v>10993.29</v>
      </c>
      <c r="I4749" s="5" t="n">
        <f aca="false">RAW_DATA!I4745</f>
        <v>25</v>
      </c>
      <c r="J4749" s="2" t="str">
        <f aca="false">RAW_DATA!J4745</f>
        <v>No</v>
      </c>
      <c r="K4749" s="15" t="n">
        <f aca="false">IF(AND(F4749&lt;&gt;"",E4749&lt;&gt;""),DATEVALUE(F4749)-DATEVALUE(E4749),"")</f>
        <v>9</v>
      </c>
      <c r="L4749" s="4" t="n">
        <f aca="false">H4749*(1-I4749/100)</f>
        <v>8244.9675</v>
      </c>
      <c r="M4749" s="4" t="n">
        <f aca="false">H4749*CALCULATIONS!$B$2</f>
        <v>6595.974</v>
      </c>
      <c r="N4749" s="4" t="n">
        <f aca="false">IF(J4749="Yes",H4749*CALCULATIONS!$B$3,0)</f>
        <v>0</v>
      </c>
      <c r="O4749" s="4" t="n">
        <f aca="false">L4749-M4749-N4749</f>
        <v>1648.9935</v>
      </c>
      <c r="P4749" s="16" t="n">
        <f aca="false">IF(L4749&gt;0,O4749/L4749,"")</f>
        <v>0.2</v>
      </c>
    </row>
    <row r="4750" customFormat="false" ht="15" hidden="false" customHeight="false" outlineLevel="0" collapsed="false">
      <c r="A4750" s="2" t="str">
        <f aca="false">RAW_DATA!A4746</f>
        <v>ORD-104745</v>
      </c>
      <c r="B4750" s="2" t="str">
        <f aca="false">RAW_DATA!B4746</f>
        <v>CUST-1883</v>
      </c>
      <c r="C4750" s="2" t="str">
        <f aca="false">RAW_DATA!C4746</f>
        <v>Women</v>
      </c>
      <c r="D4750" s="2" t="str">
        <f aca="false">RAW_DATA!D4746</f>
        <v>WOM-CARDIGAN-001</v>
      </c>
      <c r="E4750" s="14" t="str">
        <f aca="false">RAW_DATA!E4746</f>
        <v>2024-09-29</v>
      </c>
      <c r="F4750" s="14" t="str">
        <f aca="false">RAW_DATA!F4746</f>
        <v>2024-10-14</v>
      </c>
      <c r="G4750" s="2" t="str">
        <f aca="false">RAW_DATA!G4746</f>
        <v>Gandaki</v>
      </c>
      <c r="H4750" s="4" t="n">
        <f aca="false">RAW_DATA!H4746</f>
        <v>875.98</v>
      </c>
      <c r="I4750" s="5" t="n">
        <f aca="false">RAW_DATA!I4746</f>
        <v>20</v>
      </c>
      <c r="J4750" s="2" t="str">
        <f aca="false">RAW_DATA!J4746</f>
        <v>No</v>
      </c>
      <c r="K4750" s="15" t="n">
        <f aca="false">IF(AND(F4750&lt;&gt;"",E4750&lt;&gt;""),DATEVALUE(F4750)-DATEVALUE(E4750),"")</f>
        <v>15</v>
      </c>
      <c r="L4750" s="4" t="n">
        <f aca="false">H4750*(1-I4750/100)</f>
        <v>700.784</v>
      </c>
      <c r="M4750" s="4" t="n">
        <f aca="false">H4750*CALCULATIONS!$B$2</f>
        <v>525.588</v>
      </c>
      <c r="N4750" s="4" t="n">
        <f aca="false">IF(J4750="Yes",H4750*CALCULATIONS!$B$3,0)</f>
        <v>0</v>
      </c>
      <c r="O4750" s="4" t="n">
        <f aca="false">L4750-M4750-N4750</f>
        <v>175.196</v>
      </c>
      <c r="P4750" s="16" t="n">
        <f aca="false">IF(L4750&gt;0,O4750/L4750,"")</f>
        <v>0.25</v>
      </c>
    </row>
    <row r="4751" customFormat="false" ht="15" hidden="false" customHeight="false" outlineLevel="0" collapsed="false">
      <c r="A4751" s="2" t="str">
        <f aca="false">RAW_DATA!A4747</f>
        <v>ORD-104746</v>
      </c>
      <c r="B4751" s="2" t="str">
        <f aca="false">RAW_DATA!B4747</f>
        <v>CUST-6443</v>
      </c>
      <c r="C4751" s="2" t="str">
        <f aca="false">RAW_DATA!C4747</f>
        <v>Men</v>
      </c>
      <c r="D4751" s="2" t="str">
        <f aca="false">RAW_DATA!D4747</f>
        <v>MEN-JEANS-002</v>
      </c>
      <c r="E4751" s="14" t="str">
        <f aca="false">RAW_DATA!E4747</f>
        <v>2024-12-07</v>
      </c>
      <c r="F4751" s="14" t="str">
        <f aca="false">RAW_DATA!F4747</f>
        <v>2024-12-16</v>
      </c>
      <c r="G4751" s="2" t="str">
        <f aca="false">RAW_DATA!G4747</f>
        <v>Bagmati</v>
      </c>
      <c r="H4751" s="4" t="n">
        <f aca="false">RAW_DATA!H4747</f>
        <v>2676.35</v>
      </c>
      <c r="I4751" s="5" t="n">
        <f aca="false">RAW_DATA!I4747</f>
        <v>0</v>
      </c>
      <c r="J4751" s="2" t="str">
        <f aca="false">RAW_DATA!J4747</f>
        <v>No</v>
      </c>
      <c r="K4751" s="15" t="n">
        <f aca="false">IF(AND(F4751&lt;&gt;"",E4751&lt;&gt;""),DATEVALUE(F4751)-DATEVALUE(E4751),"")</f>
        <v>9</v>
      </c>
      <c r="L4751" s="4" t="n">
        <f aca="false">H4751*(1-I4751/100)</f>
        <v>2676.35</v>
      </c>
      <c r="M4751" s="4" t="n">
        <f aca="false">H4751*CALCULATIONS!$B$2</f>
        <v>1605.81</v>
      </c>
      <c r="N4751" s="4" t="n">
        <f aca="false">IF(J4751="Yes",H4751*CALCULATIONS!$B$3,0)</f>
        <v>0</v>
      </c>
      <c r="O4751" s="4" t="n">
        <f aca="false">L4751-M4751-N4751</f>
        <v>1070.54</v>
      </c>
      <c r="P4751" s="16" t="n">
        <f aca="false">IF(L4751&gt;0,O4751/L4751,"")</f>
        <v>0.4</v>
      </c>
    </row>
    <row r="4752" customFormat="false" ht="15" hidden="false" customHeight="false" outlineLevel="0" collapsed="false">
      <c r="A4752" s="2" t="str">
        <f aca="false">RAW_DATA!A4748</f>
        <v>ORD-104747</v>
      </c>
      <c r="B4752" s="2" t="str">
        <f aca="false">RAW_DATA!B4748</f>
        <v>CUST-6395</v>
      </c>
      <c r="C4752" s="2" t="str">
        <f aca="false">RAW_DATA!C4748</f>
        <v>Women</v>
      </c>
      <c r="D4752" s="2" t="str">
        <f aca="false">RAW_DATA!D4748</f>
        <v>WOM-CARDIGAN-001</v>
      </c>
      <c r="E4752" s="14" t="str">
        <f aca="false">RAW_DATA!E4748</f>
        <v>2024-04-17</v>
      </c>
      <c r="F4752" s="14" t="str">
        <f aca="false">RAW_DATA!F4748</f>
        <v>2024-04-21</v>
      </c>
      <c r="G4752" s="2" t="str">
        <f aca="false">RAW_DATA!G4748</f>
        <v>Bagmati</v>
      </c>
      <c r="H4752" s="4" t="n">
        <f aca="false">RAW_DATA!H4748</f>
        <v>13270.93</v>
      </c>
      <c r="I4752" s="5" t="n">
        <f aca="false">RAW_DATA!I4748</f>
        <v>30</v>
      </c>
      <c r="J4752" s="2" t="str">
        <f aca="false">RAW_DATA!J4748</f>
        <v>Yes</v>
      </c>
      <c r="K4752" s="15" t="n">
        <f aca="false">IF(AND(F4752&lt;&gt;"",E4752&lt;&gt;""),DATEVALUE(F4752)-DATEVALUE(E4752),"")</f>
        <v>4</v>
      </c>
      <c r="L4752" s="4" t="n">
        <f aca="false">H4752*(1-I4752/100)</f>
        <v>9289.651</v>
      </c>
      <c r="M4752" s="4" t="n">
        <f aca="false">H4752*CALCULATIONS!$B$2</f>
        <v>7962.558</v>
      </c>
      <c r="N4752" s="4" t="n">
        <f aca="false">IF(J4752="Yes",H4752*CALCULATIONS!$B$3,0)</f>
        <v>2654.186</v>
      </c>
      <c r="O4752" s="4" t="n">
        <f aca="false">L4752-M4752-N4752</f>
        <v>-1327.093</v>
      </c>
      <c r="P4752" s="16" t="n">
        <f aca="false">IF(L4752&gt;0,O4752/L4752,"")</f>
        <v>-0.142857142857143</v>
      </c>
    </row>
    <row r="4753" customFormat="false" ht="15" hidden="false" customHeight="false" outlineLevel="0" collapsed="false">
      <c r="A4753" s="2" t="str">
        <f aca="false">RAW_DATA!A4749</f>
        <v>ORD-104748</v>
      </c>
      <c r="B4753" s="2" t="str">
        <f aca="false">RAW_DATA!B4749</f>
        <v>CUST-6636</v>
      </c>
      <c r="C4753" s="2" t="str">
        <f aca="false">RAW_DATA!C4749</f>
        <v>Men</v>
      </c>
      <c r="D4753" s="2" t="str">
        <f aca="false">RAW_DATA!D4749</f>
        <v>MEN-TSHIRT-001</v>
      </c>
      <c r="E4753" s="14" t="str">
        <f aca="false">RAW_DATA!E4749</f>
        <v>2024-12-28</v>
      </c>
      <c r="F4753" s="14" t="str">
        <f aca="false">RAW_DATA!F4749</f>
        <v>2025-01-06</v>
      </c>
      <c r="G4753" s="2" t="str">
        <f aca="false">RAW_DATA!G4749</f>
        <v>Bagmati</v>
      </c>
      <c r="H4753" s="4" t="n">
        <f aca="false">RAW_DATA!H4749</f>
        <v>12456.18</v>
      </c>
      <c r="I4753" s="5" t="n">
        <f aca="false">RAW_DATA!I4749</f>
        <v>0</v>
      </c>
      <c r="J4753" s="2" t="str">
        <f aca="false">RAW_DATA!J4749</f>
        <v>No</v>
      </c>
      <c r="K4753" s="15" t="n">
        <f aca="false">IF(AND(F4753&lt;&gt;"",E4753&lt;&gt;""),DATEVALUE(F4753)-DATEVALUE(E4753),"")</f>
        <v>9</v>
      </c>
      <c r="L4753" s="4" t="n">
        <f aca="false">H4753*(1-I4753/100)</f>
        <v>12456.18</v>
      </c>
      <c r="M4753" s="4" t="n">
        <f aca="false">H4753*CALCULATIONS!$B$2</f>
        <v>7473.708</v>
      </c>
      <c r="N4753" s="4" t="n">
        <f aca="false">IF(J4753="Yes",H4753*CALCULATIONS!$B$3,0)</f>
        <v>0</v>
      </c>
      <c r="O4753" s="4" t="n">
        <f aca="false">L4753-M4753-N4753</f>
        <v>4982.472</v>
      </c>
      <c r="P4753" s="16" t="n">
        <f aca="false">IF(L4753&gt;0,O4753/L4753,"")</f>
        <v>0.4</v>
      </c>
    </row>
    <row r="4754" customFormat="false" ht="15" hidden="false" customHeight="false" outlineLevel="0" collapsed="false">
      <c r="A4754" s="2" t="str">
        <f aca="false">RAW_DATA!A4750</f>
        <v>ORD-104749</v>
      </c>
      <c r="B4754" s="2" t="str">
        <f aca="false">RAW_DATA!B4750</f>
        <v>CUST-2506</v>
      </c>
      <c r="C4754" s="2" t="str">
        <f aca="false">RAW_DATA!C4750</f>
        <v>Kids</v>
      </c>
      <c r="D4754" s="2" t="str">
        <f aca="false">RAW_DATA!D4750</f>
        <v>KID-SHORTS-001</v>
      </c>
      <c r="E4754" s="14" t="str">
        <f aca="false">RAW_DATA!E4750</f>
        <v>2024-12-24</v>
      </c>
      <c r="F4754" s="14" t="str">
        <f aca="false">RAW_DATA!F4750</f>
        <v>2024-12-26</v>
      </c>
      <c r="G4754" s="2" t="str">
        <f aca="false">RAW_DATA!G4750</f>
        <v>Bagmati</v>
      </c>
      <c r="H4754" s="4" t="n">
        <f aca="false">RAW_DATA!H4750</f>
        <v>10491.47</v>
      </c>
      <c r="I4754" s="5" t="n">
        <f aca="false">RAW_DATA!I4750</f>
        <v>5</v>
      </c>
      <c r="J4754" s="2" t="str">
        <f aca="false">RAW_DATA!J4750</f>
        <v>No</v>
      </c>
      <c r="K4754" s="15" t="n">
        <f aca="false">IF(AND(F4754&lt;&gt;"",E4754&lt;&gt;""),DATEVALUE(F4754)-DATEVALUE(E4754),"")</f>
        <v>2</v>
      </c>
      <c r="L4754" s="4" t="n">
        <f aca="false">H4754*(1-I4754/100)</f>
        <v>9966.8965</v>
      </c>
      <c r="M4754" s="4" t="n">
        <f aca="false">H4754*CALCULATIONS!$B$2</f>
        <v>6294.882</v>
      </c>
      <c r="N4754" s="4" t="n">
        <f aca="false">IF(J4754="Yes",H4754*CALCULATIONS!$B$3,0)</f>
        <v>0</v>
      </c>
      <c r="O4754" s="4" t="n">
        <f aca="false">L4754-M4754-N4754</f>
        <v>3672.0145</v>
      </c>
      <c r="P4754" s="16" t="n">
        <f aca="false">IF(L4754&gt;0,O4754/L4754,"")</f>
        <v>0.368421052631579</v>
      </c>
    </row>
    <row r="4755" customFormat="false" ht="15" hidden="false" customHeight="false" outlineLevel="0" collapsed="false">
      <c r="A4755" s="2" t="str">
        <f aca="false">RAW_DATA!A4751</f>
        <v>ORD-104750</v>
      </c>
      <c r="B4755" s="2" t="str">
        <f aca="false">RAW_DATA!B4751</f>
        <v>CUST-4809</v>
      </c>
      <c r="C4755" s="2" t="str">
        <f aca="false">RAW_DATA!C4751</f>
        <v>Men</v>
      </c>
      <c r="D4755" s="2" t="str">
        <f aca="false">RAW_DATA!D4751</f>
        <v>MEN-JEANS-001</v>
      </c>
      <c r="E4755" s="14" t="str">
        <f aca="false">RAW_DATA!E4751</f>
        <v>2024-03-14</v>
      </c>
      <c r="F4755" s="14" t="str">
        <f aca="false">RAW_DATA!F4751</f>
        <v>2024-03-17</v>
      </c>
      <c r="G4755" s="2" t="str">
        <f aca="false">RAW_DATA!G4751</f>
        <v>Madhesh</v>
      </c>
      <c r="H4755" s="4" t="n">
        <f aca="false">RAW_DATA!H4751</f>
        <v>7671.18</v>
      </c>
      <c r="I4755" s="5" t="n">
        <f aca="false">RAW_DATA!I4751</f>
        <v>25</v>
      </c>
      <c r="J4755" s="2" t="str">
        <f aca="false">RAW_DATA!J4751</f>
        <v>No</v>
      </c>
      <c r="K4755" s="15" t="n">
        <f aca="false">IF(AND(F4755&lt;&gt;"",E4755&lt;&gt;""),DATEVALUE(F4755)-DATEVALUE(E4755),"")</f>
        <v>3</v>
      </c>
      <c r="L4755" s="4" t="n">
        <f aca="false">H4755*(1-I4755/100)</f>
        <v>5753.385</v>
      </c>
      <c r="M4755" s="4" t="n">
        <f aca="false">H4755*CALCULATIONS!$B$2</f>
        <v>4602.708</v>
      </c>
      <c r="N4755" s="4" t="n">
        <f aca="false">IF(J4755="Yes",H4755*CALCULATIONS!$B$3,0)</f>
        <v>0</v>
      </c>
      <c r="O4755" s="4" t="n">
        <f aca="false">L4755-M4755-N4755</f>
        <v>1150.677</v>
      </c>
      <c r="P4755" s="16" t="n">
        <f aca="false">IF(L4755&gt;0,O4755/L4755,"")</f>
        <v>0.2</v>
      </c>
    </row>
    <row r="4756" customFormat="false" ht="15" hidden="false" customHeight="false" outlineLevel="0" collapsed="false">
      <c r="A4756" s="2" t="str">
        <f aca="false">RAW_DATA!A4752</f>
        <v>ORD-104751</v>
      </c>
      <c r="B4756" s="2" t="str">
        <f aca="false">RAW_DATA!B4752</f>
        <v>CUST-5139</v>
      </c>
      <c r="C4756" s="2" t="str">
        <f aca="false">RAW_DATA!C4752</f>
        <v>Women</v>
      </c>
      <c r="D4756" s="2" t="str">
        <f aca="false">RAW_DATA!D4752</f>
        <v>WOM-JEANS-001</v>
      </c>
      <c r="E4756" s="14" t="str">
        <f aca="false">RAW_DATA!E4752</f>
        <v>2024-06-07</v>
      </c>
      <c r="F4756" s="14" t="str">
        <f aca="false">RAW_DATA!F4752</f>
        <v>2024-06-15</v>
      </c>
      <c r="G4756" s="2" t="str">
        <f aca="false">RAW_DATA!G4752</f>
        <v>Bagmati</v>
      </c>
      <c r="H4756" s="4" t="n">
        <f aca="false">RAW_DATA!H4752</f>
        <v>1967.86</v>
      </c>
      <c r="I4756" s="5" t="n">
        <f aca="false">RAW_DATA!I4752</f>
        <v>30</v>
      </c>
      <c r="J4756" s="2" t="str">
        <f aca="false">RAW_DATA!J4752</f>
        <v>Yes</v>
      </c>
      <c r="K4756" s="15" t="n">
        <f aca="false">IF(AND(F4756&lt;&gt;"",E4756&lt;&gt;""),DATEVALUE(F4756)-DATEVALUE(E4756),"")</f>
        <v>8</v>
      </c>
      <c r="L4756" s="4" t="n">
        <f aca="false">H4756*(1-I4756/100)</f>
        <v>1377.502</v>
      </c>
      <c r="M4756" s="4" t="n">
        <f aca="false">H4756*CALCULATIONS!$B$2</f>
        <v>1180.716</v>
      </c>
      <c r="N4756" s="4" t="n">
        <f aca="false">IF(J4756="Yes",H4756*CALCULATIONS!$B$3,0)</f>
        <v>393.572</v>
      </c>
      <c r="O4756" s="4" t="n">
        <f aca="false">L4756-M4756-N4756</f>
        <v>-196.786</v>
      </c>
      <c r="P4756" s="16" t="n">
        <f aca="false">IF(L4756&gt;0,O4756/L4756,"")</f>
        <v>-0.142857142857143</v>
      </c>
    </row>
    <row r="4757" customFormat="false" ht="15" hidden="false" customHeight="false" outlineLevel="0" collapsed="false">
      <c r="A4757" s="2" t="str">
        <f aca="false">RAW_DATA!A4753</f>
        <v>ORD-104752</v>
      </c>
      <c r="B4757" s="2" t="str">
        <f aca="false">RAW_DATA!B4753</f>
        <v>CUST-5710</v>
      </c>
      <c r="C4757" s="2" t="str">
        <f aca="false">RAW_DATA!C4753</f>
        <v>Men</v>
      </c>
      <c r="D4757" s="2" t="str">
        <f aca="false">RAW_DATA!D4753</f>
        <v>MEN-TSHIRT-001</v>
      </c>
      <c r="E4757" s="14" t="str">
        <f aca="false">RAW_DATA!E4753</f>
        <v>2024-07-08</v>
      </c>
      <c r="F4757" s="14" t="str">
        <f aca="false">RAW_DATA!F4753</f>
        <v>2024-07-15</v>
      </c>
      <c r="G4757" s="2" t="str">
        <f aca="false">RAW_DATA!G4753</f>
        <v>Gandaki</v>
      </c>
      <c r="H4757" s="4" t="n">
        <f aca="false">RAW_DATA!H4753</f>
        <v>4283.11</v>
      </c>
      <c r="I4757" s="5" t="n">
        <f aca="false">RAW_DATA!I4753</f>
        <v>15</v>
      </c>
      <c r="J4757" s="2" t="str">
        <f aca="false">RAW_DATA!J4753</f>
        <v>No</v>
      </c>
      <c r="K4757" s="15" t="n">
        <f aca="false">IF(AND(F4757&lt;&gt;"",E4757&lt;&gt;""),DATEVALUE(F4757)-DATEVALUE(E4757),"")</f>
        <v>7</v>
      </c>
      <c r="L4757" s="4" t="n">
        <f aca="false">H4757*(1-I4757/100)</f>
        <v>3640.6435</v>
      </c>
      <c r="M4757" s="4" t="n">
        <f aca="false">H4757*CALCULATIONS!$B$2</f>
        <v>2569.866</v>
      </c>
      <c r="N4757" s="4" t="n">
        <f aca="false">IF(J4757="Yes",H4757*CALCULATIONS!$B$3,0)</f>
        <v>0</v>
      </c>
      <c r="O4757" s="4" t="n">
        <f aca="false">L4757-M4757-N4757</f>
        <v>1070.7775</v>
      </c>
      <c r="P4757" s="16" t="n">
        <f aca="false">IF(L4757&gt;0,O4757/L4757,"")</f>
        <v>0.294117647058824</v>
      </c>
    </row>
    <row r="4758" customFormat="false" ht="15" hidden="false" customHeight="false" outlineLevel="0" collapsed="false">
      <c r="A4758" s="2" t="str">
        <f aca="false">RAW_DATA!A4754</f>
        <v>ORD-104753</v>
      </c>
      <c r="B4758" s="2" t="str">
        <f aca="false">RAW_DATA!B4754</f>
        <v>CUST-6406</v>
      </c>
      <c r="C4758" s="2" t="str">
        <f aca="false">RAW_DATA!C4754</f>
        <v>Men</v>
      </c>
      <c r="D4758" s="2" t="str">
        <f aca="false">RAW_DATA!D4754</f>
        <v>MEN-SHIRT-001</v>
      </c>
      <c r="E4758" s="14" t="str">
        <f aca="false">RAW_DATA!E4754</f>
        <v>2024-10-17</v>
      </c>
      <c r="F4758" s="14" t="str">
        <f aca="false">RAW_DATA!F4754</f>
        <v>2024-10-20</v>
      </c>
      <c r="G4758" s="2" t="str">
        <f aca="false">RAW_DATA!G4754</f>
        <v>Sudurpashchim</v>
      </c>
      <c r="H4758" s="4" t="n">
        <f aca="false">RAW_DATA!H4754</f>
        <v>5274.65</v>
      </c>
      <c r="I4758" s="5" t="n">
        <f aca="false">RAW_DATA!I4754</f>
        <v>25</v>
      </c>
      <c r="J4758" s="2" t="str">
        <f aca="false">RAW_DATA!J4754</f>
        <v>No</v>
      </c>
      <c r="K4758" s="15" t="n">
        <f aca="false">IF(AND(F4758&lt;&gt;"",E4758&lt;&gt;""),DATEVALUE(F4758)-DATEVALUE(E4758),"")</f>
        <v>3</v>
      </c>
      <c r="L4758" s="4" t="n">
        <f aca="false">H4758*(1-I4758/100)</f>
        <v>3955.9875</v>
      </c>
      <c r="M4758" s="4" t="n">
        <f aca="false">H4758*CALCULATIONS!$B$2</f>
        <v>3164.79</v>
      </c>
      <c r="N4758" s="4" t="n">
        <f aca="false">IF(J4758="Yes",H4758*CALCULATIONS!$B$3,0)</f>
        <v>0</v>
      </c>
      <c r="O4758" s="4" t="n">
        <f aca="false">L4758-M4758-N4758</f>
        <v>791.1975</v>
      </c>
      <c r="P4758" s="16" t="n">
        <f aca="false">IF(L4758&gt;0,O4758/L4758,"")</f>
        <v>0.2</v>
      </c>
    </row>
    <row r="4759" customFormat="false" ht="15" hidden="false" customHeight="false" outlineLevel="0" collapsed="false">
      <c r="A4759" s="2" t="str">
        <f aca="false">RAW_DATA!A4755</f>
        <v>ORD-104754</v>
      </c>
      <c r="B4759" s="2" t="str">
        <f aca="false">RAW_DATA!B4755</f>
        <v>CUST-9055</v>
      </c>
      <c r="C4759" s="2" t="str">
        <f aca="false">RAW_DATA!C4755</f>
        <v>Men</v>
      </c>
      <c r="D4759" s="2" t="str">
        <f aca="false">RAW_DATA!D4755</f>
        <v>MEN-SHIRT-001</v>
      </c>
      <c r="E4759" s="14" t="str">
        <f aca="false">RAW_DATA!E4755</f>
        <v>2024-12-18</v>
      </c>
      <c r="F4759" s="14" t="str">
        <f aca="false">RAW_DATA!F4755</f>
        <v>2024-12-27</v>
      </c>
      <c r="G4759" s="2" t="str">
        <f aca="false">RAW_DATA!G4755</f>
        <v>Karnali</v>
      </c>
      <c r="H4759" s="4" t="n">
        <f aca="false">RAW_DATA!H4755</f>
        <v>5779.97</v>
      </c>
      <c r="I4759" s="5" t="n">
        <f aca="false">RAW_DATA!I4755</f>
        <v>20</v>
      </c>
      <c r="J4759" s="2" t="str">
        <f aca="false">RAW_DATA!J4755</f>
        <v>No</v>
      </c>
      <c r="K4759" s="15" t="n">
        <f aca="false">IF(AND(F4759&lt;&gt;"",E4759&lt;&gt;""),DATEVALUE(F4759)-DATEVALUE(E4759),"")</f>
        <v>9</v>
      </c>
      <c r="L4759" s="4" t="n">
        <f aca="false">H4759*(1-I4759/100)</f>
        <v>4623.976</v>
      </c>
      <c r="M4759" s="4" t="n">
        <f aca="false">H4759*CALCULATIONS!$B$2</f>
        <v>3467.982</v>
      </c>
      <c r="N4759" s="4" t="n">
        <f aca="false">IF(J4759="Yes",H4759*CALCULATIONS!$B$3,0)</f>
        <v>0</v>
      </c>
      <c r="O4759" s="4" t="n">
        <f aca="false">L4759-M4759-N4759</f>
        <v>1155.994</v>
      </c>
      <c r="P4759" s="16" t="n">
        <f aca="false">IF(L4759&gt;0,O4759/L4759,"")</f>
        <v>0.25</v>
      </c>
    </row>
    <row r="4760" customFormat="false" ht="15" hidden="false" customHeight="false" outlineLevel="0" collapsed="false">
      <c r="A4760" s="2" t="str">
        <f aca="false">RAW_DATA!A4756</f>
        <v>ORD-104755</v>
      </c>
      <c r="B4760" s="2" t="str">
        <f aca="false">RAW_DATA!B4756</f>
        <v>CUST-6705</v>
      </c>
      <c r="C4760" s="2" t="str">
        <f aca="false">RAW_DATA!C4756</f>
        <v>Women</v>
      </c>
      <c r="D4760" s="2" t="str">
        <f aca="false">RAW_DATA!D4756</f>
        <v>WOM-SCARF-001</v>
      </c>
      <c r="E4760" s="14" t="str">
        <f aca="false">RAW_DATA!E4756</f>
        <v>2024-04-03</v>
      </c>
      <c r="F4760" s="14" t="str">
        <f aca="false">RAW_DATA!F4756</f>
        <v>2024-04-08</v>
      </c>
      <c r="G4760" s="2" t="str">
        <f aca="false">RAW_DATA!G4756</f>
        <v>Bagmati</v>
      </c>
      <c r="H4760" s="4" t="n">
        <f aca="false">RAW_DATA!H4756</f>
        <v>10235.39</v>
      </c>
      <c r="I4760" s="5" t="n">
        <f aca="false">RAW_DATA!I4756</f>
        <v>10</v>
      </c>
      <c r="J4760" s="2" t="str">
        <f aca="false">RAW_DATA!J4756</f>
        <v>No</v>
      </c>
      <c r="K4760" s="15" t="n">
        <f aca="false">IF(AND(F4760&lt;&gt;"",E4760&lt;&gt;""),DATEVALUE(F4760)-DATEVALUE(E4760),"")</f>
        <v>5</v>
      </c>
      <c r="L4760" s="4" t="n">
        <f aca="false">H4760*(1-I4760/100)</f>
        <v>9211.851</v>
      </c>
      <c r="M4760" s="4" t="n">
        <f aca="false">H4760*CALCULATIONS!$B$2</f>
        <v>6141.234</v>
      </c>
      <c r="N4760" s="4" t="n">
        <f aca="false">IF(J4760="Yes",H4760*CALCULATIONS!$B$3,0)</f>
        <v>0</v>
      </c>
      <c r="O4760" s="4" t="n">
        <f aca="false">L4760-M4760-N4760</f>
        <v>3070.617</v>
      </c>
      <c r="P4760" s="16" t="n">
        <f aca="false">IF(L4760&gt;0,O4760/L4760,"")</f>
        <v>0.333333333333333</v>
      </c>
    </row>
    <row r="4761" customFormat="false" ht="15" hidden="false" customHeight="false" outlineLevel="0" collapsed="false">
      <c r="A4761" s="2" t="str">
        <f aca="false">RAW_DATA!A4757</f>
        <v>ORD-104756</v>
      </c>
      <c r="B4761" s="2" t="str">
        <f aca="false">RAW_DATA!B4757</f>
        <v>CUST-3434</v>
      </c>
      <c r="C4761" s="2" t="str">
        <f aca="false">RAW_DATA!C4757</f>
        <v>Women</v>
      </c>
      <c r="D4761" s="2" t="str">
        <f aca="false">RAW_DATA!D4757</f>
        <v>WOM-TOP-001</v>
      </c>
      <c r="E4761" s="14" t="str">
        <f aca="false">RAW_DATA!E4757</f>
        <v>2024-12-14</v>
      </c>
      <c r="F4761" s="14" t="str">
        <f aca="false">RAW_DATA!F4757</f>
        <v>2024-12-22</v>
      </c>
      <c r="G4761" s="2" t="str">
        <f aca="false">RAW_DATA!G4757</f>
        <v>Gandaki</v>
      </c>
      <c r="H4761" s="4" t="n">
        <f aca="false">RAW_DATA!H4757</f>
        <v>1943.4</v>
      </c>
      <c r="I4761" s="5" t="n">
        <f aca="false">RAW_DATA!I4757</f>
        <v>25</v>
      </c>
      <c r="J4761" s="2" t="str">
        <f aca="false">RAW_DATA!J4757</f>
        <v>Yes</v>
      </c>
      <c r="K4761" s="15" t="n">
        <f aca="false">IF(AND(F4761&lt;&gt;"",E4761&lt;&gt;""),DATEVALUE(F4761)-DATEVALUE(E4761),"")</f>
        <v>8</v>
      </c>
      <c r="L4761" s="4" t="n">
        <f aca="false">H4761*(1-I4761/100)</f>
        <v>1457.55</v>
      </c>
      <c r="M4761" s="4" t="n">
        <f aca="false">H4761*CALCULATIONS!$B$2</f>
        <v>1166.04</v>
      </c>
      <c r="N4761" s="4" t="n">
        <f aca="false">IF(J4761="Yes",H4761*CALCULATIONS!$B$3,0)</f>
        <v>388.68</v>
      </c>
      <c r="O4761" s="4" t="n">
        <f aca="false">L4761-M4761-N4761</f>
        <v>-97.1699999999999</v>
      </c>
      <c r="P4761" s="16" t="n">
        <f aca="false">IF(L4761&gt;0,O4761/L4761,"")</f>
        <v>-0.0666666666666666</v>
      </c>
    </row>
    <row r="4762" customFormat="false" ht="15" hidden="false" customHeight="false" outlineLevel="0" collapsed="false">
      <c r="A4762" s="2" t="str">
        <f aca="false">RAW_DATA!A4758</f>
        <v>ORD-104757</v>
      </c>
      <c r="B4762" s="2" t="str">
        <f aca="false">RAW_DATA!B4758</f>
        <v>CUST-2751</v>
      </c>
      <c r="C4762" s="2" t="str">
        <f aca="false">RAW_DATA!C4758</f>
        <v>Men</v>
      </c>
      <c r="D4762" s="2" t="str">
        <f aca="false">RAW_DATA!D4758</f>
        <v>MEN-SUIT-001</v>
      </c>
      <c r="E4762" s="14" t="str">
        <f aca="false">RAW_DATA!E4758</f>
        <v>2024-02-07</v>
      </c>
      <c r="F4762" s="14" t="str">
        <f aca="false">RAW_DATA!F4758</f>
        <v>2024-02-11</v>
      </c>
      <c r="G4762" s="2" t="str">
        <f aca="false">RAW_DATA!G4758</f>
        <v>Bagmati</v>
      </c>
      <c r="H4762" s="4" t="n">
        <f aca="false">RAW_DATA!H4758</f>
        <v>13378.12</v>
      </c>
      <c r="I4762" s="5" t="n">
        <f aca="false">RAW_DATA!I4758</f>
        <v>25</v>
      </c>
      <c r="J4762" s="2" t="str">
        <f aca="false">RAW_DATA!J4758</f>
        <v>No</v>
      </c>
      <c r="K4762" s="15" t="n">
        <f aca="false">IF(AND(F4762&lt;&gt;"",E4762&lt;&gt;""),DATEVALUE(F4762)-DATEVALUE(E4762),"")</f>
        <v>4</v>
      </c>
      <c r="L4762" s="4" t="n">
        <f aca="false">H4762*(1-I4762/100)</f>
        <v>10033.59</v>
      </c>
      <c r="M4762" s="4" t="n">
        <f aca="false">H4762*CALCULATIONS!$B$2</f>
        <v>8026.872</v>
      </c>
      <c r="N4762" s="4" t="n">
        <f aca="false">IF(J4762="Yes",H4762*CALCULATIONS!$B$3,0)</f>
        <v>0</v>
      </c>
      <c r="O4762" s="4" t="n">
        <f aca="false">L4762-M4762-N4762</f>
        <v>2006.718</v>
      </c>
      <c r="P4762" s="16" t="n">
        <f aca="false">IF(L4762&gt;0,O4762/L4762,"")</f>
        <v>0.2</v>
      </c>
    </row>
    <row r="4763" customFormat="false" ht="15" hidden="false" customHeight="false" outlineLevel="0" collapsed="false">
      <c r="A4763" s="2" t="str">
        <f aca="false">RAW_DATA!A4759</f>
        <v>ORD-104758</v>
      </c>
      <c r="B4763" s="2" t="str">
        <f aca="false">RAW_DATA!B4759</f>
        <v>CUST-5569</v>
      </c>
      <c r="C4763" s="2" t="str">
        <f aca="false">RAW_DATA!C4759</f>
        <v>Men</v>
      </c>
      <c r="D4763" s="2" t="str">
        <f aca="false">RAW_DATA!D4759</f>
        <v>MEN-SUIT-001</v>
      </c>
      <c r="E4763" s="14" t="str">
        <f aca="false">RAW_DATA!E4759</f>
        <v>2024-04-01</v>
      </c>
      <c r="F4763" s="14" t="str">
        <f aca="false">RAW_DATA!F4759</f>
        <v>2024-04-11</v>
      </c>
      <c r="G4763" s="2" t="str">
        <f aca="false">RAW_DATA!G4759</f>
        <v>Bagmati</v>
      </c>
      <c r="H4763" s="4" t="n">
        <f aca="false">RAW_DATA!H4759</f>
        <v>10307.75</v>
      </c>
      <c r="I4763" s="5" t="n">
        <f aca="false">RAW_DATA!I4759</f>
        <v>30</v>
      </c>
      <c r="J4763" s="2" t="str">
        <f aca="false">RAW_DATA!J4759</f>
        <v>No</v>
      </c>
      <c r="K4763" s="15" t="n">
        <f aca="false">IF(AND(F4763&lt;&gt;"",E4763&lt;&gt;""),DATEVALUE(F4763)-DATEVALUE(E4763),"")</f>
        <v>10</v>
      </c>
      <c r="L4763" s="4" t="n">
        <f aca="false">H4763*(1-I4763/100)</f>
        <v>7215.425</v>
      </c>
      <c r="M4763" s="4" t="n">
        <f aca="false">H4763*CALCULATIONS!$B$2</f>
        <v>6184.65</v>
      </c>
      <c r="N4763" s="4" t="n">
        <f aca="false">IF(J4763="Yes",H4763*CALCULATIONS!$B$3,0)</f>
        <v>0</v>
      </c>
      <c r="O4763" s="4" t="n">
        <f aca="false">L4763-M4763-N4763</f>
        <v>1030.775</v>
      </c>
      <c r="P4763" s="16" t="n">
        <f aca="false">IF(L4763&gt;0,O4763/L4763,"")</f>
        <v>0.142857142857143</v>
      </c>
    </row>
    <row r="4764" customFormat="false" ht="15" hidden="false" customHeight="false" outlineLevel="0" collapsed="false">
      <c r="A4764" s="2" t="str">
        <f aca="false">RAW_DATA!A4760</f>
        <v>ORD-104759</v>
      </c>
      <c r="B4764" s="2" t="str">
        <f aca="false">RAW_DATA!B4760</f>
        <v>CUST-4737</v>
      </c>
      <c r="C4764" s="2" t="str">
        <f aca="false">RAW_DATA!C4760</f>
        <v>Kids</v>
      </c>
      <c r="D4764" s="2" t="str">
        <f aca="false">RAW_DATA!D4760</f>
        <v>KID-JACKET-001</v>
      </c>
      <c r="E4764" s="14" t="str">
        <f aca="false">RAW_DATA!E4760</f>
        <v>2024-03-12</v>
      </c>
      <c r="F4764" s="14" t="str">
        <f aca="false">RAW_DATA!F4760</f>
        <v>2024-03-21</v>
      </c>
      <c r="G4764" s="2" t="str">
        <f aca="false">RAW_DATA!G4760</f>
        <v>Lumbini</v>
      </c>
      <c r="H4764" s="4" t="n">
        <f aca="false">RAW_DATA!H4760</f>
        <v>2972.69</v>
      </c>
      <c r="I4764" s="5" t="n">
        <f aca="false">RAW_DATA!I4760</f>
        <v>0</v>
      </c>
      <c r="J4764" s="2" t="str">
        <f aca="false">RAW_DATA!J4760</f>
        <v>Yes</v>
      </c>
      <c r="K4764" s="15" t="n">
        <f aca="false">IF(AND(F4764&lt;&gt;"",E4764&lt;&gt;""),DATEVALUE(F4764)-DATEVALUE(E4764),"")</f>
        <v>9</v>
      </c>
      <c r="L4764" s="4" t="n">
        <f aca="false">H4764*(1-I4764/100)</f>
        <v>2972.69</v>
      </c>
      <c r="M4764" s="4" t="n">
        <f aca="false">H4764*CALCULATIONS!$B$2</f>
        <v>1783.614</v>
      </c>
      <c r="N4764" s="4" t="n">
        <f aca="false">IF(J4764="Yes",H4764*CALCULATIONS!$B$3,0)</f>
        <v>594.538</v>
      </c>
      <c r="O4764" s="4" t="n">
        <f aca="false">L4764-M4764-N4764</f>
        <v>594.538</v>
      </c>
      <c r="P4764" s="16" t="n">
        <f aca="false">IF(L4764&gt;0,O4764/L4764,"")</f>
        <v>0.2</v>
      </c>
    </row>
    <row r="4765" customFormat="false" ht="15" hidden="false" customHeight="false" outlineLevel="0" collapsed="false">
      <c r="A4765" s="2" t="str">
        <f aca="false">RAW_DATA!A4761</f>
        <v>ORD-104760</v>
      </c>
      <c r="B4765" s="2" t="str">
        <f aca="false">RAW_DATA!B4761</f>
        <v>CUST-8774</v>
      </c>
      <c r="C4765" s="2" t="str">
        <f aca="false">RAW_DATA!C4761</f>
        <v>Kids</v>
      </c>
      <c r="D4765" s="2" t="str">
        <f aca="false">RAW_DATA!D4761</f>
        <v>KID-TSHIRT-001</v>
      </c>
      <c r="E4765" s="14" t="str">
        <f aca="false">RAW_DATA!E4761</f>
        <v>2024-06-13</v>
      </c>
      <c r="F4765" s="14" t="str">
        <f aca="false">RAW_DATA!F4761</f>
        <v>2024-06-23</v>
      </c>
      <c r="G4765" s="2" t="str">
        <f aca="false">RAW_DATA!G4761</f>
        <v>Gandaki</v>
      </c>
      <c r="H4765" s="4" t="n">
        <f aca="false">RAW_DATA!H4761</f>
        <v>4114.43</v>
      </c>
      <c r="I4765" s="5" t="n">
        <f aca="false">RAW_DATA!I4761</f>
        <v>30</v>
      </c>
      <c r="J4765" s="2" t="str">
        <f aca="false">RAW_DATA!J4761</f>
        <v>No</v>
      </c>
      <c r="K4765" s="15" t="n">
        <f aca="false">IF(AND(F4765&lt;&gt;"",E4765&lt;&gt;""),DATEVALUE(F4765)-DATEVALUE(E4765),"")</f>
        <v>10</v>
      </c>
      <c r="L4765" s="4" t="n">
        <f aca="false">H4765*(1-I4765/100)</f>
        <v>2880.101</v>
      </c>
      <c r="M4765" s="4" t="n">
        <f aca="false">H4765*CALCULATIONS!$B$2</f>
        <v>2468.658</v>
      </c>
      <c r="N4765" s="4" t="n">
        <f aca="false">IF(J4765="Yes",H4765*CALCULATIONS!$B$3,0)</f>
        <v>0</v>
      </c>
      <c r="O4765" s="4" t="n">
        <f aca="false">L4765-M4765-N4765</f>
        <v>411.443</v>
      </c>
      <c r="P4765" s="16" t="n">
        <f aca="false">IF(L4765&gt;0,O4765/L4765,"")</f>
        <v>0.142857142857143</v>
      </c>
    </row>
    <row r="4766" customFormat="false" ht="15" hidden="false" customHeight="false" outlineLevel="0" collapsed="false">
      <c r="A4766" s="2" t="str">
        <f aca="false">RAW_DATA!A4762</f>
        <v>ORD-104761</v>
      </c>
      <c r="B4766" s="2" t="str">
        <f aca="false">RAW_DATA!B4762</f>
        <v>CUST-9630</v>
      </c>
      <c r="C4766" s="2" t="str">
        <f aca="false">RAW_DATA!C4762</f>
        <v>Men</v>
      </c>
      <c r="D4766" s="2" t="str">
        <f aca="false">RAW_DATA!D4762</f>
        <v>MEN-KURTA-001</v>
      </c>
      <c r="E4766" s="14" t="str">
        <f aca="false">RAW_DATA!E4762</f>
        <v>2024-02-23</v>
      </c>
      <c r="F4766" s="14" t="str">
        <f aca="false">RAW_DATA!F4762</f>
        <v>2024-02-27</v>
      </c>
      <c r="G4766" s="2" t="str">
        <f aca="false">RAW_DATA!G4762</f>
        <v>Madhesh</v>
      </c>
      <c r="H4766" s="4" t="n">
        <f aca="false">RAW_DATA!H4762</f>
        <v>12549.01</v>
      </c>
      <c r="I4766" s="5" t="n">
        <f aca="false">RAW_DATA!I4762</f>
        <v>20</v>
      </c>
      <c r="J4766" s="2" t="str">
        <f aca="false">RAW_DATA!J4762</f>
        <v>Yes</v>
      </c>
      <c r="K4766" s="15" t="n">
        <f aca="false">IF(AND(F4766&lt;&gt;"",E4766&lt;&gt;""),DATEVALUE(F4766)-DATEVALUE(E4766),"")</f>
        <v>4</v>
      </c>
      <c r="L4766" s="4" t="n">
        <f aca="false">H4766*(1-I4766/100)</f>
        <v>10039.208</v>
      </c>
      <c r="M4766" s="4" t="n">
        <f aca="false">H4766*CALCULATIONS!$B$2</f>
        <v>7529.406</v>
      </c>
      <c r="N4766" s="4" t="n">
        <f aca="false">IF(J4766="Yes",H4766*CALCULATIONS!$B$3,0)</f>
        <v>2509.802</v>
      </c>
      <c r="O4766" s="4" t="n">
        <f aca="false">L4766-M4766-N4766</f>
        <v>0</v>
      </c>
      <c r="P4766" s="16" t="n">
        <f aca="false">IF(L4766&gt;0,O4766/L4766,"")</f>
        <v>0</v>
      </c>
    </row>
    <row r="4767" customFormat="false" ht="15" hidden="false" customHeight="false" outlineLevel="0" collapsed="false">
      <c r="A4767" s="2" t="str">
        <f aca="false">RAW_DATA!A4763</f>
        <v>ORD-104762</v>
      </c>
      <c r="B4767" s="2" t="str">
        <f aca="false">RAW_DATA!B4763</f>
        <v>CUST-2828</v>
      </c>
      <c r="C4767" s="2" t="str">
        <f aca="false">RAW_DATA!C4763</f>
        <v>Kids</v>
      </c>
      <c r="D4767" s="2" t="str">
        <f aca="false">RAW_DATA!D4763</f>
        <v>KID-ONESIE-001</v>
      </c>
      <c r="E4767" s="14" t="str">
        <f aca="false">RAW_DATA!E4763</f>
        <v>2024-11-12</v>
      </c>
      <c r="F4767" s="14" t="str">
        <f aca="false">RAW_DATA!F4763</f>
        <v>2024-11-15</v>
      </c>
      <c r="G4767" s="2" t="str">
        <f aca="false">RAW_DATA!G4763</f>
        <v>Karnali</v>
      </c>
      <c r="H4767" s="4" t="n">
        <f aca="false">RAW_DATA!H4763</f>
        <v>3473.98</v>
      </c>
      <c r="I4767" s="5" t="n">
        <f aca="false">RAW_DATA!I4763</f>
        <v>20</v>
      </c>
      <c r="J4767" s="2" t="str">
        <f aca="false">RAW_DATA!J4763</f>
        <v>No</v>
      </c>
      <c r="K4767" s="15" t="n">
        <f aca="false">IF(AND(F4767&lt;&gt;"",E4767&lt;&gt;""),DATEVALUE(F4767)-DATEVALUE(E4767),"")</f>
        <v>3</v>
      </c>
      <c r="L4767" s="4" t="n">
        <f aca="false">H4767*(1-I4767/100)</f>
        <v>2779.184</v>
      </c>
      <c r="M4767" s="4" t="n">
        <f aca="false">H4767*CALCULATIONS!$B$2</f>
        <v>2084.388</v>
      </c>
      <c r="N4767" s="4" t="n">
        <f aca="false">IF(J4767="Yes",H4767*CALCULATIONS!$B$3,0)</f>
        <v>0</v>
      </c>
      <c r="O4767" s="4" t="n">
        <f aca="false">L4767-M4767-N4767</f>
        <v>694.796</v>
      </c>
      <c r="P4767" s="16" t="n">
        <f aca="false">IF(L4767&gt;0,O4767/L4767,"")</f>
        <v>0.25</v>
      </c>
    </row>
    <row r="4768" customFormat="false" ht="15" hidden="false" customHeight="false" outlineLevel="0" collapsed="false">
      <c r="A4768" s="2" t="str">
        <f aca="false">RAW_DATA!A4764</f>
        <v>ORD-104763</v>
      </c>
      <c r="B4768" s="2" t="str">
        <f aca="false">RAW_DATA!B4764</f>
        <v>CUST-4426</v>
      </c>
      <c r="C4768" s="2" t="str">
        <f aca="false">RAW_DATA!C4764</f>
        <v>Women</v>
      </c>
      <c r="D4768" s="2" t="str">
        <f aca="false">RAW_DATA!D4764</f>
        <v>WOM-CARDIGAN-001</v>
      </c>
      <c r="E4768" s="14" t="str">
        <f aca="false">RAW_DATA!E4764</f>
        <v>2024-09-21</v>
      </c>
      <c r="F4768" s="14" t="str">
        <f aca="false">RAW_DATA!F4764</f>
        <v>2024-09-22</v>
      </c>
      <c r="G4768" s="2" t="str">
        <f aca="false">RAW_DATA!G4764</f>
        <v>Bagmati</v>
      </c>
      <c r="H4768" s="4" t="n">
        <f aca="false">RAW_DATA!H4764</f>
        <v>9917.78</v>
      </c>
      <c r="I4768" s="5" t="n">
        <f aca="false">RAW_DATA!I4764</f>
        <v>15</v>
      </c>
      <c r="J4768" s="2" t="str">
        <f aca="false">RAW_DATA!J4764</f>
        <v>No</v>
      </c>
      <c r="K4768" s="15" t="n">
        <f aca="false">IF(AND(F4768&lt;&gt;"",E4768&lt;&gt;""),DATEVALUE(F4768)-DATEVALUE(E4768),"")</f>
        <v>1</v>
      </c>
      <c r="L4768" s="4" t="n">
        <f aca="false">H4768*(1-I4768/100)</f>
        <v>8430.113</v>
      </c>
      <c r="M4768" s="4" t="n">
        <f aca="false">H4768*CALCULATIONS!$B$2</f>
        <v>5950.668</v>
      </c>
      <c r="N4768" s="4" t="n">
        <f aca="false">IF(J4768="Yes",H4768*CALCULATIONS!$B$3,0)</f>
        <v>0</v>
      </c>
      <c r="O4768" s="4" t="n">
        <f aca="false">L4768-M4768-N4768</f>
        <v>2479.445</v>
      </c>
      <c r="P4768" s="16" t="n">
        <f aca="false">IF(L4768&gt;0,O4768/L4768,"")</f>
        <v>0.294117647058824</v>
      </c>
    </row>
    <row r="4769" customFormat="false" ht="15" hidden="false" customHeight="false" outlineLevel="0" collapsed="false">
      <c r="A4769" s="2" t="str">
        <f aca="false">RAW_DATA!A4765</f>
        <v>ORD-104764</v>
      </c>
      <c r="B4769" s="2" t="str">
        <f aca="false">RAW_DATA!B4765</f>
        <v>CUST-9920</v>
      </c>
      <c r="C4769" s="2" t="str">
        <f aca="false">RAW_DATA!C4765</f>
        <v>Women</v>
      </c>
      <c r="D4769" s="2" t="str">
        <f aca="false">RAW_DATA!D4765</f>
        <v>WOM-BLOUSE-001</v>
      </c>
      <c r="E4769" s="14" t="str">
        <f aca="false">RAW_DATA!E4765</f>
        <v>2024-08-17</v>
      </c>
      <c r="F4769" s="14" t="str">
        <f aca="false">RAW_DATA!F4765</f>
        <v>2024-08-26</v>
      </c>
      <c r="G4769" s="2" t="str">
        <f aca="false">RAW_DATA!G4765</f>
        <v>Bagmati</v>
      </c>
      <c r="H4769" s="4" t="n">
        <f aca="false">RAW_DATA!H4765</f>
        <v>1580.44</v>
      </c>
      <c r="I4769" s="5" t="n">
        <f aca="false">RAW_DATA!I4765</f>
        <v>5</v>
      </c>
      <c r="J4769" s="2" t="str">
        <f aca="false">RAW_DATA!J4765</f>
        <v>No</v>
      </c>
      <c r="K4769" s="15" t="n">
        <f aca="false">IF(AND(F4769&lt;&gt;"",E4769&lt;&gt;""),DATEVALUE(F4769)-DATEVALUE(E4769),"")</f>
        <v>9</v>
      </c>
      <c r="L4769" s="4" t="n">
        <f aca="false">H4769*(1-I4769/100)</f>
        <v>1501.418</v>
      </c>
      <c r="M4769" s="4" t="n">
        <f aca="false">H4769*CALCULATIONS!$B$2</f>
        <v>948.264</v>
      </c>
      <c r="N4769" s="4" t="n">
        <f aca="false">IF(J4769="Yes",H4769*CALCULATIONS!$B$3,0)</f>
        <v>0</v>
      </c>
      <c r="O4769" s="4" t="n">
        <f aca="false">L4769-M4769-N4769</f>
        <v>553.154</v>
      </c>
      <c r="P4769" s="16" t="n">
        <f aca="false">IF(L4769&gt;0,O4769/L4769,"")</f>
        <v>0.368421052631579</v>
      </c>
    </row>
    <row r="4770" customFormat="false" ht="15" hidden="false" customHeight="false" outlineLevel="0" collapsed="false">
      <c r="A4770" s="2" t="str">
        <f aca="false">RAW_DATA!A4766</f>
        <v>ORD-104765</v>
      </c>
      <c r="B4770" s="2" t="str">
        <f aca="false">RAW_DATA!B4766</f>
        <v>CUST-4789</v>
      </c>
      <c r="C4770" s="2" t="str">
        <f aca="false">RAW_DATA!C4766</f>
        <v>Women</v>
      </c>
      <c r="D4770" s="2" t="str">
        <f aca="false">RAW_DATA!D4766</f>
        <v>WOM-TOP-001</v>
      </c>
      <c r="E4770" s="14" t="str">
        <f aca="false">RAW_DATA!E4766</f>
        <v>2024-05-22</v>
      </c>
      <c r="F4770" s="14" t="str">
        <f aca="false">RAW_DATA!F4766</f>
        <v>2024-06-06</v>
      </c>
      <c r="G4770" s="2" t="str">
        <f aca="false">RAW_DATA!G4766</f>
        <v>Gandaki</v>
      </c>
      <c r="H4770" s="4" t="n">
        <f aca="false">RAW_DATA!H4766</f>
        <v>6941.81</v>
      </c>
      <c r="I4770" s="5" t="n">
        <f aca="false">RAW_DATA!I4766</f>
        <v>5</v>
      </c>
      <c r="J4770" s="2" t="str">
        <f aca="false">RAW_DATA!J4766</f>
        <v>No</v>
      </c>
      <c r="K4770" s="15" t="n">
        <f aca="false">IF(AND(F4770&lt;&gt;"",E4770&lt;&gt;""),DATEVALUE(F4770)-DATEVALUE(E4770),"")</f>
        <v>15</v>
      </c>
      <c r="L4770" s="4" t="n">
        <f aca="false">H4770*(1-I4770/100)</f>
        <v>6594.7195</v>
      </c>
      <c r="M4770" s="4" t="n">
        <f aca="false">H4770*CALCULATIONS!$B$2</f>
        <v>4165.086</v>
      </c>
      <c r="N4770" s="4" t="n">
        <f aca="false">IF(J4770="Yes",H4770*CALCULATIONS!$B$3,0)</f>
        <v>0</v>
      </c>
      <c r="O4770" s="4" t="n">
        <f aca="false">L4770-M4770-N4770</f>
        <v>2429.6335</v>
      </c>
      <c r="P4770" s="16" t="n">
        <f aca="false">IF(L4770&gt;0,O4770/L4770,"")</f>
        <v>0.368421052631579</v>
      </c>
    </row>
    <row r="4771" customFormat="false" ht="15" hidden="false" customHeight="false" outlineLevel="0" collapsed="false">
      <c r="A4771" s="2" t="str">
        <f aca="false">RAW_DATA!A4767</f>
        <v>ORD-104766</v>
      </c>
      <c r="B4771" s="2" t="str">
        <f aca="false">RAW_DATA!B4767</f>
        <v>CUST-3769</v>
      </c>
      <c r="C4771" s="2" t="str">
        <f aca="false">RAW_DATA!C4767</f>
        <v>Women</v>
      </c>
      <c r="D4771" s="2" t="str">
        <f aca="false">RAW_DATA!D4767</f>
        <v>WOM-SAREE-001</v>
      </c>
      <c r="E4771" s="14" t="str">
        <f aca="false">RAW_DATA!E4767</f>
        <v>2024-12-09</v>
      </c>
      <c r="F4771" s="14" t="str">
        <f aca="false">RAW_DATA!F4767</f>
        <v>2024-12-13</v>
      </c>
      <c r="G4771" s="2" t="str">
        <f aca="false">RAW_DATA!G4767</f>
        <v>Bagmati</v>
      </c>
      <c r="H4771" s="4" t="n">
        <f aca="false">RAW_DATA!H4767</f>
        <v>6958.12</v>
      </c>
      <c r="I4771" s="5" t="n">
        <f aca="false">RAW_DATA!I4767</f>
        <v>5</v>
      </c>
      <c r="J4771" s="2" t="str">
        <f aca="false">RAW_DATA!J4767</f>
        <v>No</v>
      </c>
      <c r="K4771" s="15" t="n">
        <f aca="false">IF(AND(F4771&lt;&gt;"",E4771&lt;&gt;""),DATEVALUE(F4771)-DATEVALUE(E4771),"")</f>
        <v>4</v>
      </c>
      <c r="L4771" s="4" t="n">
        <f aca="false">H4771*(1-I4771/100)</f>
        <v>6610.214</v>
      </c>
      <c r="M4771" s="4" t="n">
        <f aca="false">H4771*CALCULATIONS!$B$2</f>
        <v>4174.872</v>
      </c>
      <c r="N4771" s="4" t="n">
        <f aca="false">IF(J4771="Yes",H4771*CALCULATIONS!$B$3,0)</f>
        <v>0</v>
      </c>
      <c r="O4771" s="4" t="n">
        <f aca="false">L4771-M4771-N4771</f>
        <v>2435.342</v>
      </c>
      <c r="P4771" s="16" t="n">
        <f aca="false">IF(L4771&gt;0,O4771/L4771,"")</f>
        <v>0.368421052631579</v>
      </c>
    </row>
    <row r="4772" customFormat="false" ht="15" hidden="false" customHeight="false" outlineLevel="0" collapsed="false">
      <c r="A4772" s="2" t="str">
        <f aca="false">RAW_DATA!A4768</f>
        <v>ORD-104767</v>
      </c>
      <c r="B4772" s="2" t="str">
        <f aca="false">RAW_DATA!B4768</f>
        <v>CUST-6257</v>
      </c>
      <c r="C4772" s="2" t="str">
        <f aca="false">RAW_DATA!C4768</f>
        <v>Men</v>
      </c>
      <c r="D4772" s="2" t="str">
        <f aca="false">RAW_DATA!D4768</f>
        <v>MEN-SUIT-001</v>
      </c>
      <c r="E4772" s="14" t="str">
        <f aca="false">RAW_DATA!E4768</f>
        <v>2024-09-06</v>
      </c>
      <c r="F4772" s="14" t="str">
        <f aca="false">RAW_DATA!F4768</f>
        <v>2024-09-16</v>
      </c>
      <c r="G4772" s="2" t="str">
        <f aca="false">RAW_DATA!G4768</f>
        <v>Madhesh</v>
      </c>
      <c r="H4772" s="4" t="n">
        <f aca="false">RAW_DATA!H4768</f>
        <v>6874.51</v>
      </c>
      <c r="I4772" s="5" t="n">
        <f aca="false">RAW_DATA!I4768</f>
        <v>0</v>
      </c>
      <c r="J4772" s="2" t="str">
        <f aca="false">RAW_DATA!J4768</f>
        <v>Yes</v>
      </c>
      <c r="K4772" s="15" t="n">
        <f aca="false">IF(AND(F4772&lt;&gt;"",E4772&lt;&gt;""),DATEVALUE(F4772)-DATEVALUE(E4772),"")</f>
        <v>10</v>
      </c>
      <c r="L4772" s="4" t="n">
        <f aca="false">H4772*(1-I4772/100)</f>
        <v>6874.51</v>
      </c>
      <c r="M4772" s="4" t="n">
        <f aca="false">H4772*CALCULATIONS!$B$2</f>
        <v>4124.706</v>
      </c>
      <c r="N4772" s="4" t="n">
        <f aca="false">IF(J4772="Yes",H4772*CALCULATIONS!$B$3,0)</f>
        <v>1374.902</v>
      </c>
      <c r="O4772" s="4" t="n">
        <f aca="false">L4772-M4772-N4772</f>
        <v>1374.902</v>
      </c>
      <c r="P4772" s="16" t="n">
        <f aca="false">IF(L4772&gt;0,O4772/L4772,"")</f>
        <v>0.2</v>
      </c>
    </row>
    <row r="4773" customFormat="false" ht="15" hidden="false" customHeight="false" outlineLevel="0" collapsed="false">
      <c r="A4773" s="2" t="str">
        <f aca="false">RAW_DATA!A4769</f>
        <v>ORD-104768</v>
      </c>
      <c r="B4773" s="2" t="str">
        <f aca="false">RAW_DATA!B4769</f>
        <v>CUST-2656</v>
      </c>
      <c r="C4773" s="2" t="str">
        <f aca="false">RAW_DATA!C4769</f>
        <v>Kids</v>
      </c>
      <c r="D4773" s="2" t="str">
        <f aca="false">RAW_DATA!D4769</f>
        <v>KID-UNIFORM-001</v>
      </c>
      <c r="E4773" s="14" t="str">
        <f aca="false">RAW_DATA!E4769</f>
        <v>2024-04-14</v>
      </c>
      <c r="F4773" s="14" t="str">
        <f aca="false">RAW_DATA!F4769</f>
        <v>2024-04-25</v>
      </c>
      <c r="G4773" s="2" t="str">
        <f aca="false">RAW_DATA!G4769</f>
        <v>Madhesh</v>
      </c>
      <c r="H4773" s="4" t="n">
        <f aca="false">RAW_DATA!H4769</f>
        <v>8022.37</v>
      </c>
      <c r="I4773" s="5" t="n">
        <f aca="false">RAW_DATA!I4769</f>
        <v>20</v>
      </c>
      <c r="J4773" s="2" t="str">
        <f aca="false">RAW_DATA!J4769</f>
        <v>No</v>
      </c>
      <c r="K4773" s="15" t="n">
        <f aca="false">IF(AND(F4773&lt;&gt;"",E4773&lt;&gt;""),DATEVALUE(F4773)-DATEVALUE(E4773),"")</f>
        <v>11</v>
      </c>
      <c r="L4773" s="4" t="n">
        <f aca="false">H4773*(1-I4773/100)</f>
        <v>6417.896</v>
      </c>
      <c r="M4773" s="4" t="n">
        <f aca="false">H4773*CALCULATIONS!$B$2</f>
        <v>4813.422</v>
      </c>
      <c r="N4773" s="4" t="n">
        <f aca="false">IF(J4773="Yes",H4773*CALCULATIONS!$B$3,0)</f>
        <v>0</v>
      </c>
      <c r="O4773" s="4" t="n">
        <f aca="false">L4773-M4773-N4773</f>
        <v>1604.474</v>
      </c>
      <c r="P4773" s="16" t="n">
        <f aca="false">IF(L4773&gt;0,O4773/L4773,"")</f>
        <v>0.25</v>
      </c>
    </row>
    <row r="4774" customFormat="false" ht="15" hidden="false" customHeight="false" outlineLevel="0" collapsed="false">
      <c r="A4774" s="2" t="str">
        <f aca="false">RAW_DATA!A4770</f>
        <v>ORD-104769</v>
      </c>
      <c r="B4774" s="2" t="str">
        <f aca="false">RAW_DATA!B4770</f>
        <v>CUST-6275</v>
      </c>
      <c r="C4774" s="2" t="str">
        <f aca="false">RAW_DATA!C4770</f>
        <v>Women</v>
      </c>
      <c r="D4774" s="2" t="str">
        <f aca="false">RAW_DATA!D4770</f>
        <v>WOM-CARDIGAN-001</v>
      </c>
      <c r="E4774" s="14" t="str">
        <f aca="false">RAW_DATA!E4770</f>
        <v>2024-10-16</v>
      </c>
      <c r="F4774" s="14" t="str">
        <f aca="false">RAW_DATA!F4770</f>
        <v>2024-10-23</v>
      </c>
      <c r="G4774" s="2" t="str">
        <f aca="false">RAW_DATA!G4770</f>
        <v>Bagmati</v>
      </c>
      <c r="H4774" s="4" t="n">
        <f aca="false">RAW_DATA!H4770</f>
        <v>12261.32</v>
      </c>
      <c r="I4774" s="5" t="n">
        <f aca="false">RAW_DATA!I4770</f>
        <v>20</v>
      </c>
      <c r="J4774" s="2" t="str">
        <f aca="false">RAW_DATA!J4770</f>
        <v>No</v>
      </c>
      <c r="K4774" s="15" t="n">
        <f aca="false">IF(AND(F4774&lt;&gt;"",E4774&lt;&gt;""),DATEVALUE(F4774)-DATEVALUE(E4774),"")</f>
        <v>7</v>
      </c>
      <c r="L4774" s="4" t="n">
        <f aca="false">H4774*(1-I4774/100)</f>
        <v>9809.056</v>
      </c>
      <c r="M4774" s="4" t="n">
        <f aca="false">H4774*CALCULATIONS!$B$2</f>
        <v>7356.792</v>
      </c>
      <c r="N4774" s="4" t="n">
        <f aca="false">IF(J4774="Yes",H4774*CALCULATIONS!$B$3,0)</f>
        <v>0</v>
      </c>
      <c r="O4774" s="4" t="n">
        <f aca="false">L4774-M4774-N4774</f>
        <v>2452.264</v>
      </c>
      <c r="P4774" s="16" t="n">
        <f aca="false">IF(L4774&gt;0,O4774/L4774,"")</f>
        <v>0.25</v>
      </c>
    </row>
    <row r="4775" customFormat="false" ht="15" hidden="false" customHeight="false" outlineLevel="0" collapsed="false">
      <c r="A4775" s="2" t="str">
        <f aca="false">RAW_DATA!A4771</f>
        <v>ORD-104770</v>
      </c>
      <c r="B4775" s="2" t="str">
        <f aca="false">RAW_DATA!B4771</f>
        <v>CUST-3719</v>
      </c>
      <c r="C4775" s="2" t="str">
        <f aca="false">RAW_DATA!C4771</f>
        <v>Men</v>
      </c>
      <c r="D4775" s="2" t="str">
        <f aca="false">RAW_DATA!D4771</f>
        <v>MEN-JEANS-001</v>
      </c>
      <c r="E4775" s="14" t="str">
        <f aca="false">RAW_DATA!E4771</f>
        <v>2024-09-03</v>
      </c>
      <c r="F4775" s="14" t="str">
        <f aca="false">RAW_DATA!F4771</f>
        <v>2024-09-09</v>
      </c>
      <c r="G4775" s="2" t="str">
        <f aca="false">RAW_DATA!G4771</f>
        <v>Lumbini</v>
      </c>
      <c r="H4775" s="4" t="n">
        <f aca="false">RAW_DATA!H4771</f>
        <v>4564.82</v>
      </c>
      <c r="I4775" s="5" t="n">
        <f aca="false">RAW_DATA!I4771</f>
        <v>20</v>
      </c>
      <c r="J4775" s="2" t="str">
        <f aca="false">RAW_DATA!J4771</f>
        <v>No</v>
      </c>
      <c r="K4775" s="15" t="n">
        <f aca="false">IF(AND(F4775&lt;&gt;"",E4775&lt;&gt;""),DATEVALUE(F4775)-DATEVALUE(E4775),"")</f>
        <v>6</v>
      </c>
      <c r="L4775" s="4" t="n">
        <f aca="false">H4775*(1-I4775/100)</f>
        <v>3651.856</v>
      </c>
      <c r="M4775" s="4" t="n">
        <f aca="false">H4775*CALCULATIONS!$B$2</f>
        <v>2738.892</v>
      </c>
      <c r="N4775" s="4" t="n">
        <f aca="false">IF(J4775="Yes",H4775*CALCULATIONS!$B$3,0)</f>
        <v>0</v>
      </c>
      <c r="O4775" s="4" t="n">
        <f aca="false">L4775-M4775-N4775</f>
        <v>912.964</v>
      </c>
      <c r="P4775" s="16" t="n">
        <f aca="false">IF(L4775&gt;0,O4775/L4775,"")</f>
        <v>0.25</v>
      </c>
    </row>
    <row r="4776" customFormat="false" ht="15" hidden="false" customHeight="false" outlineLevel="0" collapsed="false">
      <c r="A4776" s="2" t="str">
        <f aca="false">RAW_DATA!A4772</f>
        <v>ORD-104771</v>
      </c>
      <c r="B4776" s="2" t="str">
        <f aca="false">RAW_DATA!B4772</f>
        <v>CUST-5829</v>
      </c>
      <c r="C4776" s="2" t="str">
        <f aca="false">RAW_DATA!C4772</f>
        <v>Kids</v>
      </c>
      <c r="D4776" s="2" t="str">
        <f aca="false">RAW_DATA!D4772</f>
        <v>KID-ONESIE-001</v>
      </c>
      <c r="E4776" s="14" t="str">
        <f aca="false">RAW_DATA!E4772</f>
        <v>2024-02-05</v>
      </c>
      <c r="F4776" s="14" t="str">
        <f aca="false">RAW_DATA!F4772</f>
        <v>2024-02-20</v>
      </c>
      <c r="G4776" s="2" t="str">
        <f aca="false">RAW_DATA!G4772</f>
        <v>Madhesh</v>
      </c>
      <c r="H4776" s="4" t="n">
        <f aca="false">RAW_DATA!H4772</f>
        <v>3678.14</v>
      </c>
      <c r="I4776" s="5" t="n">
        <f aca="false">RAW_DATA!I4772</f>
        <v>10</v>
      </c>
      <c r="J4776" s="2" t="str">
        <f aca="false">RAW_DATA!J4772</f>
        <v>No</v>
      </c>
      <c r="K4776" s="15" t="n">
        <f aca="false">IF(AND(F4776&lt;&gt;"",E4776&lt;&gt;""),DATEVALUE(F4776)-DATEVALUE(E4776),"")</f>
        <v>15</v>
      </c>
      <c r="L4776" s="4" t="n">
        <f aca="false">H4776*(1-I4776/100)</f>
        <v>3310.326</v>
      </c>
      <c r="M4776" s="4" t="n">
        <f aca="false">H4776*CALCULATIONS!$B$2</f>
        <v>2206.884</v>
      </c>
      <c r="N4776" s="4" t="n">
        <f aca="false">IF(J4776="Yes",H4776*CALCULATIONS!$B$3,0)</f>
        <v>0</v>
      </c>
      <c r="O4776" s="4" t="n">
        <f aca="false">L4776-M4776-N4776</f>
        <v>1103.442</v>
      </c>
      <c r="P4776" s="16" t="n">
        <f aca="false">IF(L4776&gt;0,O4776/L4776,"")</f>
        <v>0.333333333333333</v>
      </c>
    </row>
    <row r="4777" customFormat="false" ht="15" hidden="false" customHeight="false" outlineLevel="0" collapsed="false">
      <c r="A4777" s="2" t="str">
        <f aca="false">RAW_DATA!A4773</f>
        <v>ORD-104772</v>
      </c>
      <c r="B4777" s="2" t="str">
        <f aca="false">RAW_DATA!B4773</f>
        <v>CUST-9084</v>
      </c>
      <c r="C4777" s="2" t="str">
        <f aca="false">RAW_DATA!C4773</f>
        <v>Men</v>
      </c>
      <c r="D4777" s="2" t="str">
        <f aca="false">RAW_DATA!D4773</f>
        <v>MEN-JEANS-002</v>
      </c>
      <c r="E4777" s="14" t="str">
        <f aca="false">RAW_DATA!E4773</f>
        <v>2024-01-09</v>
      </c>
      <c r="F4777" s="14" t="str">
        <f aca="false">RAW_DATA!F4773</f>
        <v>2024-01-14</v>
      </c>
      <c r="G4777" s="2" t="str">
        <f aca="false">RAW_DATA!G4773</f>
        <v>Bagmati</v>
      </c>
      <c r="H4777" s="4" t="n">
        <f aca="false">RAW_DATA!H4773</f>
        <v>6970.6</v>
      </c>
      <c r="I4777" s="5" t="n">
        <f aca="false">RAW_DATA!I4773</f>
        <v>0</v>
      </c>
      <c r="J4777" s="2" t="str">
        <f aca="false">RAW_DATA!J4773</f>
        <v>No</v>
      </c>
      <c r="K4777" s="15" t="n">
        <f aca="false">IF(AND(F4777&lt;&gt;"",E4777&lt;&gt;""),DATEVALUE(F4777)-DATEVALUE(E4777),"")</f>
        <v>5</v>
      </c>
      <c r="L4777" s="4" t="n">
        <f aca="false">H4777*(1-I4777/100)</f>
        <v>6970.6</v>
      </c>
      <c r="M4777" s="4" t="n">
        <f aca="false">H4777*CALCULATIONS!$B$2</f>
        <v>4182.36</v>
      </c>
      <c r="N4777" s="4" t="n">
        <f aca="false">IF(J4777="Yes",H4777*CALCULATIONS!$B$3,0)</f>
        <v>0</v>
      </c>
      <c r="O4777" s="4" t="n">
        <f aca="false">L4777-M4777-N4777</f>
        <v>2788.24</v>
      </c>
      <c r="P4777" s="16" t="n">
        <f aca="false">IF(L4777&gt;0,O4777/L4777,"")</f>
        <v>0.4</v>
      </c>
    </row>
    <row r="4778" customFormat="false" ht="15" hidden="false" customHeight="false" outlineLevel="0" collapsed="false">
      <c r="A4778" s="2" t="str">
        <f aca="false">RAW_DATA!A4774</f>
        <v>ORD-104773</v>
      </c>
      <c r="B4778" s="2" t="str">
        <f aca="false">RAW_DATA!B4774</f>
        <v>CUST-8057</v>
      </c>
      <c r="C4778" s="2" t="str">
        <f aca="false">RAW_DATA!C4774</f>
        <v>Men</v>
      </c>
      <c r="D4778" s="2" t="str">
        <f aca="false">RAW_DATA!D4774</f>
        <v>MEN-POLO-001</v>
      </c>
      <c r="E4778" s="14" t="str">
        <f aca="false">RAW_DATA!E4774</f>
        <v>2024-10-20</v>
      </c>
      <c r="F4778" s="14" t="str">
        <f aca="false">RAW_DATA!F4774</f>
        <v>2024-10-28</v>
      </c>
      <c r="G4778" s="2" t="str">
        <f aca="false">RAW_DATA!G4774</f>
        <v>Bagmati</v>
      </c>
      <c r="H4778" s="4" t="n">
        <f aca="false">RAW_DATA!H4774</f>
        <v>1813.86</v>
      </c>
      <c r="I4778" s="5" t="n">
        <f aca="false">RAW_DATA!I4774</f>
        <v>5</v>
      </c>
      <c r="J4778" s="2" t="str">
        <f aca="false">RAW_DATA!J4774</f>
        <v>Yes</v>
      </c>
      <c r="K4778" s="15" t="n">
        <f aca="false">IF(AND(F4778&lt;&gt;"",E4778&lt;&gt;""),DATEVALUE(F4778)-DATEVALUE(E4778),"")</f>
        <v>8</v>
      </c>
      <c r="L4778" s="4" t="n">
        <f aca="false">H4778*(1-I4778/100)</f>
        <v>1723.167</v>
      </c>
      <c r="M4778" s="4" t="n">
        <f aca="false">H4778*CALCULATIONS!$B$2</f>
        <v>1088.316</v>
      </c>
      <c r="N4778" s="4" t="n">
        <f aca="false">IF(J4778="Yes",H4778*CALCULATIONS!$B$3,0)</f>
        <v>362.772</v>
      </c>
      <c r="O4778" s="4" t="n">
        <f aca="false">L4778-M4778-N4778</f>
        <v>272.079</v>
      </c>
      <c r="P4778" s="16" t="n">
        <f aca="false">IF(L4778&gt;0,O4778/L4778,"")</f>
        <v>0.157894736842105</v>
      </c>
    </row>
    <row r="4779" customFormat="false" ht="15" hidden="false" customHeight="false" outlineLevel="0" collapsed="false">
      <c r="A4779" s="2" t="str">
        <f aca="false">RAW_DATA!A4775</f>
        <v>ORD-104774</v>
      </c>
      <c r="B4779" s="2" t="str">
        <f aca="false">RAW_DATA!B4775</f>
        <v>CUST-4367</v>
      </c>
      <c r="C4779" s="2" t="str">
        <f aca="false">RAW_DATA!C4775</f>
        <v>Women</v>
      </c>
      <c r="D4779" s="2" t="str">
        <f aca="false">RAW_DATA!D4775</f>
        <v>WOM-SAREE-001</v>
      </c>
      <c r="E4779" s="14" t="str">
        <f aca="false">RAW_DATA!E4775</f>
        <v>2024-04-22</v>
      </c>
      <c r="F4779" s="14" t="str">
        <f aca="false">RAW_DATA!F4775</f>
        <v>2024-04-23</v>
      </c>
      <c r="G4779" s="2" t="str">
        <f aca="false">RAW_DATA!G4775</f>
        <v>Sudurpashchim</v>
      </c>
      <c r="H4779" s="4" t="n">
        <f aca="false">RAW_DATA!H4775</f>
        <v>5319.65</v>
      </c>
      <c r="I4779" s="5" t="n">
        <f aca="false">RAW_DATA!I4775</f>
        <v>20</v>
      </c>
      <c r="J4779" s="2" t="str">
        <f aca="false">RAW_DATA!J4775</f>
        <v>No</v>
      </c>
      <c r="K4779" s="15" t="n">
        <f aca="false">IF(AND(F4779&lt;&gt;"",E4779&lt;&gt;""),DATEVALUE(F4779)-DATEVALUE(E4779),"")</f>
        <v>1</v>
      </c>
      <c r="L4779" s="4" t="n">
        <f aca="false">H4779*(1-I4779/100)</f>
        <v>4255.72</v>
      </c>
      <c r="M4779" s="4" t="n">
        <f aca="false">H4779*CALCULATIONS!$B$2</f>
        <v>3191.79</v>
      </c>
      <c r="N4779" s="4" t="n">
        <f aca="false">IF(J4779="Yes",H4779*CALCULATIONS!$B$3,0)</f>
        <v>0</v>
      </c>
      <c r="O4779" s="4" t="n">
        <f aca="false">L4779-M4779-N4779</f>
        <v>1063.93</v>
      </c>
      <c r="P4779" s="16" t="n">
        <f aca="false">IF(L4779&gt;0,O4779/L4779,"")</f>
        <v>0.25</v>
      </c>
    </row>
    <row r="4780" customFormat="false" ht="15" hidden="false" customHeight="false" outlineLevel="0" collapsed="false">
      <c r="A4780" s="2" t="str">
        <f aca="false">RAW_DATA!A4776</f>
        <v>ORD-104775</v>
      </c>
      <c r="B4780" s="2" t="str">
        <f aca="false">RAW_DATA!B4776</f>
        <v>CUST-1137</v>
      </c>
      <c r="C4780" s="2" t="str">
        <f aca="false">RAW_DATA!C4776</f>
        <v>Women</v>
      </c>
      <c r="D4780" s="2" t="str">
        <f aca="false">RAW_DATA!D4776</f>
        <v>WOM-TOP-001</v>
      </c>
      <c r="E4780" s="14" t="str">
        <f aca="false">RAW_DATA!E4776</f>
        <v>2024-09-09</v>
      </c>
      <c r="F4780" s="14" t="str">
        <f aca="false">RAW_DATA!F4776</f>
        <v>2024-09-16</v>
      </c>
      <c r="G4780" s="2" t="str">
        <f aca="false">RAW_DATA!G4776</f>
        <v>Bagmati</v>
      </c>
      <c r="H4780" s="4" t="n">
        <f aca="false">RAW_DATA!H4776</f>
        <v>3840.3</v>
      </c>
      <c r="I4780" s="5" t="n">
        <f aca="false">RAW_DATA!I4776</f>
        <v>0</v>
      </c>
      <c r="J4780" s="2" t="str">
        <f aca="false">RAW_DATA!J4776</f>
        <v>No</v>
      </c>
      <c r="K4780" s="15" t="n">
        <f aca="false">IF(AND(F4780&lt;&gt;"",E4780&lt;&gt;""),DATEVALUE(F4780)-DATEVALUE(E4780),"")</f>
        <v>7</v>
      </c>
      <c r="L4780" s="4" t="n">
        <f aca="false">H4780*(1-I4780/100)</f>
        <v>3840.3</v>
      </c>
      <c r="M4780" s="4" t="n">
        <f aca="false">H4780*CALCULATIONS!$B$2</f>
        <v>2304.18</v>
      </c>
      <c r="N4780" s="4" t="n">
        <f aca="false">IF(J4780="Yes",H4780*CALCULATIONS!$B$3,0)</f>
        <v>0</v>
      </c>
      <c r="O4780" s="4" t="n">
        <f aca="false">L4780-M4780-N4780</f>
        <v>1536.12</v>
      </c>
      <c r="P4780" s="16" t="n">
        <f aca="false">IF(L4780&gt;0,O4780/L4780,"")</f>
        <v>0.4</v>
      </c>
    </row>
    <row r="4781" customFormat="false" ht="15" hidden="false" customHeight="false" outlineLevel="0" collapsed="false">
      <c r="A4781" s="2" t="str">
        <f aca="false">RAW_DATA!A4777</f>
        <v>ORD-104776</v>
      </c>
      <c r="B4781" s="2" t="str">
        <f aca="false">RAW_DATA!B4777</f>
        <v>CUST-3246</v>
      </c>
      <c r="C4781" s="2" t="str">
        <f aca="false">RAW_DATA!C4777</f>
        <v>Women</v>
      </c>
      <c r="D4781" s="2" t="str">
        <f aca="false">RAW_DATA!D4777</f>
        <v>WOM-TOP-001</v>
      </c>
      <c r="E4781" s="14" t="str">
        <f aca="false">RAW_DATA!E4777</f>
        <v>2024-01-15</v>
      </c>
      <c r="F4781" s="14" t="str">
        <f aca="false">RAW_DATA!F4777</f>
        <v>2024-01-20</v>
      </c>
      <c r="G4781" s="2" t="str">
        <f aca="false">RAW_DATA!G4777</f>
        <v>Madhesh</v>
      </c>
      <c r="H4781" s="4" t="n">
        <f aca="false">RAW_DATA!H4777</f>
        <v>9955.89</v>
      </c>
      <c r="I4781" s="5" t="n">
        <f aca="false">RAW_DATA!I4777</f>
        <v>25</v>
      </c>
      <c r="J4781" s="2" t="str">
        <f aca="false">RAW_DATA!J4777</f>
        <v>No</v>
      </c>
      <c r="K4781" s="15" t="n">
        <f aca="false">IF(AND(F4781&lt;&gt;"",E4781&lt;&gt;""),DATEVALUE(F4781)-DATEVALUE(E4781),"")</f>
        <v>5</v>
      </c>
      <c r="L4781" s="4" t="n">
        <f aca="false">H4781*(1-I4781/100)</f>
        <v>7466.9175</v>
      </c>
      <c r="M4781" s="4" t="n">
        <f aca="false">H4781*CALCULATIONS!$B$2</f>
        <v>5973.534</v>
      </c>
      <c r="N4781" s="4" t="n">
        <f aca="false">IF(J4781="Yes",H4781*CALCULATIONS!$B$3,0)</f>
        <v>0</v>
      </c>
      <c r="O4781" s="4" t="n">
        <f aca="false">L4781-M4781-N4781</f>
        <v>1493.3835</v>
      </c>
      <c r="P4781" s="16" t="n">
        <f aca="false">IF(L4781&gt;0,O4781/L4781,"")</f>
        <v>0.2</v>
      </c>
    </row>
    <row r="4782" customFormat="false" ht="15" hidden="false" customHeight="false" outlineLevel="0" collapsed="false">
      <c r="A4782" s="2" t="str">
        <f aca="false">RAW_DATA!A4778</f>
        <v>ORD-104777</v>
      </c>
      <c r="B4782" s="2" t="str">
        <f aca="false">RAW_DATA!B4778</f>
        <v>CUST-7408</v>
      </c>
      <c r="C4782" s="2" t="str">
        <f aca="false">RAW_DATA!C4778</f>
        <v>Kids</v>
      </c>
      <c r="D4782" s="2" t="str">
        <f aca="false">RAW_DATA!D4778</f>
        <v>KID-TSHIRT-001</v>
      </c>
      <c r="E4782" s="14" t="str">
        <f aca="false">RAW_DATA!E4778</f>
        <v>2024-01-24</v>
      </c>
      <c r="F4782" s="14" t="str">
        <f aca="false">RAW_DATA!F4778</f>
        <v>2024-01-29</v>
      </c>
      <c r="G4782" s="2" t="str">
        <f aca="false">RAW_DATA!G4778</f>
        <v>Bagmati</v>
      </c>
      <c r="H4782" s="4" t="n">
        <f aca="false">RAW_DATA!H4778</f>
        <v>8001.72</v>
      </c>
      <c r="I4782" s="5" t="n">
        <f aca="false">RAW_DATA!I4778</f>
        <v>10</v>
      </c>
      <c r="J4782" s="2" t="str">
        <f aca="false">RAW_DATA!J4778</f>
        <v>No</v>
      </c>
      <c r="K4782" s="15" t="n">
        <f aca="false">IF(AND(F4782&lt;&gt;"",E4782&lt;&gt;""),DATEVALUE(F4782)-DATEVALUE(E4782),"")</f>
        <v>5</v>
      </c>
      <c r="L4782" s="4" t="n">
        <f aca="false">H4782*(1-I4782/100)</f>
        <v>7201.548</v>
      </c>
      <c r="M4782" s="4" t="n">
        <f aca="false">H4782*CALCULATIONS!$B$2</f>
        <v>4801.032</v>
      </c>
      <c r="N4782" s="4" t="n">
        <f aca="false">IF(J4782="Yes",H4782*CALCULATIONS!$B$3,0)</f>
        <v>0</v>
      </c>
      <c r="O4782" s="4" t="n">
        <f aca="false">L4782-M4782-N4782</f>
        <v>2400.516</v>
      </c>
      <c r="P4782" s="16" t="n">
        <f aca="false">IF(L4782&gt;0,O4782/L4782,"")</f>
        <v>0.333333333333333</v>
      </c>
    </row>
    <row r="4783" customFormat="false" ht="15" hidden="false" customHeight="false" outlineLevel="0" collapsed="false">
      <c r="A4783" s="2" t="str">
        <f aca="false">RAW_DATA!A4779</f>
        <v>ORD-104778</v>
      </c>
      <c r="B4783" s="2" t="str">
        <f aca="false">RAW_DATA!B4779</f>
        <v>CUST-8834</v>
      </c>
      <c r="C4783" s="2" t="str">
        <f aca="false">RAW_DATA!C4779</f>
        <v>Men</v>
      </c>
      <c r="D4783" s="2" t="str">
        <f aca="false">RAW_DATA!D4779</f>
        <v>MEN-JACKET-001</v>
      </c>
      <c r="E4783" s="14" t="str">
        <f aca="false">RAW_DATA!E4779</f>
        <v>2024-06-01</v>
      </c>
      <c r="F4783" s="14" t="str">
        <f aca="false">RAW_DATA!F4779</f>
        <v>2024-06-06</v>
      </c>
      <c r="G4783" s="2" t="str">
        <f aca="false">RAW_DATA!G4779</f>
        <v>Madhesh</v>
      </c>
      <c r="H4783" s="4" t="n">
        <f aca="false">RAW_DATA!H4779</f>
        <v>4829.25</v>
      </c>
      <c r="I4783" s="5" t="n">
        <f aca="false">RAW_DATA!I4779</f>
        <v>25</v>
      </c>
      <c r="J4783" s="2" t="str">
        <f aca="false">RAW_DATA!J4779</f>
        <v>No</v>
      </c>
      <c r="K4783" s="15" t="n">
        <f aca="false">IF(AND(F4783&lt;&gt;"",E4783&lt;&gt;""),DATEVALUE(F4783)-DATEVALUE(E4783),"")</f>
        <v>5</v>
      </c>
      <c r="L4783" s="4" t="n">
        <f aca="false">H4783*(1-I4783/100)</f>
        <v>3621.9375</v>
      </c>
      <c r="M4783" s="4" t="n">
        <f aca="false">H4783*CALCULATIONS!$B$2</f>
        <v>2897.55</v>
      </c>
      <c r="N4783" s="4" t="n">
        <f aca="false">IF(J4783="Yes",H4783*CALCULATIONS!$B$3,0)</f>
        <v>0</v>
      </c>
      <c r="O4783" s="4" t="n">
        <f aca="false">L4783-M4783-N4783</f>
        <v>724.3875</v>
      </c>
      <c r="P4783" s="16" t="n">
        <f aca="false">IF(L4783&gt;0,O4783/L4783,"")</f>
        <v>0.2</v>
      </c>
    </row>
    <row r="4784" customFormat="false" ht="15" hidden="false" customHeight="false" outlineLevel="0" collapsed="false">
      <c r="A4784" s="2" t="str">
        <f aca="false">RAW_DATA!A4780</f>
        <v>ORD-104779</v>
      </c>
      <c r="B4784" s="2" t="str">
        <f aca="false">RAW_DATA!B4780</f>
        <v>CUST-1394</v>
      </c>
      <c r="C4784" s="2" t="str">
        <f aca="false">RAW_DATA!C4780</f>
        <v>Men</v>
      </c>
      <c r="D4784" s="2" t="str">
        <f aca="false">RAW_DATA!D4780</f>
        <v>MEN-SUIT-001</v>
      </c>
      <c r="E4784" s="14" t="str">
        <f aca="false">RAW_DATA!E4780</f>
        <v>2024-08-05</v>
      </c>
      <c r="F4784" s="14" t="str">
        <f aca="false">RAW_DATA!F4780</f>
        <v>2024-08-18</v>
      </c>
      <c r="G4784" s="2" t="str">
        <f aca="false">RAW_DATA!G4780</f>
        <v>Karnali</v>
      </c>
      <c r="H4784" s="4" t="n">
        <f aca="false">RAW_DATA!H4780</f>
        <v>1378.99</v>
      </c>
      <c r="I4784" s="5" t="n">
        <f aca="false">RAW_DATA!I4780</f>
        <v>10</v>
      </c>
      <c r="J4784" s="2" t="str">
        <f aca="false">RAW_DATA!J4780</f>
        <v>No</v>
      </c>
      <c r="K4784" s="15" t="n">
        <f aca="false">IF(AND(F4784&lt;&gt;"",E4784&lt;&gt;""),DATEVALUE(F4784)-DATEVALUE(E4784),"")</f>
        <v>13</v>
      </c>
      <c r="L4784" s="4" t="n">
        <f aca="false">H4784*(1-I4784/100)</f>
        <v>1241.091</v>
      </c>
      <c r="M4784" s="4" t="n">
        <f aca="false">H4784*CALCULATIONS!$B$2</f>
        <v>827.394</v>
      </c>
      <c r="N4784" s="4" t="n">
        <f aca="false">IF(J4784="Yes",H4784*CALCULATIONS!$B$3,0)</f>
        <v>0</v>
      </c>
      <c r="O4784" s="4" t="n">
        <f aca="false">L4784-M4784-N4784</f>
        <v>413.697</v>
      </c>
      <c r="P4784" s="16" t="n">
        <f aca="false">IF(L4784&gt;0,O4784/L4784,"")</f>
        <v>0.333333333333333</v>
      </c>
    </row>
    <row r="4785" customFormat="false" ht="15" hidden="false" customHeight="false" outlineLevel="0" collapsed="false">
      <c r="A4785" s="2" t="str">
        <f aca="false">RAW_DATA!A4781</f>
        <v>ORD-104780</v>
      </c>
      <c r="B4785" s="2" t="str">
        <f aca="false">RAW_DATA!B4781</f>
        <v>CUST-3603</v>
      </c>
      <c r="C4785" s="2" t="str">
        <f aca="false">RAW_DATA!C4781</f>
        <v>Men</v>
      </c>
      <c r="D4785" s="2" t="str">
        <f aca="false">RAW_DATA!D4781</f>
        <v>MEN-JEANS-002</v>
      </c>
      <c r="E4785" s="14" t="str">
        <f aca="false">RAW_DATA!E4781</f>
        <v>2024-03-02</v>
      </c>
      <c r="F4785" s="14" t="str">
        <f aca="false">RAW_DATA!F4781</f>
        <v>2024-03-04</v>
      </c>
      <c r="G4785" s="2" t="str">
        <f aca="false">RAW_DATA!G4781</f>
        <v>Madhesh</v>
      </c>
      <c r="H4785" s="4" t="n">
        <f aca="false">RAW_DATA!H4781</f>
        <v>9551.94</v>
      </c>
      <c r="I4785" s="5" t="n">
        <f aca="false">RAW_DATA!I4781</f>
        <v>15</v>
      </c>
      <c r="J4785" s="2" t="str">
        <f aca="false">RAW_DATA!J4781</f>
        <v>No</v>
      </c>
      <c r="K4785" s="15" t="n">
        <f aca="false">IF(AND(F4785&lt;&gt;"",E4785&lt;&gt;""),DATEVALUE(F4785)-DATEVALUE(E4785),"")</f>
        <v>2</v>
      </c>
      <c r="L4785" s="4" t="n">
        <f aca="false">H4785*(1-I4785/100)</f>
        <v>8119.149</v>
      </c>
      <c r="M4785" s="4" t="n">
        <f aca="false">H4785*CALCULATIONS!$B$2</f>
        <v>5731.164</v>
      </c>
      <c r="N4785" s="4" t="n">
        <f aca="false">IF(J4785="Yes",H4785*CALCULATIONS!$B$3,0)</f>
        <v>0</v>
      </c>
      <c r="O4785" s="4" t="n">
        <f aca="false">L4785-M4785-N4785</f>
        <v>2387.985</v>
      </c>
      <c r="P4785" s="16" t="n">
        <f aca="false">IF(L4785&gt;0,O4785/L4785,"")</f>
        <v>0.294117647058824</v>
      </c>
    </row>
    <row r="4786" customFormat="false" ht="15" hidden="false" customHeight="false" outlineLevel="0" collapsed="false">
      <c r="A4786" s="2" t="str">
        <f aca="false">RAW_DATA!A4782</f>
        <v>ORD-104781</v>
      </c>
      <c r="B4786" s="2" t="str">
        <f aca="false">RAW_DATA!B4782</f>
        <v>CUST-4836</v>
      </c>
      <c r="C4786" s="2" t="str">
        <f aca="false">RAW_DATA!C4782</f>
        <v>Kids</v>
      </c>
      <c r="D4786" s="2" t="str">
        <f aca="false">RAW_DATA!D4782</f>
        <v>KID-TSHIRT-001</v>
      </c>
      <c r="E4786" s="14" t="str">
        <f aca="false">RAW_DATA!E4782</f>
        <v>2024-12-04</v>
      </c>
      <c r="F4786" s="14" t="str">
        <f aca="false">RAW_DATA!F4782</f>
        <v>2024-12-18</v>
      </c>
      <c r="G4786" s="2" t="str">
        <f aca="false">RAW_DATA!G4782</f>
        <v>Gandaki</v>
      </c>
      <c r="H4786" s="4" t="n">
        <f aca="false">RAW_DATA!H4782</f>
        <v>8456.63</v>
      </c>
      <c r="I4786" s="5" t="n">
        <f aca="false">RAW_DATA!I4782</f>
        <v>15</v>
      </c>
      <c r="J4786" s="2" t="str">
        <f aca="false">RAW_DATA!J4782</f>
        <v>Yes</v>
      </c>
      <c r="K4786" s="15" t="n">
        <f aca="false">IF(AND(F4786&lt;&gt;"",E4786&lt;&gt;""),DATEVALUE(F4786)-DATEVALUE(E4786),"")</f>
        <v>14</v>
      </c>
      <c r="L4786" s="4" t="n">
        <f aca="false">H4786*(1-I4786/100)</f>
        <v>7188.1355</v>
      </c>
      <c r="M4786" s="4" t="n">
        <f aca="false">H4786*CALCULATIONS!$B$2</f>
        <v>5073.978</v>
      </c>
      <c r="N4786" s="4" t="n">
        <f aca="false">IF(J4786="Yes",H4786*CALCULATIONS!$B$3,0)</f>
        <v>1691.326</v>
      </c>
      <c r="O4786" s="4" t="n">
        <f aca="false">L4786-M4786-N4786</f>
        <v>422.8315</v>
      </c>
      <c r="P4786" s="16" t="n">
        <f aca="false">IF(L4786&gt;0,O4786/L4786,"")</f>
        <v>0.0588235294117647</v>
      </c>
    </row>
    <row r="4787" customFormat="false" ht="15" hidden="false" customHeight="false" outlineLevel="0" collapsed="false">
      <c r="A4787" s="2" t="str">
        <f aca="false">RAW_DATA!A4783</f>
        <v>ORD-104782</v>
      </c>
      <c r="B4787" s="2" t="str">
        <f aca="false">RAW_DATA!B4783</f>
        <v>CUST-7789</v>
      </c>
      <c r="C4787" s="2" t="str">
        <f aca="false">RAW_DATA!C4783</f>
        <v>Men</v>
      </c>
      <c r="D4787" s="2" t="str">
        <f aca="false">RAW_DATA!D4783</f>
        <v>MEN-SUIT-001</v>
      </c>
      <c r="E4787" s="14" t="str">
        <f aca="false">RAW_DATA!E4783</f>
        <v>2024-11-05</v>
      </c>
      <c r="F4787" s="14" t="str">
        <f aca="false">RAW_DATA!F4783</f>
        <v>2024-11-13</v>
      </c>
      <c r="G4787" s="2" t="str">
        <f aca="false">RAW_DATA!G4783</f>
        <v>Bagmati</v>
      </c>
      <c r="H4787" s="4" t="n">
        <f aca="false">RAW_DATA!H4783</f>
        <v>1931.38</v>
      </c>
      <c r="I4787" s="5" t="n">
        <f aca="false">RAW_DATA!I4783</f>
        <v>20</v>
      </c>
      <c r="J4787" s="2" t="str">
        <f aca="false">RAW_DATA!J4783</f>
        <v>No</v>
      </c>
      <c r="K4787" s="15" t="n">
        <f aca="false">IF(AND(F4787&lt;&gt;"",E4787&lt;&gt;""),DATEVALUE(F4787)-DATEVALUE(E4787),"")</f>
        <v>8</v>
      </c>
      <c r="L4787" s="4" t="n">
        <f aca="false">H4787*(1-I4787/100)</f>
        <v>1545.104</v>
      </c>
      <c r="M4787" s="4" t="n">
        <f aca="false">H4787*CALCULATIONS!$B$2</f>
        <v>1158.828</v>
      </c>
      <c r="N4787" s="4" t="n">
        <f aca="false">IF(J4787="Yes",H4787*CALCULATIONS!$B$3,0)</f>
        <v>0</v>
      </c>
      <c r="O4787" s="4" t="n">
        <f aca="false">L4787-M4787-N4787</f>
        <v>386.276</v>
      </c>
      <c r="P4787" s="16" t="n">
        <f aca="false">IF(L4787&gt;0,O4787/L4787,"")</f>
        <v>0.25</v>
      </c>
    </row>
    <row r="4788" customFormat="false" ht="15" hidden="false" customHeight="false" outlineLevel="0" collapsed="false">
      <c r="A4788" s="2" t="str">
        <f aca="false">RAW_DATA!A4784</f>
        <v>ORD-104783</v>
      </c>
      <c r="B4788" s="2" t="str">
        <f aca="false">RAW_DATA!B4784</f>
        <v>CUST-9824</v>
      </c>
      <c r="C4788" s="2" t="str">
        <f aca="false">RAW_DATA!C4784</f>
        <v>Women</v>
      </c>
      <c r="D4788" s="2" t="str">
        <f aca="false">RAW_DATA!D4784</f>
        <v>WOM-JEANS-001</v>
      </c>
      <c r="E4788" s="14" t="str">
        <f aca="false">RAW_DATA!E4784</f>
        <v>2024-12-26</v>
      </c>
      <c r="F4788" s="14" t="str">
        <f aca="false">RAW_DATA!F4784</f>
        <v>2024-12-31</v>
      </c>
      <c r="G4788" s="2" t="str">
        <f aca="false">RAW_DATA!G4784</f>
        <v>Bagmati</v>
      </c>
      <c r="H4788" s="4" t="n">
        <f aca="false">RAW_DATA!H4784</f>
        <v>5236.31</v>
      </c>
      <c r="I4788" s="5" t="n">
        <f aca="false">RAW_DATA!I4784</f>
        <v>15</v>
      </c>
      <c r="J4788" s="2" t="str">
        <f aca="false">RAW_DATA!J4784</f>
        <v>No</v>
      </c>
      <c r="K4788" s="15" t="n">
        <f aca="false">IF(AND(F4788&lt;&gt;"",E4788&lt;&gt;""),DATEVALUE(F4788)-DATEVALUE(E4788),"")</f>
        <v>5</v>
      </c>
      <c r="L4788" s="4" t="n">
        <f aca="false">H4788*(1-I4788/100)</f>
        <v>4450.8635</v>
      </c>
      <c r="M4788" s="4" t="n">
        <f aca="false">H4788*CALCULATIONS!$B$2</f>
        <v>3141.786</v>
      </c>
      <c r="N4788" s="4" t="n">
        <f aca="false">IF(J4788="Yes",H4788*CALCULATIONS!$B$3,0)</f>
        <v>0</v>
      </c>
      <c r="O4788" s="4" t="n">
        <f aca="false">L4788-M4788-N4788</f>
        <v>1309.0775</v>
      </c>
      <c r="P4788" s="16" t="n">
        <f aca="false">IF(L4788&gt;0,O4788/L4788,"")</f>
        <v>0.294117647058824</v>
      </c>
    </row>
    <row r="4789" customFormat="false" ht="15" hidden="false" customHeight="false" outlineLevel="0" collapsed="false">
      <c r="A4789" s="2" t="str">
        <f aca="false">RAW_DATA!A4785</f>
        <v>ORD-104784</v>
      </c>
      <c r="B4789" s="2" t="str">
        <f aca="false">RAW_DATA!B4785</f>
        <v>CUST-6923</v>
      </c>
      <c r="C4789" s="2" t="str">
        <f aca="false">RAW_DATA!C4785</f>
        <v>Women</v>
      </c>
      <c r="D4789" s="2" t="str">
        <f aca="false">RAW_DATA!D4785</f>
        <v>WOM-SUIT-001</v>
      </c>
      <c r="E4789" s="14" t="str">
        <f aca="false">RAW_DATA!E4785</f>
        <v>2024-06-10</v>
      </c>
      <c r="F4789" s="14" t="str">
        <f aca="false">RAW_DATA!F4785</f>
        <v>2024-06-14</v>
      </c>
      <c r="G4789" s="2" t="str">
        <f aca="false">RAW_DATA!G4785</f>
        <v>Bagmati</v>
      </c>
      <c r="H4789" s="4" t="n">
        <f aca="false">RAW_DATA!H4785</f>
        <v>987.44</v>
      </c>
      <c r="I4789" s="5" t="n">
        <f aca="false">RAW_DATA!I4785</f>
        <v>5</v>
      </c>
      <c r="J4789" s="2" t="str">
        <f aca="false">RAW_DATA!J4785</f>
        <v>No</v>
      </c>
      <c r="K4789" s="15" t="n">
        <f aca="false">IF(AND(F4789&lt;&gt;"",E4789&lt;&gt;""),DATEVALUE(F4789)-DATEVALUE(E4789),"")</f>
        <v>4</v>
      </c>
      <c r="L4789" s="4" t="n">
        <f aca="false">H4789*(1-I4789/100)</f>
        <v>938.068</v>
      </c>
      <c r="M4789" s="4" t="n">
        <f aca="false">H4789*CALCULATIONS!$B$2</f>
        <v>592.464</v>
      </c>
      <c r="N4789" s="4" t="n">
        <f aca="false">IF(J4789="Yes",H4789*CALCULATIONS!$B$3,0)</f>
        <v>0</v>
      </c>
      <c r="O4789" s="4" t="n">
        <f aca="false">L4789-M4789-N4789</f>
        <v>345.604</v>
      </c>
      <c r="P4789" s="16" t="n">
        <f aca="false">IF(L4789&gt;0,O4789/L4789,"")</f>
        <v>0.368421052631579</v>
      </c>
    </row>
    <row r="4790" customFormat="false" ht="15" hidden="false" customHeight="false" outlineLevel="0" collapsed="false">
      <c r="A4790" s="2" t="str">
        <f aca="false">RAW_DATA!A4786</f>
        <v>ORD-104785</v>
      </c>
      <c r="B4790" s="2" t="str">
        <f aca="false">RAW_DATA!B4786</f>
        <v>CUST-3855</v>
      </c>
      <c r="C4790" s="2" t="str">
        <f aca="false">RAW_DATA!C4786</f>
        <v>Kids</v>
      </c>
      <c r="D4790" s="2" t="str">
        <f aca="false">RAW_DATA!D4786</f>
        <v>KID-UNIFORM-001</v>
      </c>
      <c r="E4790" s="14" t="str">
        <f aca="false">RAW_DATA!E4786</f>
        <v>2024-09-04</v>
      </c>
      <c r="F4790" s="14" t="str">
        <f aca="false">RAW_DATA!F4786</f>
        <v>2024-09-13</v>
      </c>
      <c r="G4790" s="2" t="str">
        <f aca="false">RAW_DATA!G4786</f>
        <v>Sudurpashchim</v>
      </c>
      <c r="H4790" s="4" t="n">
        <f aca="false">RAW_DATA!H4786</f>
        <v>5224.55</v>
      </c>
      <c r="I4790" s="5" t="n">
        <f aca="false">RAW_DATA!I4786</f>
        <v>25</v>
      </c>
      <c r="J4790" s="2" t="str">
        <f aca="false">RAW_DATA!J4786</f>
        <v>No</v>
      </c>
      <c r="K4790" s="15" t="n">
        <f aca="false">IF(AND(F4790&lt;&gt;"",E4790&lt;&gt;""),DATEVALUE(F4790)-DATEVALUE(E4790),"")</f>
        <v>9</v>
      </c>
      <c r="L4790" s="4" t="n">
        <f aca="false">H4790*(1-I4790/100)</f>
        <v>3918.4125</v>
      </c>
      <c r="M4790" s="4" t="n">
        <f aca="false">H4790*CALCULATIONS!$B$2</f>
        <v>3134.73</v>
      </c>
      <c r="N4790" s="4" t="n">
        <f aca="false">IF(J4790="Yes",H4790*CALCULATIONS!$B$3,0)</f>
        <v>0</v>
      </c>
      <c r="O4790" s="4" t="n">
        <f aca="false">L4790-M4790-N4790</f>
        <v>783.6825</v>
      </c>
      <c r="P4790" s="16" t="n">
        <f aca="false">IF(L4790&gt;0,O4790/L4790,"")</f>
        <v>0.2</v>
      </c>
    </row>
    <row r="4791" customFormat="false" ht="15" hidden="false" customHeight="false" outlineLevel="0" collapsed="false">
      <c r="A4791" s="2" t="str">
        <f aca="false">RAW_DATA!A4787</f>
        <v>ORD-104786</v>
      </c>
      <c r="B4791" s="2" t="str">
        <f aca="false">RAW_DATA!B4787</f>
        <v>CUST-1393</v>
      </c>
      <c r="C4791" s="2" t="str">
        <f aca="false">RAW_DATA!C4787</f>
        <v>Men</v>
      </c>
      <c r="D4791" s="2" t="str">
        <f aca="false">RAW_DATA!D4787</f>
        <v>MEN-POLO-001</v>
      </c>
      <c r="E4791" s="14" t="str">
        <f aca="false">RAW_DATA!E4787</f>
        <v>2024-11-01</v>
      </c>
      <c r="F4791" s="14" t="str">
        <f aca="false">RAW_DATA!F4787</f>
        <v>2024-11-08</v>
      </c>
      <c r="G4791" s="2" t="str">
        <f aca="false">RAW_DATA!G4787</f>
        <v>Gandaki</v>
      </c>
      <c r="H4791" s="4" t="n">
        <f aca="false">RAW_DATA!H4787</f>
        <v>5081.41</v>
      </c>
      <c r="I4791" s="5" t="n">
        <f aca="false">RAW_DATA!I4787</f>
        <v>30</v>
      </c>
      <c r="J4791" s="2" t="str">
        <f aca="false">RAW_DATA!J4787</f>
        <v>Yes</v>
      </c>
      <c r="K4791" s="15" t="n">
        <f aca="false">IF(AND(F4791&lt;&gt;"",E4791&lt;&gt;""),DATEVALUE(F4791)-DATEVALUE(E4791),"")</f>
        <v>7</v>
      </c>
      <c r="L4791" s="4" t="n">
        <f aca="false">H4791*(1-I4791/100)</f>
        <v>3556.987</v>
      </c>
      <c r="M4791" s="4" t="n">
        <f aca="false">H4791*CALCULATIONS!$B$2</f>
        <v>3048.846</v>
      </c>
      <c r="N4791" s="4" t="n">
        <f aca="false">IF(J4791="Yes",H4791*CALCULATIONS!$B$3,0)</f>
        <v>1016.282</v>
      </c>
      <c r="O4791" s="4" t="n">
        <f aca="false">L4791-M4791-N4791</f>
        <v>-508.141</v>
      </c>
      <c r="P4791" s="16" t="n">
        <f aca="false">IF(L4791&gt;0,O4791/L4791,"")</f>
        <v>-0.142857142857143</v>
      </c>
    </row>
    <row r="4792" customFormat="false" ht="15" hidden="false" customHeight="false" outlineLevel="0" collapsed="false">
      <c r="A4792" s="2" t="str">
        <f aca="false">RAW_DATA!A4788</f>
        <v>ORD-104787</v>
      </c>
      <c r="B4792" s="2" t="str">
        <f aca="false">RAW_DATA!B4788</f>
        <v>CUST-1854</v>
      </c>
      <c r="C4792" s="2" t="str">
        <f aca="false">RAW_DATA!C4788</f>
        <v>Men</v>
      </c>
      <c r="D4792" s="2" t="str">
        <f aca="false">RAW_DATA!D4788</f>
        <v>MEN-JACKET-001</v>
      </c>
      <c r="E4792" s="14" t="str">
        <f aca="false">RAW_DATA!E4788</f>
        <v>2024-01-18</v>
      </c>
      <c r="F4792" s="14" t="str">
        <f aca="false">RAW_DATA!F4788</f>
        <v>2024-01-22</v>
      </c>
      <c r="G4792" s="2" t="str">
        <f aca="false">RAW_DATA!G4788</f>
        <v>Karnali</v>
      </c>
      <c r="H4792" s="4" t="n">
        <f aca="false">RAW_DATA!H4788</f>
        <v>4896.71</v>
      </c>
      <c r="I4792" s="5" t="n">
        <f aca="false">RAW_DATA!I4788</f>
        <v>0</v>
      </c>
      <c r="J4792" s="2" t="str">
        <f aca="false">RAW_DATA!J4788</f>
        <v>No</v>
      </c>
      <c r="K4792" s="15" t="n">
        <f aca="false">IF(AND(F4792&lt;&gt;"",E4792&lt;&gt;""),DATEVALUE(F4792)-DATEVALUE(E4792),"")</f>
        <v>4</v>
      </c>
      <c r="L4792" s="4" t="n">
        <f aca="false">H4792*(1-I4792/100)</f>
        <v>4896.71</v>
      </c>
      <c r="M4792" s="4" t="n">
        <f aca="false">H4792*CALCULATIONS!$B$2</f>
        <v>2938.026</v>
      </c>
      <c r="N4792" s="4" t="n">
        <f aca="false">IF(J4792="Yes",H4792*CALCULATIONS!$B$3,0)</f>
        <v>0</v>
      </c>
      <c r="O4792" s="4" t="n">
        <f aca="false">L4792-M4792-N4792</f>
        <v>1958.684</v>
      </c>
      <c r="P4792" s="16" t="n">
        <f aca="false">IF(L4792&gt;0,O4792/L4792,"")</f>
        <v>0.4</v>
      </c>
    </row>
    <row r="4793" customFormat="false" ht="15" hidden="false" customHeight="false" outlineLevel="0" collapsed="false">
      <c r="A4793" s="2" t="str">
        <f aca="false">RAW_DATA!A4789</f>
        <v>ORD-104788</v>
      </c>
      <c r="B4793" s="2" t="str">
        <f aca="false">RAW_DATA!B4789</f>
        <v>CUST-9505</v>
      </c>
      <c r="C4793" s="2" t="str">
        <f aca="false">RAW_DATA!C4789</f>
        <v>Men</v>
      </c>
      <c r="D4793" s="2" t="str">
        <f aca="false">RAW_DATA!D4789</f>
        <v>MEN-TSHIRT-001</v>
      </c>
      <c r="E4793" s="14" t="str">
        <f aca="false">RAW_DATA!E4789</f>
        <v>2024-05-19</v>
      </c>
      <c r="F4793" s="14" t="str">
        <f aca="false">RAW_DATA!F4789</f>
        <v>2024-06-01</v>
      </c>
      <c r="G4793" s="2" t="str">
        <f aca="false">RAW_DATA!G4789</f>
        <v>Bagmati</v>
      </c>
      <c r="H4793" s="4" t="n">
        <f aca="false">RAW_DATA!H4789</f>
        <v>12722.11</v>
      </c>
      <c r="I4793" s="5" t="n">
        <f aca="false">RAW_DATA!I4789</f>
        <v>0</v>
      </c>
      <c r="J4793" s="2" t="str">
        <f aca="false">RAW_DATA!J4789</f>
        <v>No</v>
      </c>
      <c r="K4793" s="15" t="n">
        <f aca="false">IF(AND(F4793&lt;&gt;"",E4793&lt;&gt;""),DATEVALUE(F4793)-DATEVALUE(E4793),"")</f>
        <v>13</v>
      </c>
      <c r="L4793" s="4" t="n">
        <f aca="false">H4793*(1-I4793/100)</f>
        <v>12722.11</v>
      </c>
      <c r="M4793" s="4" t="n">
        <f aca="false">H4793*CALCULATIONS!$B$2</f>
        <v>7633.266</v>
      </c>
      <c r="N4793" s="4" t="n">
        <f aca="false">IF(J4793="Yes",H4793*CALCULATIONS!$B$3,0)</f>
        <v>0</v>
      </c>
      <c r="O4793" s="4" t="n">
        <f aca="false">L4793-M4793-N4793</f>
        <v>5088.844</v>
      </c>
      <c r="P4793" s="16" t="n">
        <f aca="false">IF(L4793&gt;0,O4793/L4793,"")</f>
        <v>0.4</v>
      </c>
    </row>
    <row r="4794" customFormat="false" ht="15" hidden="false" customHeight="false" outlineLevel="0" collapsed="false">
      <c r="A4794" s="2" t="str">
        <f aca="false">RAW_DATA!A4790</f>
        <v>ORD-104789</v>
      </c>
      <c r="B4794" s="2" t="str">
        <f aca="false">RAW_DATA!B4790</f>
        <v>CUST-6878</v>
      </c>
      <c r="C4794" s="2" t="str">
        <f aca="false">RAW_DATA!C4790</f>
        <v>Men</v>
      </c>
      <c r="D4794" s="2" t="str">
        <f aca="false">RAW_DATA!D4790</f>
        <v>MEN-SHIRT-001</v>
      </c>
      <c r="E4794" s="14" t="str">
        <f aca="false">RAW_DATA!E4790</f>
        <v>2024-05-29</v>
      </c>
      <c r="F4794" s="14" t="str">
        <f aca="false">RAW_DATA!F4790</f>
        <v>2024-06-06</v>
      </c>
      <c r="G4794" s="2" t="str">
        <f aca="false">RAW_DATA!G4790</f>
        <v>Bagmati</v>
      </c>
      <c r="H4794" s="4" t="n">
        <f aca="false">RAW_DATA!H4790</f>
        <v>1042.45</v>
      </c>
      <c r="I4794" s="5" t="n">
        <f aca="false">RAW_DATA!I4790</f>
        <v>10</v>
      </c>
      <c r="J4794" s="2" t="str">
        <f aca="false">RAW_DATA!J4790</f>
        <v>No</v>
      </c>
      <c r="K4794" s="15" t="n">
        <f aca="false">IF(AND(F4794&lt;&gt;"",E4794&lt;&gt;""),DATEVALUE(F4794)-DATEVALUE(E4794),"")</f>
        <v>8</v>
      </c>
      <c r="L4794" s="4" t="n">
        <f aca="false">H4794*(1-I4794/100)</f>
        <v>938.205</v>
      </c>
      <c r="M4794" s="4" t="n">
        <f aca="false">H4794*CALCULATIONS!$B$2</f>
        <v>625.47</v>
      </c>
      <c r="N4794" s="4" t="n">
        <f aca="false">IF(J4794="Yes",H4794*CALCULATIONS!$B$3,0)</f>
        <v>0</v>
      </c>
      <c r="O4794" s="4" t="n">
        <f aca="false">L4794-M4794-N4794</f>
        <v>312.735</v>
      </c>
      <c r="P4794" s="16" t="n">
        <f aca="false">IF(L4794&gt;0,O4794/L4794,"")</f>
        <v>0.333333333333333</v>
      </c>
    </row>
    <row r="4795" customFormat="false" ht="15" hidden="false" customHeight="false" outlineLevel="0" collapsed="false">
      <c r="A4795" s="2" t="str">
        <f aca="false">RAW_DATA!A4791</f>
        <v>ORD-104790</v>
      </c>
      <c r="B4795" s="2" t="str">
        <f aca="false">RAW_DATA!B4791</f>
        <v>CUST-6919</v>
      </c>
      <c r="C4795" s="2" t="str">
        <f aca="false">RAW_DATA!C4791</f>
        <v>Men</v>
      </c>
      <c r="D4795" s="2" t="str">
        <f aca="false">RAW_DATA!D4791</f>
        <v>MEN-TSHIRT-001</v>
      </c>
      <c r="E4795" s="14" t="str">
        <f aca="false">RAW_DATA!E4791</f>
        <v>2024-10-01</v>
      </c>
      <c r="F4795" s="14" t="str">
        <f aca="false">RAW_DATA!F4791</f>
        <v>2024-10-10</v>
      </c>
      <c r="G4795" s="2" t="str">
        <f aca="false">RAW_DATA!G4791</f>
        <v>Madhesh</v>
      </c>
      <c r="H4795" s="4" t="n">
        <f aca="false">RAW_DATA!H4791</f>
        <v>3560.32</v>
      </c>
      <c r="I4795" s="5" t="n">
        <f aca="false">RAW_DATA!I4791</f>
        <v>30</v>
      </c>
      <c r="J4795" s="2" t="str">
        <f aca="false">RAW_DATA!J4791</f>
        <v>No</v>
      </c>
      <c r="K4795" s="15" t="n">
        <f aca="false">IF(AND(F4795&lt;&gt;"",E4795&lt;&gt;""),DATEVALUE(F4795)-DATEVALUE(E4795),"")</f>
        <v>9</v>
      </c>
      <c r="L4795" s="4" t="n">
        <f aca="false">H4795*(1-I4795/100)</f>
        <v>2492.224</v>
      </c>
      <c r="M4795" s="4" t="n">
        <f aca="false">H4795*CALCULATIONS!$B$2</f>
        <v>2136.192</v>
      </c>
      <c r="N4795" s="4" t="n">
        <f aca="false">IF(J4795="Yes",H4795*CALCULATIONS!$B$3,0)</f>
        <v>0</v>
      </c>
      <c r="O4795" s="4" t="n">
        <f aca="false">L4795-M4795-N4795</f>
        <v>356.032</v>
      </c>
      <c r="P4795" s="16" t="n">
        <f aca="false">IF(L4795&gt;0,O4795/L4795,"")</f>
        <v>0.142857142857143</v>
      </c>
    </row>
    <row r="4796" customFormat="false" ht="15" hidden="false" customHeight="false" outlineLevel="0" collapsed="false">
      <c r="A4796" s="2" t="str">
        <f aca="false">RAW_DATA!A4792</f>
        <v>ORD-104791</v>
      </c>
      <c r="B4796" s="2" t="str">
        <f aca="false">RAW_DATA!B4792</f>
        <v>CUST-3204</v>
      </c>
      <c r="C4796" s="2" t="str">
        <f aca="false">RAW_DATA!C4792</f>
        <v>Women</v>
      </c>
      <c r="D4796" s="2" t="str">
        <f aca="false">RAW_DATA!D4792</f>
        <v>WOM-JEANS-001</v>
      </c>
      <c r="E4796" s="14" t="str">
        <f aca="false">RAW_DATA!E4792</f>
        <v>2024-03-13</v>
      </c>
      <c r="F4796" s="14" t="str">
        <f aca="false">RAW_DATA!F4792</f>
        <v>2024-03-23</v>
      </c>
      <c r="G4796" s="2" t="str">
        <f aca="false">RAW_DATA!G4792</f>
        <v>Sudurpashchim</v>
      </c>
      <c r="H4796" s="4" t="n">
        <f aca="false">RAW_DATA!H4792</f>
        <v>8923.95</v>
      </c>
      <c r="I4796" s="5" t="n">
        <f aca="false">RAW_DATA!I4792</f>
        <v>20</v>
      </c>
      <c r="J4796" s="2" t="str">
        <f aca="false">RAW_DATA!J4792</f>
        <v>No</v>
      </c>
      <c r="K4796" s="15" t="n">
        <f aca="false">IF(AND(F4796&lt;&gt;"",E4796&lt;&gt;""),DATEVALUE(F4796)-DATEVALUE(E4796),"")</f>
        <v>10</v>
      </c>
      <c r="L4796" s="4" t="n">
        <f aca="false">H4796*(1-I4796/100)</f>
        <v>7139.16</v>
      </c>
      <c r="M4796" s="4" t="n">
        <f aca="false">H4796*CALCULATIONS!$B$2</f>
        <v>5354.37</v>
      </c>
      <c r="N4796" s="4" t="n">
        <f aca="false">IF(J4796="Yes",H4796*CALCULATIONS!$B$3,0)</f>
        <v>0</v>
      </c>
      <c r="O4796" s="4" t="n">
        <f aca="false">L4796-M4796-N4796</f>
        <v>1784.79</v>
      </c>
      <c r="P4796" s="16" t="n">
        <f aca="false">IF(L4796&gt;0,O4796/L4796,"")</f>
        <v>0.25</v>
      </c>
    </row>
    <row r="4797" customFormat="false" ht="15" hidden="false" customHeight="false" outlineLevel="0" collapsed="false">
      <c r="A4797" s="2" t="str">
        <f aca="false">RAW_DATA!A4793</f>
        <v>ORD-104792</v>
      </c>
      <c r="B4797" s="2" t="str">
        <f aca="false">RAW_DATA!B4793</f>
        <v>CUST-2296</v>
      </c>
      <c r="C4797" s="2" t="str">
        <f aca="false">RAW_DATA!C4793</f>
        <v>Men</v>
      </c>
      <c r="D4797" s="2" t="str">
        <f aca="false">RAW_DATA!D4793</f>
        <v>MEN-POLO-001</v>
      </c>
      <c r="E4797" s="14" t="str">
        <f aca="false">RAW_DATA!E4793</f>
        <v>2024-12-22</v>
      </c>
      <c r="F4797" s="14" t="str">
        <f aca="false">RAW_DATA!F4793</f>
        <v>2024-12-27</v>
      </c>
      <c r="G4797" s="2" t="str">
        <f aca="false">RAW_DATA!G4793</f>
        <v>Bagmati</v>
      </c>
      <c r="H4797" s="4" t="n">
        <f aca="false">RAW_DATA!H4793</f>
        <v>8189.99</v>
      </c>
      <c r="I4797" s="5" t="n">
        <f aca="false">RAW_DATA!I4793</f>
        <v>5</v>
      </c>
      <c r="J4797" s="2" t="str">
        <f aca="false">RAW_DATA!J4793</f>
        <v>No</v>
      </c>
      <c r="K4797" s="15" t="n">
        <f aca="false">IF(AND(F4797&lt;&gt;"",E4797&lt;&gt;""),DATEVALUE(F4797)-DATEVALUE(E4797),"")</f>
        <v>5</v>
      </c>
      <c r="L4797" s="4" t="n">
        <f aca="false">H4797*(1-I4797/100)</f>
        <v>7780.4905</v>
      </c>
      <c r="M4797" s="4" t="n">
        <f aca="false">H4797*CALCULATIONS!$B$2</f>
        <v>4913.994</v>
      </c>
      <c r="N4797" s="4" t="n">
        <f aca="false">IF(J4797="Yes",H4797*CALCULATIONS!$B$3,0)</f>
        <v>0</v>
      </c>
      <c r="O4797" s="4" t="n">
        <f aca="false">L4797-M4797-N4797</f>
        <v>2866.4965</v>
      </c>
      <c r="P4797" s="16" t="n">
        <f aca="false">IF(L4797&gt;0,O4797/L4797,"")</f>
        <v>0.368421052631579</v>
      </c>
    </row>
    <row r="4798" customFormat="false" ht="15" hidden="false" customHeight="false" outlineLevel="0" collapsed="false">
      <c r="A4798" s="2" t="str">
        <f aca="false">RAW_DATA!A4794</f>
        <v>ORD-104793</v>
      </c>
      <c r="B4798" s="2" t="str">
        <f aca="false">RAW_DATA!B4794</f>
        <v>CUST-7109</v>
      </c>
      <c r="C4798" s="2" t="str">
        <f aca="false">RAW_DATA!C4794</f>
        <v>Men</v>
      </c>
      <c r="D4798" s="2" t="str">
        <f aca="false">RAW_DATA!D4794</f>
        <v>MEN-CHINO-001</v>
      </c>
      <c r="E4798" s="14" t="str">
        <f aca="false">RAW_DATA!E4794</f>
        <v>2024-07-15</v>
      </c>
      <c r="F4798" s="14" t="str">
        <f aca="false">RAW_DATA!F4794</f>
        <v>2024-07-20</v>
      </c>
      <c r="G4798" s="2" t="str">
        <f aca="false">RAW_DATA!G4794</f>
        <v>Bagmati</v>
      </c>
      <c r="H4798" s="4" t="n">
        <f aca="false">RAW_DATA!H4794</f>
        <v>13440.54</v>
      </c>
      <c r="I4798" s="5" t="n">
        <f aca="false">RAW_DATA!I4794</f>
        <v>25</v>
      </c>
      <c r="J4798" s="2" t="str">
        <f aca="false">RAW_DATA!J4794</f>
        <v>No</v>
      </c>
      <c r="K4798" s="15" t="n">
        <f aca="false">IF(AND(F4798&lt;&gt;"",E4798&lt;&gt;""),DATEVALUE(F4798)-DATEVALUE(E4798),"")</f>
        <v>5</v>
      </c>
      <c r="L4798" s="4" t="n">
        <f aca="false">H4798*(1-I4798/100)</f>
        <v>10080.405</v>
      </c>
      <c r="M4798" s="4" t="n">
        <f aca="false">H4798*CALCULATIONS!$B$2</f>
        <v>8064.324</v>
      </c>
      <c r="N4798" s="4" t="n">
        <f aca="false">IF(J4798="Yes",H4798*CALCULATIONS!$B$3,0)</f>
        <v>0</v>
      </c>
      <c r="O4798" s="4" t="n">
        <f aca="false">L4798-M4798-N4798</f>
        <v>2016.081</v>
      </c>
      <c r="P4798" s="16" t="n">
        <f aca="false">IF(L4798&gt;0,O4798/L4798,"")</f>
        <v>0.2</v>
      </c>
    </row>
    <row r="4799" customFormat="false" ht="15" hidden="false" customHeight="false" outlineLevel="0" collapsed="false">
      <c r="A4799" s="2" t="str">
        <f aca="false">RAW_DATA!A4795</f>
        <v>ORD-104794</v>
      </c>
      <c r="B4799" s="2" t="str">
        <f aca="false">RAW_DATA!B4795</f>
        <v>CUST-1352</v>
      </c>
      <c r="C4799" s="2" t="str">
        <f aca="false">RAW_DATA!C4795</f>
        <v>Men</v>
      </c>
      <c r="D4799" s="2" t="str">
        <f aca="false">RAW_DATA!D4795</f>
        <v>MEN-SHIRT-002</v>
      </c>
      <c r="E4799" s="14" t="str">
        <f aca="false">RAW_DATA!E4795</f>
        <v>2024-06-06</v>
      </c>
      <c r="F4799" s="14" t="str">
        <f aca="false">RAW_DATA!F4795</f>
        <v>2024-06-10</v>
      </c>
      <c r="G4799" s="2" t="str">
        <f aca="false">RAW_DATA!G4795</f>
        <v>Madhesh</v>
      </c>
      <c r="H4799" s="4" t="n">
        <f aca="false">RAW_DATA!H4795</f>
        <v>9224.1</v>
      </c>
      <c r="I4799" s="5" t="n">
        <f aca="false">RAW_DATA!I4795</f>
        <v>10</v>
      </c>
      <c r="J4799" s="2" t="str">
        <f aca="false">RAW_DATA!J4795</f>
        <v>No</v>
      </c>
      <c r="K4799" s="15" t="n">
        <f aca="false">IF(AND(F4799&lt;&gt;"",E4799&lt;&gt;""),DATEVALUE(F4799)-DATEVALUE(E4799),"")</f>
        <v>4</v>
      </c>
      <c r="L4799" s="4" t="n">
        <f aca="false">H4799*(1-I4799/100)</f>
        <v>8301.69</v>
      </c>
      <c r="M4799" s="4" t="n">
        <f aca="false">H4799*CALCULATIONS!$B$2</f>
        <v>5534.46</v>
      </c>
      <c r="N4799" s="4" t="n">
        <f aca="false">IF(J4799="Yes",H4799*CALCULATIONS!$B$3,0)</f>
        <v>0</v>
      </c>
      <c r="O4799" s="4" t="n">
        <f aca="false">L4799-M4799-N4799</f>
        <v>2767.23</v>
      </c>
      <c r="P4799" s="16" t="n">
        <f aca="false">IF(L4799&gt;0,O4799/L4799,"")</f>
        <v>0.333333333333333</v>
      </c>
    </row>
    <row r="4800" customFormat="false" ht="15" hidden="false" customHeight="false" outlineLevel="0" collapsed="false">
      <c r="A4800" s="2" t="str">
        <f aca="false">RAW_DATA!A4796</f>
        <v>ORD-104795</v>
      </c>
      <c r="B4800" s="2" t="str">
        <f aca="false">RAW_DATA!B4796</f>
        <v>CUST-8933</v>
      </c>
      <c r="C4800" s="2" t="str">
        <f aca="false">RAW_DATA!C4796</f>
        <v>Women</v>
      </c>
      <c r="D4800" s="2" t="str">
        <f aca="false">RAW_DATA!D4796</f>
        <v>WOM-SAREE-001</v>
      </c>
      <c r="E4800" s="14" t="str">
        <f aca="false">RAW_DATA!E4796</f>
        <v>2024-08-09</v>
      </c>
      <c r="F4800" s="14" t="str">
        <f aca="false">RAW_DATA!F4796</f>
        <v>2024-08-16</v>
      </c>
      <c r="G4800" s="2" t="str">
        <f aca="false">RAW_DATA!G4796</f>
        <v>Lumbini</v>
      </c>
      <c r="H4800" s="4" t="n">
        <f aca="false">RAW_DATA!H4796</f>
        <v>1531.76</v>
      </c>
      <c r="I4800" s="5" t="n">
        <f aca="false">RAW_DATA!I4796</f>
        <v>10</v>
      </c>
      <c r="J4800" s="2" t="str">
        <f aca="false">RAW_DATA!J4796</f>
        <v>No</v>
      </c>
      <c r="K4800" s="15" t="n">
        <f aca="false">IF(AND(F4800&lt;&gt;"",E4800&lt;&gt;""),DATEVALUE(F4800)-DATEVALUE(E4800),"")</f>
        <v>7</v>
      </c>
      <c r="L4800" s="4" t="n">
        <f aca="false">H4800*(1-I4800/100)</f>
        <v>1378.584</v>
      </c>
      <c r="M4800" s="4" t="n">
        <f aca="false">H4800*CALCULATIONS!$B$2</f>
        <v>919.056</v>
      </c>
      <c r="N4800" s="4" t="n">
        <f aca="false">IF(J4800="Yes",H4800*CALCULATIONS!$B$3,0)</f>
        <v>0</v>
      </c>
      <c r="O4800" s="4" t="n">
        <f aca="false">L4800-M4800-N4800</f>
        <v>459.528</v>
      </c>
      <c r="P4800" s="16" t="n">
        <f aca="false">IF(L4800&gt;0,O4800/L4800,"")</f>
        <v>0.333333333333333</v>
      </c>
    </row>
    <row r="4801" customFormat="false" ht="15" hidden="false" customHeight="false" outlineLevel="0" collapsed="false">
      <c r="A4801" s="2" t="str">
        <f aca="false">RAW_DATA!A4797</f>
        <v>ORD-104796</v>
      </c>
      <c r="B4801" s="2" t="str">
        <f aca="false">RAW_DATA!B4797</f>
        <v>CUST-4747</v>
      </c>
      <c r="C4801" s="2" t="str">
        <f aca="false">RAW_DATA!C4797</f>
        <v>Kids</v>
      </c>
      <c r="D4801" s="2" t="str">
        <f aca="false">RAW_DATA!D4797</f>
        <v>KID-SHORTS-001</v>
      </c>
      <c r="E4801" s="14" t="str">
        <f aca="false">RAW_DATA!E4797</f>
        <v>2024-02-21</v>
      </c>
      <c r="F4801" s="14" t="str">
        <f aca="false">RAW_DATA!F4797</f>
        <v>2024-02-28</v>
      </c>
      <c r="G4801" s="2" t="str">
        <f aca="false">RAW_DATA!G4797</f>
        <v>Karnali</v>
      </c>
      <c r="H4801" s="4" t="n">
        <f aca="false">RAW_DATA!H4797</f>
        <v>11669.67</v>
      </c>
      <c r="I4801" s="5" t="n">
        <f aca="false">RAW_DATA!I4797</f>
        <v>30</v>
      </c>
      <c r="J4801" s="2" t="str">
        <f aca="false">RAW_DATA!J4797</f>
        <v>No</v>
      </c>
      <c r="K4801" s="15" t="n">
        <f aca="false">IF(AND(F4801&lt;&gt;"",E4801&lt;&gt;""),DATEVALUE(F4801)-DATEVALUE(E4801),"")</f>
        <v>7</v>
      </c>
      <c r="L4801" s="4" t="n">
        <f aca="false">H4801*(1-I4801/100)</f>
        <v>8168.769</v>
      </c>
      <c r="M4801" s="4" t="n">
        <f aca="false">H4801*CALCULATIONS!$B$2</f>
        <v>7001.802</v>
      </c>
      <c r="N4801" s="4" t="n">
        <f aca="false">IF(J4801="Yes",H4801*CALCULATIONS!$B$3,0)</f>
        <v>0</v>
      </c>
      <c r="O4801" s="4" t="n">
        <f aca="false">L4801-M4801-N4801</f>
        <v>1166.967</v>
      </c>
      <c r="P4801" s="16" t="n">
        <f aca="false">IF(L4801&gt;0,O4801/L4801,"")</f>
        <v>0.142857142857143</v>
      </c>
    </row>
    <row r="4802" customFormat="false" ht="15" hidden="false" customHeight="false" outlineLevel="0" collapsed="false">
      <c r="A4802" s="2" t="str">
        <f aca="false">RAW_DATA!A4798</f>
        <v>ORD-104797</v>
      </c>
      <c r="B4802" s="2" t="str">
        <f aca="false">RAW_DATA!B4798</f>
        <v>CUST-6034</v>
      </c>
      <c r="C4802" s="2" t="str">
        <f aca="false">RAW_DATA!C4798</f>
        <v>Women</v>
      </c>
      <c r="D4802" s="2" t="str">
        <f aca="false">RAW_DATA!D4798</f>
        <v>WOM-DRESS-001</v>
      </c>
      <c r="E4802" s="14" t="str">
        <f aca="false">RAW_DATA!E4798</f>
        <v>2024-07-24</v>
      </c>
      <c r="F4802" s="14" t="str">
        <f aca="false">RAW_DATA!F4798</f>
        <v>2024-07-29</v>
      </c>
      <c r="G4802" s="2" t="str">
        <f aca="false">RAW_DATA!G4798</f>
        <v>Lumbini</v>
      </c>
      <c r="H4802" s="4" t="n">
        <f aca="false">RAW_DATA!H4798</f>
        <v>8967.11</v>
      </c>
      <c r="I4802" s="5" t="n">
        <f aca="false">RAW_DATA!I4798</f>
        <v>0</v>
      </c>
      <c r="J4802" s="2" t="str">
        <f aca="false">RAW_DATA!J4798</f>
        <v>Yes</v>
      </c>
      <c r="K4802" s="15" t="n">
        <f aca="false">IF(AND(F4802&lt;&gt;"",E4802&lt;&gt;""),DATEVALUE(F4802)-DATEVALUE(E4802),"")</f>
        <v>5</v>
      </c>
      <c r="L4802" s="4" t="n">
        <f aca="false">H4802*(1-I4802/100)</f>
        <v>8967.11</v>
      </c>
      <c r="M4802" s="4" t="n">
        <f aca="false">H4802*CALCULATIONS!$B$2</f>
        <v>5380.266</v>
      </c>
      <c r="N4802" s="4" t="n">
        <f aca="false">IF(J4802="Yes",H4802*CALCULATIONS!$B$3,0)</f>
        <v>1793.422</v>
      </c>
      <c r="O4802" s="4" t="n">
        <f aca="false">L4802-M4802-N4802</f>
        <v>1793.422</v>
      </c>
      <c r="P4802" s="16" t="n">
        <f aca="false">IF(L4802&gt;0,O4802/L4802,"")</f>
        <v>0.2</v>
      </c>
    </row>
    <row r="4803" customFormat="false" ht="15" hidden="false" customHeight="false" outlineLevel="0" collapsed="false">
      <c r="A4803" s="2" t="str">
        <f aca="false">RAW_DATA!A4799</f>
        <v>ORD-104798</v>
      </c>
      <c r="B4803" s="2" t="str">
        <f aca="false">RAW_DATA!B4799</f>
        <v>CUST-6987</v>
      </c>
      <c r="C4803" s="2" t="str">
        <f aca="false">RAW_DATA!C4799</f>
        <v>Kids</v>
      </c>
      <c r="D4803" s="2" t="str">
        <f aca="false">RAW_DATA!D4799</f>
        <v>KID-FROCK-001</v>
      </c>
      <c r="E4803" s="14" t="str">
        <f aca="false">RAW_DATA!E4799</f>
        <v>2024-05-22</v>
      </c>
      <c r="F4803" s="14" t="str">
        <f aca="false">RAW_DATA!F4799</f>
        <v>2024-05-27</v>
      </c>
      <c r="G4803" s="2" t="str">
        <f aca="false">RAW_DATA!G4799</f>
        <v>Madhesh</v>
      </c>
      <c r="H4803" s="4" t="n">
        <f aca="false">RAW_DATA!H4799</f>
        <v>13849.14</v>
      </c>
      <c r="I4803" s="5" t="n">
        <f aca="false">RAW_DATA!I4799</f>
        <v>10</v>
      </c>
      <c r="J4803" s="2" t="str">
        <f aca="false">RAW_DATA!J4799</f>
        <v>No</v>
      </c>
      <c r="K4803" s="15" t="n">
        <f aca="false">IF(AND(F4803&lt;&gt;"",E4803&lt;&gt;""),DATEVALUE(F4803)-DATEVALUE(E4803),"")</f>
        <v>5</v>
      </c>
      <c r="L4803" s="4" t="n">
        <f aca="false">H4803*(1-I4803/100)</f>
        <v>12464.226</v>
      </c>
      <c r="M4803" s="4" t="n">
        <f aca="false">H4803*CALCULATIONS!$B$2</f>
        <v>8309.484</v>
      </c>
      <c r="N4803" s="4" t="n">
        <f aca="false">IF(J4803="Yes",H4803*CALCULATIONS!$B$3,0)</f>
        <v>0</v>
      </c>
      <c r="O4803" s="4" t="n">
        <f aca="false">L4803-M4803-N4803</f>
        <v>4154.742</v>
      </c>
      <c r="P4803" s="16" t="n">
        <f aca="false">IF(L4803&gt;0,O4803/L4803,"")</f>
        <v>0.333333333333334</v>
      </c>
    </row>
    <row r="4804" customFormat="false" ht="15" hidden="false" customHeight="false" outlineLevel="0" collapsed="false">
      <c r="A4804" s="2" t="str">
        <f aca="false">RAW_DATA!A4800</f>
        <v>ORD-104799</v>
      </c>
      <c r="B4804" s="2" t="str">
        <f aca="false">RAW_DATA!B4800</f>
        <v>CUST-9884</v>
      </c>
      <c r="C4804" s="2" t="str">
        <f aca="false">RAW_DATA!C4800</f>
        <v>Women</v>
      </c>
      <c r="D4804" s="2" t="str">
        <f aca="false">RAW_DATA!D4800</f>
        <v>WOM-CARDIGAN-001</v>
      </c>
      <c r="E4804" s="14" t="str">
        <f aca="false">RAW_DATA!E4800</f>
        <v>2024-12-15</v>
      </c>
      <c r="F4804" s="14" t="str">
        <f aca="false">RAW_DATA!F4800</f>
        <v>2024-12-19</v>
      </c>
      <c r="G4804" s="2" t="str">
        <f aca="false">RAW_DATA!G4800</f>
        <v>Gandaki</v>
      </c>
      <c r="H4804" s="4" t="n">
        <f aca="false">RAW_DATA!H4800</f>
        <v>3110.19</v>
      </c>
      <c r="I4804" s="5" t="n">
        <f aca="false">RAW_DATA!I4800</f>
        <v>30</v>
      </c>
      <c r="J4804" s="2" t="str">
        <f aca="false">RAW_DATA!J4800</f>
        <v>No</v>
      </c>
      <c r="K4804" s="15" t="n">
        <f aca="false">IF(AND(F4804&lt;&gt;"",E4804&lt;&gt;""),DATEVALUE(F4804)-DATEVALUE(E4804),"")</f>
        <v>4</v>
      </c>
      <c r="L4804" s="4" t="n">
        <f aca="false">H4804*(1-I4804/100)</f>
        <v>2177.133</v>
      </c>
      <c r="M4804" s="4" t="n">
        <f aca="false">H4804*CALCULATIONS!$B$2</f>
        <v>1866.114</v>
      </c>
      <c r="N4804" s="4" t="n">
        <f aca="false">IF(J4804="Yes",H4804*CALCULATIONS!$B$3,0)</f>
        <v>0</v>
      </c>
      <c r="O4804" s="4" t="n">
        <f aca="false">L4804-M4804-N4804</f>
        <v>311.019</v>
      </c>
      <c r="P4804" s="16" t="n">
        <f aca="false">IF(L4804&gt;0,O4804/L4804,"")</f>
        <v>0.142857142857143</v>
      </c>
    </row>
    <row r="4805" customFormat="false" ht="15" hidden="false" customHeight="false" outlineLevel="0" collapsed="false">
      <c r="A4805" s="2" t="str">
        <f aca="false">RAW_DATA!A4801</f>
        <v>ORD-104800</v>
      </c>
      <c r="B4805" s="2" t="str">
        <f aca="false">RAW_DATA!B4801</f>
        <v>CUST-5454</v>
      </c>
      <c r="C4805" s="2" t="str">
        <f aca="false">RAW_DATA!C4801</f>
        <v>Men</v>
      </c>
      <c r="D4805" s="2" t="str">
        <f aca="false">RAW_DATA!D4801</f>
        <v>MEN-CHINO-001</v>
      </c>
      <c r="E4805" s="14" t="str">
        <f aca="false">RAW_DATA!E4801</f>
        <v>2024-05-03</v>
      </c>
      <c r="F4805" s="14" t="str">
        <f aca="false">RAW_DATA!F4801</f>
        <v>2024-05-13</v>
      </c>
      <c r="G4805" s="2" t="str">
        <f aca="false">RAW_DATA!G4801</f>
        <v>Karnali</v>
      </c>
      <c r="H4805" s="4" t="n">
        <f aca="false">RAW_DATA!H4801</f>
        <v>13068.76</v>
      </c>
      <c r="I4805" s="5" t="n">
        <f aca="false">RAW_DATA!I4801</f>
        <v>0</v>
      </c>
      <c r="J4805" s="2" t="str">
        <f aca="false">RAW_DATA!J4801</f>
        <v>No</v>
      </c>
      <c r="K4805" s="15" t="n">
        <f aca="false">IF(AND(F4805&lt;&gt;"",E4805&lt;&gt;""),DATEVALUE(F4805)-DATEVALUE(E4805),"")</f>
        <v>10</v>
      </c>
      <c r="L4805" s="4" t="n">
        <f aca="false">H4805*(1-I4805/100)</f>
        <v>13068.76</v>
      </c>
      <c r="M4805" s="4" t="n">
        <f aca="false">H4805*CALCULATIONS!$B$2</f>
        <v>7841.256</v>
      </c>
      <c r="N4805" s="4" t="n">
        <f aca="false">IF(J4805="Yes",H4805*CALCULATIONS!$B$3,0)</f>
        <v>0</v>
      </c>
      <c r="O4805" s="4" t="n">
        <f aca="false">L4805-M4805-N4805</f>
        <v>5227.504</v>
      </c>
      <c r="P4805" s="16" t="n">
        <f aca="false">IF(L4805&gt;0,O4805/L4805,"")</f>
        <v>0.4</v>
      </c>
    </row>
    <row r="4806" customFormat="false" ht="15" hidden="false" customHeight="false" outlineLevel="0" collapsed="false">
      <c r="A4806" s="2" t="str">
        <f aca="false">RAW_DATA!A4802</f>
        <v>ORD-104801</v>
      </c>
      <c r="B4806" s="2" t="str">
        <f aca="false">RAW_DATA!B4802</f>
        <v>CUST-6318</v>
      </c>
      <c r="C4806" s="2" t="str">
        <f aca="false">RAW_DATA!C4802</f>
        <v>Kids</v>
      </c>
      <c r="D4806" s="2" t="str">
        <f aca="false">RAW_DATA!D4802</f>
        <v>KID-JACKET-001</v>
      </c>
      <c r="E4806" s="14" t="str">
        <f aca="false">RAW_DATA!E4802</f>
        <v>2024-12-29</v>
      </c>
      <c r="F4806" s="14" t="str">
        <f aca="false">RAW_DATA!F4802</f>
        <v>2025-01-01</v>
      </c>
      <c r="G4806" s="2" t="str">
        <f aca="false">RAW_DATA!G4802</f>
        <v>Lumbini</v>
      </c>
      <c r="H4806" s="4" t="n">
        <f aca="false">RAW_DATA!H4802</f>
        <v>9137.6</v>
      </c>
      <c r="I4806" s="5" t="n">
        <f aca="false">RAW_DATA!I4802</f>
        <v>25</v>
      </c>
      <c r="J4806" s="2" t="str">
        <f aca="false">RAW_DATA!J4802</f>
        <v>No</v>
      </c>
      <c r="K4806" s="15" t="n">
        <f aca="false">IF(AND(F4806&lt;&gt;"",E4806&lt;&gt;""),DATEVALUE(F4806)-DATEVALUE(E4806),"")</f>
        <v>3</v>
      </c>
      <c r="L4806" s="4" t="n">
        <f aca="false">H4806*(1-I4806/100)</f>
        <v>6853.2</v>
      </c>
      <c r="M4806" s="4" t="n">
        <f aca="false">H4806*CALCULATIONS!$B$2</f>
        <v>5482.56</v>
      </c>
      <c r="N4806" s="4" t="n">
        <f aca="false">IF(J4806="Yes",H4806*CALCULATIONS!$B$3,0)</f>
        <v>0</v>
      </c>
      <c r="O4806" s="4" t="n">
        <f aca="false">L4806-M4806-N4806</f>
        <v>1370.64</v>
      </c>
      <c r="P4806" s="16" t="n">
        <f aca="false">IF(L4806&gt;0,O4806/L4806,"")</f>
        <v>0.2</v>
      </c>
    </row>
    <row r="4807" customFormat="false" ht="15" hidden="false" customHeight="false" outlineLevel="0" collapsed="false">
      <c r="A4807" s="2" t="str">
        <f aca="false">RAW_DATA!A4803</f>
        <v>ORD-104802</v>
      </c>
      <c r="B4807" s="2" t="str">
        <f aca="false">RAW_DATA!B4803</f>
        <v>CUST-6009</v>
      </c>
      <c r="C4807" s="2" t="str">
        <f aca="false">RAW_DATA!C4803</f>
        <v>Kids</v>
      </c>
      <c r="D4807" s="2" t="str">
        <f aca="false">RAW_DATA!D4803</f>
        <v>KID-FROCK-001</v>
      </c>
      <c r="E4807" s="14" t="str">
        <f aca="false">RAW_DATA!E4803</f>
        <v>2024-06-02</v>
      </c>
      <c r="F4807" s="14" t="str">
        <f aca="false">RAW_DATA!F4803</f>
        <v>2024-06-16</v>
      </c>
      <c r="G4807" s="2" t="str">
        <f aca="false">RAW_DATA!G4803</f>
        <v>Lumbini</v>
      </c>
      <c r="H4807" s="4" t="n">
        <f aca="false">RAW_DATA!H4803</f>
        <v>13774</v>
      </c>
      <c r="I4807" s="5" t="n">
        <f aca="false">RAW_DATA!I4803</f>
        <v>10</v>
      </c>
      <c r="J4807" s="2" t="str">
        <f aca="false">RAW_DATA!J4803</f>
        <v>No</v>
      </c>
      <c r="K4807" s="15" t="n">
        <f aca="false">IF(AND(F4807&lt;&gt;"",E4807&lt;&gt;""),DATEVALUE(F4807)-DATEVALUE(E4807),"")</f>
        <v>14</v>
      </c>
      <c r="L4807" s="4" t="n">
        <f aca="false">H4807*(1-I4807/100)</f>
        <v>12396.6</v>
      </c>
      <c r="M4807" s="4" t="n">
        <f aca="false">H4807*CALCULATIONS!$B$2</f>
        <v>8264.4</v>
      </c>
      <c r="N4807" s="4" t="n">
        <f aca="false">IF(J4807="Yes",H4807*CALCULATIONS!$B$3,0)</f>
        <v>0</v>
      </c>
      <c r="O4807" s="4" t="n">
        <f aca="false">L4807-M4807-N4807</f>
        <v>4132.2</v>
      </c>
      <c r="P4807" s="16" t="n">
        <f aca="false">IF(L4807&gt;0,O4807/L4807,"")</f>
        <v>0.333333333333333</v>
      </c>
    </row>
    <row r="4808" customFormat="false" ht="15" hidden="false" customHeight="false" outlineLevel="0" collapsed="false">
      <c r="A4808" s="2" t="str">
        <f aca="false">RAW_DATA!A4804</f>
        <v>ORD-104803</v>
      </c>
      <c r="B4808" s="2" t="str">
        <f aca="false">RAW_DATA!B4804</f>
        <v>CUST-3534</v>
      </c>
      <c r="C4808" s="2" t="str">
        <f aca="false">RAW_DATA!C4804</f>
        <v>Men</v>
      </c>
      <c r="D4808" s="2" t="str">
        <f aca="false">RAW_DATA!D4804</f>
        <v>MEN-SHIRT-001</v>
      </c>
      <c r="E4808" s="14" t="str">
        <f aca="false">RAW_DATA!E4804</f>
        <v>2024-10-05</v>
      </c>
      <c r="F4808" s="14" t="str">
        <f aca="false">RAW_DATA!F4804</f>
        <v>2024-10-09</v>
      </c>
      <c r="G4808" s="2" t="str">
        <f aca="false">RAW_DATA!G4804</f>
        <v>Gandaki</v>
      </c>
      <c r="H4808" s="4" t="n">
        <f aca="false">RAW_DATA!H4804</f>
        <v>6075.09</v>
      </c>
      <c r="I4808" s="5" t="n">
        <f aca="false">RAW_DATA!I4804</f>
        <v>10</v>
      </c>
      <c r="J4808" s="2" t="str">
        <f aca="false">RAW_DATA!J4804</f>
        <v>No</v>
      </c>
      <c r="K4808" s="15" t="n">
        <f aca="false">IF(AND(F4808&lt;&gt;"",E4808&lt;&gt;""),DATEVALUE(F4808)-DATEVALUE(E4808),"")</f>
        <v>4</v>
      </c>
      <c r="L4808" s="4" t="n">
        <f aca="false">H4808*(1-I4808/100)</f>
        <v>5467.581</v>
      </c>
      <c r="M4808" s="4" t="n">
        <f aca="false">H4808*CALCULATIONS!$B$2</f>
        <v>3645.054</v>
      </c>
      <c r="N4808" s="4" t="n">
        <f aca="false">IF(J4808="Yes",H4808*CALCULATIONS!$B$3,0)</f>
        <v>0</v>
      </c>
      <c r="O4808" s="4" t="n">
        <f aca="false">L4808-M4808-N4808</f>
        <v>1822.527</v>
      </c>
      <c r="P4808" s="16" t="n">
        <f aca="false">IF(L4808&gt;0,O4808/L4808,"")</f>
        <v>0.333333333333333</v>
      </c>
    </row>
    <row r="4809" customFormat="false" ht="15" hidden="false" customHeight="false" outlineLevel="0" collapsed="false">
      <c r="A4809" s="2" t="str">
        <f aca="false">RAW_DATA!A4805</f>
        <v>ORD-104804</v>
      </c>
      <c r="B4809" s="2" t="str">
        <f aca="false">RAW_DATA!B4805</f>
        <v>CUST-8808</v>
      </c>
      <c r="C4809" s="2" t="str">
        <f aca="false">RAW_DATA!C4805</f>
        <v>Women</v>
      </c>
      <c r="D4809" s="2" t="str">
        <f aca="false">RAW_DATA!D4805</f>
        <v>WOM-JEANS-001</v>
      </c>
      <c r="E4809" s="14" t="str">
        <f aca="false">RAW_DATA!E4805</f>
        <v>2024-09-10</v>
      </c>
      <c r="F4809" s="14" t="str">
        <f aca="false">RAW_DATA!F4805</f>
        <v>2024-09-16</v>
      </c>
      <c r="G4809" s="2" t="str">
        <f aca="false">RAW_DATA!G4805</f>
        <v>Gandaki</v>
      </c>
      <c r="H4809" s="4" t="n">
        <f aca="false">RAW_DATA!H4805</f>
        <v>12107.99</v>
      </c>
      <c r="I4809" s="5" t="n">
        <f aca="false">RAW_DATA!I4805</f>
        <v>30</v>
      </c>
      <c r="J4809" s="2" t="str">
        <f aca="false">RAW_DATA!J4805</f>
        <v>No</v>
      </c>
      <c r="K4809" s="15" t="n">
        <f aca="false">IF(AND(F4809&lt;&gt;"",E4809&lt;&gt;""),DATEVALUE(F4809)-DATEVALUE(E4809),"")</f>
        <v>6</v>
      </c>
      <c r="L4809" s="4" t="n">
        <f aca="false">H4809*(1-I4809/100)</f>
        <v>8475.593</v>
      </c>
      <c r="M4809" s="4" t="n">
        <f aca="false">H4809*CALCULATIONS!$B$2</f>
        <v>7264.794</v>
      </c>
      <c r="N4809" s="4" t="n">
        <f aca="false">IF(J4809="Yes",H4809*CALCULATIONS!$B$3,0)</f>
        <v>0</v>
      </c>
      <c r="O4809" s="4" t="n">
        <f aca="false">L4809-M4809-N4809</f>
        <v>1210.799</v>
      </c>
      <c r="P4809" s="16" t="n">
        <f aca="false">IF(L4809&gt;0,O4809/L4809,"")</f>
        <v>0.142857142857143</v>
      </c>
    </row>
    <row r="4810" customFormat="false" ht="15" hidden="false" customHeight="false" outlineLevel="0" collapsed="false">
      <c r="A4810" s="2" t="str">
        <f aca="false">RAW_DATA!A4806</f>
        <v>ORD-104805</v>
      </c>
      <c r="B4810" s="2" t="str">
        <f aca="false">RAW_DATA!B4806</f>
        <v>CUST-8700</v>
      </c>
      <c r="C4810" s="2" t="str">
        <f aca="false">RAW_DATA!C4806</f>
        <v>Women</v>
      </c>
      <c r="D4810" s="2" t="str">
        <f aca="false">RAW_DATA!D4806</f>
        <v>WOM-SUIT-001</v>
      </c>
      <c r="E4810" s="14" t="str">
        <f aca="false">RAW_DATA!E4806</f>
        <v>2024-09-01</v>
      </c>
      <c r="F4810" s="14" t="str">
        <f aca="false">RAW_DATA!F4806</f>
        <v>2024-09-06</v>
      </c>
      <c r="G4810" s="2" t="str">
        <f aca="false">RAW_DATA!G4806</f>
        <v>Madhesh</v>
      </c>
      <c r="H4810" s="4" t="n">
        <f aca="false">RAW_DATA!H4806</f>
        <v>10266.81</v>
      </c>
      <c r="I4810" s="5" t="n">
        <f aca="false">RAW_DATA!I4806</f>
        <v>25</v>
      </c>
      <c r="J4810" s="2" t="str">
        <f aca="false">RAW_DATA!J4806</f>
        <v>No</v>
      </c>
      <c r="K4810" s="15" t="n">
        <f aca="false">IF(AND(F4810&lt;&gt;"",E4810&lt;&gt;""),DATEVALUE(F4810)-DATEVALUE(E4810),"")</f>
        <v>5</v>
      </c>
      <c r="L4810" s="4" t="n">
        <f aca="false">H4810*(1-I4810/100)</f>
        <v>7700.1075</v>
      </c>
      <c r="M4810" s="4" t="n">
        <f aca="false">H4810*CALCULATIONS!$B$2</f>
        <v>6160.086</v>
      </c>
      <c r="N4810" s="4" t="n">
        <f aca="false">IF(J4810="Yes",H4810*CALCULATIONS!$B$3,0)</f>
        <v>0</v>
      </c>
      <c r="O4810" s="4" t="n">
        <f aca="false">L4810-M4810-N4810</f>
        <v>1540.0215</v>
      </c>
      <c r="P4810" s="16" t="n">
        <f aca="false">IF(L4810&gt;0,O4810/L4810,"")</f>
        <v>0.2</v>
      </c>
    </row>
    <row r="4811" customFormat="false" ht="15" hidden="false" customHeight="false" outlineLevel="0" collapsed="false">
      <c r="A4811" s="2" t="str">
        <f aca="false">RAW_DATA!A4807</f>
        <v>ORD-104806</v>
      </c>
      <c r="B4811" s="2" t="str">
        <f aca="false">RAW_DATA!B4807</f>
        <v>CUST-9814</v>
      </c>
      <c r="C4811" s="2" t="str">
        <f aca="false">RAW_DATA!C4807</f>
        <v>Kids</v>
      </c>
      <c r="D4811" s="2" t="str">
        <f aca="false">RAW_DATA!D4807</f>
        <v>KID-HOODIE-001</v>
      </c>
      <c r="E4811" s="14" t="str">
        <f aca="false">RAW_DATA!E4807</f>
        <v>2024-03-16</v>
      </c>
      <c r="F4811" s="14" t="str">
        <f aca="false">RAW_DATA!F4807</f>
        <v>2024-03-21</v>
      </c>
      <c r="G4811" s="2" t="str">
        <f aca="false">RAW_DATA!G4807</f>
        <v>Gandaki</v>
      </c>
      <c r="H4811" s="4" t="n">
        <f aca="false">RAW_DATA!H4807</f>
        <v>4099.36</v>
      </c>
      <c r="I4811" s="5" t="n">
        <f aca="false">RAW_DATA!I4807</f>
        <v>10</v>
      </c>
      <c r="J4811" s="2" t="str">
        <f aca="false">RAW_DATA!J4807</f>
        <v>No</v>
      </c>
      <c r="K4811" s="15" t="n">
        <f aca="false">IF(AND(F4811&lt;&gt;"",E4811&lt;&gt;""),DATEVALUE(F4811)-DATEVALUE(E4811),"")</f>
        <v>5</v>
      </c>
      <c r="L4811" s="4" t="n">
        <f aca="false">H4811*(1-I4811/100)</f>
        <v>3689.424</v>
      </c>
      <c r="M4811" s="4" t="n">
        <f aca="false">H4811*CALCULATIONS!$B$2</f>
        <v>2459.616</v>
      </c>
      <c r="N4811" s="4" t="n">
        <f aca="false">IF(J4811="Yes",H4811*CALCULATIONS!$B$3,0)</f>
        <v>0</v>
      </c>
      <c r="O4811" s="4" t="n">
        <f aca="false">L4811-M4811-N4811</f>
        <v>1229.808</v>
      </c>
      <c r="P4811" s="16" t="n">
        <f aca="false">IF(L4811&gt;0,O4811/L4811,"")</f>
        <v>0.333333333333334</v>
      </c>
    </row>
    <row r="4812" customFormat="false" ht="15" hidden="false" customHeight="false" outlineLevel="0" collapsed="false">
      <c r="A4812" s="2" t="str">
        <f aca="false">RAW_DATA!A4808</f>
        <v>ORD-104807</v>
      </c>
      <c r="B4812" s="2" t="str">
        <f aca="false">RAW_DATA!B4808</f>
        <v>CUST-8086</v>
      </c>
      <c r="C4812" s="2" t="str">
        <f aca="false">RAW_DATA!C4808</f>
        <v>Women</v>
      </c>
      <c r="D4812" s="2" t="str">
        <f aca="false">RAW_DATA!D4808</f>
        <v>WOM-LEHENGA-001</v>
      </c>
      <c r="E4812" s="14" t="str">
        <f aca="false">RAW_DATA!E4808</f>
        <v>2024-06-05</v>
      </c>
      <c r="F4812" s="14" t="str">
        <f aca="false">RAW_DATA!F4808</f>
        <v>2024-06-10</v>
      </c>
      <c r="G4812" s="2" t="str">
        <f aca="false">RAW_DATA!G4808</f>
        <v>Bagmati</v>
      </c>
      <c r="H4812" s="4" t="n">
        <f aca="false">RAW_DATA!H4808</f>
        <v>8788.92</v>
      </c>
      <c r="I4812" s="5" t="n">
        <f aca="false">RAW_DATA!I4808</f>
        <v>20</v>
      </c>
      <c r="J4812" s="2" t="str">
        <f aca="false">RAW_DATA!J4808</f>
        <v>No</v>
      </c>
      <c r="K4812" s="15" t="n">
        <f aca="false">IF(AND(F4812&lt;&gt;"",E4812&lt;&gt;""),DATEVALUE(F4812)-DATEVALUE(E4812),"")</f>
        <v>5</v>
      </c>
      <c r="L4812" s="4" t="n">
        <f aca="false">H4812*(1-I4812/100)</f>
        <v>7031.136</v>
      </c>
      <c r="M4812" s="4" t="n">
        <f aca="false">H4812*CALCULATIONS!$B$2</f>
        <v>5273.352</v>
      </c>
      <c r="N4812" s="4" t="n">
        <f aca="false">IF(J4812="Yes",H4812*CALCULATIONS!$B$3,0)</f>
        <v>0</v>
      </c>
      <c r="O4812" s="4" t="n">
        <f aca="false">L4812-M4812-N4812</f>
        <v>1757.784</v>
      </c>
      <c r="P4812" s="16" t="n">
        <f aca="false">IF(L4812&gt;0,O4812/L4812,"")</f>
        <v>0.25</v>
      </c>
    </row>
    <row r="4813" customFormat="false" ht="15" hidden="false" customHeight="false" outlineLevel="0" collapsed="false">
      <c r="A4813" s="2" t="str">
        <f aca="false">RAW_DATA!A4809</f>
        <v>ORD-104808</v>
      </c>
      <c r="B4813" s="2" t="str">
        <f aca="false">RAW_DATA!B4809</f>
        <v>CUST-6976</v>
      </c>
      <c r="C4813" s="2" t="str">
        <f aca="false">RAW_DATA!C4809</f>
        <v>Women</v>
      </c>
      <c r="D4813" s="2" t="str">
        <f aca="false">RAW_DATA!D4809</f>
        <v>WOM-LEHENGA-001</v>
      </c>
      <c r="E4813" s="14" t="str">
        <f aca="false">RAW_DATA!E4809</f>
        <v>2024-10-28</v>
      </c>
      <c r="F4813" s="14" t="str">
        <f aca="false">RAW_DATA!F4809</f>
        <v>2024-10-30</v>
      </c>
      <c r="G4813" s="2" t="str">
        <f aca="false">RAW_DATA!G4809</f>
        <v>Lumbini</v>
      </c>
      <c r="H4813" s="4" t="n">
        <f aca="false">RAW_DATA!H4809</f>
        <v>9353.92</v>
      </c>
      <c r="I4813" s="5" t="n">
        <f aca="false">RAW_DATA!I4809</f>
        <v>25</v>
      </c>
      <c r="J4813" s="2" t="str">
        <f aca="false">RAW_DATA!J4809</f>
        <v>No</v>
      </c>
      <c r="K4813" s="15" t="n">
        <f aca="false">IF(AND(F4813&lt;&gt;"",E4813&lt;&gt;""),DATEVALUE(F4813)-DATEVALUE(E4813),"")</f>
        <v>2</v>
      </c>
      <c r="L4813" s="4" t="n">
        <f aca="false">H4813*(1-I4813/100)</f>
        <v>7015.44</v>
      </c>
      <c r="M4813" s="4" t="n">
        <f aca="false">H4813*CALCULATIONS!$B$2</f>
        <v>5612.352</v>
      </c>
      <c r="N4813" s="4" t="n">
        <f aca="false">IF(J4813="Yes",H4813*CALCULATIONS!$B$3,0)</f>
        <v>0</v>
      </c>
      <c r="O4813" s="4" t="n">
        <f aca="false">L4813-M4813-N4813</f>
        <v>1403.088</v>
      </c>
      <c r="P4813" s="16" t="n">
        <f aca="false">IF(L4813&gt;0,O4813/L4813,"")</f>
        <v>0.2</v>
      </c>
    </row>
    <row r="4814" customFormat="false" ht="15" hidden="false" customHeight="false" outlineLevel="0" collapsed="false">
      <c r="A4814" s="2" t="str">
        <f aca="false">RAW_DATA!A4810</f>
        <v>ORD-104809</v>
      </c>
      <c r="B4814" s="2" t="str">
        <f aca="false">RAW_DATA!B4810</f>
        <v>CUST-9130</v>
      </c>
      <c r="C4814" s="2" t="str">
        <f aca="false">RAW_DATA!C4810</f>
        <v>Men</v>
      </c>
      <c r="D4814" s="2" t="str">
        <f aca="false">RAW_DATA!D4810</f>
        <v>MEN-JACKET-001</v>
      </c>
      <c r="E4814" s="14" t="str">
        <f aca="false">RAW_DATA!E4810</f>
        <v>2024-11-08</v>
      </c>
      <c r="F4814" s="14" t="str">
        <f aca="false">RAW_DATA!F4810</f>
        <v>2024-11-11</v>
      </c>
      <c r="G4814" s="2" t="str">
        <f aca="false">RAW_DATA!G4810</f>
        <v>Bagmati</v>
      </c>
      <c r="H4814" s="4" t="n">
        <f aca="false">RAW_DATA!H4810</f>
        <v>10038.41</v>
      </c>
      <c r="I4814" s="5" t="n">
        <f aca="false">RAW_DATA!I4810</f>
        <v>20</v>
      </c>
      <c r="J4814" s="2" t="str">
        <f aca="false">RAW_DATA!J4810</f>
        <v>No</v>
      </c>
      <c r="K4814" s="15" t="n">
        <f aca="false">IF(AND(F4814&lt;&gt;"",E4814&lt;&gt;""),DATEVALUE(F4814)-DATEVALUE(E4814),"")</f>
        <v>3</v>
      </c>
      <c r="L4814" s="4" t="n">
        <f aca="false">H4814*(1-I4814/100)</f>
        <v>8030.728</v>
      </c>
      <c r="M4814" s="4" t="n">
        <f aca="false">H4814*CALCULATIONS!$B$2</f>
        <v>6023.046</v>
      </c>
      <c r="N4814" s="4" t="n">
        <f aca="false">IF(J4814="Yes",H4814*CALCULATIONS!$B$3,0)</f>
        <v>0</v>
      </c>
      <c r="O4814" s="4" t="n">
        <f aca="false">L4814-M4814-N4814</f>
        <v>2007.682</v>
      </c>
      <c r="P4814" s="16" t="n">
        <f aca="false">IF(L4814&gt;0,O4814/L4814,"")</f>
        <v>0.25</v>
      </c>
    </row>
    <row r="4815" customFormat="false" ht="15" hidden="false" customHeight="false" outlineLevel="0" collapsed="false">
      <c r="A4815" s="2" t="str">
        <f aca="false">RAW_DATA!A4811</f>
        <v>ORD-104810</v>
      </c>
      <c r="B4815" s="2" t="str">
        <f aca="false">RAW_DATA!B4811</f>
        <v>CUST-7140</v>
      </c>
      <c r="C4815" s="2" t="str">
        <f aca="false">RAW_DATA!C4811</f>
        <v>Kids</v>
      </c>
      <c r="D4815" s="2" t="str">
        <f aca="false">RAW_DATA!D4811</f>
        <v>KID-TSHIRT-001</v>
      </c>
      <c r="E4815" s="14" t="str">
        <f aca="false">RAW_DATA!E4811</f>
        <v>2024-08-17</v>
      </c>
      <c r="F4815" s="14" t="str">
        <f aca="false">RAW_DATA!F4811</f>
        <v>2024-08-21</v>
      </c>
      <c r="G4815" s="2" t="str">
        <f aca="false">RAW_DATA!G4811</f>
        <v>Gandaki</v>
      </c>
      <c r="H4815" s="4" t="n">
        <f aca="false">RAW_DATA!H4811</f>
        <v>6596.67</v>
      </c>
      <c r="I4815" s="5" t="n">
        <f aca="false">RAW_DATA!I4811</f>
        <v>10</v>
      </c>
      <c r="J4815" s="2" t="str">
        <f aca="false">RAW_DATA!J4811</f>
        <v>Yes</v>
      </c>
      <c r="K4815" s="15" t="n">
        <f aca="false">IF(AND(F4815&lt;&gt;"",E4815&lt;&gt;""),DATEVALUE(F4815)-DATEVALUE(E4815),"")</f>
        <v>4</v>
      </c>
      <c r="L4815" s="4" t="n">
        <f aca="false">H4815*(1-I4815/100)</f>
        <v>5937.003</v>
      </c>
      <c r="M4815" s="4" t="n">
        <f aca="false">H4815*CALCULATIONS!$B$2</f>
        <v>3958.002</v>
      </c>
      <c r="N4815" s="4" t="n">
        <f aca="false">IF(J4815="Yes",H4815*CALCULATIONS!$B$3,0)</f>
        <v>1319.334</v>
      </c>
      <c r="O4815" s="4" t="n">
        <f aca="false">L4815-M4815-N4815</f>
        <v>659.667000000001</v>
      </c>
      <c r="P4815" s="16" t="n">
        <f aca="false">IF(L4815&gt;0,O4815/L4815,"")</f>
        <v>0.111111111111111</v>
      </c>
    </row>
    <row r="4816" customFormat="false" ht="15" hidden="false" customHeight="false" outlineLevel="0" collapsed="false">
      <c r="A4816" s="2" t="str">
        <f aca="false">RAW_DATA!A4812</f>
        <v>ORD-104811</v>
      </c>
      <c r="B4816" s="2" t="str">
        <f aca="false">RAW_DATA!B4812</f>
        <v>CUST-7810</v>
      </c>
      <c r="C4816" s="2" t="str">
        <f aca="false">RAW_DATA!C4812</f>
        <v>Kids</v>
      </c>
      <c r="D4816" s="2" t="str">
        <f aca="false">RAW_DATA!D4812</f>
        <v>KID-SHORTS-001</v>
      </c>
      <c r="E4816" s="14" t="str">
        <f aca="false">RAW_DATA!E4812</f>
        <v>2024-10-29</v>
      </c>
      <c r="F4816" s="14" t="str">
        <f aca="false">RAW_DATA!F4812</f>
        <v>2024-11-05</v>
      </c>
      <c r="G4816" s="2" t="str">
        <f aca="false">RAW_DATA!G4812</f>
        <v>Lumbini</v>
      </c>
      <c r="H4816" s="4" t="n">
        <f aca="false">RAW_DATA!H4812</f>
        <v>12049.3</v>
      </c>
      <c r="I4816" s="5" t="n">
        <f aca="false">RAW_DATA!I4812</f>
        <v>5</v>
      </c>
      <c r="J4816" s="2" t="str">
        <f aca="false">RAW_DATA!J4812</f>
        <v>No</v>
      </c>
      <c r="K4816" s="15" t="n">
        <f aca="false">IF(AND(F4816&lt;&gt;"",E4816&lt;&gt;""),DATEVALUE(F4816)-DATEVALUE(E4816),"")</f>
        <v>7</v>
      </c>
      <c r="L4816" s="4" t="n">
        <f aca="false">H4816*(1-I4816/100)</f>
        <v>11446.835</v>
      </c>
      <c r="M4816" s="4" t="n">
        <f aca="false">H4816*CALCULATIONS!$B$2</f>
        <v>7229.58</v>
      </c>
      <c r="N4816" s="4" t="n">
        <f aca="false">IF(J4816="Yes",H4816*CALCULATIONS!$B$3,0)</f>
        <v>0</v>
      </c>
      <c r="O4816" s="4" t="n">
        <f aca="false">L4816-M4816-N4816</f>
        <v>4217.255</v>
      </c>
      <c r="P4816" s="16" t="n">
        <f aca="false">IF(L4816&gt;0,O4816/L4816,"")</f>
        <v>0.368421052631579</v>
      </c>
    </row>
    <row r="4817" customFormat="false" ht="15" hidden="false" customHeight="false" outlineLevel="0" collapsed="false">
      <c r="A4817" s="2" t="str">
        <f aca="false">RAW_DATA!A4813</f>
        <v>ORD-104812</v>
      </c>
      <c r="B4817" s="2" t="str">
        <f aca="false">RAW_DATA!B4813</f>
        <v>CUST-5451</v>
      </c>
      <c r="C4817" s="2" t="str">
        <f aca="false">RAW_DATA!C4813</f>
        <v>Women</v>
      </c>
      <c r="D4817" s="2" t="str">
        <f aca="false">RAW_DATA!D4813</f>
        <v>WOM-JEANS-001</v>
      </c>
      <c r="E4817" s="14" t="str">
        <f aca="false">RAW_DATA!E4813</f>
        <v>2024-09-03</v>
      </c>
      <c r="F4817" s="14" t="str">
        <f aca="false">RAW_DATA!F4813</f>
        <v>2024-09-14</v>
      </c>
      <c r="G4817" s="2" t="str">
        <f aca="false">RAW_DATA!G4813</f>
        <v>Karnali</v>
      </c>
      <c r="H4817" s="4" t="n">
        <f aca="false">RAW_DATA!H4813</f>
        <v>6957.33</v>
      </c>
      <c r="I4817" s="5" t="n">
        <f aca="false">RAW_DATA!I4813</f>
        <v>30</v>
      </c>
      <c r="J4817" s="2" t="str">
        <f aca="false">RAW_DATA!J4813</f>
        <v>No</v>
      </c>
      <c r="K4817" s="15" t="n">
        <f aca="false">IF(AND(F4817&lt;&gt;"",E4817&lt;&gt;""),DATEVALUE(F4817)-DATEVALUE(E4817),"")</f>
        <v>11</v>
      </c>
      <c r="L4817" s="4" t="n">
        <f aca="false">H4817*(1-I4817/100)</f>
        <v>4870.131</v>
      </c>
      <c r="M4817" s="4" t="n">
        <f aca="false">H4817*CALCULATIONS!$B$2</f>
        <v>4174.398</v>
      </c>
      <c r="N4817" s="4" t="n">
        <f aca="false">IF(J4817="Yes",H4817*CALCULATIONS!$B$3,0)</f>
        <v>0</v>
      </c>
      <c r="O4817" s="4" t="n">
        <f aca="false">L4817-M4817-N4817</f>
        <v>695.732999999999</v>
      </c>
      <c r="P4817" s="16" t="n">
        <f aca="false">IF(L4817&gt;0,O4817/L4817,"")</f>
        <v>0.142857142857143</v>
      </c>
    </row>
    <row r="4818" customFormat="false" ht="15" hidden="false" customHeight="false" outlineLevel="0" collapsed="false">
      <c r="A4818" s="2" t="str">
        <f aca="false">RAW_DATA!A4814</f>
        <v>ORD-104813</v>
      </c>
      <c r="B4818" s="2" t="str">
        <f aca="false">RAW_DATA!B4814</f>
        <v>CUST-1299</v>
      </c>
      <c r="C4818" s="2" t="str">
        <f aca="false">RAW_DATA!C4814</f>
        <v>Men</v>
      </c>
      <c r="D4818" s="2" t="str">
        <f aca="false">RAW_DATA!D4814</f>
        <v>MEN-TSHIRT-001</v>
      </c>
      <c r="E4818" s="14" t="str">
        <f aca="false">RAW_DATA!E4814</f>
        <v>2024-01-29</v>
      </c>
      <c r="F4818" s="14" t="str">
        <f aca="false">RAW_DATA!F4814</f>
        <v>2024-02-01</v>
      </c>
      <c r="G4818" s="2" t="str">
        <f aca="false">RAW_DATA!G4814</f>
        <v>Karnali</v>
      </c>
      <c r="H4818" s="4" t="n">
        <f aca="false">RAW_DATA!H4814</f>
        <v>14197.28</v>
      </c>
      <c r="I4818" s="5" t="n">
        <f aca="false">RAW_DATA!I4814</f>
        <v>15</v>
      </c>
      <c r="J4818" s="2" t="str">
        <f aca="false">RAW_DATA!J4814</f>
        <v>No</v>
      </c>
      <c r="K4818" s="15" t="n">
        <f aca="false">IF(AND(F4818&lt;&gt;"",E4818&lt;&gt;""),DATEVALUE(F4818)-DATEVALUE(E4818),"")</f>
        <v>3</v>
      </c>
      <c r="L4818" s="4" t="n">
        <f aca="false">H4818*(1-I4818/100)</f>
        <v>12067.688</v>
      </c>
      <c r="M4818" s="4" t="n">
        <f aca="false">H4818*CALCULATIONS!$B$2</f>
        <v>8518.368</v>
      </c>
      <c r="N4818" s="4" t="n">
        <f aca="false">IF(J4818="Yes",H4818*CALCULATIONS!$B$3,0)</f>
        <v>0</v>
      </c>
      <c r="O4818" s="4" t="n">
        <f aca="false">L4818-M4818-N4818</f>
        <v>3549.32</v>
      </c>
      <c r="P4818" s="16" t="n">
        <f aca="false">IF(L4818&gt;0,O4818/L4818,"")</f>
        <v>0.294117647058824</v>
      </c>
    </row>
    <row r="4819" customFormat="false" ht="15" hidden="false" customHeight="false" outlineLevel="0" collapsed="false">
      <c r="A4819" s="2" t="str">
        <f aca="false">RAW_DATA!A4815</f>
        <v>ORD-104814</v>
      </c>
      <c r="B4819" s="2" t="str">
        <f aca="false">RAW_DATA!B4815</f>
        <v>CUST-9818</v>
      </c>
      <c r="C4819" s="2" t="str">
        <f aca="false">RAW_DATA!C4815</f>
        <v>Women</v>
      </c>
      <c r="D4819" s="2" t="str">
        <f aca="false">RAW_DATA!D4815</f>
        <v>WOM-BLOUSE-001</v>
      </c>
      <c r="E4819" s="14" t="str">
        <f aca="false">RAW_DATA!E4815</f>
        <v>2024-05-24</v>
      </c>
      <c r="F4819" s="14" t="str">
        <f aca="false">RAW_DATA!F4815</f>
        <v>2024-05-25</v>
      </c>
      <c r="G4819" s="2" t="str">
        <f aca="false">RAW_DATA!G4815</f>
        <v>Madhesh</v>
      </c>
      <c r="H4819" s="4" t="n">
        <f aca="false">RAW_DATA!H4815</f>
        <v>4212.69</v>
      </c>
      <c r="I4819" s="5" t="n">
        <f aca="false">RAW_DATA!I4815</f>
        <v>10</v>
      </c>
      <c r="J4819" s="2" t="str">
        <f aca="false">RAW_DATA!J4815</f>
        <v>No</v>
      </c>
      <c r="K4819" s="15" t="n">
        <f aca="false">IF(AND(F4819&lt;&gt;"",E4819&lt;&gt;""),DATEVALUE(F4819)-DATEVALUE(E4819),"")</f>
        <v>1</v>
      </c>
      <c r="L4819" s="4" t="n">
        <f aca="false">H4819*(1-I4819/100)</f>
        <v>3791.421</v>
      </c>
      <c r="M4819" s="4" t="n">
        <f aca="false">H4819*CALCULATIONS!$B$2</f>
        <v>2527.614</v>
      </c>
      <c r="N4819" s="4" t="n">
        <f aca="false">IF(J4819="Yes",H4819*CALCULATIONS!$B$3,0)</f>
        <v>0</v>
      </c>
      <c r="O4819" s="4" t="n">
        <f aca="false">L4819-M4819-N4819</f>
        <v>1263.807</v>
      </c>
      <c r="P4819" s="16" t="n">
        <f aca="false">IF(L4819&gt;0,O4819/L4819,"")</f>
        <v>0.333333333333333</v>
      </c>
    </row>
    <row r="4820" customFormat="false" ht="15" hidden="false" customHeight="false" outlineLevel="0" collapsed="false">
      <c r="A4820" s="2" t="str">
        <f aca="false">RAW_DATA!A4816</f>
        <v>ORD-104815</v>
      </c>
      <c r="B4820" s="2" t="str">
        <f aca="false">RAW_DATA!B4816</f>
        <v>CUST-5376</v>
      </c>
      <c r="C4820" s="2" t="str">
        <f aca="false">RAW_DATA!C4816</f>
        <v>Men</v>
      </c>
      <c r="D4820" s="2" t="str">
        <f aca="false">RAW_DATA!D4816</f>
        <v>MEN-SUIT-001</v>
      </c>
      <c r="E4820" s="14" t="str">
        <f aca="false">RAW_DATA!E4816</f>
        <v>2024-04-20</v>
      </c>
      <c r="F4820" s="14" t="str">
        <f aca="false">RAW_DATA!F4816</f>
        <v>2024-04-26</v>
      </c>
      <c r="G4820" s="2" t="str">
        <f aca="false">RAW_DATA!G4816</f>
        <v>Bagmati</v>
      </c>
      <c r="H4820" s="4" t="n">
        <f aca="false">RAW_DATA!H4816</f>
        <v>14903.74</v>
      </c>
      <c r="I4820" s="5" t="n">
        <f aca="false">RAW_DATA!I4816</f>
        <v>15</v>
      </c>
      <c r="J4820" s="2" t="str">
        <f aca="false">RAW_DATA!J4816</f>
        <v>No</v>
      </c>
      <c r="K4820" s="15" t="n">
        <f aca="false">IF(AND(F4820&lt;&gt;"",E4820&lt;&gt;""),DATEVALUE(F4820)-DATEVALUE(E4820),"")</f>
        <v>6</v>
      </c>
      <c r="L4820" s="4" t="n">
        <f aca="false">H4820*(1-I4820/100)</f>
        <v>12668.179</v>
      </c>
      <c r="M4820" s="4" t="n">
        <f aca="false">H4820*CALCULATIONS!$B$2</f>
        <v>8942.244</v>
      </c>
      <c r="N4820" s="4" t="n">
        <f aca="false">IF(J4820="Yes",H4820*CALCULATIONS!$B$3,0)</f>
        <v>0</v>
      </c>
      <c r="O4820" s="4" t="n">
        <f aca="false">L4820-M4820-N4820</f>
        <v>3725.935</v>
      </c>
      <c r="P4820" s="16" t="n">
        <f aca="false">IF(L4820&gt;0,O4820/L4820,"")</f>
        <v>0.294117647058824</v>
      </c>
    </row>
    <row r="4821" customFormat="false" ht="15" hidden="false" customHeight="false" outlineLevel="0" collapsed="false">
      <c r="A4821" s="2" t="str">
        <f aca="false">RAW_DATA!A4817</f>
        <v>ORD-104816</v>
      </c>
      <c r="B4821" s="2" t="str">
        <f aca="false">RAW_DATA!B4817</f>
        <v>CUST-7717</v>
      </c>
      <c r="C4821" s="2" t="str">
        <f aca="false">RAW_DATA!C4817</f>
        <v>Kids</v>
      </c>
      <c r="D4821" s="2" t="str">
        <f aca="false">RAW_DATA!D4817</f>
        <v>KID-ONESIE-001</v>
      </c>
      <c r="E4821" s="14" t="str">
        <f aca="false">RAW_DATA!E4817</f>
        <v>2024-12-29</v>
      </c>
      <c r="F4821" s="14" t="str">
        <f aca="false">RAW_DATA!F4817</f>
        <v>2025-01-05</v>
      </c>
      <c r="G4821" s="2" t="str">
        <f aca="false">RAW_DATA!G4817</f>
        <v>Bagmati</v>
      </c>
      <c r="H4821" s="4" t="n">
        <f aca="false">RAW_DATA!H4817</f>
        <v>11122.16</v>
      </c>
      <c r="I4821" s="5" t="n">
        <f aca="false">RAW_DATA!I4817</f>
        <v>10</v>
      </c>
      <c r="J4821" s="2" t="str">
        <f aca="false">RAW_DATA!J4817</f>
        <v>No</v>
      </c>
      <c r="K4821" s="15" t="n">
        <f aca="false">IF(AND(F4821&lt;&gt;"",E4821&lt;&gt;""),DATEVALUE(F4821)-DATEVALUE(E4821),"")</f>
        <v>7</v>
      </c>
      <c r="L4821" s="4" t="n">
        <f aca="false">H4821*(1-I4821/100)</f>
        <v>10009.944</v>
      </c>
      <c r="M4821" s="4" t="n">
        <f aca="false">H4821*CALCULATIONS!$B$2</f>
        <v>6673.296</v>
      </c>
      <c r="N4821" s="4" t="n">
        <f aca="false">IF(J4821="Yes",H4821*CALCULATIONS!$B$3,0)</f>
        <v>0</v>
      </c>
      <c r="O4821" s="4" t="n">
        <f aca="false">L4821-M4821-N4821</f>
        <v>3336.648</v>
      </c>
      <c r="P4821" s="16" t="n">
        <f aca="false">IF(L4821&gt;0,O4821/L4821,"")</f>
        <v>0.333333333333333</v>
      </c>
    </row>
    <row r="4822" customFormat="false" ht="15" hidden="false" customHeight="false" outlineLevel="0" collapsed="false">
      <c r="A4822" s="2" t="str">
        <f aca="false">RAW_DATA!A4818</f>
        <v>ORD-104817</v>
      </c>
      <c r="B4822" s="2" t="str">
        <f aca="false">RAW_DATA!B4818</f>
        <v>CUST-6594</v>
      </c>
      <c r="C4822" s="2" t="str">
        <f aca="false">RAW_DATA!C4818</f>
        <v>Men</v>
      </c>
      <c r="D4822" s="2" t="str">
        <f aca="false">RAW_DATA!D4818</f>
        <v>MEN-SUIT-001</v>
      </c>
      <c r="E4822" s="14" t="str">
        <f aca="false">RAW_DATA!E4818</f>
        <v>2024-06-19</v>
      </c>
      <c r="F4822" s="14" t="str">
        <f aca="false">RAW_DATA!F4818</f>
        <v>2024-06-20</v>
      </c>
      <c r="G4822" s="2" t="str">
        <f aca="false">RAW_DATA!G4818</f>
        <v>Lumbini</v>
      </c>
      <c r="H4822" s="4" t="n">
        <f aca="false">RAW_DATA!H4818</f>
        <v>546.75</v>
      </c>
      <c r="I4822" s="5" t="n">
        <f aca="false">RAW_DATA!I4818</f>
        <v>5</v>
      </c>
      <c r="J4822" s="2" t="str">
        <f aca="false">RAW_DATA!J4818</f>
        <v>No</v>
      </c>
      <c r="K4822" s="15" t="n">
        <f aca="false">IF(AND(F4822&lt;&gt;"",E4822&lt;&gt;""),DATEVALUE(F4822)-DATEVALUE(E4822),"")</f>
        <v>1</v>
      </c>
      <c r="L4822" s="4" t="n">
        <f aca="false">H4822*(1-I4822/100)</f>
        <v>519.4125</v>
      </c>
      <c r="M4822" s="4" t="n">
        <f aca="false">H4822*CALCULATIONS!$B$2</f>
        <v>328.05</v>
      </c>
      <c r="N4822" s="4" t="n">
        <f aca="false">IF(J4822="Yes",H4822*CALCULATIONS!$B$3,0)</f>
        <v>0</v>
      </c>
      <c r="O4822" s="4" t="n">
        <f aca="false">L4822-M4822-N4822</f>
        <v>191.3625</v>
      </c>
      <c r="P4822" s="16" t="n">
        <f aca="false">IF(L4822&gt;0,O4822/L4822,"")</f>
        <v>0.368421052631579</v>
      </c>
    </row>
    <row r="4823" customFormat="false" ht="15" hidden="false" customHeight="false" outlineLevel="0" collapsed="false">
      <c r="A4823" s="2" t="str">
        <f aca="false">RAW_DATA!A4819</f>
        <v>ORD-104818</v>
      </c>
      <c r="B4823" s="2" t="str">
        <f aca="false">RAW_DATA!B4819</f>
        <v>CUST-3341</v>
      </c>
      <c r="C4823" s="2" t="str">
        <f aca="false">RAW_DATA!C4819</f>
        <v>Kids</v>
      </c>
      <c r="D4823" s="2" t="str">
        <f aca="false">RAW_DATA!D4819</f>
        <v>KID-TSHIRT-001</v>
      </c>
      <c r="E4823" s="14" t="str">
        <f aca="false">RAW_DATA!E4819</f>
        <v>2024-08-28</v>
      </c>
      <c r="F4823" s="14" t="str">
        <f aca="false">RAW_DATA!F4819</f>
        <v>2024-08-31</v>
      </c>
      <c r="G4823" s="2" t="str">
        <f aca="false">RAW_DATA!G4819</f>
        <v>Lumbini</v>
      </c>
      <c r="H4823" s="4" t="n">
        <f aca="false">RAW_DATA!H4819</f>
        <v>7321.1</v>
      </c>
      <c r="I4823" s="5" t="n">
        <f aca="false">RAW_DATA!I4819</f>
        <v>5</v>
      </c>
      <c r="J4823" s="2" t="str">
        <f aca="false">RAW_DATA!J4819</f>
        <v>No</v>
      </c>
      <c r="K4823" s="15" t="n">
        <f aca="false">IF(AND(F4823&lt;&gt;"",E4823&lt;&gt;""),DATEVALUE(F4823)-DATEVALUE(E4823),"")</f>
        <v>3</v>
      </c>
      <c r="L4823" s="4" t="n">
        <f aca="false">H4823*(1-I4823/100)</f>
        <v>6955.045</v>
      </c>
      <c r="M4823" s="4" t="n">
        <f aca="false">H4823*CALCULATIONS!$B$2</f>
        <v>4392.66</v>
      </c>
      <c r="N4823" s="4" t="n">
        <f aca="false">IF(J4823="Yes",H4823*CALCULATIONS!$B$3,0)</f>
        <v>0</v>
      </c>
      <c r="O4823" s="4" t="n">
        <f aca="false">L4823-M4823-N4823</f>
        <v>2562.385</v>
      </c>
      <c r="P4823" s="16" t="n">
        <f aca="false">IF(L4823&gt;0,O4823/L4823,"")</f>
        <v>0.368421052631579</v>
      </c>
    </row>
    <row r="4824" customFormat="false" ht="15" hidden="false" customHeight="false" outlineLevel="0" collapsed="false">
      <c r="A4824" s="2" t="str">
        <f aca="false">RAW_DATA!A4820</f>
        <v>ORD-104819</v>
      </c>
      <c r="B4824" s="2" t="str">
        <f aca="false">RAW_DATA!B4820</f>
        <v>CUST-5467</v>
      </c>
      <c r="C4824" s="2" t="str">
        <f aca="false">RAW_DATA!C4820</f>
        <v>Women</v>
      </c>
      <c r="D4824" s="2" t="str">
        <f aca="false">RAW_DATA!D4820</f>
        <v>WOM-SCARF-001</v>
      </c>
      <c r="E4824" s="14" t="str">
        <f aca="false">RAW_DATA!E4820</f>
        <v>2024-09-11</v>
      </c>
      <c r="F4824" s="14" t="str">
        <f aca="false">RAW_DATA!F4820</f>
        <v>2024-09-13</v>
      </c>
      <c r="G4824" s="2" t="str">
        <f aca="false">RAW_DATA!G4820</f>
        <v>Madhesh</v>
      </c>
      <c r="H4824" s="4" t="n">
        <f aca="false">RAW_DATA!H4820</f>
        <v>13270.63</v>
      </c>
      <c r="I4824" s="5" t="n">
        <f aca="false">RAW_DATA!I4820</f>
        <v>20</v>
      </c>
      <c r="J4824" s="2" t="str">
        <f aca="false">RAW_DATA!J4820</f>
        <v>No</v>
      </c>
      <c r="K4824" s="15" t="n">
        <f aca="false">IF(AND(F4824&lt;&gt;"",E4824&lt;&gt;""),DATEVALUE(F4824)-DATEVALUE(E4824),"")</f>
        <v>2</v>
      </c>
      <c r="L4824" s="4" t="n">
        <f aca="false">H4824*(1-I4824/100)</f>
        <v>10616.504</v>
      </c>
      <c r="M4824" s="4" t="n">
        <f aca="false">H4824*CALCULATIONS!$B$2</f>
        <v>7962.378</v>
      </c>
      <c r="N4824" s="4" t="n">
        <f aca="false">IF(J4824="Yes",H4824*CALCULATIONS!$B$3,0)</f>
        <v>0</v>
      </c>
      <c r="O4824" s="4" t="n">
        <f aca="false">L4824-M4824-N4824</f>
        <v>2654.126</v>
      </c>
      <c r="P4824" s="16" t="n">
        <f aca="false">IF(L4824&gt;0,O4824/L4824,"")</f>
        <v>0.25</v>
      </c>
    </row>
    <row r="4825" customFormat="false" ht="15" hidden="false" customHeight="false" outlineLevel="0" collapsed="false">
      <c r="A4825" s="2" t="str">
        <f aca="false">RAW_DATA!A4821</f>
        <v>ORD-104820</v>
      </c>
      <c r="B4825" s="2" t="str">
        <f aca="false">RAW_DATA!B4821</f>
        <v>CUST-7941</v>
      </c>
      <c r="C4825" s="2" t="str">
        <f aca="false">RAW_DATA!C4821</f>
        <v>Kids</v>
      </c>
      <c r="D4825" s="2" t="str">
        <f aca="false">RAW_DATA!D4821</f>
        <v>KID-JEANS-001</v>
      </c>
      <c r="E4825" s="14" t="str">
        <f aca="false">RAW_DATA!E4821</f>
        <v>2024-07-25</v>
      </c>
      <c r="F4825" s="14" t="str">
        <f aca="false">RAW_DATA!F4821</f>
        <v>2024-07-26</v>
      </c>
      <c r="G4825" s="2" t="str">
        <f aca="false">RAW_DATA!G4821</f>
        <v>Lumbini</v>
      </c>
      <c r="H4825" s="4" t="n">
        <f aca="false">RAW_DATA!H4821</f>
        <v>14746.45</v>
      </c>
      <c r="I4825" s="5" t="n">
        <f aca="false">RAW_DATA!I4821</f>
        <v>25</v>
      </c>
      <c r="J4825" s="2" t="str">
        <f aca="false">RAW_DATA!J4821</f>
        <v>No</v>
      </c>
      <c r="K4825" s="15" t="n">
        <f aca="false">IF(AND(F4825&lt;&gt;"",E4825&lt;&gt;""),DATEVALUE(F4825)-DATEVALUE(E4825),"")</f>
        <v>1</v>
      </c>
      <c r="L4825" s="4" t="n">
        <f aca="false">H4825*(1-I4825/100)</f>
        <v>11059.8375</v>
      </c>
      <c r="M4825" s="4" t="n">
        <f aca="false">H4825*CALCULATIONS!$B$2</f>
        <v>8847.87</v>
      </c>
      <c r="N4825" s="4" t="n">
        <f aca="false">IF(J4825="Yes",H4825*CALCULATIONS!$B$3,0)</f>
        <v>0</v>
      </c>
      <c r="O4825" s="4" t="n">
        <f aca="false">L4825-M4825-N4825</f>
        <v>2211.9675</v>
      </c>
      <c r="P4825" s="16" t="n">
        <f aca="false">IF(L4825&gt;0,O4825/L4825,"")</f>
        <v>0.2</v>
      </c>
    </row>
    <row r="4826" customFormat="false" ht="15" hidden="false" customHeight="false" outlineLevel="0" collapsed="false">
      <c r="A4826" s="2" t="str">
        <f aca="false">RAW_DATA!A4822</f>
        <v>ORD-104821</v>
      </c>
      <c r="B4826" s="2" t="str">
        <f aca="false">RAW_DATA!B4822</f>
        <v>CUST-5328</v>
      </c>
      <c r="C4826" s="2" t="str">
        <f aca="false">RAW_DATA!C4822</f>
        <v>Kids</v>
      </c>
      <c r="D4826" s="2" t="str">
        <f aca="false">RAW_DATA!D4822</f>
        <v>KID-ONESIE-001</v>
      </c>
      <c r="E4826" s="14" t="str">
        <f aca="false">RAW_DATA!E4822</f>
        <v>2024-08-25</v>
      </c>
      <c r="F4826" s="14" t="str">
        <f aca="false">RAW_DATA!F4822</f>
        <v>2024-08-30</v>
      </c>
      <c r="G4826" s="2" t="str">
        <f aca="false">RAW_DATA!G4822</f>
        <v>Bagmati</v>
      </c>
      <c r="H4826" s="4" t="n">
        <f aca="false">RAW_DATA!H4822</f>
        <v>3217.31</v>
      </c>
      <c r="I4826" s="5" t="n">
        <f aca="false">RAW_DATA!I4822</f>
        <v>25</v>
      </c>
      <c r="J4826" s="2" t="str">
        <f aca="false">RAW_DATA!J4822</f>
        <v>No</v>
      </c>
      <c r="K4826" s="15" t="n">
        <f aca="false">IF(AND(F4826&lt;&gt;"",E4826&lt;&gt;""),DATEVALUE(F4826)-DATEVALUE(E4826),"")</f>
        <v>5</v>
      </c>
      <c r="L4826" s="4" t="n">
        <f aca="false">H4826*(1-I4826/100)</f>
        <v>2412.9825</v>
      </c>
      <c r="M4826" s="4" t="n">
        <f aca="false">H4826*CALCULATIONS!$B$2</f>
        <v>1930.386</v>
      </c>
      <c r="N4826" s="4" t="n">
        <f aca="false">IF(J4826="Yes",H4826*CALCULATIONS!$B$3,0)</f>
        <v>0</v>
      </c>
      <c r="O4826" s="4" t="n">
        <f aca="false">L4826-M4826-N4826</f>
        <v>482.5965</v>
      </c>
      <c r="P4826" s="16" t="n">
        <f aca="false">IF(L4826&gt;0,O4826/L4826,"")</f>
        <v>0.2</v>
      </c>
    </row>
    <row r="4827" customFormat="false" ht="15" hidden="false" customHeight="false" outlineLevel="0" collapsed="false">
      <c r="A4827" s="2" t="str">
        <f aca="false">RAW_DATA!A4823</f>
        <v>ORD-104822</v>
      </c>
      <c r="B4827" s="2" t="str">
        <f aca="false">RAW_DATA!B4823</f>
        <v>CUST-8896</v>
      </c>
      <c r="C4827" s="2" t="str">
        <f aca="false">RAW_DATA!C4823</f>
        <v>Women</v>
      </c>
      <c r="D4827" s="2" t="str">
        <f aca="false">RAW_DATA!D4823</f>
        <v>WOM-SCARF-001</v>
      </c>
      <c r="E4827" s="14" t="str">
        <f aca="false">RAW_DATA!E4823</f>
        <v>2024-04-10</v>
      </c>
      <c r="F4827" s="14" t="str">
        <f aca="false">RAW_DATA!F4823</f>
        <v>2024-04-17</v>
      </c>
      <c r="G4827" s="2" t="str">
        <f aca="false">RAW_DATA!G4823</f>
        <v>Sudurpashchim</v>
      </c>
      <c r="H4827" s="4" t="n">
        <f aca="false">RAW_DATA!H4823</f>
        <v>14828.4</v>
      </c>
      <c r="I4827" s="5" t="n">
        <f aca="false">RAW_DATA!I4823</f>
        <v>30</v>
      </c>
      <c r="J4827" s="2" t="str">
        <f aca="false">RAW_DATA!J4823</f>
        <v>Yes</v>
      </c>
      <c r="K4827" s="15" t="n">
        <f aca="false">IF(AND(F4827&lt;&gt;"",E4827&lt;&gt;""),DATEVALUE(F4827)-DATEVALUE(E4827),"")</f>
        <v>7</v>
      </c>
      <c r="L4827" s="4" t="n">
        <f aca="false">H4827*(1-I4827/100)</f>
        <v>10379.88</v>
      </c>
      <c r="M4827" s="4" t="n">
        <f aca="false">H4827*CALCULATIONS!$B$2</f>
        <v>8897.04</v>
      </c>
      <c r="N4827" s="4" t="n">
        <f aca="false">IF(J4827="Yes",H4827*CALCULATIONS!$B$3,0)</f>
        <v>2965.68</v>
      </c>
      <c r="O4827" s="4" t="n">
        <f aca="false">L4827-M4827-N4827</f>
        <v>-1482.84</v>
      </c>
      <c r="P4827" s="16" t="n">
        <f aca="false">IF(L4827&gt;0,O4827/L4827,"")</f>
        <v>-0.142857142857143</v>
      </c>
    </row>
    <row r="4828" customFormat="false" ht="15" hidden="false" customHeight="false" outlineLevel="0" collapsed="false">
      <c r="A4828" s="2" t="str">
        <f aca="false">RAW_DATA!A4824</f>
        <v>ORD-104823</v>
      </c>
      <c r="B4828" s="2" t="str">
        <f aca="false">RAW_DATA!B4824</f>
        <v>CUST-9609</v>
      </c>
      <c r="C4828" s="2" t="str">
        <f aca="false">RAW_DATA!C4824</f>
        <v>Women</v>
      </c>
      <c r="D4828" s="2" t="str">
        <f aca="false">RAW_DATA!D4824</f>
        <v>WOM-LEHENGA-001</v>
      </c>
      <c r="E4828" s="14" t="str">
        <f aca="false">RAW_DATA!E4824</f>
        <v>2024-09-01</v>
      </c>
      <c r="F4828" s="14" t="str">
        <f aca="false">RAW_DATA!F4824</f>
        <v>2024-09-07</v>
      </c>
      <c r="G4828" s="2" t="str">
        <f aca="false">RAW_DATA!G4824</f>
        <v>Karnali</v>
      </c>
      <c r="H4828" s="4" t="n">
        <f aca="false">RAW_DATA!H4824</f>
        <v>5645.86</v>
      </c>
      <c r="I4828" s="5" t="n">
        <f aca="false">RAW_DATA!I4824</f>
        <v>15</v>
      </c>
      <c r="J4828" s="2" t="str">
        <f aca="false">RAW_DATA!J4824</f>
        <v>No</v>
      </c>
      <c r="K4828" s="15" t="n">
        <f aca="false">IF(AND(F4828&lt;&gt;"",E4828&lt;&gt;""),DATEVALUE(F4828)-DATEVALUE(E4828),"")</f>
        <v>6</v>
      </c>
      <c r="L4828" s="4" t="n">
        <f aca="false">H4828*(1-I4828/100)</f>
        <v>4798.981</v>
      </c>
      <c r="M4828" s="4" t="n">
        <f aca="false">H4828*CALCULATIONS!$B$2</f>
        <v>3387.516</v>
      </c>
      <c r="N4828" s="4" t="n">
        <f aca="false">IF(J4828="Yes",H4828*CALCULATIONS!$B$3,0)</f>
        <v>0</v>
      </c>
      <c r="O4828" s="4" t="n">
        <f aca="false">L4828-M4828-N4828</f>
        <v>1411.465</v>
      </c>
      <c r="P4828" s="16" t="n">
        <f aca="false">IF(L4828&gt;0,O4828/L4828,"")</f>
        <v>0.294117647058824</v>
      </c>
    </row>
    <row r="4829" customFormat="false" ht="15" hidden="false" customHeight="false" outlineLevel="0" collapsed="false">
      <c r="A4829" s="2" t="str">
        <f aca="false">RAW_DATA!A4825</f>
        <v>ORD-104824</v>
      </c>
      <c r="B4829" s="2" t="str">
        <f aca="false">RAW_DATA!B4825</f>
        <v>CUST-7383</v>
      </c>
      <c r="C4829" s="2" t="str">
        <f aca="false">RAW_DATA!C4825</f>
        <v>Men</v>
      </c>
      <c r="D4829" s="2" t="str">
        <f aca="false">RAW_DATA!D4825</f>
        <v>MEN-JACKET-001</v>
      </c>
      <c r="E4829" s="14" t="str">
        <f aca="false">RAW_DATA!E4825</f>
        <v>2024-10-15</v>
      </c>
      <c r="F4829" s="14" t="str">
        <f aca="false">RAW_DATA!F4825</f>
        <v>2024-10-30</v>
      </c>
      <c r="G4829" s="2" t="str">
        <f aca="false">RAW_DATA!G4825</f>
        <v>Madhesh</v>
      </c>
      <c r="H4829" s="4" t="n">
        <f aca="false">RAW_DATA!H4825</f>
        <v>14909.38</v>
      </c>
      <c r="I4829" s="5" t="n">
        <f aca="false">RAW_DATA!I4825</f>
        <v>15</v>
      </c>
      <c r="J4829" s="2" t="str">
        <f aca="false">RAW_DATA!J4825</f>
        <v>No</v>
      </c>
      <c r="K4829" s="15" t="n">
        <f aca="false">IF(AND(F4829&lt;&gt;"",E4829&lt;&gt;""),DATEVALUE(F4829)-DATEVALUE(E4829),"")</f>
        <v>15</v>
      </c>
      <c r="L4829" s="4" t="n">
        <f aca="false">H4829*(1-I4829/100)</f>
        <v>12672.973</v>
      </c>
      <c r="M4829" s="4" t="n">
        <f aca="false">H4829*CALCULATIONS!$B$2</f>
        <v>8945.628</v>
      </c>
      <c r="N4829" s="4" t="n">
        <f aca="false">IF(J4829="Yes",H4829*CALCULATIONS!$B$3,0)</f>
        <v>0</v>
      </c>
      <c r="O4829" s="4" t="n">
        <f aca="false">L4829-M4829-N4829</f>
        <v>3727.345</v>
      </c>
      <c r="P4829" s="16" t="n">
        <f aca="false">IF(L4829&gt;0,O4829/L4829,"")</f>
        <v>0.294117647058824</v>
      </c>
    </row>
    <row r="4830" customFormat="false" ht="15" hidden="false" customHeight="false" outlineLevel="0" collapsed="false">
      <c r="A4830" s="2" t="str">
        <f aca="false">RAW_DATA!A4826</f>
        <v>ORD-104825</v>
      </c>
      <c r="B4830" s="2" t="str">
        <f aca="false">RAW_DATA!B4826</f>
        <v>CUST-3882</v>
      </c>
      <c r="C4830" s="2" t="str">
        <f aca="false">RAW_DATA!C4826</f>
        <v>Men</v>
      </c>
      <c r="D4830" s="2" t="str">
        <f aca="false">RAW_DATA!D4826</f>
        <v>MEN-POLO-001</v>
      </c>
      <c r="E4830" s="14" t="str">
        <f aca="false">RAW_DATA!E4826</f>
        <v>2024-12-17</v>
      </c>
      <c r="F4830" s="14" t="str">
        <f aca="false">RAW_DATA!F4826</f>
        <v>2024-12-22</v>
      </c>
      <c r="G4830" s="2" t="str">
        <f aca="false">RAW_DATA!G4826</f>
        <v>Gandaki</v>
      </c>
      <c r="H4830" s="4" t="n">
        <f aca="false">RAW_DATA!H4826</f>
        <v>12890.68</v>
      </c>
      <c r="I4830" s="5" t="n">
        <f aca="false">RAW_DATA!I4826</f>
        <v>0</v>
      </c>
      <c r="J4830" s="2" t="str">
        <f aca="false">RAW_DATA!J4826</f>
        <v>Yes</v>
      </c>
      <c r="K4830" s="15" t="n">
        <f aca="false">IF(AND(F4830&lt;&gt;"",E4830&lt;&gt;""),DATEVALUE(F4830)-DATEVALUE(E4830),"")</f>
        <v>5</v>
      </c>
      <c r="L4830" s="4" t="n">
        <f aca="false">H4830*(1-I4830/100)</f>
        <v>12890.68</v>
      </c>
      <c r="M4830" s="4" t="n">
        <f aca="false">H4830*CALCULATIONS!$B$2</f>
        <v>7734.408</v>
      </c>
      <c r="N4830" s="4" t="n">
        <f aca="false">IF(J4830="Yes",H4830*CALCULATIONS!$B$3,0)</f>
        <v>2578.136</v>
      </c>
      <c r="O4830" s="4" t="n">
        <f aca="false">L4830-M4830-N4830</f>
        <v>2578.136</v>
      </c>
      <c r="P4830" s="16" t="n">
        <f aca="false">IF(L4830&gt;0,O4830/L4830,"")</f>
        <v>0.2</v>
      </c>
    </row>
    <row r="4831" customFormat="false" ht="15" hidden="false" customHeight="false" outlineLevel="0" collapsed="false">
      <c r="A4831" s="2" t="str">
        <f aca="false">RAW_DATA!A4827</f>
        <v>ORD-104826</v>
      </c>
      <c r="B4831" s="2" t="str">
        <f aca="false">RAW_DATA!B4827</f>
        <v>CUST-9349</v>
      </c>
      <c r="C4831" s="2" t="str">
        <f aca="false">RAW_DATA!C4827</f>
        <v>Men</v>
      </c>
      <c r="D4831" s="2" t="str">
        <f aca="false">RAW_DATA!D4827</f>
        <v>MEN-SHIRT-002</v>
      </c>
      <c r="E4831" s="14" t="str">
        <f aca="false">RAW_DATA!E4827</f>
        <v>2024-11-09</v>
      </c>
      <c r="F4831" s="14" t="str">
        <f aca="false">RAW_DATA!F4827</f>
        <v>2024-11-14</v>
      </c>
      <c r="G4831" s="2" t="str">
        <f aca="false">RAW_DATA!G4827</f>
        <v>Madhesh</v>
      </c>
      <c r="H4831" s="4" t="n">
        <f aca="false">RAW_DATA!H4827</f>
        <v>5555.91</v>
      </c>
      <c r="I4831" s="5" t="n">
        <f aca="false">RAW_DATA!I4827</f>
        <v>0</v>
      </c>
      <c r="J4831" s="2" t="str">
        <f aca="false">RAW_DATA!J4827</f>
        <v>Yes</v>
      </c>
      <c r="K4831" s="15" t="n">
        <f aca="false">IF(AND(F4831&lt;&gt;"",E4831&lt;&gt;""),DATEVALUE(F4831)-DATEVALUE(E4831),"")</f>
        <v>5</v>
      </c>
      <c r="L4831" s="4" t="n">
        <f aca="false">H4831*(1-I4831/100)</f>
        <v>5555.91</v>
      </c>
      <c r="M4831" s="4" t="n">
        <f aca="false">H4831*CALCULATIONS!$B$2</f>
        <v>3333.546</v>
      </c>
      <c r="N4831" s="4" t="n">
        <f aca="false">IF(J4831="Yes",H4831*CALCULATIONS!$B$3,0)</f>
        <v>1111.182</v>
      </c>
      <c r="O4831" s="4" t="n">
        <f aca="false">L4831-M4831-N4831</f>
        <v>1111.182</v>
      </c>
      <c r="P4831" s="16" t="n">
        <f aca="false">IF(L4831&gt;0,O4831/L4831,"")</f>
        <v>0.2</v>
      </c>
    </row>
    <row r="4832" customFormat="false" ht="15" hidden="false" customHeight="false" outlineLevel="0" collapsed="false">
      <c r="A4832" s="2" t="str">
        <f aca="false">RAW_DATA!A4828</f>
        <v>ORD-104827</v>
      </c>
      <c r="B4832" s="2" t="str">
        <f aca="false">RAW_DATA!B4828</f>
        <v>CUST-6044</v>
      </c>
      <c r="C4832" s="2" t="str">
        <f aca="false">RAW_DATA!C4828</f>
        <v>Men</v>
      </c>
      <c r="D4832" s="2" t="str">
        <f aca="false">RAW_DATA!D4828</f>
        <v>MEN-SHIRT-001</v>
      </c>
      <c r="E4832" s="14" t="str">
        <f aca="false">RAW_DATA!E4828</f>
        <v>2024-02-02</v>
      </c>
      <c r="F4832" s="14" t="str">
        <f aca="false">RAW_DATA!F4828</f>
        <v>2024-02-05</v>
      </c>
      <c r="G4832" s="2" t="str">
        <f aca="false">RAW_DATA!G4828</f>
        <v>Madhesh</v>
      </c>
      <c r="H4832" s="4" t="n">
        <f aca="false">RAW_DATA!H4828</f>
        <v>806.45</v>
      </c>
      <c r="I4832" s="5" t="n">
        <f aca="false">RAW_DATA!I4828</f>
        <v>0</v>
      </c>
      <c r="J4832" s="2" t="str">
        <f aca="false">RAW_DATA!J4828</f>
        <v>No</v>
      </c>
      <c r="K4832" s="15" t="n">
        <f aca="false">IF(AND(F4832&lt;&gt;"",E4832&lt;&gt;""),DATEVALUE(F4832)-DATEVALUE(E4832),"")</f>
        <v>3</v>
      </c>
      <c r="L4832" s="4" t="n">
        <f aca="false">H4832*(1-I4832/100)</f>
        <v>806.45</v>
      </c>
      <c r="M4832" s="4" t="n">
        <f aca="false">H4832*CALCULATIONS!$B$2</f>
        <v>483.87</v>
      </c>
      <c r="N4832" s="4" t="n">
        <f aca="false">IF(J4832="Yes",H4832*CALCULATIONS!$B$3,0)</f>
        <v>0</v>
      </c>
      <c r="O4832" s="4" t="n">
        <f aca="false">L4832-M4832-N4832</f>
        <v>322.58</v>
      </c>
      <c r="P4832" s="16" t="n">
        <f aca="false">IF(L4832&gt;0,O4832/L4832,"")</f>
        <v>0.4</v>
      </c>
    </row>
    <row r="4833" customFormat="false" ht="15" hidden="false" customHeight="false" outlineLevel="0" collapsed="false">
      <c r="A4833" s="2" t="str">
        <f aca="false">RAW_DATA!A4829</f>
        <v>ORD-104828</v>
      </c>
      <c r="B4833" s="2" t="str">
        <f aca="false">RAW_DATA!B4829</f>
        <v>CUST-8081</v>
      </c>
      <c r="C4833" s="2" t="str">
        <f aca="false">RAW_DATA!C4829</f>
        <v>Kids</v>
      </c>
      <c r="D4833" s="2" t="str">
        <f aca="false">RAW_DATA!D4829</f>
        <v>KID-KURTA-001</v>
      </c>
      <c r="E4833" s="14" t="str">
        <f aca="false">RAW_DATA!E4829</f>
        <v>2024-09-02</v>
      </c>
      <c r="F4833" s="14" t="str">
        <f aca="false">RAW_DATA!F4829</f>
        <v>2024-09-06</v>
      </c>
      <c r="G4833" s="2" t="str">
        <f aca="false">RAW_DATA!G4829</f>
        <v>Bagmati</v>
      </c>
      <c r="H4833" s="4" t="n">
        <f aca="false">RAW_DATA!H4829</f>
        <v>14230.66</v>
      </c>
      <c r="I4833" s="5" t="n">
        <f aca="false">RAW_DATA!I4829</f>
        <v>5</v>
      </c>
      <c r="J4833" s="2" t="str">
        <f aca="false">RAW_DATA!J4829</f>
        <v>Yes</v>
      </c>
      <c r="K4833" s="15" t="n">
        <f aca="false">IF(AND(F4833&lt;&gt;"",E4833&lt;&gt;""),DATEVALUE(F4833)-DATEVALUE(E4833),"")</f>
        <v>4</v>
      </c>
      <c r="L4833" s="4" t="n">
        <f aca="false">H4833*(1-I4833/100)</f>
        <v>13519.127</v>
      </c>
      <c r="M4833" s="4" t="n">
        <f aca="false">H4833*CALCULATIONS!$B$2</f>
        <v>8538.396</v>
      </c>
      <c r="N4833" s="4" t="n">
        <f aca="false">IF(J4833="Yes",H4833*CALCULATIONS!$B$3,0)</f>
        <v>2846.132</v>
      </c>
      <c r="O4833" s="4" t="n">
        <f aca="false">L4833-M4833-N4833</f>
        <v>2134.599</v>
      </c>
      <c r="P4833" s="16" t="n">
        <f aca="false">IF(L4833&gt;0,O4833/L4833,"")</f>
        <v>0.157894736842105</v>
      </c>
    </row>
    <row r="4834" customFormat="false" ht="15" hidden="false" customHeight="false" outlineLevel="0" collapsed="false">
      <c r="A4834" s="2" t="str">
        <f aca="false">RAW_DATA!A4830</f>
        <v>ORD-104829</v>
      </c>
      <c r="B4834" s="2" t="str">
        <f aca="false">RAW_DATA!B4830</f>
        <v>CUST-7215</v>
      </c>
      <c r="C4834" s="2" t="str">
        <f aca="false">RAW_DATA!C4830</f>
        <v>Women</v>
      </c>
      <c r="D4834" s="2" t="str">
        <f aca="false">RAW_DATA!D4830</f>
        <v>WOM-DRESS-001</v>
      </c>
      <c r="E4834" s="14" t="str">
        <f aca="false">RAW_DATA!E4830</f>
        <v>2024-02-20</v>
      </c>
      <c r="F4834" s="14" t="str">
        <f aca="false">RAW_DATA!F4830</f>
        <v>2024-02-26</v>
      </c>
      <c r="G4834" s="2" t="str">
        <f aca="false">RAW_DATA!G4830</f>
        <v>Lumbini</v>
      </c>
      <c r="H4834" s="4" t="n">
        <f aca="false">RAW_DATA!H4830</f>
        <v>9541.01</v>
      </c>
      <c r="I4834" s="5" t="n">
        <f aca="false">RAW_DATA!I4830</f>
        <v>10</v>
      </c>
      <c r="J4834" s="2" t="str">
        <f aca="false">RAW_DATA!J4830</f>
        <v>Yes</v>
      </c>
      <c r="K4834" s="15" t="n">
        <f aca="false">IF(AND(F4834&lt;&gt;"",E4834&lt;&gt;""),DATEVALUE(F4834)-DATEVALUE(E4834),"")</f>
        <v>6</v>
      </c>
      <c r="L4834" s="4" t="n">
        <f aca="false">H4834*(1-I4834/100)</f>
        <v>8586.909</v>
      </c>
      <c r="M4834" s="4" t="n">
        <f aca="false">H4834*CALCULATIONS!$B$2</f>
        <v>5724.606</v>
      </c>
      <c r="N4834" s="4" t="n">
        <f aca="false">IF(J4834="Yes",H4834*CALCULATIONS!$B$3,0)</f>
        <v>1908.202</v>
      </c>
      <c r="O4834" s="4" t="n">
        <f aca="false">L4834-M4834-N4834</f>
        <v>954.101</v>
      </c>
      <c r="P4834" s="16" t="n">
        <f aca="false">IF(L4834&gt;0,O4834/L4834,"")</f>
        <v>0.111111111111111</v>
      </c>
    </row>
    <row r="4835" customFormat="false" ht="15" hidden="false" customHeight="false" outlineLevel="0" collapsed="false">
      <c r="A4835" s="2" t="str">
        <f aca="false">RAW_DATA!A4831</f>
        <v>ORD-104830</v>
      </c>
      <c r="B4835" s="2" t="str">
        <f aca="false">RAW_DATA!B4831</f>
        <v>CUST-5923</v>
      </c>
      <c r="C4835" s="2" t="str">
        <f aca="false">RAW_DATA!C4831</f>
        <v>Women</v>
      </c>
      <c r="D4835" s="2" t="str">
        <f aca="false">RAW_DATA!D4831</f>
        <v>WOM-BLOUSE-001</v>
      </c>
      <c r="E4835" s="14" t="str">
        <f aca="false">RAW_DATA!E4831</f>
        <v>2024-11-26</v>
      </c>
      <c r="F4835" s="14" t="str">
        <f aca="false">RAW_DATA!F4831</f>
        <v>2024-12-03</v>
      </c>
      <c r="G4835" s="2" t="str">
        <f aca="false">RAW_DATA!G4831</f>
        <v>Sudurpashchim</v>
      </c>
      <c r="H4835" s="4" t="n">
        <f aca="false">RAW_DATA!H4831</f>
        <v>2208.43</v>
      </c>
      <c r="I4835" s="5" t="n">
        <f aca="false">RAW_DATA!I4831</f>
        <v>20</v>
      </c>
      <c r="J4835" s="2" t="str">
        <f aca="false">RAW_DATA!J4831</f>
        <v>No</v>
      </c>
      <c r="K4835" s="15" t="n">
        <f aca="false">IF(AND(F4835&lt;&gt;"",E4835&lt;&gt;""),DATEVALUE(F4835)-DATEVALUE(E4835),"")</f>
        <v>7</v>
      </c>
      <c r="L4835" s="4" t="n">
        <f aca="false">H4835*(1-I4835/100)</f>
        <v>1766.744</v>
      </c>
      <c r="M4835" s="4" t="n">
        <f aca="false">H4835*CALCULATIONS!$B$2</f>
        <v>1325.058</v>
      </c>
      <c r="N4835" s="4" t="n">
        <f aca="false">IF(J4835="Yes",H4835*CALCULATIONS!$B$3,0)</f>
        <v>0</v>
      </c>
      <c r="O4835" s="4" t="n">
        <f aca="false">L4835-M4835-N4835</f>
        <v>441.686</v>
      </c>
      <c r="P4835" s="16" t="n">
        <f aca="false">IF(L4835&gt;0,O4835/L4835,"")</f>
        <v>0.25</v>
      </c>
    </row>
    <row r="4836" customFormat="false" ht="15" hidden="false" customHeight="false" outlineLevel="0" collapsed="false">
      <c r="A4836" s="2" t="str">
        <f aca="false">RAW_DATA!A4832</f>
        <v>ORD-104831</v>
      </c>
      <c r="B4836" s="2" t="str">
        <f aca="false">RAW_DATA!B4832</f>
        <v>CUST-2547</v>
      </c>
      <c r="C4836" s="2" t="str">
        <f aca="false">RAW_DATA!C4832</f>
        <v>Women</v>
      </c>
      <c r="D4836" s="2" t="str">
        <f aca="false">RAW_DATA!D4832</f>
        <v>WOM-JEANS-001</v>
      </c>
      <c r="E4836" s="14" t="str">
        <f aca="false">RAW_DATA!E4832</f>
        <v>2024-10-04</v>
      </c>
      <c r="F4836" s="14" t="str">
        <f aca="false">RAW_DATA!F4832</f>
        <v>2024-10-07</v>
      </c>
      <c r="G4836" s="2" t="str">
        <f aca="false">RAW_DATA!G4832</f>
        <v>Bagmati</v>
      </c>
      <c r="H4836" s="4" t="n">
        <f aca="false">RAW_DATA!H4832</f>
        <v>14868.32</v>
      </c>
      <c r="I4836" s="5" t="n">
        <f aca="false">RAW_DATA!I4832</f>
        <v>0</v>
      </c>
      <c r="J4836" s="2" t="str">
        <f aca="false">RAW_DATA!J4832</f>
        <v>No</v>
      </c>
      <c r="K4836" s="15" t="n">
        <f aca="false">IF(AND(F4836&lt;&gt;"",E4836&lt;&gt;""),DATEVALUE(F4836)-DATEVALUE(E4836),"")</f>
        <v>3</v>
      </c>
      <c r="L4836" s="4" t="n">
        <f aca="false">H4836*(1-I4836/100)</f>
        <v>14868.32</v>
      </c>
      <c r="M4836" s="4" t="n">
        <f aca="false">H4836*CALCULATIONS!$B$2</f>
        <v>8920.992</v>
      </c>
      <c r="N4836" s="4" t="n">
        <f aca="false">IF(J4836="Yes",H4836*CALCULATIONS!$B$3,0)</f>
        <v>0</v>
      </c>
      <c r="O4836" s="4" t="n">
        <f aca="false">L4836-M4836-N4836</f>
        <v>5947.328</v>
      </c>
      <c r="P4836" s="16" t="n">
        <f aca="false">IF(L4836&gt;0,O4836/L4836,"")</f>
        <v>0.4</v>
      </c>
    </row>
    <row r="4837" customFormat="false" ht="15" hidden="false" customHeight="false" outlineLevel="0" collapsed="false">
      <c r="A4837" s="2" t="str">
        <f aca="false">RAW_DATA!A4833</f>
        <v>ORD-104832</v>
      </c>
      <c r="B4837" s="2" t="str">
        <f aca="false">RAW_DATA!B4833</f>
        <v>CUST-4776</v>
      </c>
      <c r="C4837" s="2" t="str">
        <f aca="false">RAW_DATA!C4833</f>
        <v>Men</v>
      </c>
      <c r="D4837" s="2" t="str">
        <f aca="false">RAW_DATA!D4833</f>
        <v>MEN-SUIT-001</v>
      </c>
      <c r="E4837" s="14" t="str">
        <f aca="false">RAW_DATA!E4833</f>
        <v>2024-11-30</v>
      </c>
      <c r="F4837" s="14" t="str">
        <f aca="false">RAW_DATA!F4833</f>
        <v>2024-12-03</v>
      </c>
      <c r="G4837" s="2" t="str">
        <f aca="false">RAW_DATA!G4833</f>
        <v>Gandaki</v>
      </c>
      <c r="H4837" s="4" t="n">
        <f aca="false">RAW_DATA!H4833</f>
        <v>14670.63</v>
      </c>
      <c r="I4837" s="5" t="n">
        <f aca="false">RAW_DATA!I4833</f>
        <v>0</v>
      </c>
      <c r="J4837" s="2" t="str">
        <f aca="false">RAW_DATA!J4833</f>
        <v>No</v>
      </c>
      <c r="K4837" s="15" t="n">
        <f aca="false">IF(AND(F4837&lt;&gt;"",E4837&lt;&gt;""),DATEVALUE(F4837)-DATEVALUE(E4837),"")</f>
        <v>3</v>
      </c>
      <c r="L4837" s="4" t="n">
        <f aca="false">H4837*(1-I4837/100)</f>
        <v>14670.63</v>
      </c>
      <c r="M4837" s="4" t="n">
        <f aca="false">H4837*CALCULATIONS!$B$2</f>
        <v>8802.378</v>
      </c>
      <c r="N4837" s="4" t="n">
        <f aca="false">IF(J4837="Yes",H4837*CALCULATIONS!$B$3,0)</f>
        <v>0</v>
      </c>
      <c r="O4837" s="4" t="n">
        <f aca="false">L4837-M4837-N4837</f>
        <v>5868.252</v>
      </c>
      <c r="P4837" s="16" t="n">
        <f aca="false">IF(L4837&gt;0,O4837/L4837,"")</f>
        <v>0.4</v>
      </c>
    </row>
    <row r="4838" customFormat="false" ht="15" hidden="false" customHeight="false" outlineLevel="0" collapsed="false">
      <c r="A4838" s="2" t="str">
        <f aca="false">RAW_DATA!A4834</f>
        <v>ORD-104833</v>
      </c>
      <c r="B4838" s="2" t="str">
        <f aca="false">RAW_DATA!B4834</f>
        <v>CUST-5158</v>
      </c>
      <c r="C4838" s="2" t="str">
        <f aca="false">RAW_DATA!C4834</f>
        <v>Women</v>
      </c>
      <c r="D4838" s="2" t="str">
        <f aca="false">RAW_DATA!D4834</f>
        <v>WOM-KURTA-001</v>
      </c>
      <c r="E4838" s="14" t="str">
        <f aca="false">RAW_DATA!E4834</f>
        <v>2024-08-09</v>
      </c>
      <c r="F4838" s="14" t="str">
        <f aca="false">RAW_DATA!F4834</f>
        <v>2024-08-16</v>
      </c>
      <c r="G4838" s="2" t="str">
        <f aca="false">RAW_DATA!G4834</f>
        <v>Sudurpashchim</v>
      </c>
      <c r="H4838" s="4" t="n">
        <f aca="false">RAW_DATA!H4834</f>
        <v>14304.73</v>
      </c>
      <c r="I4838" s="5" t="n">
        <f aca="false">RAW_DATA!I4834</f>
        <v>20</v>
      </c>
      <c r="J4838" s="2" t="str">
        <f aca="false">RAW_DATA!J4834</f>
        <v>No</v>
      </c>
      <c r="K4838" s="15" t="n">
        <f aca="false">IF(AND(F4838&lt;&gt;"",E4838&lt;&gt;""),DATEVALUE(F4838)-DATEVALUE(E4838),"")</f>
        <v>7</v>
      </c>
      <c r="L4838" s="4" t="n">
        <f aca="false">H4838*(1-I4838/100)</f>
        <v>11443.784</v>
      </c>
      <c r="M4838" s="4" t="n">
        <f aca="false">H4838*CALCULATIONS!$B$2</f>
        <v>8582.838</v>
      </c>
      <c r="N4838" s="4" t="n">
        <f aca="false">IF(J4838="Yes",H4838*CALCULATIONS!$B$3,0)</f>
        <v>0</v>
      </c>
      <c r="O4838" s="4" t="n">
        <f aca="false">L4838-M4838-N4838</f>
        <v>2860.946</v>
      </c>
      <c r="P4838" s="16" t="n">
        <f aca="false">IF(L4838&gt;0,O4838/L4838,"")</f>
        <v>0.25</v>
      </c>
    </row>
    <row r="4839" customFormat="false" ht="15" hidden="false" customHeight="false" outlineLevel="0" collapsed="false">
      <c r="A4839" s="2" t="str">
        <f aca="false">RAW_DATA!A4835</f>
        <v>ORD-104834</v>
      </c>
      <c r="B4839" s="2" t="str">
        <f aca="false">RAW_DATA!B4835</f>
        <v>CUST-6853</v>
      </c>
      <c r="C4839" s="2" t="str">
        <f aca="false">RAW_DATA!C4835</f>
        <v>Men</v>
      </c>
      <c r="D4839" s="2" t="str">
        <f aca="false">RAW_DATA!D4835</f>
        <v>MEN-KURTA-001</v>
      </c>
      <c r="E4839" s="14" t="str">
        <f aca="false">RAW_DATA!E4835</f>
        <v>2024-10-12</v>
      </c>
      <c r="F4839" s="14" t="str">
        <f aca="false">RAW_DATA!F4835</f>
        <v>2024-10-19</v>
      </c>
      <c r="G4839" s="2" t="str">
        <f aca="false">RAW_DATA!G4835</f>
        <v>Sudurpashchim</v>
      </c>
      <c r="H4839" s="4" t="n">
        <f aca="false">RAW_DATA!H4835</f>
        <v>12492.83</v>
      </c>
      <c r="I4839" s="5" t="n">
        <f aca="false">RAW_DATA!I4835</f>
        <v>10</v>
      </c>
      <c r="J4839" s="2" t="str">
        <f aca="false">RAW_DATA!J4835</f>
        <v>No</v>
      </c>
      <c r="K4839" s="15" t="n">
        <f aca="false">IF(AND(F4839&lt;&gt;"",E4839&lt;&gt;""),DATEVALUE(F4839)-DATEVALUE(E4839),"")</f>
        <v>7</v>
      </c>
      <c r="L4839" s="4" t="n">
        <f aca="false">H4839*(1-I4839/100)</f>
        <v>11243.547</v>
      </c>
      <c r="M4839" s="4" t="n">
        <f aca="false">H4839*CALCULATIONS!$B$2</f>
        <v>7495.698</v>
      </c>
      <c r="N4839" s="4" t="n">
        <f aca="false">IF(J4839="Yes",H4839*CALCULATIONS!$B$3,0)</f>
        <v>0</v>
      </c>
      <c r="O4839" s="4" t="n">
        <f aca="false">L4839-M4839-N4839</f>
        <v>3747.849</v>
      </c>
      <c r="P4839" s="16" t="n">
        <f aca="false">IF(L4839&gt;0,O4839/L4839,"")</f>
        <v>0.333333333333333</v>
      </c>
    </row>
    <row r="4840" customFormat="false" ht="15" hidden="false" customHeight="false" outlineLevel="0" collapsed="false">
      <c r="A4840" s="2" t="str">
        <f aca="false">RAW_DATA!A4836</f>
        <v>ORD-104835</v>
      </c>
      <c r="B4840" s="2" t="str">
        <f aca="false">RAW_DATA!B4836</f>
        <v>CUST-4953</v>
      </c>
      <c r="C4840" s="2" t="str">
        <f aca="false">RAW_DATA!C4836</f>
        <v>Kids</v>
      </c>
      <c r="D4840" s="2" t="str">
        <f aca="false">RAW_DATA!D4836</f>
        <v>KID-JACKET-001</v>
      </c>
      <c r="E4840" s="14" t="str">
        <f aca="false">RAW_DATA!E4836</f>
        <v>2024-07-16</v>
      </c>
      <c r="F4840" s="14" t="str">
        <f aca="false">RAW_DATA!F4836</f>
        <v>2024-07-20</v>
      </c>
      <c r="G4840" s="2" t="str">
        <f aca="false">RAW_DATA!G4836</f>
        <v>Karnali</v>
      </c>
      <c r="H4840" s="4" t="n">
        <f aca="false">RAW_DATA!H4836</f>
        <v>7763.18</v>
      </c>
      <c r="I4840" s="5" t="n">
        <f aca="false">RAW_DATA!I4836</f>
        <v>20</v>
      </c>
      <c r="J4840" s="2" t="str">
        <f aca="false">RAW_DATA!J4836</f>
        <v>No</v>
      </c>
      <c r="K4840" s="15" t="n">
        <f aca="false">IF(AND(F4840&lt;&gt;"",E4840&lt;&gt;""),DATEVALUE(F4840)-DATEVALUE(E4840),"")</f>
        <v>4</v>
      </c>
      <c r="L4840" s="4" t="n">
        <f aca="false">H4840*(1-I4840/100)</f>
        <v>6210.544</v>
      </c>
      <c r="M4840" s="4" t="n">
        <f aca="false">H4840*CALCULATIONS!$B$2</f>
        <v>4657.908</v>
      </c>
      <c r="N4840" s="4" t="n">
        <f aca="false">IF(J4840="Yes",H4840*CALCULATIONS!$B$3,0)</f>
        <v>0</v>
      </c>
      <c r="O4840" s="4" t="n">
        <f aca="false">L4840-M4840-N4840</f>
        <v>1552.636</v>
      </c>
      <c r="P4840" s="16" t="n">
        <f aca="false">IF(L4840&gt;0,O4840/L4840,"")</f>
        <v>0.25</v>
      </c>
    </row>
    <row r="4841" customFormat="false" ht="15" hidden="false" customHeight="false" outlineLevel="0" collapsed="false">
      <c r="A4841" s="2" t="str">
        <f aca="false">RAW_DATA!A4837</f>
        <v>ORD-104836</v>
      </c>
      <c r="B4841" s="2" t="str">
        <f aca="false">RAW_DATA!B4837</f>
        <v>CUST-3937</v>
      </c>
      <c r="C4841" s="2" t="str">
        <f aca="false">RAW_DATA!C4837</f>
        <v>Men</v>
      </c>
      <c r="D4841" s="2" t="str">
        <f aca="false">RAW_DATA!D4837</f>
        <v>MEN-CHINO-001</v>
      </c>
      <c r="E4841" s="14" t="str">
        <f aca="false">RAW_DATA!E4837</f>
        <v>2024-05-04</v>
      </c>
      <c r="F4841" s="14" t="str">
        <f aca="false">RAW_DATA!F4837</f>
        <v>2024-05-05</v>
      </c>
      <c r="G4841" s="2" t="str">
        <f aca="false">RAW_DATA!G4837</f>
        <v>Gandaki</v>
      </c>
      <c r="H4841" s="4" t="n">
        <f aca="false">RAW_DATA!H4837</f>
        <v>1278.81</v>
      </c>
      <c r="I4841" s="5" t="n">
        <f aca="false">RAW_DATA!I4837</f>
        <v>10</v>
      </c>
      <c r="J4841" s="2" t="str">
        <f aca="false">RAW_DATA!J4837</f>
        <v>No</v>
      </c>
      <c r="K4841" s="15" t="n">
        <f aca="false">IF(AND(F4841&lt;&gt;"",E4841&lt;&gt;""),DATEVALUE(F4841)-DATEVALUE(E4841),"")</f>
        <v>1</v>
      </c>
      <c r="L4841" s="4" t="n">
        <f aca="false">H4841*(1-I4841/100)</f>
        <v>1150.929</v>
      </c>
      <c r="M4841" s="4" t="n">
        <f aca="false">H4841*CALCULATIONS!$B$2</f>
        <v>767.286</v>
      </c>
      <c r="N4841" s="4" t="n">
        <f aca="false">IF(J4841="Yes",H4841*CALCULATIONS!$B$3,0)</f>
        <v>0</v>
      </c>
      <c r="O4841" s="4" t="n">
        <f aca="false">L4841-M4841-N4841</f>
        <v>383.643</v>
      </c>
      <c r="P4841" s="16" t="n">
        <f aca="false">IF(L4841&gt;0,O4841/L4841,"")</f>
        <v>0.333333333333333</v>
      </c>
    </row>
    <row r="4842" customFormat="false" ht="15" hidden="false" customHeight="false" outlineLevel="0" collapsed="false">
      <c r="A4842" s="2" t="str">
        <f aca="false">RAW_DATA!A4838</f>
        <v>ORD-104837</v>
      </c>
      <c r="B4842" s="2" t="str">
        <f aca="false">RAW_DATA!B4838</f>
        <v>CUST-7570</v>
      </c>
      <c r="C4842" s="2" t="str">
        <f aca="false">RAW_DATA!C4838</f>
        <v>Kids</v>
      </c>
      <c r="D4842" s="2" t="str">
        <f aca="false">RAW_DATA!D4838</f>
        <v>KID-HOODIE-001</v>
      </c>
      <c r="E4842" s="14" t="str">
        <f aca="false">RAW_DATA!E4838</f>
        <v>2024-08-20</v>
      </c>
      <c r="F4842" s="14" t="str">
        <f aca="false">RAW_DATA!F4838</f>
        <v>2024-08-26</v>
      </c>
      <c r="G4842" s="2" t="str">
        <f aca="false">RAW_DATA!G4838</f>
        <v>Lumbini</v>
      </c>
      <c r="H4842" s="4" t="n">
        <f aca="false">RAW_DATA!H4838</f>
        <v>11996.9</v>
      </c>
      <c r="I4842" s="5" t="n">
        <f aca="false">RAW_DATA!I4838</f>
        <v>25</v>
      </c>
      <c r="J4842" s="2" t="str">
        <f aca="false">RAW_DATA!J4838</f>
        <v>No</v>
      </c>
      <c r="K4842" s="15" t="n">
        <f aca="false">IF(AND(F4842&lt;&gt;"",E4842&lt;&gt;""),DATEVALUE(F4842)-DATEVALUE(E4842),"")</f>
        <v>6</v>
      </c>
      <c r="L4842" s="4" t="n">
        <f aca="false">H4842*(1-I4842/100)</f>
        <v>8997.675</v>
      </c>
      <c r="M4842" s="4" t="n">
        <f aca="false">H4842*CALCULATIONS!$B$2</f>
        <v>7198.14</v>
      </c>
      <c r="N4842" s="4" t="n">
        <f aca="false">IF(J4842="Yes",H4842*CALCULATIONS!$B$3,0)</f>
        <v>0</v>
      </c>
      <c r="O4842" s="4" t="n">
        <f aca="false">L4842-M4842-N4842</f>
        <v>1799.535</v>
      </c>
      <c r="P4842" s="16" t="n">
        <f aca="false">IF(L4842&gt;0,O4842/L4842,"")</f>
        <v>0.2</v>
      </c>
    </row>
    <row r="4843" customFormat="false" ht="15" hidden="false" customHeight="false" outlineLevel="0" collapsed="false">
      <c r="A4843" s="2" t="str">
        <f aca="false">RAW_DATA!A4839</f>
        <v>ORD-104838</v>
      </c>
      <c r="B4843" s="2" t="str">
        <f aca="false">RAW_DATA!B4839</f>
        <v>CUST-3386</v>
      </c>
      <c r="C4843" s="2" t="str">
        <f aca="false">RAW_DATA!C4839</f>
        <v>Men</v>
      </c>
      <c r="D4843" s="2" t="str">
        <f aca="false">RAW_DATA!D4839</f>
        <v>MEN-SHIRT-001</v>
      </c>
      <c r="E4843" s="14" t="str">
        <f aca="false">RAW_DATA!E4839</f>
        <v>2024-03-21</v>
      </c>
      <c r="F4843" s="14" t="str">
        <f aca="false">RAW_DATA!F4839</f>
        <v>2024-03-26</v>
      </c>
      <c r="G4843" s="2" t="str">
        <f aca="false">RAW_DATA!G4839</f>
        <v>Sudurpashchim</v>
      </c>
      <c r="H4843" s="4" t="n">
        <f aca="false">RAW_DATA!H4839</f>
        <v>5611.26</v>
      </c>
      <c r="I4843" s="5" t="n">
        <f aca="false">RAW_DATA!I4839</f>
        <v>10</v>
      </c>
      <c r="J4843" s="2" t="str">
        <f aca="false">RAW_DATA!J4839</f>
        <v>No</v>
      </c>
      <c r="K4843" s="15" t="n">
        <f aca="false">IF(AND(F4843&lt;&gt;"",E4843&lt;&gt;""),DATEVALUE(F4843)-DATEVALUE(E4843),"")</f>
        <v>5</v>
      </c>
      <c r="L4843" s="4" t="n">
        <f aca="false">H4843*(1-I4843/100)</f>
        <v>5050.134</v>
      </c>
      <c r="M4843" s="4" t="n">
        <f aca="false">H4843*CALCULATIONS!$B$2</f>
        <v>3366.756</v>
      </c>
      <c r="N4843" s="4" t="n">
        <f aca="false">IF(J4843="Yes",H4843*CALCULATIONS!$B$3,0)</f>
        <v>0</v>
      </c>
      <c r="O4843" s="4" t="n">
        <f aca="false">L4843-M4843-N4843</f>
        <v>1683.378</v>
      </c>
      <c r="P4843" s="16" t="n">
        <f aca="false">IF(L4843&gt;0,O4843/L4843,"")</f>
        <v>0.333333333333333</v>
      </c>
    </row>
    <row r="4844" customFormat="false" ht="15" hidden="false" customHeight="false" outlineLevel="0" collapsed="false">
      <c r="A4844" s="2" t="str">
        <f aca="false">RAW_DATA!A4840</f>
        <v>ORD-104839</v>
      </c>
      <c r="B4844" s="2" t="str">
        <f aca="false">RAW_DATA!B4840</f>
        <v>CUST-8559</v>
      </c>
      <c r="C4844" s="2" t="str">
        <f aca="false">RAW_DATA!C4840</f>
        <v>Men</v>
      </c>
      <c r="D4844" s="2" t="str">
        <f aca="false">RAW_DATA!D4840</f>
        <v>MEN-JACKET-001</v>
      </c>
      <c r="E4844" s="14" t="str">
        <f aca="false">RAW_DATA!E4840</f>
        <v>2024-12-19</v>
      </c>
      <c r="F4844" s="14" t="str">
        <f aca="false">RAW_DATA!F4840</f>
        <v>2024-12-24</v>
      </c>
      <c r="G4844" s="2" t="str">
        <f aca="false">RAW_DATA!G4840</f>
        <v>Lumbini</v>
      </c>
      <c r="H4844" s="4" t="n">
        <f aca="false">RAW_DATA!H4840</f>
        <v>7909.89</v>
      </c>
      <c r="I4844" s="5" t="n">
        <f aca="false">RAW_DATA!I4840</f>
        <v>25</v>
      </c>
      <c r="J4844" s="2" t="str">
        <f aca="false">RAW_DATA!J4840</f>
        <v>No</v>
      </c>
      <c r="K4844" s="15" t="n">
        <f aca="false">IF(AND(F4844&lt;&gt;"",E4844&lt;&gt;""),DATEVALUE(F4844)-DATEVALUE(E4844),"")</f>
        <v>5</v>
      </c>
      <c r="L4844" s="4" t="n">
        <f aca="false">H4844*(1-I4844/100)</f>
        <v>5932.4175</v>
      </c>
      <c r="M4844" s="4" t="n">
        <f aca="false">H4844*CALCULATIONS!$B$2</f>
        <v>4745.934</v>
      </c>
      <c r="N4844" s="4" t="n">
        <f aca="false">IF(J4844="Yes",H4844*CALCULATIONS!$B$3,0)</f>
        <v>0</v>
      </c>
      <c r="O4844" s="4" t="n">
        <f aca="false">L4844-M4844-N4844</f>
        <v>1186.4835</v>
      </c>
      <c r="P4844" s="16" t="n">
        <f aca="false">IF(L4844&gt;0,O4844/L4844,"")</f>
        <v>0.2</v>
      </c>
    </row>
    <row r="4845" customFormat="false" ht="15" hidden="false" customHeight="false" outlineLevel="0" collapsed="false">
      <c r="A4845" s="2" t="str">
        <f aca="false">RAW_DATA!A4841</f>
        <v>ORD-104840</v>
      </c>
      <c r="B4845" s="2" t="str">
        <f aca="false">RAW_DATA!B4841</f>
        <v>CUST-2298</v>
      </c>
      <c r="C4845" s="2" t="str">
        <f aca="false">RAW_DATA!C4841</f>
        <v>Women</v>
      </c>
      <c r="D4845" s="2" t="str">
        <f aca="false">RAW_DATA!D4841</f>
        <v>WOM-SUIT-001</v>
      </c>
      <c r="E4845" s="14" t="str">
        <f aca="false">RAW_DATA!E4841</f>
        <v>2024-12-06</v>
      </c>
      <c r="F4845" s="14" t="str">
        <f aca="false">RAW_DATA!F4841</f>
        <v>2024-12-12</v>
      </c>
      <c r="G4845" s="2" t="str">
        <f aca="false">RAW_DATA!G4841</f>
        <v>Gandaki</v>
      </c>
      <c r="H4845" s="4" t="n">
        <f aca="false">RAW_DATA!H4841</f>
        <v>11140.13</v>
      </c>
      <c r="I4845" s="5" t="n">
        <f aca="false">RAW_DATA!I4841</f>
        <v>5</v>
      </c>
      <c r="J4845" s="2" t="str">
        <f aca="false">RAW_DATA!J4841</f>
        <v>No</v>
      </c>
      <c r="K4845" s="15" t="n">
        <f aca="false">IF(AND(F4845&lt;&gt;"",E4845&lt;&gt;""),DATEVALUE(F4845)-DATEVALUE(E4845),"")</f>
        <v>6</v>
      </c>
      <c r="L4845" s="4" t="n">
        <f aca="false">H4845*(1-I4845/100)</f>
        <v>10583.1235</v>
      </c>
      <c r="M4845" s="4" t="n">
        <f aca="false">H4845*CALCULATIONS!$B$2</f>
        <v>6684.078</v>
      </c>
      <c r="N4845" s="4" t="n">
        <f aca="false">IF(J4845="Yes",H4845*CALCULATIONS!$B$3,0)</f>
        <v>0</v>
      </c>
      <c r="O4845" s="4" t="n">
        <f aca="false">L4845-M4845-N4845</f>
        <v>3899.0455</v>
      </c>
      <c r="P4845" s="16" t="n">
        <f aca="false">IF(L4845&gt;0,O4845/L4845,"")</f>
        <v>0.368421052631579</v>
      </c>
    </row>
    <row r="4846" customFormat="false" ht="15" hidden="false" customHeight="false" outlineLevel="0" collapsed="false">
      <c r="A4846" s="2" t="str">
        <f aca="false">RAW_DATA!A4842</f>
        <v>ORD-104841</v>
      </c>
      <c r="B4846" s="2" t="str">
        <f aca="false">RAW_DATA!B4842</f>
        <v>CUST-9820</v>
      </c>
      <c r="C4846" s="2" t="str">
        <f aca="false">RAW_DATA!C4842</f>
        <v>Kids</v>
      </c>
      <c r="D4846" s="2" t="str">
        <f aca="false">RAW_DATA!D4842</f>
        <v>KID-ONESIE-001</v>
      </c>
      <c r="E4846" s="14" t="str">
        <f aca="false">RAW_DATA!E4842</f>
        <v>2024-09-06</v>
      </c>
      <c r="F4846" s="14" t="str">
        <f aca="false">RAW_DATA!F4842</f>
        <v>2024-09-11</v>
      </c>
      <c r="G4846" s="2" t="str">
        <f aca="false">RAW_DATA!G4842</f>
        <v>Sudurpashchim</v>
      </c>
      <c r="H4846" s="4" t="n">
        <f aca="false">RAW_DATA!H4842</f>
        <v>2903.25</v>
      </c>
      <c r="I4846" s="5" t="n">
        <f aca="false">RAW_DATA!I4842</f>
        <v>15</v>
      </c>
      <c r="J4846" s="2" t="str">
        <f aca="false">RAW_DATA!J4842</f>
        <v>No</v>
      </c>
      <c r="K4846" s="15" t="n">
        <f aca="false">IF(AND(F4846&lt;&gt;"",E4846&lt;&gt;""),DATEVALUE(F4846)-DATEVALUE(E4846),"")</f>
        <v>5</v>
      </c>
      <c r="L4846" s="4" t="n">
        <f aca="false">H4846*(1-I4846/100)</f>
        <v>2467.7625</v>
      </c>
      <c r="M4846" s="4" t="n">
        <f aca="false">H4846*CALCULATIONS!$B$2</f>
        <v>1741.95</v>
      </c>
      <c r="N4846" s="4" t="n">
        <f aca="false">IF(J4846="Yes",H4846*CALCULATIONS!$B$3,0)</f>
        <v>0</v>
      </c>
      <c r="O4846" s="4" t="n">
        <f aca="false">L4846-M4846-N4846</f>
        <v>725.8125</v>
      </c>
      <c r="P4846" s="16" t="n">
        <f aca="false">IF(L4846&gt;0,O4846/L4846,"")</f>
        <v>0.294117647058824</v>
      </c>
    </row>
    <row r="4847" customFormat="false" ht="15" hidden="false" customHeight="false" outlineLevel="0" collapsed="false">
      <c r="A4847" s="2" t="str">
        <f aca="false">RAW_DATA!A4843</f>
        <v>ORD-104842</v>
      </c>
      <c r="B4847" s="2" t="str">
        <f aca="false">RAW_DATA!B4843</f>
        <v>CUST-3709</v>
      </c>
      <c r="C4847" s="2" t="str">
        <f aca="false">RAW_DATA!C4843</f>
        <v>Men</v>
      </c>
      <c r="D4847" s="2" t="str">
        <f aca="false">RAW_DATA!D4843</f>
        <v>MEN-KURTA-001</v>
      </c>
      <c r="E4847" s="14" t="str">
        <f aca="false">RAW_DATA!E4843</f>
        <v>2024-07-13</v>
      </c>
      <c r="F4847" s="14" t="str">
        <f aca="false">RAW_DATA!F4843</f>
        <v>2024-07-20</v>
      </c>
      <c r="G4847" s="2" t="str">
        <f aca="false">RAW_DATA!G4843</f>
        <v>Bagmati</v>
      </c>
      <c r="H4847" s="4" t="n">
        <f aca="false">RAW_DATA!H4843</f>
        <v>761.17</v>
      </c>
      <c r="I4847" s="5" t="n">
        <f aca="false">RAW_DATA!I4843</f>
        <v>10</v>
      </c>
      <c r="J4847" s="2" t="str">
        <f aca="false">RAW_DATA!J4843</f>
        <v>No</v>
      </c>
      <c r="K4847" s="15" t="n">
        <f aca="false">IF(AND(F4847&lt;&gt;"",E4847&lt;&gt;""),DATEVALUE(F4847)-DATEVALUE(E4847),"")</f>
        <v>7</v>
      </c>
      <c r="L4847" s="4" t="n">
        <f aca="false">H4847*(1-I4847/100)</f>
        <v>685.053</v>
      </c>
      <c r="M4847" s="4" t="n">
        <f aca="false">H4847*CALCULATIONS!$B$2</f>
        <v>456.702</v>
      </c>
      <c r="N4847" s="4" t="n">
        <f aca="false">IF(J4847="Yes",H4847*CALCULATIONS!$B$3,0)</f>
        <v>0</v>
      </c>
      <c r="O4847" s="4" t="n">
        <f aca="false">L4847-M4847-N4847</f>
        <v>228.351</v>
      </c>
      <c r="P4847" s="16" t="n">
        <f aca="false">IF(L4847&gt;0,O4847/L4847,"")</f>
        <v>0.333333333333333</v>
      </c>
    </row>
    <row r="4848" customFormat="false" ht="15" hidden="false" customHeight="false" outlineLevel="0" collapsed="false">
      <c r="A4848" s="2" t="str">
        <f aca="false">RAW_DATA!A4844</f>
        <v>ORD-104843</v>
      </c>
      <c r="B4848" s="2" t="str">
        <f aca="false">RAW_DATA!B4844</f>
        <v>CUST-4611</v>
      </c>
      <c r="C4848" s="2" t="str">
        <f aca="false">RAW_DATA!C4844</f>
        <v>Women</v>
      </c>
      <c r="D4848" s="2" t="str">
        <f aca="false">RAW_DATA!D4844</f>
        <v>WOM-SCARF-001</v>
      </c>
      <c r="E4848" s="14" t="str">
        <f aca="false">RAW_DATA!E4844</f>
        <v>2024-05-24</v>
      </c>
      <c r="F4848" s="14" t="str">
        <f aca="false">RAW_DATA!F4844</f>
        <v>2024-05-26</v>
      </c>
      <c r="G4848" s="2" t="str">
        <f aca="false">RAW_DATA!G4844</f>
        <v>Sudurpashchim</v>
      </c>
      <c r="H4848" s="4" t="n">
        <f aca="false">RAW_DATA!H4844</f>
        <v>5045.69</v>
      </c>
      <c r="I4848" s="5" t="n">
        <f aca="false">RAW_DATA!I4844</f>
        <v>15</v>
      </c>
      <c r="J4848" s="2" t="str">
        <f aca="false">RAW_DATA!J4844</f>
        <v>No</v>
      </c>
      <c r="K4848" s="15" t="n">
        <f aca="false">IF(AND(F4848&lt;&gt;"",E4848&lt;&gt;""),DATEVALUE(F4848)-DATEVALUE(E4848),"")</f>
        <v>2</v>
      </c>
      <c r="L4848" s="4" t="n">
        <f aca="false">H4848*(1-I4848/100)</f>
        <v>4288.8365</v>
      </c>
      <c r="M4848" s="4" t="n">
        <f aca="false">H4848*CALCULATIONS!$B$2</f>
        <v>3027.414</v>
      </c>
      <c r="N4848" s="4" t="n">
        <f aca="false">IF(J4848="Yes",H4848*CALCULATIONS!$B$3,0)</f>
        <v>0</v>
      </c>
      <c r="O4848" s="4" t="n">
        <f aca="false">L4848-M4848-N4848</f>
        <v>1261.4225</v>
      </c>
      <c r="P4848" s="16" t="n">
        <f aca="false">IF(L4848&gt;0,O4848/L4848,"")</f>
        <v>0.294117647058824</v>
      </c>
    </row>
    <row r="4849" customFormat="false" ht="15" hidden="false" customHeight="false" outlineLevel="0" collapsed="false">
      <c r="A4849" s="2" t="str">
        <f aca="false">RAW_DATA!A4845</f>
        <v>ORD-104844</v>
      </c>
      <c r="B4849" s="2" t="str">
        <f aca="false">RAW_DATA!B4845</f>
        <v>CUST-8539</v>
      </c>
      <c r="C4849" s="2" t="str">
        <f aca="false">RAW_DATA!C4845</f>
        <v>Men</v>
      </c>
      <c r="D4849" s="2" t="str">
        <f aca="false">RAW_DATA!D4845</f>
        <v>MEN-CHINO-001</v>
      </c>
      <c r="E4849" s="14" t="str">
        <f aca="false">RAW_DATA!E4845</f>
        <v>2024-05-15</v>
      </c>
      <c r="F4849" s="14" t="str">
        <f aca="false">RAW_DATA!F4845</f>
        <v>2024-05-17</v>
      </c>
      <c r="G4849" s="2" t="str">
        <f aca="false">RAW_DATA!G4845</f>
        <v>Bagmati</v>
      </c>
      <c r="H4849" s="4" t="n">
        <f aca="false">RAW_DATA!H4845</f>
        <v>4642.08</v>
      </c>
      <c r="I4849" s="5" t="n">
        <f aca="false">RAW_DATA!I4845</f>
        <v>0</v>
      </c>
      <c r="J4849" s="2" t="str">
        <f aca="false">RAW_DATA!J4845</f>
        <v>No</v>
      </c>
      <c r="K4849" s="15" t="n">
        <f aca="false">IF(AND(F4849&lt;&gt;"",E4849&lt;&gt;""),DATEVALUE(F4849)-DATEVALUE(E4849),"")</f>
        <v>2</v>
      </c>
      <c r="L4849" s="4" t="n">
        <f aca="false">H4849*(1-I4849/100)</f>
        <v>4642.08</v>
      </c>
      <c r="M4849" s="4" t="n">
        <f aca="false">H4849*CALCULATIONS!$B$2</f>
        <v>2785.248</v>
      </c>
      <c r="N4849" s="4" t="n">
        <f aca="false">IF(J4849="Yes",H4849*CALCULATIONS!$B$3,0)</f>
        <v>0</v>
      </c>
      <c r="O4849" s="4" t="n">
        <f aca="false">L4849-M4849-N4849</f>
        <v>1856.832</v>
      </c>
      <c r="P4849" s="16" t="n">
        <f aca="false">IF(L4849&gt;0,O4849/L4849,"")</f>
        <v>0.4</v>
      </c>
    </row>
    <row r="4850" customFormat="false" ht="15" hidden="false" customHeight="false" outlineLevel="0" collapsed="false">
      <c r="A4850" s="2" t="str">
        <f aca="false">RAW_DATA!A4846</f>
        <v>ORD-104845</v>
      </c>
      <c r="B4850" s="2" t="str">
        <f aca="false">RAW_DATA!B4846</f>
        <v>CUST-8477</v>
      </c>
      <c r="C4850" s="2" t="str">
        <f aca="false">RAW_DATA!C4846</f>
        <v>Kids</v>
      </c>
      <c r="D4850" s="2" t="str">
        <f aca="false">RAW_DATA!D4846</f>
        <v>KID-KURTA-001</v>
      </c>
      <c r="E4850" s="14" t="str">
        <f aca="false">RAW_DATA!E4846</f>
        <v>2024-05-23</v>
      </c>
      <c r="F4850" s="14" t="str">
        <f aca="false">RAW_DATA!F4846</f>
        <v>2024-05-27</v>
      </c>
      <c r="G4850" s="2" t="str">
        <f aca="false">RAW_DATA!G4846</f>
        <v>Bagmati</v>
      </c>
      <c r="H4850" s="4" t="n">
        <f aca="false">RAW_DATA!H4846</f>
        <v>11746.08</v>
      </c>
      <c r="I4850" s="5" t="n">
        <f aca="false">RAW_DATA!I4846</f>
        <v>20</v>
      </c>
      <c r="J4850" s="2" t="str">
        <f aca="false">RAW_DATA!J4846</f>
        <v>No</v>
      </c>
      <c r="K4850" s="15" t="n">
        <f aca="false">IF(AND(F4850&lt;&gt;"",E4850&lt;&gt;""),DATEVALUE(F4850)-DATEVALUE(E4850),"")</f>
        <v>4</v>
      </c>
      <c r="L4850" s="4" t="n">
        <f aca="false">H4850*(1-I4850/100)</f>
        <v>9396.864</v>
      </c>
      <c r="M4850" s="4" t="n">
        <f aca="false">H4850*CALCULATIONS!$B$2</f>
        <v>7047.648</v>
      </c>
      <c r="N4850" s="4" t="n">
        <f aca="false">IF(J4850="Yes",H4850*CALCULATIONS!$B$3,0)</f>
        <v>0</v>
      </c>
      <c r="O4850" s="4" t="n">
        <f aca="false">L4850-M4850-N4850</f>
        <v>2349.216</v>
      </c>
      <c r="P4850" s="16" t="n">
        <f aca="false">IF(L4850&gt;0,O4850/L4850,"")</f>
        <v>0.25</v>
      </c>
    </row>
    <row r="4851" customFormat="false" ht="15" hidden="false" customHeight="false" outlineLevel="0" collapsed="false">
      <c r="A4851" s="2" t="str">
        <f aca="false">RAW_DATA!A4847</f>
        <v>ORD-104846</v>
      </c>
      <c r="B4851" s="2" t="str">
        <f aca="false">RAW_DATA!B4847</f>
        <v>CUST-6858</v>
      </c>
      <c r="C4851" s="2" t="str">
        <f aca="false">RAW_DATA!C4847</f>
        <v>Men</v>
      </c>
      <c r="D4851" s="2" t="str">
        <f aca="false">RAW_DATA!D4847</f>
        <v>MEN-JEANS-001</v>
      </c>
      <c r="E4851" s="14" t="str">
        <f aca="false">RAW_DATA!E4847</f>
        <v>2024-02-21</v>
      </c>
      <c r="F4851" s="14" t="str">
        <f aca="false">RAW_DATA!F4847</f>
        <v>2024-02-25</v>
      </c>
      <c r="G4851" s="2" t="str">
        <f aca="false">RAW_DATA!G4847</f>
        <v>Madhesh</v>
      </c>
      <c r="H4851" s="4" t="n">
        <f aca="false">RAW_DATA!H4847</f>
        <v>8172.08</v>
      </c>
      <c r="I4851" s="5" t="n">
        <f aca="false">RAW_DATA!I4847</f>
        <v>15</v>
      </c>
      <c r="J4851" s="2" t="str">
        <f aca="false">RAW_DATA!J4847</f>
        <v>No</v>
      </c>
      <c r="K4851" s="15" t="n">
        <f aca="false">IF(AND(F4851&lt;&gt;"",E4851&lt;&gt;""),DATEVALUE(F4851)-DATEVALUE(E4851),"")</f>
        <v>4</v>
      </c>
      <c r="L4851" s="4" t="n">
        <f aca="false">H4851*(1-I4851/100)</f>
        <v>6946.268</v>
      </c>
      <c r="M4851" s="4" t="n">
        <f aca="false">H4851*CALCULATIONS!$B$2</f>
        <v>4903.248</v>
      </c>
      <c r="N4851" s="4" t="n">
        <f aca="false">IF(J4851="Yes",H4851*CALCULATIONS!$B$3,0)</f>
        <v>0</v>
      </c>
      <c r="O4851" s="4" t="n">
        <f aca="false">L4851-M4851-N4851</f>
        <v>2043.02</v>
      </c>
      <c r="P4851" s="16" t="n">
        <f aca="false">IF(L4851&gt;0,O4851/L4851,"")</f>
        <v>0.294117647058824</v>
      </c>
    </row>
    <row r="4852" customFormat="false" ht="15" hidden="false" customHeight="false" outlineLevel="0" collapsed="false">
      <c r="A4852" s="2" t="str">
        <f aca="false">RAW_DATA!A4848</f>
        <v>ORD-104847</v>
      </c>
      <c r="B4852" s="2" t="str">
        <f aca="false">RAW_DATA!B4848</f>
        <v>CUST-2864</v>
      </c>
      <c r="C4852" s="2" t="str">
        <f aca="false">RAW_DATA!C4848</f>
        <v>Men</v>
      </c>
      <c r="D4852" s="2" t="str">
        <f aca="false">RAW_DATA!D4848</f>
        <v>MEN-SHIRT-002</v>
      </c>
      <c r="E4852" s="14" t="str">
        <f aca="false">RAW_DATA!E4848</f>
        <v>2024-02-02</v>
      </c>
      <c r="F4852" s="14" t="str">
        <f aca="false">RAW_DATA!F4848</f>
        <v>2024-02-09</v>
      </c>
      <c r="G4852" s="2" t="str">
        <f aca="false">RAW_DATA!G4848</f>
        <v>Gandaki</v>
      </c>
      <c r="H4852" s="4" t="n">
        <f aca="false">RAW_DATA!H4848</f>
        <v>3530.88</v>
      </c>
      <c r="I4852" s="5" t="n">
        <f aca="false">RAW_DATA!I4848</f>
        <v>10</v>
      </c>
      <c r="J4852" s="2" t="str">
        <f aca="false">RAW_DATA!J4848</f>
        <v>Yes</v>
      </c>
      <c r="K4852" s="15" t="n">
        <f aca="false">IF(AND(F4852&lt;&gt;"",E4852&lt;&gt;""),DATEVALUE(F4852)-DATEVALUE(E4852),"")</f>
        <v>7</v>
      </c>
      <c r="L4852" s="4" t="n">
        <f aca="false">H4852*(1-I4852/100)</f>
        <v>3177.792</v>
      </c>
      <c r="M4852" s="4" t="n">
        <f aca="false">H4852*CALCULATIONS!$B$2</f>
        <v>2118.528</v>
      </c>
      <c r="N4852" s="4" t="n">
        <f aca="false">IF(J4852="Yes",H4852*CALCULATIONS!$B$3,0)</f>
        <v>706.176</v>
      </c>
      <c r="O4852" s="4" t="n">
        <f aca="false">L4852-M4852-N4852</f>
        <v>353.088000000001</v>
      </c>
      <c r="P4852" s="16" t="n">
        <f aca="false">IF(L4852&gt;0,O4852/L4852,"")</f>
        <v>0.111111111111111</v>
      </c>
    </row>
    <row r="4853" customFormat="false" ht="15" hidden="false" customHeight="false" outlineLevel="0" collapsed="false">
      <c r="A4853" s="2" t="str">
        <f aca="false">RAW_DATA!A4849</f>
        <v>ORD-104848</v>
      </c>
      <c r="B4853" s="2" t="str">
        <f aca="false">RAW_DATA!B4849</f>
        <v>CUST-4586</v>
      </c>
      <c r="C4853" s="2" t="str">
        <f aca="false">RAW_DATA!C4849</f>
        <v>Women</v>
      </c>
      <c r="D4853" s="2" t="str">
        <f aca="false">RAW_DATA!D4849</f>
        <v>WOM-CARDIGAN-001</v>
      </c>
      <c r="E4853" s="14" t="str">
        <f aca="false">RAW_DATA!E4849</f>
        <v>2024-04-25</v>
      </c>
      <c r="F4853" s="14" t="str">
        <f aca="false">RAW_DATA!F4849</f>
        <v>2024-05-08</v>
      </c>
      <c r="G4853" s="2" t="str">
        <f aca="false">RAW_DATA!G4849</f>
        <v>Madhesh</v>
      </c>
      <c r="H4853" s="4" t="n">
        <f aca="false">RAW_DATA!H4849</f>
        <v>6922.35</v>
      </c>
      <c r="I4853" s="5" t="n">
        <f aca="false">RAW_DATA!I4849</f>
        <v>15</v>
      </c>
      <c r="J4853" s="2" t="str">
        <f aca="false">RAW_DATA!J4849</f>
        <v>Yes</v>
      </c>
      <c r="K4853" s="15" t="n">
        <f aca="false">IF(AND(F4853&lt;&gt;"",E4853&lt;&gt;""),DATEVALUE(F4853)-DATEVALUE(E4853),"")</f>
        <v>13</v>
      </c>
      <c r="L4853" s="4" t="n">
        <f aca="false">H4853*(1-I4853/100)</f>
        <v>5883.9975</v>
      </c>
      <c r="M4853" s="4" t="n">
        <f aca="false">H4853*CALCULATIONS!$B$2</f>
        <v>4153.41</v>
      </c>
      <c r="N4853" s="4" t="n">
        <f aca="false">IF(J4853="Yes",H4853*CALCULATIONS!$B$3,0)</f>
        <v>1384.47</v>
      </c>
      <c r="O4853" s="4" t="n">
        <f aca="false">L4853-M4853-N4853</f>
        <v>346.1175</v>
      </c>
      <c r="P4853" s="16" t="n">
        <f aca="false">IF(L4853&gt;0,O4853/L4853,"")</f>
        <v>0.0588235294117648</v>
      </c>
    </row>
    <row r="4854" customFormat="false" ht="15" hidden="false" customHeight="false" outlineLevel="0" collapsed="false">
      <c r="A4854" s="2" t="str">
        <f aca="false">RAW_DATA!A4850</f>
        <v>ORD-104849</v>
      </c>
      <c r="B4854" s="2" t="str">
        <f aca="false">RAW_DATA!B4850</f>
        <v>CUST-4122</v>
      </c>
      <c r="C4854" s="2" t="str">
        <f aca="false">RAW_DATA!C4850</f>
        <v>Women</v>
      </c>
      <c r="D4854" s="2" t="str">
        <f aca="false">RAW_DATA!D4850</f>
        <v>WOM-KURTA-001</v>
      </c>
      <c r="E4854" s="14" t="str">
        <f aca="false">RAW_DATA!E4850</f>
        <v>2024-12-06</v>
      </c>
      <c r="F4854" s="14" t="str">
        <f aca="false">RAW_DATA!F4850</f>
        <v>2024-12-13</v>
      </c>
      <c r="G4854" s="2" t="str">
        <f aca="false">RAW_DATA!G4850</f>
        <v>Lumbini</v>
      </c>
      <c r="H4854" s="4" t="n">
        <f aca="false">RAW_DATA!H4850</f>
        <v>1451.27</v>
      </c>
      <c r="I4854" s="5" t="n">
        <f aca="false">RAW_DATA!I4850</f>
        <v>25</v>
      </c>
      <c r="J4854" s="2" t="str">
        <f aca="false">RAW_DATA!J4850</f>
        <v>No</v>
      </c>
      <c r="K4854" s="15" t="n">
        <f aca="false">IF(AND(F4854&lt;&gt;"",E4854&lt;&gt;""),DATEVALUE(F4854)-DATEVALUE(E4854),"")</f>
        <v>7</v>
      </c>
      <c r="L4854" s="4" t="n">
        <f aca="false">H4854*(1-I4854/100)</f>
        <v>1088.4525</v>
      </c>
      <c r="M4854" s="4" t="n">
        <f aca="false">H4854*CALCULATIONS!$B$2</f>
        <v>870.762</v>
      </c>
      <c r="N4854" s="4" t="n">
        <f aca="false">IF(J4854="Yes",H4854*CALCULATIONS!$B$3,0)</f>
        <v>0</v>
      </c>
      <c r="O4854" s="4" t="n">
        <f aca="false">L4854-M4854-N4854</f>
        <v>217.6905</v>
      </c>
      <c r="P4854" s="16" t="n">
        <f aca="false">IF(L4854&gt;0,O4854/L4854,"")</f>
        <v>0.2</v>
      </c>
    </row>
    <row r="4855" customFormat="false" ht="15" hidden="false" customHeight="false" outlineLevel="0" collapsed="false">
      <c r="A4855" s="2" t="str">
        <f aca="false">RAW_DATA!A4851</f>
        <v>ORD-104850</v>
      </c>
      <c r="B4855" s="2" t="str">
        <f aca="false">RAW_DATA!B4851</f>
        <v>CUST-8295</v>
      </c>
      <c r="C4855" s="2" t="str">
        <f aca="false">RAW_DATA!C4851</f>
        <v>Men</v>
      </c>
      <c r="D4855" s="2" t="str">
        <f aca="false">RAW_DATA!D4851</f>
        <v>MEN-TSHIRT-001</v>
      </c>
      <c r="E4855" s="14" t="str">
        <f aca="false">RAW_DATA!E4851</f>
        <v>2024-04-29</v>
      </c>
      <c r="F4855" s="14" t="str">
        <f aca="false">RAW_DATA!F4851</f>
        <v>2024-04-30</v>
      </c>
      <c r="G4855" s="2" t="str">
        <f aca="false">RAW_DATA!G4851</f>
        <v>Madhesh</v>
      </c>
      <c r="H4855" s="4" t="n">
        <f aca="false">RAW_DATA!H4851</f>
        <v>12127.69</v>
      </c>
      <c r="I4855" s="5" t="n">
        <f aca="false">RAW_DATA!I4851</f>
        <v>0</v>
      </c>
      <c r="J4855" s="2" t="str">
        <f aca="false">RAW_DATA!J4851</f>
        <v>No</v>
      </c>
      <c r="K4855" s="15" t="n">
        <f aca="false">IF(AND(F4855&lt;&gt;"",E4855&lt;&gt;""),DATEVALUE(F4855)-DATEVALUE(E4855),"")</f>
        <v>1</v>
      </c>
      <c r="L4855" s="4" t="n">
        <f aca="false">H4855*(1-I4855/100)</f>
        <v>12127.69</v>
      </c>
      <c r="M4855" s="4" t="n">
        <f aca="false">H4855*CALCULATIONS!$B$2</f>
        <v>7276.614</v>
      </c>
      <c r="N4855" s="4" t="n">
        <f aca="false">IF(J4855="Yes",H4855*CALCULATIONS!$B$3,0)</f>
        <v>0</v>
      </c>
      <c r="O4855" s="4" t="n">
        <f aca="false">L4855-M4855-N4855</f>
        <v>4851.076</v>
      </c>
      <c r="P4855" s="16" t="n">
        <f aca="false">IF(L4855&gt;0,O4855/L4855,"")</f>
        <v>0.4</v>
      </c>
    </row>
    <row r="4856" customFormat="false" ht="15" hidden="false" customHeight="false" outlineLevel="0" collapsed="false">
      <c r="A4856" s="2" t="str">
        <f aca="false">RAW_DATA!A4852</f>
        <v>ORD-104851</v>
      </c>
      <c r="B4856" s="2" t="str">
        <f aca="false">RAW_DATA!B4852</f>
        <v>CUST-1093</v>
      </c>
      <c r="C4856" s="2" t="str">
        <f aca="false">RAW_DATA!C4852</f>
        <v>Men</v>
      </c>
      <c r="D4856" s="2" t="str">
        <f aca="false">RAW_DATA!D4852</f>
        <v>MEN-JEANS-002</v>
      </c>
      <c r="E4856" s="14" t="str">
        <f aca="false">RAW_DATA!E4852</f>
        <v>2024-11-20</v>
      </c>
      <c r="F4856" s="14" t="str">
        <f aca="false">RAW_DATA!F4852</f>
        <v>2024-11-27</v>
      </c>
      <c r="G4856" s="2" t="str">
        <f aca="false">RAW_DATA!G4852</f>
        <v>Bagmati</v>
      </c>
      <c r="H4856" s="4" t="n">
        <f aca="false">RAW_DATA!H4852</f>
        <v>7475.58</v>
      </c>
      <c r="I4856" s="5" t="n">
        <f aca="false">RAW_DATA!I4852</f>
        <v>20</v>
      </c>
      <c r="J4856" s="2" t="str">
        <f aca="false">RAW_DATA!J4852</f>
        <v>Yes</v>
      </c>
      <c r="K4856" s="15" t="n">
        <f aca="false">IF(AND(F4856&lt;&gt;"",E4856&lt;&gt;""),DATEVALUE(F4856)-DATEVALUE(E4856),"")</f>
        <v>7</v>
      </c>
      <c r="L4856" s="4" t="n">
        <f aca="false">H4856*(1-I4856/100)</f>
        <v>5980.464</v>
      </c>
      <c r="M4856" s="4" t="n">
        <f aca="false">H4856*CALCULATIONS!$B$2</f>
        <v>4485.348</v>
      </c>
      <c r="N4856" s="4" t="n">
        <f aca="false">IF(J4856="Yes",H4856*CALCULATIONS!$B$3,0)</f>
        <v>1495.116</v>
      </c>
      <c r="O4856" s="4" t="n">
        <f aca="false">L4856-M4856-N4856</f>
        <v>0</v>
      </c>
      <c r="P4856" s="16" t="n">
        <f aca="false">IF(L4856&gt;0,O4856/L4856,"")</f>
        <v>0</v>
      </c>
    </row>
    <row r="4857" customFormat="false" ht="15" hidden="false" customHeight="false" outlineLevel="0" collapsed="false">
      <c r="A4857" s="2" t="str">
        <f aca="false">RAW_DATA!A4853</f>
        <v>ORD-104852</v>
      </c>
      <c r="B4857" s="2" t="str">
        <f aca="false">RAW_DATA!B4853</f>
        <v>CUST-3609</v>
      </c>
      <c r="C4857" s="2" t="str">
        <f aca="false">RAW_DATA!C4853</f>
        <v>Men</v>
      </c>
      <c r="D4857" s="2" t="str">
        <f aca="false">RAW_DATA!D4853</f>
        <v>MEN-JACKET-001</v>
      </c>
      <c r="E4857" s="14" t="str">
        <f aca="false">RAW_DATA!E4853</f>
        <v>2024-10-09</v>
      </c>
      <c r="F4857" s="14" t="str">
        <f aca="false">RAW_DATA!F4853</f>
        <v>2024-10-16</v>
      </c>
      <c r="G4857" s="2" t="str">
        <f aca="false">RAW_DATA!G4853</f>
        <v>Gandaki</v>
      </c>
      <c r="H4857" s="4" t="n">
        <f aca="false">RAW_DATA!H4853</f>
        <v>2769.03</v>
      </c>
      <c r="I4857" s="5" t="n">
        <f aca="false">RAW_DATA!I4853</f>
        <v>15</v>
      </c>
      <c r="J4857" s="2" t="str">
        <f aca="false">RAW_DATA!J4853</f>
        <v>Yes</v>
      </c>
      <c r="K4857" s="15" t="n">
        <f aca="false">IF(AND(F4857&lt;&gt;"",E4857&lt;&gt;""),DATEVALUE(F4857)-DATEVALUE(E4857),"")</f>
        <v>7</v>
      </c>
      <c r="L4857" s="4" t="n">
        <f aca="false">H4857*(1-I4857/100)</f>
        <v>2353.6755</v>
      </c>
      <c r="M4857" s="4" t="n">
        <f aca="false">H4857*CALCULATIONS!$B$2</f>
        <v>1661.418</v>
      </c>
      <c r="N4857" s="4" t="n">
        <f aca="false">IF(J4857="Yes",H4857*CALCULATIONS!$B$3,0)</f>
        <v>553.806</v>
      </c>
      <c r="O4857" s="4" t="n">
        <f aca="false">L4857-M4857-N4857</f>
        <v>138.4515</v>
      </c>
      <c r="P4857" s="16" t="n">
        <f aca="false">IF(L4857&gt;0,O4857/L4857,"")</f>
        <v>0.0588235294117648</v>
      </c>
    </row>
    <row r="4858" customFormat="false" ht="15" hidden="false" customHeight="false" outlineLevel="0" collapsed="false">
      <c r="A4858" s="2" t="str">
        <f aca="false">RAW_DATA!A4854</f>
        <v>ORD-104853</v>
      </c>
      <c r="B4858" s="2" t="str">
        <f aca="false">RAW_DATA!B4854</f>
        <v>CUST-7985</v>
      </c>
      <c r="C4858" s="2" t="str">
        <f aca="false">RAW_DATA!C4854</f>
        <v>Kids</v>
      </c>
      <c r="D4858" s="2" t="str">
        <f aca="false">RAW_DATA!D4854</f>
        <v>KID-JACKET-001</v>
      </c>
      <c r="E4858" s="14" t="str">
        <f aca="false">RAW_DATA!E4854</f>
        <v>2024-04-16</v>
      </c>
      <c r="F4858" s="14" t="str">
        <f aca="false">RAW_DATA!F4854</f>
        <v>2024-04-22</v>
      </c>
      <c r="G4858" s="2" t="str">
        <f aca="false">RAW_DATA!G4854</f>
        <v>Bagmati</v>
      </c>
      <c r="H4858" s="4" t="n">
        <f aca="false">RAW_DATA!H4854</f>
        <v>6530.96</v>
      </c>
      <c r="I4858" s="5" t="n">
        <f aca="false">RAW_DATA!I4854</f>
        <v>0</v>
      </c>
      <c r="J4858" s="2" t="str">
        <f aca="false">RAW_DATA!J4854</f>
        <v>No</v>
      </c>
      <c r="K4858" s="15" t="n">
        <f aca="false">IF(AND(F4858&lt;&gt;"",E4858&lt;&gt;""),DATEVALUE(F4858)-DATEVALUE(E4858),"")</f>
        <v>6</v>
      </c>
      <c r="L4858" s="4" t="n">
        <f aca="false">H4858*(1-I4858/100)</f>
        <v>6530.96</v>
      </c>
      <c r="M4858" s="4" t="n">
        <f aca="false">H4858*CALCULATIONS!$B$2</f>
        <v>3918.576</v>
      </c>
      <c r="N4858" s="4" t="n">
        <f aca="false">IF(J4858="Yes",H4858*CALCULATIONS!$B$3,0)</f>
        <v>0</v>
      </c>
      <c r="O4858" s="4" t="n">
        <f aca="false">L4858-M4858-N4858</f>
        <v>2612.384</v>
      </c>
      <c r="P4858" s="16" t="n">
        <f aca="false">IF(L4858&gt;0,O4858/L4858,"")</f>
        <v>0.4</v>
      </c>
    </row>
    <row r="4859" customFormat="false" ht="15" hidden="false" customHeight="false" outlineLevel="0" collapsed="false">
      <c r="A4859" s="2" t="str">
        <f aca="false">RAW_DATA!A4855</f>
        <v>ORD-104854</v>
      </c>
      <c r="B4859" s="2" t="str">
        <f aca="false">RAW_DATA!B4855</f>
        <v>CUST-6593</v>
      </c>
      <c r="C4859" s="2" t="str">
        <f aca="false">RAW_DATA!C4855</f>
        <v>Kids</v>
      </c>
      <c r="D4859" s="2" t="str">
        <f aca="false">RAW_DATA!D4855</f>
        <v>KID-TSHIRT-001</v>
      </c>
      <c r="E4859" s="14" t="str">
        <f aca="false">RAW_DATA!E4855</f>
        <v>2024-02-13</v>
      </c>
      <c r="F4859" s="14" t="str">
        <f aca="false">RAW_DATA!F4855</f>
        <v>2024-02-27</v>
      </c>
      <c r="G4859" s="2" t="str">
        <f aca="false">RAW_DATA!G4855</f>
        <v>Bagmati</v>
      </c>
      <c r="H4859" s="4" t="n">
        <f aca="false">RAW_DATA!H4855</f>
        <v>5039.84</v>
      </c>
      <c r="I4859" s="5" t="n">
        <f aca="false">RAW_DATA!I4855</f>
        <v>25</v>
      </c>
      <c r="J4859" s="2" t="str">
        <f aca="false">RAW_DATA!J4855</f>
        <v>No</v>
      </c>
      <c r="K4859" s="15" t="n">
        <f aca="false">IF(AND(F4859&lt;&gt;"",E4859&lt;&gt;""),DATEVALUE(F4859)-DATEVALUE(E4859),"")</f>
        <v>14</v>
      </c>
      <c r="L4859" s="4" t="n">
        <f aca="false">H4859*(1-I4859/100)</f>
        <v>3779.88</v>
      </c>
      <c r="M4859" s="4" t="n">
        <f aca="false">H4859*CALCULATIONS!$B$2</f>
        <v>3023.904</v>
      </c>
      <c r="N4859" s="4" t="n">
        <f aca="false">IF(J4859="Yes",H4859*CALCULATIONS!$B$3,0)</f>
        <v>0</v>
      </c>
      <c r="O4859" s="4" t="n">
        <f aca="false">L4859-M4859-N4859</f>
        <v>755.976</v>
      </c>
      <c r="P4859" s="16" t="n">
        <f aca="false">IF(L4859&gt;0,O4859/L4859,"")</f>
        <v>0.2</v>
      </c>
    </row>
    <row r="4860" customFormat="false" ht="15" hidden="false" customHeight="false" outlineLevel="0" collapsed="false">
      <c r="A4860" s="2" t="str">
        <f aca="false">RAW_DATA!A4856</f>
        <v>ORD-104855</v>
      </c>
      <c r="B4860" s="2" t="str">
        <f aca="false">RAW_DATA!B4856</f>
        <v>CUST-1506</v>
      </c>
      <c r="C4860" s="2" t="str">
        <f aca="false">RAW_DATA!C4856</f>
        <v>Women</v>
      </c>
      <c r="D4860" s="2" t="str">
        <f aca="false">RAW_DATA!D4856</f>
        <v>WOM-KURTA-001</v>
      </c>
      <c r="E4860" s="14" t="str">
        <f aca="false">RAW_DATA!E4856</f>
        <v>2024-02-02</v>
      </c>
      <c r="F4860" s="14" t="str">
        <f aca="false">RAW_DATA!F4856</f>
        <v>2024-02-11</v>
      </c>
      <c r="G4860" s="2" t="str">
        <f aca="false">RAW_DATA!G4856</f>
        <v>Karnali</v>
      </c>
      <c r="H4860" s="4" t="n">
        <f aca="false">RAW_DATA!H4856</f>
        <v>7328.93</v>
      </c>
      <c r="I4860" s="5" t="n">
        <f aca="false">RAW_DATA!I4856</f>
        <v>30</v>
      </c>
      <c r="J4860" s="2" t="str">
        <f aca="false">RAW_DATA!J4856</f>
        <v>No</v>
      </c>
      <c r="K4860" s="15" t="n">
        <f aca="false">IF(AND(F4860&lt;&gt;"",E4860&lt;&gt;""),DATEVALUE(F4860)-DATEVALUE(E4860),"")</f>
        <v>9</v>
      </c>
      <c r="L4860" s="4" t="n">
        <f aca="false">H4860*(1-I4860/100)</f>
        <v>5130.251</v>
      </c>
      <c r="M4860" s="4" t="n">
        <f aca="false">H4860*CALCULATIONS!$B$2</f>
        <v>4397.358</v>
      </c>
      <c r="N4860" s="4" t="n">
        <f aca="false">IF(J4860="Yes",H4860*CALCULATIONS!$B$3,0)</f>
        <v>0</v>
      </c>
      <c r="O4860" s="4" t="n">
        <f aca="false">L4860-M4860-N4860</f>
        <v>732.893</v>
      </c>
      <c r="P4860" s="16" t="n">
        <f aca="false">IF(L4860&gt;0,O4860/L4860,"")</f>
        <v>0.142857142857143</v>
      </c>
    </row>
    <row r="4861" customFormat="false" ht="15" hidden="false" customHeight="false" outlineLevel="0" collapsed="false">
      <c r="A4861" s="2" t="str">
        <f aca="false">RAW_DATA!A4857</f>
        <v>ORD-104856</v>
      </c>
      <c r="B4861" s="2" t="str">
        <f aca="false">RAW_DATA!B4857</f>
        <v>CUST-2843</v>
      </c>
      <c r="C4861" s="2" t="str">
        <f aca="false">RAW_DATA!C4857</f>
        <v>Kids</v>
      </c>
      <c r="D4861" s="2" t="str">
        <f aca="false">RAW_DATA!D4857</f>
        <v>KID-TSHIRT-001</v>
      </c>
      <c r="E4861" s="14" t="str">
        <f aca="false">RAW_DATA!E4857</f>
        <v>2024-06-10</v>
      </c>
      <c r="F4861" s="14" t="str">
        <f aca="false">RAW_DATA!F4857</f>
        <v>2024-06-18</v>
      </c>
      <c r="G4861" s="2" t="str">
        <f aca="false">RAW_DATA!G4857</f>
        <v>Sudurpashchim</v>
      </c>
      <c r="H4861" s="4" t="n">
        <f aca="false">RAW_DATA!H4857</f>
        <v>1262.58</v>
      </c>
      <c r="I4861" s="5" t="n">
        <f aca="false">RAW_DATA!I4857</f>
        <v>10</v>
      </c>
      <c r="J4861" s="2" t="str">
        <f aca="false">RAW_DATA!J4857</f>
        <v>No</v>
      </c>
      <c r="K4861" s="15" t="n">
        <f aca="false">IF(AND(F4861&lt;&gt;"",E4861&lt;&gt;""),DATEVALUE(F4861)-DATEVALUE(E4861),"")</f>
        <v>8</v>
      </c>
      <c r="L4861" s="4" t="n">
        <f aca="false">H4861*(1-I4861/100)</f>
        <v>1136.322</v>
      </c>
      <c r="M4861" s="4" t="n">
        <f aca="false">H4861*CALCULATIONS!$B$2</f>
        <v>757.548</v>
      </c>
      <c r="N4861" s="4" t="n">
        <f aca="false">IF(J4861="Yes",H4861*CALCULATIONS!$B$3,0)</f>
        <v>0</v>
      </c>
      <c r="O4861" s="4" t="n">
        <f aca="false">L4861-M4861-N4861</f>
        <v>378.774</v>
      </c>
      <c r="P4861" s="16" t="n">
        <f aca="false">IF(L4861&gt;0,O4861/L4861,"")</f>
        <v>0.333333333333333</v>
      </c>
    </row>
    <row r="4862" customFormat="false" ht="15" hidden="false" customHeight="false" outlineLevel="0" collapsed="false">
      <c r="A4862" s="2" t="str">
        <f aca="false">RAW_DATA!A4858</f>
        <v>ORD-104857</v>
      </c>
      <c r="B4862" s="2" t="str">
        <f aca="false">RAW_DATA!B4858</f>
        <v>CUST-7655</v>
      </c>
      <c r="C4862" s="2" t="str">
        <f aca="false">RAW_DATA!C4858</f>
        <v>Women</v>
      </c>
      <c r="D4862" s="2" t="str">
        <f aca="false">RAW_DATA!D4858</f>
        <v>WOM-BLOUSE-001</v>
      </c>
      <c r="E4862" s="14" t="str">
        <f aca="false">RAW_DATA!E4858</f>
        <v>2024-01-30</v>
      </c>
      <c r="F4862" s="14" t="str">
        <f aca="false">RAW_DATA!F4858</f>
        <v>2024-02-08</v>
      </c>
      <c r="G4862" s="2" t="str">
        <f aca="false">RAW_DATA!G4858</f>
        <v>Gandaki</v>
      </c>
      <c r="H4862" s="4" t="n">
        <f aca="false">RAW_DATA!H4858</f>
        <v>9593.5</v>
      </c>
      <c r="I4862" s="5" t="n">
        <f aca="false">RAW_DATA!I4858</f>
        <v>30</v>
      </c>
      <c r="J4862" s="2" t="str">
        <f aca="false">RAW_DATA!J4858</f>
        <v>Yes</v>
      </c>
      <c r="K4862" s="15" t="n">
        <f aca="false">IF(AND(F4862&lt;&gt;"",E4862&lt;&gt;""),DATEVALUE(F4862)-DATEVALUE(E4862),"")</f>
        <v>9</v>
      </c>
      <c r="L4862" s="4" t="n">
        <f aca="false">H4862*(1-I4862/100)</f>
        <v>6715.45</v>
      </c>
      <c r="M4862" s="4" t="n">
        <f aca="false">H4862*CALCULATIONS!$B$2</f>
        <v>5756.1</v>
      </c>
      <c r="N4862" s="4" t="n">
        <f aca="false">IF(J4862="Yes",H4862*CALCULATIONS!$B$3,0)</f>
        <v>1918.7</v>
      </c>
      <c r="O4862" s="4" t="n">
        <f aca="false">L4862-M4862-N4862</f>
        <v>-959.35</v>
      </c>
      <c r="P4862" s="16" t="n">
        <f aca="false">IF(L4862&gt;0,O4862/L4862,"")</f>
        <v>-0.142857142857143</v>
      </c>
    </row>
    <row r="4863" customFormat="false" ht="15" hidden="false" customHeight="false" outlineLevel="0" collapsed="false">
      <c r="A4863" s="2" t="str">
        <f aca="false">RAW_DATA!A4859</f>
        <v>ORD-104858</v>
      </c>
      <c r="B4863" s="2" t="str">
        <f aca="false">RAW_DATA!B4859</f>
        <v>CUST-7834</v>
      </c>
      <c r="C4863" s="2" t="str">
        <f aca="false">RAW_DATA!C4859</f>
        <v>Women</v>
      </c>
      <c r="D4863" s="2" t="str">
        <f aca="false">RAW_DATA!D4859</f>
        <v>WOM-TOP-001</v>
      </c>
      <c r="E4863" s="14" t="str">
        <f aca="false">RAW_DATA!E4859</f>
        <v>2024-09-10</v>
      </c>
      <c r="F4863" s="14" t="str">
        <f aca="false">RAW_DATA!F4859</f>
        <v>2024-09-25</v>
      </c>
      <c r="G4863" s="2" t="str">
        <f aca="false">RAW_DATA!G4859</f>
        <v>Lumbini</v>
      </c>
      <c r="H4863" s="4" t="n">
        <f aca="false">RAW_DATA!H4859</f>
        <v>13004.91</v>
      </c>
      <c r="I4863" s="5" t="n">
        <f aca="false">RAW_DATA!I4859</f>
        <v>25</v>
      </c>
      <c r="J4863" s="2" t="str">
        <f aca="false">RAW_DATA!J4859</f>
        <v>No</v>
      </c>
      <c r="K4863" s="15" t="n">
        <f aca="false">IF(AND(F4863&lt;&gt;"",E4863&lt;&gt;""),DATEVALUE(F4863)-DATEVALUE(E4863),"")</f>
        <v>15</v>
      </c>
      <c r="L4863" s="4" t="n">
        <f aca="false">H4863*(1-I4863/100)</f>
        <v>9753.6825</v>
      </c>
      <c r="M4863" s="4" t="n">
        <f aca="false">H4863*CALCULATIONS!$B$2</f>
        <v>7802.946</v>
      </c>
      <c r="N4863" s="4" t="n">
        <f aca="false">IF(J4863="Yes",H4863*CALCULATIONS!$B$3,0)</f>
        <v>0</v>
      </c>
      <c r="O4863" s="4" t="n">
        <f aca="false">L4863-M4863-N4863</f>
        <v>1950.7365</v>
      </c>
      <c r="P4863" s="16" t="n">
        <f aca="false">IF(L4863&gt;0,O4863/L4863,"")</f>
        <v>0.2</v>
      </c>
    </row>
    <row r="4864" customFormat="false" ht="15" hidden="false" customHeight="false" outlineLevel="0" collapsed="false">
      <c r="A4864" s="2" t="str">
        <f aca="false">RAW_DATA!A4860</f>
        <v>ORD-104859</v>
      </c>
      <c r="B4864" s="2" t="str">
        <f aca="false">RAW_DATA!B4860</f>
        <v>CUST-6733</v>
      </c>
      <c r="C4864" s="2" t="str">
        <f aca="false">RAW_DATA!C4860</f>
        <v>Men</v>
      </c>
      <c r="D4864" s="2" t="str">
        <f aca="false">RAW_DATA!D4860</f>
        <v>MEN-SUIT-001</v>
      </c>
      <c r="E4864" s="14" t="str">
        <f aca="false">RAW_DATA!E4860</f>
        <v>2024-06-19</v>
      </c>
      <c r="F4864" s="14" t="str">
        <f aca="false">RAW_DATA!F4860</f>
        <v>2024-06-24</v>
      </c>
      <c r="G4864" s="2" t="str">
        <f aca="false">RAW_DATA!G4860</f>
        <v>Bagmati</v>
      </c>
      <c r="H4864" s="4" t="n">
        <f aca="false">RAW_DATA!H4860</f>
        <v>12718.85</v>
      </c>
      <c r="I4864" s="5" t="n">
        <f aca="false">RAW_DATA!I4860</f>
        <v>20</v>
      </c>
      <c r="J4864" s="2" t="str">
        <f aca="false">RAW_DATA!J4860</f>
        <v>No</v>
      </c>
      <c r="K4864" s="15" t="n">
        <f aca="false">IF(AND(F4864&lt;&gt;"",E4864&lt;&gt;""),DATEVALUE(F4864)-DATEVALUE(E4864),"")</f>
        <v>5</v>
      </c>
      <c r="L4864" s="4" t="n">
        <f aca="false">H4864*(1-I4864/100)</f>
        <v>10175.08</v>
      </c>
      <c r="M4864" s="4" t="n">
        <f aca="false">H4864*CALCULATIONS!$B$2</f>
        <v>7631.31</v>
      </c>
      <c r="N4864" s="4" t="n">
        <f aca="false">IF(J4864="Yes",H4864*CALCULATIONS!$B$3,0)</f>
        <v>0</v>
      </c>
      <c r="O4864" s="4" t="n">
        <f aca="false">L4864-M4864-N4864</f>
        <v>2543.77</v>
      </c>
      <c r="P4864" s="16" t="n">
        <f aca="false">IF(L4864&gt;0,O4864/L4864,"")</f>
        <v>0.25</v>
      </c>
    </row>
    <row r="4865" customFormat="false" ht="15" hidden="false" customHeight="false" outlineLevel="0" collapsed="false">
      <c r="A4865" s="2" t="str">
        <f aca="false">RAW_DATA!A4861</f>
        <v>ORD-104860</v>
      </c>
      <c r="B4865" s="2" t="str">
        <f aca="false">RAW_DATA!B4861</f>
        <v>CUST-5316</v>
      </c>
      <c r="C4865" s="2" t="str">
        <f aca="false">RAW_DATA!C4861</f>
        <v>Men</v>
      </c>
      <c r="D4865" s="2" t="str">
        <f aca="false">RAW_DATA!D4861</f>
        <v>MEN-JACKET-001</v>
      </c>
      <c r="E4865" s="14" t="str">
        <f aca="false">RAW_DATA!E4861</f>
        <v>2024-05-13</v>
      </c>
      <c r="F4865" s="14" t="str">
        <f aca="false">RAW_DATA!F4861</f>
        <v>2024-05-21</v>
      </c>
      <c r="G4865" s="2" t="str">
        <f aca="false">RAW_DATA!G4861</f>
        <v>Bagmati</v>
      </c>
      <c r="H4865" s="4" t="n">
        <f aca="false">RAW_DATA!H4861</f>
        <v>6310.31</v>
      </c>
      <c r="I4865" s="5" t="n">
        <f aca="false">RAW_DATA!I4861</f>
        <v>10</v>
      </c>
      <c r="J4865" s="2" t="str">
        <f aca="false">RAW_DATA!J4861</f>
        <v>No</v>
      </c>
      <c r="K4865" s="15" t="n">
        <f aca="false">IF(AND(F4865&lt;&gt;"",E4865&lt;&gt;""),DATEVALUE(F4865)-DATEVALUE(E4865),"")</f>
        <v>8</v>
      </c>
      <c r="L4865" s="4" t="n">
        <f aca="false">H4865*(1-I4865/100)</f>
        <v>5679.279</v>
      </c>
      <c r="M4865" s="4" t="n">
        <f aca="false">H4865*CALCULATIONS!$B$2</f>
        <v>3786.186</v>
      </c>
      <c r="N4865" s="4" t="n">
        <f aca="false">IF(J4865="Yes",H4865*CALCULATIONS!$B$3,0)</f>
        <v>0</v>
      </c>
      <c r="O4865" s="4" t="n">
        <f aca="false">L4865-M4865-N4865</f>
        <v>1893.093</v>
      </c>
      <c r="P4865" s="16" t="n">
        <f aca="false">IF(L4865&gt;0,O4865/L4865,"")</f>
        <v>0.333333333333333</v>
      </c>
    </row>
    <row r="4866" customFormat="false" ht="15" hidden="false" customHeight="false" outlineLevel="0" collapsed="false">
      <c r="A4866" s="2" t="str">
        <f aca="false">RAW_DATA!A4862</f>
        <v>ORD-104861</v>
      </c>
      <c r="B4866" s="2" t="str">
        <f aca="false">RAW_DATA!B4862</f>
        <v>CUST-2734</v>
      </c>
      <c r="C4866" s="2" t="str">
        <f aca="false">RAW_DATA!C4862</f>
        <v>Women</v>
      </c>
      <c r="D4866" s="2" t="str">
        <f aca="false">RAW_DATA!D4862</f>
        <v>WOM-CARDIGAN-001</v>
      </c>
      <c r="E4866" s="14" t="str">
        <f aca="false">RAW_DATA!E4862</f>
        <v>2024-09-08</v>
      </c>
      <c r="F4866" s="14" t="str">
        <f aca="false">RAW_DATA!F4862</f>
        <v>2024-09-12</v>
      </c>
      <c r="G4866" s="2" t="str">
        <f aca="false">RAW_DATA!G4862</f>
        <v>Madhesh</v>
      </c>
      <c r="H4866" s="4" t="n">
        <f aca="false">RAW_DATA!H4862</f>
        <v>11815.23</v>
      </c>
      <c r="I4866" s="5" t="n">
        <f aca="false">RAW_DATA!I4862</f>
        <v>0</v>
      </c>
      <c r="J4866" s="2" t="str">
        <f aca="false">RAW_DATA!J4862</f>
        <v>No</v>
      </c>
      <c r="K4866" s="15" t="n">
        <f aca="false">IF(AND(F4866&lt;&gt;"",E4866&lt;&gt;""),DATEVALUE(F4866)-DATEVALUE(E4866),"")</f>
        <v>4</v>
      </c>
      <c r="L4866" s="4" t="n">
        <f aca="false">H4866*(1-I4866/100)</f>
        <v>11815.23</v>
      </c>
      <c r="M4866" s="4" t="n">
        <f aca="false">H4866*CALCULATIONS!$B$2</f>
        <v>7089.138</v>
      </c>
      <c r="N4866" s="4" t="n">
        <f aca="false">IF(J4866="Yes",H4866*CALCULATIONS!$B$3,0)</f>
        <v>0</v>
      </c>
      <c r="O4866" s="4" t="n">
        <f aca="false">L4866-M4866-N4866</f>
        <v>4726.092</v>
      </c>
      <c r="P4866" s="16" t="n">
        <f aca="false">IF(L4866&gt;0,O4866/L4866,"")</f>
        <v>0.4</v>
      </c>
    </row>
    <row r="4867" customFormat="false" ht="15" hidden="false" customHeight="false" outlineLevel="0" collapsed="false">
      <c r="A4867" s="2" t="str">
        <f aca="false">RAW_DATA!A4863</f>
        <v>ORD-104862</v>
      </c>
      <c r="B4867" s="2" t="str">
        <f aca="false">RAW_DATA!B4863</f>
        <v>CUST-2591</v>
      </c>
      <c r="C4867" s="2" t="str">
        <f aca="false">RAW_DATA!C4863</f>
        <v>Women</v>
      </c>
      <c r="D4867" s="2" t="str">
        <f aca="false">RAW_DATA!D4863</f>
        <v>WOM-DRESS-001</v>
      </c>
      <c r="E4867" s="14" t="str">
        <f aca="false">RAW_DATA!E4863</f>
        <v>2024-02-29</v>
      </c>
      <c r="F4867" s="14" t="str">
        <f aca="false">RAW_DATA!F4863</f>
        <v>2024-03-04</v>
      </c>
      <c r="G4867" s="2" t="str">
        <f aca="false">RAW_DATA!G4863</f>
        <v>Madhesh</v>
      </c>
      <c r="H4867" s="4" t="n">
        <f aca="false">RAW_DATA!H4863</f>
        <v>2085.87</v>
      </c>
      <c r="I4867" s="5" t="n">
        <f aca="false">RAW_DATA!I4863</f>
        <v>15</v>
      </c>
      <c r="J4867" s="2" t="str">
        <f aca="false">RAW_DATA!J4863</f>
        <v>No</v>
      </c>
      <c r="K4867" s="15" t="n">
        <f aca="false">IF(AND(F4867&lt;&gt;"",E4867&lt;&gt;""),DATEVALUE(F4867)-DATEVALUE(E4867),"")</f>
        <v>4</v>
      </c>
      <c r="L4867" s="4" t="n">
        <f aca="false">H4867*(1-I4867/100)</f>
        <v>1772.9895</v>
      </c>
      <c r="M4867" s="4" t="n">
        <f aca="false">H4867*CALCULATIONS!$B$2</f>
        <v>1251.522</v>
      </c>
      <c r="N4867" s="4" t="n">
        <f aca="false">IF(J4867="Yes",H4867*CALCULATIONS!$B$3,0)</f>
        <v>0</v>
      </c>
      <c r="O4867" s="4" t="n">
        <f aca="false">L4867-M4867-N4867</f>
        <v>521.4675</v>
      </c>
      <c r="P4867" s="16" t="n">
        <f aca="false">IF(L4867&gt;0,O4867/L4867,"")</f>
        <v>0.294117647058824</v>
      </c>
    </row>
    <row r="4868" customFormat="false" ht="15" hidden="false" customHeight="false" outlineLevel="0" collapsed="false">
      <c r="A4868" s="2" t="str">
        <f aca="false">RAW_DATA!A4864</f>
        <v>ORD-104863</v>
      </c>
      <c r="B4868" s="2" t="str">
        <f aca="false">RAW_DATA!B4864</f>
        <v>CUST-6411</v>
      </c>
      <c r="C4868" s="2" t="str">
        <f aca="false">RAW_DATA!C4864</f>
        <v>Men</v>
      </c>
      <c r="D4868" s="2" t="str">
        <f aca="false">RAW_DATA!D4864</f>
        <v>MEN-SUIT-001</v>
      </c>
      <c r="E4868" s="14" t="str">
        <f aca="false">RAW_DATA!E4864</f>
        <v>2024-10-17</v>
      </c>
      <c r="F4868" s="14" t="str">
        <f aca="false">RAW_DATA!F4864</f>
        <v>2024-10-23</v>
      </c>
      <c r="G4868" s="2" t="str">
        <f aca="false">RAW_DATA!G4864</f>
        <v>Sudurpashchim</v>
      </c>
      <c r="H4868" s="4" t="n">
        <f aca="false">RAW_DATA!H4864</f>
        <v>14235.13</v>
      </c>
      <c r="I4868" s="5" t="n">
        <f aca="false">RAW_DATA!I4864</f>
        <v>0</v>
      </c>
      <c r="J4868" s="2" t="str">
        <f aca="false">RAW_DATA!J4864</f>
        <v>No</v>
      </c>
      <c r="K4868" s="15" t="n">
        <f aca="false">IF(AND(F4868&lt;&gt;"",E4868&lt;&gt;""),DATEVALUE(F4868)-DATEVALUE(E4868),"")</f>
        <v>6</v>
      </c>
      <c r="L4868" s="4" t="n">
        <f aca="false">H4868*(1-I4868/100)</f>
        <v>14235.13</v>
      </c>
      <c r="M4868" s="4" t="n">
        <f aca="false">H4868*CALCULATIONS!$B$2</f>
        <v>8541.078</v>
      </c>
      <c r="N4868" s="4" t="n">
        <f aca="false">IF(J4868="Yes",H4868*CALCULATIONS!$B$3,0)</f>
        <v>0</v>
      </c>
      <c r="O4868" s="4" t="n">
        <f aca="false">L4868-M4868-N4868</f>
        <v>5694.052</v>
      </c>
      <c r="P4868" s="16" t="n">
        <f aca="false">IF(L4868&gt;0,O4868/L4868,"")</f>
        <v>0.4</v>
      </c>
    </row>
    <row r="4869" customFormat="false" ht="15" hidden="false" customHeight="false" outlineLevel="0" collapsed="false">
      <c r="A4869" s="2" t="str">
        <f aca="false">RAW_DATA!A4865</f>
        <v>ORD-104864</v>
      </c>
      <c r="B4869" s="2" t="str">
        <f aca="false">RAW_DATA!B4865</f>
        <v>CUST-1764</v>
      </c>
      <c r="C4869" s="2" t="str">
        <f aca="false">RAW_DATA!C4865</f>
        <v>Men</v>
      </c>
      <c r="D4869" s="2" t="str">
        <f aca="false">RAW_DATA!D4865</f>
        <v>MEN-TSHIRT-001</v>
      </c>
      <c r="E4869" s="14" t="str">
        <f aca="false">RAW_DATA!E4865</f>
        <v>2024-10-07</v>
      </c>
      <c r="F4869" s="14" t="str">
        <f aca="false">RAW_DATA!F4865</f>
        <v>2024-10-12</v>
      </c>
      <c r="G4869" s="2" t="str">
        <f aca="false">RAW_DATA!G4865</f>
        <v>Bagmati</v>
      </c>
      <c r="H4869" s="4" t="n">
        <f aca="false">RAW_DATA!H4865</f>
        <v>6321.66</v>
      </c>
      <c r="I4869" s="5" t="n">
        <f aca="false">RAW_DATA!I4865</f>
        <v>5</v>
      </c>
      <c r="J4869" s="2" t="str">
        <f aca="false">RAW_DATA!J4865</f>
        <v>No</v>
      </c>
      <c r="K4869" s="15" t="n">
        <f aca="false">IF(AND(F4869&lt;&gt;"",E4869&lt;&gt;""),DATEVALUE(F4869)-DATEVALUE(E4869),"")</f>
        <v>5</v>
      </c>
      <c r="L4869" s="4" t="n">
        <f aca="false">H4869*(1-I4869/100)</f>
        <v>6005.577</v>
      </c>
      <c r="M4869" s="4" t="n">
        <f aca="false">H4869*CALCULATIONS!$B$2</f>
        <v>3792.996</v>
      </c>
      <c r="N4869" s="4" t="n">
        <f aca="false">IF(J4869="Yes",H4869*CALCULATIONS!$B$3,0)</f>
        <v>0</v>
      </c>
      <c r="O4869" s="4" t="n">
        <f aca="false">L4869-M4869-N4869</f>
        <v>2212.581</v>
      </c>
      <c r="P4869" s="16" t="n">
        <f aca="false">IF(L4869&gt;0,O4869/L4869,"")</f>
        <v>0.368421052631579</v>
      </c>
    </row>
    <row r="4870" customFormat="false" ht="15" hidden="false" customHeight="false" outlineLevel="0" collapsed="false">
      <c r="A4870" s="2" t="str">
        <f aca="false">RAW_DATA!A4866</f>
        <v>ORD-104865</v>
      </c>
      <c r="B4870" s="2" t="str">
        <f aca="false">RAW_DATA!B4866</f>
        <v>CUST-5269</v>
      </c>
      <c r="C4870" s="2" t="str">
        <f aca="false">RAW_DATA!C4866</f>
        <v>Men</v>
      </c>
      <c r="D4870" s="2" t="str">
        <f aca="false">RAW_DATA!D4866</f>
        <v>MEN-JACKET-001</v>
      </c>
      <c r="E4870" s="14" t="str">
        <f aca="false">RAW_DATA!E4866</f>
        <v>2024-05-22</v>
      </c>
      <c r="F4870" s="14" t="str">
        <f aca="false">RAW_DATA!F4866</f>
        <v>2024-05-30</v>
      </c>
      <c r="G4870" s="2" t="str">
        <f aca="false">RAW_DATA!G4866</f>
        <v>Bagmati</v>
      </c>
      <c r="H4870" s="4" t="n">
        <f aca="false">RAW_DATA!H4866</f>
        <v>13638.99</v>
      </c>
      <c r="I4870" s="5" t="n">
        <f aca="false">RAW_DATA!I4866</f>
        <v>10</v>
      </c>
      <c r="J4870" s="2" t="str">
        <f aca="false">RAW_DATA!J4866</f>
        <v>No</v>
      </c>
      <c r="K4870" s="15" t="n">
        <f aca="false">IF(AND(F4870&lt;&gt;"",E4870&lt;&gt;""),DATEVALUE(F4870)-DATEVALUE(E4870),"")</f>
        <v>8</v>
      </c>
      <c r="L4870" s="4" t="n">
        <f aca="false">H4870*(1-I4870/100)</f>
        <v>12275.091</v>
      </c>
      <c r="M4870" s="4" t="n">
        <f aca="false">H4870*CALCULATIONS!$B$2</f>
        <v>8183.394</v>
      </c>
      <c r="N4870" s="4" t="n">
        <f aca="false">IF(J4870="Yes",H4870*CALCULATIONS!$B$3,0)</f>
        <v>0</v>
      </c>
      <c r="O4870" s="4" t="n">
        <f aca="false">L4870-M4870-N4870</f>
        <v>4091.697</v>
      </c>
      <c r="P4870" s="16" t="n">
        <f aca="false">IF(L4870&gt;0,O4870/L4870,"")</f>
        <v>0.333333333333333</v>
      </c>
    </row>
    <row r="4871" customFormat="false" ht="15" hidden="false" customHeight="false" outlineLevel="0" collapsed="false">
      <c r="A4871" s="2" t="str">
        <f aca="false">RAW_DATA!A4867</f>
        <v>ORD-104866</v>
      </c>
      <c r="B4871" s="2" t="str">
        <f aca="false">RAW_DATA!B4867</f>
        <v>CUST-1714</v>
      </c>
      <c r="C4871" s="2" t="str">
        <f aca="false">RAW_DATA!C4867</f>
        <v>Women</v>
      </c>
      <c r="D4871" s="2" t="str">
        <f aca="false">RAW_DATA!D4867</f>
        <v>WOM-LEHENGA-001</v>
      </c>
      <c r="E4871" s="14" t="str">
        <f aca="false">RAW_DATA!E4867</f>
        <v>2024-10-02</v>
      </c>
      <c r="F4871" s="14" t="str">
        <f aca="false">RAW_DATA!F4867</f>
        <v>2024-10-04</v>
      </c>
      <c r="G4871" s="2" t="str">
        <f aca="false">RAW_DATA!G4867</f>
        <v>Madhesh</v>
      </c>
      <c r="H4871" s="4" t="n">
        <f aca="false">RAW_DATA!H4867</f>
        <v>772.34</v>
      </c>
      <c r="I4871" s="5" t="n">
        <f aca="false">RAW_DATA!I4867</f>
        <v>25</v>
      </c>
      <c r="J4871" s="2" t="str">
        <f aca="false">RAW_DATA!J4867</f>
        <v>No</v>
      </c>
      <c r="K4871" s="15" t="n">
        <f aca="false">IF(AND(F4871&lt;&gt;"",E4871&lt;&gt;""),DATEVALUE(F4871)-DATEVALUE(E4871),"")</f>
        <v>2</v>
      </c>
      <c r="L4871" s="4" t="n">
        <f aca="false">H4871*(1-I4871/100)</f>
        <v>579.255</v>
      </c>
      <c r="M4871" s="4" t="n">
        <f aca="false">H4871*CALCULATIONS!$B$2</f>
        <v>463.404</v>
      </c>
      <c r="N4871" s="4" t="n">
        <f aca="false">IF(J4871="Yes",H4871*CALCULATIONS!$B$3,0)</f>
        <v>0</v>
      </c>
      <c r="O4871" s="4" t="n">
        <f aca="false">L4871-M4871-N4871</f>
        <v>115.851</v>
      </c>
      <c r="P4871" s="16" t="n">
        <f aca="false">IF(L4871&gt;0,O4871/L4871,"")</f>
        <v>0.2</v>
      </c>
    </row>
    <row r="4872" customFormat="false" ht="15" hidden="false" customHeight="false" outlineLevel="0" collapsed="false">
      <c r="A4872" s="2" t="str">
        <f aca="false">RAW_DATA!A4868</f>
        <v>ORD-104867</v>
      </c>
      <c r="B4872" s="2" t="str">
        <f aca="false">RAW_DATA!B4868</f>
        <v>CUST-7729</v>
      </c>
      <c r="C4872" s="2" t="str">
        <f aca="false">RAW_DATA!C4868</f>
        <v>Men</v>
      </c>
      <c r="D4872" s="2" t="str">
        <f aca="false">RAW_DATA!D4868</f>
        <v>MEN-SHIRT-002</v>
      </c>
      <c r="E4872" s="14" t="str">
        <f aca="false">RAW_DATA!E4868</f>
        <v>2024-07-31</v>
      </c>
      <c r="F4872" s="14" t="str">
        <f aca="false">RAW_DATA!F4868</f>
        <v>2024-08-14</v>
      </c>
      <c r="G4872" s="2" t="str">
        <f aca="false">RAW_DATA!G4868</f>
        <v>Bagmati</v>
      </c>
      <c r="H4872" s="4" t="n">
        <f aca="false">RAW_DATA!H4868</f>
        <v>7921.07</v>
      </c>
      <c r="I4872" s="5" t="n">
        <f aca="false">RAW_DATA!I4868</f>
        <v>25</v>
      </c>
      <c r="J4872" s="2" t="str">
        <f aca="false">RAW_DATA!J4868</f>
        <v>No</v>
      </c>
      <c r="K4872" s="15" t="n">
        <f aca="false">IF(AND(F4872&lt;&gt;"",E4872&lt;&gt;""),DATEVALUE(F4872)-DATEVALUE(E4872),"")</f>
        <v>14</v>
      </c>
      <c r="L4872" s="4" t="n">
        <f aca="false">H4872*(1-I4872/100)</f>
        <v>5940.8025</v>
      </c>
      <c r="M4872" s="4" t="n">
        <f aca="false">H4872*CALCULATIONS!$B$2</f>
        <v>4752.642</v>
      </c>
      <c r="N4872" s="4" t="n">
        <f aca="false">IF(J4872="Yes",H4872*CALCULATIONS!$B$3,0)</f>
        <v>0</v>
      </c>
      <c r="O4872" s="4" t="n">
        <f aca="false">L4872-M4872-N4872</f>
        <v>1188.1605</v>
      </c>
      <c r="P4872" s="16" t="n">
        <f aca="false">IF(L4872&gt;0,O4872/L4872,"")</f>
        <v>0.2</v>
      </c>
    </row>
    <row r="4873" customFormat="false" ht="15" hidden="false" customHeight="false" outlineLevel="0" collapsed="false">
      <c r="A4873" s="2" t="str">
        <f aca="false">RAW_DATA!A4869</f>
        <v>ORD-104868</v>
      </c>
      <c r="B4873" s="2" t="str">
        <f aca="false">RAW_DATA!B4869</f>
        <v>CUST-9272</v>
      </c>
      <c r="C4873" s="2" t="str">
        <f aca="false">RAW_DATA!C4869</f>
        <v>Women</v>
      </c>
      <c r="D4873" s="2" t="str">
        <f aca="false">RAW_DATA!D4869</f>
        <v>WOM-SCARF-001</v>
      </c>
      <c r="E4873" s="14" t="str">
        <f aca="false">RAW_DATA!E4869</f>
        <v>2024-03-14</v>
      </c>
      <c r="F4873" s="14" t="str">
        <f aca="false">RAW_DATA!F4869</f>
        <v>2024-03-18</v>
      </c>
      <c r="G4873" s="2" t="str">
        <f aca="false">RAW_DATA!G4869</f>
        <v>Sudurpashchim</v>
      </c>
      <c r="H4873" s="4" t="n">
        <f aca="false">RAW_DATA!H4869</f>
        <v>1123.51</v>
      </c>
      <c r="I4873" s="5" t="n">
        <f aca="false">RAW_DATA!I4869</f>
        <v>15</v>
      </c>
      <c r="J4873" s="2" t="str">
        <f aca="false">RAW_DATA!J4869</f>
        <v>No</v>
      </c>
      <c r="K4873" s="15" t="n">
        <f aca="false">IF(AND(F4873&lt;&gt;"",E4873&lt;&gt;""),DATEVALUE(F4873)-DATEVALUE(E4873),"")</f>
        <v>4</v>
      </c>
      <c r="L4873" s="4" t="n">
        <f aca="false">H4873*(1-I4873/100)</f>
        <v>954.9835</v>
      </c>
      <c r="M4873" s="4" t="n">
        <f aca="false">H4873*CALCULATIONS!$B$2</f>
        <v>674.106</v>
      </c>
      <c r="N4873" s="4" t="n">
        <f aca="false">IF(J4873="Yes",H4873*CALCULATIONS!$B$3,0)</f>
        <v>0</v>
      </c>
      <c r="O4873" s="4" t="n">
        <f aca="false">L4873-M4873-N4873</f>
        <v>280.8775</v>
      </c>
      <c r="P4873" s="16" t="n">
        <f aca="false">IF(L4873&gt;0,O4873/L4873,"")</f>
        <v>0.294117647058824</v>
      </c>
    </row>
    <row r="4874" customFormat="false" ht="15" hidden="false" customHeight="false" outlineLevel="0" collapsed="false">
      <c r="A4874" s="2" t="str">
        <f aca="false">RAW_DATA!A4870</f>
        <v>ORD-104869</v>
      </c>
      <c r="B4874" s="2" t="str">
        <f aca="false">RAW_DATA!B4870</f>
        <v>CUST-1173</v>
      </c>
      <c r="C4874" s="2" t="str">
        <f aca="false">RAW_DATA!C4870</f>
        <v>Men</v>
      </c>
      <c r="D4874" s="2" t="str">
        <f aca="false">RAW_DATA!D4870</f>
        <v>MEN-JEANS-001</v>
      </c>
      <c r="E4874" s="14" t="str">
        <f aca="false">RAW_DATA!E4870</f>
        <v>2024-07-14</v>
      </c>
      <c r="F4874" s="14" t="str">
        <f aca="false">RAW_DATA!F4870</f>
        <v>2024-07-21</v>
      </c>
      <c r="G4874" s="2" t="str">
        <f aca="false">RAW_DATA!G4870</f>
        <v>Karnali</v>
      </c>
      <c r="H4874" s="4" t="n">
        <f aca="false">RAW_DATA!H4870</f>
        <v>6956.63</v>
      </c>
      <c r="I4874" s="5" t="n">
        <f aca="false">RAW_DATA!I4870</f>
        <v>0</v>
      </c>
      <c r="J4874" s="2" t="str">
        <f aca="false">RAW_DATA!J4870</f>
        <v>Yes</v>
      </c>
      <c r="K4874" s="15" t="n">
        <f aca="false">IF(AND(F4874&lt;&gt;"",E4874&lt;&gt;""),DATEVALUE(F4874)-DATEVALUE(E4874),"")</f>
        <v>7</v>
      </c>
      <c r="L4874" s="4" t="n">
        <f aca="false">H4874*(1-I4874/100)</f>
        <v>6956.63</v>
      </c>
      <c r="M4874" s="4" t="n">
        <f aca="false">H4874*CALCULATIONS!$B$2</f>
        <v>4173.978</v>
      </c>
      <c r="N4874" s="4" t="n">
        <f aca="false">IF(J4874="Yes",H4874*CALCULATIONS!$B$3,0)</f>
        <v>1391.326</v>
      </c>
      <c r="O4874" s="4" t="n">
        <f aca="false">L4874-M4874-N4874</f>
        <v>1391.326</v>
      </c>
      <c r="P4874" s="16" t="n">
        <f aca="false">IF(L4874&gt;0,O4874/L4874,"")</f>
        <v>0.2</v>
      </c>
    </row>
    <row r="4875" customFormat="false" ht="15" hidden="false" customHeight="false" outlineLevel="0" collapsed="false">
      <c r="A4875" s="2" t="str">
        <f aca="false">RAW_DATA!A4871</f>
        <v>ORD-104870</v>
      </c>
      <c r="B4875" s="2" t="str">
        <f aca="false">RAW_DATA!B4871</f>
        <v>CUST-4696</v>
      </c>
      <c r="C4875" s="2" t="str">
        <f aca="false">RAW_DATA!C4871</f>
        <v>Men</v>
      </c>
      <c r="D4875" s="2" t="str">
        <f aca="false">RAW_DATA!D4871</f>
        <v>MEN-CHINO-001</v>
      </c>
      <c r="E4875" s="14" t="str">
        <f aca="false">RAW_DATA!E4871</f>
        <v>2024-07-03</v>
      </c>
      <c r="F4875" s="14" t="str">
        <f aca="false">RAW_DATA!F4871</f>
        <v>2024-07-09</v>
      </c>
      <c r="G4875" s="2" t="str">
        <f aca="false">RAW_DATA!G4871</f>
        <v>Bagmati</v>
      </c>
      <c r="H4875" s="4" t="n">
        <f aca="false">RAW_DATA!H4871</f>
        <v>3689.47</v>
      </c>
      <c r="I4875" s="5" t="n">
        <f aca="false">RAW_DATA!I4871</f>
        <v>10</v>
      </c>
      <c r="J4875" s="2" t="str">
        <f aca="false">RAW_DATA!J4871</f>
        <v>Yes</v>
      </c>
      <c r="K4875" s="15" t="n">
        <f aca="false">IF(AND(F4875&lt;&gt;"",E4875&lt;&gt;""),DATEVALUE(F4875)-DATEVALUE(E4875),"")</f>
        <v>6</v>
      </c>
      <c r="L4875" s="4" t="n">
        <f aca="false">H4875*(1-I4875/100)</f>
        <v>3320.523</v>
      </c>
      <c r="M4875" s="4" t="n">
        <f aca="false">H4875*CALCULATIONS!$B$2</f>
        <v>2213.682</v>
      </c>
      <c r="N4875" s="4" t="n">
        <f aca="false">IF(J4875="Yes",H4875*CALCULATIONS!$B$3,0)</f>
        <v>737.894</v>
      </c>
      <c r="O4875" s="4" t="n">
        <f aca="false">L4875-M4875-N4875</f>
        <v>368.947</v>
      </c>
      <c r="P4875" s="16" t="n">
        <f aca="false">IF(L4875&gt;0,O4875/L4875,"")</f>
        <v>0.111111111111111</v>
      </c>
    </row>
    <row r="4876" customFormat="false" ht="15" hidden="false" customHeight="false" outlineLevel="0" collapsed="false">
      <c r="A4876" s="2" t="str">
        <f aca="false">RAW_DATA!A4872</f>
        <v>ORD-104871</v>
      </c>
      <c r="B4876" s="2" t="str">
        <f aca="false">RAW_DATA!B4872</f>
        <v>CUST-8520</v>
      </c>
      <c r="C4876" s="2" t="str">
        <f aca="false">RAW_DATA!C4872</f>
        <v>Women</v>
      </c>
      <c r="D4876" s="2" t="str">
        <f aca="false">RAW_DATA!D4872</f>
        <v>WOM-SUIT-001</v>
      </c>
      <c r="E4876" s="14" t="str">
        <f aca="false">RAW_DATA!E4872</f>
        <v>2024-01-25</v>
      </c>
      <c r="F4876" s="14" t="str">
        <f aca="false">RAW_DATA!F4872</f>
        <v>2024-01-29</v>
      </c>
      <c r="G4876" s="2" t="str">
        <f aca="false">RAW_DATA!G4872</f>
        <v>Madhesh</v>
      </c>
      <c r="H4876" s="4" t="n">
        <f aca="false">RAW_DATA!H4872</f>
        <v>2019.2</v>
      </c>
      <c r="I4876" s="5" t="n">
        <f aca="false">RAW_DATA!I4872</f>
        <v>25</v>
      </c>
      <c r="J4876" s="2" t="str">
        <f aca="false">RAW_DATA!J4872</f>
        <v>Yes</v>
      </c>
      <c r="K4876" s="15" t="n">
        <f aca="false">IF(AND(F4876&lt;&gt;"",E4876&lt;&gt;""),DATEVALUE(F4876)-DATEVALUE(E4876),"")</f>
        <v>4</v>
      </c>
      <c r="L4876" s="4" t="n">
        <f aca="false">H4876*(1-I4876/100)</f>
        <v>1514.4</v>
      </c>
      <c r="M4876" s="4" t="n">
        <f aca="false">H4876*CALCULATIONS!$B$2</f>
        <v>1211.52</v>
      </c>
      <c r="N4876" s="4" t="n">
        <f aca="false">IF(J4876="Yes",H4876*CALCULATIONS!$B$3,0)</f>
        <v>403.84</v>
      </c>
      <c r="O4876" s="4" t="n">
        <f aca="false">L4876-M4876-N4876</f>
        <v>-100.96</v>
      </c>
      <c r="P4876" s="16" t="n">
        <f aca="false">IF(L4876&gt;0,O4876/L4876,"")</f>
        <v>-0.0666666666666666</v>
      </c>
    </row>
    <row r="4877" customFormat="false" ht="15" hidden="false" customHeight="false" outlineLevel="0" collapsed="false">
      <c r="A4877" s="2" t="str">
        <f aca="false">RAW_DATA!A4873</f>
        <v>ORD-104872</v>
      </c>
      <c r="B4877" s="2" t="str">
        <f aca="false">RAW_DATA!B4873</f>
        <v>CUST-8490</v>
      </c>
      <c r="C4877" s="2" t="str">
        <f aca="false">RAW_DATA!C4873</f>
        <v>Women</v>
      </c>
      <c r="D4877" s="2" t="str">
        <f aca="false">RAW_DATA!D4873</f>
        <v>WOM-BLOUSE-001</v>
      </c>
      <c r="E4877" s="14" t="str">
        <f aca="false">RAW_DATA!E4873</f>
        <v>2024-01-08</v>
      </c>
      <c r="F4877" s="14" t="str">
        <f aca="false">RAW_DATA!F4873</f>
        <v>2024-01-10</v>
      </c>
      <c r="G4877" s="2" t="str">
        <f aca="false">RAW_DATA!G4873</f>
        <v>Bagmati</v>
      </c>
      <c r="H4877" s="4" t="n">
        <f aca="false">RAW_DATA!H4873</f>
        <v>7667.55</v>
      </c>
      <c r="I4877" s="5" t="n">
        <f aca="false">RAW_DATA!I4873</f>
        <v>30</v>
      </c>
      <c r="J4877" s="2" t="str">
        <f aca="false">RAW_DATA!J4873</f>
        <v>No</v>
      </c>
      <c r="K4877" s="15" t="n">
        <f aca="false">IF(AND(F4877&lt;&gt;"",E4877&lt;&gt;""),DATEVALUE(F4877)-DATEVALUE(E4877),"")</f>
        <v>2</v>
      </c>
      <c r="L4877" s="4" t="n">
        <f aca="false">H4877*(1-I4877/100)</f>
        <v>5367.285</v>
      </c>
      <c r="M4877" s="4" t="n">
        <f aca="false">H4877*CALCULATIONS!$B$2</f>
        <v>4600.53</v>
      </c>
      <c r="N4877" s="4" t="n">
        <f aca="false">IF(J4877="Yes",H4877*CALCULATIONS!$B$3,0)</f>
        <v>0</v>
      </c>
      <c r="O4877" s="4" t="n">
        <f aca="false">L4877-M4877-N4877</f>
        <v>766.755</v>
      </c>
      <c r="P4877" s="16" t="n">
        <f aca="false">IF(L4877&gt;0,O4877/L4877,"")</f>
        <v>0.142857142857143</v>
      </c>
    </row>
    <row r="4878" customFormat="false" ht="15" hidden="false" customHeight="false" outlineLevel="0" collapsed="false">
      <c r="A4878" s="2" t="str">
        <f aca="false">RAW_DATA!A4874</f>
        <v>ORD-104873</v>
      </c>
      <c r="B4878" s="2" t="str">
        <f aca="false">RAW_DATA!B4874</f>
        <v>CUST-5102</v>
      </c>
      <c r="C4878" s="2" t="str">
        <f aca="false">RAW_DATA!C4874</f>
        <v>Men</v>
      </c>
      <c r="D4878" s="2" t="str">
        <f aca="false">RAW_DATA!D4874</f>
        <v>MEN-SHIRT-002</v>
      </c>
      <c r="E4878" s="14" t="str">
        <f aca="false">RAW_DATA!E4874</f>
        <v>2024-01-03</v>
      </c>
      <c r="F4878" s="14" t="str">
        <f aca="false">RAW_DATA!F4874</f>
        <v>2024-01-14</v>
      </c>
      <c r="G4878" s="2" t="str">
        <f aca="false">RAW_DATA!G4874</f>
        <v>Lumbini</v>
      </c>
      <c r="H4878" s="4" t="n">
        <f aca="false">RAW_DATA!H4874</f>
        <v>13268.38</v>
      </c>
      <c r="I4878" s="5" t="n">
        <f aca="false">RAW_DATA!I4874</f>
        <v>20</v>
      </c>
      <c r="J4878" s="2" t="str">
        <f aca="false">RAW_DATA!J4874</f>
        <v>No</v>
      </c>
      <c r="K4878" s="15" t="n">
        <f aca="false">IF(AND(F4878&lt;&gt;"",E4878&lt;&gt;""),DATEVALUE(F4878)-DATEVALUE(E4878),"")</f>
        <v>11</v>
      </c>
      <c r="L4878" s="4" t="n">
        <f aca="false">H4878*(1-I4878/100)</f>
        <v>10614.704</v>
      </c>
      <c r="M4878" s="4" t="n">
        <f aca="false">H4878*CALCULATIONS!$B$2</f>
        <v>7961.028</v>
      </c>
      <c r="N4878" s="4" t="n">
        <f aca="false">IF(J4878="Yes",H4878*CALCULATIONS!$B$3,0)</f>
        <v>0</v>
      </c>
      <c r="O4878" s="4" t="n">
        <f aca="false">L4878-M4878-N4878</f>
        <v>2653.676</v>
      </c>
      <c r="P4878" s="16" t="n">
        <f aca="false">IF(L4878&gt;0,O4878/L4878,"")</f>
        <v>0.25</v>
      </c>
    </row>
    <row r="4879" customFormat="false" ht="15" hidden="false" customHeight="false" outlineLevel="0" collapsed="false">
      <c r="A4879" s="2" t="str">
        <f aca="false">RAW_DATA!A4875</f>
        <v>ORD-104874</v>
      </c>
      <c r="B4879" s="2" t="str">
        <f aca="false">RAW_DATA!B4875</f>
        <v>CUST-8916</v>
      </c>
      <c r="C4879" s="2" t="str">
        <f aca="false">RAW_DATA!C4875</f>
        <v>Men</v>
      </c>
      <c r="D4879" s="2" t="str">
        <f aca="false">RAW_DATA!D4875</f>
        <v>MEN-JACKET-001</v>
      </c>
      <c r="E4879" s="14" t="str">
        <f aca="false">RAW_DATA!E4875</f>
        <v>2024-02-22</v>
      </c>
      <c r="F4879" s="14" t="str">
        <f aca="false">RAW_DATA!F4875</f>
        <v>2024-02-28</v>
      </c>
      <c r="G4879" s="2" t="str">
        <f aca="false">RAW_DATA!G4875</f>
        <v>Sudurpashchim</v>
      </c>
      <c r="H4879" s="4" t="n">
        <f aca="false">RAW_DATA!H4875</f>
        <v>7120.03</v>
      </c>
      <c r="I4879" s="5" t="n">
        <f aca="false">RAW_DATA!I4875</f>
        <v>10</v>
      </c>
      <c r="J4879" s="2" t="str">
        <f aca="false">RAW_DATA!J4875</f>
        <v>No</v>
      </c>
      <c r="K4879" s="15" t="n">
        <f aca="false">IF(AND(F4879&lt;&gt;"",E4879&lt;&gt;""),DATEVALUE(F4879)-DATEVALUE(E4879),"")</f>
        <v>6</v>
      </c>
      <c r="L4879" s="4" t="n">
        <f aca="false">H4879*(1-I4879/100)</f>
        <v>6408.027</v>
      </c>
      <c r="M4879" s="4" t="n">
        <f aca="false">H4879*CALCULATIONS!$B$2</f>
        <v>4272.018</v>
      </c>
      <c r="N4879" s="4" t="n">
        <f aca="false">IF(J4879="Yes",H4879*CALCULATIONS!$B$3,0)</f>
        <v>0</v>
      </c>
      <c r="O4879" s="4" t="n">
        <f aca="false">L4879-M4879-N4879</f>
        <v>2136.009</v>
      </c>
      <c r="P4879" s="16" t="n">
        <f aca="false">IF(L4879&gt;0,O4879/L4879,"")</f>
        <v>0.333333333333333</v>
      </c>
    </row>
    <row r="4880" customFormat="false" ht="15" hidden="false" customHeight="false" outlineLevel="0" collapsed="false">
      <c r="A4880" s="2" t="str">
        <f aca="false">RAW_DATA!A4876</f>
        <v>ORD-104875</v>
      </c>
      <c r="B4880" s="2" t="str">
        <f aca="false">RAW_DATA!B4876</f>
        <v>CUST-3897</v>
      </c>
      <c r="C4880" s="2" t="str">
        <f aca="false">RAW_DATA!C4876</f>
        <v>Women</v>
      </c>
      <c r="D4880" s="2" t="str">
        <f aca="false">RAW_DATA!D4876</f>
        <v>WOM-KURTA-001</v>
      </c>
      <c r="E4880" s="14" t="str">
        <f aca="false">RAW_DATA!E4876</f>
        <v>2024-02-17</v>
      </c>
      <c r="F4880" s="14" t="str">
        <f aca="false">RAW_DATA!F4876</f>
        <v>2024-02-23</v>
      </c>
      <c r="G4880" s="2" t="str">
        <f aca="false">RAW_DATA!G4876</f>
        <v>Madhesh</v>
      </c>
      <c r="H4880" s="4" t="n">
        <f aca="false">RAW_DATA!H4876</f>
        <v>2402.79</v>
      </c>
      <c r="I4880" s="5" t="n">
        <f aca="false">RAW_DATA!I4876</f>
        <v>15</v>
      </c>
      <c r="J4880" s="2" t="str">
        <f aca="false">RAW_DATA!J4876</f>
        <v>Yes</v>
      </c>
      <c r="K4880" s="15" t="n">
        <f aca="false">IF(AND(F4880&lt;&gt;"",E4880&lt;&gt;""),DATEVALUE(F4880)-DATEVALUE(E4880),"")</f>
        <v>6</v>
      </c>
      <c r="L4880" s="4" t="n">
        <f aca="false">H4880*(1-I4880/100)</f>
        <v>2042.3715</v>
      </c>
      <c r="M4880" s="4" t="n">
        <f aca="false">H4880*CALCULATIONS!$B$2</f>
        <v>1441.674</v>
      </c>
      <c r="N4880" s="4" t="n">
        <f aca="false">IF(J4880="Yes",H4880*CALCULATIONS!$B$3,0)</f>
        <v>480.558</v>
      </c>
      <c r="O4880" s="4" t="n">
        <f aca="false">L4880-M4880-N4880</f>
        <v>120.1395</v>
      </c>
      <c r="P4880" s="16" t="n">
        <f aca="false">IF(L4880&gt;0,O4880/L4880,"")</f>
        <v>0.0588235294117647</v>
      </c>
    </row>
    <row r="4881" customFormat="false" ht="15" hidden="false" customHeight="false" outlineLevel="0" collapsed="false">
      <c r="A4881" s="2" t="str">
        <f aca="false">RAW_DATA!A4877</f>
        <v>ORD-104876</v>
      </c>
      <c r="B4881" s="2" t="str">
        <f aca="false">RAW_DATA!B4877</f>
        <v>CUST-3474</v>
      </c>
      <c r="C4881" s="2" t="str">
        <f aca="false">RAW_DATA!C4877</f>
        <v>Women</v>
      </c>
      <c r="D4881" s="2" t="str">
        <f aca="false">RAW_DATA!D4877</f>
        <v>WOM-TOP-001</v>
      </c>
      <c r="E4881" s="14" t="str">
        <f aca="false">RAW_DATA!E4877</f>
        <v>2024-04-15</v>
      </c>
      <c r="F4881" s="14" t="str">
        <f aca="false">RAW_DATA!F4877</f>
        <v>2024-04-16</v>
      </c>
      <c r="G4881" s="2" t="str">
        <f aca="false">RAW_DATA!G4877</f>
        <v>Bagmati</v>
      </c>
      <c r="H4881" s="4" t="n">
        <f aca="false">RAW_DATA!H4877</f>
        <v>2201.14</v>
      </c>
      <c r="I4881" s="5" t="n">
        <f aca="false">RAW_DATA!I4877</f>
        <v>30</v>
      </c>
      <c r="J4881" s="2" t="str">
        <f aca="false">RAW_DATA!J4877</f>
        <v>No</v>
      </c>
      <c r="K4881" s="15" t="n">
        <f aca="false">IF(AND(F4881&lt;&gt;"",E4881&lt;&gt;""),DATEVALUE(F4881)-DATEVALUE(E4881),"")</f>
        <v>1</v>
      </c>
      <c r="L4881" s="4" t="n">
        <f aca="false">H4881*(1-I4881/100)</f>
        <v>1540.798</v>
      </c>
      <c r="M4881" s="4" t="n">
        <f aca="false">H4881*CALCULATIONS!$B$2</f>
        <v>1320.684</v>
      </c>
      <c r="N4881" s="4" t="n">
        <f aca="false">IF(J4881="Yes",H4881*CALCULATIONS!$B$3,0)</f>
        <v>0</v>
      </c>
      <c r="O4881" s="4" t="n">
        <f aca="false">L4881-M4881-N4881</f>
        <v>220.114</v>
      </c>
      <c r="P4881" s="16" t="n">
        <f aca="false">IF(L4881&gt;0,O4881/L4881,"")</f>
        <v>0.142857142857143</v>
      </c>
    </row>
    <row r="4882" customFormat="false" ht="15" hidden="false" customHeight="false" outlineLevel="0" collapsed="false">
      <c r="A4882" s="2" t="str">
        <f aca="false">RAW_DATA!A4878</f>
        <v>ORD-104877</v>
      </c>
      <c r="B4882" s="2" t="str">
        <f aca="false">RAW_DATA!B4878</f>
        <v>CUST-7927</v>
      </c>
      <c r="C4882" s="2" t="str">
        <f aca="false">RAW_DATA!C4878</f>
        <v>Men</v>
      </c>
      <c r="D4882" s="2" t="str">
        <f aca="false">RAW_DATA!D4878</f>
        <v>MEN-JEANS-001</v>
      </c>
      <c r="E4882" s="14" t="str">
        <f aca="false">RAW_DATA!E4878</f>
        <v>2024-11-14</v>
      </c>
      <c r="F4882" s="14" t="str">
        <f aca="false">RAW_DATA!F4878</f>
        <v>2024-11-19</v>
      </c>
      <c r="G4882" s="2" t="str">
        <f aca="false">RAW_DATA!G4878</f>
        <v>Madhesh</v>
      </c>
      <c r="H4882" s="4" t="n">
        <f aca="false">RAW_DATA!H4878</f>
        <v>11307.17</v>
      </c>
      <c r="I4882" s="5" t="n">
        <f aca="false">RAW_DATA!I4878</f>
        <v>5</v>
      </c>
      <c r="J4882" s="2" t="str">
        <f aca="false">RAW_DATA!J4878</f>
        <v>No</v>
      </c>
      <c r="K4882" s="15" t="n">
        <f aca="false">IF(AND(F4882&lt;&gt;"",E4882&lt;&gt;""),DATEVALUE(F4882)-DATEVALUE(E4882),"")</f>
        <v>5</v>
      </c>
      <c r="L4882" s="4" t="n">
        <f aca="false">H4882*(1-I4882/100)</f>
        <v>10741.8115</v>
      </c>
      <c r="M4882" s="4" t="n">
        <f aca="false">H4882*CALCULATIONS!$B$2</f>
        <v>6784.302</v>
      </c>
      <c r="N4882" s="4" t="n">
        <f aca="false">IF(J4882="Yes",H4882*CALCULATIONS!$B$3,0)</f>
        <v>0</v>
      </c>
      <c r="O4882" s="4" t="n">
        <f aca="false">L4882-M4882-N4882</f>
        <v>3957.5095</v>
      </c>
      <c r="P4882" s="16" t="n">
        <f aca="false">IF(L4882&gt;0,O4882/L4882,"")</f>
        <v>0.368421052631579</v>
      </c>
    </row>
    <row r="4883" customFormat="false" ht="15" hidden="false" customHeight="false" outlineLevel="0" collapsed="false">
      <c r="A4883" s="2" t="str">
        <f aca="false">RAW_DATA!A4879</f>
        <v>ORD-104878</v>
      </c>
      <c r="B4883" s="2" t="str">
        <f aca="false">RAW_DATA!B4879</f>
        <v>CUST-2675</v>
      </c>
      <c r="C4883" s="2" t="str">
        <f aca="false">RAW_DATA!C4879</f>
        <v>Kids</v>
      </c>
      <c r="D4883" s="2" t="str">
        <f aca="false">RAW_DATA!D4879</f>
        <v>KID-HOODIE-001</v>
      </c>
      <c r="E4883" s="14" t="str">
        <f aca="false">RAW_DATA!E4879</f>
        <v>2024-01-28</v>
      </c>
      <c r="F4883" s="14" t="str">
        <f aca="false">RAW_DATA!F4879</f>
        <v>2024-02-08</v>
      </c>
      <c r="G4883" s="2" t="str">
        <f aca="false">RAW_DATA!G4879</f>
        <v>Sudurpashchim</v>
      </c>
      <c r="H4883" s="4" t="n">
        <f aca="false">RAW_DATA!H4879</f>
        <v>11884.61</v>
      </c>
      <c r="I4883" s="5" t="n">
        <f aca="false">RAW_DATA!I4879</f>
        <v>10</v>
      </c>
      <c r="J4883" s="2" t="str">
        <f aca="false">RAW_DATA!J4879</f>
        <v>No</v>
      </c>
      <c r="K4883" s="15" t="n">
        <f aca="false">IF(AND(F4883&lt;&gt;"",E4883&lt;&gt;""),DATEVALUE(F4883)-DATEVALUE(E4883),"")</f>
        <v>11</v>
      </c>
      <c r="L4883" s="4" t="n">
        <f aca="false">H4883*(1-I4883/100)</f>
        <v>10696.149</v>
      </c>
      <c r="M4883" s="4" t="n">
        <f aca="false">H4883*CALCULATIONS!$B$2</f>
        <v>7130.766</v>
      </c>
      <c r="N4883" s="4" t="n">
        <f aca="false">IF(J4883="Yes",H4883*CALCULATIONS!$B$3,0)</f>
        <v>0</v>
      </c>
      <c r="O4883" s="4" t="n">
        <f aca="false">L4883-M4883-N4883</f>
        <v>3565.383</v>
      </c>
      <c r="P4883" s="16" t="n">
        <f aca="false">IF(L4883&gt;0,O4883/L4883,"")</f>
        <v>0.333333333333333</v>
      </c>
    </row>
    <row r="4884" customFormat="false" ht="15" hidden="false" customHeight="false" outlineLevel="0" collapsed="false">
      <c r="A4884" s="2" t="str">
        <f aca="false">RAW_DATA!A4880</f>
        <v>ORD-104879</v>
      </c>
      <c r="B4884" s="2" t="str">
        <f aca="false">RAW_DATA!B4880</f>
        <v>CUST-7407</v>
      </c>
      <c r="C4884" s="2" t="str">
        <f aca="false">RAW_DATA!C4880</f>
        <v>Men</v>
      </c>
      <c r="D4884" s="2" t="str">
        <f aca="false">RAW_DATA!D4880</f>
        <v>MEN-SHIRT-001</v>
      </c>
      <c r="E4884" s="14" t="str">
        <f aca="false">RAW_DATA!E4880</f>
        <v>2024-05-26</v>
      </c>
      <c r="F4884" s="14" t="str">
        <f aca="false">RAW_DATA!F4880</f>
        <v>2024-06-02</v>
      </c>
      <c r="G4884" s="2" t="str">
        <f aca="false">RAW_DATA!G4880</f>
        <v>Madhesh</v>
      </c>
      <c r="H4884" s="4" t="n">
        <f aca="false">RAW_DATA!H4880</f>
        <v>12221.93</v>
      </c>
      <c r="I4884" s="5" t="n">
        <f aca="false">RAW_DATA!I4880</f>
        <v>20</v>
      </c>
      <c r="J4884" s="2" t="str">
        <f aca="false">RAW_DATA!J4880</f>
        <v>No</v>
      </c>
      <c r="K4884" s="15" t="n">
        <f aca="false">IF(AND(F4884&lt;&gt;"",E4884&lt;&gt;""),DATEVALUE(F4884)-DATEVALUE(E4884),"")</f>
        <v>7</v>
      </c>
      <c r="L4884" s="4" t="n">
        <f aca="false">H4884*(1-I4884/100)</f>
        <v>9777.544</v>
      </c>
      <c r="M4884" s="4" t="n">
        <f aca="false">H4884*CALCULATIONS!$B$2</f>
        <v>7333.158</v>
      </c>
      <c r="N4884" s="4" t="n">
        <f aca="false">IF(J4884="Yes",H4884*CALCULATIONS!$B$3,0)</f>
        <v>0</v>
      </c>
      <c r="O4884" s="4" t="n">
        <f aca="false">L4884-M4884-N4884</f>
        <v>2444.386</v>
      </c>
      <c r="P4884" s="16" t="n">
        <f aca="false">IF(L4884&gt;0,O4884/L4884,"")</f>
        <v>0.25</v>
      </c>
    </row>
    <row r="4885" customFormat="false" ht="15" hidden="false" customHeight="false" outlineLevel="0" collapsed="false">
      <c r="A4885" s="2" t="str">
        <f aca="false">RAW_DATA!A4881</f>
        <v>ORD-104880</v>
      </c>
      <c r="B4885" s="2" t="str">
        <f aca="false">RAW_DATA!B4881</f>
        <v>CUST-7635</v>
      </c>
      <c r="C4885" s="2" t="str">
        <f aca="false">RAW_DATA!C4881</f>
        <v>Women</v>
      </c>
      <c r="D4885" s="2" t="str">
        <f aca="false">RAW_DATA!D4881</f>
        <v>WOM-CARDIGAN-001</v>
      </c>
      <c r="E4885" s="14" t="str">
        <f aca="false">RAW_DATA!E4881</f>
        <v>2024-03-31</v>
      </c>
      <c r="F4885" s="14" t="str">
        <f aca="false">RAW_DATA!F4881</f>
        <v>2024-04-07</v>
      </c>
      <c r="G4885" s="2" t="str">
        <f aca="false">RAW_DATA!G4881</f>
        <v>Sudurpashchim</v>
      </c>
      <c r="H4885" s="4" t="n">
        <f aca="false">RAW_DATA!H4881</f>
        <v>924.22</v>
      </c>
      <c r="I4885" s="5" t="n">
        <f aca="false">RAW_DATA!I4881</f>
        <v>20</v>
      </c>
      <c r="J4885" s="2" t="str">
        <f aca="false">RAW_DATA!J4881</f>
        <v>Yes</v>
      </c>
      <c r="K4885" s="15" t="n">
        <f aca="false">IF(AND(F4885&lt;&gt;"",E4885&lt;&gt;""),DATEVALUE(F4885)-DATEVALUE(E4885),"")</f>
        <v>7</v>
      </c>
      <c r="L4885" s="4" t="n">
        <f aca="false">H4885*(1-I4885/100)</f>
        <v>739.376</v>
      </c>
      <c r="M4885" s="4" t="n">
        <f aca="false">H4885*CALCULATIONS!$B$2</f>
        <v>554.532</v>
      </c>
      <c r="N4885" s="4" t="n">
        <f aca="false">IF(J4885="Yes",H4885*CALCULATIONS!$B$3,0)</f>
        <v>184.844</v>
      </c>
      <c r="O4885" s="4" t="n">
        <f aca="false">L4885-M4885-N4885</f>
        <v>0</v>
      </c>
      <c r="P4885" s="16" t="n">
        <f aca="false">IF(L4885&gt;0,O4885/L4885,"")</f>
        <v>0</v>
      </c>
    </row>
    <row r="4886" customFormat="false" ht="15" hidden="false" customHeight="false" outlineLevel="0" collapsed="false">
      <c r="A4886" s="2" t="str">
        <f aca="false">RAW_DATA!A4882</f>
        <v>ORD-104881</v>
      </c>
      <c r="B4886" s="2" t="str">
        <f aca="false">RAW_DATA!B4882</f>
        <v>CUST-3436</v>
      </c>
      <c r="C4886" s="2" t="str">
        <f aca="false">RAW_DATA!C4882</f>
        <v>Women</v>
      </c>
      <c r="D4886" s="2" t="str">
        <f aca="false">RAW_DATA!D4882</f>
        <v>WOM-KURTA-001</v>
      </c>
      <c r="E4886" s="14" t="str">
        <f aca="false">RAW_DATA!E4882</f>
        <v>2024-01-08</v>
      </c>
      <c r="F4886" s="14" t="str">
        <f aca="false">RAW_DATA!F4882</f>
        <v>2024-01-18</v>
      </c>
      <c r="G4886" s="2" t="str">
        <f aca="false">RAW_DATA!G4882</f>
        <v>Gandaki</v>
      </c>
      <c r="H4886" s="4" t="n">
        <f aca="false">RAW_DATA!H4882</f>
        <v>1892.53</v>
      </c>
      <c r="I4886" s="5" t="n">
        <f aca="false">RAW_DATA!I4882</f>
        <v>15</v>
      </c>
      <c r="J4886" s="2" t="str">
        <f aca="false">RAW_DATA!J4882</f>
        <v>No</v>
      </c>
      <c r="K4886" s="15" t="n">
        <f aca="false">IF(AND(F4886&lt;&gt;"",E4886&lt;&gt;""),DATEVALUE(F4886)-DATEVALUE(E4886),"")</f>
        <v>10</v>
      </c>
      <c r="L4886" s="4" t="n">
        <f aca="false">H4886*(1-I4886/100)</f>
        <v>1608.6505</v>
      </c>
      <c r="M4886" s="4" t="n">
        <f aca="false">H4886*CALCULATIONS!$B$2</f>
        <v>1135.518</v>
      </c>
      <c r="N4886" s="4" t="n">
        <f aca="false">IF(J4886="Yes",H4886*CALCULATIONS!$B$3,0)</f>
        <v>0</v>
      </c>
      <c r="O4886" s="4" t="n">
        <f aca="false">L4886-M4886-N4886</f>
        <v>473.1325</v>
      </c>
      <c r="P4886" s="16" t="n">
        <f aca="false">IF(L4886&gt;0,O4886/L4886,"")</f>
        <v>0.294117647058824</v>
      </c>
    </row>
    <row r="4887" customFormat="false" ht="15" hidden="false" customHeight="false" outlineLevel="0" collapsed="false">
      <c r="A4887" s="2" t="str">
        <f aca="false">RAW_DATA!A4883</f>
        <v>ORD-104882</v>
      </c>
      <c r="B4887" s="2" t="str">
        <f aca="false">RAW_DATA!B4883</f>
        <v>CUST-7524</v>
      </c>
      <c r="C4887" s="2" t="str">
        <f aca="false">RAW_DATA!C4883</f>
        <v>Men</v>
      </c>
      <c r="D4887" s="2" t="str">
        <f aca="false">RAW_DATA!D4883</f>
        <v>MEN-SHIRT-001</v>
      </c>
      <c r="E4887" s="14" t="str">
        <f aca="false">RAW_DATA!E4883</f>
        <v>2024-11-28</v>
      </c>
      <c r="F4887" s="14" t="str">
        <f aca="false">RAW_DATA!F4883</f>
        <v>2024-12-01</v>
      </c>
      <c r="G4887" s="2" t="str">
        <f aca="false">RAW_DATA!G4883</f>
        <v>Lumbini</v>
      </c>
      <c r="H4887" s="4" t="n">
        <f aca="false">RAW_DATA!H4883</f>
        <v>6349.76</v>
      </c>
      <c r="I4887" s="5" t="n">
        <f aca="false">RAW_DATA!I4883</f>
        <v>30</v>
      </c>
      <c r="J4887" s="2" t="str">
        <f aca="false">RAW_DATA!J4883</f>
        <v>Yes</v>
      </c>
      <c r="K4887" s="15" t="n">
        <f aca="false">IF(AND(F4887&lt;&gt;"",E4887&lt;&gt;""),DATEVALUE(F4887)-DATEVALUE(E4887),"")</f>
        <v>3</v>
      </c>
      <c r="L4887" s="4" t="n">
        <f aca="false">H4887*(1-I4887/100)</f>
        <v>4444.832</v>
      </c>
      <c r="M4887" s="4" t="n">
        <f aca="false">H4887*CALCULATIONS!$B$2</f>
        <v>3809.856</v>
      </c>
      <c r="N4887" s="4" t="n">
        <f aca="false">IF(J4887="Yes",H4887*CALCULATIONS!$B$3,0)</f>
        <v>1269.952</v>
      </c>
      <c r="O4887" s="4" t="n">
        <f aca="false">L4887-M4887-N4887</f>
        <v>-634.976000000001</v>
      </c>
      <c r="P4887" s="16" t="n">
        <f aca="false">IF(L4887&gt;0,O4887/L4887,"")</f>
        <v>-0.142857142857143</v>
      </c>
    </row>
    <row r="4888" customFormat="false" ht="15" hidden="false" customHeight="false" outlineLevel="0" collapsed="false">
      <c r="A4888" s="2" t="str">
        <f aca="false">RAW_DATA!A4884</f>
        <v>ORD-104883</v>
      </c>
      <c r="B4888" s="2" t="str">
        <f aca="false">RAW_DATA!B4884</f>
        <v>CUST-2730</v>
      </c>
      <c r="C4888" s="2" t="str">
        <f aca="false">RAW_DATA!C4884</f>
        <v>Women</v>
      </c>
      <c r="D4888" s="2" t="str">
        <f aca="false">RAW_DATA!D4884</f>
        <v>WOM-SUIT-001</v>
      </c>
      <c r="E4888" s="14" t="str">
        <f aca="false">RAW_DATA!E4884</f>
        <v>2024-11-12</v>
      </c>
      <c r="F4888" s="14" t="str">
        <f aca="false">RAW_DATA!F4884</f>
        <v>2024-11-17</v>
      </c>
      <c r="G4888" s="2" t="str">
        <f aca="false">RAW_DATA!G4884</f>
        <v>Bagmati</v>
      </c>
      <c r="H4888" s="4" t="n">
        <f aca="false">RAW_DATA!H4884</f>
        <v>13942.63</v>
      </c>
      <c r="I4888" s="5" t="n">
        <f aca="false">RAW_DATA!I4884</f>
        <v>10</v>
      </c>
      <c r="J4888" s="2" t="str">
        <f aca="false">RAW_DATA!J4884</f>
        <v>No</v>
      </c>
      <c r="K4888" s="15" t="n">
        <f aca="false">IF(AND(F4888&lt;&gt;"",E4888&lt;&gt;""),DATEVALUE(F4888)-DATEVALUE(E4888),"")</f>
        <v>5</v>
      </c>
      <c r="L4888" s="4" t="n">
        <f aca="false">H4888*(1-I4888/100)</f>
        <v>12548.367</v>
      </c>
      <c r="M4888" s="4" t="n">
        <f aca="false">H4888*CALCULATIONS!$B$2</f>
        <v>8365.578</v>
      </c>
      <c r="N4888" s="4" t="n">
        <f aca="false">IF(J4888="Yes",H4888*CALCULATIONS!$B$3,0)</f>
        <v>0</v>
      </c>
      <c r="O4888" s="4" t="n">
        <f aca="false">L4888-M4888-N4888</f>
        <v>4182.789</v>
      </c>
      <c r="P4888" s="16" t="n">
        <f aca="false">IF(L4888&gt;0,O4888/L4888,"")</f>
        <v>0.333333333333333</v>
      </c>
    </row>
    <row r="4889" customFormat="false" ht="15" hidden="false" customHeight="false" outlineLevel="0" collapsed="false">
      <c r="A4889" s="2" t="str">
        <f aca="false">RAW_DATA!A4885</f>
        <v>ORD-104884</v>
      </c>
      <c r="B4889" s="2" t="str">
        <f aca="false">RAW_DATA!B4885</f>
        <v>CUST-7649</v>
      </c>
      <c r="C4889" s="2" t="str">
        <f aca="false">RAW_DATA!C4885</f>
        <v>Men</v>
      </c>
      <c r="D4889" s="2" t="str">
        <f aca="false">RAW_DATA!D4885</f>
        <v>MEN-POLO-001</v>
      </c>
      <c r="E4889" s="14" t="str">
        <f aca="false">RAW_DATA!E4885</f>
        <v>2024-08-11</v>
      </c>
      <c r="F4889" s="14" t="str">
        <f aca="false">RAW_DATA!F4885</f>
        <v>2024-08-18</v>
      </c>
      <c r="G4889" s="2" t="str">
        <f aca="false">RAW_DATA!G4885</f>
        <v>Madhesh</v>
      </c>
      <c r="H4889" s="4" t="n">
        <f aca="false">RAW_DATA!H4885</f>
        <v>11422.52</v>
      </c>
      <c r="I4889" s="5" t="n">
        <f aca="false">RAW_DATA!I4885</f>
        <v>15</v>
      </c>
      <c r="J4889" s="2" t="str">
        <f aca="false">RAW_DATA!J4885</f>
        <v>Yes</v>
      </c>
      <c r="K4889" s="15" t="n">
        <f aca="false">IF(AND(F4889&lt;&gt;"",E4889&lt;&gt;""),DATEVALUE(F4889)-DATEVALUE(E4889),"")</f>
        <v>7</v>
      </c>
      <c r="L4889" s="4" t="n">
        <f aca="false">H4889*(1-I4889/100)</f>
        <v>9709.142</v>
      </c>
      <c r="M4889" s="4" t="n">
        <f aca="false">H4889*CALCULATIONS!$B$2</f>
        <v>6853.512</v>
      </c>
      <c r="N4889" s="4" t="n">
        <f aca="false">IF(J4889="Yes",H4889*CALCULATIONS!$B$3,0)</f>
        <v>2284.504</v>
      </c>
      <c r="O4889" s="4" t="n">
        <f aca="false">L4889-M4889-N4889</f>
        <v>571.126</v>
      </c>
      <c r="P4889" s="16" t="n">
        <f aca="false">IF(L4889&gt;0,O4889/L4889,"")</f>
        <v>0.0588235294117647</v>
      </c>
    </row>
    <row r="4890" customFormat="false" ht="15" hidden="false" customHeight="false" outlineLevel="0" collapsed="false">
      <c r="A4890" s="2" t="str">
        <f aca="false">RAW_DATA!A4886</f>
        <v>ORD-104885</v>
      </c>
      <c r="B4890" s="2" t="str">
        <f aca="false">RAW_DATA!B4886</f>
        <v>CUST-3175</v>
      </c>
      <c r="C4890" s="2" t="str">
        <f aca="false">RAW_DATA!C4886</f>
        <v>Kids</v>
      </c>
      <c r="D4890" s="2" t="str">
        <f aca="false">RAW_DATA!D4886</f>
        <v>KID-UNIFORM-001</v>
      </c>
      <c r="E4890" s="14" t="str">
        <f aca="false">RAW_DATA!E4886</f>
        <v>2024-04-08</v>
      </c>
      <c r="F4890" s="14" t="str">
        <f aca="false">RAW_DATA!F4886</f>
        <v>2024-04-13</v>
      </c>
      <c r="G4890" s="2" t="str">
        <f aca="false">RAW_DATA!G4886</f>
        <v>Gandaki</v>
      </c>
      <c r="H4890" s="4" t="n">
        <f aca="false">RAW_DATA!H4886</f>
        <v>13893.53</v>
      </c>
      <c r="I4890" s="5" t="n">
        <f aca="false">RAW_DATA!I4886</f>
        <v>15</v>
      </c>
      <c r="J4890" s="2" t="str">
        <f aca="false">RAW_DATA!J4886</f>
        <v>No</v>
      </c>
      <c r="K4890" s="15" t="n">
        <f aca="false">IF(AND(F4890&lt;&gt;"",E4890&lt;&gt;""),DATEVALUE(F4890)-DATEVALUE(E4890),"")</f>
        <v>5</v>
      </c>
      <c r="L4890" s="4" t="n">
        <f aca="false">H4890*(1-I4890/100)</f>
        <v>11809.5005</v>
      </c>
      <c r="M4890" s="4" t="n">
        <f aca="false">H4890*CALCULATIONS!$B$2</f>
        <v>8336.118</v>
      </c>
      <c r="N4890" s="4" t="n">
        <f aca="false">IF(J4890="Yes",H4890*CALCULATIONS!$B$3,0)</f>
        <v>0</v>
      </c>
      <c r="O4890" s="4" t="n">
        <f aca="false">L4890-M4890-N4890</f>
        <v>3473.3825</v>
      </c>
      <c r="P4890" s="16" t="n">
        <f aca="false">IF(L4890&gt;0,O4890/L4890,"")</f>
        <v>0.294117647058824</v>
      </c>
    </row>
    <row r="4891" customFormat="false" ht="15" hidden="false" customHeight="false" outlineLevel="0" collapsed="false">
      <c r="A4891" s="2" t="str">
        <f aca="false">RAW_DATA!A4887</f>
        <v>ORD-104886</v>
      </c>
      <c r="B4891" s="2" t="str">
        <f aca="false">RAW_DATA!B4887</f>
        <v>CUST-3427</v>
      </c>
      <c r="C4891" s="2" t="str">
        <f aca="false">RAW_DATA!C4887</f>
        <v>Women</v>
      </c>
      <c r="D4891" s="2" t="str">
        <f aca="false">RAW_DATA!D4887</f>
        <v>WOM-TOP-001</v>
      </c>
      <c r="E4891" s="14" t="str">
        <f aca="false">RAW_DATA!E4887</f>
        <v>2024-04-06</v>
      </c>
      <c r="F4891" s="14" t="str">
        <f aca="false">RAW_DATA!F4887</f>
        <v>2024-04-18</v>
      </c>
      <c r="G4891" s="2" t="str">
        <f aca="false">RAW_DATA!G4887</f>
        <v>Sudurpashchim</v>
      </c>
      <c r="H4891" s="4" t="n">
        <f aca="false">RAW_DATA!H4887</f>
        <v>7944.77</v>
      </c>
      <c r="I4891" s="5" t="n">
        <f aca="false">RAW_DATA!I4887</f>
        <v>15</v>
      </c>
      <c r="J4891" s="2" t="str">
        <f aca="false">RAW_DATA!J4887</f>
        <v>No</v>
      </c>
      <c r="K4891" s="15" t="n">
        <f aca="false">IF(AND(F4891&lt;&gt;"",E4891&lt;&gt;""),DATEVALUE(F4891)-DATEVALUE(E4891),"")</f>
        <v>12</v>
      </c>
      <c r="L4891" s="4" t="n">
        <f aca="false">H4891*(1-I4891/100)</f>
        <v>6753.0545</v>
      </c>
      <c r="M4891" s="4" t="n">
        <f aca="false">H4891*CALCULATIONS!$B$2</f>
        <v>4766.862</v>
      </c>
      <c r="N4891" s="4" t="n">
        <f aca="false">IF(J4891="Yes",H4891*CALCULATIONS!$B$3,0)</f>
        <v>0</v>
      </c>
      <c r="O4891" s="4" t="n">
        <f aca="false">L4891-M4891-N4891</f>
        <v>1986.1925</v>
      </c>
      <c r="P4891" s="16" t="n">
        <f aca="false">IF(L4891&gt;0,O4891/L4891,"")</f>
        <v>0.294117647058824</v>
      </c>
    </row>
    <row r="4892" customFormat="false" ht="15" hidden="false" customHeight="false" outlineLevel="0" collapsed="false">
      <c r="A4892" s="2" t="str">
        <f aca="false">RAW_DATA!A4888</f>
        <v>ORD-104887</v>
      </c>
      <c r="B4892" s="2" t="str">
        <f aca="false">RAW_DATA!B4888</f>
        <v>CUST-8195</v>
      </c>
      <c r="C4892" s="2" t="str">
        <f aca="false">RAW_DATA!C4888</f>
        <v>Men</v>
      </c>
      <c r="D4892" s="2" t="str">
        <f aca="false">RAW_DATA!D4888</f>
        <v>MEN-JACKET-001</v>
      </c>
      <c r="E4892" s="14" t="str">
        <f aca="false">RAW_DATA!E4888</f>
        <v>2024-01-11</v>
      </c>
      <c r="F4892" s="14" t="str">
        <f aca="false">RAW_DATA!F4888</f>
        <v>2024-01-16</v>
      </c>
      <c r="G4892" s="2" t="str">
        <f aca="false">RAW_DATA!G4888</f>
        <v>Madhesh</v>
      </c>
      <c r="H4892" s="4" t="n">
        <f aca="false">RAW_DATA!H4888</f>
        <v>8468.91</v>
      </c>
      <c r="I4892" s="5" t="n">
        <f aca="false">RAW_DATA!I4888</f>
        <v>30</v>
      </c>
      <c r="J4892" s="2" t="str">
        <f aca="false">RAW_DATA!J4888</f>
        <v>No</v>
      </c>
      <c r="K4892" s="15" t="n">
        <f aca="false">IF(AND(F4892&lt;&gt;"",E4892&lt;&gt;""),DATEVALUE(F4892)-DATEVALUE(E4892),"")</f>
        <v>5</v>
      </c>
      <c r="L4892" s="4" t="n">
        <f aca="false">H4892*(1-I4892/100)</f>
        <v>5928.237</v>
      </c>
      <c r="M4892" s="4" t="n">
        <f aca="false">H4892*CALCULATIONS!$B$2</f>
        <v>5081.346</v>
      </c>
      <c r="N4892" s="4" t="n">
        <f aca="false">IF(J4892="Yes",H4892*CALCULATIONS!$B$3,0)</f>
        <v>0</v>
      </c>
      <c r="O4892" s="4" t="n">
        <f aca="false">L4892-M4892-N4892</f>
        <v>846.891</v>
      </c>
      <c r="P4892" s="16" t="n">
        <f aca="false">IF(L4892&gt;0,O4892/L4892,"")</f>
        <v>0.142857142857143</v>
      </c>
    </row>
    <row r="4893" customFormat="false" ht="15" hidden="false" customHeight="false" outlineLevel="0" collapsed="false">
      <c r="A4893" s="2" t="str">
        <f aca="false">RAW_DATA!A4889</f>
        <v>ORD-104888</v>
      </c>
      <c r="B4893" s="2" t="str">
        <f aca="false">RAW_DATA!B4889</f>
        <v>CUST-2587</v>
      </c>
      <c r="C4893" s="2" t="str">
        <f aca="false">RAW_DATA!C4889</f>
        <v>Women</v>
      </c>
      <c r="D4893" s="2" t="str">
        <f aca="false">RAW_DATA!D4889</f>
        <v>WOM-SUIT-001</v>
      </c>
      <c r="E4893" s="14" t="str">
        <f aca="false">RAW_DATA!E4889</f>
        <v>2024-11-28</v>
      </c>
      <c r="F4893" s="14" t="str">
        <f aca="false">RAW_DATA!F4889</f>
        <v>2024-12-08</v>
      </c>
      <c r="G4893" s="2" t="str">
        <f aca="false">RAW_DATA!G4889</f>
        <v>Karnali</v>
      </c>
      <c r="H4893" s="4" t="n">
        <f aca="false">RAW_DATA!H4889</f>
        <v>14399.81</v>
      </c>
      <c r="I4893" s="5" t="n">
        <f aca="false">RAW_DATA!I4889</f>
        <v>30</v>
      </c>
      <c r="J4893" s="2" t="str">
        <f aca="false">RAW_DATA!J4889</f>
        <v>No</v>
      </c>
      <c r="K4893" s="15" t="n">
        <f aca="false">IF(AND(F4893&lt;&gt;"",E4893&lt;&gt;""),DATEVALUE(F4893)-DATEVALUE(E4893),"")</f>
        <v>10</v>
      </c>
      <c r="L4893" s="4" t="n">
        <f aca="false">H4893*(1-I4893/100)</f>
        <v>10079.867</v>
      </c>
      <c r="M4893" s="4" t="n">
        <f aca="false">H4893*CALCULATIONS!$B$2</f>
        <v>8639.886</v>
      </c>
      <c r="N4893" s="4" t="n">
        <f aca="false">IF(J4893="Yes",H4893*CALCULATIONS!$B$3,0)</f>
        <v>0</v>
      </c>
      <c r="O4893" s="4" t="n">
        <f aca="false">L4893-M4893-N4893</f>
        <v>1439.981</v>
      </c>
      <c r="P4893" s="16" t="n">
        <f aca="false">IF(L4893&gt;0,O4893/L4893,"")</f>
        <v>0.142857142857143</v>
      </c>
    </row>
    <row r="4894" customFormat="false" ht="15" hidden="false" customHeight="false" outlineLevel="0" collapsed="false">
      <c r="A4894" s="2" t="str">
        <f aca="false">RAW_DATA!A4890</f>
        <v>ORD-104889</v>
      </c>
      <c r="B4894" s="2" t="str">
        <f aca="false">RAW_DATA!B4890</f>
        <v>CUST-1073</v>
      </c>
      <c r="C4894" s="2" t="str">
        <f aca="false">RAW_DATA!C4890</f>
        <v>Kids</v>
      </c>
      <c r="D4894" s="2" t="str">
        <f aca="false">RAW_DATA!D4890</f>
        <v>KID-ONESIE-001</v>
      </c>
      <c r="E4894" s="14" t="str">
        <f aca="false">RAW_DATA!E4890</f>
        <v>2024-03-01</v>
      </c>
      <c r="F4894" s="14" t="str">
        <f aca="false">RAW_DATA!F4890</f>
        <v>2024-03-09</v>
      </c>
      <c r="G4894" s="2" t="str">
        <f aca="false">RAW_DATA!G4890</f>
        <v>Sudurpashchim</v>
      </c>
      <c r="H4894" s="4" t="n">
        <f aca="false">RAW_DATA!H4890</f>
        <v>13387.29</v>
      </c>
      <c r="I4894" s="5" t="n">
        <f aca="false">RAW_DATA!I4890</f>
        <v>25</v>
      </c>
      <c r="J4894" s="2" t="str">
        <f aca="false">RAW_DATA!J4890</f>
        <v>No</v>
      </c>
      <c r="K4894" s="15" t="n">
        <f aca="false">IF(AND(F4894&lt;&gt;"",E4894&lt;&gt;""),DATEVALUE(F4894)-DATEVALUE(E4894),"")</f>
        <v>8</v>
      </c>
      <c r="L4894" s="4" t="n">
        <f aca="false">H4894*(1-I4894/100)</f>
        <v>10040.4675</v>
      </c>
      <c r="M4894" s="4" t="n">
        <f aca="false">H4894*CALCULATIONS!$B$2</f>
        <v>8032.374</v>
      </c>
      <c r="N4894" s="4" t="n">
        <f aca="false">IF(J4894="Yes",H4894*CALCULATIONS!$B$3,0)</f>
        <v>0</v>
      </c>
      <c r="O4894" s="4" t="n">
        <f aca="false">L4894-M4894-N4894</f>
        <v>2008.0935</v>
      </c>
      <c r="P4894" s="16" t="n">
        <f aca="false">IF(L4894&gt;0,O4894/L4894,"")</f>
        <v>0.2</v>
      </c>
    </row>
    <row r="4895" customFormat="false" ht="15" hidden="false" customHeight="false" outlineLevel="0" collapsed="false">
      <c r="A4895" s="2" t="str">
        <f aca="false">RAW_DATA!A4891</f>
        <v>ORD-104890</v>
      </c>
      <c r="B4895" s="2" t="str">
        <f aca="false">RAW_DATA!B4891</f>
        <v>CUST-4791</v>
      </c>
      <c r="C4895" s="2" t="str">
        <f aca="false">RAW_DATA!C4891</f>
        <v>Women</v>
      </c>
      <c r="D4895" s="2" t="str">
        <f aca="false">RAW_DATA!D4891</f>
        <v>WOM-BLOUSE-001</v>
      </c>
      <c r="E4895" s="14" t="str">
        <f aca="false">RAW_DATA!E4891</f>
        <v>2024-05-03</v>
      </c>
      <c r="F4895" s="14" t="str">
        <f aca="false">RAW_DATA!F4891</f>
        <v>2024-05-13</v>
      </c>
      <c r="G4895" s="2" t="str">
        <f aca="false">RAW_DATA!G4891</f>
        <v>Gandaki</v>
      </c>
      <c r="H4895" s="4" t="n">
        <f aca="false">RAW_DATA!H4891</f>
        <v>4664.35</v>
      </c>
      <c r="I4895" s="5" t="n">
        <f aca="false">RAW_DATA!I4891</f>
        <v>20</v>
      </c>
      <c r="J4895" s="2" t="str">
        <f aca="false">RAW_DATA!J4891</f>
        <v>No</v>
      </c>
      <c r="K4895" s="15" t="n">
        <f aca="false">IF(AND(F4895&lt;&gt;"",E4895&lt;&gt;""),DATEVALUE(F4895)-DATEVALUE(E4895),"")</f>
        <v>10</v>
      </c>
      <c r="L4895" s="4" t="n">
        <f aca="false">H4895*(1-I4895/100)</f>
        <v>3731.48</v>
      </c>
      <c r="M4895" s="4" t="n">
        <f aca="false">H4895*CALCULATIONS!$B$2</f>
        <v>2798.61</v>
      </c>
      <c r="N4895" s="4" t="n">
        <f aca="false">IF(J4895="Yes",H4895*CALCULATIONS!$B$3,0)</f>
        <v>0</v>
      </c>
      <c r="O4895" s="4" t="n">
        <f aca="false">L4895-M4895-N4895</f>
        <v>932.87</v>
      </c>
      <c r="P4895" s="16" t="n">
        <f aca="false">IF(L4895&gt;0,O4895/L4895,"")</f>
        <v>0.25</v>
      </c>
    </row>
    <row r="4896" customFormat="false" ht="15" hidden="false" customHeight="false" outlineLevel="0" collapsed="false">
      <c r="A4896" s="2" t="str">
        <f aca="false">RAW_DATA!A4892</f>
        <v>ORD-104891</v>
      </c>
      <c r="B4896" s="2" t="str">
        <f aca="false">RAW_DATA!B4892</f>
        <v>CUST-1021</v>
      </c>
      <c r="C4896" s="2" t="str">
        <f aca="false">RAW_DATA!C4892</f>
        <v>Kids</v>
      </c>
      <c r="D4896" s="2" t="str">
        <f aca="false">RAW_DATA!D4892</f>
        <v>KID-TSHIRT-001</v>
      </c>
      <c r="E4896" s="14" t="str">
        <f aca="false">RAW_DATA!E4892</f>
        <v>2024-06-09</v>
      </c>
      <c r="F4896" s="14" t="str">
        <f aca="false">RAW_DATA!F4892</f>
        <v>2024-06-18</v>
      </c>
      <c r="G4896" s="2" t="str">
        <f aca="false">RAW_DATA!G4892</f>
        <v>Bagmati</v>
      </c>
      <c r="H4896" s="4" t="n">
        <f aca="false">RAW_DATA!H4892</f>
        <v>3764.6</v>
      </c>
      <c r="I4896" s="5" t="n">
        <f aca="false">RAW_DATA!I4892</f>
        <v>0</v>
      </c>
      <c r="J4896" s="2" t="str">
        <f aca="false">RAW_DATA!J4892</f>
        <v>No</v>
      </c>
      <c r="K4896" s="15" t="n">
        <f aca="false">IF(AND(F4896&lt;&gt;"",E4896&lt;&gt;""),DATEVALUE(F4896)-DATEVALUE(E4896),"")</f>
        <v>9</v>
      </c>
      <c r="L4896" s="4" t="n">
        <f aca="false">H4896*(1-I4896/100)</f>
        <v>3764.6</v>
      </c>
      <c r="M4896" s="4" t="n">
        <f aca="false">H4896*CALCULATIONS!$B$2</f>
        <v>2258.76</v>
      </c>
      <c r="N4896" s="4" t="n">
        <f aca="false">IF(J4896="Yes",H4896*CALCULATIONS!$B$3,0)</f>
        <v>0</v>
      </c>
      <c r="O4896" s="4" t="n">
        <f aca="false">L4896-M4896-N4896</f>
        <v>1505.84</v>
      </c>
      <c r="P4896" s="16" t="n">
        <f aca="false">IF(L4896&gt;0,O4896/L4896,"")</f>
        <v>0.4</v>
      </c>
    </row>
    <row r="4897" customFormat="false" ht="15" hidden="false" customHeight="false" outlineLevel="0" collapsed="false">
      <c r="A4897" s="2" t="str">
        <f aca="false">RAW_DATA!A4893</f>
        <v>ORD-104892</v>
      </c>
      <c r="B4897" s="2" t="str">
        <f aca="false">RAW_DATA!B4893</f>
        <v>CUST-5013</v>
      </c>
      <c r="C4897" s="2" t="str">
        <f aca="false">RAW_DATA!C4893</f>
        <v>Women</v>
      </c>
      <c r="D4897" s="2" t="str">
        <f aca="false">RAW_DATA!D4893</f>
        <v>WOM-SCARF-001</v>
      </c>
      <c r="E4897" s="14" t="str">
        <f aca="false">RAW_DATA!E4893</f>
        <v>2024-01-20</v>
      </c>
      <c r="F4897" s="14" t="str">
        <f aca="false">RAW_DATA!F4893</f>
        <v>2024-01-25</v>
      </c>
      <c r="G4897" s="2" t="str">
        <f aca="false">RAW_DATA!G4893</f>
        <v>Lumbini</v>
      </c>
      <c r="H4897" s="4" t="n">
        <f aca="false">RAW_DATA!H4893</f>
        <v>7699.24</v>
      </c>
      <c r="I4897" s="5" t="n">
        <f aca="false">RAW_DATA!I4893</f>
        <v>25</v>
      </c>
      <c r="J4897" s="2" t="str">
        <f aca="false">RAW_DATA!J4893</f>
        <v>No</v>
      </c>
      <c r="K4897" s="15" t="n">
        <f aca="false">IF(AND(F4897&lt;&gt;"",E4897&lt;&gt;""),DATEVALUE(F4897)-DATEVALUE(E4897),"")</f>
        <v>5</v>
      </c>
      <c r="L4897" s="4" t="n">
        <f aca="false">H4897*(1-I4897/100)</f>
        <v>5774.43</v>
      </c>
      <c r="M4897" s="4" t="n">
        <f aca="false">H4897*CALCULATIONS!$B$2</f>
        <v>4619.544</v>
      </c>
      <c r="N4897" s="4" t="n">
        <f aca="false">IF(J4897="Yes",H4897*CALCULATIONS!$B$3,0)</f>
        <v>0</v>
      </c>
      <c r="O4897" s="4" t="n">
        <f aca="false">L4897-M4897-N4897</f>
        <v>1154.886</v>
      </c>
      <c r="P4897" s="16" t="n">
        <f aca="false">IF(L4897&gt;0,O4897/L4897,"")</f>
        <v>0.2</v>
      </c>
    </row>
    <row r="4898" customFormat="false" ht="15" hidden="false" customHeight="false" outlineLevel="0" collapsed="false">
      <c r="A4898" s="2" t="str">
        <f aca="false">RAW_DATA!A4894</f>
        <v>ORD-104893</v>
      </c>
      <c r="B4898" s="2" t="str">
        <f aca="false">RAW_DATA!B4894</f>
        <v>CUST-6159</v>
      </c>
      <c r="C4898" s="2" t="str">
        <f aca="false">RAW_DATA!C4894</f>
        <v>Women</v>
      </c>
      <c r="D4898" s="2" t="str">
        <f aca="false">RAW_DATA!D4894</f>
        <v>WOM-SCARF-001</v>
      </c>
      <c r="E4898" s="14" t="str">
        <f aca="false">RAW_DATA!E4894</f>
        <v>2024-11-08</v>
      </c>
      <c r="F4898" s="14" t="str">
        <f aca="false">RAW_DATA!F4894</f>
        <v>2024-11-22</v>
      </c>
      <c r="G4898" s="2" t="str">
        <f aca="false">RAW_DATA!G4894</f>
        <v>Lumbini</v>
      </c>
      <c r="H4898" s="4" t="n">
        <f aca="false">RAW_DATA!H4894</f>
        <v>4598.47</v>
      </c>
      <c r="I4898" s="5" t="n">
        <f aca="false">RAW_DATA!I4894</f>
        <v>10</v>
      </c>
      <c r="J4898" s="2" t="str">
        <f aca="false">RAW_DATA!J4894</f>
        <v>No</v>
      </c>
      <c r="K4898" s="15" t="n">
        <f aca="false">IF(AND(F4898&lt;&gt;"",E4898&lt;&gt;""),DATEVALUE(F4898)-DATEVALUE(E4898),"")</f>
        <v>14</v>
      </c>
      <c r="L4898" s="4" t="n">
        <f aca="false">H4898*(1-I4898/100)</f>
        <v>4138.623</v>
      </c>
      <c r="M4898" s="4" t="n">
        <f aca="false">H4898*CALCULATIONS!$B$2</f>
        <v>2759.082</v>
      </c>
      <c r="N4898" s="4" t="n">
        <f aca="false">IF(J4898="Yes",H4898*CALCULATIONS!$B$3,0)</f>
        <v>0</v>
      </c>
      <c r="O4898" s="4" t="n">
        <f aca="false">L4898-M4898-N4898</f>
        <v>1379.541</v>
      </c>
      <c r="P4898" s="16" t="n">
        <f aca="false">IF(L4898&gt;0,O4898/L4898,"")</f>
        <v>0.333333333333333</v>
      </c>
    </row>
    <row r="4899" customFormat="false" ht="15" hidden="false" customHeight="false" outlineLevel="0" collapsed="false">
      <c r="A4899" s="2" t="str">
        <f aca="false">RAW_DATA!A4895</f>
        <v>ORD-104894</v>
      </c>
      <c r="B4899" s="2" t="str">
        <f aca="false">RAW_DATA!B4895</f>
        <v>CUST-3618</v>
      </c>
      <c r="C4899" s="2" t="str">
        <f aca="false">RAW_DATA!C4895</f>
        <v>Women</v>
      </c>
      <c r="D4899" s="2" t="str">
        <f aca="false">RAW_DATA!D4895</f>
        <v>WOM-TOP-001</v>
      </c>
      <c r="E4899" s="14" t="str">
        <f aca="false">RAW_DATA!E4895</f>
        <v>2024-09-07</v>
      </c>
      <c r="F4899" s="14" t="str">
        <f aca="false">RAW_DATA!F4895</f>
        <v>2024-09-14</v>
      </c>
      <c r="G4899" s="2" t="str">
        <f aca="false">RAW_DATA!G4895</f>
        <v>Bagmati</v>
      </c>
      <c r="H4899" s="4" t="n">
        <f aca="false">RAW_DATA!H4895</f>
        <v>713.96</v>
      </c>
      <c r="I4899" s="5" t="n">
        <f aca="false">RAW_DATA!I4895</f>
        <v>15</v>
      </c>
      <c r="J4899" s="2" t="str">
        <f aca="false">RAW_DATA!J4895</f>
        <v>No</v>
      </c>
      <c r="K4899" s="15" t="n">
        <f aca="false">IF(AND(F4899&lt;&gt;"",E4899&lt;&gt;""),DATEVALUE(F4899)-DATEVALUE(E4899),"")</f>
        <v>7</v>
      </c>
      <c r="L4899" s="4" t="n">
        <f aca="false">H4899*(1-I4899/100)</f>
        <v>606.866</v>
      </c>
      <c r="M4899" s="4" t="n">
        <f aca="false">H4899*CALCULATIONS!$B$2</f>
        <v>428.376</v>
      </c>
      <c r="N4899" s="4" t="n">
        <f aca="false">IF(J4899="Yes",H4899*CALCULATIONS!$B$3,0)</f>
        <v>0</v>
      </c>
      <c r="O4899" s="4" t="n">
        <f aca="false">L4899-M4899-N4899</f>
        <v>178.49</v>
      </c>
      <c r="P4899" s="16" t="n">
        <f aca="false">IF(L4899&gt;0,O4899/L4899,"")</f>
        <v>0.294117647058824</v>
      </c>
    </row>
    <row r="4900" customFormat="false" ht="15" hidden="false" customHeight="false" outlineLevel="0" collapsed="false">
      <c r="A4900" s="2" t="str">
        <f aca="false">RAW_DATA!A4896</f>
        <v>ORD-104895</v>
      </c>
      <c r="B4900" s="2" t="str">
        <f aca="false">RAW_DATA!B4896</f>
        <v>CUST-6253</v>
      </c>
      <c r="C4900" s="2" t="str">
        <f aca="false">RAW_DATA!C4896</f>
        <v>Kids</v>
      </c>
      <c r="D4900" s="2" t="str">
        <f aca="false">RAW_DATA!D4896</f>
        <v>KID-SHORTS-001</v>
      </c>
      <c r="E4900" s="14" t="str">
        <f aca="false">RAW_DATA!E4896</f>
        <v>2024-01-03</v>
      </c>
      <c r="F4900" s="14" t="str">
        <f aca="false">RAW_DATA!F4896</f>
        <v>2024-01-10</v>
      </c>
      <c r="G4900" s="2" t="str">
        <f aca="false">RAW_DATA!G4896</f>
        <v>Bagmati</v>
      </c>
      <c r="H4900" s="4" t="n">
        <f aca="false">RAW_DATA!H4896</f>
        <v>14967.92</v>
      </c>
      <c r="I4900" s="5" t="n">
        <f aca="false">RAW_DATA!I4896</f>
        <v>0</v>
      </c>
      <c r="J4900" s="2" t="str">
        <f aca="false">RAW_DATA!J4896</f>
        <v>No</v>
      </c>
      <c r="K4900" s="15" t="n">
        <f aca="false">IF(AND(F4900&lt;&gt;"",E4900&lt;&gt;""),DATEVALUE(F4900)-DATEVALUE(E4900),"")</f>
        <v>7</v>
      </c>
      <c r="L4900" s="4" t="n">
        <f aca="false">H4900*(1-I4900/100)</f>
        <v>14967.92</v>
      </c>
      <c r="M4900" s="4" t="n">
        <f aca="false">H4900*CALCULATIONS!$B$2</f>
        <v>8980.752</v>
      </c>
      <c r="N4900" s="4" t="n">
        <f aca="false">IF(J4900="Yes",H4900*CALCULATIONS!$B$3,0)</f>
        <v>0</v>
      </c>
      <c r="O4900" s="4" t="n">
        <f aca="false">L4900-M4900-N4900</f>
        <v>5987.168</v>
      </c>
      <c r="P4900" s="16" t="n">
        <f aca="false">IF(L4900&gt;0,O4900/L4900,"")</f>
        <v>0.4</v>
      </c>
    </row>
    <row r="4901" customFormat="false" ht="15" hidden="false" customHeight="false" outlineLevel="0" collapsed="false">
      <c r="A4901" s="2" t="str">
        <f aca="false">RAW_DATA!A4897</f>
        <v>ORD-104896</v>
      </c>
      <c r="B4901" s="2" t="str">
        <f aca="false">RAW_DATA!B4897</f>
        <v>CUST-9043</v>
      </c>
      <c r="C4901" s="2" t="str">
        <f aca="false">RAW_DATA!C4897</f>
        <v>Kids</v>
      </c>
      <c r="D4901" s="2" t="str">
        <f aca="false">RAW_DATA!D4897</f>
        <v>KID-TSHIRT-001</v>
      </c>
      <c r="E4901" s="14" t="str">
        <f aca="false">RAW_DATA!E4897</f>
        <v>2024-10-06</v>
      </c>
      <c r="F4901" s="14" t="str">
        <f aca="false">RAW_DATA!F4897</f>
        <v>2024-10-18</v>
      </c>
      <c r="G4901" s="2" t="str">
        <f aca="false">RAW_DATA!G4897</f>
        <v>Karnali</v>
      </c>
      <c r="H4901" s="4" t="n">
        <f aca="false">RAW_DATA!H4897</f>
        <v>13477.84</v>
      </c>
      <c r="I4901" s="5" t="n">
        <f aca="false">RAW_DATA!I4897</f>
        <v>0</v>
      </c>
      <c r="J4901" s="2" t="str">
        <f aca="false">RAW_DATA!J4897</f>
        <v>No</v>
      </c>
      <c r="K4901" s="15" t="n">
        <f aca="false">IF(AND(F4901&lt;&gt;"",E4901&lt;&gt;""),DATEVALUE(F4901)-DATEVALUE(E4901),"")</f>
        <v>12</v>
      </c>
      <c r="L4901" s="4" t="n">
        <f aca="false">H4901*(1-I4901/100)</f>
        <v>13477.84</v>
      </c>
      <c r="M4901" s="4" t="n">
        <f aca="false">H4901*CALCULATIONS!$B$2</f>
        <v>8086.704</v>
      </c>
      <c r="N4901" s="4" t="n">
        <f aca="false">IF(J4901="Yes",H4901*CALCULATIONS!$B$3,0)</f>
        <v>0</v>
      </c>
      <c r="O4901" s="4" t="n">
        <f aca="false">L4901-M4901-N4901</f>
        <v>5391.136</v>
      </c>
      <c r="P4901" s="16" t="n">
        <f aca="false">IF(L4901&gt;0,O4901/L4901,"")</f>
        <v>0.4</v>
      </c>
    </row>
    <row r="4902" customFormat="false" ht="15" hidden="false" customHeight="false" outlineLevel="0" collapsed="false">
      <c r="A4902" s="2" t="str">
        <f aca="false">RAW_DATA!A4898</f>
        <v>ORD-104897</v>
      </c>
      <c r="B4902" s="2" t="str">
        <f aca="false">RAW_DATA!B4898</f>
        <v>CUST-6037</v>
      </c>
      <c r="C4902" s="2" t="str">
        <f aca="false">RAW_DATA!C4898</f>
        <v>Men</v>
      </c>
      <c r="D4902" s="2" t="str">
        <f aca="false">RAW_DATA!D4898</f>
        <v>MEN-TSHIRT-001</v>
      </c>
      <c r="E4902" s="14" t="str">
        <f aca="false">RAW_DATA!E4898</f>
        <v>2024-01-01</v>
      </c>
      <c r="F4902" s="14" t="str">
        <f aca="false">RAW_DATA!F4898</f>
        <v>2024-01-07</v>
      </c>
      <c r="G4902" s="2" t="str">
        <f aca="false">RAW_DATA!G4898</f>
        <v>Bagmati</v>
      </c>
      <c r="H4902" s="4" t="n">
        <f aca="false">RAW_DATA!H4898</f>
        <v>7865.17</v>
      </c>
      <c r="I4902" s="5" t="n">
        <f aca="false">RAW_DATA!I4898</f>
        <v>20</v>
      </c>
      <c r="J4902" s="2" t="str">
        <f aca="false">RAW_DATA!J4898</f>
        <v>Yes</v>
      </c>
      <c r="K4902" s="15" t="n">
        <f aca="false">IF(AND(F4902&lt;&gt;"",E4902&lt;&gt;""),DATEVALUE(F4902)-DATEVALUE(E4902),"")</f>
        <v>6</v>
      </c>
      <c r="L4902" s="4" t="n">
        <f aca="false">H4902*(1-I4902/100)</f>
        <v>6292.136</v>
      </c>
      <c r="M4902" s="4" t="n">
        <f aca="false">H4902*CALCULATIONS!$B$2</f>
        <v>4719.102</v>
      </c>
      <c r="N4902" s="4" t="n">
        <f aca="false">IF(J4902="Yes",H4902*CALCULATIONS!$B$3,0)</f>
        <v>1573.034</v>
      </c>
      <c r="O4902" s="4" t="n">
        <f aca="false">L4902-M4902-N4902</f>
        <v>0</v>
      </c>
      <c r="P4902" s="16" t="n">
        <f aca="false">IF(L4902&gt;0,O4902/L4902,"")</f>
        <v>0</v>
      </c>
    </row>
    <row r="4903" customFormat="false" ht="15" hidden="false" customHeight="false" outlineLevel="0" collapsed="false">
      <c r="A4903" s="2" t="str">
        <f aca="false">RAW_DATA!A4899</f>
        <v>ORD-104898</v>
      </c>
      <c r="B4903" s="2" t="str">
        <f aca="false">RAW_DATA!B4899</f>
        <v>CUST-4665</v>
      </c>
      <c r="C4903" s="2" t="str">
        <f aca="false">RAW_DATA!C4899</f>
        <v>Men</v>
      </c>
      <c r="D4903" s="2" t="str">
        <f aca="false">RAW_DATA!D4899</f>
        <v>MEN-JEANS-001</v>
      </c>
      <c r="E4903" s="14" t="str">
        <f aca="false">RAW_DATA!E4899</f>
        <v>2024-01-02</v>
      </c>
      <c r="F4903" s="14" t="str">
        <f aca="false">RAW_DATA!F4899</f>
        <v>2024-01-07</v>
      </c>
      <c r="G4903" s="2" t="str">
        <f aca="false">RAW_DATA!G4899</f>
        <v>Gandaki</v>
      </c>
      <c r="H4903" s="4" t="n">
        <f aca="false">RAW_DATA!H4899</f>
        <v>5219.79</v>
      </c>
      <c r="I4903" s="5" t="n">
        <f aca="false">RAW_DATA!I4899</f>
        <v>20</v>
      </c>
      <c r="J4903" s="2" t="str">
        <f aca="false">RAW_DATA!J4899</f>
        <v>No</v>
      </c>
      <c r="K4903" s="15" t="n">
        <f aca="false">IF(AND(F4903&lt;&gt;"",E4903&lt;&gt;""),DATEVALUE(F4903)-DATEVALUE(E4903),"")</f>
        <v>5</v>
      </c>
      <c r="L4903" s="4" t="n">
        <f aca="false">H4903*(1-I4903/100)</f>
        <v>4175.832</v>
      </c>
      <c r="M4903" s="4" t="n">
        <f aca="false">H4903*CALCULATIONS!$B$2</f>
        <v>3131.874</v>
      </c>
      <c r="N4903" s="4" t="n">
        <f aca="false">IF(J4903="Yes",H4903*CALCULATIONS!$B$3,0)</f>
        <v>0</v>
      </c>
      <c r="O4903" s="4" t="n">
        <f aca="false">L4903-M4903-N4903</f>
        <v>1043.958</v>
      </c>
      <c r="P4903" s="16" t="n">
        <f aca="false">IF(L4903&gt;0,O4903/L4903,"")</f>
        <v>0.25</v>
      </c>
    </row>
    <row r="4904" customFormat="false" ht="15" hidden="false" customHeight="false" outlineLevel="0" collapsed="false">
      <c r="A4904" s="2" t="str">
        <f aca="false">RAW_DATA!A4900</f>
        <v>ORD-104899</v>
      </c>
      <c r="B4904" s="2" t="str">
        <f aca="false">RAW_DATA!B4900</f>
        <v>CUST-2918</v>
      </c>
      <c r="C4904" s="2" t="str">
        <f aca="false">RAW_DATA!C4900</f>
        <v>Men</v>
      </c>
      <c r="D4904" s="2" t="str">
        <f aca="false">RAW_DATA!D4900</f>
        <v>MEN-SUIT-001</v>
      </c>
      <c r="E4904" s="14" t="str">
        <f aca="false">RAW_DATA!E4900</f>
        <v>2024-06-12</v>
      </c>
      <c r="F4904" s="14" t="str">
        <f aca="false">RAW_DATA!F4900</f>
        <v>2024-06-21</v>
      </c>
      <c r="G4904" s="2" t="str">
        <f aca="false">RAW_DATA!G4900</f>
        <v>Lumbini</v>
      </c>
      <c r="H4904" s="4" t="n">
        <f aca="false">RAW_DATA!H4900</f>
        <v>5730.56</v>
      </c>
      <c r="I4904" s="5" t="n">
        <f aca="false">RAW_DATA!I4900</f>
        <v>20</v>
      </c>
      <c r="J4904" s="2" t="str">
        <f aca="false">RAW_DATA!J4900</f>
        <v>No</v>
      </c>
      <c r="K4904" s="15" t="n">
        <f aca="false">IF(AND(F4904&lt;&gt;"",E4904&lt;&gt;""),DATEVALUE(F4904)-DATEVALUE(E4904),"")</f>
        <v>9</v>
      </c>
      <c r="L4904" s="4" t="n">
        <f aca="false">H4904*(1-I4904/100)</f>
        <v>4584.448</v>
      </c>
      <c r="M4904" s="4" t="n">
        <f aca="false">H4904*CALCULATIONS!$B$2</f>
        <v>3438.336</v>
      </c>
      <c r="N4904" s="4" t="n">
        <f aca="false">IF(J4904="Yes",H4904*CALCULATIONS!$B$3,0)</f>
        <v>0</v>
      </c>
      <c r="O4904" s="4" t="n">
        <f aca="false">L4904-M4904-N4904</f>
        <v>1146.112</v>
      </c>
      <c r="P4904" s="16" t="n">
        <f aca="false">IF(L4904&gt;0,O4904/L4904,"")</f>
        <v>0.25</v>
      </c>
    </row>
    <row r="4905" customFormat="false" ht="15" hidden="false" customHeight="false" outlineLevel="0" collapsed="false">
      <c r="A4905" s="2" t="str">
        <f aca="false">RAW_DATA!A4901</f>
        <v>ORD-104900</v>
      </c>
      <c r="B4905" s="2" t="str">
        <f aca="false">RAW_DATA!B4901</f>
        <v>CUST-6661</v>
      </c>
      <c r="C4905" s="2" t="str">
        <f aca="false">RAW_DATA!C4901</f>
        <v>Men</v>
      </c>
      <c r="D4905" s="2" t="str">
        <f aca="false">RAW_DATA!D4901</f>
        <v>MEN-JEANS-001</v>
      </c>
      <c r="E4905" s="14" t="str">
        <f aca="false">RAW_DATA!E4901</f>
        <v>2024-08-12</v>
      </c>
      <c r="F4905" s="14" t="str">
        <f aca="false">RAW_DATA!F4901</f>
        <v>2024-08-18</v>
      </c>
      <c r="G4905" s="2" t="str">
        <f aca="false">RAW_DATA!G4901</f>
        <v>Bagmati</v>
      </c>
      <c r="H4905" s="4" t="n">
        <f aca="false">RAW_DATA!H4901</f>
        <v>1832.13</v>
      </c>
      <c r="I4905" s="5" t="n">
        <f aca="false">RAW_DATA!I4901</f>
        <v>0</v>
      </c>
      <c r="J4905" s="2" t="str">
        <f aca="false">RAW_DATA!J4901</f>
        <v>No</v>
      </c>
      <c r="K4905" s="15" t="n">
        <f aca="false">IF(AND(F4905&lt;&gt;"",E4905&lt;&gt;""),DATEVALUE(F4905)-DATEVALUE(E4905),"")</f>
        <v>6</v>
      </c>
      <c r="L4905" s="4" t="n">
        <f aca="false">H4905*(1-I4905/100)</f>
        <v>1832.13</v>
      </c>
      <c r="M4905" s="4" t="n">
        <f aca="false">H4905*CALCULATIONS!$B$2</f>
        <v>1099.278</v>
      </c>
      <c r="N4905" s="4" t="n">
        <f aca="false">IF(J4905="Yes",H4905*CALCULATIONS!$B$3,0)</f>
        <v>0</v>
      </c>
      <c r="O4905" s="4" t="n">
        <f aca="false">L4905-M4905-N4905</f>
        <v>732.852</v>
      </c>
      <c r="P4905" s="16" t="n">
        <f aca="false">IF(L4905&gt;0,O4905/L4905,"")</f>
        <v>0.4</v>
      </c>
    </row>
    <row r="4906" customFormat="false" ht="15" hidden="false" customHeight="false" outlineLevel="0" collapsed="false">
      <c r="A4906" s="2" t="str">
        <f aca="false">RAW_DATA!A4902</f>
        <v>ORD-104901</v>
      </c>
      <c r="B4906" s="2" t="str">
        <f aca="false">RAW_DATA!B4902</f>
        <v>CUST-5378</v>
      </c>
      <c r="C4906" s="2" t="str">
        <f aca="false">RAW_DATA!C4902</f>
        <v>Men</v>
      </c>
      <c r="D4906" s="2" t="str">
        <f aca="false">RAW_DATA!D4902</f>
        <v>MEN-SUIT-001</v>
      </c>
      <c r="E4906" s="14" t="str">
        <f aca="false">RAW_DATA!E4902</f>
        <v>2024-12-20</v>
      </c>
      <c r="F4906" s="14" t="str">
        <f aca="false">RAW_DATA!F4902</f>
        <v>2024-12-22</v>
      </c>
      <c r="G4906" s="2" t="str">
        <f aca="false">RAW_DATA!G4902</f>
        <v>Bagmati</v>
      </c>
      <c r="H4906" s="4" t="n">
        <f aca="false">RAW_DATA!H4902</f>
        <v>9524.25</v>
      </c>
      <c r="I4906" s="5" t="n">
        <f aca="false">RAW_DATA!I4902</f>
        <v>30</v>
      </c>
      <c r="J4906" s="2" t="str">
        <f aca="false">RAW_DATA!J4902</f>
        <v>No</v>
      </c>
      <c r="K4906" s="15" t="n">
        <f aca="false">IF(AND(F4906&lt;&gt;"",E4906&lt;&gt;""),DATEVALUE(F4906)-DATEVALUE(E4906),"")</f>
        <v>2</v>
      </c>
      <c r="L4906" s="4" t="n">
        <f aca="false">H4906*(1-I4906/100)</f>
        <v>6666.975</v>
      </c>
      <c r="M4906" s="4" t="n">
        <f aca="false">H4906*CALCULATIONS!$B$2</f>
        <v>5714.55</v>
      </c>
      <c r="N4906" s="4" t="n">
        <f aca="false">IF(J4906="Yes",H4906*CALCULATIONS!$B$3,0)</f>
        <v>0</v>
      </c>
      <c r="O4906" s="4" t="n">
        <f aca="false">L4906-M4906-N4906</f>
        <v>952.424999999999</v>
      </c>
      <c r="P4906" s="16" t="n">
        <f aca="false">IF(L4906&gt;0,O4906/L4906,"")</f>
        <v>0.142857142857143</v>
      </c>
    </row>
    <row r="4907" customFormat="false" ht="15" hidden="false" customHeight="false" outlineLevel="0" collapsed="false">
      <c r="A4907" s="2" t="str">
        <f aca="false">RAW_DATA!A4903</f>
        <v>ORD-104902</v>
      </c>
      <c r="B4907" s="2" t="str">
        <f aca="false">RAW_DATA!B4903</f>
        <v>CUST-1053</v>
      </c>
      <c r="C4907" s="2" t="str">
        <f aca="false">RAW_DATA!C4903</f>
        <v>Men</v>
      </c>
      <c r="D4907" s="2" t="str">
        <f aca="false">RAW_DATA!D4903</f>
        <v>MEN-SHIRT-001</v>
      </c>
      <c r="E4907" s="14" t="str">
        <f aca="false">RAW_DATA!E4903</f>
        <v>2024-02-22</v>
      </c>
      <c r="F4907" s="14" t="str">
        <f aca="false">RAW_DATA!F4903</f>
        <v>2024-02-24</v>
      </c>
      <c r="G4907" s="2" t="str">
        <f aca="false">RAW_DATA!G4903</f>
        <v>Madhesh</v>
      </c>
      <c r="H4907" s="4" t="n">
        <f aca="false">RAW_DATA!H4903</f>
        <v>12414.91</v>
      </c>
      <c r="I4907" s="5" t="n">
        <f aca="false">RAW_DATA!I4903</f>
        <v>0</v>
      </c>
      <c r="J4907" s="2" t="str">
        <f aca="false">RAW_DATA!J4903</f>
        <v>No</v>
      </c>
      <c r="K4907" s="15" t="n">
        <f aca="false">IF(AND(F4907&lt;&gt;"",E4907&lt;&gt;""),DATEVALUE(F4907)-DATEVALUE(E4907),"")</f>
        <v>2</v>
      </c>
      <c r="L4907" s="4" t="n">
        <f aca="false">H4907*(1-I4907/100)</f>
        <v>12414.91</v>
      </c>
      <c r="M4907" s="4" t="n">
        <f aca="false">H4907*CALCULATIONS!$B$2</f>
        <v>7448.946</v>
      </c>
      <c r="N4907" s="4" t="n">
        <f aca="false">IF(J4907="Yes",H4907*CALCULATIONS!$B$3,0)</f>
        <v>0</v>
      </c>
      <c r="O4907" s="4" t="n">
        <f aca="false">L4907-M4907-N4907</f>
        <v>4965.964</v>
      </c>
      <c r="P4907" s="16" t="n">
        <f aca="false">IF(L4907&gt;0,O4907/L4907,"")</f>
        <v>0.4</v>
      </c>
    </row>
    <row r="4908" customFormat="false" ht="15" hidden="false" customHeight="false" outlineLevel="0" collapsed="false">
      <c r="A4908" s="2" t="str">
        <f aca="false">RAW_DATA!A4904</f>
        <v>ORD-104903</v>
      </c>
      <c r="B4908" s="2" t="str">
        <f aca="false">RAW_DATA!B4904</f>
        <v>CUST-4487</v>
      </c>
      <c r="C4908" s="2" t="str">
        <f aca="false">RAW_DATA!C4904</f>
        <v>Women</v>
      </c>
      <c r="D4908" s="2" t="str">
        <f aca="false">RAW_DATA!D4904</f>
        <v>WOM-KURTA-001</v>
      </c>
      <c r="E4908" s="14" t="str">
        <f aca="false">RAW_DATA!E4904</f>
        <v>2024-02-04</v>
      </c>
      <c r="F4908" s="14" t="str">
        <f aca="false">RAW_DATA!F4904</f>
        <v>2024-02-08</v>
      </c>
      <c r="G4908" s="2" t="str">
        <f aca="false">RAW_DATA!G4904</f>
        <v>Sudurpashchim</v>
      </c>
      <c r="H4908" s="4" t="n">
        <f aca="false">RAW_DATA!H4904</f>
        <v>14672.53</v>
      </c>
      <c r="I4908" s="5" t="n">
        <f aca="false">RAW_DATA!I4904</f>
        <v>25</v>
      </c>
      <c r="J4908" s="2" t="str">
        <f aca="false">RAW_DATA!J4904</f>
        <v>No</v>
      </c>
      <c r="K4908" s="15" t="n">
        <f aca="false">IF(AND(F4908&lt;&gt;"",E4908&lt;&gt;""),DATEVALUE(F4908)-DATEVALUE(E4908),"")</f>
        <v>4</v>
      </c>
      <c r="L4908" s="4" t="n">
        <f aca="false">H4908*(1-I4908/100)</f>
        <v>11004.3975</v>
      </c>
      <c r="M4908" s="4" t="n">
        <f aca="false">H4908*CALCULATIONS!$B$2</f>
        <v>8803.518</v>
      </c>
      <c r="N4908" s="4" t="n">
        <f aca="false">IF(J4908="Yes",H4908*CALCULATIONS!$B$3,0)</f>
        <v>0</v>
      </c>
      <c r="O4908" s="4" t="n">
        <f aca="false">L4908-M4908-N4908</f>
        <v>2200.8795</v>
      </c>
      <c r="P4908" s="16" t="n">
        <f aca="false">IF(L4908&gt;0,O4908/L4908,"")</f>
        <v>0.2</v>
      </c>
    </row>
    <row r="4909" customFormat="false" ht="15" hidden="false" customHeight="false" outlineLevel="0" collapsed="false">
      <c r="A4909" s="2" t="str">
        <f aca="false">RAW_DATA!A4905</f>
        <v>ORD-104904</v>
      </c>
      <c r="B4909" s="2" t="str">
        <f aca="false">RAW_DATA!B4905</f>
        <v>CUST-5345</v>
      </c>
      <c r="C4909" s="2" t="str">
        <f aca="false">RAW_DATA!C4905</f>
        <v>Men</v>
      </c>
      <c r="D4909" s="2" t="str">
        <f aca="false">RAW_DATA!D4905</f>
        <v>MEN-JEANS-001</v>
      </c>
      <c r="E4909" s="14" t="str">
        <f aca="false">RAW_DATA!E4905</f>
        <v>2024-07-14</v>
      </c>
      <c r="F4909" s="14" t="str">
        <f aca="false">RAW_DATA!F4905</f>
        <v>2024-07-20</v>
      </c>
      <c r="G4909" s="2" t="str">
        <f aca="false">RAW_DATA!G4905</f>
        <v>Madhesh</v>
      </c>
      <c r="H4909" s="4" t="n">
        <f aca="false">RAW_DATA!H4905</f>
        <v>9562.03</v>
      </c>
      <c r="I4909" s="5" t="n">
        <f aca="false">RAW_DATA!I4905</f>
        <v>25</v>
      </c>
      <c r="J4909" s="2" t="str">
        <f aca="false">RAW_DATA!J4905</f>
        <v>No</v>
      </c>
      <c r="K4909" s="15" t="n">
        <f aca="false">IF(AND(F4909&lt;&gt;"",E4909&lt;&gt;""),DATEVALUE(F4909)-DATEVALUE(E4909),"")</f>
        <v>6</v>
      </c>
      <c r="L4909" s="4" t="n">
        <f aca="false">H4909*(1-I4909/100)</f>
        <v>7171.5225</v>
      </c>
      <c r="M4909" s="4" t="n">
        <f aca="false">H4909*CALCULATIONS!$B$2</f>
        <v>5737.218</v>
      </c>
      <c r="N4909" s="4" t="n">
        <f aca="false">IF(J4909="Yes",H4909*CALCULATIONS!$B$3,0)</f>
        <v>0</v>
      </c>
      <c r="O4909" s="4" t="n">
        <f aca="false">L4909-M4909-N4909</f>
        <v>1434.3045</v>
      </c>
      <c r="P4909" s="16" t="n">
        <f aca="false">IF(L4909&gt;0,O4909/L4909,"")</f>
        <v>0.2</v>
      </c>
    </row>
    <row r="4910" customFormat="false" ht="15" hidden="false" customHeight="false" outlineLevel="0" collapsed="false">
      <c r="A4910" s="2" t="str">
        <f aca="false">RAW_DATA!A4906</f>
        <v>ORD-104905</v>
      </c>
      <c r="B4910" s="2" t="str">
        <f aca="false">RAW_DATA!B4906</f>
        <v>CUST-3919</v>
      </c>
      <c r="C4910" s="2" t="str">
        <f aca="false">RAW_DATA!C4906</f>
        <v>Women</v>
      </c>
      <c r="D4910" s="2" t="str">
        <f aca="false">RAW_DATA!D4906</f>
        <v>WOM-CARDIGAN-001</v>
      </c>
      <c r="E4910" s="14" t="str">
        <f aca="false">RAW_DATA!E4906</f>
        <v>2024-10-17</v>
      </c>
      <c r="F4910" s="14" t="str">
        <f aca="false">RAW_DATA!F4906</f>
        <v>2024-10-29</v>
      </c>
      <c r="G4910" s="2" t="str">
        <f aca="false">RAW_DATA!G4906</f>
        <v>Madhesh</v>
      </c>
      <c r="H4910" s="4" t="n">
        <f aca="false">RAW_DATA!H4906</f>
        <v>3444.44</v>
      </c>
      <c r="I4910" s="5" t="n">
        <f aca="false">RAW_DATA!I4906</f>
        <v>20</v>
      </c>
      <c r="J4910" s="2" t="str">
        <f aca="false">RAW_DATA!J4906</f>
        <v>No</v>
      </c>
      <c r="K4910" s="15" t="n">
        <f aca="false">IF(AND(F4910&lt;&gt;"",E4910&lt;&gt;""),DATEVALUE(F4910)-DATEVALUE(E4910),"")</f>
        <v>12</v>
      </c>
      <c r="L4910" s="4" t="n">
        <f aca="false">H4910*(1-I4910/100)</f>
        <v>2755.552</v>
      </c>
      <c r="M4910" s="4" t="n">
        <f aca="false">H4910*CALCULATIONS!$B$2</f>
        <v>2066.664</v>
      </c>
      <c r="N4910" s="4" t="n">
        <f aca="false">IF(J4910="Yes",H4910*CALCULATIONS!$B$3,0)</f>
        <v>0</v>
      </c>
      <c r="O4910" s="4" t="n">
        <f aca="false">L4910-M4910-N4910</f>
        <v>688.888</v>
      </c>
      <c r="P4910" s="16" t="n">
        <f aca="false">IF(L4910&gt;0,O4910/L4910,"")</f>
        <v>0.25</v>
      </c>
    </row>
    <row r="4911" customFormat="false" ht="15" hidden="false" customHeight="false" outlineLevel="0" collapsed="false">
      <c r="A4911" s="2" t="str">
        <f aca="false">RAW_DATA!A4907</f>
        <v>ORD-104906</v>
      </c>
      <c r="B4911" s="2" t="str">
        <f aca="false">RAW_DATA!B4907</f>
        <v>CUST-2326</v>
      </c>
      <c r="C4911" s="2" t="str">
        <f aca="false">RAW_DATA!C4907</f>
        <v>Kids</v>
      </c>
      <c r="D4911" s="2" t="str">
        <f aca="false">RAW_DATA!D4907</f>
        <v>KID-KURTA-001</v>
      </c>
      <c r="E4911" s="14" t="str">
        <f aca="false">RAW_DATA!E4907</f>
        <v>2024-04-11</v>
      </c>
      <c r="F4911" s="14" t="str">
        <f aca="false">RAW_DATA!F4907</f>
        <v>2024-04-16</v>
      </c>
      <c r="G4911" s="2" t="str">
        <f aca="false">RAW_DATA!G4907</f>
        <v>Bagmati</v>
      </c>
      <c r="H4911" s="4" t="n">
        <f aca="false">RAW_DATA!H4907</f>
        <v>5821.03</v>
      </c>
      <c r="I4911" s="5" t="n">
        <f aca="false">RAW_DATA!I4907</f>
        <v>0</v>
      </c>
      <c r="J4911" s="2" t="str">
        <f aca="false">RAW_DATA!J4907</f>
        <v>Yes</v>
      </c>
      <c r="K4911" s="15" t="n">
        <f aca="false">IF(AND(F4911&lt;&gt;"",E4911&lt;&gt;""),DATEVALUE(F4911)-DATEVALUE(E4911),"")</f>
        <v>5</v>
      </c>
      <c r="L4911" s="4" t="n">
        <f aca="false">H4911*(1-I4911/100)</f>
        <v>5821.03</v>
      </c>
      <c r="M4911" s="4" t="n">
        <f aca="false">H4911*CALCULATIONS!$B$2</f>
        <v>3492.618</v>
      </c>
      <c r="N4911" s="4" t="n">
        <f aca="false">IF(J4911="Yes",H4911*CALCULATIONS!$B$3,0)</f>
        <v>1164.206</v>
      </c>
      <c r="O4911" s="4" t="n">
        <f aca="false">L4911-M4911-N4911</f>
        <v>1164.206</v>
      </c>
      <c r="P4911" s="16" t="n">
        <f aca="false">IF(L4911&gt;0,O4911/L4911,"")</f>
        <v>0.2</v>
      </c>
    </row>
    <row r="4912" customFormat="false" ht="15" hidden="false" customHeight="false" outlineLevel="0" collapsed="false">
      <c r="A4912" s="2" t="str">
        <f aca="false">RAW_DATA!A4908</f>
        <v>ORD-104907</v>
      </c>
      <c r="B4912" s="2" t="str">
        <f aca="false">RAW_DATA!B4908</f>
        <v>CUST-6127</v>
      </c>
      <c r="C4912" s="2" t="str">
        <f aca="false">RAW_DATA!C4908</f>
        <v>Men</v>
      </c>
      <c r="D4912" s="2" t="str">
        <f aca="false">RAW_DATA!D4908</f>
        <v>MEN-SHIRT-002</v>
      </c>
      <c r="E4912" s="14" t="str">
        <f aca="false">RAW_DATA!E4908</f>
        <v>2024-06-01</v>
      </c>
      <c r="F4912" s="14" t="str">
        <f aca="false">RAW_DATA!F4908</f>
        <v>2024-06-08</v>
      </c>
      <c r="G4912" s="2" t="str">
        <f aca="false">RAW_DATA!G4908</f>
        <v>Bagmati</v>
      </c>
      <c r="H4912" s="4" t="n">
        <f aca="false">RAW_DATA!H4908</f>
        <v>9341.29</v>
      </c>
      <c r="I4912" s="5" t="n">
        <f aca="false">RAW_DATA!I4908</f>
        <v>5</v>
      </c>
      <c r="J4912" s="2" t="str">
        <f aca="false">RAW_DATA!J4908</f>
        <v>Yes</v>
      </c>
      <c r="K4912" s="15" t="n">
        <f aca="false">IF(AND(F4912&lt;&gt;"",E4912&lt;&gt;""),DATEVALUE(F4912)-DATEVALUE(E4912),"")</f>
        <v>7</v>
      </c>
      <c r="L4912" s="4" t="n">
        <f aca="false">H4912*(1-I4912/100)</f>
        <v>8874.2255</v>
      </c>
      <c r="M4912" s="4" t="n">
        <f aca="false">H4912*CALCULATIONS!$B$2</f>
        <v>5604.774</v>
      </c>
      <c r="N4912" s="4" t="n">
        <f aca="false">IF(J4912="Yes",H4912*CALCULATIONS!$B$3,0)</f>
        <v>1868.258</v>
      </c>
      <c r="O4912" s="4" t="n">
        <f aca="false">L4912-M4912-N4912</f>
        <v>1401.1935</v>
      </c>
      <c r="P4912" s="16" t="n">
        <f aca="false">IF(L4912&gt;0,O4912/L4912,"")</f>
        <v>0.157894736842105</v>
      </c>
    </row>
    <row r="4913" customFormat="false" ht="15" hidden="false" customHeight="false" outlineLevel="0" collapsed="false">
      <c r="A4913" s="2" t="str">
        <f aca="false">RAW_DATA!A4909</f>
        <v>ORD-104908</v>
      </c>
      <c r="B4913" s="2" t="str">
        <f aca="false">RAW_DATA!B4909</f>
        <v>CUST-4400</v>
      </c>
      <c r="C4913" s="2" t="str">
        <f aca="false">RAW_DATA!C4909</f>
        <v>Women</v>
      </c>
      <c r="D4913" s="2" t="str">
        <f aca="false">RAW_DATA!D4909</f>
        <v>WOM-SAREE-001</v>
      </c>
      <c r="E4913" s="14" t="str">
        <f aca="false">RAW_DATA!E4909</f>
        <v>2024-05-27</v>
      </c>
      <c r="F4913" s="14" t="str">
        <f aca="false">RAW_DATA!F4909</f>
        <v>2024-06-06</v>
      </c>
      <c r="G4913" s="2" t="str">
        <f aca="false">RAW_DATA!G4909</f>
        <v>Gandaki</v>
      </c>
      <c r="H4913" s="4" t="n">
        <f aca="false">RAW_DATA!H4909</f>
        <v>6145.88</v>
      </c>
      <c r="I4913" s="5" t="n">
        <f aca="false">RAW_DATA!I4909</f>
        <v>15</v>
      </c>
      <c r="J4913" s="2" t="str">
        <f aca="false">RAW_DATA!J4909</f>
        <v>No</v>
      </c>
      <c r="K4913" s="15" t="n">
        <f aca="false">IF(AND(F4913&lt;&gt;"",E4913&lt;&gt;""),DATEVALUE(F4913)-DATEVALUE(E4913),"")</f>
        <v>10</v>
      </c>
      <c r="L4913" s="4" t="n">
        <f aca="false">H4913*(1-I4913/100)</f>
        <v>5223.998</v>
      </c>
      <c r="M4913" s="4" t="n">
        <f aca="false">H4913*CALCULATIONS!$B$2</f>
        <v>3687.528</v>
      </c>
      <c r="N4913" s="4" t="n">
        <f aca="false">IF(J4913="Yes",H4913*CALCULATIONS!$B$3,0)</f>
        <v>0</v>
      </c>
      <c r="O4913" s="4" t="n">
        <f aca="false">L4913-M4913-N4913</f>
        <v>1536.47</v>
      </c>
      <c r="P4913" s="16" t="n">
        <f aca="false">IF(L4913&gt;0,O4913/L4913,"")</f>
        <v>0.294117647058824</v>
      </c>
    </row>
    <row r="4914" customFormat="false" ht="15" hidden="false" customHeight="false" outlineLevel="0" collapsed="false">
      <c r="A4914" s="2" t="str">
        <f aca="false">RAW_DATA!A4910</f>
        <v>ORD-104909</v>
      </c>
      <c r="B4914" s="2" t="str">
        <f aca="false">RAW_DATA!B4910</f>
        <v>CUST-5586</v>
      </c>
      <c r="C4914" s="2" t="str">
        <f aca="false">RAW_DATA!C4910</f>
        <v>Kids</v>
      </c>
      <c r="D4914" s="2" t="str">
        <f aca="false">RAW_DATA!D4910</f>
        <v>KID-UNIFORM-001</v>
      </c>
      <c r="E4914" s="14" t="str">
        <f aca="false">RAW_DATA!E4910</f>
        <v>2024-06-05</v>
      </c>
      <c r="F4914" s="14" t="str">
        <f aca="false">RAW_DATA!F4910</f>
        <v>2024-06-16</v>
      </c>
      <c r="G4914" s="2" t="str">
        <f aca="false">RAW_DATA!G4910</f>
        <v>Lumbini</v>
      </c>
      <c r="H4914" s="4" t="n">
        <f aca="false">RAW_DATA!H4910</f>
        <v>1718.55</v>
      </c>
      <c r="I4914" s="5" t="n">
        <f aca="false">RAW_DATA!I4910</f>
        <v>5</v>
      </c>
      <c r="J4914" s="2" t="str">
        <f aca="false">RAW_DATA!J4910</f>
        <v>No</v>
      </c>
      <c r="K4914" s="15" t="n">
        <f aca="false">IF(AND(F4914&lt;&gt;"",E4914&lt;&gt;""),DATEVALUE(F4914)-DATEVALUE(E4914),"")</f>
        <v>11</v>
      </c>
      <c r="L4914" s="4" t="n">
        <f aca="false">H4914*(1-I4914/100)</f>
        <v>1632.6225</v>
      </c>
      <c r="M4914" s="4" t="n">
        <f aca="false">H4914*CALCULATIONS!$B$2</f>
        <v>1031.13</v>
      </c>
      <c r="N4914" s="4" t="n">
        <f aca="false">IF(J4914="Yes",H4914*CALCULATIONS!$B$3,0)</f>
        <v>0</v>
      </c>
      <c r="O4914" s="4" t="n">
        <f aca="false">L4914-M4914-N4914</f>
        <v>601.4925</v>
      </c>
      <c r="P4914" s="16" t="n">
        <f aca="false">IF(L4914&gt;0,O4914/L4914,"")</f>
        <v>0.368421052631579</v>
      </c>
    </row>
    <row r="4915" customFormat="false" ht="15" hidden="false" customHeight="false" outlineLevel="0" collapsed="false">
      <c r="A4915" s="2" t="str">
        <f aca="false">RAW_DATA!A4911</f>
        <v>ORD-104910</v>
      </c>
      <c r="B4915" s="2" t="str">
        <f aca="false">RAW_DATA!B4911</f>
        <v>CUST-5809</v>
      </c>
      <c r="C4915" s="2" t="str">
        <f aca="false">RAW_DATA!C4911</f>
        <v>Men</v>
      </c>
      <c r="D4915" s="2" t="str">
        <f aca="false">RAW_DATA!D4911</f>
        <v>MEN-POLO-001</v>
      </c>
      <c r="E4915" s="14" t="str">
        <f aca="false">RAW_DATA!E4911</f>
        <v>2024-10-05</v>
      </c>
      <c r="F4915" s="14" t="str">
        <f aca="false">RAW_DATA!F4911</f>
        <v>2024-10-11</v>
      </c>
      <c r="G4915" s="2" t="str">
        <f aca="false">RAW_DATA!G4911</f>
        <v>Gandaki</v>
      </c>
      <c r="H4915" s="4" t="n">
        <f aca="false">RAW_DATA!H4911</f>
        <v>5838.32</v>
      </c>
      <c r="I4915" s="5" t="n">
        <f aca="false">RAW_DATA!I4911</f>
        <v>0</v>
      </c>
      <c r="J4915" s="2" t="str">
        <f aca="false">RAW_DATA!J4911</f>
        <v>No</v>
      </c>
      <c r="K4915" s="15" t="n">
        <f aca="false">IF(AND(F4915&lt;&gt;"",E4915&lt;&gt;""),DATEVALUE(F4915)-DATEVALUE(E4915),"")</f>
        <v>6</v>
      </c>
      <c r="L4915" s="4" t="n">
        <f aca="false">H4915*(1-I4915/100)</f>
        <v>5838.32</v>
      </c>
      <c r="M4915" s="4" t="n">
        <f aca="false">H4915*CALCULATIONS!$B$2</f>
        <v>3502.992</v>
      </c>
      <c r="N4915" s="4" t="n">
        <f aca="false">IF(J4915="Yes",H4915*CALCULATIONS!$B$3,0)</f>
        <v>0</v>
      </c>
      <c r="O4915" s="4" t="n">
        <f aca="false">L4915-M4915-N4915</f>
        <v>2335.328</v>
      </c>
      <c r="P4915" s="16" t="n">
        <f aca="false">IF(L4915&gt;0,O4915/L4915,"")</f>
        <v>0.4</v>
      </c>
    </row>
    <row r="4916" customFormat="false" ht="15" hidden="false" customHeight="false" outlineLevel="0" collapsed="false">
      <c r="A4916" s="2" t="str">
        <f aca="false">RAW_DATA!A4912</f>
        <v>ORD-104911</v>
      </c>
      <c r="B4916" s="2" t="str">
        <f aca="false">RAW_DATA!B4912</f>
        <v>CUST-7731</v>
      </c>
      <c r="C4916" s="2" t="str">
        <f aca="false">RAW_DATA!C4912</f>
        <v>Men</v>
      </c>
      <c r="D4916" s="2" t="str">
        <f aca="false">RAW_DATA!D4912</f>
        <v>MEN-JEANS-002</v>
      </c>
      <c r="E4916" s="14" t="str">
        <f aca="false">RAW_DATA!E4912</f>
        <v>2024-11-12</v>
      </c>
      <c r="F4916" s="14" t="str">
        <f aca="false">RAW_DATA!F4912</f>
        <v>2024-11-18</v>
      </c>
      <c r="G4916" s="2" t="str">
        <f aca="false">RAW_DATA!G4912</f>
        <v>Lumbini</v>
      </c>
      <c r="H4916" s="4" t="n">
        <f aca="false">RAW_DATA!H4912</f>
        <v>8244.59</v>
      </c>
      <c r="I4916" s="5" t="n">
        <f aca="false">RAW_DATA!I4912</f>
        <v>0</v>
      </c>
      <c r="J4916" s="2" t="str">
        <f aca="false">RAW_DATA!J4912</f>
        <v>No</v>
      </c>
      <c r="K4916" s="15" t="n">
        <f aca="false">IF(AND(F4916&lt;&gt;"",E4916&lt;&gt;""),DATEVALUE(F4916)-DATEVALUE(E4916),"")</f>
        <v>6</v>
      </c>
      <c r="L4916" s="4" t="n">
        <f aca="false">H4916*(1-I4916/100)</f>
        <v>8244.59</v>
      </c>
      <c r="M4916" s="4" t="n">
        <f aca="false">H4916*CALCULATIONS!$B$2</f>
        <v>4946.754</v>
      </c>
      <c r="N4916" s="4" t="n">
        <f aca="false">IF(J4916="Yes",H4916*CALCULATIONS!$B$3,0)</f>
        <v>0</v>
      </c>
      <c r="O4916" s="4" t="n">
        <f aca="false">L4916-M4916-N4916</f>
        <v>3297.836</v>
      </c>
      <c r="P4916" s="16" t="n">
        <f aca="false">IF(L4916&gt;0,O4916/L4916,"")</f>
        <v>0.4</v>
      </c>
    </row>
    <row r="4917" customFormat="false" ht="15" hidden="false" customHeight="false" outlineLevel="0" collapsed="false">
      <c r="A4917" s="2" t="str">
        <f aca="false">RAW_DATA!A4913</f>
        <v>ORD-104912</v>
      </c>
      <c r="B4917" s="2" t="str">
        <f aca="false">RAW_DATA!B4913</f>
        <v>CUST-4443</v>
      </c>
      <c r="C4917" s="2" t="str">
        <f aca="false">RAW_DATA!C4913</f>
        <v>Women</v>
      </c>
      <c r="D4917" s="2" t="str">
        <f aca="false">RAW_DATA!D4913</f>
        <v>WOM-TOP-001</v>
      </c>
      <c r="E4917" s="14" t="str">
        <f aca="false">RAW_DATA!E4913</f>
        <v>2024-04-11</v>
      </c>
      <c r="F4917" s="14" t="str">
        <f aca="false">RAW_DATA!F4913</f>
        <v>2024-04-12</v>
      </c>
      <c r="G4917" s="2" t="str">
        <f aca="false">RAW_DATA!G4913</f>
        <v>Sudurpashchim</v>
      </c>
      <c r="H4917" s="4" t="n">
        <f aca="false">RAW_DATA!H4913</f>
        <v>1172.34</v>
      </c>
      <c r="I4917" s="5" t="n">
        <f aca="false">RAW_DATA!I4913</f>
        <v>30</v>
      </c>
      <c r="J4917" s="2" t="str">
        <f aca="false">RAW_DATA!J4913</f>
        <v>Yes</v>
      </c>
      <c r="K4917" s="15" t="n">
        <f aca="false">IF(AND(F4917&lt;&gt;"",E4917&lt;&gt;""),DATEVALUE(F4917)-DATEVALUE(E4917),"")</f>
        <v>1</v>
      </c>
      <c r="L4917" s="4" t="n">
        <f aca="false">H4917*(1-I4917/100)</f>
        <v>820.638</v>
      </c>
      <c r="M4917" s="4" t="n">
        <f aca="false">H4917*CALCULATIONS!$B$2</f>
        <v>703.404</v>
      </c>
      <c r="N4917" s="4" t="n">
        <f aca="false">IF(J4917="Yes",H4917*CALCULATIONS!$B$3,0)</f>
        <v>234.468</v>
      </c>
      <c r="O4917" s="4" t="n">
        <f aca="false">L4917-M4917-N4917</f>
        <v>-117.234</v>
      </c>
      <c r="P4917" s="16" t="n">
        <f aca="false">IF(L4917&gt;0,O4917/L4917,"")</f>
        <v>-0.142857142857143</v>
      </c>
    </row>
    <row r="4918" customFormat="false" ht="15" hidden="false" customHeight="false" outlineLevel="0" collapsed="false">
      <c r="A4918" s="2" t="str">
        <f aca="false">RAW_DATA!A4914</f>
        <v>ORD-104913</v>
      </c>
      <c r="B4918" s="2" t="str">
        <f aca="false">RAW_DATA!B4914</f>
        <v>CUST-1066</v>
      </c>
      <c r="C4918" s="2" t="str">
        <f aca="false">RAW_DATA!C4914</f>
        <v>Men</v>
      </c>
      <c r="D4918" s="2" t="str">
        <f aca="false">RAW_DATA!D4914</f>
        <v>MEN-JEANS-002</v>
      </c>
      <c r="E4918" s="14" t="str">
        <f aca="false">RAW_DATA!E4914</f>
        <v>2024-05-02</v>
      </c>
      <c r="F4918" s="14" t="str">
        <f aca="false">RAW_DATA!F4914</f>
        <v>2024-05-04</v>
      </c>
      <c r="G4918" s="2" t="str">
        <f aca="false">RAW_DATA!G4914</f>
        <v>Lumbini</v>
      </c>
      <c r="H4918" s="4" t="n">
        <f aca="false">RAW_DATA!H4914</f>
        <v>9654.65</v>
      </c>
      <c r="I4918" s="5" t="n">
        <f aca="false">RAW_DATA!I4914</f>
        <v>20</v>
      </c>
      <c r="J4918" s="2" t="str">
        <f aca="false">RAW_DATA!J4914</f>
        <v>No</v>
      </c>
      <c r="K4918" s="15" t="n">
        <f aca="false">IF(AND(F4918&lt;&gt;"",E4918&lt;&gt;""),DATEVALUE(F4918)-DATEVALUE(E4918),"")</f>
        <v>2</v>
      </c>
      <c r="L4918" s="4" t="n">
        <f aca="false">H4918*(1-I4918/100)</f>
        <v>7723.72</v>
      </c>
      <c r="M4918" s="4" t="n">
        <f aca="false">H4918*CALCULATIONS!$B$2</f>
        <v>5792.79</v>
      </c>
      <c r="N4918" s="4" t="n">
        <f aca="false">IF(J4918="Yes",H4918*CALCULATIONS!$B$3,0)</f>
        <v>0</v>
      </c>
      <c r="O4918" s="4" t="n">
        <f aca="false">L4918-M4918-N4918</f>
        <v>1930.93</v>
      </c>
      <c r="P4918" s="16" t="n">
        <f aca="false">IF(L4918&gt;0,O4918/L4918,"")</f>
        <v>0.25</v>
      </c>
    </row>
    <row r="4919" customFormat="false" ht="15" hidden="false" customHeight="false" outlineLevel="0" collapsed="false">
      <c r="A4919" s="2" t="str">
        <f aca="false">RAW_DATA!A4915</f>
        <v>ORD-104914</v>
      </c>
      <c r="B4919" s="2" t="str">
        <f aca="false">RAW_DATA!B4915</f>
        <v>CUST-1397</v>
      </c>
      <c r="C4919" s="2" t="str">
        <f aca="false">RAW_DATA!C4915</f>
        <v>Women</v>
      </c>
      <c r="D4919" s="2" t="str">
        <f aca="false">RAW_DATA!D4915</f>
        <v>WOM-BLOUSE-001</v>
      </c>
      <c r="E4919" s="14" t="str">
        <f aca="false">RAW_DATA!E4915</f>
        <v>2024-03-19</v>
      </c>
      <c r="F4919" s="14" t="str">
        <f aca="false">RAW_DATA!F4915</f>
        <v>2024-03-25</v>
      </c>
      <c r="G4919" s="2" t="str">
        <f aca="false">RAW_DATA!G4915</f>
        <v>Bagmati</v>
      </c>
      <c r="H4919" s="4" t="n">
        <f aca="false">RAW_DATA!H4915</f>
        <v>10848.75</v>
      </c>
      <c r="I4919" s="5" t="n">
        <f aca="false">RAW_DATA!I4915</f>
        <v>25</v>
      </c>
      <c r="J4919" s="2" t="str">
        <f aca="false">RAW_DATA!J4915</f>
        <v>No</v>
      </c>
      <c r="K4919" s="15" t="n">
        <f aca="false">IF(AND(F4919&lt;&gt;"",E4919&lt;&gt;""),DATEVALUE(F4919)-DATEVALUE(E4919),"")</f>
        <v>6</v>
      </c>
      <c r="L4919" s="4" t="n">
        <f aca="false">H4919*(1-I4919/100)</f>
        <v>8136.5625</v>
      </c>
      <c r="M4919" s="4" t="n">
        <f aca="false">H4919*CALCULATIONS!$B$2</f>
        <v>6509.25</v>
      </c>
      <c r="N4919" s="4" t="n">
        <f aca="false">IF(J4919="Yes",H4919*CALCULATIONS!$B$3,0)</f>
        <v>0</v>
      </c>
      <c r="O4919" s="4" t="n">
        <f aca="false">L4919-M4919-N4919</f>
        <v>1627.3125</v>
      </c>
      <c r="P4919" s="16" t="n">
        <f aca="false">IF(L4919&gt;0,O4919/L4919,"")</f>
        <v>0.2</v>
      </c>
    </row>
    <row r="4920" customFormat="false" ht="15" hidden="false" customHeight="false" outlineLevel="0" collapsed="false">
      <c r="A4920" s="2" t="str">
        <f aca="false">RAW_DATA!A4916</f>
        <v>ORD-104915</v>
      </c>
      <c r="B4920" s="2" t="str">
        <f aca="false">RAW_DATA!B4916</f>
        <v>CUST-1657</v>
      </c>
      <c r="C4920" s="2" t="str">
        <f aca="false">RAW_DATA!C4916</f>
        <v>Women</v>
      </c>
      <c r="D4920" s="2" t="str">
        <f aca="false">RAW_DATA!D4916</f>
        <v>WOM-TOP-001</v>
      </c>
      <c r="E4920" s="14" t="str">
        <f aca="false">RAW_DATA!E4916</f>
        <v>2024-07-13</v>
      </c>
      <c r="F4920" s="14" t="str">
        <f aca="false">RAW_DATA!F4916</f>
        <v>2024-07-18</v>
      </c>
      <c r="G4920" s="2" t="str">
        <f aca="false">RAW_DATA!G4916</f>
        <v>Lumbini</v>
      </c>
      <c r="H4920" s="4" t="n">
        <f aca="false">RAW_DATA!H4916</f>
        <v>13795.15</v>
      </c>
      <c r="I4920" s="5" t="n">
        <f aca="false">RAW_DATA!I4916</f>
        <v>20</v>
      </c>
      <c r="J4920" s="2" t="str">
        <f aca="false">RAW_DATA!J4916</f>
        <v>No</v>
      </c>
      <c r="K4920" s="15" t="n">
        <f aca="false">IF(AND(F4920&lt;&gt;"",E4920&lt;&gt;""),DATEVALUE(F4920)-DATEVALUE(E4920),"")</f>
        <v>5</v>
      </c>
      <c r="L4920" s="4" t="n">
        <f aca="false">H4920*(1-I4920/100)</f>
        <v>11036.12</v>
      </c>
      <c r="M4920" s="4" t="n">
        <f aca="false">H4920*CALCULATIONS!$B$2</f>
        <v>8277.09</v>
      </c>
      <c r="N4920" s="4" t="n">
        <f aca="false">IF(J4920="Yes",H4920*CALCULATIONS!$B$3,0)</f>
        <v>0</v>
      </c>
      <c r="O4920" s="4" t="n">
        <f aca="false">L4920-M4920-N4920</f>
        <v>2759.03</v>
      </c>
      <c r="P4920" s="16" t="n">
        <f aca="false">IF(L4920&gt;0,O4920/L4920,"")</f>
        <v>0.25</v>
      </c>
    </row>
    <row r="4921" customFormat="false" ht="15" hidden="false" customHeight="false" outlineLevel="0" collapsed="false">
      <c r="A4921" s="2" t="str">
        <f aca="false">RAW_DATA!A4917</f>
        <v>ORD-104916</v>
      </c>
      <c r="B4921" s="2" t="str">
        <f aca="false">RAW_DATA!B4917</f>
        <v>CUST-7856</v>
      </c>
      <c r="C4921" s="2" t="str">
        <f aca="false">RAW_DATA!C4917</f>
        <v>Kids</v>
      </c>
      <c r="D4921" s="2" t="str">
        <f aca="false">RAW_DATA!D4917</f>
        <v>KID-JEANS-001</v>
      </c>
      <c r="E4921" s="14" t="str">
        <f aca="false">RAW_DATA!E4917</f>
        <v>2024-06-10</v>
      </c>
      <c r="F4921" s="14" t="str">
        <f aca="false">RAW_DATA!F4917</f>
        <v>2024-06-15</v>
      </c>
      <c r="G4921" s="2" t="str">
        <f aca="false">RAW_DATA!G4917</f>
        <v>Madhesh</v>
      </c>
      <c r="H4921" s="4" t="n">
        <f aca="false">RAW_DATA!H4917</f>
        <v>2822.79</v>
      </c>
      <c r="I4921" s="5" t="n">
        <f aca="false">RAW_DATA!I4917</f>
        <v>25</v>
      </c>
      <c r="J4921" s="2" t="str">
        <f aca="false">RAW_DATA!J4917</f>
        <v>No</v>
      </c>
      <c r="K4921" s="15" t="n">
        <f aca="false">IF(AND(F4921&lt;&gt;"",E4921&lt;&gt;""),DATEVALUE(F4921)-DATEVALUE(E4921),"")</f>
        <v>5</v>
      </c>
      <c r="L4921" s="4" t="n">
        <f aca="false">H4921*(1-I4921/100)</f>
        <v>2117.0925</v>
      </c>
      <c r="M4921" s="4" t="n">
        <f aca="false">H4921*CALCULATIONS!$B$2</f>
        <v>1693.674</v>
      </c>
      <c r="N4921" s="4" t="n">
        <f aca="false">IF(J4921="Yes",H4921*CALCULATIONS!$B$3,0)</f>
        <v>0</v>
      </c>
      <c r="O4921" s="4" t="n">
        <f aca="false">L4921-M4921-N4921</f>
        <v>423.4185</v>
      </c>
      <c r="P4921" s="16" t="n">
        <f aca="false">IF(L4921&gt;0,O4921/L4921,"")</f>
        <v>0.2</v>
      </c>
    </row>
    <row r="4922" customFormat="false" ht="15" hidden="false" customHeight="false" outlineLevel="0" collapsed="false">
      <c r="A4922" s="2" t="str">
        <f aca="false">RAW_DATA!A4918</f>
        <v>ORD-104917</v>
      </c>
      <c r="B4922" s="2" t="str">
        <f aca="false">RAW_DATA!B4918</f>
        <v>CUST-9615</v>
      </c>
      <c r="C4922" s="2" t="str">
        <f aca="false">RAW_DATA!C4918</f>
        <v>Kids</v>
      </c>
      <c r="D4922" s="2" t="str">
        <f aca="false">RAW_DATA!D4918</f>
        <v>KID-DRESS-001</v>
      </c>
      <c r="E4922" s="14" t="str">
        <f aca="false">RAW_DATA!E4918</f>
        <v>2024-09-05</v>
      </c>
      <c r="F4922" s="14" t="str">
        <f aca="false">RAW_DATA!F4918</f>
        <v>2024-09-08</v>
      </c>
      <c r="G4922" s="2" t="str">
        <f aca="false">RAW_DATA!G4918</f>
        <v>Madhesh</v>
      </c>
      <c r="H4922" s="4" t="n">
        <f aca="false">RAW_DATA!H4918</f>
        <v>5675.39</v>
      </c>
      <c r="I4922" s="5" t="n">
        <f aca="false">RAW_DATA!I4918</f>
        <v>0</v>
      </c>
      <c r="J4922" s="2" t="str">
        <f aca="false">RAW_DATA!J4918</f>
        <v>Yes</v>
      </c>
      <c r="K4922" s="15" t="n">
        <f aca="false">IF(AND(F4922&lt;&gt;"",E4922&lt;&gt;""),DATEVALUE(F4922)-DATEVALUE(E4922),"")</f>
        <v>3</v>
      </c>
      <c r="L4922" s="4" t="n">
        <f aca="false">H4922*(1-I4922/100)</f>
        <v>5675.39</v>
      </c>
      <c r="M4922" s="4" t="n">
        <f aca="false">H4922*CALCULATIONS!$B$2</f>
        <v>3405.234</v>
      </c>
      <c r="N4922" s="4" t="n">
        <f aca="false">IF(J4922="Yes",H4922*CALCULATIONS!$B$3,0)</f>
        <v>1135.078</v>
      </c>
      <c r="O4922" s="4" t="n">
        <f aca="false">L4922-M4922-N4922</f>
        <v>1135.078</v>
      </c>
      <c r="P4922" s="16" t="n">
        <f aca="false">IF(L4922&gt;0,O4922/L4922,"")</f>
        <v>0.2</v>
      </c>
    </row>
    <row r="4923" customFormat="false" ht="15" hidden="false" customHeight="false" outlineLevel="0" collapsed="false">
      <c r="A4923" s="2" t="str">
        <f aca="false">RAW_DATA!A4919</f>
        <v>ORD-104918</v>
      </c>
      <c r="B4923" s="2" t="str">
        <f aca="false">RAW_DATA!B4919</f>
        <v>CUST-9880</v>
      </c>
      <c r="C4923" s="2" t="str">
        <f aca="false">RAW_DATA!C4919</f>
        <v>Kids</v>
      </c>
      <c r="D4923" s="2" t="str">
        <f aca="false">RAW_DATA!D4919</f>
        <v>KID-JEANS-001</v>
      </c>
      <c r="E4923" s="14" t="str">
        <f aca="false">RAW_DATA!E4919</f>
        <v>2024-08-23</v>
      </c>
      <c r="F4923" s="14" t="str">
        <f aca="false">RAW_DATA!F4919</f>
        <v>2024-08-24</v>
      </c>
      <c r="G4923" s="2" t="str">
        <f aca="false">RAW_DATA!G4919</f>
        <v>Bagmati</v>
      </c>
      <c r="H4923" s="4" t="n">
        <f aca="false">RAW_DATA!H4919</f>
        <v>1125.85</v>
      </c>
      <c r="I4923" s="5" t="n">
        <f aca="false">RAW_DATA!I4919</f>
        <v>30</v>
      </c>
      <c r="J4923" s="2" t="str">
        <f aca="false">RAW_DATA!J4919</f>
        <v>No</v>
      </c>
      <c r="K4923" s="15" t="n">
        <f aca="false">IF(AND(F4923&lt;&gt;"",E4923&lt;&gt;""),DATEVALUE(F4923)-DATEVALUE(E4923),"")</f>
        <v>1</v>
      </c>
      <c r="L4923" s="4" t="n">
        <f aca="false">H4923*(1-I4923/100)</f>
        <v>788.095</v>
      </c>
      <c r="M4923" s="4" t="n">
        <f aca="false">H4923*CALCULATIONS!$B$2</f>
        <v>675.51</v>
      </c>
      <c r="N4923" s="4" t="n">
        <f aca="false">IF(J4923="Yes",H4923*CALCULATIONS!$B$3,0)</f>
        <v>0</v>
      </c>
      <c r="O4923" s="4" t="n">
        <f aca="false">L4923-M4923-N4923</f>
        <v>112.585</v>
      </c>
      <c r="P4923" s="16" t="n">
        <f aca="false">IF(L4923&gt;0,O4923/L4923,"")</f>
        <v>0.142857142857143</v>
      </c>
    </row>
    <row r="4924" customFormat="false" ht="15" hidden="false" customHeight="false" outlineLevel="0" collapsed="false">
      <c r="A4924" s="2" t="str">
        <f aca="false">RAW_DATA!A4920</f>
        <v>ORD-104919</v>
      </c>
      <c r="B4924" s="2" t="str">
        <f aca="false">RAW_DATA!B4920</f>
        <v>CUST-7490</v>
      </c>
      <c r="C4924" s="2" t="str">
        <f aca="false">RAW_DATA!C4920</f>
        <v>Men</v>
      </c>
      <c r="D4924" s="2" t="str">
        <f aca="false">RAW_DATA!D4920</f>
        <v>MEN-TSHIRT-001</v>
      </c>
      <c r="E4924" s="14" t="str">
        <f aca="false">RAW_DATA!E4920</f>
        <v>2024-07-04</v>
      </c>
      <c r="F4924" s="14" t="str">
        <f aca="false">RAW_DATA!F4920</f>
        <v>2024-07-06</v>
      </c>
      <c r="G4924" s="2" t="str">
        <f aca="false">RAW_DATA!G4920</f>
        <v>Madhesh</v>
      </c>
      <c r="H4924" s="4" t="n">
        <f aca="false">RAW_DATA!H4920</f>
        <v>10467.62</v>
      </c>
      <c r="I4924" s="5" t="n">
        <f aca="false">RAW_DATA!I4920</f>
        <v>25</v>
      </c>
      <c r="J4924" s="2" t="str">
        <f aca="false">RAW_DATA!J4920</f>
        <v>No</v>
      </c>
      <c r="K4924" s="15" t="n">
        <f aca="false">IF(AND(F4924&lt;&gt;"",E4924&lt;&gt;""),DATEVALUE(F4924)-DATEVALUE(E4924),"")</f>
        <v>2</v>
      </c>
      <c r="L4924" s="4" t="n">
        <f aca="false">H4924*(1-I4924/100)</f>
        <v>7850.715</v>
      </c>
      <c r="M4924" s="4" t="n">
        <f aca="false">H4924*CALCULATIONS!$B$2</f>
        <v>6280.572</v>
      </c>
      <c r="N4924" s="4" t="n">
        <f aca="false">IF(J4924="Yes",H4924*CALCULATIONS!$B$3,0)</f>
        <v>0</v>
      </c>
      <c r="O4924" s="4" t="n">
        <f aca="false">L4924-M4924-N4924</f>
        <v>1570.143</v>
      </c>
      <c r="P4924" s="16" t="n">
        <f aca="false">IF(L4924&gt;0,O4924/L4924,"")</f>
        <v>0.2</v>
      </c>
    </row>
    <row r="4925" customFormat="false" ht="15" hidden="false" customHeight="false" outlineLevel="0" collapsed="false">
      <c r="A4925" s="2" t="str">
        <f aca="false">RAW_DATA!A4921</f>
        <v>ORD-104920</v>
      </c>
      <c r="B4925" s="2" t="str">
        <f aca="false">RAW_DATA!B4921</f>
        <v>CUST-4082</v>
      </c>
      <c r="C4925" s="2" t="str">
        <f aca="false">RAW_DATA!C4921</f>
        <v>Men</v>
      </c>
      <c r="D4925" s="2" t="str">
        <f aca="false">RAW_DATA!D4921</f>
        <v>MEN-SHIRT-001</v>
      </c>
      <c r="E4925" s="14" t="str">
        <f aca="false">RAW_DATA!E4921</f>
        <v>2024-12-01</v>
      </c>
      <c r="F4925" s="14" t="str">
        <f aca="false">RAW_DATA!F4921</f>
        <v>2024-12-10</v>
      </c>
      <c r="G4925" s="2" t="str">
        <f aca="false">RAW_DATA!G4921</f>
        <v>Gandaki</v>
      </c>
      <c r="H4925" s="4" t="n">
        <f aca="false">RAW_DATA!H4921</f>
        <v>9567.29</v>
      </c>
      <c r="I4925" s="5" t="n">
        <f aca="false">RAW_DATA!I4921</f>
        <v>25</v>
      </c>
      <c r="J4925" s="2" t="str">
        <f aca="false">RAW_DATA!J4921</f>
        <v>No</v>
      </c>
      <c r="K4925" s="15" t="n">
        <f aca="false">IF(AND(F4925&lt;&gt;"",E4925&lt;&gt;""),DATEVALUE(F4925)-DATEVALUE(E4925),"")</f>
        <v>9</v>
      </c>
      <c r="L4925" s="4" t="n">
        <f aca="false">H4925*(1-I4925/100)</f>
        <v>7175.4675</v>
      </c>
      <c r="M4925" s="4" t="n">
        <f aca="false">H4925*CALCULATIONS!$B$2</f>
        <v>5740.374</v>
      </c>
      <c r="N4925" s="4" t="n">
        <f aca="false">IF(J4925="Yes",H4925*CALCULATIONS!$B$3,0)</f>
        <v>0</v>
      </c>
      <c r="O4925" s="4" t="n">
        <f aca="false">L4925-M4925-N4925</f>
        <v>1435.0935</v>
      </c>
      <c r="P4925" s="16" t="n">
        <f aca="false">IF(L4925&gt;0,O4925/L4925,"")</f>
        <v>0.2</v>
      </c>
    </row>
    <row r="4926" customFormat="false" ht="15" hidden="false" customHeight="false" outlineLevel="0" collapsed="false">
      <c r="A4926" s="2" t="str">
        <f aca="false">RAW_DATA!A4922</f>
        <v>ORD-104921</v>
      </c>
      <c r="B4926" s="2" t="str">
        <f aca="false">RAW_DATA!B4922</f>
        <v>CUST-9920</v>
      </c>
      <c r="C4926" s="2" t="str">
        <f aca="false">RAW_DATA!C4922</f>
        <v>Women</v>
      </c>
      <c r="D4926" s="2" t="str">
        <f aca="false">RAW_DATA!D4922</f>
        <v>WOM-CARDIGAN-001</v>
      </c>
      <c r="E4926" s="14" t="str">
        <f aca="false">RAW_DATA!E4922</f>
        <v>2024-11-28</v>
      </c>
      <c r="F4926" s="14" t="str">
        <f aca="false">RAW_DATA!F4922</f>
        <v>2024-12-05</v>
      </c>
      <c r="G4926" s="2" t="str">
        <f aca="false">RAW_DATA!G4922</f>
        <v>Sudurpashchim</v>
      </c>
      <c r="H4926" s="4" t="n">
        <f aca="false">RAW_DATA!H4922</f>
        <v>3021.07</v>
      </c>
      <c r="I4926" s="5" t="n">
        <f aca="false">RAW_DATA!I4922</f>
        <v>25</v>
      </c>
      <c r="J4926" s="2" t="str">
        <f aca="false">RAW_DATA!J4922</f>
        <v>No</v>
      </c>
      <c r="K4926" s="15" t="n">
        <f aca="false">IF(AND(F4926&lt;&gt;"",E4926&lt;&gt;""),DATEVALUE(F4926)-DATEVALUE(E4926),"")</f>
        <v>7</v>
      </c>
      <c r="L4926" s="4" t="n">
        <f aca="false">H4926*(1-I4926/100)</f>
        <v>2265.8025</v>
      </c>
      <c r="M4926" s="4" t="n">
        <f aca="false">H4926*CALCULATIONS!$B$2</f>
        <v>1812.642</v>
      </c>
      <c r="N4926" s="4" t="n">
        <f aca="false">IF(J4926="Yes",H4926*CALCULATIONS!$B$3,0)</f>
        <v>0</v>
      </c>
      <c r="O4926" s="4" t="n">
        <f aca="false">L4926-M4926-N4926</f>
        <v>453.1605</v>
      </c>
      <c r="P4926" s="16" t="n">
        <f aca="false">IF(L4926&gt;0,O4926/L4926,"")</f>
        <v>0.2</v>
      </c>
    </row>
    <row r="4927" customFormat="false" ht="15" hidden="false" customHeight="false" outlineLevel="0" collapsed="false">
      <c r="A4927" s="2" t="str">
        <f aca="false">RAW_DATA!A4923</f>
        <v>ORD-104922</v>
      </c>
      <c r="B4927" s="2" t="str">
        <f aca="false">RAW_DATA!B4923</f>
        <v>CUST-9578</v>
      </c>
      <c r="C4927" s="2" t="str">
        <f aca="false">RAW_DATA!C4923</f>
        <v>Kids</v>
      </c>
      <c r="D4927" s="2" t="str">
        <f aca="false">RAW_DATA!D4923</f>
        <v>KID-SHORTS-001</v>
      </c>
      <c r="E4927" s="14" t="str">
        <f aca="false">RAW_DATA!E4923</f>
        <v>2024-07-23</v>
      </c>
      <c r="F4927" s="14" t="str">
        <f aca="false">RAW_DATA!F4923</f>
        <v>2024-08-02</v>
      </c>
      <c r="G4927" s="2" t="str">
        <f aca="false">RAW_DATA!G4923</f>
        <v>Bagmati</v>
      </c>
      <c r="H4927" s="4" t="n">
        <f aca="false">RAW_DATA!H4923</f>
        <v>11738</v>
      </c>
      <c r="I4927" s="5" t="n">
        <f aca="false">RAW_DATA!I4923</f>
        <v>15</v>
      </c>
      <c r="J4927" s="2" t="str">
        <f aca="false">RAW_DATA!J4923</f>
        <v>No</v>
      </c>
      <c r="K4927" s="15" t="n">
        <f aca="false">IF(AND(F4927&lt;&gt;"",E4927&lt;&gt;""),DATEVALUE(F4927)-DATEVALUE(E4927),"")</f>
        <v>10</v>
      </c>
      <c r="L4927" s="4" t="n">
        <f aca="false">H4927*(1-I4927/100)</f>
        <v>9977.3</v>
      </c>
      <c r="M4927" s="4" t="n">
        <f aca="false">H4927*CALCULATIONS!$B$2</f>
        <v>7042.8</v>
      </c>
      <c r="N4927" s="4" t="n">
        <f aca="false">IF(J4927="Yes",H4927*CALCULATIONS!$B$3,0)</f>
        <v>0</v>
      </c>
      <c r="O4927" s="4" t="n">
        <f aca="false">L4927-M4927-N4927</f>
        <v>2934.5</v>
      </c>
      <c r="P4927" s="16" t="n">
        <f aca="false">IF(L4927&gt;0,O4927/L4927,"")</f>
        <v>0.294117647058824</v>
      </c>
    </row>
    <row r="4928" customFormat="false" ht="15" hidden="false" customHeight="false" outlineLevel="0" collapsed="false">
      <c r="A4928" s="2" t="str">
        <f aca="false">RAW_DATA!A4924</f>
        <v>ORD-104923</v>
      </c>
      <c r="B4928" s="2" t="str">
        <f aca="false">RAW_DATA!B4924</f>
        <v>CUST-5362</v>
      </c>
      <c r="C4928" s="2" t="str">
        <f aca="false">RAW_DATA!C4924</f>
        <v>Men</v>
      </c>
      <c r="D4928" s="2" t="str">
        <f aca="false">RAW_DATA!D4924</f>
        <v>MEN-JEANS-001</v>
      </c>
      <c r="E4928" s="14" t="str">
        <f aca="false">RAW_DATA!E4924</f>
        <v>2024-03-24</v>
      </c>
      <c r="F4928" s="14" t="str">
        <f aca="false">RAW_DATA!F4924</f>
        <v>2024-03-29</v>
      </c>
      <c r="G4928" s="2" t="str">
        <f aca="false">RAW_DATA!G4924</f>
        <v>Madhesh</v>
      </c>
      <c r="H4928" s="4" t="n">
        <f aca="false">RAW_DATA!H4924</f>
        <v>5017.88</v>
      </c>
      <c r="I4928" s="5" t="n">
        <f aca="false">RAW_DATA!I4924</f>
        <v>0</v>
      </c>
      <c r="J4928" s="2" t="str">
        <f aca="false">RAW_DATA!J4924</f>
        <v>No</v>
      </c>
      <c r="K4928" s="15" t="n">
        <f aca="false">IF(AND(F4928&lt;&gt;"",E4928&lt;&gt;""),DATEVALUE(F4928)-DATEVALUE(E4928),"")</f>
        <v>5</v>
      </c>
      <c r="L4928" s="4" t="n">
        <f aca="false">H4928*(1-I4928/100)</f>
        <v>5017.88</v>
      </c>
      <c r="M4928" s="4" t="n">
        <f aca="false">H4928*CALCULATIONS!$B$2</f>
        <v>3010.728</v>
      </c>
      <c r="N4928" s="4" t="n">
        <f aca="false">IF(J4928="Yes",H4928*CALCULATIONS!$B$3,0)</f>
        <v>0</v>
      </c>
      <c r="O4928" s="4" t="n">
        <f aca="false">L4928-M4928-N4928</f>
        <v>2007.152</v>
      </c>
      <c r="P4928" s="16" t="n">
        <f aca="false">IF(L4928&gt;0,O4928/L4928,"")</f>
        <v>0.4</v>
      </c>
    </row>
    <row r="4929" customFormat="false" ht="15" hidden="false" customHeight="false" outlineLevel="0" collapsed="false">
      <c r="A4929" s="2" t="str">
        <f aca="false">RAW_DATA!A4925</f>
        <v>ORD-104924</v>
      </c>
      <c r="B4929" s="2" t="str">
        <f aca="false">RAW_DATA!B4925</f>
        <v>CUST-3568</v>
      </c>
      <c r="C4929" s="2" t="str">
        <f aca="false">RAW_DATA!C4925</f>
        <v>Men</v>
      </c>
      <c r="D4929" s="2" t="str">
        <f aca="false">RAW_DATA!D4925</f>
        <v>MEN-CHINO-001</v>
      </c>
      <c r="E4929" s="14" t="str">
        <f aca="false">RAW_DATA!E4925</f>
        <v>2024-02-08</v>
      </c>
      <c r="F4929" s="14" t="str">
        <f aca="false">RAW_DATA!F4925</f>
        <v>2024-02-15</v>
      </c>
      <c r="G4929" s="2" t="str">
        <f aca="false">RAW_DATA!G4925</f>
        <v>Sudurpashchim</v>
      </c>
      <c r="H4929" s="4" t="n">
        <f aca="false">RAW_DATA!H4925</f>
        <v>8416.01</v>
      </c>
      <c r="I4929" s="5" t="n">
        <f aca="false">RAW_DATA!I4925</f>
        <v>15</v>
      </c>
      <c r="J4929" s="2" t="str">
        <f aca="false">RAW_DATA!J4925</f>
        <v>No</v>
      </c>
      <c r="K4929" s="15" t="n">
        <f aca="false">IF(AND(F4929&lt;&gt;"",E4929&lt;&gt;""),DATEVALUE(F4929)-DATEVALUE(E4929),"")</f>
        <v>7</v>
      </c>
      <c r="L4929" s="4" t="n">
        <f aca="false">H4929*(1-I4929/100)</f>
        <v>7153.6085</v>
      </c>
      <c r="M4929" s="4" t="n">
        <f aca="false">H4929*CALCULATIONS!$B$2</f>
        <v>5049.606</v>
      </c>
      <c r="N4929" s="4" t="n">
        <f aca="false">IF(J4929="Yes",H4929*CALCULATIONS!$B$3,0)</f>
        <v>0</v>
      </c>
      <c r="O4929" s="4" t="n">
        <f aca="false">L4929-M4929-N4929</f>
        <v>2104.0025</v>
      </c>
      <c r="P4929" s="16" t="n">
        <f aca="false">IF(L4929&gt;0,O4929/L4929,"")</f>
        <v>0.294117647058824</v>
      </c>
    </row>
    <row r="4930" customFormat="false" ht="15" hidden="false" customHeight="false" outlineLevel="0" collapsed="false">
      <c r="A4930" s="2" t="str">
        <f aca="false">RAW_DATA!A4926</f>
        <v>ORD-104925</v>
      </c>
      <c r="B4930" s="2" t="str">
        <f aca="false">RAW_DATA!B4926</f>
        <v>CUST-1676</v>
      </c>
      <c r="C4930" s="2" t="str">
        <f aca="false">RAW_DATA!C4926</f>
        <v>Women</v>
      </c>
      <c r="D4930" s="2" t="str">
        <f aca="false">RAW_DATA!D4926</f>
        <v>WOM-SAREE-001</v>
      </c>
      <c r="E4930" s="14" t="str">
        <f aca="false">RAW_DATA!E4926</f>
        <v>2024-11-05</v>
      </c>
      <c r="F4930" s="14" t="str">
        <f aca="false">RAW_DATA!F4926</f>
        <v>2024-11-10</v>
      </c>
      <c r="G4930" s="2" t="str">
        <f aca="false">RAW_DATA!G4926</f>
        <v>Lumbini</v>
      </c>
      <c r="H4930" s="4" t="n">
        <f aca="false">RAW_DATA!H4926</f>
        <v>11899.61</v>
      </c>
      <c r="I4930" s="5" t="n">
        <f aca="false">RAW_DATA!I4926</f>
        <v>20</v>
      </c>
      <c r="J4930" s="2" t="str">
        <f aca="false">RAW_DATA!J4926</f>
        <v>No</v>
      </c>
      <c r="K4930" s="15" t="n">
        <f aca="false">IF(AND(F4930&lt;&gt;"",E4930&lt;&gt;""),DATEVALUE(F4930)-DATEVALUE(E4930),"")</f>
        <v>5</v>
      </c>
      <c r="L4930" s="4" t="n">
        <f aca="false">H4930*(1-I4930/100)</f>
        <v>9519.688</v>
      </c>
      <c r="M4930" s="4" t="n">
        <f aca="false">H4930*CALCULATIONS!$B$2</f>
        <v>7139.766</v>
      </c>
      <c r="N4930" s="4" t="n">
        <f aca="false">IF(J4930="Yes",H4930*CALCULATIONS!$B$3,0)</f>
        <v>0</v>
      </c>
      <c r="O4930" s="4" t="n">
        <f aca="false">L4930-M4930-N4930</f>
        <v>2379.922</v>
      </c>
      <c r="P4930" s="16" t="n">
        <f aca="false">IF(L4930&gt;0,O4930/L4930,"")</f>
        <v>0.25</v>
      </c>
    </row>
    <row r="4931" customFormat="false" ht="15" hidden="false" customHeight="false" outlineLevel="0" collapsed="false">
      <c r="A4931" s="2" t="str">
        <f aca="false">RAW_DATA!A4927</f>
        <v>ORD-104926</v>
      </c>
      <c r="B4931" s="2" t="str">
        <f aca="false">RAW_DATA!B4927</f>
        <v>CUST-5234</v>
      </c>
      <c r="C4931" s="2" t="str">
        <f aca="false">RAW_DATA!C4927</f>
        <v>Women</v>
      </c>
      <c r="D4931" s="2" t="str">
        <f aca="false">RAW_DATA!D4927</f>
        <v>WOM-CARDIGAN-001</v>
      </c>
      <c r="E4931" s="14" t="str">
        <f aca="false">RAW_DATA!E4927</f>
        <v>2024-11-12</v>
      </c>
      <c r="F4931" s="14" t="str">
        <f aca="false">RAW_DATA!F4927</f>
        <v>2024-11-18</v>
      </c>
      <c r="G4931" s="2" t="str">
        <f aca="false">RAW_DATA!G4927</f>
        <v>Bagmati</v>
      </c>
      <c r="H4931" s="4" t="n">
        <f aca="false">RAW_DATA!H4927</f>
        <v>11010.77</v>
      </c>
      <c r="I4931" s="5" t="n">
        <f aca="false">RAW_DATA!I4927</f>
        <v>20</v>
      </c>
      <c r="J4931" s="2" t="str">
        <f aca="false">RAW_DATA!J4927</f>
        <v>No</v>
      </c>
      <c r="K4931" s="15" t="n">
        <f aca="false">IF(AND(F4931&lt;&gt;"",E4931&lt;&gt;""),DATEVALUE(F4931)-DATEVALUE(E4931),"")</f>
        <v>6</v>
      </c>
      <c r="L4931" s="4" t="n">
        <f aca="false">H4931*(1-I4931/100)</f>
        <v>8808.616</v>
      </c>
      <c r="M4931" s="4" t="n">
        <f aca="false">H4931*CALCULATIONS!$B$2</f>
        <v>6606.462</v>
      </c>
      <c r="N4931" s="4" t="n">
        <f aca="false">IF(J4931="Yes",H4931*CALCULATIONS!$B$3,0)</f>
        <v>0</v>
      </c>
      <c r="O4931" s="4" t="n">
        <f aca="false">L4931-M4931-N4931</f>
        <v>2202.154</v>
      </c>
      <c r="P4931" s="16" t="n">
        <f aca="false">IF(L4931&gt;0,O4931/L4931,"")</f>
        <v>0.25</v>
      </c>
    </row>
    <row r="4932" customFormat="false" ht="15" hidden="false" customHeight="false" outlineLevel="0" collapsed="false">
      <c r="A4932" s="2" t="str">
        <f aca="false">RAW_DATA!A4928</f>
        <v>ORD-104927</v>
      </c>
      <c r="B4932" s="2" t="str">
        <f aca="false">RAW_DATA!B4928</f>
        <v>CUST-4152</v>
      </c>
      <c r="C4932" s="2" t="str">
        <f aca="false">RAW_DATA!C4928</f>
        <v>Men</v>
      </c>
      <c r="D4932" s="2" t="str">
        <f aca="false">RAW_DATA!D4928</f>
        <v>MEN-CHINO-001</v>
      </c>
      <c r="E4932" s="14" t="str">
        <f aca="false">RAW_DATA!E4928</f>
        <v>2024-05-19</v>
      </c>
      <c r="F4932" s="14" t="str">
        <f aca="false">RAW_DATA!F4928</f>
        <v>2024-05-30</v>
      </c>
      <c r="G4932" s="2" t="str">
        <f aca="false">RAW_DATA!G4928</f>
        <v>Sudurpashchim</v>
      </c>
      <c r="H4932" s="4" t="n">
        <f aca="false">RAW_DATA!H4928</f>
        <v>8815.97</v>
      </c>
      <c r="I4932" s="5" t="n">
        <f aca="false">RAW_DATA!I4928</f>
        <v>20</v>
      </c>
      <c r="J4932" s="2" t="str">
        <f aca="false">RAW_DATA!J4928</f>
        <v>No</v>
      </c>
      <c r="K4932" s="15" t="n">
        <f aca="false">IF(AND(F4932&lt;&gt;"",E4932&lt;&gt;""),DATEVALUE(F4932)-DATEVALUE(E4932),"")</f>
        <v>11</v>
      </c>
      <c r="L4932" s="4" t="n">
        <f aca="false">H4932*(1-I4932/100)</f>
        <v>7052.776</v>
      </c>
      <c r="M4932" s="4" t="n">
        <f aca="false">H4932*CALCULATIONS!$B$2</f>
        <v>5289.582</v>
      </c>
      <c r="N4932" s="4" t="n">
        <f aca="false">IF(J4932="Yes",H4932*CALCULATIONS!$B$3,0)</f>
        <v>0</v>
      </c>
      <c r="O4932" s="4" t="n">
        <f aca="false">L4932-M4932-N4932</f>
        <v>1763.194</v>
      </c>
      <c r="P4932" s="16" t="n">
        <f aca="false">IF(L4932&gt;0,O4932/L4932,"")</f>
        <v>0.25</v>
      </c>
    </row>
    <row r="4933" customFormat="false" ht="15" hidden="false" customHeight="false" outlineLevel="0" collapsed="false">
      <c r="A4933" s="2" t="str">
        <f aca="false">RAW_DATA!A4929</f>
        <v>ORD-104928</v>
      </c>
      <c r="B4933" s="2" t="str">
        <f aca="false">RAW_DATA!B4929</f>
        <v>CUST-2637</v>
      </c>
      <c r="C4933" s="2" t="str">
        <f aca="false">RAW_DATA!C4929</f>
        <v>Men</v>
      </c>
      <c r="D4933" s="2" t="str">
        <f aca="false">RAW_DATA!D4929</f>
        <v>MEN-SUIT-001</v>
      </c>
      <c r="E4933" s="14" t="str">
        <f aca="false">RAW_DATA!E4929</f>
        <v>2024-11-20</v>
      </c>
      <c r="F4933" s="14" t="str">
        <f aca="false">RAW_DATA!F4929</f>
        <v>2024-11-23</v>
      </c>
      <c r="G4933" s="2" t="str">
        <f aca="false">RAW_DATA!G4929</f>
        <v>Gandaki</v>
      </c>
      <c r="H4933" s="4" t="n">
        <f aca="false">RAW_DATA!H4929</f>
        <v>7139.11</v>
      </c>
      <c r="I4933" s="5" t="n">
        <f aca="false">RAW_DATA!I4929</f>
        <v>25</v>
      </c>
      <c r="J4933" s="2" t="str">
        <f aca="false">RAW_DATA!J4929</f>
        <v>Yes</v>
      </c>
      <c r="K4933" s="15" t="n">
        <f aca="false">IF(AND(F4933&lt;&gt;"",E4933&lt;&gt;""),DATEVALUE(F4933)-DATEVALUE(E4933),"")</f>
        <v>3</v>
      </c>
      <c r="L4933" s="4" t="n">
        <f aca="false">H4933*(1-I4933/100)</f>
        <v>5354.3325</v>
      </c>
      <c r="M4933" s="4" t="n">
        <f aca="false">H4933*CALCULATIONS!$B$2</f>
        <v>4283.466</v>
      </c>
      <c r="N4933" s="4" t="n">
        <f aca="false">IF(J4933="Yes",H4933*CALCULATIONS!$B$3,0)</f>
        <v>1427.822</v>
      </c>
      <c r="O4933" s="4" t="n">
        <f aca="false">L4933-M4933-N4933</f>
        <v>-356.9555</v>
      </c>
      <c r="P4933" s="16" t="n">
        <f aca="false">IF(L4933&gt;0,O4933/L4933,"")</f>
        <v>-0.0666666666666667</v>
      </c>
    </row>
    <row r="4934" customFormat="false" ht="15" hidden="false" customHeight="false" outlineLevel="0" collapsed="false">
      <c r="A4934" s="2" t="str">
        <f aca="false">RAW_DATA!A4930</f>
        <v>ORD-104929</v>
      </c>
      <c r="B4934" s="2" t="str">
        <f aca="false">RAW_DATA!B4930</f>
        <v>CUST-8807</v>
      </c>
      <c r="C4934" s="2" t="str">
        <f aca="false">RAW_DATA!C4930</f>
        <v>Men</v>
      </c>
      <c r="D4934" s="2" t="str">
        <f aca="false">RAW_DATA!D4930</f>
        <v>MEN-CHINO-001</v>
      </c>
      <c r="E4934" s="14" t="str">
        <f aca="false">RAW_DATA!E4930</f>
        <v>2024-07-31</v>
      </c>
      <c r="F4934" s="14" t="str">
        <f aca="false">RAW_DATA!F4930</f>
        <v>2024-08-04</v>
      </c>
      <c r="G4934" s="2" t="str">
        <f aca="false">RAW_DATA!G4930</f>
        <v>Lumbini</v>
      </c>
      <c r="H4934" s="4" t="n">
        <f aca="false">RAW_DATA!H4930</f>
        <v>10696.88</v>
      </c>
      <c r="I4934" s="5" t="n">
        <f aca="false">RAW_DATA!I4930</f>
        <v>15</v>
      </c>
      <c r="J4934" s="2" t="str">
        <f aca="false">RAW_DATA!J4930</f>
        <v>No</v>
      </c>
      <c r="K4934" s="15" t="n">
        <f aca="false">IF(AND(F4934&lt;&gt;"",E4934&lt;&gt;""),DATEVALUE(F4934)-DATEVALUE(E4934),"")</f>
        <v>4</v>
      </c>
      <c r="L4934" s="4" t="n">
        <f aca="false">H4934*(1-I4934/100)</f>
        <v>9092.348</v>
      </c>
      <c r="M4934" s="4" t="n">
        <f aca="false">H4934*CALCULATIONS!$B$2</f>
        <v>6418.128</v>
      </c>
      <c r="N4934" s="4" t="n">
        <f aca="false">IF(J4934="Yes",H4934*CALCULATIONS!$B$3,0)</f>
        <v>0</v>
      </c>
      <c r="O4934" s="4" t="n">
        <f aca="false">L4934-M4934-N4934</f>
        <v>2674.22</v>
      </c>
      <c r="P4934" s="16" t="n">
        <f aca="false">IF(L4934&gt;0,O4934/L4934,"")</f>
        <v>0.294117647058824</v>
      </c>
    </row>
    <row r="4935" customFormat="false" ht="15" hidden="false" customHeight="false" outlineLevel="0" collapsed="false">
      <c r="A4935" s="2" t="str">
        <f aca="false">RAW_DATA!A4931</f>
        <v>ORD-104930</v>
      </c>
      <c r="B4935" s="2" t="str">
        <f aca="false">RAW_DATA!B4931</f>
        <v>CUST-8293</v>
      </c>
      <c r="C4935" s="2" t="str">
        <f aca="false">RAW_DATA!C4931</f>
        <v>Women</v>
      </c>
      <c r="D4935" s="2" t="str">
        <f aca="false">RAW_DATA!D4931</f>
        <v>WOM-JEANS-001</v>
      </c>
      <c r="E4935" s="14" t="str">
        <f aca="false">RAW_DATA!E4931</f>
        <v>2024-10-11</v>
      </c>
      <c r="F4935" s="14" t="str">
        <f aca="false">RAW_DATA!F4931</f>
        <v>2024-10-12</v>
      </c>
      <c r="G4935" s="2" t="str">
        <f aca="false">RAW_DATA!G4931</f>
        <v>Bagmati</v>
      </c>
      <c r="H4935" s="4" t="n">
        <f aca="false">RAW_DATA!H4931</f>
        <v>8202.46</v>
      </c>
      <c r="I4935" s="5" t="n">
        <f aca="false">RAW_DATA!I4931</f>
        <v>0</v>
      </c>
      <c r="J4935" s="2" t="str">
        <f aca="false">RAW_DATA!J4931</f>
        <v>No</v>
      </c>
      <c r="K4935" s="15" t="n">
        <f aca="false">IF(AND(F4935&lt;&gt;"",E4935&lt;&gt;""),DATEVALUE(F4935)-DATEVALUE(E4935),"")</f>
        <v>1</v>
      </c>
      <c r="L4935" s="4" t="n">
        <f aca="false">H4935*(1-I4935/100)</f>
        <v>8202.46</v>
      </c>
      <c r="M4935" s="4" t="n">
        <f aca="false">H4935*CALCULATIONS!$B$2</f>
        <v>4921.476</v>
      </c>
      <c r="N4935" s="4" t="n">
        <f aca="false">IF(J4935="Yes",H4935*CALCULATIONS!$B$3,0)</f>
        <v>0</v>
      </c>
      <c r="O4935" s="4" t="n">
        <f aca="false">L4935-M4935-N4935</f>
        <v>3280.984</v>
      </c>
      <c r="P4935" s="16" t="n">
        <f aca="false">IF(L4935&gt;0,O4935/L4935,"")</f>
        <v>0.4</v>
      </c>
    </row>
    <row r="4936" customFormat="false" ht="15" hidden="false" customHeight="false" outlineLevel="0" collapsed="false">
      <c r="A4936" s="2" t="str">
        <f aca="false">RAW_DATA!A4932</f>
        <v>ORD-104931</v>
      </c>
      <c r="B4936" s="2" t="str">
        <f aca="false">RAW_DATA!B4932</f>
        <v>CUST-9616</v>
      </c>
      <c r="C4936" s="2" t="str">
        <f aca="false">RAW_DATA!C4932</f>
        <v>Women</v>
      </c>
      <c r="D4936" s="2" t="str">
        <f aca="false">RAW_DATA!D4932</f>
        <v>WOM-BLOUSE-001</v>
      </c>
      <c r="E4936" s="14" t="str">
        <f aca="false">RAW_DATA!E4932</f>
        <v>2024-02-24</v>
      </c>
      <c r="F4936" s="14" t="str">
        <f aca="false">RAW_DATA!F4932</f>
        <v>2024-02-26</v>
      </c>
      <c r="G4936" s="2" t="str">
        <f aca="false">RAW_DATA!G4932</f>
        <v>Lumbini</v>
      </c>
      <c r="H4936" s="4" t="n">
        <f aca="false">RAW_DATA!H4932</f>
        <v>3997.56</v>
      </c>
      <c r="I4936" s="5" t="n">
        <f aca="false">RAW_DATA!I4932</f>
        <v>30</v>
      </c>
      <c r="J4936" s="2" t="str">
        <f aca="false">RAW_DATA!J4932</f>
        <v>No</v>
      </c>
      <c r="K4936" s="15" t="n">
        <f aca="false">IF(AND(F4936&lt;&gt;"",E4936&lt;&gt;""),DATEVALUE(F4936)-DATEVALUE(E4936),"")</f>
        <v>2</v>
      </c>
      <c r="L4936" s="4" t="n">
        <f aca="false">H4936*(1-I4936/100)</f>
        <v>2798.292</v>
      </c>
      <c r="M4936" s="4" t="n">
        <f aca="false">H4936*CALCULATIONS!$B$2</f>
        <v>2398.536</v>
      </c>
      <c r="N4936" s="4" t="n">
        <f aca="false">IF(J4936="Yes",H4936*CALCULATIONS!$B$3,0)</f>
        <v>0</v>
      </c>
      <c r="O4936" s="4" t="n">
        <f aca="false">L4936-M4936-N4936</f>
        <v>399.756</v>
      </c>
      <c r="P4936" s="16" t="n">
        <f aca="false">IF(L4936&gt;0,O4936/L4936,"")</f>
        <v>0.142857142857143</v>
      </c>
    </row>
    <row r="4937" customFormat="false" ht="15" hidden="false" customHeight="false" outlineLevel="0" collapsed="false">
      <c r="A4937" s="2" t="str">
        <f aca="false">RAW_DATA!A4933</f>
        <v>ORD-104932</v>
      </c>
      <c r="B4937" s="2" t="str">
        <f aca="false">RAW_DATA!B4933</f>
        <v>CUST-2612</v>
      </c>
      <c r="C4937" s="2" t="str">
        <f aca="false">RAW_DATA!C4933</f>
        <v>Women</v>
      </c>
      <c r="D4937" s="2" t="str">
        <f aca="false">RAW_DATA!D4933</f>
        <v>WOM-KURTA-001</v>
      </c>
      <c r="E4937" s="14" t="str">
        <f aca="false">RAW_DATA!E4933</f>
        <v>2024-06-12</v>
      </c>
      <c r="F4937" s="14" t="str">
        <f aca="false">RAW_DATA!F4933</f>
        <v>2024-06-17</v>
      </c>
      <c r="G4937" s="2" t="str">
        <f aca="false">RAW_DATA!G4933</f>
        <v>Bagmati</v>
      </c>
      <c r="H4937" s="4" t="n">
        <f aca="false">RAW_DATA!H4933</f>
        <v>5337.69</v>
      </c>
      <c r="I4937" s="5" t="n">
        <f aca="false">RAW_DATA!I4933</f>
        <v>0</v>
      </c>
      <c r="J4937" s="2" t="str">
        <f aca="false">RAW_DATA!J4933</f>
        <v>No</v>
      </c>
      <c r="K4937" s="15" t="n">
        <f aca="false">IF(AND(F4937&lt;&gt;"",E4937&lt;&gt;""),DATEVALUE(F4937)-DATEVALUE(E4937),"")</f>
        <v>5</v>
      </c>
      <c r="L4937" s="4" t="n">
        <f aca="false">H4937*(1-I4937/100)</f>
        <v>5337.69</v>
      </c>
      <c r="M4937" s="4" t="n">
        <f aca="false">H4937*CALCULATIONS!$B$2</f>
        <v>3202.614</v>
      </c>
      <c r="N4937" s="4" t="n">
        <f aca="false">IF(J4937="Yes",H4937*CALCULATIONS!$B$3,0)</f>
        <v>0</v>
      </c>
      <c r="O4937" s="4" t="n">
        <f aca="false">L4937-M4937-N4937</f>
        <v>2135.076</v>
      </c>
      <c r="P4937" s="16" t="n">
        <f aca="false">IF(L4937&gt;0,O4937/L4937,"")</f>
        <v>0.4</v>
      </c>
    </row>
    <row r="4938" customFormat="false" ht="15" hidden="false" customHeight="false" outlineLevel="0" collapsed="false">
      <c r="A4938" s="2" t="str">
        <f aca="false">RAW_DATA!A4934</f>
        <v>ORD-104933</v>
      </c>
      <c r="B4938" s="2" t="str">
        <f aca="false">RAW_DATA!B4934</f>
        <v>CUST-8831</v>
      </c>
      <c r="C4938" s="2" t="str">
        <f aca="false">RAW_DATA!C4934</f>
        <v>Men</v>
      </c>
      <c r="D4938" s="2" t="str">
        <f aca="false">RAW_DATA!D4934</f>
        <v>MEN-TSHIRT-001</v>
      </c>
      <c r="E4938" s="14" t="str">
        <f aca="false">RAW_DATA!E4934</f>
        <v>2024-03-26</v>
      </c>
      <c r="F4938" s="14" t="str">
        <f aca="false">RAW_DATA!F4934</f>
        <v>2024-04-09</v>
      </c>
      <c r="G4938" s="2" t="str">
        <f aca="false">RAW_DATA!G4934</f>
        <v>Bagmati</v>
      </c>
      <c r="H4938" s="4" t="n">
        <f aca="false">RAW_DATA!H4934</f>
        <v>4613.73</v>
      </c>
      <c r="I4938" s="5" t="n">
        <f aca="false">RAW_DATA!I4934</f>
        <v>0</v>
      </c>
      <c r="J4938" s="2" t="str">
        <f aca="false">RAW_DATA!J4934</f>
        <v>Yes</v>
      </c>
      <c r="K4938" s="15" t="n">
        <f aca="false">IF(AND(F4938&lt;&gt;"",E4938&lt;&gt;""),DATEVALUE(F4938)-DATEVALUE(E4938),"")</f>
        <v>14</v>
      </c>
      <c r="L4938" s="4" t="n">
        <f aca="false">H4938*(1-I4938/100)</f>
        <v>4613.73</v>
      </c>
      <c r="M4938" s="4" t="n">
        <f aca="false">H4938*CALCULATIONS!$B$2</f>
        <v>2768.238</v>
      </c>
      <c r="N4938" s="4" t="n">
        <f aca="false">IF(J4938="Yes",H4938*CALCULATIONS!$B$3,0)</f>
        <v>922.746</v>
      </c>
      <c r="O4938" s="4" t="n">
        <f aca="false">L4938-M4938-N4938</f>
        <v>922.746</v>
      </c>
      <c r="P4938" s="16" t="n">
        <f aca="false">IF(L4938&gt;0,O4938/L4938,"")</f>
        <v>0.2</v>
      </c>
    </row>
    <row r="4939" customFormat="false" ht="15" hidden="false" customHeight="false" outlineLevel="0" collapsed="false">
      <c r="A4939" s="2" t="str">
        <f aca="false">RAW_DATA!A4935</f>
        <v>ORD-104934</v>
      </c>
      <c r="B4939" s="2" t="str">
        <f aca="false">RAW_DATA!B4935</f>
        <v>CUST-5034</v>
      </c>
      <c r="C4939" s="2" t="str">
        <f aca="false">RAW_DATA!C4935</f>
        <v>Women</v>
      </c>
      <c r="D4939" s="2" t="str">
        <f aca="false">RAW_DATA!D4935</f>
        <v>WOM-LEHENGA-001</v>
      </c>
      <c r="E4939" s="14" t="str">
        <f aca="false">RAW_DATA!E4935</f>
        <v>2024-11-04</v>
      </c>
      <c r="F4939" s="14" t="str">
        <f aca="false">RAW_DATA!F4935</f>
        <v>2024-11-08</v>
      </c>
      <c r="G4939" s="2" t="str">
        <f aca="false">RAW_DATA!G4935</f>
        <v>Sudurpashchim</v>
      </c>
      <c r="H4939" s="4" t="n">
        <f aca="false">RAW_DATA!H4935</f>
        <v>7466.87</v>
      </c>
      <c r="I4939" s="5" t="n">
        <f aca="false">RAW_DATA!I4935</f>
        <v>10</v>
      </c>
      <c r="J4939" s="2" t="str">
        <f aca="false">RAW_DATA!J4935</f>
        <v>No</v>
      </c>
      <c r="K4939" s="15" t="n">
        <f aca="false">IF(AND(F4939&lt;&gt;"",E4939&lt;&gt;""),DATEVALUE(F4939)-DATEVALUE(E4939),"")</f>
        <v>4</v>
      </c>
      <c r="L4939" s="4" t="n">
        <f aca="false">H4939*(1-I4939/100)</f>
        <v>6720.183</v>
      </c>
      <c r="M4939" s="4" t="n">
        <f aca="false">H4939*CALCULATIONS!$B$2</f>
        <v>4480.122</v>
      </c>
      <c r="N4939" s="4" t="n">
        <f aca="false">IF(J4939="Yes",H4939*CALCULATIONS!$B$3,0)</f>
        <v>0</v>
      </c>
      <c r="O4939" s="4" t="n">
        <f aca="false">L4939-M4939-N4939</f>
        <v>2240.061</v>
      </c>
      <c r="P4939" s="16" t="n">
        <f aca="false">IF(L4939&gt;0,O4939/L4939,"")</f>
        <v>0.333333333333333</v>
      </c>
    </row>
    <row r="4940" customFormat="false" ht="15" hidden="false" customHeight="false" outlineLevel="0" collapsed="false">
      <c r="A4940" s="2" t="str">
        <f aca="false">RAW_DATA!A4936</f>
        <v>ORD-104935</v>
      </c>
      <c r="B4940" s="2" t="str">
        <f aca="false">RAW_DATA!B4936</f>
        <v>CUST-8824</v>
      </c>
      <c r="C4940" s="2" t="str">
        <f aca="false">RAW_DATA!C4936</f>
        <v>Men</v>
      </c>
      <c r="D4940" s="2" t="str">
        <f aca="false">RAW_DATA!D4936</f>
        <v>MEN-SHIRT-002</v>
      </c>
      <c r="E4940" s="14" t="str">
        <f aca="false">RAW_DATA!E4936</f>
        <v>2024-04-25</v>
      </c>
      <c r="F4940" s="14" t="str">
        <f aca="false">RAW_DATA!F4936</f>
        <v>2024-05-03</v>
      </c>
      <c r="G4940" s="2" t="str">
        <f aca="false">RAW_DATA!G4936</f>
        <v>Madhesh</v>
      </c>
      <c r="H4940" s="4" t="n">
        <f aca="false">RAW_DATA!H4936</f>
        <v>2806.22</v>
      </c>
      <c r="I4940" s="5" t="n">
        <f aca="false">RAW_DATA!I4936</f>
        <v>20</v>
      </c>
      <c r="J4940" s="2" t="str">
        <f aca="false">RAW_DATA!J4936</f>
        <v>Yes</v>
      </c>
      <c r="K4940" s="15" t="n">
        <f aca="false">IF(AND(F4940&lt;&gt;"",E4940&lt;&gt;""),DATEVALUE(F4940)-DATEVALUE(E4940),"")</f>
        <v>8</v>
      </c>
      <c r="L4940" s="4" t="n">
        <f aca="false">H4940*(1-I4940/100)</f>
        <v>2244.976</v>
      </c>
      <c r="M4940" s="4" t="n">
        <f aca="false">H4940*CALCULATIONS!$B$2</f>
        <v>1683.732</v>
      </c>
      <c r="N4940" s="4" t="n">
        <f aca="false">IF(J4940="Yes",H4940*CALCULATIONS!$B$3,0)</f>
        <v>561.244</v>
      </c>
      <c r="O4940" s="4" t="n">
        <f aca="false">L4940-M4940-N4940</f>
        <v>0</v>
      </c>
      <c r="P4940" s="16" t="n">
        <f aca="false">IF(L4940&gt;0,O4940/L4940,"")</f>
        <v>0</v>
      </c>
    </row>
    <row r="4941" customFormat="false" ht="15" hidden="false" customHeight="false" outlineLevel="0" collapsed="false">
      <c r="A4941" s="2" t="str">
        <f aca="false">RAW_DATA!A4937</f>
        <v>ORD-104936</v>
      </c>
      <c r="B4941" s="2" t="str">
        <f aca="false">RAW_DATA!B4937</f>
        <v>CUST-7569</v>
      </c>
      <c r="C4941" s="2" t="str">
        <f aca="false">RAW_DATA!C4937</f>
        <v>Women</v>
      </c>
      <c r="D4941" s="2" t="str">
        <f aca="false">RAW_DATA!D4937</f>
        <v>WOM-DRESS-001</v>
      </c>
      <c r="E4941" s="14" t="str">
        <f aca="false">RAW_DATA!E4937</f>
        <v>2024-08-13</v>
      </c>
      <c r="F4941" s="14" t="str">
        <f aca="false">RAW_DATA!F4937</f>
        <v>2024-08-19</v>
      </c>
      <c r="G4941" s="2" t="str">
        <f aca="false">RAW_DATA!G4937</f>
        <v>Bagmati</v>
      </c>
      <c r="H4941" s="4" t="n">
        <f aca="false">RAW_DATA!H4937</f>
        <v>12461.24</v>
      </c>
      <c r="I4941" s="5" t="n">
        <f aca="false">RAW_DATA!I4937</f>
        <v>10</v>
      </c>
      <c r="J4941" s="2" t="str">
        <f aca="false">RAW_DATA!J4937</f>
        <v>No</v>
      </c>
      <c r="K4941" s="15" t="n">
        <f aca="false">IF(AND(F4941&lt;&gt;"",E4941&lt;&gt;""),DATEVALUE(F4941)-DATEVALUE(E4941),"")</f>
        <v>6</v>
      </c>
      <c r="L4941" s="4" t="n">
        <f aca="false">H4941*(1-I4941/100)</f>
        <v>11215.116</v>
      </c>
      <c r="M4941" s="4" t="n">
        <f aca="false">H4941*CALCULATIONS!$B$2</f>
        <v>7476.744</v>
      </c>
      <c r="N4941" s="4" t="n">
        <f aca="false">IF(J4941="Yes",H4941*CALCULATIONS!$B$3,0)</f>
        <v>0</v>
      </c>
      <c r="O4941" s="4" t="n">
        <f aca="false">L4941-M4941-N4941</f>
        <v>3738.372</v>
      </c>
      <c r="P4941" s="16" t="n">
        <f aca="false">IF(L4941&gt;0,O4941/L4941,"")</f>
        <v>0.333333333333333</v>
      </c>
    </row>
    <row r="4942" customFormat="false" ht="15" hidden="false" customHeight="false" outlineLevel="0" collapsed="false">
      <c r="A4942" s="2" t="str">
        <f aca="false">RAW_DATA!A4938</f>
        <v>ORD-104937</v>
      </c>
      <c r="B4942" s="2" t="str">
        <f aca="false">RAW_DATA!B4938</f>
        <v>CUST-2914</v>
      </c>
      <c r="C4942" s="2" t="str">
        <f aca="false">RAW_DATA!C4938</f>
        <v>Men</v>
      </c>
      <c r="D4942" s="2" t="str">
        <f aca="false">RAW_DATA!D4938</f>
        <v>MEN-SHIRT-001</v>
      </c>
      <c r="E4942" s="14" t="str">
        <f aca="false">RAW_DATA!E4938</f>
        <v>2024-05-30</v>
      </c>
      <c r="F4942" s="14" t="str">
        <f aca="false">RAW_DATA!F4938</f>
        <v>2024-06-04</v>
      </c>
      <c r="G4942" s="2" t="str">
        <f aca="false">RAW_DATA!G4938</f>
        <v>Lumbini</v>
      </c>
      <c r="H4942" s="4" t="n">
        <f aca="false">RAW_DATA!H4938</f>
        <v>6912.16</v>
      </c>
      <c r="I4942" s="5" t="n">
        <f aca="false">RAW_DATA!I4938</f>
        <v>10</v>
      </c>
      <c r="J4942" s="2" t="str">
        <f aca="false">RAW_DATA!J4938</f>
        <v>No</v>
      </c>
      <c r="K4942" s="15" t="n">
        <f aca="false">IF(AND(F4942&lt;&gt;"",E4942&lt;&gt;""),DATEVALUE(F4942)-DATEVALUE(E4942),"")</f>
        <v>5</v>
      </c>
      <c r="L4942" s="4" t="n">
        <f aca="false">H4942*(1-I4942/100)</f>
        <v>6220.944</v>
      </c>
      <c r="M4942" s="4" t="n">
        <f aca="false">H4942*CALCULATIONS!$B$2</f>
        <v>4147.296</v>
      </c>
      <c r="N4942" s="4" t="n">
        <f aca="false">IF(J4942="Yes",H4942*CALCULATIONS!$B$3,0)</f>
        <v>0</v>
      </c>
      <c r="O4942" s="4" t="n">
        <f aca="false">L4942-M4942-N4942</f>
        <v>2073.648</v>
      </c>
      <c r="P4942" s="16" t="n">
        <f aca="false">IF(L4942&gt;0,O4942/L4942,"")</f>
        <v>0.333333333333334</v>
      </c>
    </row>
    <row r="4943" customFormat="false" ht="15" hidden="false" customHeight="false" outlineLevel="0" collapsed="false">
      <c r="A4943" s="2" t="str">
        <f aca="false">RAW_DATA!A4939</f>
        <v>ORD-104938</v>
      </c>
      <c r="B4943" s="2" t="str">
        <f aca="false">RAW_DATA!B4939</f>
        <v>CUST-6629</v>
      </c>
      <c r="C4943" s="2" t="str">
        <f aca="false">RAW_DATA!C4939</f>
        <v>Women</v>
      </c>
      <c r="D4943" s="2" t="str">
        <f aca="false">RAW_DATA!D4939</f>
        <v>WOM-SUIT-001</v>
      </c>
      <c r="E4943" s="14" t="str">
        <f aca="false">RAW_DATA!E4939</f>
        <v>2024-06-24</v>
      </c>
      <c r="F4943" s="14" t="str">
        <f aca="false">RAW_DATA!F4939</f>
        <v>2024-07-01</v>
      </c>
      <c r="G4943" s="2" t="str">
        <f aca="false">RAW_DATA!G4939</f>
        <v>Gandaki</v>
      </c>
      <c r="H4943" s="4" t="n">
        <f aca="false">RAW_DATA!H4939</f>
        <v>12716.24</v>
      </c>
      <c r="I4943" s="5" t="n">
        <f aca="false">RAW_DATA!I4939</f>
        <v>10</v>
      </c>
      <c r="J4943" s="2" t="str">
        <f aca="false">RAW_DATA!J4939</f>
        <v>No</v>
      </c>
      <c r="K4943" s="15" t="n">
        <f aca="false">IF(AND(F4943&lt;&gt;"",E4943&lt;&gt;""),DATEVALUE(F4943)-DATEVALUE(E4943),"")</f>
        <v>7</v>
      </c>
      <c r="L4943" s="4" t="n">
        <f aca="false">H4943*(1-I4943/100)</f>
        <v>11444.616</v>
      </c>
      <c r="M4943" s="4" t="n">
        <f aca="false">H4943*CALCULATIONS!$B$2</f>
        <v>7629.744</v>
      </c>
      <c r="N4943" s="4" t="n">
        <f aca="false">IF(J4943="Yes",H4943*CALCULATIONS!$B$3,0)</f>
        <v>0</v>
      </c>
      <c r="O4943" s="4" t="n">
        <f aca="false">L4943-M4943-N4943</f>
        <v>3814.872</v>
      </c>
      <c r="P4943" s="16" t="n">
        <f aca="false">IF(L4943&gt;0,O4943/L4943,"")</f>
        <v>0.333333333333333</v>
      </c>
    </row>
    <row r="4944" customFormat="false" ht="15" hidden="false" customHeight="false" outlineLevel="0" collapsed="false">
      <c r="A4944" s="2" t="str">
        <f aca="false">RAW_DATA!A4940</f>
        <v>ORD-104939</v>
      </c>
      <c r="B4944" s="2" t="str">
        <f aca="false">RAW_DATA!B4940</f>
        <v>CUST-3927</v>
      </c>
      <c r="C4944" s="2" t="str">
        <f aca="false">RAW_DATA!C4940</f>
        <v>Women</v>
      </c>
      <c r="D4944" s="2" t="str">
        <f aca="false">RAW_DATA!D4940</f>
        <v>WOM-JEANS-001</v>
      </c>
      <c r="E4944" s="14" t="str">
        <f aca="false">RAW_DATA!E4940</f>
        <v>2024-08-04</v>
      </c>
      <c r="F4944" s="14" t="str">
        <f aca="false">RAW_DATA!F4940</f>
        <v>2024-08-09</v>
      </c>
      <c r="G4944" s="2" t="str">
        <f aca="false">RAW_DATA!G4940</f>
        <v>Bagmati</v>
      </c>
      <c r="H4944" s="4" t="n">
        <f aca="false">RAW_DATA!H4940</f>
        <v>8652.14</v>
      </c>
      <c r="I4944" s="5" t="n">
        <f aca="false">RAW_DATA!I4940</f>
        <v>10</v>
      </c>
      <c r="J4944" s="2" t="str">
        <f aca="false">RAW_DATA!J4940</f>
        <v>Yes</v>
      </c>
      <c r="K4944" s="15" t="n">
        <f aca="false">IF(AND(F4944&lt;&gt;"",E4944&lt;&gt;""),DATEVALUE(F4944)-DATEVALUE(E4944),"")</f>
        <v>5</v>
      </c>
      <c r="L4944" s="4" t="n">
        <f aca="false">H4944*(1-I4944/100)</f>
        <v>7786.926</v>
      </c>
      <c r="M4944" s="4" t="n">
        <f aca="false">H4944*CALCULATIONS!$B$2</f>
        <v>5191.284</v>
      </c>
      <c r="N4944" s="4" t="n">
        <f aca="false">IF(J4944="Yes",H4944*CALCULATIONS!$B$3,0)</f>
        <v>1730.428</v>
      </c>
      <c r="O4944" s="4" t="n">
        <f aca="false">L4944-M4944-N4944</f>
        <v>865.214</v>
      </c>
      <c r="P4944" s="16" t="n">
        <f aca="false">IF(L4944&gt;0,O4944/L4944,"")</f>
        <v>0.111111111111111</v>
      </c>
    </row>
    <row r="4945" customFormat="false" ht="15" hidden="false" customHeight="false" outlineLevel="0" collapsed="false">
      <c r="A4945" s="2" t="str">
        <f aca="false">RAW_DATA!A4941</f>
        <v>ORD-104940</v>
      </c>
      <c r="B4945" s="2" t="str">
        <f aca="false">RAW_DATA!B4941</f>
        <v>CUST-8101</v>
      </c>
      <c r="C4945" s="2" t="str">
        <f aca="false">RAW_DATA!C4941</f>
        <v>Women</v>
      </c>
      <c r="D4945" s="2" t="str">
        <f aca="false">RAW_DATA!D4941</f>
        <v>WOM-KURTA-001</v>
      </c>
      <c r="E4945" s="14" t="str">
        <f aca="false">RAW_DATA!E4941</f>
        <v>2024-08-03</v>
      </c>
      <c r="F4945" s="14" t="str">
        <f aca="false">RAW_DATA!F4941</f>
        <v>2024-08-08</v>
      </c>
      <c r="G4945" s="2" t="str">
        <f aca="false">RAW_DATA!G4941</f>
        <v>Sudurpashchim</v>
      </c>
      <c r="H4945" s="4" t="n">
        <f aca="false">RAW_DATA!H4941</f>
        <v>2461.43</v>
      </c>
      <c r="I4945" s="5" t="n">
        <f aca="false">RAW_DATA!I4941</f>
        <v>5</v>
      </c>
      <c r="J4945" s="2" t="str">
        <f aca="false">RAW_DATA!J4941</f>
        <v>No</v>
      </c>
      <c r="K4945" s="15" t="n">
        <f aca="false">IF(AND(F4945&lt;&gt;"",E4945&lt;&gt;""),DATEVALUE(F4945)-DATEVALUE(E4945),"")</f>
        <v>5</v>
      </c>
      <c r="L4945" s="4" t="n">
        <f aca="false">H4945*(1-I4945/100)</f>
        <v>2338.3585</v>
      </c>
      <c r="M4945" s="4" t="n">
        <f aca="false">H4945*CALCULATIONS!$B$2</f>
        <v>1476.858</v>
      </c>
      <c r="N4945" s="4" t="n">
        <f aca="false">IF(J4945="Yes",H4945*CALCULATIONS!$B$3,0)</f>
        <v>0</v>
      </c>
      <c r="O4945" s="4" t="n">
        <f aca="false">L4945-M4945-N4945</f>
        <v>861.5005</v>
      </c>
      <c r="P4945" s="16" t="n">
        <f aca="false">IF(L4945&gt;0,O4945/L4945,"")</f>
        <v>0.368421052631579</v>
      </c>
    </row>
    <row r="4946" customFormat="false" ht="15" hidden="false" customHeight="false" outlineLevel="0" collapsed="false">
      <c r="A4946" s="2" t="str">
        <f aca="false">RAW_DATA!A4942</f>
        <v>ORD-104941</v>
      </c>
      <c r="B4946" s="2" t="str">
        <f aca="false">RAW_DATA!B4942</f>
        <v>CUST-4823</v>
      </c>
      <c r="C4946" s="2" t="str">
        <f aca="false">RAW_DATA!C4942</f>
        <v>Women</v>
      </c>
      <c r="D4946" s="2" t="str">
        <f aca="false">RAW_DATA!D4942</f>
        <v>WOM-SAREE-001</v>
      </c>
      <c r="E4946" s="14" t="str">
        <f aca="false">RAW_DATA!E4942</f>
        <v>2024-04-26</v>
      </c>
      <c r="F4946" s="14" t="str">
        <f aca="false">RAW_DATA!F4942</f>
        <v>2024-05-02</v>
      </c>
      <c r="G4946" s="2" t="str">
        <f aca="false">RAW_DATA!G4942</f>
        <v>Madhesh</v>
      </c>
      <c r="H4946" s="4" t="n">
        <f aca="false">RAW_DATA!H4942</f>
        <v>4266.87</v>
      </c>
      <c r="I4946" s="5" t="n">
        <f aca="false">RAW_DATA!I4942</f>
        <v>30</v>
      </c>
      <c r="J4946" s="2" t="str">
        <f aca="false">RAW_DATA!J4942</f>
        <v>No</v>
      </c>
      <c r="K4946" s="15" t="n">
        <f aca="false">IF(AND(F4946&lt;&gt;"",E4946&lt;&gt;""),DATEVALUE(F4946)-DATEVALUE(E4946),"")</f>
        <v>6</v>
      </c>
      <c r="L4946" s="4" t="n">
        <f aca="false">H4946*(1-I4946/100)</f>
        <v>2986.809</v>
      </c>
      <c r="M4946" s="4" t="n">
        <f aca="false">H4946*CALCULATIONS!$B$2</f>
        <v>2560.122</v>
      </c>
      <c r="N4946" s="4" t="n">
        <f aca="false">IF(J4946="Yes",H4946*CALCULATIONS!$B$3,0)</f>
        <v>0</v>
      </c>
      <c r="O4946" s="4" t="n">
        <f aca="false">L4946-M4946-N4946</f>
        <v>426.687</v>
      </c>
      <c r="P4946" s="16" t="n">
        <f aca="false">IF(L4946&gt;0,O4946/L4946,"")</f>
        <v>0.142857142857143</v>
      </c>
    </row>
    <row r="4947" customFormat="false" ht="15" hidden="false" customHeight="false" outlineLevel="0" collapsed="false">
      <c r="A4947" s="2" t="str">
        <f aca="false">RAW_DATA!A4943</f>
        <v>ORD-104942</v>
      </c>
      <c r="B4947" s="2" t="str">
        <f aca="false">RAW_DATA!B4943</f>
        <v>CUST-9597</v>
      </c>
      <c r="C4947" s="2" t="str">
        <f aca="false">RAW_DATA!C4943</f>
        <v>Women</v>
      </c>
      <c r="D4947" s="2" t="str">
        <f aca="false">RAW_DATA!D4943</f>
        <v>WOM-CARDIGAN-001</v>
      </c>
      <c r="E4947" s="14" t="str">
        <f aca="false">RAW_DATA!E4943</f>
        <v>2024-04-13</v>
      </c>
      <c r="F4947" s="14" t="str">
        <f aca="false">RAW_DATA!F4943</f>
        <v>2024-04-22</v>
      </c>
      <c r="G4947" s="2" t="str">
        <f aca="false">RAW_DATA!G4943</f>
        <v>Gandaki</v>
      </c>
      <c r="H4947" s="4" t="n">
        <f aca="false">RAW_DATA!H4943</f>
        <v>9434.15</v>
      </c>
      <c r="I4947" s="5" t="n">
        <f aca="false">RAW_DATA!I4943</f>
        <v>5</v>
      </c>
      <c r="J4947" s="2" t="str">
        <f aca="false">RAW_DATA!J4943</f>
        <v>No</v>
      </c>
      <c r="K4947" s="15" t="n">
        <f aca="false">IF(AND(F4947&lt;&gt;"",E4947&lt;&gt;""),DATEVALUE(F4947)-DATEVALUE(E4947),"")</f>
        <v>9</v>
      </c>
      <c r="L4947" s="4" t="n">
        <f aca="false">H4947*(1-I4947/100)</f>
        <v>8962.4425</v>
      </c>
      <c r="M4947" s="4" t="n">
        <f aca="false">H4947*CALCULATIONS!$B$2</f>
        <v>5660.49</v>
      </c>
      <c r="N4947" s="4" t="n">
        <f aca="false">IF(J4947="Yes",H4947*CALCULATIONS!$B$3,0)</f>
        <v>0</v>
      </c>
      <c r="O4947" s="4" t="n">
        <f aca="false">L4947-M4947-N4947</f>
        <v>3301.9525</v>
      </c>
      <c r="P4947" s="16" t="n">
        <f aca="false">IF(L4947&gt;0,O4947/L4947,"")</f>
        <v>0.368421052631579</v>
      </c>
    </row>
    <row r="4948" customFormat="false" ht="15" hidden="false" customHeight="false" outlineLevel="0" collapsed="false">
      <c r="A4948" s="2" t="str">
        <f aca="false">RAW_DATA!A4944</f>
        <v>ORD-104943</v>
      </c>
      <c r="B4948" s="2" t="str">
        <f aca="false">RAW_DATA!B4944</f>
        <v>CUST-7754</v>
      </c>
      <c r="C4948" s="2" t="str">
        <f aca="false">RAW_DATA!C4944</f>
        <v>Men</v>
      </c>
      <c r="D4948" s="2" t="str">
        <f aca="false">RAW_DATA!D4944</f>
        <v>MEN-JEANS-001</v>
      </c>
      <c r="E4948" s="14" t="str">
        <f aca="false">RAW_DATA!E4944</f>
        <v>2024-09-13</v>
      </c>
      <c r="F4948" s="14" t="str">
        <f aca="false">RAW_DATA!F4944</f>
        <v>2024-09-21</v>
      </c>
      <c r="G4948" s="2" t="str">
        <f aca="false">RAW_DATA!G4944</f>
        <v>Madhesh</v>
      </c>
      <c r="H4948" s="4" t="n">
        <f aca="false">RAW_DATA!H4944</f>
        <v>6636.48</v>
      </c>
      <c r="I4948" s="5" t="n">
        <f aca="false">RAW_DATA!I4944</f>
        <v>10</v>
      </c>
      <c r="J4948" s="2" t="str">
        <f aca="false">RAW_DATA!J4944</f>
        <v>No</v>
      </c>
      <c r="K4948" s="15" t="n">
        <f aca="false">IF(AND(F4948&lt;&gt;"",E4948&lt;&gt;""),DATEVALUE(F4948)-DATEVALUE(E4948),"")</f>
        <v>8</v>
      </c>
      <c r="L4948" s="4" t="n">
        <f aca="false">H4948*(1-I4948/100)</f>
        <v>5972.832</v>
      </c>
      <c r="M4948" s="4" t="n">
        <f aca="false">H4948*CALCULATIONS!$B$2</f>
        <v>3981.888</v>
      </c>
      <c r="N4948" s="4" t="n">
        <f aca="false">IF(J4948="Yes",H4948*CALCULATIONS!$B$3,0)</f>
        <v>0</v>
      </c>
      <c r="O4948" s="4" t="n">
        <f aca="false">L4948-M4948-N4948</f>
        <v>1990.944</v>
      </c>
      <c r="P4948" s="16" t="n">
        <f aca="false">IF(L4948&gt;0,O4948/L4948,"")</f>
        <v>0.333333333333333</v>
      </c>
    </row>
    <row r="4949" customFormat="false" ht="15" hidden="false" customHeight="false" outlineLevel="0" collapsed="false">
      <c r="A4949" s="2" t="str">
        <f aca="false">RAW_DATA!A4945</f>
        <v>ORD-104944</v>
      </c>
      <c r="B4949" s="2" t="str">
        <f aca="false">RAW_DATA!B4945</f>
        <v>CUST-6114</v>
      </c>
      <c r="C4949" s="2" t="str">
        <f aca="false">RAW_DATA!C4945</f>
        <v>Kids</v>
      </c>
      <c r="D4949" s="2" t="str">
        <f aca="false">RAW_DATA!D4945</f>
        <v>KID-FROCK-001</v>
      </c>
      <c r="E4949" s="14" t="str">
        <f aca="false">RAW_DATA!E4945</f>
        <v>2024-09-11</v>
      </c>
      <c r="F4949" s="14" t="str">
        <f aca="false">RAW_DATA!F4945</f>
        <v>2024-09-15</v>
      </c>
      <c r="G4949" s="2" t="str">
        <f aca="false">RAW_DATA!G4945</f>
        <v>Bagmati</v>
      </c>
      <c r="H4949" s="4" t="n">
        <f aca="false">RAW_DATA!H4945</f>
        <v>6320.94</v>
      </c>
      <c r="I4949" s="5" t="n">
        <f aca="false">RAW_DATA!I4945</f>
        <v>10</v>
      </c>
      <c r="J4949" s="2" t="str">
        <f aca="false">RAW_DATA!J4945</f>
        <v>No</v>
      </c>
      <c r="K4949" s="15" t="n">
        <f aca="false">IF(AND(F4949&lt;&gt;"",E4949&lt;&gt;""),DATEVALUE(F4949)-DATEVALUE(E4949),"")</f>
        <v>4</v>
      </c>
      <c r="L4949" s="4" t="n">
        <f aca="false">H4949*(1-I4949/100)</f>
        <v>5688.846</v>
      </c>
      <c r="M4949" s="4" t="n">
        <f aca="false">H4949*CALCULATIONS!$B$2</f>
        <v>3792.564</v>
      </c>
      <c r="N4949" s="4" t="n">
        <f aca="false">IF(J4949="Yes",H4949*CALCULATIONS!$B$3,0)</f>
        <v>0</v>
      </c>
      <c r="O4949" s="4" t="n">
        <f aca="false">L4949-M4949-N4949</f>
        <v>1896.282</v>
      </c>
      <c r="P4949" s="16" t="n">
        <f aca="false">IF(L4949&gt;0,O4949/L4949,"")</f>
        <v>0.333333333333333</v>
      </c>
    </row>
    <row r="4950" customFormat="false" ht="15" hidden="false" customHeight="false" outlineLevel="0" collapsed="false">
      <c r="A4950" s="2" t="str">
        <f aca="false">RAW_DATA!A4946</f>
        <v>ORD-104945</v>
      </c>
      <c r="B4950" s="2" t="str">
        <f aca="false">RAW_DATA!B4946</f>
        <v>CUST-6990</v>
      </c>
      <c r="C4950" s="2" t="str">
        <f aca="false">RAW_DATA!C4946</f>
        <v>Men</v>
      </c>
      <c r="D4950" s="2" t="str">
        <f aca="false">RAW_DATA!D4946</f>
        <v>MEN-SHIRT-002</v>
      </c>
      <c r="E4950" s="14" t="str">
        <f aca="false">RAW_DATA!E4946</f>
        <v>2024-03-23</v>
      </c>
      <c r="F4950" s="14" t="str">
        <f aca="false">RAW_DATA!F4946</f>
        <v>2024-03-28</v>
      </c>
      <c r="G4950" s="2" t="str">
        <f aca="false">RAW_DATA!G4946</f>
        <v>Lumbini</v>
      </c>
      <c r="H4950" s="4" t="n">
        <f aca="false">RAW_DATA!H4946</f>
        <v>11694.35</v>
      </c>
      <c r="I4950" s="5" t="n">
        <f aca="false">RAW_DATA!I4946</f>
        <v>30</v>
      </c>
      <c r="J4950" s="2" t="str">
        <f aca="false">RAW_DATA!J4946</f>
        <v>No</v>
      </c>
      <c r="K4950" s="15" t="n">
        <f aca="false">IF(AND(F4950&lt;&gt;"",E4950&lt;&gt;""),DATEVALUE(F4950)-DATEVALUE(E4950),"")</f>
        <v>5</v>
      </c>
      <c r="L4950" s="4" t="n">
        <f aca="false">H4950*(1-I4950/100)</f>
        <v>8186.045</v>
      </c>
      <c r="M4950" s="4" t="n">
        <f aca="false">H4950*CALCULATIONS!$B$2</f>
        <v>7016.61</v>
      </c>
      <c r="N4950" s="4" t="n">
        <f aca="false">IF(J4950="Yes",H4950*CALCULATIONS!$B$3,0)</f>
        <v>0</v>
      </c>
      <c r="O4950" s="4" t="n">
        <f aca="false">L4950-M4950-N4950</f>
        <v>1169.435</v>
      </c>
      <c r="P4950" s="16" t="n">
        <f aca="false">IF(L4950&gt;0,O4950/L4950,"")</f>
        <v>0.142857142857143</v>
      </c>
    </row>
    <row r="4951" customFormat="false" ht="15" hidden="false" customHeight="false" outlineLevel="0" collapsed="false">
      <c r="A4951" s="2" t="str">
        <f aca="false">RAW_DATA!A4947</f>
        <v>ORD-104946</v>
      </c>
      <c r="B4951" s="2" t="str">
        <f aca="false">RAW_DATA!B4947</f>
        <v>CUST-7395</v>
      </c>
      <c r="C4951" s="2" t="str">
        <f aca="false">RAW_DATA!C4947</f>
        <v>Men</v>
      </c>
      <c r="D4951" s="2" t="str">
        <f aca="false">RAW_DATA!D4947</f>
        <v>MEN-POLO-001</v>
      </c>
      <c r="E4951" s="14" t="str">
        <f aca="false">RAW_DATA!E4947</f>
        <v>2024-08-07</v>
      </c>
      <c r="F4951" s="14" t="str">
        <f aca="false">RAW_DATA!F4947</f>
        <v>2024-08-12</v>
      </c>
      <c r="G4951" s="2" t="str">
        <f aca="false">RAW_DATA!G4947</f>
        <v>Bagmati</v>
      </c>
      <c r="H4951" s="4" t="n">
        <f aca="false">RAW_DATA!H4947</f>
        <v>1618.66</v>
      </c>
      <c r="I4951" s="5" t="n">
        <f aca="false">RAW_DATA!I4947</f>
        <v>25</v>
      </c>
      <c r="J4951" s="2" t="str">
        <f aca="false">RAW_DATA!J4947</f>
        <v>No</v>
      </c>
      <c r="K4951" s="15" t="n">
        <f aca="false">IF(AND(F4951&lt;&gt;"",E4951&lt;&gt;""),DATEVALUE(F4951)-DATEVALUE(E4951),"")</f>
        <v>5</v>
      </c>
      <c r="L4951" s="4" t="n">
        <f aca="false">H4951*(1-I4951/100)</f>
        <v>1213.995</v>
      </c>
      <c r="M4951" s="4" t="n">
        <f aca="false">H4951*CALCULATIONS!$B$2</f>
        <v>971.196</v>
      </c>
      <c r="N4951" s="4" t="n">
        <f aca="false">IF(J4951="Yes",H4951*CALCULATIONS!$B$3,0)</f>
        <v>0</v>
      </c>
      <c r="O4951" s="4" t="n">
        <f aca="false">L4951-M4951-N4951</f>
        <v>242.799</v>
      </c>
      <c r="P4951" s="16" t="n">
        <f aca="false">IF(L4951&gt;0,O4951/L4951,"")</f>
        <v>0.2</v>
      </c>
    </row>
    <row r="4952" customFormat="false" ht="15" hidden="false" customHeight="false" outlineLevel="0" collapsed="false">
      <c r="A4952" s="2" t="str">
        <f aca="false">RAW_DATA!A4948</f>
        <v>ORD-104947</v>
      </c>
      <c r="B4952" s="2" t="str">
        <f aca="false">RAW_DATA!B4948</f>
        <v>CUST-2369</v>
      </c>
      <c r="C4952" s="2" t="str">
        <f aca="false">RAW_DATA!C4948</f>
        <v>Women</v>
      </c>
      <c r="D4952" s="2" t="str">
        <f aca="false">RAW_DATA!D4948</f>
        <v>WOM-KURTA-001</v>
      </c>
      <c r="E4952" s="14" t="str">
        <f aca="false">RAW_DATA!E4948</f>
        <v>2024-11-05</v>
      </c>
      <c r="F4952" s="14" t="str">
        <f aca="false">RAW_DATA!F4948</f>
        <v>2024-11-13</v>
      </c>
      <c r="G4952" s="2" t="str">
        <f aca="false">RAW_DATA!G4948</f>
        <v>Gandaki</v>
      </c>
      <c r="H4952" s="4" t="n">
        <f aca="false">RAW_DATA!H4948</f>
        <v>1594.3</v>
      </c>
      <c r="I4952" s="5" t="n">
        <f aca="false">RAW_DATA!I4948</f>
        <v>15</v>
      </c>
      <c r="J4952" s="2" t="str">
        <f aca="false">RAW_DATA!J4948</f>
        <v>No</v>
      </c>
      <c r="K4952" s="15" t="n">
        <f aca="false">IF(AND(F4952&lt;&gt;"",E4952&lt;&gt;""),DATEVALUE(F4952)-DATEVALUE(E4952),"")</f>
        <v>8</v>
      </c>
      <c r="L4952" s="4" t="n">
        <f aca="false">H4952*(1-I4952/100)</f>
        <v>1355.155</v>
      </c>
      <c r="M4952" s="4" t="n">
        <f aca="false">H4952*CALCULATIONS!$B$2</f>
        <v>956.58</v>
      </c>
      <c r="N4952" s="4" t="n">
        <f aca="false">IF(J4952="Yes",H4952*CALCULATIONS!$B$3,0)</f>
        <v>0</v>
      </c>
      <c r="O4952" s="4" t="n">
        <f aca="false">L4952-M4952-N4952</f>
        <v>398.575</v>
      </c>
      <c r="P4952" s="16" t="n">
        <f aca="false">IF(L4952&gt;0,O4952/L4952,"")</f>
        <v>0.294117647058824</v>
      </c>
    </row>
    <row r="4953" customFormat="false" ht="15" hidden="false" customHeight="false" outlineLevel="0" collapsed="false">
      <c r="A4953" s="2" t="str">
        <f aca="false">RAW_DATA!A4949</f>
        <v>ORD-104948</v>
      </c>
      <c r="B4953" s="2" t="str">
        <f aca="false">RAW_DATA!B4949</f>
        <v>CUST-6567</v>
      </c>
      <c r="C4953" s="2" t="str">
        <f aca="false">RAW_DATA!C4949</f>
        <v>Men</v>
      </c>
      <c r="D4953" s="2" t="str">
        <f aca="false">RAW_DATA!D4949</f>
        <v>MEN-KURTA-001</v>
      </c>
      <c r="E4953" s="14" t="str">
        <f aca="false">RAW_DATA!E4949</f>
        <v>2024-12-06</v>
      </c>
      <c r="F4953" s="14" t="str">
        <f aca="false">RAW_DATA!F4949</f>
        <v>2024-12-12</v>
      </c>
      <c r="G4953" s="2" t="str">
        <f aca="false">RAW_DATA!G4949</f>
        <v>Bagmati</v>
      </c>
      <c r="H4953" s="4" t="n">
        <f aca="false">RAW_DATA!H4949</f>
        <v>5656.46</v>
      </c>
      <c r="I4953" s="5" t="n">
        <f aca="false">RAW_DATA!I4949</f>
        <v>15</v>
      </c>
      <c r="J4953" s="2" t="str">
        <f aca="false">RAW_DATA!J4949</f>
        <v>No</v>
      </c>
      <c r="K4953" s="15" t="n">
        <f aca="false">IF(AND(F4953&lt;&gt;"",E4953&lt;&gt;""),DATEVALUE(F4953)-DATEVALUE(E4953),"")</f>
        <v>6</v>
      </c>
      <c r="L4953" s="4" t="n">
        <f aca="false">H4953*(1-I4953/100)</f>
        <v>4807.991</v>
      </c>
      <c r="M4953" s="4" t="n">
        <f aca="false">H4953*CALCULATIONS!$B$2</f>
        <v>3393.876</v>
      </c>
      <c r="N4953" s="4" t="n">
        <f aca="false">IF(J4953="Yes",H4953*CALCULATIONS!$B$3,0)</f>
        <v>0</v>
      </c>
      <c r="O4953" s="4" t="n">
        <f aca="false">L4953-M4953-N4953</f>
        <v>1414.115</v>
      </c>
      <c r="P4953" s="16" t="n">
        <f aca="false">IF(L4953&gt;0,O4953/L4953,"")</f>
        <v>0.294117647058824</v>
      </c>
    </row>
    <row r="4954" customFormat="false" ht="15" hidden="false" customHeight="false" outlineLevel="0" collapsed="false">
      <c r="A4954" s="2" t="str">
        <f aca="false">RAW_DATA!A4950</f>
        <v>ORD-104949</v>
      </c>
      <c r="B4954" s="2" t="str">
        <f aca="false">RAW_DATA!B4950</f>
        <v>CUST-3134</v>
      </c>
      <c r="C4954" s="2" t="str">
        <f aca="false">RAW_DATA!C4950</f>
        <v>Kids</v>
      </c>
      <c r="D4954" s="2" t="str">
        <f aca="false">RAW_DATA!D4950</f>
        <v>KID-DRESS-001</v>
      </c>
      <c r="E4954" s="14" t="str">
        <f aca="false">RAW_DATA!E4950</f>
        <v>2024-09-22</v>
      </c>
      <c r="F4954" s="14" t="str">
        <f aca="false">RAW_DATA!F4950</f>
        <v>2024-10-02</v>
      </c>
      <c r="G4954" s="2" t="str">
        <f aca="false">RAW_DATA!G4950</f>
        <v>Bagmati</v>
      </c>
      <c r="H4954" s="4" t="n">
        <f aca="false">RAW_DATA!H4950</f>
        <v>7381.27</v>
      </c>
      <c r="I4954" s="5" t="n">
        <f aca="false">RAW_DATA!I4950</f>
        <v>0</v>
      </c>
      <c r="J4954" s="2" t="str">
        <f aca="false">RAW_DATA!J4950</f>
        <v>No</v>
      </c>
      <c r="K4954" s="15" t="n">
        <f aca="false">IF(AND(F4954&lt;&gt;"",E4954&lt;&gt;""),DATEVALUE(F4954)-DATEVALUE(E4954),"")</f>
        <v>10</v>
      </c>
      <c r="L4954" s="4" t="n">
        <f aca="false">H4954*(1-I4954/100)</f>
        <v>7381.27</v>
      </c>
      <c r="M4954" s="4" t="n">
        <f aca="false">H4954*CALCULATIONS!$B$2</f>
        <v>4428.762</v>
      </c>
      <c r="N4954" s="4" t="n">
        <f aca="false">IF(J4954="Yes",H4954*CALCULATIONS!$B$3,0)</f>
        <v>0</v>
      </c>
      <c r="O4954" s="4" t="n">
        <f aca="false">L4954-M4954-N4954</f>
        <v>2952.508</v>
      </c>
      <c r="P4954" s="16" t="n">
        <f aca="false">IF(L4954&gt;0,O4954/L4954,"")</f>
        <v>0.4</v>
      </c>
    </row>
    <row r="4955" customFormat="false" ht="15" hidden="false" customHeight="false" outlineLevel="0" collapsed="false">
      <c r="A4955" s="2" t="str">
        <f aca="false">RAW_DATA!A4951</f>
        <v>ORD-104950</v>
      </c>
      <c r="B4955" s="2" t="str">
        <f aca="false">RAW_DATA!B4951</f>
        <v>CUST-6157</v>
      </c>
      <c r="C4955" s="2" t="str">
        <f aca="false">RAW_DATA!C4951</f>
        <v>Women</v>
      </c>
      <c r="D4955" s="2" t="str">
        <f aca="false">RAW_DATA!D4951</f>
        <v>WOM-SUIT-001</v>
      </c>
      <c r="E4955" s="14" t="str">
        <f aca="false">RAW_DATA!E4951</f>
        <v>2024-12-19</v>
      </c>
      <c r="F4955" s="14" t="str">
        <f aca="false">RAW_DATA!F4951</f>
        <v>2024-12-22</v>
      </c>
      <c r="G4955" s="2" t="str">
        <f aca="false">RAW_DATA!G4951</f>
        <v>Lumbini</v>
      </c>
      <c r="H4955" s="4" t="n">
        <f aca="false">RAW_DATA!H4951</f>
        <v>11513</v>
      </c>
      <c r="I4955" s="5" t="n">
        <f aca="false">RAW_DATA!I4951</f>
        <v>30</v>
      </c>
      <c r="J4955" s="2" t="str">
        <f aca="false">RAW_DATA!J4951</f>
        <v>No</v>
      </c>
      <c r="K4955" s="15" t="n">
        <f aca="false">IF(AND(F4955&lt;&gt;"",E4955&lt;&gt;""),DATEVALUE(F4955)-DATEVALUE(E4955),"")</f>
        <v>3</v>
      </c>
      <c r="L4955" s="4" t="n">
        <f aca="false">H4955*(1-I4955/100)</f>
        <v>8059.1</v>
      </c>
      <c r="M4955" s="4" t="n">
        <f aca="false">H4955*CALCULATIONS!$B$2</f>
        <v>6907.8</v>
      </c>
      <c r="N4955" s="4" t="n">
        <f aca="false">IF(J4955="Yes",H4955*CALCULATIONS!$B$3,0)</f>
        <v>0</v>
      </c>
      <c r="O4955" s="4" t="n">
        <f aca="false">L4955-M4955-N4955</f>
        <v>1151.3</v>
      </c>
      <c r="P4955" s="16" t="n">
        <f aca="false">IF(L4955&gt;0,O4955/L4955,"")</f>
        <v>0.142857142857143</v>
      </c>
    </row>
    <row r="4956" customFormat="false" ht="15" hidden="false" customHeight="false" outlineLevel="0" collapsed="false">
      <c r="A4956" s="2" t="str">
        <f aca="false">RAW_DATA!A4952</f>
        <v>ORD-104951</v>
      </c>
      <c r="B4956" s="2" t="str">
        <f aca="false">RAW_DATA!B4952</f>
        <v>CUST-4235</v>
      </c>
      <c r="C4956" s="2" t="str">
        <f aca="false">RAW_DATA!C4952</f>
        <v>Men</v>
      </c>
      <c r="D4956" s="2" t="str">
        <f aca="false">RAW_DATA!D4952</f>
        <v>MEN-JEANS-001</v>
      </c>
      <c r="E4956" s="14" t="str">
        <f aca="false">RAW_DATA!E4952</f>
        <v>2024-09-16</v>
      </c>
      <c r="F4956" s="14" t="str">
        <f aca="false">RAW_DATA!F4952</f>
        <v>2024-09-28</v>
      </c>
      <c r="G4956" s="2" t="str">
        <f aca="false">RAW_DATA!G4952</f>
        <v>Madhesh</v>
      </c>
      <c r="H4956" s="4" t="n">
        <f aca="false">RAW_DATA!H4952</f>
        <v>8473.89</v>
      </c>
      <c r="I4956" s="5" t="n">
        <f aca="false">RAW_DATA!I4952</f>
        <v>25</v>
      </c>
      <c r="J4956" s="2" t="str">
        <f aca="false">RAW_DATA!J4952</f>
        <v>No</v>
      </c>
      <c r="K4956" s="15" t="n">
        <f aca="false">IF(AND(F4956&lt;&gt;"",E4956&lt;&gt;""),DATEVALUE(F4956)-DATEVALUE(E4956),"")</f>
        <v>12</v>
      </c>
      <c r="L4956" s="4" t="n">
        <f aca="false">H4956*(1-I4956/100)</f>
        <v>6355.4175</v>
      </c>
      <c r="M4956" s="4" t="n">
        <f aca="false">H4956*CALCULATIONS!$B$2</f>
        <v>5084.334</v>
      </c>
      <c r="N4956" s="4" t="n">
        <f aca="false">IF(J4956="Yes",H4956*CALCULATIONS!$B$3,0)</f>
        <v>0</v>
      </c>
      <c r="O4956" s="4" t="n">
        <f aca="false">L4956-M4956-N4956</f>
        <v>1271.0835</v>
      </c>
      <c r="P4956" s="16" t="n">
        <f aca="false">IF(L4956&gt;0,O4956/L4956,"")</f>
        <v>0.2</v>
      </c>
    </row>
    <row r="4957" customFormat="false" ht="15" hidden="false" customHeight="false" outlineLevel="0" collapsed="false">
      <c r="A4957" s="2" t="str">
        <f aca="false">RAW_DATA!A4953</f>
        <v>ORD-104952</v>
      </c>
      <c r="B4957" s="2" t="str">
        <f aca="false">RAW_DATA!B4953</f>
        <v>CUST-2736</v>
      </c>
      <c r="C4957" s="2" t="str">
        <f aca="false">RAW_DATA!C4953</f>
        <v>Men</v>
      </c>
      <c r="D4957" s="2" t="str">
        <f aca="false">RAW_DATA!D4953</f>
        <v>MEN-JEANS-002</v>
      </c>
      <c r="E4957" s="14" t="str">
        <f aca="false">RAW_DATA!E4953</f>
        <v>2024-07-10</v>
      </c>
      <c r="F4957" s="14" t="str">
        <f aca="false">RAW_DATA!F4953</f>
        <v>2024-07-19</v>
      </c>
      <c r="G4957" s="2" t="str">
        <f aca="false">RAW_DATA!G4953</f>
        <v>Bagmati</v>
      </c>
      <c r="H4957" s="4" t="n">
        <f aca="false">RAW_DATA!H4953</f>
        <v>14881.89</v>
      </c>
      <c r="I4957" s="5" t="n">
        <f aca="false">RAW_DATA!I4953</f>
        <v>15</v>
      </c>
      <c r="J4957" s="2" t="str">
        <f aca="false">RAW_DATA!J4953</f>
        <v>No</v>
      </c>
      <c r="K4957" s="15" t="n">
        <f aca="false">IF(AND(F4957&lt;&gt;"",E4957&lt;&gt;""),DATEVALUE(F4957)-DATEVALUE(E4957),"")</f>
        <v>9</v>
      </c>
      <c r="L4957" s="4" t="n">
        <f aca="false">H4957*(1-I4957/100)</f>
        <v>12649.6065</v>
      </c>
      <c r="M4957" s="4" t="n">
        <f aca="false">H4957*CALCULATIONS!$B$2</f>
        <v>8929.134</v>
      </c>
      <c r="N4957" s="4" t="n">
        <f aca="false">IF(J4957="Yes",H4957*CALCULATIONS!$B$3,0)</f>
        <v>0</v>
      </c>
      <c r="O4957" s="4" t="n">
        <f aca="false">L4957-M4957-N4957</f>
        <v>3720.4725</v>
      </c>
      <c r="P4957" s="16" t="n">
        <f aca="false">IF(L4957&gt;0,O4957/L4957,"")</f>
        <v>0.294117647058824</v>
      </c>
    </row>
    <row r="4958" customFormat="false" ht="15" hidden="false" customHeight="false" outlineLevel="0" collapsed="false">
      <c r="A4958" s="2" t="str">
        <f aca="false">RAW_DATA!A4954</f>
        <v>ORD-104953</v>
      </c>
      <c r="B4958" s="2" t="str">
        <f aca="false">RAW_DATA!B4954</f>
        <v>CUST-2932</v>
      </c>
      <c r="C4958" s="2" t="str">
        <f aca="false">RAW_DATA!C4954</f>
        <v>Men</v>
      </c>
      <c r="D4958" s="2" t="str">
        <f aca="false">RAW_DATA!D4954</f>
        <v>MEN-TSHIRT-001</v>
      </c>
      <c r="E4958" s="14" t="str">
        <f aca="false">RAW_DATA!E4954</f>
        <v>2024-07-25</v>
      </c>
      <c r="F4958" s="14" t="str">
        <f aca="false">RAW_DATA!F4954</f>
        <v>2024-08-02</v>
      </c>
      <c r="G4958" s="2" t="str">
        <f aca="false">RAW_DATA!G4954</f>
        <v>Bagmati</v>
      </c>
      <c r="H4958" s="4" t="n">
        <f aca="false">RAW_DATA!H4954</f>
        <v>10341.96</v>
      </c>
      <c r="I4958" s="5" t="n">
        <f aca="false">RAW_DATA!I4954</f>
        <v>20</v>
      </c>
      <c r="J4958" s="2" t="str">
        <f aca="false">RAW_DATA!J4954</f>
        <v>Yes</v>
      </c>
      <c r="K4958" s="15" t="n">
        <f aca="false">IF(AND(F4958&lt;&gt;"",E4958&lt;&gt;""),DATEVALUE(F4958)-DATEVALUE(E4958),"")</f>
        <v>8</v>
      </c>
      <c r="L4958" s="4" t="n">
        <f aca="false">H4958*(1-I4958/100)</f>
        <v>8273.568</v>
      </c>
      <c r="M4958" s="4" t="n">
        <f aca="false">H4958*CALCULATIONS!$B$2</f>
        <v>6205.176</v>
      </c>
      <c r="N4958" s="4" t="n">
        <f aca="false">IF(J4958="Yes",H4958*CALCULATIONS!$B$3,0)</f>
        <v>2068.392</v>
      </c>
      <c r="O4958" s="4" t="n">
        <f aca="false">L4958-M4958-N4958</f>
        <v>0</v>
      </c>
      <c r="P4958" s="16" t="n">
        <f aca="false">IF(L4958&gt;0,O4958/L4958,"")</f>
        <v>0</v>
      </c>
    </row>
    <row r="4959" customFormat="false" ht="15" hidden="false" customHeight="false" outlineLevel="0" collapsed="false">
      <c r="A4959" s="2" t="str">
        <f aca="false">RAW_DATA!A4955</f>
        <v>ORD-104954</v>
      </c>
      <c r="B4959" s="2" t="str">
        <f aca="false">RAW_DATA!B4955</f>
        <v>CUST-7670</v>
      </c>
      <c r="C4959" s="2" t="str">
        <f aca="false">RAW_DATA!C4955</f>
        <v>Kids</v>
      </c>
      <c r="D4959" s="2" t="str">
        <f aca="false">RAW_DATA!D4955</f>
        <v>KID-FROCK-001</v>
      </c>
      <c r="E4959" s="14" t="str">
        <f aca="false">RAW_DATA!E4955</f>
        <v>2024-03-16</v>
      </c>
      <c r="F4959" s="14" t="str">
        <f aca="false">RAW_DATA!F4955</f>
        <v>2024-03-21</v>
      </c>
      <c r="G4959" s="2" t="str">
        <f aca="false">RAW_DATA!G4955</f>
        <v>Bagmati</v>
      </c>
      <c r="H4959" s="4" t="n">
        <f aca="false">RAW_DATA!H4955</f>
        <v>513.48</v>
      </c>
      <c r="I4959" s="5" t="n">
        <f aca="false">RAW_DATA!I4955</f>
        <v>10</v>
      </c>
      <c r="J4959" s="2" t="str">
        <f aca="false">RAW_DATA!J4955</f>
        <v>No</v>
      </c>
      <c r="K4959" s="15" t="n">
        <f aca="false">IF(AND(F4959&lt;&gt;"",E4959&lt;&gt;""),DATEVALUE(F4959)-DATEVALUE(E4959),"")</f>
        <v>5</v>
      </c>
      <c r="L4959" s="4" t="n">
        <f aca="false">H4959*(1-I4959/100)</f>
        <v>462.132</v>
      </c>
      <c r="M4959" s="4" t="n">
        <f aca="false">H4959*CALCULATIONS!$B$2</f>
        <v>308.088</v>
      </c>
      <c r="N4959" s="4" t="n">
        <f aca="false">IF(J4959="Yes",H4959*CALCULATIONS!$B$3,0)</f>
        <v>0</v>
      </c>
      <c r="O4959" s="4" t="n">
        <f aca="false">L4959-M4959-N4959</f>
        <v>154.044</v>
      </c>
      <c r="P4959" s="16" t="n">
        <f aca="false">IF(L4959&gt;0,O4959/L4959,"")</f>
        <v>0.333333333333333</v>
      </c>
    </row>
    <row r="4960" customFormat="false" ht="15" hidden="false" customHeight="false" outlineLevel="0" collapsed="false">
      <c r="A4960" s="2" t="str">
        <f aca="false">RAW_DATA!A4956</f>
        <v>ORD-104955</v>
      </c>
      <c r="B4960" s="2" t="str">
        <f aca="false">RAW_DATA!B4956</f>
        <v>CUST-6023</v>
      </c>
      <c r="C4960" s="2" t="str">
        <f aca="false">RAW_DATA!C4956</f>
        <v>Men</v>
      </c>
      <c r="D4960" s="2" t="str">
        <f aca="false">RAW_DATA!D4956</f>
        <v>MEN-JEANS-001</v>
      </c>
      <c r="E4960" s="14" t="str">
        <f aca="false">RAW_DATA!E4956</f>
        <v>2024-05-11</v>
      </c>
      <c r="F4960" s="14" t="str">
        <f aca="false">RAW_DATA!F4956</f>
        <v>2024-05-15</v>
      </c>
      <c r="G4960" s="2" t="str">
        <f aca="false">RAW_DATA!G4956</f>
        <v>Sudurpashchim</v>
      </c>
      <c r="H4960" s="4" t="n">
        <f aca="false">RAW_DATA!H4956</f>
        <v>13668.26</v>
      </c>
      <c r="I4960" s="5" t="n">
        <f aca="false">RAW_DATA!I4956</f>
        <v>15</v>
      </c>
      <c r="J4960" s="2" t="str">
        <f aca="false">RAW_DATA!J4956</f>
        <v>No</v>
      </c>
      <c r="K4960" s="15" t="n">
        <f aca="false">IF(AND(F4960&lt;&gt;"",E4960&lt;&gt;""),DATEVALUE(F4960)-DATEVALUE(E4960),"")</f>
        <v>4</v>
      </c>
      <c r="L4960" s="4" t="n">
        <f aca="false">H4960*(1-I4960/100)</f>
        <v>11618.021</v>
      </c>
      <c r="M4960" s="4" t="n">
        <f aca="false">H4960*CALCULATIONS!$B$2</f>
        <v>8200.956</v>
      </c>
      <c r="N4960" s="4" t="n">
        <f aca="false">IF(J4960="Yes",H4960*CALCULATIONS!$B$3,0)</f>
        <v>0</v>
      </c>
      <c r="O4960" s="4" t="n">
        <f aca="false">L4960-M4960-N4960</f>
        <v>3417.065</v>
      </c>
      <c r="P4960" s="16" t="n">
        <f aca="false">IF(L4960&gt;0,O4960/L4960,"")</f>
        <v>0.294117647058824</v>
      </c>
    </row>
    <row r="4961" customFormat="false" ht="15" hidden="false" customHeight="false" outlineLevel="0" collapsed="false">
      <c r="A4961" s="2" t="str">
        <f aca="false">RAW_DATA!A4957</f>
        <v>ORD-104956</v>
      </c>
      <c r="B4961" s="2" t="str">
        <f aca="false">RAW_DATA!B4957</f>
        <v>CUST-4153</v>
      </c>
      <c r="C4961" s="2" t="str">
        <f aca="false">RAW_DATA!C4957</f>
        <v>Women</v>
      </c>
      <c r="D4961" s="2" t="str">
        <f aca="false">RAW_DATA!D4957</f>
        <v>WOM-LEHENGA-001</v>
      </c>
      <c r="E4961" s="14" t="str">
        <f aca="false">RAW_DATA!E4957</f>
        <v>2024-07-01</v>
      </c>
      <c r="F4961" s="14" t="str">
        <f aca="false">RAW_DATA!F4957</f>
        <v>2024-07-03</v>
      </c>
      <c r="G4961" s="2" t="str">
        <f aca="false">RAW_DATA!G4957</f>
        <v>Madhesh</v>
      </c>
      <c r="H4961" s="4" t="n">
        <f aca="false">RAW_DATA!H4957</f>
        <v>10268.71</v>
      </c>
      <c r="I4961" s="5" t="n">
        <f aca="false">RAW_DATA!I4957</f>
        <v>15</v>
      </c>
      <c r="J4961" s="2" t="str">
        <f aca="false">RAW_DATA!J4957</f>
        <v>No</v>
      </c>
      <c r="K4961" s="15" t="n">
        <f aca="false">IF(AND(F4961&lt;&gt;"",E4961&lt;&gt;""),DATEVALUE(F4961)-DATEVALUE(E4961),"")</f>
        <v>2</v>
      </c>
      <c r="L4961" s="4" t="n">
        <f aca="false">H4961*(1-I4961/100)</f>
        <v>8728.4035</v>
      </c>
      <c r="M4961" s="4" t="n">
        <f aca="false">H4961*CALCULATIONS!$B$2</f>
        <v>6161.226</v>
      </c>
      <c r="N4961" s="4" t="n">
        <f aca="false">IF(J4961="Yes",H4961*CALCULATIONS!$B$3,0)</f>
        <v>0</v>
      </c>
      <c r="O4961" s="4" t="n">
        <f aca="false">L4961-M4961-N4961</f>
        <v>2567.1775</v>
      </c>
      <c r="P4961" s="16" t="n">
        <f aca="false">IF(L4961&gt;0,O4961/L4961,"")</f>
        <v>0.294117647058823</v>
      </c>
    </row>
    <row r="4962" customFormat="false" ht="15" hidden="false" customHeight="false" outlineLevel="0" collapsed="false">
      <c r="A4962" s="2" t="str">
        <f aca="false">RAW_DATA!A4958</f>
        <v>ORD-104957</v>
      </c>
      <c r="B4962" s="2" t="str">
        <f aca="false">RAW_DATA!B4958</f>
        <v>CUST-6773</v>
      </c>
      <c r="C4962" s="2" t="str">
        <f aca="false">RAW_DATA!C4958</f>
        <v>Men</v>
      </c>
      <c r="D4962" s="2" t="str">
        <f aca="false">RAW_DATA!D4958</f>
        <v>MEN-TSHIRT-001</v>
      </c>
      <c r="E4962" s="14" t="str">
        <f aca="false">RAW_DATA!E4958</f>
        <v>2024-07-29</v>
      </c>
      <c r="F4962" s="14" t="str">
        <f aca="false">RAW_DATA!F4958</f>
        <v>2024-07-30</v>
      </c>
      <c r="G4962" s="2" t="str">
        <f aca="false">RAW_DATA!G4958</f>
        <v>Lumbini</v>
      </c>
      <c r="H4962" s="4" t="n">
        <f aca="false">RAW_DATA!H4958</f>
        <v>1653.21</v>
      </c>
      <c r="I4962" s="5" t="n">
        <f aca="false">RAW_DATA!I4958</f>
        <v>10</v>
      </c>
      <c r="J4962" s="2" t="str">
        <f aca="false">RAW_DATA!J4958</f>
        <v>No</v>
      </c>
      <c r="K4962" s="15" t="n">
        <f aca="false">IF(AND(F4962&lt;&gt;"",E4962&lt;&gt;""),DATEVALUE(F4962)-DATEVALUE(E4962),"")</f>
        <v>1</v>
      </c>
      <c r="L4962" s="4" t="n">
        <f aca="false">H4962*(1-I4962/100)</f>
        <v>1487.889</v>
      </c>
      <c r="M4962" s="4" t="n">
        <f aca="false">H4962*CALCULATIONS!$B$2</f>
        <v>991.926</v>
      </c>
      <c r="N4962" s="4" t="n">
        <f aca="false">IF(J4962="Yes",H4962*CALCULATIONS!$B$3,0)</f>
        <v>0</v>
      </c>
      <c r="O4962" s="4" t="n">
        <f aca="false">L4962-M4962-N4962</f>
        <v>495.963</v>
      </c>
      <c r="P4962" s="16" t="n">
        <f aca="false">IF(L4962&gt;0,O4962/L4962,"")</f>
        <v>0.333333333333333</v>
      </c>
    </row>
    <row r="4963" customFormat="false" ht="15" hidden="false" customHeight="false" outlineLevel="0" collapsed="false">
      <c r="A4963" s="2" t="str">
        <f aca="false">RAW_DATA!A4959</f>
        <v>ORD-104958</v>
      </c>
      <c r="B4963" s="2" t="str">
        <f aca="false">RAW_DATA!B4959</f>
        <v>CUST-6184</v>
      </c>
      <c r="C4963" s="2" t="str">
        <f aca="false">RAW_DATA!C4959</f>
        <v>Men</v>
      </c>
      <c r="D4963" s="2" t="str">
        <f aca="false">RAW_DATA!D4959</f>
        <v>MEN-CHINO-001</v>
      </c>
      <c r="E4963" s="14" t="str">
        <f aca="false">RAW_DATA!E4959</f>
        <v>2024-11-02</v>
      </c>
      <c r="F4963" s="14" t="str">
        <f aca="false">RAW_DATA!F4959</f>
        <v>2024-11-09</v>
      </c>
      <c r="G4963" s="2" t="str">
        <f aca="false">RAW_DATA!G4959</f>
        <v>Gandaki</v>
      </c>
      <c r="H4963" s="4" t="n">
        <f aca="false">RAW_DATA!H4959</f>
        <v>5478.75</v>
      </c>
      <c r="I4963" s="5" t="n">
        <f aca="false">RAW_DATA!I4959</f>
        <v>15</v>
      </c>
      <c r="J4963" s="2" t="str">
        <f aca="false">RAW_DATA!J4959</f>
        <v>No</v>
      </c>
      <c r="K4963" s="15" t="n">
        <f aca="false">IF(AND(F4963&lt;&gt;"",E4963&lt;&gt;""),DATEVALUE(F4963)-DATEVALUE(E4963),"")</f>
        <v>7</v>
      </c>
      <c r="L4963" s="4" t="n">
        <f aca="false">H4963*(1-I4963/100)</f>
        <v>4656.9375</v>
      </c>
      <c r="M4963" s="4" t="n">
        <f aca="false">H4963*CALCULATIONS!$B$2</f>
        <v>3287.25</v>
      </c>
      <c r="N4963" s="4" t="n">
        <f aca="false">IF(J4963="Yes",H4963*CALCULATIONS!$B$3,0)</f>
        <v>0</v>
      </c>
      <c r="O4963" s="4" t="n">
        <f aca="false">L4963-M4963-N4963</f>
        <v>1369.6875</v>
      </c>
      <c r="P4963" s="16" t="n">
        <f aca="false">IF(L4963&gt;0,O4963/L4963,"")</f>
        <v>0.294117647058824</v>
      </c>
    </row>
    <row r="4964" customFormat="false" ht="15" hidden="false" customHeight="false" outlineLevel="0" collapsed="false">
      <c r="A4964" s="2" t="str">
        <f aca="false">RAW_DATA!A4960</f>
        <v>ORD-104959</v>
      </c>
      <c r="B4964" s="2" t="str">
        <f aca="false">RAW_DATA!B4960</f>
        <v>CUST-9673</v>
      </c>
      <c r="C4964" s="2" t="str">
        <f aca="false">RAW_DATA!C4960</f>
        <v>Women</v>
      </c>
      <c r="D4964" s="2" t="str">
        <f aca="false">RAW_DATA!D4960</f>
        <v>WOM-DRESS-001</v>
      </c>
      <c r="E4964" s="14" t="str">
        <f aca="false">RAW_DATA!E4960</f>
        <v>2024-06-25</v>
      </c>
      <c r="F4964" s="14" t="str">
        <f aca="false">RAW_DATA!F4960</f>
        <v>2024-07-05</v>
      </c>
      <c r="G4964" s="2" t="str">
        <f aca="false">RAW_DATA!G4960</f>
        <v>Bagmati</v>
      </c>
      <c r="H4964" s="4" t="n">
        <f aca="false">RAW_DATA!H4960</f>
        <v>1511.41</v>
      </c>
      <c r="I4964" s="5" t="n">
        <f aca="false">RAW_DATA!I4960</f>
        <v>25</v>
      </c>
      <c r="J4964" s="2" t="str">
        <f aca="false">RAW_DATA!J4960</f>
        <v>Yes</v>
      </c>
      <c r="K4964" s="15" t="n">
        <f aca="false">IF(AND(F4964&lt;&gt;"",E4964&lt;&gt;""),DATEVALUE(F4964)-DATEVALUE(E4964),"")</f>
        <v>10</v>
      </c>
      <c r="L4964" s="4" t="n">
        <f aca="false">H4964*(1-I4964/100)</f>
        <v>1133.5575</v>
      </c>
      <c r="M4964" s="4" t="n">
        <f aca="false">H4964*CALCULATIONS!$B$2</f>
        <v>906.846</v>
      </c>
      <c r="N4964" s="4" t="n">
        <f aca="false">IF(J4964="Yes",H4964*CALCULATIONS!$B$3,0)</f>
        <v>302.282</v>
      </c>
      <c r="O4964" s="4" t="n">
        <f aca="false">L4964-M4964-N4964</f>
        <v>-75.5704999999999</v>
      </c>
      <c r="P4964" s="16" t="n">
        <f aca="false">IF(L4964&gt;0,O4964/L4964,"")</f>
        <v>-0.0666666666666666</v>
      </c>
    </row>
    <row r="4965" customFormat="false" ht="15" hidden="false" customHeight="false" outlineLevel="0" collapsed="false">
      <c r="A4965" s="2" t="str">
        <f aca="false">RAW_DATA!A4961</f>
        <v>ORD-104960</v>
      </c>
      <c r="B4965" s="2" t="str">
        <f aca="false">RAW_DATA!B4961</f>
        <v>CUST-4784</v>
      </c>
      <c r="C4965" s="2" t="str">
        <f aca="false">RAW_DATA!C4961</f>
        <v>Women</v>
      </c>
      <c r="D4965" s="2" t="str">
        <f aca="false">RAW_DATA!D4961</f>
        <v>WOM-DRESS-001</v>
      </c>
      <c r="E4965" s="14" t="str">
        <f aca="false">RAW_DATA!E4961</f>
        <v>2024-02-20</v>
      </c>
      <c r="F4965" s="14" t="str">
        <f aca="false">RAW_DATA!F4961</f>
        <v>2024-02-25</v>
      </c>
      <c r="G4965" s="2" t="str">
        <f aca="false">RAW_DATA!G4961</f>
        <v>Lumbini</v>
      </c>
      <c r="H4965" s="4" t="n">
        <f aca="false">RAW_DATA!H4961</f>
        <v>12184.44</v>
      </c>
      <c r="I4965" s="5" t="n">
        <f aca="false">RAW_DATA!I4961</f>
        <v>0</v>
      </c>
      <c r="J4965" s="2" t="str">
        <f aca="false">RAW_DATA!J4961</f>
        <v>No</v>
      </c>
      <c r="K4965" s="15" t="n">
        <f aca="false">IF(AND(F4965&lt;&gt;"",E4965&lt;&gt;""),DATEVALUE(F4965)-DATEVALUE(E4965),"")</f>
        <v>5</v>
      </c>
      <c r="L4965" s="4" t="n">
        <f aca="false">H4965*(1-I4965/100)</f>
        <v>12184.44</v>
      </c>
      <c r="M4965" s="4" t="n">
        <f aca="false">H4965*CALCULATIONS!$B$2</f>
        <v>7310.664</v>
      </c>
      <c r="N4965" s="4" t="n">
        <f aca="false">IF(J4965="Yes",H4965*CALCULATIONS!$B$3,0)</f>
        <v>0</v>
      </c>
      <c r="O4965" s="4" t="n">
        <f aca="false">L4965-M4965-N4965</f>
        <v>4873.776</v>
      </c>
      <c r="P4965" s="16" t="n">
        <f aca="false">IF(L4965&gt;0,O4965/L4965,"")</f>
        <v>0.4</v>
      </c>
    </row>
    <row r="4966" customFormat="false" ht="15" hidden="false" customHeight="false" outlineLevel="0" collapsed="false">
      <c r="A4966" s="2" t="str">
        <f aca="false">RAW_DATA!A4962</f>
        <v>ORD-104961</v>
      </c>
      <c r="B4966" s="2" t="str">
        <f aca="false">RAW_DATA!B4962</f>
        <v>CUST-5706</v>
      </c>
      <c r="C4966" s="2" t="str">
        <f aca="false">RAW_DATA!C4962</f>
        <v>Men</v>
      </c>
      <c r="D4966" s="2" t="str">
        <f aca="false">RAW_DATA!D4962</f>
        <v>MEN-JEANS-002</v>
      </c>
      <c r="E4966" s="14" t="str">
        <f aca="false">RAW_DATA!E4962</f>
        <v>2024-09-10</v>
      </c>
      <c r="F4966" s="14" t="str">
        <f aca="false">RAW_DATA!F4962</f>
        <v>2024-09-15</v>
      </c>
      <c r="G4966" s="2" t="str">
        <f aca="false">RAW_DATA!G4962</f>
        <v>Gandaki</v>
      </c>
      <c r="H4966" s="4" t="n">
        <f aca="false">RAW_DATA!H4962</f>
        <v>9244.88</v>
      </c>
      <c r="I4966" s="5" t="n">
        <f aca="false">RAW_DATA!I4962</f>
        <v>5</v>
      </c>
      <c r="J4966" s="2" t="str">
        <f aca="false">RAW_DATA!J4962</f>
        <v>No</v>
      </c>
      <c r="K4966" s="15" t="n">
        <f aca="false">IF(AND(F4966&lt;&gt;"",E4966&lt;&gt;""),DATEVALUE(F4966)-DATEVALUE(E4966),"")</f>
        <v>5</v>
      </c>
      <c r="L4966" s="4" t="n">
        <f aca="false">H4966*(1-I4966/100)</f>
        <v>8782.636</v>
      </c>
      <c r="M4966" s="4" t="n">
        <f aca="false">H4966*CALCULATIONS!$B$2</f>
        <v>5546.928</v>
      </c>
      <c r="N4966" s="4" t="n">
        <f aca="false">IF(J4966="Yes",H4966*CALCULATIONS!$B$3,0)</f>
        <v>0</v>
      </c>
      <c r="O4966" s="4" t="n">
        <f aca="false">L4966-M4966-N4966</f>
        <v>3235.708</v>
      </c>
      <c r="P4966" s="16" t="n">
        <f aca="false">IF(L4966&gt;0,O4966/L4966,"")</f>
        <v>0.368421052631579</v>
      </c>
    </row>
    <row r="4967" customFormat="false" ht="15" hidden="false" customHeight="false" outlineLevel="0" collapsed="false">
      <c r="A4967" s="2" t="str">
        <f aca="false">RAW_DATA!A4963</f>
        <v>ORD-104962</v>
      </c>
      <c r="B4967" s="2" t="str">
        <f aca="false">RAW_DATA!B4963</f>
        <v>CUST-9173</v>
      </c>
      <c r="C4967" s="2" t="str">
        <f aca="false">RAW_DATA!C4963</f>
        <v>Men</v>
      </c>
      <c r="D4967" s="2" t="str">
        <f aca="false">RAW_DATA!D4963</f>
        <v>MEN-JEANS-001</v>
      </c>
      <c r="E4967" s="14" t="str">
        <f aca="false">RAW_DATA!E4963</f>
        <v>2024-08-21</v>
      </c>
      <c r="F4967" s="14" t="str">
        <f aca="false">RAW_DATA!F4963</f>
        <v>2024-08-27</v>
      </c>
      <c r="G4967" s="2" t="str">
        <f aca="false">RAW_DATA!G4963</f>
        <v>Gandaki</v>
      </c>
      <c r="H4967" s="4" t="n">
        <f aca="false">RAW_DATA!H4963</f>
        <v>5503.24</v>
      </c>
      <c r="I4967" s="5" t="n">
        <f aca="false">RAW_DATA!I4963</f>
        <v>10</v>
      </c>
      <c r="J4967" s="2" t="str">
        <f aca="false">RAW_DATA!J4963</f>
        <v>No</v>
      </c>
      <c r="K4967" s="15" t="n">
        <f aca="false">IF(AND(F4967&lt;&gt;"",E4967&lt;&gt;""),DATEVALUE(F4967)-DATEVALUE(E4967),"")</f>
        <v>6</v>
      </c>
      <c r="L4967" s="4" t="n">
        <f aca="false">H4967*(1-I4967/100)</f>
        <v>4952.916</v>
      </c>
      <c r="M4967" s="4" t="n">
        <f aca="false">H4967*CALCULATIONS!$B$2</f>
        <v>3301.944</v>
      </c>
      <c r="N4967" s="4" t="n">
        <f aca="false">IF(J4967="Yes",H4967*CALCULATIONS!$B$3,0)</f>
        <v>0</v>
      </c>
      <c r="O4967" s="4" t="n">
        <f aca="false">L4967-M4967-N4967</f>
        <v>1650.972</v>
      </c>
      <c r="P4967" s="16" t="n">
        <f aca="false">IF(L4967&gt;0,O4967/L4967,"")</f>
        <v>0.333333333333333</v>
      </c>
    </row>
    <row r="4968" customFormat="false" ht="15" hidden="false" customHeight="false" outlineLevel="0" collapsed="false">
      <c r="A4968" s="2" t="str">
        <f aca="false">RAW_DATA!A4964</f>
        <v>ORD-104963</v>
      </c>
      <c r="B4968" s="2" t="str">
        <f aca="false">RAW_DATA!B4964</f>
        <v>CUST-7444</v>
      </c>
      <c r="C4968" s="2" t="str">
        <f aca="false">RAW_DATA!C4964</f>
        <v>Women</v>
      </c>
      <c r="D4968" s="2" t="str">
        <f aca="false">RAW_DATA!D4964</f>
        <v>WOM-JEANS-001</v>
      </c>
      <c r="E4968" s="14" t="str">
        <f aca="false">RAW_DATA!E4964</f>
        <v>2024-08-29</v>
      </c>
      <c r="F4968" s="14" t="str">
        <f aca="false">RAW_DATA!F4964</f>
        <v>2024-09-11</v>
      </c>
      <c r="G4968" s="2" t="str">
        <f aca="false">RAW_DATA!G4964</f>
        <v>Karnali</v>
      </c>
      <c r="H4968" s="4" t="n">
        <f aca="false">RAW_DATA!H4964</f>
        <v>4776.56</v>
      </c>
      <c r="I4968" s="5" t="n">
        <f aca="false">RAW_DATA!I4964</f>
        <v>0</v>
      </c>
      <c r="J4968" s="2" t="str">
        <f aca="false">RAW_DATA!J4964</f>
        <v>Yes</v>
      </c>
      <c r="K4968" s="15" t="n">
        <f aca="false">IF(AND(F4968&lt;&gt;"",E4968&lt;&gt;""),DATEVALUE(F4968)-DATEVALUE(E4968),"")</f>
        <v>13</v>
      </c>
      <c r="L4968" s="4" t="n">
        <f aca="false">H4968*(1-I4968/100)</f>
        <v>4776.56</v>
      </c>
      <c r="M4968" s="4" t="n">
        <f aca="false">H4968*CALCULATIONS!$B$2</f>
        <v>2865.936</v>
      </c>
      <c r="N4968" s="4" t="n">
        <f aca="false">IF(J4968="Yes",H4968*CALCULATIONS!$B$3,0)</f>
        <v>955.312</v>
      </c>
      <c r="O4968" s="4" t="n">
        <f aca="false">L4968-M4968-N4968</f>
        <v>955.312</v>
      </c>
      <c r="P4968" s="16" t="n">
        <f aca="false">IF(L4968&gt;0,O4968/L4968,"")</f>
        <v>0.2</v>
      </c>
    </row>
    <row r="4969" customFormat="false" ht="15" hidden="false" customHeight="false" outlineLevel="0" collapsed="false">
      <c r="A4969" s="2" t="str">
        <f aca="false">RAW_DATA!A4965</f>
        <v>ORD-104964</v>
      </c>
      <c r="B4969" s="2" t="str">
        <f aca="false">RAW_DATA!B4965</f>
        <v>CUST-2683</v>
      </c>
      <c r="C4969" s="2" t="str">
        <f aca="false">RAW_DATA!C4965</f>
        <v>Women</v>
      </c>
      <c r="D4969" s="2" t="str">
        <f aca="false">RAW_DATA!D4965</f>
        <v>WOM-SCARF-001</v>
      </c>
      <c r="E4969" s="14" t="str">
        <f aca="false">RAW_DATA!E4965</f>
        <v>2024-09-18</v>
      </c>
      <c r="F4969" s="14" t="str">
        <f aca="false">RAW_DATA!F4965</f>
        <v>2024-09-21</v>
      </c>
      <c r="G4969" s="2" t="str">
        <f aca="false">RAW_DATA!G4965</f>
        <v>Madhesh</v>
      </c>
      <c r="H4969" s="4" t="n">
        <f aca="false">RAW_DATA!H4965</f>
        <v>13083.86</v>
      </c>
      <c r="I4969" s="5" t="n">
        <f aca="false">RAW_DATA!I4965</f>
        <v>30</v>
      </c>
      <c r="J4969" s="2" t="str">
        <f aca="false">RAW_DATA!J4965</f>
        <v>No</v>
      </c>
      <c r="K4969" s="15" t="n">
        <f aca="false">IF(AND(F4969&lt;&gt;"",E4969&lt;&gt;""),DATEVALUE(F4969)-DATEVALUE(E4969),"")</f>
        <v>3</v>
      </c>
      <c r="L4969" s="4" t="n">
        <f aca="false">H4969*(1-I4969/100)</f>
        <v>9158.702</v>
      </c>
      <c r="M4969" s="4" t="n">
        <f aca="false">H4969*CALCULATIONS!$B$2</f>
        <v>7850.316</v>
      </c>
      <c r="N4969" s="4" t="n">
        <f aca="false">IF(J4969="Yes",H4969*CALCULATIONS!$B$3,0)</f>
        <v>0</v>
      </c>
      <c r="O4969" s="4" t="n">
        <f aca="false">L4969-M4969-N4969</f>
        <v>1308.386</v>
      </c>
      <c r="P4969" s="16" t="n">
        <f aca="false">IF(L4969&gt;0,O4969/L4969,"")</f>
        <v>0.142857142857143</v>
      </c>
    </row>
    <row r="4970" customFormat="false" ht="15" hidden="false" customHeight="false" outlineLevel="0" collapsed="false">
      <c r="A4970" s="2" t="str">
        <f aca="false">RAW_DATA!A4966</f>
        <v>ORD-104965</v>
      </c>
      <c r="B4970" s="2" t="str">
        <f aca="false">RAW_DATA!B4966</f>
        <v>CUST-8246</v>
      </c>
      <c r="C4970" s="2" t="str">
        <f aca="false">RAW_DATA!C4966</f>
        <v>Women</v>
      </c>
      <c r="D4970" s="2" t="str">
        <f aca="false">RAW_DATA!D4966</f>
        <v>WOM-KURTA-001</v>
      </c>
      <c r="E4970" s="14" t="str">
        <f aca="false">RAW_DATA!E4966</f>
        <v>2024-12-03</v>
      </c>
      <c r="F4970" s="14" t="str">
        <f aca="false">RAW_DATA!F4966</f>
        <v>2024-12-13</v>
      </c>
      <c r="G4970" s="2" t="str">
        <f aca="false">RAW_DATA!G4966</f>
        <v>Madhesh</v>
      </c>
      <c r="H4970" s="4" t="n">
        <f aca="false">RAW_DATA!H4966</f>
        <v>13519.41</v>
      </c>
      <c r="I4970" s="5" t="n">
        <f aca="false">RAW_DATA!I4966</f>
        <v>25</v>
      </c>
      <c r="J4970" s="2" t="str">
        <f aca="false">RAW_DATA!J4966</f>
        <v>Yes</v>
      </c>
      <c r="K4970" s="15" t="n">
        <f aca="false">IF(AND(F4970&lt;&gt;"",E4970&lt;&gt;""),DATEVALUE(F4970)-DATEVALUE(E4970),"")</f>
        <v>10</v>
      </c>
      <c r="L4970" s="4" t="n">
        <f aca="false">H4970*(1-I4970/100)</f>
        <v>10139.5575</v>
      </c>
      <c r="M4970" s="4" t="n">
        <f aca="false">H4970*CALCULATIONS!$B$2</f>
        <v>8111.646</v>
      </c>
      <c r="N4970" s="4" t="n">
        <f aca="false">IF(J4970="Yes",H4970*CALCULATIONS!$B$3,0)</f>
        <v>2703.882</v>
      </c>
      <c r="O4970" s="4" t="n">
        <f aca="false">L4970-M4970-N4970</f>
        <v>-675.970500000001</v>
      </c>
      <c r="P4970" s="16" t="n">
        <f aca="false">IF(L4970&gt;0,O4970/L4970,"")</f>
        <v>-0.0666666666666668</v>
      </c>
    </row>
    <row r="4971" customFormat="false" ht="15" hidden="false" customHeight="false" outlineLevel="0" collapsed="false">
      <c r="A4971" s="2" t="str">
        <f aca="false">RAW_DATA!A4967</f>
        <v>ORD-104966</v>
      </c>
      <c r="B4971" s="2" t="str">
        <f aca="false">RAW_DATA!B4967</f>
        <v>CUST-5254</v>
      </c>
      <c r="C4971" s="2" t="str">
        <f aca="false">RAW_DATA!C4967</f>
        <v>Women</v>
      </c>
      <c r="D4971" s="2" t="str">
        <f aca="false">RAW_DATA!D4967</f>
        <v>WOM-JEANS-001</v>
      </c>
      <c r="E4971" s="14" t="str">
        <f aca="false">RAW_DATA!E4967</f>
        <v>2024-10-23</v>
      </c>
      <c r="F4971" s="14" t="str">
        <f aca="false">RAW_DATA!F4967</f>
        <v>2024-10-29</v>
      </c>
      <c r="G4971" s="2" t="str">
        <f aca="false">RAW_DATA!G4967</f>
        <v>Sudurpashchim</v>
      </c>
      <c r="H4971" s="4" t="n">
        <f aca="false">RAW_DATA!H4967</f>
        <v>7864</v>
      </c>
      <c r="I4971" s="5" t="n">
        <f aca="false">RAW_DATA!I4967</f>
        <v>20</v>
      </c>
      <c r="J4971" s="2" t="str">
        <f aca="false">RAW_DATA!J4967</f>
        <v>Yes</v>
      </c>
      <c r="K4971" s="15" t="n">
        <f aca="false">IF(AND(F4971&lt;&gt;"",E4971&lt;&gt;""),DATEVALUE(F4971)-DATEVALUE(E4971),"")</f>
        <v>6</v>
      </c>
      <c r="L4971" s="4" t="n">
        <f aca="false">H4971*(1-I4971/100)</f>
        <v>6291.2</v>
      </c>
      <c r="M4971" s="4" t="n">
        <f aca="false">H4971*CALCULATIONS!$B$2</f>
        <v>4718.4</v>
      </c>
      <c r="N4971" s="4" t="n">
        <f aca="false">IF(J4971="Yes",H4971*CALCULATIONS!$B$3,0)</f>
        <v>1572.8</v>
      </c>
      <c r="O4971" s="4" t="n">
        <f aca="false">L4971-M4971-N4971</f>
        <v>0</v>
      </c>
      <c r="P4971" s="16" t="n">
        <f aca="false">IF(L4971&gt;0,O4971/L4971,"")</f>
        <v>0</v>
      </c>
    </row>
    <row r="4972" customFormat="false" ht="15" hidden="false" customHeight="false" outlineLevel="0" collapsed="false">
      <c r="A4972" s="2" t="str">
        <f aca="false">RAW_DATA!A4968</f>
        <v>ORD-104967</v>
      </c>
      <c r="B4972" s="2" t="str">
        <f aca="false">RAW_DATA!B4968</f>
        <v>CUST-1824</v>
      </c>
      <c r="C4972" s="2" t="str">
        <f aca="false">RAW_DATA!C4968</f>
        <v>Men</v>
      </c>
      <c r="D4972" s="2" t="str">
        <f aca="false">RAW_DATA!D4968</f>
        <v>MEN-JEANS-001</v>
      </c>
      <c r="E4972" s="14" t="str">
        <f aca="false">RAW_DATA!E4968</f>
        <v>2024-06-27</v>
      </c>
      <c r="F4972" s="14" t="str">
        <f aca="false">RAW_DATA!F4968</f>
        <v>2024-07-11</v>
      </c>
      <c r="G4972" s="2" t="str">
        <f aca="false">RAW_DATA!G4968</f>
        <v>Gandaki</v>
      </c>
      <c r="H4972" s="4" t="n">
        <f aca="false">RAW_DATA!H4968</f>
        <v>5654.69</v>
      </c>
      <c r="I4972" s="5" t="n">
        <f aca="false">RAW_DATA!I4968</f>
        <v>15</v>
      </c>
      <c r="J4972" s="2" t="str">
        <f aca="false">RAW_DATA!J4968</f>
        <v>No</v>
      </c>
      <c r="K4972" s="15" t="n">
        <f aca="false">IF(AND(F4972&lt;&gt;"",E4972&lt;&gt;""),DATEVALUE(F4972)-DATEVALUE(E4972),"")</f>
        <v>14</v>
      </c>
      <c r="L4972" s="4" t="n">
        <f aca="false">H4972*(1-I4972/100)</f>
        <v>4806.4865</v>
      </c>
      <c r="M4972" s="4" t="n">
        <f aca="false">H4972*CALCULATIONS!$B$2</f>
        <v>3392.814</v>
      </c>
      <c r="N4972" s="4" t="n">
        <f aca="false">IF(J4972="Yes",H4972*CALCULATIONS!$B$3,0)</f>
        <v>0</v>
      </c>
      <c r="O4972" s="4" t="n">
        <f aca="false">L4972-M4972-N4972</f>
        <v>1413.6725</v>
      </c>
      <c r="P4972" s="16" t="n">
        <f aca="false">IF(L4972&gt;0,O4972/L4972,"")</f>
        <v>0.294117647058824</v>
      </c>
    </row>
    <row r="4973" customFormat="false" ht="15" hidden="false" customHeight="false" outlineLevel="0" collapsed="false">
      <c r="A4973" s="2" t="str">
        <f aca="false">RAW_DATA!A4969</f>
        <v>ORD-104968</v>
      </c>
      <c r="B4973" s="2" t="str">
        <f aca="false">RAW_DATA!B4969</f>
        <v>CUST-2451</v>
      </c>
      <c r="C4973" s="2" t="str">
        <f aca="false">RAW_DATA!C4969</f>
        <v>Kids</v>
      </c>
      <c r="D4973" s="2" t="str">
        <f aca="false">RAW_DATA!D4969</f>
        <v>KID-JEANS-001</v>
      </c>
      <c r="E4973" s="14" t="str">
        <f aca="false">RAW_DATA!E4969</f>
        <v>2024-06-24</v>
      </c>
      <c r="F4973" s="14" t="str">
        <f aca="false">RAW_DATA!F4969</f>
        <v>2024-07-01</v>
      </c>
      <c r="G4973" s="2" t="str">
        <f aca="false">RAW_DATA!G4969</f>
        <v>Bagmati</v>
      </c>
      <c r="H4973" s="4" t="n">
        <f aca="false">RAW_DATA!H4969</f>
        <v>1535.86</v>
      </c>
      <c r="I4973" s="5" t="n">
        <f aca="false">RAW_DATA!I4969</f>
        <v>20</v>
      </c>
      <c r="J4973" s="2" t="str">
        <f aca="false">RAW_DATA!J4969</f>
        <v>No</v>
      </c>
      <c r="K4973" s="15" t="n">
        <f aca="false">IF(AND(F4973&lt;&gt;"",E4973&lt;&gt;""),DATEVALUE(F4973)-DATEVALUE(E4973),"")</f>
        <v>7</v>
      </c>
      <c r="L4973" s="4" t="n">
        <f aca="false">H4973*(1-I4973/100)</f>
        <v>1228.688</v>
      </c>
      <c r="M4973" s="4" t="n">
        <f aca="false">H4973*CALCULATIONS!$B$2</f>
        <v>921.516</v>
      </c>
      <c r="N4973" s="4" t="n">
        <f aca="false">IF(J4973="Yes",H4973*CALCULATIONS!$B$3,0)</f>
        <v>0</v>
      </c>
      <c r="O4973" s="4" t="n">
        <f aca="false">L4973-M4973-N4973</f>
        <v>307.172</v>
      </c>
      <c r="P4973" s="16" t="n">
        <f aca="false">IF(L4973&gt;0,O4973/L4973,"")</f>
        <v>0.25</v>
      </c>
    </row>
    <row r="4974" customFormat="false" ht="15" hidden="false" customHeight="false" outlineLevel="0" collapsed="false">
      <c r="A4974" s="2" t="str">
        <f aca="false">RAW_DATA!A4970</f>
        <v>ORD-104969</v>
      </c>
      <c r="B4974" s="2" t="str">
        <f aca="false">RAW_DATA!B4970</f>
        <v>CUST-2916</v>
      </c>
      <c r="C4974" s="2" t="str">
        <f aca="false">RAW_DATA!C4970</f>
        <v>Men</v>
      </c>
      <c r="D4974" s="2" t="str">
        <f aca="false">RAW_DATA!D4970</f>
        <v>MEN-CHINO-001</v>
      </c>
      <c r="E4974" s="14" t="str">
        <f aca="false">RAW_DATA!E4970</f>
        <v>2024-06-28</v>
      </c>
      <c r="F4974" s="14" t="str">
        <f aca="false">RAW_DATA!F4970</f>
        <v>2024-07-09</v>
      </c>
      <c r="G4974" s="2" t="str">
        <f aca="false">RAW_DATA!G4970</f>
        <v>Lumbini</v>
      </c>
      <c r="H4974" s="4" t="n">
        <f aca="false">RAW_DATA!H4970</f>
        <v>4335.24</v>
      </c>
      <c r="I4974" s="5" t="n">
        <f aca="false">RAW_DATA!I4970</f>
        <v>5</v>
      </c>
      <c r="J4974" s="2" t="str">
        <f aca="false">RAW_DATA!J4970</f>
        <v>No</v>
      </c>
      <c r="K4974" s="15" t="n">
        <f aca="false">IF(AND(F4974&lt;&gt;"",E4974&lt;&gt;""),DATEVALUE(F4974)-DATEVALUE(E4974),"")</f>
        <v>11</v>
      </c>
      <c r="L4974" s="4" t="n">
        <f aca="false">H4974*(1-I4974/100)</f>
        <v>4118.478</v>
      </c>
      <c r="M4974" s="4" t="n">
        <f aca="false">H4974*CALCULATIONS!$B$2</f>
        <v>2601.144</v>
      </c>
      <c r="N4974" s="4" t="n">
        <f aca="false">IF(J4974="Yes",H4974*CALCULATIONS!$B$3,0)</f>
        <v>0</v>
      </c>
      <c r="O4974" s="4" t="n">
        <f aca="false">L4974-M4974-N4974</f>
        <v>1517.334</v>
      </c>
      <c r="P4974" s="16" t="n">
        <f aca="false">IF(L4974&gt;0,O4974/L4974,"")</f>
        <v>0.368421052631579</v>
      </c>
    </row>
    <row r="4975" customFormat="false" ht="15" hidden="false" customHeight="false" outlineLevel="0" collapsed="false">
      <c r="A4975" s="2" t="str">
        <f aca="false">RAW_DATA!A4971</f>
        <v>ORD-104970</v>
      </c>
      <c r="B4975" s="2" t="str">
        <f aca="false">RAW_DATA!B4971</f>
        <v>CUST-1329</v>
      </c>
      <c r="C4975" s="2" t="str">
        <f aca="false">RAW_DATA!C4971</f>
        <v>Women</v>
      </c>
      <c r="D4975" s="2" t="str">
        <f aca="false">RAW_DATA!D4971</f>
        <v>WOM-TOP-001</v>
      </c>
      <c r="E4975" s="14" t="str">
        <f aca="false">RAW_DATA!E4971</f>
        <v>2024-08-27</v>
      </c>
      <c r="F4975" s="14" t="str">
        <f aca="false">RAW_DATA!F4971</f>
        <v>2024-09-03</v>
      </c>
      <c r="G4975" s="2" t="str">
        <f aca="false">RAW_DATA!G4971</f>
        <v>Bagmati</v>
      </c>
      <c r="H4975" s="4" t="n">
        <f aca="false">RAW_DATA!H4971</f>
        <v>4490.88</v>
      </c>
      <c r="I4975" s="5" t="n">
        <f aca="false">RAW_DATA!I4971</f>
        <v>10</v>
      </c>
      <c r="J4975" s="2" t="str">
        <f aca="false">RAW_DATA!J4971</f>
        <v>No</v>
      </c>
      <c r="K4975" s="15" t="n">
        <f aca="false">IF(AND(F4975&lt;&gt;"",E4975&lt;&gt;""),DATEVALUE(F4975)-DATEVALUE(E4975),"")</f>
        <v>7</v>
      </c>
      <c r="L4975" s="4" t="n">
        <f aca="false">H4975*(1-I4975/100)</f>
        <v>4041.792</v>
      </c>
      <c r="M4975" s="4" t="n">
        <f aca="false">H4975*CALCULATIONS!$B$2</f>
        <v>2694.528</v>
      </c>
      <c r="N4975" s="4" t="n">
        <f aca="false">IF(J4975="Yes",H4975*CALCULATIONS!$B$3,0)</f>
        <v>0</v>
      </c>
      <c r="O4975" s="4" t="n">
        <f aca="false">L4975-M4975-N4975</f>
        <v>1347.264</v>
      </c>
      <c r="P4975" s="16" t="n">
        <f aca="false">IF(L4975&gt;0,O4975/L4975,"")</f>
        <v>0.333333333333333</v>
      </c>
    </row>
    <row r="4976" customFormat="false" ht="15" hidden="false" customHeight="false" outlineLevel="0" collapsed="false">
      <c r="A4976" s="2" t="str">
        <f aca="false">RAW_DATA!A4972</f>
        <v>ORD-104971</v>
      </c>
      <c r="B4976" s="2" t="str">
        <f aca="false">RAW_DATA!B4972</f>
        <v>CUST-6286</v>
      </c>
      <c r="C4976" s="2" t="str">
        <f aca="false">RAW_DATA!C4972</f>
        <v>Women</v>
      </c>
      <c r="D4976" s="2" t="str">
        <f aca="false">RAW_DATA!D4972</f>
        <v>WOM-TOP-001</v>
      </c>
      <c r="E4976" s="14" t="str">
        <f aca="false">RAW_DATA!E4972</f>
        <v>2024-06-17</v>
      </c>
      <c r="F4976" s="14" t="str">
        <f aca="false">RAW_DATA!F4972</f>
        <v>2024-06-24</v>
      </c>
      <c r="G4976" s="2" t="str">
        <f aca="false">RAW_DATA!G4972</f>
        <v>Bagmati</v>
      </c>
      <c r="H4976" s="4" t="n">
        <f aca="false">RAW_DATA!H4972</f>
        <v>3970.43</v>
      </c>
      <c r="I4976" s="5" t="n">
        <f aca="false">RAW_DATA!I4972</f>
        <v>25</v>
      </c>
      <c r="J4976" s="2" t="str">
        <f aca="false">RAW_DATA!J4972</f>
        <v>No</v>
      </c>
      <c r="K4976" s="15" t="n">
        <f aca="false">IF(AND(F4976&lt;&gt;"",E4976&lt;&gt;""),DATEVALUE(F4976)-DATEVALUE(E4976),"")</f>
        <v>7</v>
      </c>
      <c r="L4976" s="4" t="n">
        <f aca="false">H4976*(1-I4976/100)</f>
        <v>2977.8225</v>
      </c>
      <c r="M4976" s="4" t="n">
        <f aca="false">H4976*CALCULATIONS!$B$2</f>
        <v>2382.258</v>
      </c>
      <c r="N4976" s="4" t="n">
        <f aca="false">IF(J4976="Yes",H4976*CALCULATIONS!$B$3,0)</f>
        <v>0</v>
      </c>
      <c r="O4976" s="4" t="n">
        <f aca="false">L4976-M4976-N4976</f>
        <v>595.5645</v>
      </c>
      <c r="P4976" s="16" t="n">
        <f aca="false">IF(L4976&gt;0,O4976/L4976,"")</f>
        <v>0.2</v>
      </c>
    </row>
    <row r="4977" customFormat="false" ht="15" hidden="false" customHeight="false" outlineLevel="0" collapsed="false">
      <c r="A4977" s="2" t="str">
        <f aca="false">RAW_DATA!A4973</f>
        <v>ORD-104972</v>
      </c>
      <c r="B4977" s="2" t="str">
        <f aca="false">RAW_DATA!B4973</f>
        <v>CUST-4428</v>
      </c>
      <c r="C4977" s="2" t="str">
        <f aca="false">RAW_DATA!C4973</f>
        <v>Kids</v>
      </c>
      <c r="D4977" s="2" t="str">
        <f aca="false">RAW_DATA!D4973</f>
        <v>KID-ONESIE-001</v>
      </c>
      <c r="E4977" s="14" t="str">
        <f aca="false">RAW_DATA!E4973</f>
        <v>2024-06-15</v>
      </c>
      <c r="F4977" s="14" t="str">
        <f aca="false">RAW_DATA!F4973</f>
        <v>2024-06-22</v>
      </c>
      <c r="G4977" s="2" t="str">
        <f aca="false">RAW_DATA!G4973</f>
        <v>Lumbini</v>
      </c>
      <c r="H4977" s="4" t="n">
        <f aca="false">RAW_DATA!H4973</f>
        <v>13787.51</v>
      </c>
      <c r="I4977" s="5" t="n">
        <f aca="false">RAW_DATA!I4973</f>
        <v>25</v>
      </c>
      <c r="J4977" s="2" t="str">
        <f aca="false">RAW_DATA!J4973</f>
        <v>No</v>
      </c>
      <c r="K4977" s="15" t="n">
        <f aca="false">IF(AND(F4977&lt;&gt;"",E4977&lt;&gt;""),DATEVALUE(F4977)-DATEVALUE(E4977),"")</f>
        <v>7</v>
      </c>
      <c r="L4977" s="4" t="n">
        <f aca="false">H4977*(1-I4977/100)</f>
        <v>10340.6325</v>
      </c>
      <c r="M4977" s="4" t="n">
        <f aca="false">H4977*CALCULATIONS!$B$2</f>
        <v>8272.506</v>
      </c>
      <c r="N4977" s="4" t="n">
        <f aca="false">IF(J4977="Yes",H4977*CALCULATIONS!$B$3,0)</f>
        <v>0</v>
      </c>
      <c r="O4977" s="4" t="n">
        <f aca="false">L4977-M4977-N4977</f>
        <v>2068.1265</v>
      </c>
      <c r="P4977" s="16" t="n">
        <f aca="false">IF(L4977&gt;0,O4977/L4977,"")</f>
        <v>0.2</v>
      </c>
    </row>
    <row r="4978" customFormat="false" ht="15" hidden="false" customHeight="false" outlineLevel="0" collapsed="false">
      <c r="A4978" s="2" t="str">
        <f aca="false">RAW_DATA!A4974</f>
        <v>ORD-104973</v>
      </c>
      <c r="B4978" s="2" t="str">
        <f aca="false">RAW_DATA!B4974</f>
        <v>CUST-6055</v>
      </c>
      <c r="C4978" s="2" t="str">
        <f aca="false">RAW_DATA!C4974</f>
        <v>Kids</v>
      </c>
      <c r="D4978" s="2" t="str">
        <f aca="false">RAW_DATA!D4974</f>
        <v>KID-FROCK-001</v>
      </c>
      <c r="E4978" s="14" t="str">
        <f aca="false">RAW_DATA!E4974</f>
        <v>2024-02-21</v>
      </c>
      <c r="F4978" s="14" t="str">
        <f aca="false">RAW_DATA!F4974</f>
        <v>2024-03-01</v>
      </c>
      <c r="G4978" s="2" t="str">
        <f aca="false">RAW_DATA!G4974</f>
        <v>Bagmati</v>
      </c>
      <c r="H4978" s="4" t="n">
        <f aca="false">RAW_DATA!H4974</f>
        <v>1563.2</v>
      </c>
      <c r="I4978" s="5" t="n">
        <f aca="false">RAW_DATA!I4974</f>
        <v>5</v>
      </c>
      <c r="J4978" s="2" t="str">
        <f aca="false">RAW_DATA!J4974</f>
        <v>No</v>
      </c>
      <c r="K4978" s="15" t="n">
        <f aca="false">IF(AND(F4978&lt;&gt;"",E4978&lt;&gt;""),DATEVALUE(F4978)-DATEVALUE(E4978),"")</f>
        <v>9</v>
      </c>
      <c r="L4978" s="4" t="n">
        <f aca="false">H4978*(1-I4978/100)</f>
        <v>1485.04</v>
      </c>
      <c r="M4978" s="4" t="n">
        <f aca="false">H4978*CALCULATIONS!$B$2</f>
        <v>937.92</v>
      </c>
      <c r="N4978" s="4" t="n">
        <f aca="false">IF(J4978="Yes",H4978*CALCULATIONS!$B$3,0)</f>
        <v>0</v>
      </c>
      <c r="O4978" s="4" t="n">
        <f aca="false">L4978-M4978-N4978</f>
        <v>547.12</v>
      </c>
      <c r="P4978" s="16" t="n">
        <f aca="false">IF(L4978&gt;0,O4978/L4978,"")</f>
        <v>0.368421052631579</v>
      </c>
    </row>
    <row r="4979" customFormat="false" ht="15" hidden="false" customHeight="false" outlineLevel="0" collapsed="false">
      <c r="A4979" s="2" t="str">
        <f aca="false">RAW_DATA!A4975</f>
        <v>ORD-104974</v>
      </c>
      <c r="B4979" s="2" t="str">
        <f aca="false">RAW_DATA!B4975</f>
        <v>CUST-9277</v>
      </c>
      <c r="C4979" s="2" t="str">
        <f aca="false">RAW_DATA!C4975</f>
        <v>Women</v>
      </c>
      <c r="D4979" s="2" t="str">
        <f aca="false">RAW_DATA!D4975</f>
        <v>WOM-SAREE-001</v>
      </c>
      <c r="E4979" s="14" t="str">
        <f aca="false">RAW_DATA!E4975</f>
        <v>2024-05-11</v>
      </c>
      <c r="F4979" s="14" t="str">
        <f aca="false">RAW_DATA!F4975</f>
        <v>2024-05-15</v>
      </c>
      <c r="G4979" s="2" t="str">
        <f aca="false">RAW_DATA!G4975</f>
        <v>Sudurpashchim</v>
      </c>
      <c r="H4979" s="4" t="n">
        <f aca="false">RAW_DATA!H4975</f>
        <v>1641.56</v>
      </c>
      <c r="I4979" s="5" t="n">
        <f aca="false">RAW_DATA!I4975</f>
        <v>20</v>
      </c>
      <c r="J4979" s="2" t="str">
        <f aca="false">RAW_DATA!J4975</f>
        <v>No</v>
      </c>
      <c r="K4979" s="15" t="n">
        <f aca="false">IF(AND(F4979&lt;&gt;"",E4979&lt;&gt;""),DATEVALUE(F4979)-DATEVALUE(E4979),"")</f>
        <v>4</v>
      </c>
      <c r="L4979" s="4" t="n">
        <f aca="false">H4979*(1-I4979/100)</f>
        <v>1313.248</v>
      </c>
      <c r="M4979" s="4" t="n">
        <f aca="false">H4979*CALCULATIONS!$B$2</f>
        <v>984.936</v>
      </c>
      <c r="N4979" s="4" t="n">
        <f aca="false">IF(J4979="Yes",H4979*CALCULATIONS!$B$3,0)</f>
        <v>0</v>
      </c>
      <c r="O4979" s="4" t="n">
        <f aca="false">L4979-M4979-N4979</f>
        <v>328.312</v>
      </c>
      <c r="P4979" s="16" t="n">
        <f aca="false">IF(L4979&gt;0,O4979/L4979,"")</f>
        <v>0.25</v>
      </c>
    </row>
    <row r="4980" customFormat="false" ht="15" hidden="false" customHeight="false" outlineLevel="0" collapsed="false">
      <c r="A4980" s="2" t="str">
        <f aca="false">RAW_DATA!A4976</f>
        <v>ORD-104975</v>
      </c>
      <c r="B4980" s="2" t="str">
        <f aca="false">RAW_DATA!B4976</f>
        <v>CUST-1411</v>
      </c>
      <c r="C4980" s="2" t="str">
        <f aca="false">RAW_DATA!C4976</f>
        <v>Women</v>
      </c>
      <c r="D4980" s="2" t="str">
        <f aca="false">RAW_DATA!D4976</f>
        <v>WOM-SUIT-001</v>
      </c>
      <c r="E4980" s="14" t="str">
        <f aca="false">RAW_DATA!E4976</f>
        <v>2024-01-30</v>
      </c>
      <c r="F4980" s="14" t="str">
        <f aca="false">RAW_DATA!F4976</f>
        <v>2024-02-04</v>
      </c>
      <c r="G4980" s="2" t="str">
        <f aca="false">RAW_DATA!G4976</f>
        <v>Gandaki</v>
      </c>
      <c r="H4980" s="4" t="n">
        <f aca="false">RAW_DATA!H4976</f>
        <v>1251.82</v>
      </c>
      <c r="I4980" s="5" t="n">
        <f aca="false">RAW_DATA!I4976</f>
        <v>15</v>
      </c>
      <c r="J4980" s="2" t="str">
        <f aca="false">RAW_DATA!J4976</f>
        <v>Yes</v>
      </c>
      <c r="K4980" s="15" t="n">
        <f aca="false">IF(AND(F4980&lt;&gt;"",E4980&lt;&gt;""),DATEVALUE(F4980)-DATEVALUE(E4980),"")</f>
        <v>5</v>
      </c>
      <c r="L4980" s="4" t="n">
        <f aca="false">H4980*(1-I4980/100)</f>
        <v>1064.047</v>
      </c>
      <c r="M4980" s="4" t="n">
        <f aca="false">H4980*CALCULATIONS!$B$2</f>
        <v>751.092</v>
      </c>
      <c r="N4980" s="4" t="n">
        <f aca="false">IF(J4980="Yes",H4980*CALCULATIONS!$B$3,0)</f>
        <v>250.364</v>
      </c>
      <c r="O4980" s="4" t="n">
        <f aca="false">L4980-M4980-N4980</f>
        <v>62.591</v>
      </c>
      <c r="P4980" s="16" t="n">
        <f aca="false">IF(L4980&gt;0,O4980/L4980,"")</f>
        <v>0.0588235294117647</v>
      </c>
    </row>
    <row r="4981" customFormat="false" ht="15" hidden="false" customHeight="false" outlineLevel="0" collapsed="false">
      <c r="A4981" s="2" t="str">
        <f aca="false">RAW_DATA!A4977</f>
        <v>ORD-104976</v>
      </c>
      <c r="B4981" s="2" t="str">
        <f aca="false">RAW_DATA!B4977</f>
        <v>CUST-5183</v>
      </c>
      <c r="C4981" s="2" t="str">
        <f aca="false">RAW_DATA!C4977</f>
        <v>Women</v>
      </c>
      <c r="D4981" s="2" t="str">
        <f aca="false">RAW_DATA!D4977</f>
        <v>WOM-KURTA-001</v>
      </c>
      <c r="E4981" s="14" t="str">
        <f aca="false">RAW_DATA!E4977</f>
        <v>2024-04-21</v>
      </c>
      <c r="F4981" s="14" t="str">
        <f aca="false">RAW_DATA!F4977</f>
        <v>2024-04-24</v>
      </c>
      <c r="G4981" s="2" t="str">
        <f aca="false">RAW_DATA!G4977</f>
        <v>Gandaki</v>
      </c>
      <c r="H4981" s="4" t="n">
        <f aca="false">RAW_DATA!H4977</f>
        <v>6080.03</v>
      </c>
      <c r="I4981" s="5" t="n">
        <f aca="false">RAW_DATA!I4977</f>
        <v>5</v>
      </c>
      <c r="J4981" s="2" t="str">
        <f aca="false">RAW_DATA!J4977</f>
        <v>No</v>
      </c>
      <c r="K4981" s="15" t="n">
        <f aca="false">IF(AND(F4981&lt;&gt;"",E4981&lt;&gt;""),DATEVALUE(F4981)-DATEVALUE(E4981),"")</f>
        <v>3</v>
      </c>
      <c r="L4981" s="4" t="n">
        <f aca="false">H4981*(1-I4981/100)</f>
        <v>5776.0285</v>
      </c>
      <c r="M4981" s="4" t="n">
        <f aca="false">H4981*CALCULATIONS!$B$2</f>
        <v>3648.018</v>
      </c>
      <c r="N4981" s="4" t="n">
        <f aca="false">IF(J4981="Yes",H4981*CALCULATIONS!$B$3,0)</f>
        <v>0</v>
      </c>
      <c r="O4981" s="4" t="n">
        <f aca="false">L4981-M4981-N4981</f>
        <v>2128.0105</v>
      </c>
      <c r="P4981" s="16" t="n">
        <f aca="false">IF(L4981&gt;0,O4981/L4981,"")</f>
        <v>0.368421052631579</v>
      </c>
    </row>
    <row r="4982" customFormat="false" ht="15" hidden="false" customHeight="false" outlineLevel="0" collapsed="false">
      <c r="A4982" s="2" t="str">
        <f aca="false">RAW_DATA!A4978</f>
        <v>ORD-104977</v>
      </c>
      <c r="B4982" s="2" t="str">
        <f aca="false">RAW_DATA!B4978</f>
        <v>CUST-9606</v>
      </c>
      <c r="C4982" s="2" t="str">
        <f aca="false">RAW_DATA!C4978</f>
        <v>Women</v>
      </c>
      <c r="D4982" s="2" t="str">
        <f aca="false">RAW_DATA!D4978</f>
        <v>WOM-TOP-001</v>
      </c>
      <c r="E4982" s="14" t="str">
        <f aca="false">RAW_DATA!E4978</f>
        <v>2024-01-02</v>
      </c>
      <c r="F4982" s="14" t="str">
        <f aca="false">RAW_DATA!F4978</f>
        <v>2024-01-15</v>
      </c>
      <c r="G4982" s="2" t="str">
        <f aca="false">RAW_DATA!G4978</f>
        <v>Bagmati</v>
      </c>
      <c r="H4982" s="4" t="n">
        <f aca="false">RAW_DATA!H4978</f>
        <v>7068.56</v>
      </c>
      <c r="I4982" s="5" t="n">
        <f aca="false">RAW_DATA!I4978</f>
        <v>10</v>
      </c>
      <c r="J4982" s="2" t="str">
        <f aca="false">RAW_DATA!J4978</f>
        <v>No</v>
      </c>
      <c r="K4982" s="15" t="n">
        <f aca="false">IF(AND(F4982&lt;&gt;"",E4982&lt;&gt;""),DATEVALUE(F4982)-DATEVALUE(E4982),"")</f>
        <v>13</v>
      </c>
      <c r="L4982" s="4" t="n">
        <f aca="false">H4982*(1-I4982/100)</f>
        <v>6361.704</v>
      </c>
      <c r="M4982" s="4" t="n">
        <f aca="false">H4982*CALCULATIONS!$B$2</f>
        <v>4241.136</v>
      </c>
      <c r="N4982" s="4" t="n">
        <f aca="false">IF(J4982="Yes",H4982*CALCULATIONS!$B$3,0)</f>
        <v>0</v>
      </c>
      <c r="O4982" s="4" t="n">
        <f aca="false">L4982-M4982-N4982</f>
        <v>2120.568</v>
      </c>
      <c r="P4982" s="16" t="n">
        <f aca="false">IF(L4982&gt;0,O4982/L4982,"")</f>
        <v>0.333333333333333</v>
      </c>
    </row>
    <row r="4983" customFormat="false" ht="15" hidden="false" customHeight="false" outlineLevel="0" collapsed="false">
      <c r="A4983" s="2" t="str">
        <f aca="false">RAW_DATA!A4979</f>
        <v>ORD-104978</v>
      </c>
      <c r="B4983" s="2" t="str">
        <f aca="false">RAW_DATA!B4979</f>
        <v>CUST-9472</v>
      </c>
      <c r="C4983" s="2" t="str">
        <f aca="false">RAW_DATA!C4979</f>
        <v>Men</v>
      </c>
      <c r="D4983" s="2" t="str">
        <f aca="false">RAW_DATA!D4979</f>
        <v>MEN-TSHIRT-001</v>
      </c>
      <c r="E4983" s="14" t="str">
        <f aca="false">RAW_DATA!E4979</f>
        <v>2024-11-24</v>
      </c>
      <c r="F4983" s="14" t="str">
        <f aca="false">RAW_DATA!F4979</f>
        <v>2024-11-28</v>
      </c>
      <c r="G4983" s="2" t="str">
        <f aca="false">RAW_DATA!G4979</f>
        <v>Bagmati</v>
      </c>
      <c r="H4983" s="4" t="n">
        <f aca="false">RAW_DATA!H4979</f>
        <v>9511.92</v>
      </c>
      <c r="I4983" s="5" t="n">
        <f aca="false">RAW_DATA!I4979</f>
        <v>20</v>
      </c>
      <c r="J4983" s="2" t="str">
        <f aca="false">RAW_DATA!J4979</f>
        <v>No</v>
      </c>
      <c r="K4983" s="15" t="n">
        <f aca="false">IF(AND(F4983&lt;&gt;"",E4983&lt;&gt;""),DATEVALUE(F4983)-DATEVALUE(E4983),"")</f>
        <v>4</v>
      </c>
      <c r="L4983" s="4" t="n">
        <f aca="false">H4983*(1-I4983/100)</f>
        <v>7609.536</v>
      </c>
      <c r="M4983" s="4" t="n">
        <f aca="false">H4983*CALCULATIONS!$B$2</f>
        <v>5707.152</v>
      </c>
      <c r="N4983" s="4" t="n">
        <f aca="false">IF(J4983="Yes",H4983*CALCULATIONS!$B$3,0)</f>
        <v>0</v>
      </c>
      <c r="O4983" s="4" t="n">
        <f aca="false">L4983-M4983-N4983</f>
        <v>1902.384</v>
      </c>
      <c r="P4983" s="16" t="n">
        <f aca="false">IF(L4983&gt;0,O4983/L4983,"")</f>
        <v>0.25</v>
      </c>
    </row>
    <row r="4984" customFormat="false" ht="15" hidden="false" customHeight="false" outlineLevel="0" collapsed="false">
      <c r="A4984" s="2" t="str">
        <f aca="false">RAW_DATA!A4980</f>
        <v>ORD-104979</v>
      </c>
      <c r="B4984" s="2" t="str">
        <f aca="false">RAW_DATA!B4980</f>
        <v>CUST-4197</v>
      </c>
      <c r="C4984" s="2" t="str">
        <f aca="false">RAW_DATA!C4980</f>
        <v>Women</v>
      </c>
      <c r="D4984" s="2" t="str">
        <f aca="false">RAW_DATA!D4980</f>
        <v>WOM-BLOUSE-001</v>
      </c>
      <c r="E4984" s="14" t="str">
        <f aca="false">RAW_DATA!E4980</f>
        <v>2024-10-28</v>
      </c>
      <c r="F4984" s="14" t="str">
        <f aca="false">RAW_DATA!F4980</f>
        <v>2024-11-04</v>
      </c>
      <c r="G4984" s="2" t="str">
        <f aca="false">RAW_DATA!G4980</f>
        <v>Bagmati</v>
      </c>
      <c r="H4984" s="4" t="n">
        <f aca="false">RAW_DATA!H4980</f>
        <v>3266.76</v>
      </c>
      <c r="I4984" s="5" t="n">
        <f aca="false">RAW_DATA!I4980</f>
        <v>25</v>
      </c>
      <c r="J4984" s="2" t="str">
        <f aca="false">RAW_DATA!J4980</f>
        <v>No</v>
      </c>
      <c r="K4984" s="15" t="n">
        <f aca="false">IF(AND(F4984&lt;&gt;"",E4984&lt;&gt;""),DATEVALUE(F4984)-DATEVALUE(E4984),"")</f>
        <v>7</v>
      </c>
      <c r="L4984" s="4" t="n">
        <f aca="false">H4984*(1-I4984/100)</f>
        <v>2450.07</v>
      </c>
      <c r="M4984" s="4" t="n">
        <f aca="false">H4984*CALCULATIONS!$B$2</f>
        <v>1960.056</v>
      </c>
      <c r="N4984" s="4" t="n">
        <f aca="false">IF(J4984="Yes",H4984*CALCULATIONS!$B$3,0)</f>
        <v>0</v>
      </c>
      <c r="O4984" s="4" t="n">
        <f aca="false">L4984-M4984-N4984</f>
        <v>490.014</v>
      </c>
      <c r="P4984" s="16" t="n">
        <f aca="false">IF(L4984&gt;0,O4984/L4984,"")</f>
        <v>0.2</v>
      </c>
    </row>
    <row r="4985" customFormat="false" ht="15" hidden="false" customHeight="false" outlineLevel="0" collapsed="false">
      <c r="A4985" s="2" t="str">
        <f aca="false">RAW_DATA!A4981</f>
        <v>ORD-104980</v>
      </c>
      <c r="B4985" s="2" t="str">
        <f aca="false">RAW_DATA!B4981</f>
        <v>CUST-9934</v>
      </c>
      <c r="C4985" s="2" t="str">
        <f aca="false">RAW_DATA!C4981</f>
        <v>Men</v>
      </c>
      <c r="D4985" s="2" t="str">
        <f aca="false">RAW_DATA!D4981</f>
        <v>MEN-SHIRT-002</v>
      </c>
      <c r="E4985" s="14" t="str">
        <f aca="false">RAW_DATA!E4981</f>
        <v>2024-05-17</v>
      </c>
      <c r="F4985" s="14" t="str">
        <f aca="false">RAW_DATA!F4981</f>
        <v>2024-05-19</v>
      </c>
      <c r="G4985" s="2" t="str">
        <f aca="false">RAW_DATA!G4981</f>
        <v>Karnali</v>
      </c>
      <c r="H4985" s="4" t="n">
        <f aca="false">RAW_DATA!H4981</f>
        <v>5748.26</v>
      </c>
      <c r="I4985" s="5" t="n">
        <f aca="false">RAW_DATA!I4981</f>
        <v>10</v>
      </c>
      <c r="J4985" s="2" t="str">
        <f aca="false">RAW_DATA!J4981</f>
        <v>No</v>
      </c>
      <c r="K4985" s="15" t="n">
        <f aca="false">IF(AND(F4985&lt;&gt;"",E4985&lt;&gt;""),DATEVALUE(F4985)-DATEVALUE(E4985),"")</f>
        <v>2</v>
      </c>
      <c r="L4985" s="4" t="n">
        <f aca="false">H4985*(1-I4985/100)</f>
        <v>5173.434</v>
      </c>
      <c r="M4985" s="4" t="n">
        <f aca="false">H4985*CALCULATIONS!$B$2</f>
        <v>3448.956</v>
      </c>
      <c r="N4985" s="4" t="n">
        <f aca="false">IF(J4985="Yes",H4985*CALCULATIONS!$B$3,0)</f>
        <v>0</v>
      </c>
      <c r="O4985" s="4" t="n">
        <f aca="false">L4985-M4985-N4985</f>
        <v>1724.478</v>
      </c>
      <c r="P4985" s="16" t="n">
        <f aca="false">IF(L4985&gt;0,O4985/L4985,"")</f>
        <v>0.333333333333333</v>
      </c>
    </row>
    <row r="4986" customFormat="false" ht="15" hidden="false" customHeight="false" outlineLevel="0" collapsed="false">
      <c r="A4986" s="2" t="str">
        <f aca="false">RAW_DATA!A4982</f>
        <v>ORD-104981</v>
      </c>
      <c r="B4986" s="2" t="str">
        <f aca="false">RAW_DATA!B4982</f>
        <v>CUST-3405</v>
      </c>
      <c r="C4986" s="2" t="str">
        <f aca="false">RAW_DATA!C4982</f>
        <v>Women</v>
      </c>
      <c r="D4986" s="2" t="str">
        <f aca="false">RAW_DATA!D4982</f>
        <v>WOM-CARDIGAN-001</v>
      </c>
      <c r="E4986" s="14" t="str">
        <f aca="false">RAW_DATA!E4982</f>
        <v>2024-10-18</v>
      </c>
      <c r="F4986" s="14" t="str">
        <f aca="false">RAW_DATA!F4982</f>
        <v>2024-10-21</v>
      </c>
      <c r="G4986" s="2" t="str">
        <f aca="false">RAW_DATA!G4982</f>
        <v>Sudurpashchim</v>
      </c>
      <c r="H4986" s="4" t="n">
        <f aca="false">RAW_DATA!H4982</f>
        <v>14609.86</v>
      </c>
      <c r="I4986" s="5" t="n">
        <f aca="false">RAW_DATA!I4982</f>
        <v>15</v>
      </c>
      <c r="J4986" s="2" t="str">
        <f aca="false">RAW_DATA!J4982</f>
        <v>Yes</v>
      </c>
      <c r="K4986" s="15" t="n">
        <f aca="false">IF(AND(F4986&lt;&gt;"",E4986&lt;&gt;""),DATEVALUE(F4986)-DATEVALUE(E4986),"")</f>
        <v>3</v>
      </c>
      <c r="L4986" s="4" t="n">
        <f aca="false">H4986*(1-I4986/100)</f>
        <v>12418.381</v>
      </c>
      <c r="M4986" s="4" t="n">
        <f aca="false">H4986*CALCULATIONS!$B$2</f>
        <v>8765.916</v>
      </c>
      <c r="N4986" s="4" t="n">
        <f aca="false">IF(J4986="Yes",H4986*CALCULATIONS!$B$3,0)</f>
        <v>2921.972</v>
      </c>
      <c r="O4986" s="4" t="n">
        <f aca="false">L4986-M4986-N4986</f>
        <v>730.493</v>
      </c>
      <c r="P4986" s="16" t="n">
        <f aca="false">IF(L4986&gt;0,O4986/L4986,"")</f>
        <v>0.0588235294117647</v>
      </c>
    </row>
    <row r="4987" customFormat="false" ht="15" hidden="false" customHeight="false" outlineLevel="0" collapsed="false">
      <c r="A4987" s="2" t="str">
        <f aca="false">RAW_DATA!A4983</f>
        <v>ORD-104982</v>
      </c>
      <c r="B4987" s="2" t="str">
        <f aca="false">RAW_DATA!B4983</f>
        <v>CUST-6138</v>
      </c>
      <c r="C4987" s="2" t="str">
        <f aca="false">RAW_DATA!C4983</f>
        <v>Women</v>
      </c>
      <c r="D4987" s="2" t="str">
        <f aca="false">RAW_DATA!D4983</f>
        <v>WOM-KURTA-001</v>
      </c>
      <c r="E4987" s="14" t="str">
        <f aca="false">RAW_DATA!E4983</f>
        <v>2024-02-23</v>
      </c>
      <c r="F4987" s="14" t="str">
        <f aca="false">RAW_DATA!F4983</f>
        <v>2024-02-27</v>
      </c>
      <c r="G4987" s="2" t="str">
        <f aca="false">RAW_DATA!G4983</f>
        <v>Bagmati</v>
      </c>
      <c r="H4987" s="4" t="n">
        <f aca="false">RAW_DATA!H4983</f>
        <v>13810.12</v>
      </c>
      <c r="I4987" s="5" t="n">
        <f aca="false">RAW_DATA!I4983</f>
        <v>30</v>
      </c>
      <c r="J4987" s="2" t="str">
        <f aca="false">RAW_DATA!J4983</f>
        <v>No</v>
      </c>
      <c r="K4987" s="15" t="n">
        <f aca="false">IF(AND(F4987&lt;&gt;"",E4987&lt;&gt;""),DATEVALUE(F4987)-DATEVALUE(E4987),"")</f>
        <v>4</v>
      </c>
      <c r="L4987" s="4" t="n">
        <f aca="false">H4987*(1-I4987/100)</f>
        <v>9667.084</v>
      </c>
      <c r="M4987" s="4" t="n">
        <f aca="false">H4987*CALCULATIONS!$B$2</f>
        <v>8286.072</v>
      </c>
      <c r="N4987" s="4" t="n">
        <f aca="false">IF(J4987="Yes",H4987*CALCULATIONS!$B$3,0)</f>
        <v>0</v>
      </c>
      <c r="O4987" s="4" t="n">
        <f aca="false">L4987-M4987-N4987</f>
        <v>1381.012</v>
      </c>
      <c r="P4987" s="16" t="n">
        <f aca="false">IF(L4987&gt;0,O4987/L4987,"")</f>
        <v>0.142857142857143</v>
      </c>
    </row>
    <row r="4988" customFormat="false" ht="15" hidden="false" customHeight="false" outlineLevel="0" collapsed="false">
      <c r="A4988" s="2" t="str">
        <f aca="false">RAW_DATA!A4984</f>
        <v>ORD-104983</v>
      </c>
      <c r="B4988" s="2" t="str">
        <f aca="false">RAW_DATA!B4984</f>
        <v>CUST-6431</v>
      </c>
      <c r="C4988" s="2" t="str">
        <f aca="false">RAW_DATA!C4984</f>
        <v>Men</v>
      </c>
      <c r="D4988" s="2" t="str">
        <f aca="false">RAW_DATA!D4984</f>
        <v>MEN-JACKET-001</v>
      </c>
      <c r="E4988" s="14" t="str">
        <f aca="false">RAW_DATA!E4984</f>
        <v>2024-09-09</v>
      </c>
      <c r="F4988" s="14" t="str">
        <f aca="false">RAW_DATA!F4984</f>
        <v>2024-09-22</v>
      </c>
      <c r="G4988" s="2" t="str">
        <f aca="false">RAW_DATA!G4984</f>
        <v>Madhesh</v>
      </c>
      <c r="H4988" s="4" t="n">
        <f aca="false">RAW_DATA!H4984</f>
        <v>8379.23</v>
      </c>
      <c r="I4988" s="5" t="n">
        <f aca="false">RAW_DATA!I4984</f>
        <v>30</v>
      </c>
      <c r="J4988" s="2" t="str">
        <f aca="false">RAW_DATA!J4984</f>
        <v>No</v>
      </c>
      <c r="K4988" s="15" t="n">
        <f aca="false">IF(AND(F4988&lt;&gt;"",E4988&lt;&gt;""),DATEVALUE(F4988)-DATEVALUE(E4988),"")</f>
        <v>13</v>
      </c>
      <c r="L4988" s="4" t="n">
        <f aca="false">H4988*(1-I4988/100)</f>
        <v>5865.461</v>
      </c>
      <c r="M4988" s="4" t="n">
        <f aca="false">H4988*CALCULATIONS!$B$2</f>
        <v>5027.538</v>
      </c>
      <c r="N4988" s="4" t="n">
        <f aca="false">IF(J4988="Yes",H4988*CALCULATIONS!$B$3,0)</f>
        <v>0</v>
      </c>
      <c r="O4988" s="4" t="n">
        <f aca="false">L4988-M4988-N4988</f>
        <v>837.923</v>
      </c>
      <c r="P4988" s="16" t="n">
        <f aca="false">IF(L4988&gt;0,O4988/L4988,"")</f>
        <v>0.142857142857143</v>
      </c>
    </row>
    <row r="4989" customFormat="false" ht="15" hidden="false" customHeight="false" outlineLevel="0" collapsed="false">
      <c r="A4989" s="2" t="str">
        <f aca="false">RAW_DATA!A4985</f>
        <v>ORD-104984</v>
      </c>
      <c r="B4989" s="2" t="str">
        <f aca="false">RAW_DATA!B4985</f>
        <v>CUST-2167</v>
      </c>
      <c r="C4989" s="2" t="str">
        <f aca="false">RAW_DATA!C4985</f>
        <v>Women</v>
      </c>
      <c r="D4989" s="2" t="str">
        <f aca="false">RAW_DATA!D4985</f>
        <v>WOM-TOP-001</v>
      </c>
      <c r="E4989" s="14" t="str">
        <f aca="false">RAW_DATA!E4985</f>
        <v>2024-08-16</v>
      </c>
      <c r="F4989" s="14" t="str">
        <f aca="false">RAW_DATA!F4985</f>
        <v>2024-08-22</v>
      </c>
      <c r="G4989" s="2" t="str">
        <f aca="false">RAW_DATA!G4985</f>
        <v>Sudurpashchim</v>
      </c>
      <c r="H4989" s="4" t="n">
        <f aca="false">RAW_DATA!H4985</f>
        <v>14652.27</v>
      </c>
      <c r="I4989" s="5" t="n">
        <f aca="false">RAW_DATA!I4985</f>
        <v>0</v>
      </c>
      <c r="J4989" s="2" t="str">
        <f aca="false">RAW_DATA!J4985</f>
        <v>No</v>
      </c>
      <c r="K4989" s="15" t="n">
        <f aca="false">IF(AND(F4989&lt;&gt;"",E4989&lt;&gt;""),DATEVALUE(F4989)-DATEVALUE(E4989),"")</f>
        <v>6</v>
      </c>
      <c r="L4989" s="4" t="n">
        <f aca="false">H4989*(1-I4989/100)</f>
        <v>14652.27</v>
      </c>
      <c r="M4989" s="4" t="n">
        <f aca="false">H4989*CALCULATIONS!$B$2</f>
        <v>8791.362</v>
      </c>
      <c r="N4989" s="4" t="n">
        <f aca="false">IF(J4989="Yes",H4989*CALCULATIONS!$B$3,0)</f>
        <v>0</v>
      </c>
      <c r="O4989" s="4" t="n">
        <f aca="false">L4989-M4989-N4989</f>
        <v>5860.908</v>
      </c>
      <c r="P4989" s="16" t="n">
        <f aca="false">IF(L4989&gt;0,O4989/L4989,"")</f>
        <v>0.4</v>
      </c>
    </row>
    <row r="4990" customFormat="false" ht="15" hidden="false" customHeight="false" outlineLevel="0" collapsed="false">
      <c r="A4990" s="2" t="str">
        <f aca="false">RAW_DATA!A4986</f>
        <v>ORD-104985</v>
      </c>
      <c r="B4990" s="2" t="str">
        <f aca="false">RAW_DATA!B4986</f>
        <v>CUST-7930</v>
      </c>
      <c r="C4990" s="2" t="str">
        <f aca="false">RAW_DATA!C4986</f>
        <v>Women</v>
      </c>
      <c r="D4990" s="2" t="str">
        <f aca="false">RAW_DATA!D4986</f>
        <v>WOM-TOP-001</v>
      </c>
      <c r="E4990" s="14" t="str">
        <f aca="false">RAW_DATA!E4986</f>
        <v>2024-07-15</v>
      </c>
      <c r="F4990" s="14" t="str">
        <f aca="false">RAW_DATA!F4986</f>
        <v>2024-07-25</v>
      </c>
      <c r="G4990" s="2" t="str">
        <f aca="false">RAW_DATA!G4986</f>
        <v>Gandaki</v>
      </c>
      <c r="H4990" s="4" t="n">
        <f aca="false">RAW_DATA!H4986</f>
        <v>7679.01</v>
      </c>
      <c r="I4990" s="5" t="n">
        <f aca="false">RAW_DATA!I4986</f>
        <v>30</v>
      </c>
      <c r="J4990" s="2" t="str">
        <f aca="false">RAW_DATA!J4986</f>
        <v>No</v>
      </c>
      <c r="K4990" s="15" t="n">
        <f aca="false">IF(AND(F4990&lt;&gt;"",E4990&lt;&gt;""),DATEVALUE(F4990)-DATEVALUE(E4990),"")</f>
        <v>10</v>
      </c>
      <c r="L4990" s="4" t="n">
        <f aca="false">H4990*(1-I4990/100)</f>
        <v>5375.307</v>
      </c>
      <c r="M4990" s="4" t="n">
        <f aca="false">H4990*CALCULATIONS!$B$2</f>
        <v>4607.406</v>
      </c>
      <c r="N4990" s="4" t="n">
        <f aca="false">IF(J4990="Yes",H4990*CALCULATIONS!$B$3,0)</f>
        <v>0</v>
      </c>
      <c r="O4990" s="4" t="n">
        <f aca="false">L4990-M4990-N4990</f>
        <v>767.901</v>
      </c>
      <c r="P4990" s="16" t="n">
        <f aca="false">IF(L4990&gt;0,O4990/L4990,"")</f>
        <v>0.142857142857143</v>
      </c>
    </row>
    <row r="4991" customFormat="false" ht="15" hidden="false" customHeight="false" outlineLevel="0" collapsed="false">
      <c r="A4991" s="2" t="str">
        <f aca="false">RAW_DATA!A4987</f>
        <v>ORD-104986</v>
      </c>
      <c r="B4991" s="2" t="str">
        <f aca="false">RAW_DATA!B4987</f>
        <v>CUST-1710</v>
      </c>
      <c r="C4991" s="2" t="str">
        <f aca="false">RAW_DATA!C4987</f>
        <v>Women</v>
      </c>
      <c r="D4991" s="2" t="str">
        <f aca="false">RAW_DATA!D4987</f>
        <v>WOM-SUIT-001</v>
      </c>
      <c r="E4991" s="14" t="str">
        <f aca="false">RAW_DATA!E4987</f>
        <v>2024-02-27</v>
      </c>
      <c r="F4991" s="14" t="str">
        <f aca="false">RAW_DATA!F4987</f>
        <v>2024-03-07</v>
      </c>
      <c r="G4991" s="2" t="str">
        <f aca="false">RAW_DATA!G4987</f>
        <v>Madhesh</v>
      </c>
      <c r="H4991" s="4" t="n">
        <f aca="false">RAW_DATA!H4987</f>
        <v>1233.52</v>
      </c>
      <c r="I4991" s="5" t="n">
        <f aca="false">RAW_DATA!I4987</f>
        <v>25</v>
      </c>
      <c r="J4991" s="2" t="str">
        <f aca="false">RAW_DATA!J4987</f>
        <v>No</v>
      </c>
      <c r="K4991" s="15" t="n">
        <f aca="false">IF(AND(F4991&lt;&gt;"",E4991&lt;&gt;""),DATEVALUE(F4991)-DATEVALUE(E4991),"")</f>
        <v>9</v>
      </c>
      <c r="L4991" s="4" t="n">
        <f aca="false">H4991*(1-I4991/100)</f>
        <v>925.14</v>
      </c>
      <c r="M4991" s="4" t="n">
        <f aca="false">H4991*CALCULATIONS!$B$2</f>
        <v>740.112</v>
      </c>
      <c r="N4991" s="4" t="n">
        <f aca="false">IF(J4991="Yes",H4991*CALCULATIONS!$B$3,0)</f>
        <v>0</v>
      </c>
      <c r="O4991" s="4" t="n">
        <f aca="false">L4991-M4991-N4991</f>
        <v>185.028</v>
      </c>
      <c r="P4991" s="16" t="n">
        <f aca="false">IF(L4991&gt;0,O4991/L4991,"")</f>
        <v>0.2</v>
      </c>
    </row>
    <row r="4992" customFormat="false" ht="15" hidden="false" customHeight="false" outlineLevel="0" collapsed="false">
      <c r="A4992" s="2" t="str">
        <f aca="false">RAW_DATA!A4988</f>
        <v>ORD-104987</v>
      </c>
      <c r="B4992" s="2" t="str">
        <f aca="false">RAW_DATA!B4988</f>
        <v>CUST-9549</v>
      </c>
      <c r="C4992" s="2" t="str">
        <f aca="false">RAW_DATA!C4988</f>
        <v>Men</v>
      </c>
      <c r="D4992" s="2" t="str">
        <f aca="false">RAW_DATA!D4988</f>
        <v>MEN-CHINO-001</v>
      </c>
      <c r="E4992" s="14" t="str">
        <f aca="false">RAW_DATA!E4988</f>
        <v>2024-10-15</v>
      </c>
      <c r="F4992" s="14" t="str">
        <f aca="false">RAW_DATA!F4988</f>
        <v>2024-10-20</v>
      </c>
      <c r="G4992" s="2" t="str">
        <f aca="false">RAW_DATA!G4988</f>
        <v>Madhesh</v>
      </c>
      <c r="H4992" s="4" t="n">
        <f aca="false">RAW_DATA!H4988</f>
        <v>9356.69</v>
      </c>
      <c r="I4992" s="5" t="n">
        <f aca="false">RAW_DATA!I4988</f>
        <v>25</v>
      </c>
      <c r="J4992" s="2" t="str">
        <f aca="false">RAW_DATA!J4988</f>
        <v>No</v>
      </c>
      <c r="K4992" s="15" t="n">
        <f aca="false">IF(AND(F4992&lt;&gt;"",E4992&lt;&gt;""),DATEVALUE(F4992)-DATEVALUE(E4992),"")</f>
        <v>5</v>
      </c>
      <c r="L4992" s="4" t="n">
        <f aca="false">H4992*(1-I4992/100)</f>
        <v>7017.5175</v>
      </c>
      <c r="M4992" s="4" t="n">
        <f aca="false">H4992*CALCULATIONS!$B$2</f>
        <v>5614.014</v>
      </c>
      <c r="N4992" s="4" t="n">
        <f aca="false">IF(J4992="Yes",H4992*CALCULATIONS!$B$3,0)</f>
        <v>0</v>
      </c>
      <c r="O4992" s="4" t="n">
        <f aca="false">L4992-M4992-N4992</f>
        <v>1403.5035</v>
      </c>
      <c r="P4992" s="16" t="n">
        <f aca="false">IF(L4992&gt;0,O4992/L4992,"")</f>
        <v>0.2</v>
      </c>
    </row>
    <row r="4993" customFormat="false" ht="15" hidden="false" customHeight="false" outlineLevel="0" collapsed="false">
      <c r="A4993" s="2" t="str">
        <f aca="false">RAW_DATA!A4989</f>
        <v>ORD-104988</v>
      </c>
      <c r="B4993" s="2" t="str">
        <f aca="false">RAW_DATA!B4989</f>
        <v>CUST-9400</v>
      </c>
      <c r="C4993" s="2" t="str">
        <f aca="false">RAW_DATA!C4989</f>
        <v>Women</v>
      </c>
      <c r="D4993" s="2" t="str">
        <f aca="false">RAW_DATA!D4989</f>
        <v>WOM-SUIT-001</v>
      </c>
      <c r="E4993" s="14" t="str">
        <f aca="false">RAW_DATA!E4989</f>
        <v>2024-11-21</v>
      </c>
      <c r="F4993" s="14" t="str">
        <f aca="false">RAW_DATA!F4989</f>
        <v>2024-11-23</v>
      </c>
      <c r="G4993" s="2" t="str">
        <f aca="false">RAW_DATA!G4989</f>
        <v>Bagmati</v>
      </c>
      <c r="H4993" s="4" t="n">
        <f aca="false">RAW_DATA!H4989</f>
        <v>5590.01</v>
      </c>
      <c r="I4993" s="5" t="n">
        <f aca="false">RAW_DATA!I4989</f>
        <v>0</v>
      </c>
      <c r="J4993" s="2" t="str">
        <f aca="false">RAW_DATA!J4989</f>
        <v>No</v>
      </c>
      <c r="K4993" s="15" t="n">
        <f aca="false">IF(AND(F4993&lt;&gt;"",E4993&lt;&gt;""),DATEVALUE(F4993)-DATEVALUE(E4993),"")</f>
        <v>2</v>
      </c>
      <c r="L4993" s="4" t="n">
        <f aca="false">H4993*(1-I4993/100)</f>
        <v>5590.01</v>
      </c>
      <c r="M4993" s="4" t="n">
        <f aca="false">H4993*CALCULATIONS!$B$2</f>
        <v>3354.006</v>
      </c>
      <c r="N4993" s="4" t="n">
        <f aca="false">IF(J4993="Yes",H4993*CALCULATIONS!$B$3,0)</f>
        <v>0</v>
      </c>
      <c r="O4993" s="4" t="n">
        <f aca="false">L4993-M4993-N4993</f>
        <v>2236.004</v>
      </c>
      <c r="P4993" s="16" t="n">
        <f aca="false">IF(L4993&gt;0,O4993/L4993,"")</f>
        <v>0.4</v>
      </c>
    </row>
    <row r="4994" customFormat="false" ht="15" hidden="false" customHeight="false" outlineLevel="0" collapsed="false">
      <c r="A4994" s="2" t="str">
        <f aca="false">RAW_DATA!A4990</f>
        <v>ORD-104989</v>
      </c>
      <c r="B4994" s="2" t="str">
        <f aca="false">RAW_DATA!B4990</f>
        <v>CUST-4535</v>
      </c>
      <c r="C4994" s="2" t="str">
        <f aca="false">RAW_DATA!C4990</f>
        <v>Kids</v>
      </c>
      <c r="D4994" s="2" t="str">
        <f aca="false">RAW_DATA!D4990</f>
        <v>KID-TSHIRT-001</v>
      </c>
      <c r="E4994" s="14" t="str">
        <f aca="false">RAW_DATA!E4990</f>
        <v>2024-02-18</v>
      </c>
      <c r="F4994" s="14" t="str">
        <f aca="false">RAW_DATA!F4990</f>
        <v>2024-02-25</v>
      </c>
      <c r="G4994" s="2" t="str">
        <f aca="false">RAW_DATA!G4990</f>
        <v>Karnali</v>
      </c>
      <c r="H4994" s="4" t="n">
        <f aca="false">RAW_DATA!H4990</f>
        <v>6616.13</v>
      </c>
      <c r="I4994" s="5" t="n">
        <f aca="false">RAW_DATA!I4990</f>
        <v>30</v>
      </c>
      <c r="J4994" s="2" t="str">
        <f aca="false">RAW_DATA!J4990</f>
        <v>Yes</v>
      </c>
      <c r="K4994" s="15" t="n">
        <f aca="false">IF(AND(F4994&lt;&gt;"",E4994&lt;&gt;""),DATEVALUE(F4994)-DATEVALUE(E4994),"")</f>
        <v>7</v>
      </c>
      <c r="L4994" s="4" t="n">
        <f aca="false">H4994*(1-I4994/100)</f>
        <v>4631.291</v>
      </c>
      <c r="M4994" s="4" t="n">
        <f aca="false">H4994*CALCULATIONS!$B$2</f>
        <v>3969.678</v>
      </c>
      <c r="N4994" s="4" t="n">
        <f aca="false">IF(J4994="Yes",H4994*CALCULATIONS!$B$3,0)</f>
        <v>1323.226</v>
      </c>
      <c r="O4994" s="4" t="n">
        <f aca="false">L4994-M4994-N4994</f>
        <v>-661.613</v>
      </c>
      <c r="P4994" s="16" t="n">
        <f aca="false">IF(L4994&gt;0,O4994/L4994,"")</f>
        <v>-0.142857142857143</v>
      </c>
    </row>
    <row r="4995" customFormat="false" ht="15" hidden="false" customHeight="false" outlineLevel="0" collapsed="false">
      <c r="A4995" s="2" t="str">
        <f aca="false">RAW_DATA!A4991</f>
        <v>ORD-104990</v>
      </c>
      <c r="B4995" s="2" t="str">
        <f aca="false">RAW_DATA!B4991</f>
        <v>CUST-3748</v>
      </c>
      <c r="C4995" s="2" t="str">
        <f aca="false">RAW_DATA!C4991</f>
        <v>Kids</v>
      </c>
      <c r="D4995" s="2" t="str">
        <f aca="false">RAW_DATA!D4991</f>
        <v>KID-SHORTS-001</v>
      </c>
      <c r="E4995" s="14" t="str">
        <f aca="false">RAW_DATA!E4991</f>
        <v>2024-10-11</v>
      </c>
      <c r="F4995" s="14" t="str">
        <f aca="false">RAW_DATA!F4991</f>
        <v>2024-10-16</v>
      </c>
      <c r="G4995" s="2" t="str">
        <f aca="false">RAW_DATA!G4991</f>
        <v>Sudurpashchim</v>
      </c>
      <c r="H4995" s="4" t="n">
        <f aca="false">RAW_DATA!H4991</f>
        <v>2973.77</v>
      </c>
      <c r="I4995" s="5" t="n">
        <f aca="false">RAW_DATA!I4991</f>
        <v>5</v>
      </c>
      <c r="J4995" s="2" t="str">
        <f aca="false">RAW_DATA!J4991</f>
        <v>No</v>
      </c>
      <c r="K4995" s="15" t="n">
        <f aca="false">IF(AND(F4995&lt;&gt;"",E4995&lt;&gt;""),DATEVALUE(F4995)-DATEVALUE(E4995),"")</f>
        <v>5</v>
      </c>
      <c r="L4995" s="4" t="n">
        <f aca="false">H4995*(1-I4995/100)</f>
        <v>2825.0815</v>
      </c>
      <c r="M4995" s="4" t="n">
        <f aca="false">H4995*CALCULATIONS!$B$2</f>
        <v>1784.262</v>
      </c>
      <c r="N4995" s="4" t="n">
        <f aca="false">IF(J4995="Yes",H4995*CALCULATIONS!$B$3,0)</f>
        <v>0</v>
      </c>
      <c r="O4995" s="4" t="n">
        <f aca="false">L4995-M4995-N4995</f>
        <v>1040.8195</v>
      </c>
      <c r="P4995" s="16" t="n">
        <f aca="false">IF(L4995&gt;0,O4995/L4995,"")</f>
        <v>0.368421052631579</v>
      </c>
    </row>
    <row r="4996" customFormat="false" ht="15" hidden="false" customHeight="false" outlineLevel="0" collapsed="false">
      <c r="A4996" s="2" t="str">
        <f aca="false">RAW_DATA!A4992</f>
        <v>ORD-104991</v>
      </c>
      <c r="B4996" s="2" t="str">
        <f aca="false">RAW_DATA!B4992</f>
        <v>CUST-8794</v>
      </c>
      <c r="C4996" s="2" t="str">
        <f aca="false">RAW_DATA!C4992</f>
        <v>Women</v>
      </c>
      <c r="D4996" s="2" t="str">
        <f aca="false">RAW_DATA!D4992</f>
        <v>WOM-SUIT-001</v>
      </c>
      <c r="E4996" s="14" t="str">
        <f aca="false">RAW_DATA!E4992</f>
        <v>2024-04-05</v>
      </c>
      <c r="F4996" s="14" t="str">
        <f aca="false">RAW_DATA!F4992</f>
        <v>2024-04-08</v>
      </c>
      <c r="G4996" s="2" t="str">
        <f aca="false">RAW_DATA!G4992</f>
        <v>Bagmati</v>
      </c>
      <c r="H4996" s="4" t="n">
        <f aca="false">RAW_DATA!H4992</f>
        <v>12004.97</v>
      </c>
      <c r="I4996" s="5" t="n">
        <f aca="false">RAW_DATA!I4992</f>
        <v>30</v>
      </c>
      <c r="J4996" s="2" t="str">
        <f aca="false">RAW_DATA!J4992</f>
        <v>No</v>
      </c>
      <c r="K4996" s="15" t="n">
        <f aca="false">IF(AND(F4996&lt;&gt;"",E4996&lt;&gt;""),DATEVALUE(F4996)-DATEVALUE(E4996),"")</f>
        <v>3</v>
      </c>
      <c r="L4996" s="4" t="n">
        <f aca="false">H4996*(1-I4996/100)</f>
        <v>8403.479</v>
      </c>
      <c r="M4996" s="4" t="n">
        <f aca="false">H4996*CALCULATIONS!$B$2</f>
        <v>7202.982</v>
      </c>
      <c r="N4996" s="4" t="n">
        <f aca="false">IF(J4996="Yes",H4996*CALCULATIONS!$B$3,0)</f>
        <v>0</v>
      </c>
      <c r="O4996" s="4" t="n">
        <f aca="false">L4996-M4996-N4996</f>
        <v>1200.497</v>
      </c>
      <c r="P4996" s="16" t="n">
        <f aca="false">IF(L4996&gt;0,O4996/L4996,"")</f>
        <v>0.142857142857143</v>
      </c>
    </row>
    <row r="4997" customFormat="false" ht="15" hidden="false" customHeight="false" outlineLevel="0" collapsed="false">
      <c r="A4997" s="2" t="str">
        <f aca="false">RAW_DATA!A4993</f>
        <v>ORD-104992</v>
      </c>
      <c r="B4997" s="2" t="str">
        <f aca="false">RAW_DATA!B4993</f>
        <v>CUST-9060</v>
      </c>
      <c r="C4997" s="2" t="str">
        <f aca="false">RAW_DATA!C4993</f>
        <v>Men</v>
      </c>
      <c r="D4997" s="2" t="str">
        <f aca="false">RAW_DATA!D4993</f>
        <v>MEN-SHIRT-002</v>
      </c>
      <c r="E4997" s="14" t="str">
        <f aca="false">RAW_DATA!E4993</f>
        <v>2024-05-13</v>
      </c>
      <c r="F4997" s="14" t="str">
        <f aca="false">RAW_DATA!F4993</f>
        <v>2024-05-21</v>
      </c>
      <c r="G4997" s="2" t="str">
        <f aca="false">RAW_DATA!G4993</f>
        <v>Bagmati</v>
      </c>
      <c r="H4997" s="4" t="n">
        <f aca="false">RAW_DATA!H4993</f>
        <v>2871.02</v>
      </c>
      <c r="I4997" s="5" t="n">
        <f aca="false">RAW_DATA!I4993</f>
        <v>10</v>
      </c>
      <c r="J4997" s="2" t="str">
        <f aca="false">RAW_DATA!J4993</f>
        <v>No</v>
      </c>
      <c r="K4997" s="15" t="n">
        <f aca="false">IF(AND(F4997&lt;&gt;"",E4997&lt;&gt;""),DATEVALUE(F4997)-DATEVALUE(E4997),"")</f>
        <v>8</v>
      </c>
      <c r="L4997" s="4" t="n">
        <f aca="false">H4997*(1-I4997/100)</f>
        <v>2583.918</v>
      </c>
      <c r="M4997" s="4" t="n">
        <f aca="false">H4997*CALCULATIONS!$B$2</f>
        <v>1722.612</v>
      </c>
      <c r="N4997" s="4" t="n">
        <f aca="false">IF(J4997="Yes",H4997*CALCULATIONS!$B$3,0)</f>
        <v>0</v>
      </c>
      <c r="O4997" s="4" t="n">
        <f aca="false">L4997-M4997-N4997</f>
        <v>861.306</v>
      </c>
      <c r="P4997" s="16" t="n">
        <f aca="false">IF(L4997&gt;0,O4997/L4997,"")</f>
        <v>0.333333333333333</v>
      </c>
    </row>
    <row r="4998" customFormat="false" ht="15" hidden="false" customHeight="false" outlineLevel="0" collapsed="false">
      <c r="A4998" s="2" t="str">
        <f aca="false">RAW_DATA!A4994</f>
        <v>ORD-104993</v>
      </c>
      <c r="B4998" s="2" t="str">
        <f aca="false">RAW_DATA!B4994</f>
        <v>CUST-5113</v>
      </c>
      <c r="C4998" s="2" t="str">
        <f aca="false">RAW_DATA!C4994</f>
        <v>Men</v>
      </c>
      <c r="D4998" s="2" t="str">
        <f aca="false">RAW_DATA!D4994</f>
        <v>MEN-SHIRT-001</v>
      </c>
      <c r="E4998" s="14" t="str">
        <f aca="false">RAW_DATA!E4994</f>
        <v>2024-02-19</v>
      </c>
      <c r="F4998" s="14" t="str">
        <f aca="false">RAW_DATA!F4994</f>
        <v>2024-02-23</v>
      </c>
      <c r="G4998" s="2" t="str">
        <f aca="false">RAW_DATA!G4994</f>
        <v>Madhesh</v>
      </c>
      <c r="H4998" s="4" t="n">
        <f aca="false">RAW_DATA!H4994</f>
        <v>9237.58</v>
      </c>
      <c r="I4998" s="5" t="n">
        <f aca="false">RAW_DATA!I4994</f>
        <v>15</v>
      </c>
      <c r="J4998" s="2" t="str">
        <f aca="false">RAW_DATA!J4994</f>
        <v>No</v>
      </c>
      <c r="K4998" s="15" t="n">
        <f aca="false">IF(AND(F4998&lt;&gt;"",E4998&lt;&gt;""),DATEVALUE(F4998)-DATEVALUE(E4998),"")</f>
        <v>4</v>
      </c>
      <c r="L4998" s="4" t="n">
        <f aca="false">H4998*(1-I4998/100)</f>
        <v>7851.943</v>
      </c>
      <c r="M4998" s="4" t="n">
        <f aca="false">H4998*CALCULATIONS!$B$2</f>
        <v>5542.548</v>
      </c>
      <c r="N4998" s="4" t="n">
        <f aca="false">IF(J4998="Yes",H4998*CALCULATIONS!$B$3,0)</f>
        <v>0</v>
      </c>
      <c r="O4998" s="4" t="n">
        <f aca="false">L4998-M4998-N4998</f>
        <v>2309.395</v>
      </c>
      <c r="P4998" s="16" t="n">
        <f aca="false">IF(L4998&gt;0,O4998/L4998,"")</f>
        <v>0.294117647058824</v>
      </c>
    </row>
    <row r="4999" customFormat="false" ht="15" hidden="false" customHeight="false" outlineLevel="0" collapsed="false">
      <c r="A4999" s="2" t="str">
        <f aca="false">RAW_DATA!A4995</f>
        <v>ORD-104994</v>
      </c>
      <c r="B4999" s="2" t="str">
        <f aca="false">RAW_DATA!B4995</f>
        <v>CUST-6170</v>
      </c>
      <c r="C4999" s="2" t="str">
        <f aca="false">RAW_DATA!C4995</f>
        <v>Women</v>
      </c>
      <c r="D4999" s="2" t="str">
        <f aca="false">RAW_DATA!D4995</f>
        <v>WOM-JEANS-001</v>
      </c>
      <c r="E4999" s="14" t="str">
        <f aca="false">RAW_DATA!E4995</f>
        <v>2024-12-27</v>
      </c>
      <c r="F4999" s="14" t="str">
        <f aca="false">RAW_DATA!F4995</f>
        <v>2025-01-02</v>
      </c>
      <c r="G4999" s="2" t="str">
        <f aca="false">RAW_DATA!G4995</f>
        <v>Karnali</v>
      </c>
      <c r="H4999" s="4" t="n">
        <f aca="false">RAW_DATA!H4995</f>
        <v>2168.11</v>
      </c>
      <c r="I4999" s="5" t="n">
        <f aca="false">RAW_DATA!I4995</f>
        <v>30</v>
      </c>
      <c r="J4999" s="2" t="str">
        <f aca="false">RAW_DATA!J4995</f>
        <v>No</v>
      </c>
      <c r="K4999" s="15" t="n">
        <f aca="false">IF(AND(F4999&lt;&gt;"",E4999&lt;&gt;""),DATEVALUE(F4999)-DATEVALUE(E4999),"")</f>
        <v>6</v>
      </c>
      <c r="L4999" s="4" t="n">
        <f aca="false">H4999*(1-I4999/100)</f>
        <v>1517.677</v>
      </c>
      <c r="M4999" s="4" t="n">
        <f aca="false">H4999*CALCULATIONS!$B$2</f>
        <v>1300.866</v>
      </c>
      <c r="N4999" s="4" t="n">
        <f aca="false">IF(J4999="Yes",H4999*CALCULATIONS!$B$3,0)</f>
        <v>0</v>
      </c>
      <c r="O4999" s="4" t="n">
        <f aca="false">L4999-M4999-N4999</f>
        <v>216.811</v>
      </c>
      <c r="P4999" s="16" t="n">
        <f aca="false">IF(L4999&gt;0,O4999/L4999,"")</f>
        <v>0.142857142857143</v>
      </c>
    </row>
    <row r="5000" customFormat="false" ht="15" hidden="false" customHeight="false" outlineLevel="0" collapsed="false">
      <c r="A5000" s="2" t="str">
        <f aca="false">RAW_DATA!A4996</f>
        <v>ORD-104995</v>
      </c>
      <c r="B5000" s="2" t="str">
        <f aca="false">RAW_DATA!B4996</f>
        <v>CUST-4317</v>
      </c>
      <c r="C5000" s="2" t="str">
        <f aca="false">RAW_DATA!C4996</f>
        <v>Kids</v>
      </c>
      <c r="D5000" s="2" t="str">
        <f aca="false">RAW_DATA!D4996</f>
        <v>KID-KURTA-001</v>
      </c>
      <c r="E5000" s="14" t="str">
        <f aca="false">RAW_DATA!E4996</f>
        <v>2024-07-15</v>
      </c>
      <c r="F5000" s="14" t="str">
        <f aca="false">RAW_DATA!F4996</f>
        <v>2024-07-18</v>
      </c>
      <c r="G5000" s="2" t="str">
        <f aca="false">RAW_DATA!G4996</f>
        <v>Sudurpashchim</v>
      </c>
      <c r="H5000" s="4" t="n">
        <f aca="false">RAW_DATA!H4996</f>
        <v>11561.57</v>
      </c>
      <c r="I5000" s="5" t="n">
        <f aca="false">RAW_DATA!I4996</f>
        <v>30</v>
      </c>
      <c r="J5000" s="2" t="str">
        <f aca="false">RAW_DATA!J4996</f>
        <v>No</v>
      </c>
      <c r="K5000" s="15" t="n">
        <f aca="false">IF(AND(F5000&lt;&gt;"",E5000&lt;&gt;""),DATEVALUE(F5000)-DATEVALUE(E5000),"")</f>
        <v>3</v>
      </c>
      <c r="L5000" s="4" t="n">
        <f aca="false">H5000*(1-I5000/100)</f>
        <v>8093.099</v>
      </c>
      <c r="M5000" s="4" t="n">
        <f aca="false">H5000*CALCULATIONS!$B$2</f>
        <v>6936.942</v>
      </c>
      <c r="N5000" s="4" t="n">
        <f aca="false">IF(J5000="Yes",H5000*CALCULATIONS!$B$3,0)</f>
        <v>0</v>
      </c>
      <c r="O5000" s="4" t="n">
        <f aca="false">L5000-M5000-N5000</f>
        <v>1156.157</v>
      </c>
      <c r="P5000" s="16" t="n">
        <f aca="false">IF(L5000&gt;0,O5000/L5000,"")</f>
        <v>0.142857142857143</v>
      </c>
    </row>
    <row r="5001" customFormat="false" ht="15" hidden="false" customHeight="false" outlineLevel="0" collapsed="false">
      <c r="A5001" s="2" t="str">
        <f aca="false">RAW_DATA!A4997</f>
        <v>ORD-104996</v>
      </c>
      <c r="B5001" s="2" t="str">
        <f aca="false">RAW_DATA!B4997</f>
        <v>CUST-6812</v>
      </c>
      <c r="C5001" s="2" t="str">
        <f aca="false">RAW_DATA!C4997</f>
        <v>Women</v>
      </c>
      <c r="D5001" s="2" t="str">
        <f aca="false">RAW_DATA!D4997</f>
        <v>WOM-KURTA-001</v>
      </c>
      <c r="E5001" s="14" t="str">
        <f aca="false">RAW_DATA!E4997</f>
        <v>2024-09-09</v>
      </c>
      <c r="F5001" s="14" t="str">
        <f aca="false">RAW_DATA!F4997</f>
        <v>2024-09-14</v>
      </c>
      <c r="G5001" s="2" t="str">
        <f aca="false">RAW_DATA!G4997</f>
        <v>Sudurpashchim</v>
      </c>
      <c r="H5001" s="4" t="n">
        <f aca="false">RAW_DATA!H4997</f>
        <v>12515.84</v>
      </c>
      <c r="I5001" s="5" t="n">
        <f aca="false">RAW_DATA!I4997</f>
        <v>25</v>
      </c>
      <c r="J5001" s="2" t="str">
        <f aca="false">RAW_DATA!J4997</f>
        <v>No</v>
      </c>
      <c r="K5001" s="15" t="n">
        <f aca="false">IF(AND(F5001&lt;&gt;"",E5001&lt;&gt;""),DATEVALUE(F5001)-DATEVALUE(E5001),"")</f>
        <v>5</v>
      </c>
      <c r="L5001" s="4" t="n">
        <f aca="false">H5001*(1-I5001/100)</f>
        <v>9386.88</v>
      </c>
      <c r="M5001" s="4" t="n">
        <f aca="false">H5001*CALCULATIONS!$B$2</f>
        <v>7509.504</v>
      </c>
      <c r="N5001" s="4" t="n">
        <f aca="false">IF(J5001="Yes",H5001*CALCULATIONS!$B$3,0)</f>
        <v>0</v>
      </c>
      <c r="O5001" s="4" t="n">
        <f aca="false">L5001-M5001-N5001</f>
        <v>1877.376</v>
      </c>
      <c r="P5001" s="16" t="n">
        <f aca="false">IF(L5001&gt;0,O5001/L5001,"")</f>
        <v>0.2</v>
      </c>
    </row>
    <row r="5002" customFormat="false" ht="15" hidden="false" customHeight="false" outlineLevel="0" collapsed="false">
      <c r="A5002" s="2" t="str">
        <f aca="false">RAW_DATA!A4998</f>
        <v>ORD-104997</v>
      </c>
      <c r="B5002" s="2" t="str">
        <f aca="false">RAW_DATA!B4998</f>
        <v>CUST-2799</v>
      </c>
      <c r="C5002" s="2" t="str">
        <f aca="false">RAW_DATA!C4998</f>
        <v>Women</v>
      </c>
      <c r="D5002" s="2" t="str">
        <f aca="false">RAW_DATA!D4998</f>
        <v>WOM-TOP-001</v>
      </c>
      <c r="E5002" s="14" t="str">
        <f aca="false">RAW_DATA!E4998</f>
        <v>2024-01-03</v>
      </c>
      <c r="F5002" s="14" t="str">
        <f aca="false">RAW_DATA!F4998</f>
        <v>2024-01-10</v>
      </c>
      <c r="G5002" s="2" t="str">
        <f aca="false">RAW_DATA!G4998</f>
        <v>Lumbini</v>
      </c>
      <c r="H5002" s="4" t="n">
        <f aca="false">RAW_DATA!H4998</f>
        <v>8155.17</v>
      </c>
      <c r="I5002" s="5" t="n">
        <f aca="false">RAW_DATA!I4998</f>
        <v>15</v>
      </c>
      <c r="J5002" s="2" t="str">
        <f aca="false">RAW_DATA!J4998</f>
        <v>Yes</v>
      </c>
      <c r="K5002" s="15" t="n">
        <f aca="false">IF(AND(F5002&lt;&gt;"",E5002&lt;&gt;""),DATEVALUE(F5002)-DATEVALUE(E5002),"")</f>
        <v>7</v>
      </c>
      <c r="L5002" s="4" t="n">
        <f aca="false">H5002*(1-I5002/100)</f>
        <v>6931.8945</v>
      </c>
      <c r="M5002" s="4" t="n">
        <f aca="false">H5002*CALCULATIONS!$B$2</f>
        <v>4893.102</v>
      </c>
      <c r="N5002" s="4" t="n">
        <f aca="false">IF(J5002="Yes",H5002*CALCULATIONS!$B$3,0)</f>
        <v>1631.034</v>
      </c>
      <c r="O5002" s="4" t="n">
        <f aca="false">L5002-M5002-N5002</f>
        <v>407.7585</v>
      </c>
      <c r="P5002" s="16" t="n">
        <f aca="false">IF(L5002&gt;0,O5002/L5002,"")</f>
        <v>0.0588235294117648</v>
      </c>
    </row>
    <row r="5003" customFormat="false" ht="15" hidden="false" customHeight="false" outlineLevel="0" collapsed="false">
      <c r="A5003" s="2" t="str">
        <f aca="false">RAW_DATA!A4999</f>
        <v>ORD-104998</v>
      </c>
      <c r="B5003" s="2" t="str">
        <f aca="false">RAW_DATA!B4999</f>
        <v>CUST-9704</v>
      </c>
      <c r="C5003" s="2" t="str">
        <f aca="false">RAW_DATA!C4999</f>
        <v>Kids</v>
      </c>
      <c r="D5003" s="2" t="str">
        <f aca="false">RAW_DATA!D4999</f>
        <v>KID-JEANS-001</v>
      </c>
      <c r="E5003" s="14" t="str">
        <f aca="false">RAW_DATA!E4999</f>
        <v>2024-01-16</v>
      </c>
      <c r="F5003" s="14" t="str">
        <f aca="false">RAW_DATA!F4999</f>
        <v>2024-01-28</v>
      </c>
      <c r="G5003" s="2" t="str">
        <f aca="false">RAW_DATA!G4999</f>
        <v>Madhesh</v>
      </c>
      <c r="H5003" s="4" t="n">
        <f aca="false">RAW_DATA!H4999</f>
        <v>13664.28</v>
      </c>
      <c r="I5003" s="5" t="n">
        <f aca="false">RAW_DATA!I4999</f>
        <v>25</v>
      </c>
      <c r="J5003" s="2" t="str">
        <f aca="false">RAW_DATA!J4999</f>
        <v>Yes</v>
      </c>
      <c r="K5003" s="15" t="n">
        <f aca="false">IF(AND(F5003&lt;&gt;"",E5003&lt;&gt;""),DATEVALUE(F5003)-DATEVALUE(E5003),"")</f>
        <v>12</v>
      </c>
      <c r="L5003" s="4" t="n">
        <f aca="false">H5003*(1-I5003/100)</f>
        <v>10248.21</v>
      </c>
      <c r="M5003" s="4" t="n">
        <f aca="false">H5003*CALCULATIONS!$B$2</f>
        <v>8198.568</v>
      </c>
      <c r="N5003" s="4" t="n">
        <f aca="false">IF(J5003="Yes",H5003*CALCULATIONS!$B$3,0)</f>
        <v>2732.856</v>
      </c>
      <c r="O5003" s="4" t="n">
        <f aca="false">L5003-M5003-N5003</f>
        <v>-683.213999999999</v>
      </c>
      <c r="P5003" s="16" t="n">
        <f aca="false">IF(L5003&gt;0,O5003/L5003,"")</f>
        <v>-0.0666666666666665</v>
      </c>
    </row>
    <row r="5004" customFormat="false" ht="15" hidden="false" customHeight="false" outlineLevel="0" collapsed="false">
      <c r="A5004" s="2" t="str">
        <f aca="false">RAW_DATA!A5000</f>
        <v>ORD-104999</v>
      </c>
      <c r="B5004" s="2" t="str">
        <f aca="false">RAW_DATA!B5000</f>
        <v>CUST-7115</v>
      </c>
      <c r="C5004" s="2" t="str">
        <f aca="false">RAW_DATA!C5000</f>
        <v>Women</v>
      </c>
      <c r="D5004" s="2" t="str">
        <f aca="false">RAW_DATA!D5000</f>
        <v>WOM-DRESS-001</v>
      </c>
      <c r="E5004" s="14" t="str">
        <f aca="false">RAW_DATA!E5000</f>
        <v>2024-02-23</v>
      </c>
      <c r="F5004" s="14" t="str">
        <f aca="false">RAW_DATA!F5000</f>
        <v>2024-02-27</v>
      </c>
      <c r="G5004" s="2" t="str">
        <f aca="false">RAW_DATA!G5000</f>
        <v>Sudurpashchim</v>
      </c>
      <c r="H5004" s="4" t="n">
        <f aca="false">RAW_DATA!H5000</f>
        <v>5649.36</v>
      </c>
      <c r="I5004" s="5" t="n">
        <f aca="false">RAW_DATA!I5000</f>
        <v>15</v>
      </c>
      <c r="J5004" s="2" t="str">
        <f aca="false">RAW_DATA!J5000</f>
        <v>No</v>
      </c>
      <c r="K5004" s="15" t="n">
        <f aca="false">IF(AND(F5004&lt;&gt;"",E5004&lt;&gt;""),DATEVALUE(F5004)-DATEVALUE(E5004),"")</f>
        <v>4</v>
      </c>
      <c r="L5004" s="4" t="n">
        <f aca="false">H5004*(1-I5004/100)</f>
        <v>4801.956</v>
      </c>
      <c r="M5004" s="4" t="n">
        <f aca="false">H5004*CALCULATIONS!$B$2</f>
        <v>3389.616</v>
      </c>
      <c r="N5004" s="4" t="n">
        <f aca="false">IF(J5004="Yes",H5004*CALCULATIONS!$B$3,0)</f>
        <v>0</v>
      </c>
      <c r="O5004" s="4" t="n">
        <f aca="false">L5004-M5004-N5004</f>
        <v>1412.34</v>
      </c>
      <c r="P5004" s="16" t="n">
        <f aca="false">IF(L5004&gt;0,O5004/L5004,"")</f>
        <v>0.294117647058824</v>
      </c>
    </row>
    <row r="5005" customFormat="false" ht="15" hidden="false" customHeight="false" outlineLevel="0" collapsed="false">
      <c r="A5005" s="2" t="str">
        <f aca="false">RAW_DATA!A5001</f>
        <v>ORD-105000</v>
      </c>
      <c r="B5005" s="2" t="str">
        <f aca="false">RAW_DATA!B5001</f>
        <v>CUST-2511</v>
      </c>
      <c r="C5005" s="2" t="str">
        <f aca="false">RAW_DATA!C5001</f>
        <v>Women</v>
      </c>
      <c r="D5005" s="2" t="str">
        <f aca="false">RAW_DATA!D5001</f>
        <v>WOM-SAREE-001</v>
      </c>
      <c r="E5005" s="14" t="str">
        <f aca="false">RAW_DATA!E5001</f>
        <v>2024-08-23</v>
      </c>
      <c r="F5005" s="14" t="str">
        <f aca="false">RAW_DATA!F5001</f>
        <v>2024-08-30</v>
      </c>
      <c r="G5005" s="2" t="str">
        <f aca="false">RAW_DATA!G5001</f>
        <v>Gandaki</v>
      </c>
      <c r="H5005" s="4" t="n">
        <f aca="false">RAW_DATA!H5001</f>
        <v>6335.14</v>
      </c>
      <c r="I5005" s="5" t="n">
        <f aca="false">RAW_DATA!I5001</f>
        <v>30</v>
      </c>
      <c r="J5005" s="2" t="str">
        <f aca="false">RAW_DATA!J5001</f>
        <v>No</v>
      </c>
      <c r="K5005" s="15" t="n">
        <f aca="false">IF(AND(F5005&lt;&gt;"",E5005&lt;&gt;""),DATEVALUE(F5005)-DATEVALUE(E5005),"")</f>
        <v>7</v>
      </c>
      <c r="L5005" s="4" t="n">
        <f aca="false">H5005*(1-I5005/100)</f>
        <v>4434.598</v>
      </c>
      <c r="M5005" s="4" t="n">
        <f aca="false">H5005*CALCULATIONS!$B$2</f>
        <v>3801.084</v>
      </c>
      <c r="N5005" s="4" t="n">
        <f aca="false">IF(J5005="Yes",H5005*CALCULATIONS!$B$3,0)</f>
        <v>0</v>
      </c>
      <c r="O5005" s="4" t="n">
        <f aca="false">L5005-M5005-N5005</f>
        <v>633.514</v>
      </c>
      <c r="P5005" s="16" t="n">
        <f aca="false">IF(L5005&gt;0,O5005/L5005,"")</f>
        <v>0.142857142857143</v>
      </c>
    </row>
  </sheetData>
  <autoFilter ref="A5:P5005"/>
  <conditionalFormatting sqref="A6:P5005">
    <cfRule type="expression" priority="2" aboveAverage="0" equalAverage="0" bottom="0" percent="0" rank="0" text="" dxfId="7">
      <formula>AND(K6&gt;10,O6&lt;0)</formula>
    </cfRule>
  </conditionalFormatting>
  <conditionalFormatting sqref="O6:O5005">
    <cfRule type="expression" priority="3" aboveAverage="0" equalAverage="0" bottom="0" percent="0" rank="0" text="" dxfId="8">
      <formula>O6&lt;0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O7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7" t="s">
        <v>9276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18" t="s">
        <v>9277</v>
      </c>
      <c r="B2" s="18" t="s">
        <v>9278</v>
      </c>
      <c r="C2" s="18" t="s">
        <v>31</v>
      </c>
      <c r="D2" s="18" t="s">
        <v>12</v>
      </c>
      <c r="E2" s="18" t="s">
        <v>86</v>
      </c>
      <c r="F2" s="18" t="s">
        <v>9279</v>
      </c>
    </row>
    <row r="3" customFormat="false" ht="15" hidden="false" customHeight="false" outlineLevel="0" collapsed="false">
      <c r="A3" s="19" t="s">
        <v>9280</v>
      </c>
      <c r="B3" s="20" t="n">
        <v>1</v>
      </c>
      <c r="C3" s="21" t="n">
        <f aca="false">SUMPRODUCT((MONTH(DATEVALUE(CALCULATIONS!E6:E5005))=B3)*(CALCULATIONS!C6:C5005="Men")*(CALCULATIONS!O6:O5005))</f>
        <v>262566.4175</v>
      </c>
      <c r="D3" s="21" t="n">
        <f aca="false">SUMPRODUCT((MONTH(DATEVALUE(CALCULATIONS!E6:E5005))=B3)*(CALCULATIONS!C6:C5005="Women")*(CALCULATIONS!O6:O5005))</f>
        <v>272034.5435</v>
      </c>
      <c r="E3" s="21" t="n">
        <f aca="false">SUMPRODUCT((MONTH(DATEVALUE(CALCULATIONS!E6:E5005))=B3)*(CALCULATIONS!C6:C5005="Kids")*(CALCULATIONS!O6:O5005))</f>
        <v>133339.688</v>
      </c>
      <c r="F3" s="22" t="n">
        <f aca="false">SUM(C3:E3)</f>
        <v>667940.649</v>
      </c>
    </row>
    <row r="4" customFormat="false" ht="15" hidden="false" customHeight="false" outlineLevel="0" collapsed="false">
      <c r="A4" s="19" t="s">
        <v>9281</v>
      </c>
      <c r="B4" s="20" t="n">
        <v>2</v>
      </c>
      <c r="C4" s="21" t="n">
        <f aca="false">SUMPRODUCT((MONTH(DATEVALUE(CALCULATIONS!E6:E5005))=B4)*(CALCULATIONS!C6:C5005="Men")*(CALCULATIONS!O6:O5005))</f>
        <v>284157.4625</v>
      </c>
      <c r="D4" s="21" t="n">
        <f aca="false">SUMPRODUCT((MONTH(DATEVALUE(CALCULATIONS!E6:E5005))=B4)*(CALCULATIONS!C6:C5005="Women")*(CALCULATIONS!O6:O5005))</f>
        <v>280479.805</v>
      </c>
      <c r="E4" s="21" t="n">
        <f aca="false">SUMPRODUCT((MONTH(DATEVALUE(CALCULATIONS!E6:E5005))=B4)*(CALCULATIONS!C6:C5005="Kids")*(CALCULATIONS!O6:O5005))</f>
        <v>122271.7865</v>
      </c>
      <c r="F4" s="22" t="n">
        <f aca="false">SUM(C4:E4)</f>
        <v>686909.054</v>
      </c>
    </row>
    <row r="5" customFormat="false" ht="15" hidden="false" customHeight="false" outlineLevel="0" collapsed="false">
      <c r="A5" s="19" t="s">
        <v>9282</v>
      </c>
      <c r="B5" s="20" t="n">
        <v>3</v>
      </c>
      <c r="C5" s="21" t="n">
        <f aca="false">SUMPRODUCT((MONTH(DATEVALUE(CALCULATIONS!E6:E5005))=B5)*(CALCULATIONS!C6:C5005="Men")*(CALCULATIONS!O6:O5005))</f>
        <v>286144.5755</v>
      </c>
      <c r="D5" s="21" t="n">
        <f aca="false">SUMPRODUCT((MONTH(DATEVALUE(CALCULATIONS!E6:E5005))=B5)*(CALCULATIONS!C6:C5005="Women")*(CALCULATIONS!O6:O5005))</f>
        <v>281468.46</v>
      </c>
      <c r="E5" s="21" t="n">
        <f aca="false">SUMPRODUCT((MONTH(DATEVALUE(CALCULATIONS!E6:E5005))=B5)*(CALCULATIONS!C6:C5005="Kids")*(CALCULATIONS!O6:O5005))</f>
        <v>151507.7715</v>
      </c>
      <c r="F5" s="22" t="n">
        <f aca="false">SUM(C5:E5)</f>
        <v>719120.807</v>
      </c>
    </row>
    <row r="6" customFormat="false" ht="15" hidden="false" customHeight="false" outlineLevel="0" collapsed="false">
      <c r="A6" s="19" t="s">
        <v>9283</v>
      </c>
      <c r="B6" s="20" t="n">
        <v>4</v>
      </c>
      <c r="C6" s="21" t="n">
        <f aca="false">SUMPRODUCT((MONTH(DATEVALUE(CALCULATIONS!E6:E5005))=B6)*(CALCULATIONS!C6:C5005="Men")*(CALCULATIONS!O6:O5005))</f>
        <v>235373.2685</v>
      </c>
      <c r="D6" s="21" t="n">
        <f aca="false">SUMPRODUCT((MONTH(DATEVALUE(CALCULATIONS!E6:E5005))=B6)*(CALCULATIONS!C6:C5005="Women")*(CALCULATIONS!O6:O5005))</f>
        <v>249010.2835</v>
      </c>
      <c r="E6" s="21" t="n">
        <f aca="false">SUMPRODUCT((MONTH(DATEVALUE(CALCULATIONS!E6:E5005))=B6)*(CALCULATIONS!C6:C5005="Kids")*(CALCULATIONS!O6:O5005))</f>
        <v>101519.9395</v>
      </c>
      <c r="F6" s="22" t="n">
        <f aca="false">SUM(C6:E6)</f>
        <v>585903.4915</v>
      </c>
    </row>
    <row r="7" customFormat="false" ht="15" hidden="false" customHeight="false" outlineLevel="0" collapsed="false">
      <c r="A7" s="19" t="s">
        <v>9284</v>
      </c>
      <c r="B7" s="20" t="n">
        <v>5</v>
      </c>
      <c r="C7" s="21" t="n">
        <f aca="false">SUMPRODUCT((MONTH(DATEVALUE(CALCULATIONS!E6:E5005))=B7)*(CALCULATIONS!C6:C5005="Men")*(CALCULATIONS!O6:O5005))</f>
        <v>260362.1805</v>
      </c>
      <c r="D7" s="21" t="n">
        <f aca="false">SUMPRODUCT((MONTH(DATEVALUE(CALCULATIONS!E6:E5005))=B7)*(CALCULATIONS!C6:C5005="Women")*(CALCULATIONS!O6:O5005))</f>
        <v>285885.118</v>
      </c>
      <c r="E7" s="21" t="n">
        <f aca="false">SUMPRODUCT((MONTH(DATEVALUE(CALCULATIONS!E6:E5005))=B7)*(CALCULATIONS!C6:C5005="Kids")*(CALCULATIONS!O6:O5005))</f>
        <v>164473.712</v>
      </c>
      <c r="F7" s="22" t="n">
        <f aca="false">SUM(C7:E7)</f>
        <v>710721.0105</v>
      </c>
    </row>
    <row r="8" customFormat="false" ht="15" hidden="false" customHeight="false" outlineLevel="0" collapsed="false">
      <c r="A8" s="19" t="s">
        <v>9285</v>
      </c>
      <c r="B8" s="20" t="n">
        <v>6</v>
      </c>
      <c r="C8" s="21" t="n">
        <f aca="false">SUMPRODUCT((MONTH(DATEVALUE(CALCULATIONS!E6:E5005))=B8)*(CALCULATIONS!C6:C5005="Men")*(CALCULATIONS!O6:O5005))</f>
        <v>261906.9195</v>
      </c>
      <c r="D8" s="21" t="n">
        <f aca="false">SUMPRODUCT((MONTH(DATEVALUE(CALCULATIONS!E6:E5005))=B8)*(CALCULATIONS!C6:C5005="Women")*(CALCULATIONS!O6:O5005))</f>
        <v>283600.7515</v>
      </c>
      <c r="E8" s="21" t="n">
        <f aca="false">SUMPRODUCT((MONTH(DATEVALUE(CALCULATIONS!E6:E5005))=B8)*(CALCULATIONS!C6:C5005="Kids")*(CALCULATIONS!O6:O5005))</f>
        <v>129274.4135</v>
      </c>
      <c r="F8" s="22" t="n">
        <f aca="false">SUM(C8:E8)</f>
        <v>674782.0845</v>
      </c>
    </row>
    <row r="9" customFormat="false" ht="15" hidden="false" customHeight="false" outlineLevel="0" collapsed="false">
      <c r="A9" s="19" t="s">
        <v>9286</v>
      </c>
      <c r="B9" s="20" t="n">
        <v>7</v>
      </c>
      <c r="C9" s="21" t="n">
        <f aca="false">SUMPRODUCT((MONTH(DATEVALUE(CALCULATIONS!E6:E5005))=B9)*(CALCULATIONS!C6:C5005="Men")*(CALCULATIONS!O6:O5005))</f>
        <v>325340.8955</v>
      </c>
      <c r="D9" s="21" t="n">
        <f aca="false">SUMPRODUCT((MONTH(DATEVALUE(CALCULATIONS!E6:E5005))=B9)*(CALCULATIONS!C6:C5005="Women")*(CALCULATIONS!O6:O5005))</f>
        <v>290574.2375</v>
      </c>
      <c r="E9" s="21" t="n">
        <f aca="false">SUMPRODUCT((MONTH(DATEVALUE(CALCULATIONS!E6:E5005))=B9)*(CALCULATIONS!C6:C5005="Kids")*(CALCULATIONS!O6:O5005))</f>
        <v>171872.7145</v>
      </c>
      <c r="F9" s="22" t="n">
        <f aca="false">SUM(C9:E9)</f>
        <v>787787.8475</v>
      </c>
    </row>
    <row r="10" customFormat="false" ht="15" hidden="false" customHeight="false" outlineLevel="0" collapsed="false">
      <c r="A10" s="19" t="s">
        <v>9287</v>
      </c>
      <c r="B10" s="20" t="n">
        <v>8</v>
      </c>
      <c r="C10" s="21" t="n">
        <f aca="false">SUMPRODUCT((MONTH(DATEVALUE(CALCULATIONS!E6:E5005))=B10)*(CALCULATIONS!C6:C5005="Men")*(CALCULATIONS!O6:O5005))</f>
        <v>295694.591</v>
      </c>
      <c r="D10" s="21" t="n">
        <f aca="false">SUMPRODUCT((MONTH(DATEVALUE(CALCULATIONS!E6:E5005))=B10)*(CALCULATIONS!C6:C5005="Women")*(CALCULATIONS!O6:O5005))</f>
        <v>295161.986</v>
      </c>
      <c r="E10" s="21" t="n">
        <f aca="false">SUMPRODUCT((MONTH(DATEVALUE(CALCULATIONS!E6:E5005))=B10)*(CALCULATIONS!C6:C5005="Kids")*(CALCULATIONS!O6:O5005))</f>
        <v>119492.5835</v>
      </c>
      <c r="F10" s="22" t="n">
        <f aca="false">SUM(C10:E10)</f>
        <v>710349.1605</v>
      </c>
    </row>
    <row r="11" customFormat="false" ht="15" hidden="false" customHeight="false" outlineLevel="0" collapsed="false">
      <c r="A11" s="19" t="s">
        <v>9288</v>
      </c>
      <c r="B11" s="20" t="n">
        <v>9</v>
      </c>
      <c r="C11" s="21" t="n">
        <f aca="false">SUMPRODUCT((MONTH(DATEVALUE(CALCULATIONS!E6:E5005))=B11)*(CALCULATIONS!C6:C5005="Men")*(CALCULATIONS!O6:O5005))</f>
        <v>239569.306</v>
      </c>
      <c r="D11" s="21" t="n">
        <f aca="false">SUMPRODUCT((MONTH(DATEVALUE(CALCULATIONS!E6:E5005))=B11)*(CALCULATIONS!C6:C5005="Women")*(CALCULATIONS!O6:O5005))</f>
        <v>240357.1025</v>
      </c>
      <c r="E11" s="21" t="n">
        <f aca="false">SUMPRODUCT((MONTH(DATEVALUE(CALCULATIONS!E6:E5005))=B11)*(CALCULATIONS!C6:C5005="Kids")*(CALCULATIONS!O6:O5005))</f>
        <v>102776.7385</v>
      </c>
      <c r="F11" s="22" t="n">
        <f aca="false">SUM(C11:E11)</f>
        <v>582703.147</v>
      </c>
    </row>
    <row r="12" customFormat="false" ht="15" hidden="false" customHeight="false" outlineLevel="0" collapsed="false">
      <c r="A12" s="19" t="s">
        <v>9289</v>
      </c>
      <c r="B12" s="20" t="n">
        <v>10</v>
      </c>
      <c r="C12" s="21" t="n">
        <f aca="false">SUMPRODUCT((MONTH(DATEVALUE(CALCULATIONS!E6:E5005))=B12)*(CALCULATIONS!C6:C5005="Men")*(CALCULATIONS!O6:O5005))</f>
        <v>271677.4535</v>
      </c>
      <c r="D12" s="21" t="n">
        <f aca="false">SUMPRODUCT((MONTH(DATEVALUE(CALCULATIONS!E6:E5005))=B12)*(CALCULATIONS!C6:C5005="Women")*(CALCULATIONS!O6:O5005))</f>
        <v>268970.4515</v>
      </c>
      <c r="E12" s="21" t="n">
        <f aca="false">SUMPRODUCT((MONTH(DATEVALUE(CALCULATIONS!E6:E5005))=B12)*(CALCULATIONS!C6:C5005="Kids")*(CALCULATIONS!O6:O5005))</f>
        <v>145439.706</v>
      </c>
      <c r="F12" s="22" t="n">
        <f aca="false">SUM(C12:E12)</f>
        <v>686087.611</v>
      </c>
    </row>
    <row r="13" customFormat="false" ht="15" hidden="false" customHeight="false" outlineLevel="0" collapsed="false">
      <c r="A13" s="19" t="s">
        <v>9290</v>
      </c>
      <c r="B13" s="20" t="n">
        <v>11</v>
      </c>
      <c r="C13" s="21" t="n">
        <f aca="false">SUMPRODUCT((MONTH(DATEVALUE(CALCULATIONS!E6:E5005))=B13)*(CALCULATIONS!C6:C5005="Men")*(CALCULATIONS!O6:O5005))</f>
        <v>268655.881</v>
      </c>
      <c r="D13" s="21" t="n">
        <f aca="false">SUMPRODUCT((MONTH(DATEVALUE(CALCULATIONS!E6:E5005))=B13)*(CALCULATIONS!C6:C5005="Women")*(CALCULATIONS!O6:O5005))</f>
        <v>225320.566</v>
      </c>
      <c r="E13" s="21" t="n">
        <f aca="false">SUMPRODUCT((MONTH(DATEVALUE(CALCULATIONS!E6:E5005))=B13)*(CALCULATIONS!C6:C5005="Kids")*(CALCULATIONS!O6:O5005))</f>
        <v>100001.981</v>
      </c>
      <c r="F13" s="22" t="n">
        <f aca="false">SUM(C13:E13)</f>
        <v>593978.428</v>
      </c>
    </row>
    <row r="14" customFormat="false" ht="15" hidden="false" customHeight="false" outlineLevel="0" collapsed="false">
      <c r="A14" s="19" t="s">
        <v>9291</v>
      </c>
      <c r="B14" s="20" t="n">
        <v>12</v>
      </c>
      <c r="C14" s="21" t="n">
        <f aca="false">SUMPRODUCT((MONTH(DATEVALUE(CALCULATIONS!E6:E5005))=B14)*(CALCULATIONS!C6:C5005="Men")*(CALCULATIONS!O6:O5005))</f>
        <v>293079.3755</v>
      </c>
      <c r="D14" s="21" t="n">
        <f aca="false">SUMPRODUCT((MONTH(DATEVALUE(CALCULATIONS!E6:E5005))=B14)*(CALCULATIONS!C6:C5005="Women")*(CALCULATIONS!O6:O5005))</f>
        <v>279173.4855</v>
      </c>
      <c r="E14" s="21" t="n">
        <f aca="false">SUMPRODUCT((MONTH(DATEVALUE(CALCULATIONS!E6:E5005))=B14)*(CALCULATIONS!C6:C5005="Kids")*(CALCULATIONS!O6:O5005))</f>
        <v>178431.4505</v>
      </c>
      <c r="F14" s="22" t="n">
        <f aca="false">SUM(C14:E14)</f>
        <v>750684.3115</v>
      </c>
    </row>
    <row r="17" customFormat="false" ht="15" hidden="false" customHeight="false" outlineLevel="0" collapsed="false">
      <c r="A17" s="23" t="s">
        <v>9292</v>
      </c>
      <c r="B17" s="23"/>
      <c r="C17" s="23"/>
      <c r="D17" s="23"/>
    </row>
    <row r="18" customFormat="false" ht="15" hidden="false" customHeight="false" outlineLevel="0" collapsed="false">
      <c r="A18" s="24" t="s">
        <v>6</v>
      </c>
      <c r="B18" s="24" t="s">
        <v>9293</v>
      </c>
      <c r="C18" s="24" t="s">
        <v>9294</v>
      </c>
      <c r="D18" s="24" t="s">
        <v>9295</v>
      </c>
    </row>
    <row r="19" customFormat="false" ht="15" hidden="false" customHeight="false" outlineLevel="0" collapsed="false">
      <c r="A19" s="25" t="s">
        <v>22</v>
      </c>
      <c r="B19" s="21" t="n">
        <f aca="false">COUNTIF(CALCULATIONS!G6:G5005,A19)</f>
        <v>1477</v>
      </c>
      <c r="C19" s="21" t="n">
        <f aca="false">SUMPRODUCT((CALCULATIONS!G6:G5005=A19)*(CALCULATIONS!J6:J5005="Yes"))</f>
        <v>264</v>
      </c>
      <c r="D19" s="26" t="n">
        <f aca="false">IF(B19&gt;0,C19/B19,0)</f>
        <v>0.178740690589032</v>
      </c>
    </row>
    <row r="20" customFormat="false" ht="15" hidden="false" customHeight="false" outlineLevel="0" collapsed="false">
      <c r="A20" s="25" t="s">
        <v>62</v>
      </c>
      <c r="B20" s="21" t="n">
        <f aca="false">COUNTIF(CALCULATIONS!G6:G5005,A20)</f>
        <v>990</v>
      </c>
      <c r="C20" s="21" t="n">
        <f aca="false">SUMPRODUCT((CALCULATIONS!G6:G5005=A20)*(CALCULATIONS!J6:J5005="Yes"))</f>
        <v>165</v>
      </c>
      <c r="D20" s="26" t="n">
        <f aca="false">IF(B20&gt;0,C20/B20,0)</f>
        <v>0.166666666666667</v>
      </c>
    </row>
    <row r="21" customFormat="false" ht="15" hidden="false" customHeight="false" outlineLevel="0" collapsed="false">
      <c r="A21" s="25" t="s">
        <v>28</v>
      </c>
      <c r="B21" s="21" t="n">
        <f aca="false">COUNTIF(CALCULATIONS!G6:G5005,A21)</f>
        <v>697</v>
      </c>
      <c r="C21" s="21" t="n">
        <f aca="false">SUMPRODUCT((CALCULATIONS!G6:G5005=A21)*(CALCULATIONS!J6:J5005="Yes"))</f>
        <v>136</v>
      </c>
      <c r="D21" s="26" t="n">
        <f aca="false">IF(B21&gt;0,C21/B21,0)</f>
        <v>0.195121951219512</v>
      </c>
    </row>
    <row r="22" customFormat="false" ht="15" hidden="false" customHeight="false" outlineLevel="0" collapsed="false">
      <c r="A22" s="25" t="s">
        <v>16</v>
      </c>
      <c r="B22" s="21" t="n">
        <f aca="false">COUNTIF(CALCULATIONS!G6:G5005,A22)</f>
        <v>764</v>
      </c>
      <c r="C22" s="21" t="n">
        <f aca="false">SUMPRODUCT((CALCULATIONS!G6:G5005=A22)*(CALCULATIONS!J6:J5005="Yes"))</f>
        <v>143</v>
      </c>
      <c r="D22" s="26" t="n">
        <f aca="false">IF(B22&gt;0,C22/B22,0)</f>
        <v>0.18717277486911</v>
      </c>
    </row>
    <row r="23" customFormat="false" ht="15" hidden="false" customHeight="false" outlineLevel="0" collapsed="false">
      <c r="A23" s="25" t="s">
        <v>74</v>
      </c>
      <c r="B23" s="21" t="n">
        <f aca="false">COUNTIF(CALCULATIONS!G6:G5005,A23)</f>
        <v>516</v>
      </c>
      <c r="C23" s="21" t="n">
        <f aca="false">SUMPRODUCT((CALCULATIONS!G6:G5005=A23)*(CALCULATIONS!J6:J5005="Yes"))</f>
        <v>106</v>
      </c>
      <c r="D23" s="26" t="n">
        <f aca="false">IF(B23&gt;0,C23/B23,0)</f>
        <v>0.205426356589147</v>
      </c>
    </row>
    <row r="24" customFormat="false" ht="15" hidden="false" customHeight="false" outlineLevel="0" collapsed="false">
      <c r="A24" s="25" t="s">
        <v>138</v>
      </c>
      <c r="B24" s="21" t="n">
        <f aca="false">COUNTIF(CALCULATIONS!G6:G5005,A24)</f>
        <v>556</v>
      </c>
      <c r="C24" s="21" t="n">
        <f aca="false">SUMPRODUCT((CALCULATIONS!G6:G5005=A24)*(CALCULATIONS!J6:J5005="Yes"))</f>
        <v>92</v>
      </c>
      <c r="D24" s="26" t="n">
        <f aca="false">IF(B24&gt;0,C24/B24,0)</f>
        <v>0.165467625899281</v>
      </c>
    </row>
    <row r="27" customFormat="false" ht="15" hidden="false" customHeight="false" outlineLevel="0" collapsed="false">
      <c r="A27" s="27" t="s">
        <v>9296</v>
      </c>
      <c r="B27" s="27"/>
      <c r="C27" s="27"/>
      <c r="D27" s="27"/>
      <c r="E27" s="27"/>
      <c r="F27" s="27"/>
    </row>
    <row r="28" customFormat="false" ht="15" hidden="false" customHeight="false" outlineLevel="0" collapsed="false">
      <c r="A28" s="28" t="s">
        <v>3</v>
      </c>
      <c r="B28" s="28" t="s">
        <v>9297</v>
      </c>
      <c r="C28" s="28" t="s">
        <v>9298</v>
      </c>
      <c r="D28" s="28" t="s">
        <v>9299</v>
      </c>
      <c r="E28" s="28" t="s">
        <v>9300</v>
      </c>
      <c r="F28" s="28" t="s">
        <v>9301</v>
      </c>
    </row>
    <row r="29" customFormat="false" ht="15" hidden="false" customHeight="false" outlineLevel="0" collapsed="false">
      <c r="A29" s="29" t="s">
        <v>71</v>
      </c>
      <c r="B29" s="29" t="s">
        <v>31</v>
      </c>
      <c r="C29" s="21" t="n">
        <f aca="false">SUMPRODUCT((CALCULATIONS!D6:D5005=A29)*(CALCULATIONS!L6:L5005))</f>
        <v>1339959.868</v>
      </c>
      <c r="D29" s="30" t="n">
        <f aca="false">RANK(C29,C29:C58,0)</f>
        <v>9</v>
      </c>
      <c r="E29" s="21" t="n">
        <f aca="false">IF(D29=1,C29,C29+IFERROR(INDEX(E29:E58,MATCH(D29-1,D29:D58,0)),0))</f>
        <v>12703582.8255</v>
      </c>
      <c r="F29" s="31" t="n">
        <f aca="false">IF(SUM(C29:C58)&gt;0,E29/SUM($C$29:$C$58),0)</f>
        <v>0.390414694032467</v>
      </c>
    </row>
    <row r="30" customFormat="false" ht="15" hidden="false" customHeight="false" outlineLevel="0" collapsed="false">
      <c r="A30" s="29" t="s">
        <v>175</v>
      </c>
      <c r="B30" s="29" t="s">
        <v>31</v>
      </c>
      <c r="C30" s="21" t="n">
        <f aca="false">SUMPRODUCT((CALCULATIONS!D6:D5005=A30)*(CALCULATIONS!L6:L5005))</f>
        <v>1251201.6035</v>
      </c>
      <c r="D30" s="30" t="n">
        <f aca="false">RANK(C30,C29:C58,0)</f>
        <v>15</v>
      </c>
      <c r="E30" s="21" t="n">
        <f aca="false">IF(D30=1,C30,C30+IFERROR(INDEX(E29:E58,MATCH(D30-1,D29:D58,0)),0))</f>
        <v>20401510.126</v>
      </c>
      <c r="F30" s="31" t="n">
        <f aca="false">IF(SUM(C29:C58)&gt;0,E30/SUM($C$29:$C$58),0)</f>
        <v>0.62699235664873</v>
      </c>
    </row>
    <row r="31" customFormat="false" ht="15" hidden="false" customHeight="false" outlineLevel="0" collapsed="false">
      <c r="A31" s="29" t="s">
        <v>92</v>
      </c>
      <c r="B31" s="29" t="s">
        <v>31</v>
      </c>
      <c r="C31" s="21" t="n">
        <f aca="false">SUMPRODUCT((CALCULATIONS!D6:D5005=A31)*(CALCULATIONS!L6:L5005))</f>
        <v>1324356.6035</v>
      </c>
      <c r="D31" s="30" t="n">
        <f aca="false">RANK(C31,C29:C58,0)</f>
        <v>10</v>
      </c>
      <c r="E31" s="21" t="n">
        <f aca="false">IF(D31=1,C31,C31+IFERROR(INDEX(E29:E58,MATCH(D31-1,D29:D58,0)),0))</f>
        <v>14027939.429</v>
      </c>
      <c r="F31" s="31" t="n">
        <f aca="false">IF(SUM(C29:C58)&gt;0,E31/SUM($C$29:$C$58),0)</f>
        <v>0.431115674633582</v>
      </c>
    </row>
    <row r="32" customFormat="false" ht="15" hidden="false" customHeight="false" outlineLevel="0" collapsed="false">
      <c r="A32" s="29" t="s">
        <v>131</v>
      </c>
      <c r="B32" s="29" t="s">
        <v>31</v>
      </c>
      <c r="C32" s="21" t="n">
        <f aca="false">SUMPRODUCT((CALCULATIONS!D6:D5005=A32)*(CALCULATIONS!L6:L5005))</f>
        <v>1322694.0645</v>
      </c>
      <c r="D32" s="30" t="n">
        <f aca="false">RANK(C32,C29:C58,0)</f>
        <v>11</v>
      </c>
      <c r="E32" s="21" t="n">
        <f aca="false">IF(D32=1,C32,C32+IFERROR(INDEX(E29:E58,MATCH(D32-1,D29:D58,0)),0))</f>
        <v>15350633.4935</v>
      </c>
      <c r="F32" s="31" t="n">
        <f aca="false">IF(SUM(C29:C58)&gt;0,E32/SUM($C$29:$C$58),0)</f>
        <v>0.47176556101475</v>
      </c>
    </row>
    <row r="33" customFormat="false" ht="15" hidden="false" customHeight="false" outlineLevel="0" collapsed="false">
      <c r="A33" s="29" t="s">
        <v>145</v>
      </c>
      <c r="B33" s="29" t="s">
        <v>31</v>
      </c>
      <c r="C33" s="21" t="n">
        <f aca="false">SUMPRODUCT((CALCULATIONS!D6:D5005=A33)*(CALCULATIONS!L6:L5005))</f>
        <v>1209510.2205</v>
      </c>
      <c r="D33" s="30" t="n">
        <f aca="false">RANK(C33,C29:C58,0)</f>
        <v>16</v>
      </c>
      <c r="E33" s="21" t="n">
        <f aca="false">IF(D33=1,C33,C33+IFERROR(INDEX(E29:E58,MATCH(D33-1,D29:D58,0)),0))</f>
        <v>21611020.3465</v>
      </c>
      <c r="F33" s="31" t="n">
        <f aca="false">IF(SUM(C29:C58)&gt;0,E33/SUM($C$29:$C$58),0)</f>
        <v>0.664163804196407</v>
      </c>
    </row>
    <row r="34" customFormat="false" ht="15" hidden="false" customHeight="false" outlineLevel="0" collapsed="false">
      <c r="A34" s="29" t="s">
        <v>32</v>
      </c>
      <c r="B34" s="29" t="s">
        <v>31</v>
      </c>
      <c r="C34" s="21" t="n">
        <f aca="false">SUMPRODUCT((CALCULATIONS!D6:D5005=A34)*(CALCULATIONS!L6:L5005))</f>
        <v>1158026.4465</v>
      </c>
      <c r="D34" s="30" t="n">
        <f aca="false">RANK(C34,C29:C58,0)</f>
        <v>17</v>
      </c>
      <c r="E34" s="21" t="n">
        <f aca="false">IF(D34=1,C34,C34+IFERROR(INDEX(E29:E58,MATCH(D34-1,D29:D58,0)),0))</f>
        <v>22769046.793</v>
      </c>
      <c r="F34" s="31" t="n">
        <f aca="false">IF(SUM(C29:C58)&gt;0,E34/SUM($C$29:$C$58),0)</f>
        <v>0.699753019223547</v>
      </c>
    </row>
    <row r="35" customFormat="false" ht="15" hidden="false" customHeight="false" outlineLevel="0" collapsed="false">
      <c r="A35" s="29" t="s">
        <v>122</v>
      </c>
      <c r="B35" s="29" t="s">
        <v>31</v>
      </c>
      <c r="C35" s="21" t="n">
        <f aca="false">SUMPRODUCT((CALCULATIONS!D6:D5005=A35)*(CALCULATIONS!L6:L5005))</f>
        <v>1432652.94</v>
      </c>
      <c r="D35" s="30" t="n">
        <f aca="false">RANK(C35,C29:C58,0)</f>
        <v>4</v>
      </c>
      <c r="E35" s="21" t="n">
        <f aca="false">IF(D35=1,C35,C35+IFERROR(INDEX(E29:E58,MATCH(D35-1,D29:D58,0)),0))</f>
        <v>5813968.1205</v>
      </c>
      <c r="F35" s="31" t="n">
        <f aca="false">IF(SUM(C29:C58)&gt;0,E35/SUM($C$29:$C$58),0)</f>
        <v>0.178678615006408</v>
      </c>
    </row>
    <row r="36" customFormat="false" ht="15" hidden="false" customHeight="false" outlineLevel="0" collapsed="false">
      <c r="A36" s="29" t="s">
        <v>59</v>
      </c>
      <c r="B36" s="29" t="s">
        <v>31</v>
      </c>
      <c r="C36" s="21" t="n">
        <f aca="false">SUMPRODUCT((CALCULATIONS!D6:D5005=A36)*(CALCULATIONS!L6:L5005))</f>
        <v>1270701.1715</v>
      </c>
      <c r="D36" s="30" t="n">
        <f aca="false">RANK(C36,C29:C58,0)</f>
        <v>13</v>
      </c>
      <c r="E36" s="21" t="n">
        <f aca="false">IF(D36=1,C36,C36+IFERROR(INDEX(E29:E58,MATCH(D36-1,D29:D58,0)),0))</f>
        <v>17898054.791</v>
      </c>
      <c r="F36" s="31" t="n">
        <f aca="false">IF(SUM(C29:C58)&gt;0,E36/SUM($C$29:$C$58),0)</f>
        <v>0.550054553978127</v>
      </c>
    </row>
    <row r="37" customFormat="false" ht="15" hidden="false" customHeight="false" outlineLevel="0" collapsed="false">
      <c r="A37" s="29" t="s">
        <v>215</v>
      </c>
      <c r="B37" s="29" t="s">
        <v>31</v>
      </c>
      <c r="C37" s="21" t="n">
        <f aca="false">SUMPRODUCT((CALCULATIONS!D6:D5005=A37)*(CALCULATIONS!L6:L5005))</f>
        <v>1373951.5865</v>
      </c>
      <c r="D37" s="30" t="n">
        <f aca="false">RANK(C37,C29:C58,0)</f>
        <v>7</v>
      </c>
      <c r="E37" s="21" t="n">
        <f aca="false">IF(D37=1,C37,C37+IFERROR(INDEX(E29:E58,MATCH(D37-1,D29:D58,0)),0))</f>
        <v>10007198.321</v>
      </c>
      <c r="F37" s="31" t="n">
        <f aca="false">IF(SUM(C29:C58)&gt;0,E37/SUM($C$29:$C$58),0)</f>
        <v>0.307547667794393</v>
      </c>
    </row>
    <row r="38" customFormat="false" ht="15" hidden="false" customHeight="false" outlineLevel="0" collapsed="false">
      <c r="A38" s="29" t="s">
        <v>65</v>
      </c>
      <c r="B38" s="29" t="s">
        <v>31</v>
      </c>
      <c r="C38" s="21" t="n">
        <f aca="false">SUMPRODUCT((CALCULATIONS!D6:D5005=A38)*(CALCULATIONS!L6:L5005))</f>
        <v>1466587.262</v>
      </c>
      <c r="D38" s="30" t="n">
        <f aca="false">RANK(C38,C29:C58,0)</f>
        <v>2</v>
      </c>
      <c r="E38" s="21" t="n">
        <f aca="false">IF(D38=1,C38,C38+IFERROR(INDEX(E29:E58,MATCH(D38-1,D29:D58,0)),0))</f>
        <v>2936661.427</v>
      </c>
      <c r="F38" s="31" t="n">
        <f aca="false">IF(SUM(C29:C58)&gt;0,E38/SUM($C$29:$C$58),0)</f>
        <v>0.0902513714633122</v>
      </c>
    </row>
    <row r="39" customFormat="false" ht="15" hidden="false" customHeight="false" outlineLevel="0" collapsed="false">
      <c r="A39" s="29" t="s">
        <v>13</v>
      </c>
      <c r="B39" s="29" t="s">
        <v>12</v>
      </c>
      <c r="C39" s="21" t="n">
        <f aca="false">SUMPRODUCT((CALCULATIONS!D6:D5005=A39)*(CALCULATIONS!L6:L5005))</f>
        <v>1123501.534</v>
      </c>
      <c r="D39" s="30" t="n">
        <f aca="false">RANK(C39,C29:C58,0)</f>
        <v>20</v>
      </c>
      <c r="E39" s="21" t="n">
        <f aca="false">IF(D39=1,C39,C39+IFERROR(INDEX(E29:E58,MATCH(D39-1,D29:D58,0)),0))</f>
        <v>26172835.871</v>
      </c>
      <c r="F39" s="31" t="n">
        <f aca="false">IF(SUM(C29:C58)&gt;0,E39/SUM($C$29:$C$58),0)</f>
        <v>0.804360458691012</v>
      </c>
    </row>
    <row r="40" customFormat="false" ht="15" hidden="false" customHeight="false" outlineLevel="0" collapsed="false">
      <c r="A40" s="29" t="s">
        <v>162</v>
      </c>
      <c r="B40" s="29" t="s">
        <v>12</v>
      </c>
      <c r="C40" s="21" t="n">
        <f aca="false">SUMPRODUCT((CALCULATIONS!D6:D5005=A40)*(CALCULATIONS!L6:L5005))</f>
        <v>1156323.6015</v>
      </c>
      <c r="D40" s="30" t="n">
        <f aca="false">RANK(C40,C29:C58,0)</f>
        <v>18</v>
      </c>
      <c r="E40" s="21" t="n">
        <f aca="false">IF(D40=1,C40,C40+IFERROR(INDEX(E29:E58,MATCH(D40-1,D29:D58,0)),0))</f>
        <v>23925370.3945</v>
      </c>
      <c r="F40" s="31" t="n">
        <f aca="false">IF(SUM(C29:C58)&gt;0,E40/SUM($C$29:$C$58),0)</f>
        <v>0.735289901320773</v>
      </c>
    </row>
    <row r="41" customFormat="false" ht="15" hidden="false" customHeight="false" outlineLevel="0" collapsed="false">
      <c r="A41" s="29" t="s">
        <v>50</v>
      </c>
      <c r="B41" s="29" t="s">
        <v>12</v>
      </c>
      <c r="C41" s="21" t="n">
        <f aca="false">SUMPRODUCT((CALCULATIONS!D6:D5005=A41)*(CALCULATIONS!L6:L5005))</f>
        <v>1431852.005</v>
      </c>
      <c r="D41" s="30" t="n">
        <f aca="false">RANK(C41,C29:C58,0)</f>
        <v>5</v>
      </c>
      <c r="E41" s="21" t="n">
        <f aca="false">IF(D41=1,C41,C41+IFERROR(INDEX(E29:E58,MATCH(D41-1,D29:D58,0)),0))</f>
        <v>7245820.1255</v>
      </c>
      <c r="F41" s="31" t="n">
        <f aca="false">IF(SUM(C29:C58)&gt;0,E41/SUM($C$29:$C$58),0)</f>
        <v>0.222683213560268</v>
      </c>
    </row>
    <row r="42" customFormat="false" ht="15" hidden="false" customHeight="false" outlineLevel="0" collapsed="false">
      <c r="A42" s="29" t="s">
        <v>154</v>
      </c>
      <c r="B42" s="29" t="s">
        <v>12</v>
      </c>
      <c r="C42" s="21" t="n">
        <f aca="false">SUMPRODUCT((CALCULATIONS!D6:D5005=A42)*(CALCULATIONS!L6:L5005))</f>
        <v>1252253.7315</v>
      </c>
      <c r="D42" s="30" t="n">
        <f aca="false">RANK(C42,C29:C58,0)</f>
        <v>14</v>
      </c>
      <c r="E42" s="21" t="n">
        <f aca="false">IF(D42=1,C42,C42+IFERROR(INDEX(E29:E58,MATCH(D42-1,D29:D58,0)),0))</f>
        <v>19150308.5225</v>
      </c>
      <c r="F42" s="31" t="n">
        <f aca="false">IF(SUM(C29:C58)&gt;0,E42/SUM($C$29:$C$58),0)</f>
        <v>0.588539622651291</v>
      </c>
    </row>
    <row r="43" customFormat="false" ht="15" hidden="false" customHeight="false" outlineLevel="0" collapsed="false">
      <c r="A43" s="29" t="s">
        <v>179</v>
      </c>
      <c r="B43" s="29" t="s">
        <v>12</v>
      </c>
      <c r="C43" s="21" t="n">
        <f aca="false">SUMPRODUCT((CALCULATIONS!D6:D5005=A43)*(CALCULATIONS!L6:L5005))</f>
        <v>1123963.9425</v>
      </c>
      <c r="D43" s="30" t="n">
        <f aca="false">RANK(C43,C29:C58,0)</f>
        <v>19</v>
      </c>
      <c r="E43" s="21" t="n">
        <f aca="false">IF(D43=1,C43,C43+IFERROR(INDEX(E29:E58,MATCH(D43-1,D29:D58,0)),0))</f>
        <v>25049334.337</v>
      </c>
      <c r="F43" s="31" t="n">
        <f aca="false">IF(SUM(C29:C58)&gt;0,E43/SUM($C$29:$C$58),0)</f>
        <v>0.7698322855239</v>
      </c>
    </row>
    <row r="44" customFormat="false" ht="15" hidden="false" customHeight="false" outlineLevel="0" collapsed="false">
      <c r="A44" s="29" t="s">
        <v>81</v>
      </c>
      <c r="B44" s="29" t="s">
        <v>12</v>
      </c>
      <c r="C44" s="21" t="n">
        <f aca="false">SUMPRODUCT((CALCULATIONS!D6:D5005=A44)*(CALCULATIONS!L6:L5005))</f>
        <v>1387426.609</v>
      </c>
      <c r="D44" s="30" t="n">
        <f aca="false">RANK(C44,C29:C58,0)</f>
        <v>6</v>
      </c>
      <c r="E44" s="21" t="n">
        <f aca="false">IF(D44=1,C44,C44+IFERROR(INDEX(E29:E58,MATCH(D44-1,D29:D58,0)),0))</f>
        <v>8633246.7345</v>
      </c>
      <c r="F44" s="31" t="n">
        <f aca="false">IF(SUM(C29:C58)&gt;0,E44/SUM($C$29:$C$58),0)</f>
        <v>0.265322502214957</v>
      </c>
    </row>
    <row r="45" customFormat="false" ht="15" hidden="false" customHeight="false" outlineLevel="0" collapsed="false">
      <c r="A45" s="29" t="s">
        <v>37</v>
      </c>
      <c r="B45" s="29" t="s">
        <v>12</v>
      </c>
      <c r="C45" s="21" t="n">
        <f aca="false">SUMPRODUCT((CALCULATIONS!D6:D5005=A45)*(CALCULATIONS!L6:L5005))</f>
        <v>1356424.6365</v>
      </c>
      <c r="D45" s="30" t="n">
        <f aca="false">RANK(C45,C29:C58,0)</f>
        <v>8</v>
      </c>
      <c r="E45" s="21" t="n">
        <f aca="false">IF(D45=1,C45,C45+IFERROR(INDEX(E29:E58,MATCH(D45-1,D29:D58,0)),0))</f>
        <v>11363622.9575</v>
      </c>
      <c r="F45" s="31" t="n">
        <f aca="false">IF(SUM(C29:C58)&gt;0,E45/SUM($C$29:$C$58),0)</f>
        <v>0.349234183851442</v>
      </c>
    </row>
    <row r="46" customFormat="false" ht="15" hidden="false" customHeight="false" outlineLevel="0" collapsed="false">
      <c r="A46" s="29" t="s">
        <v>25</v>
      </c>
      <c r="B46" s="29" t="s">
        <v>12</v>
      </c>
      <c r="C46" s="21" t="n">
        <f aca="false">SUMPRODUCT((CALCULATIONS!D6:D5005=A46)*(CALCULATIONS!L6:L5005))</f>
        <v>1470074.165</v>
      </c>
      <c r="D46" s="30" t="n">
        <f aca="false">RANK(C46,C29:C58,0)</f>
        <v>1</v>
      </c>
      <c r="E46" s="21" t="n">
        <f aca="false">IF(D46=1,C46,C46+IFERROR(INDEX(E29:E58,MATCH(D46-1,D29:D58,0)),0))</f>
        <v>1470074.165</v>
      </c>
      <c r="F46" s="31" t="n">
        <f aca="false">IF(SUM(C29:C58)&gt;0,E46/SUM($C$29:$C$58),0)</f>
        <v>0.0451792666066961</v>
      </c>
    </row>
    <row r="47" customFormat="false" ht="15" hidden="false" customHeight="false" outlineLevel="0" collapsed="false">
      <c r="A47" s="29" t="s">
        <v>110</v>
      </c>
      <c r="B47" s="29" t="s">
        <v>12</v>
      </c>
      <c r="C47" s="21" t="n">
        <f aca="false">SUMPRODUCT((CALCULATIONS!D6:D5005=A47)*(CALCULATIONS!L6:L5005))</f>
        <v>1276720.126</v>
      </c>
      <c r="D47" s="30" t="n">
        <f aca="false">RANK(C47,C29:C58,0)</f>
        <v>12</v>
      </c>
      <c r="E47" s="21" t="n">
        <f aca="false">IF(D47=1,C47,C47+IFERROR(INDEX(E29:E58,MATCH(D47-1,D29:D58,0)),0))</f>
        <v>16627353.6195</v>
      </c>
      <c r="F47" s="31" t="n">
        <f aca="false">IF(SUM(C29:C58)&gt;0,E47/SUM($C$29:$C$58),0)</f>
        <v>0.511002546690699</v>
      </c>
    </row>
    <row r="48" customFormat="false" ht="15" hidden="false" customHeight="false" outlineLevel="0" collapsed="false">
      <c r="A48" s="29" t="s">
        <v>362</v>
      </c>
      <c r="B48" s="29" t="s">
        <v>12</v>
      </c>
      <c r="C48" s="21" t="n">
        <f aca="false">SUMPRODUCT((CALCULATIONS!D6:D5005=A48)*(CALCULATIONS!L6:L5005))</f>
        <v>1444653.7535</v>
      </c>
      <c r="D48" s="30" t="n">
        <f aca="false">RANK(C48,C29:C58,0)</f>
        <v>3</v>
      </c>
      <c r="E48" s="21" t="n">
        <f aca="false">IF(D48=1,C48,C48+IFERROR(INDEX(E29:E58,MATCH(D48-1,D29:D58,0)),0))</f>
        <v>4381315.1805</v>
      </c>
      <c r="F48" s="31" t="n">
        <f aca="false">IF(SUM(C29:C58)&gt;0,E48/SUM($C$29:$C$58),0)</f>
        <v>0.134649401601976</v>
      </c>
    </row>
    <row r="49" customFormat="false" ht="15" hidden="false" customHeight="false" outlineLevel="0" collapsed="false">
      <c r="A49" s="29" t="s">
        <v>384</v>
      </c>
      <c r="B49" s="29" t="s">
        <v>86</v>
      </c>
      <c r="C49" s="21" t="n">
        <f aca="false">SUMPRODUCT((CALCULATIONS!D6:D5005=A49)*(CALCULATIONS!L6:L5005))</f>
        <v>736804.27</v>
      </c>
      <c r="D49" s="30" t="n">
        <f aca="false">RANK(C49,C29:C58,0)</f>
        <v>21</v>
      </c>
      <c r="E49" s="21" t="n">
        <f aca="false">IF(D49=1,C49,C49+IFERROR(INDEX(E29:E58,MATCH(D49-1,D29:D58,0)),0))</f>
        <v>26909640.141</v>
      </c>
      <c r="F49" s="31" t="n">
        <f aca="false">IF(SUM(C29:C58)&gt;0,E49/SUM($C$29:$C$58),0)</f>
        <v>0.827004402339449</v>
      </c>
    </row>
    <row r="50" customFormat="false" ht="15" hidden="false" customHeight="false" outlineLevel="0" collapsed="false">
      <c r="A50" s="29" t="s">
        <v>135</v>
      </c>
      <c r="B50" s="29" t="s">
        <v>86</v>
      </c>
      <c r="C50" s="21" t="n">
        <f aca="false">SUMPRODUCT((CALCULATIONS!D6:D5005=A50)*(CALCULATIONS!L6:L5005))</f>
        <v>621203.7395</v>
      </c>
      <c r="D50" s="30" t="n">
        <f aca="false">RANK(C50,C29:C58,0)</f>
        <v>26</v>
      </c>
      <c r="E50" s="21" t="n">
        <f aca="false">IF(D50=1,C50,C50+IFERROR(INDEX(E29:E58,MATCH(D50-1,D29:D58,0)),0))</f>
        <v>30155280.5715</v>
      </c>
      <c r="F50" s="31" t="n">
        <f aca="false">IF(SUM(C29:C58)&gt;0,E50/SUM($C$29:$C$58),0)</f>
        <v>0.926751515655348</v>
      </c>
    </row>
    <row r="51" customFormat="false" ht="15" hidden="false" customHeight="false" outlineLevel="0" collapsed="false">
      <c r="A51" s="29" t="s">
        <v>87</v>
      </c>
      <c r="B51" s="29" t="s">
        <v>86</v>
      </c>
      <c r="C51" s="21" t="n">
        <f aca="false">SUMPRODUCT((CALCULATIONS!D6:D5005=A51)*(CALCULATIONS!L6:L5005))</f>
        <v>686330.838</v>
      </c>
      <c r="D51" s="30" t="n">
        <f aca="false">RANK(C51,C29:C58,0)</f>
        <v>22</v>
      </c>
      <c r="E51" s="21" t="n">
        <f aca="false">IF(D51=1,C51,C51+IFERROR(INDEX(E29:E58,MATCH(D51-1,D29:D58,0)),0))</f>
        <v>27595970.979</v>
      </c>
      <c r="F51" s="31" t="n">
        <f aca="false">IF(SUM(C29:C58)&gt;0,E51/SUM($C$29:$C$58),0)</f>
        <v>0.848097163948792</v>
      </c>
    </row>
    <row r="52" customFormat="false" ht="15" hidden="false" customHeight="false" outlineLevel="0" collapsed="false">
      <c r="A52" s="29" t="s">
        <v>784</v>
      </c>
      <c r="B52" s="29" t="s">
        <v>86</v>
      </c>
      <c r="C52" s="21" t="n">
        <f aca="false">SUMPRODUCT((CALCULATIONS!D6:D5005=A52)*(CALCULATIONS!L6:L5005))</f>
        <v>621697.277</v>
      </c>
      <c r="D52" s="30" t="n">
        <f aca="false">RANK(C52,C29:C58,0)</f>
        <v>25</v>
      </c>
      <c r="E52" s="21" t="n">
        <f aca="false">IF(D52=1,C52,C52+IFERROR(INDEX(E29:E58,MATCH(D52-1,D29:D58,0)),0))</f>
        <v>29534076.832</v>
      </c>
      <c r="F52" s="31" t="n">
        <f aca="false">IF(SUM(C29:C58)&gt;0,E52/SUM($C$29:$C$58),0)</f>
        <v>0.907660282007318</v>
      </c>
    </row>
    <row r="53" customFormat="false" ht="15" hidden="false" customHeight="false" outlineLevel="0" collapsed="false">
      <c r="A53" s="29" t="s">
        <v>97</v>
      </c>
      <c r="B53" s="29" t="s">
        <v>86</v>
      </c>
      <c r="C53" s="21" t="n">
        <f aca="false">SUMPRODUCT((CALCULATIONS!D6:D5005=A53)*(CALCULATIONS!L6:L5005))</f>
        <v>599460.2515</v>
      </c>
      <c r="D53" s="30" t="n">
        <f aca="false">RANK(C53,C29:C58,0)</f>
        <v>29</v>
      </c>
      <c r="E53" s="21" t="n">
        <f aca="false">IF(D53=1,C53,C53+IFERROR(INDEX(E29:E58,MATCH(D53-1,D29:D58,0)),0))</f>
        <v>31976255.6255</v>
      </c>
      <c r="F53" s="31" t="n">
        <f aca="false">IF(SUM(C29:C58)&gt;0,E53/SUM($C$29:$C$58),0)</f>
        <v>0.982714894515767</v>
      </c>
    </row>
    <row r="54" customFormat="false" ht="15" hidden="false" customHeight="false" outlineLevel="0" collapsed="false">
      <c r="A54" s="29" t="s">
        <v>285</v>
      </c>
      <c r="B54" s="29" t="s">
        <v>86</v>
      </c>
      <c r="C54" s="21" t="n">
        <f aca="false">SUMPRODUCT((CALCULATIONS!D6:D5005=A54)*(CALCULATIONS!L6:L5005))</f>
        <v>562434.6945</v>
      </c>
      <c r="D54" s="30" t="n">
        <f aca="false">RANK(C54,C29:C58,0)</f>
        <v>30</v>
      </c>
      <c r="E54" s="21" t="n">
        <f aca="false">IF(D54=1,C54,C54+IFERROR(INDEX(E29:E58,MATCH(D54-1,D29:D58,0)),0))</f>
        <v>32538690.32</v>
      </c>
      <c r="F54" s="31" t="n">
        <f aca="false">IF(SUM(C29:C58)&gt;0,E54/SUM($C$29:$C$58),0)</f>
        <v>1</v>
      </c>
    </row>
    <row r="55" customFormat="false" ht="15" hidden="false" customHeight="false" outlineLevel="0" collapsed="false">
      <c r="A55" s="29" t="s">
        <v>507</v>
      </c>
      <c r="B55" s="29" t="s">
        <v>86</v>
      </c>
      <c r="C55" s="21" t="n">
        <f aca="false">SUMPRODUCT((CALCULATIONS!D6:D5005=A55)*(CALCULATIONS!L6:L5005))</f>
        <v>617093.821</v>
      </c>
      <c r="D55" s="30" t="n">
        <f aca="false">RANK(C55,C29:C58,0)</f>
        <v>27</v>
      </c>
      <c r="E55" s="21" t="n">
        <f aca="false">IF(D55=1,C55,C55+IFERROR(INDEX(E29:E58,MATCH(D55-1,D29:D58,0)),0))</f>
        <v>30772374.3925</v>
      </c>
      <c r="F55" s="31" t="n">
        <f aca="false">IF(SUM(C29:C58)&gt;0,E55/SUM($C$29:$C$58),0)</f>
        <v>0.945716440639458</v>
      </c>
    </row>
    <row r="56" customFormat="false" ht="15" hidden="false" customHeight="false" outlineLevel="0" collapsed="false">
      <c r="A56" s="29" t="s">
        <v>249</v>
      </c>
      <c r="B56" s="29" t="s">
        <v>86</v>
      </c>
      <c r="C56" s="21" t="n">
        <f aca="false">SUMPRODUCT((CALCULATIONS!D6:D5005=A56)*(CALCULATIONS!L6:L5005))</f>
        <v>604420.9815</v>
      </c>
      <c r="D56" s="30" t="n">
        <f aca="false">RANK(C56,C29:C58,0)</f>
        <v>28</v>
      </c>
      <c r="E56" s="21" t="n">
        <f aca="false">IF(D56=1,C56,C56+IFERROR(INDEX(E29:E58,MATCH(D56-1,D29:D58,0)),0))</f>
        <v>31376795.374</v>
      </c>
      <c r="F56" s="31" t="n">
        <f aca="false">IF(SUM(C29:C58)&gt;0,E56/SUM($C$29:$C$58),0)</f>
        <v>0.964291895753228</v>
      </c>
    </row>
    <row r="57" customFormat="false" ht="15" hidden="false" customHeight="false" outlineLevel="0" collapsed="false">
      <c r="A57" s="29" t="s">
        <v>101</v>
      </c>
      <c r="B57" s="29" t="s">
        <v>86</v>
      </c>
      <c r="C57" s="21" t="n">
        <f aca="false">SUMPRODUCT((CALCULATIONS!D6:D5005=A57)*(CALCULATIONS!L6:L5005))</f>
        <v>655667.7395</v>
      </c>
      <c r="D57" s="30" t="n">
        <f aca="false">RANK(C57,C29:C58,0)</f>
        <v>24</v>
      </c>
      <c r="E57" s="21" t="n">
        <f aca="false">IF(D57=1,C57,C57+IFERROR(INDEX(E29:E58,MATCH(D57-1,D29:D58,0)),0))</f>
        <v>28912379.555</v>
      </c>
      <c r="F57" s="31" t="n">
        <f aca="false">IF(SUM(C29:C58)&gt;0,E57/SUM($C$29:$C$58),0)</f>
        <v>0.888553880646786</v>
      </c>
    </row>
    <row r="58" customFormat="false" ht="15" hidden="false" customHeight="false" outlineLevel="0" collapsed="false">
      <c r="A58" s="29" t="s">
        <v>524</v>
      </c>
      <c r="B58" s="29" t="s">
        <v>86</v>
      </c>
      <c r="C58" s="21" t="n">
        <f aca="false">SUMPRODUCT((CALCULATIONS!D6:D5005=A58)*(CALCULATIONS!L6:L5005))</f>
        <v>660740.8365</v>
      </c>
      <c r="D58" s="30" t="n">
        <f aca="false">RANK(C58,C29:C58,0)</f>
        <v>23</v>
      </c>
      <c r="E58" s="21" t="n">
        <f aca="false">IF(D58=1,C58,C58+IFERROR(INDEX(E29:E58,MATCH(D58-1,D29:D58,0)),0))</f>
        <v>28256711.8155</v>
      </c>
      <c r="F58" s="31" t="n">
        <f aca="false">IF(SUM(C29:C58)&gt;0,E58/SUM($C$29:$C$58),0)</f>
        <v>0.868403477140932</v>
      </c>
    </row>
    <row r="61" customFormat="false" ht="15" hidden="false" customHeight="false" outlineLevel="0" collapsed="false">
      <c r="A61" s="17" t="s">
        <v>9302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customFormat="false" ht="15" hidden="false" customHeight="false" outlineLevel="0" collapsed="false">
      <c r="A62" s="18" t="s">
        <v>6</v>
      </c>
      <c r="B62" s="18" t="s">
        <v>9280</v>
      </c>
      <c r="C62" s="18" t="s">
        <v>9281</v>
      </c>
      <c r="D62" s="18" t="s">
        <v>9282</v>
      </c>
      <c r="E62" s="18" t="s">
        <v>9283</v>
      </c>
      <c r="F62" s="18" t="s">
        <v>9284</v>
      </c>
      <c r="G62" s="18" t="s">
        <v>9285</v>
      </c>
      <c r="H62" s="18" t="s">
        <v>9286</v>
      </c>
      <c r="I62" s="18" t="s">
        <v>9287</v>
      </c>
      <c r="J62" s="18" t="s">
        <v>9288</v>
      </c>
      <c r="K62" s="18" t="s">
        <v>9289</v>
      </c>
      <c r="L62" s="18" t="s">
        <v>9290</v>
      </c>
      <c r="M62" s="18" t="s">
        <v>9291</v>
      </c>
      <c r="N62" s="18" t="s">
        <v>9303</v>
      </c>
      <c r="O62" s="18" t="s">
        <v>9304</v>
      </c>
    </row>
    <row r="63" customFormat="false" ht="15" hidden="false" customHeight="false" outlineLevel="0" collapsed="false">
      <c r="A63" s="25" t="s">
        <v>22</v>
      </c>
      <c r="B63" s="31" t="n">
        <f aca="false">IFERROR(SUMPRODUCT((MONTH(DATEVALUE(CALCULATIONS!E6:E5005))=1)*(CALCULATIONS!G6:G5005=A63)*(CALCULATIONS!J6:J5005="Yes"))/SUMPRODUCT((MONTH(DATEVALUE(CALCULATIONS!E6:E5005))=1)*(CALCULATIONS!G6:G5005=A63)*1),0)</f>
        <v>0.171641791044776</v>
      </c>
      <c r="C63" s="31" t="n">
        <f aca="false">IFERROR(SUMPRODUCT((MONTH(DATEVALUE(CALCULATIONS!E6:E5005))=2)*(CALCULATIONS!G6:G5005=A63)*(CALCULATIONS!J6:J5005="Yes"))/SUMPRODUCT((MONTH(DATEVALUE(CALCULATIONS!E6:E5005))=2)*(CALCULATIONS!G6:G5005=A63)*1),0)</f>
        <v>0.16030534351145</v>
      </c>
      <c r="D63" s="31" t="n">
        <f aca="false">IFERROR(SUMPRODUCT((MONTH(DATEVALUE(CALCULATIONS!E6:E5005))=3)*(CALCULATIONS!G6:G5005=A63)*(CALCULATIONS!J6:J5005="Yes"))/SUMPRODUCT((MONTH(DATEVALUE(CALCULATIONS!E6:E5005))=3)*(CALCULATIONS!G6:G5005=A63)*1),0)</f>
        <v>0.213740458015267</v>
      </c>
      <c r="E63" s="31" t="n">
        <f aca="false">IFERROR(SUMPRODUCT((MONTH(DATEVALUE(CALCULATIONS!E6:E5005))=4)*(CALCULATIONS!G6:G5005=A63)*(CALCULATIONS!J6:J5005="Yes"))/SUMPRODUCT((MONTH(DATEVALUE(CALCULATIONS!E6:E5005))=4)*(CALCULATIONS!G6:G5005=A63)*1),0)</f>
        <v>0.201923076923077</v>
      </c>
      <c r="F63" s="31" t="n">
        <f aca="false">IFERROR(SUMPRODUCT((MONTH(DATEVALUE(CALCULATIONS!E6:E5005))=5)*(CALCULATIONS!G6:G5005=A63)*(CALCULATIONS!J6:J5005="Yes"))/SUMPRODUCT((MONTH(DATEVALUE(CALCULATIONS!E6:E5005))=5)*(CALCULATIONS!G6:G5005=A63)*1),0)</f>
        <v>0.153846153846154</v>
      </c>
      <c r="G63" s="31" t="n">
        <f aca="false">IFERROR(SUMPRODUCT((MONTH(DATEVALUE(CALCULATIONS!E6:E5005))=6)*(CALCULATIONS!G6:G5005=A63)*(CALCULATIONS!J6:J5005="Yes"))/SUMPRODUCT((MONTH(DATEVALUE(CALCULATIONS!E6:E5005))=6)*(CALCULATIONS!G6:G5005=A63)*1),0)</f>
        <v>0.168</v>
      </c>
      <c r="H63" s="31" t="n">
        <f aca="false">IFERROR(SUMPRODUCT((MONTH(DATEVALUE(CALCULATIONS!E6:E5005))=7)*(CALCULATIONS!G6:G5005=A63)*(CALCULATIONS!J6:J5005="Yes"))/SUMPRODUCT((MONTH(DATEVALUE(CALCULATIONS!E6:E5005))=7)*(CALCULATIONS!G6:G5005=A63)*1),0)</f>
        <v>0.142857142857143</v>
      </c>
      <c r="I63" s="31" t="n">
        <f aca="false">IFERROR(SUMPRODUCT((MONTH(DATEVALUE(CALCULATIONS!E6:E5005))=8)*(CALCULATIONS!G6:G5005=A63)*(CALCULATIONS!J6:J5005="Yes"))/SUMPRODUCT((MONTH(DATEVALUE(CALCULATIONS!E6:E5005))=8)*(CALCULATIONS!G6:G5005=A63)*1),0)</f>
        <v>0.189189189189189</v>
      </c>
      <c r="J63" s="31" t="n">
        <f aca="false">IFERROR(SUMPRODUCT((MONTH(DATEVALUE(CALCULATIONS!E6:E5005))=9)*(CALCULATIONS!G6:G5005=A63)*(CALCULATIONS!J6:J5005="Yes"))/SUMPRODUCT((MONTH(DATEVALUE(CALCULATIONS!E6:E5005))=9)*(CALCULATIONS!G6:G5005=A63)*1),0)</f>
        <v>0.185567010309278</v>
      </c>
      <c r="K63" s="31" t="n">
        <f aca="false">IFERROR(SUMPRODUCT((MONTH(DATEVALUE(CALCULATIONS!E6:E5005))=10)*(CALCULATIONS!G6:G5005=A63)*(CALCULATIONS!J6:J5005="Yes"))/SUMPRODUCT((MONTH(DATEVALUE(CALCULATIONS!E6:E5005))=10)*(CALCULATIONS!G6:G5005=A63)*1),0)</f>
        <v>0.214285714285714</v>
      </c>
      <c r="L63" s="31" t="n">
        <f aca="false">IFERROR(SUMPRODUCT((MONTH(DATEVALUE(CALCULATIONS!E6:E5005))=11)*(CALCULATIONS!G6:G5005=A63)*(CALCULATIONS!J6:J5005="Yes"))/SUMPRODUCT((MONTH(DATEVALUE(CALCULATIONS!E6:E5005))=11)*(CALCULATIONS!G6:G5005=A63)*1),0)</f>
        <v>0.194690265486726</v>
      </c>
      <c r="M63" s="31" t="n">
        <f aca="false">IFERROR(SUMPRODUCT((MONTH(DATEVALUE(CALCULATIONS!E6:E5005))=12)*(CALCULATIONS!G6:G5005=A63)*(CALCULATIONS!J6:J5005="Yes"))/SUMPRODUCT((MONTH(DATEVALUE(CALCULATIONS!E6:E5005))=12)*(CALCULATIONS!G6:G5005=A63)*1),0)</f>
        <v>0.167785234899329</v>
      </c>
      <c r="N63" s="32" t="n">
        <f aca="false">AVERAGE(B63:M63)</f>
        <v>0.180319281697342</v>
      </c>
      <c r="O63" s="19" t="str">
        <f aca="false">IF(AVERAGE(J63:M63)&gt;AVERAGE(B63:D63),"⬆ RISING","⬇ STABLE")</f>
        <v>⬆ RISING</v>
      </c>
    </row>
    <row r="64" customFormat="false" ht="15" hidden="false" customHeight="false" outlineLevel="0" collapsed="false">
      <c r="A64" s="25" t="s">
        <v>62</v>
      </c>
      <c r="B64" s="31" t="n">
        <f aca="false">IFERROR(SUMPRODUCT((MONTH(DATEVALUE(CALCULATIONS!E6:E5005))=1)*(CALCULATIONS!G6:G5005=A64)*(CALCULATIONS!J6:J5005="Yes"))/SUMPRODUCT((MONTH(DATEVALUE(CALCULATIONS!E6:E5005))=1)*(CALCULATIONS!G6:G5005=A64)*1),0)</f>
        <v>0.219178082191781</v>
      </c>
      <c r="C64" s="31" t="n">
        <f aca="false">IFERROR(SUMPRODUCT((MONTH(DATEVALUE(CALCULATIONS!E6:E5005))=2)*(CALCULATIONS!G6:G5005=A64)*(CALCULATIONS!J6:J5005="Yes"))/SUMPRODUCT((MONTH(DATEVALUE(CALCULATIONS!E6:E5005))=2)*(CALCULATIONS!G6:G5005=A64)*1),0)</f>
        <v>0.141025641025641</v>
      </c>
      <c r="D64" s="31" t="n">
        <f aca="false">IFERROR(SUMPRODUCT((MONTH(DATEVALUE(CALCULATIONS!E6:E5005))=3)*(CALCULATIONS!G6:G5005=A64)*(CALCULATIONS!J6:J5005="Yes"))/SUMPRODUCT((MONTH(DATEVALUE(CALCULATIONS!E6:E5005))=3)*(CALCULATIONS!G6:G5005=A64)*1),0)</f>
        <v>0.152173913043478</v>
      </c>
      <c r="E64" s="31" t="n">
        <f aca="false">IFERROR(SUMPRODUCT((MONTH(DATEVALUE(CALCULATIONS!E6:E5005))=4)*(CALCULATIONS!G6:G5005=A64)*(CALCULATIONS!J6:J5005="Yes"))/SUMPRODUCT((MONTH(DATEVALUE(CALCULATIONS!E6:E5005))=4)*(CALCULATIONS!G6:G5005=A64)*1),0)</f>
        <v>0.193548387096774</v>
      </c>
      <c r="F64" s="31" t="n">
        <f aca="false">IFERROR(SUMPRODUCT((MONTH(DATEVALUE(CALCULATIONS!E6:E5005))=5)*(CALCULATIONS!G6:G5005=A64)*(CALCULATIONS!J6:J5005="Yes"))/SUMPRODUCT((MONTH(DATEVALUE(CALCULATIONS!E6:E5005))=5)*(CALCULATIONS!G6:G5005=A64)*1),0)</f>
        <v>0.129032258064516</v>
      </c>
      <c r="G64" s="31" t="n">
        <f aca="false">IFERROR(SUMPRODUCT((MONTH(DATEVALUE(CALCULATIONS!E6:E5005))=6)*(CALCULATIONS!G6:G5005=A64)*(CALCULATIONS!J6:J5005="Yes"))/SUMPRODUCT((MONTH(DATEVALUE(CALCULATIONS!E6:E5005))=6)*(CALCULATIONS!G6:G5005=A64)*1),0)</f>
        <v>0.224719101123596</v>
      </c>
      <c r="H64" s="31" t="n">
        <f aca="false">IFERROR(SUMPRODUCT((MONTH(DATEVALUE(CALCULATIONS!E6:E5005))=7)*(CALCULATIONS!G6:G5005=A64)*(CALCULATIONS!J6:J5005="Yes"))/SUMPRODUCT((MONTH(DATEVALUE(CALCULATIONS!E6:E5005))=7)*(CALCULATIONS!G6:G5005=A64)*1),0)</f>
        <v>0.12621359223301</v>
      </c>
      <c r="I64" s="31" t="n">
        <f aca="false">IFERROR(SUMPRODUCT((MONTH(DATEVALUE(CALCULATIONS!E6:E5005))=8)*(CALCULATIONS!G6:G5005=A64)*(CALCULATIONS!J6:J5005="Yes"))/SUMPRODUCT((MONTH(DATEVALUE(CALCULATIONS!E6:E5005))=8)*(CALCULATIONS!G6:G5005=A64)*1),0)</f>
        <v>0.202247191011236</v>
      </c>
      <c r="J64" s="31" t="n">
        <f aca="false">IFERROR(SUMPRODUCT((MONTH(DATEVALUE(CALCULATIONS!E6:E5005))=9)*(CALCULATIONS!G6:G5005=A64)*(CALCULATIONS!J6:J5005="Yes"))/SUMPRODUCT((MONTH(DATEVALUE(CALCULATIONS!E6:E5005))=9)*(CALCULATIONS!G6:G5005=A64)*1),0)</f>
        <v>0.164383561643836</v>
      </c>
      <c r="K64" s="31" t="n">
        <f aca="false">IFERROR(SUMPRODUCT((MONTH(DATEVALUE(CALCULATIONS!E6:E5005))=10)*(CALCULATIONS!G6:G5005=A64)*(CALCULATIONS!J6:J5005="Yes"))/SUMPRODUCT((MONTH(DATEVALUE(CALCULATIONS!E6:E5005))=10)*(CALCULATIONS!G6:G5005=A64)*1),0)</f>
        <v>0.142857142857143</v>
      </c>
      <c r="L64" s="31" t="n">
        <f aca="false">IFERROR(SUMPRODUCT((MONTH(DATEVALUE(CALCULATIONS!E6:E5005))=11)*(CALCULATIONS!G6:G5005=A64)*(CALCULATIONS!J6:J5005="Yes"))/SUMPRODUCT((MONTH(DATEVALUE(CALCULATIONS!E6:E5005))=11)*(CALCULATIONS!G6:G5005=A64)*1),0)</f>
        <v>0.191176470588235</v>
      </c>
      <c r="M64" s="31" t="n">
        <f aca="false">IFERROR(SUMPRODUCT((MONTH(DATEVALUE(CALCULATIONS!E6:E5005))=12)*(CALCULATIONS!G6:G5005=A64)*(CALCULATIONS!J6:J5005="Yes"))/SUMPRODUCT((MONTH(DATEVALUE(CALCULATIONS!E6:E5005))=12)*(CALCULATIONS!G6:G5005=A64)*1),0)</f>
        <v>0.139240506329114</v>
      </c>
      <c r="N64" s="32" t="n">
        <f aca="false">AVERAGE(B64:M64)</f>
        <v>0.168816320600697</v>
      </c>
      <c r="O64" s="19" t="str">
        <f aca="false">IF(AVERAGE(J64:M64)&gt;AVERAGE(B64:D64),"⬆ RISING","⬇ STABLE")</f>
        <v>⬇ STABLE</v>
      </c>
    </row>
    <row r="65" customFormat="false" ht="15" hidden="false" customHeight="false" outlineLevel="0" collapsed="false">
      <c r="A65" s="25" t="s">
        <v>28</v>
      </c>
      <c r="B65" s="31" t="n">
        <f aca="false">IFERROR(SUMPRODUCT((MONTH(DATEVALUE(CALCULATIONS!E6:E5005))=1)*(CALCULATIONS!G6:G5005=A65)*(CALCULATIONS!J6:J5005="Yes"))/SUMPRODUCT((MONTH(DATEVALUE(CALCULATIONS!E6:E5005))=1)*(CALCULATIONS!G6:G5005=A65)*1),0)</f>
        <v>0.1875</v>
      </c>
      <c r="C65" s="31" t="n">
        <f aca="false">IFERROR(SUMPRODUCT((MONTH(DATEVALUE(CALCULATIONS!E6:E5005))=2)*(CALCULATIONS!G6:G5005=A65)*(CALCULATIONS!J6:J5005="Yes"))/SUMPRODUCT((MONTH(DATEVALUE(CALCULATIONS!E6:E5005))=2)*(CALCULATIONS!G6:G5005=A65)*1),0)</f>
        <v>0.203125</v>
      </c>
      <c r="D65" s="31" t="n">
        <f aca="false">IFERROR(SUMPRODUCT((MONTH(DATEVALUE(CALCULATIONS!E6:E5005))=3)*(CALCULATIONS!G6:G5005=A65)*(CALCULATIONS!J6:J5005="Yes"))/SUMPRODUCT((MONTH(DATEVALUE(CALCULATIONS!E6:E5005))=3)*(CALCULATIONS!G6:G5005=A65)*1),0)</f>
        <v>0.270833333333333</v>
      </c>
      <c r="E65" s="31" t="n">
        <f aca="false">IFERROR(SUMPRODUCT((MONTH(DATEVALUE(CALCULATIONS!E6:E5005))=4)*(CALCULATIONS!G6:G5005=A65)*(CALCULATIONS!J6:J5005="Yes"))/SUMPRODUCT((MONTH(DATEVALUE(CALCULATIONS!E6:E5005))=4)*(CALCULATIONS!G6:G5005=A65)*1),0)</f>
        <v>0.169811320754717</v>
      </c>
      <c r="F65" s="31" t="n">
        <f aca="false">IFERROR(SUMPRODUCT((MONTH(DATEVALUE(CALCULATIONS!E6:E5005))=5)*(CALCULATIONS!G6:G5005=A65)*(CALCULATIONS!J6:J5005="Yes"))/SUMPRODUCT((MONTH(DATEVALUE(CALCULATIONS!E6:E5005))=5)*(CALCULATIONS!G6:G5005=A65)*1),0)</f>
        <v>0.196969696969697</v>
      </c>
      <c r="G65" s="31" t="n">
        <f aca="false">IFERROR(SUMPRODUCT((MONTH(DATEVALUE(CALCULATIONS!E6:E5005))=6)*(CALCULATIONS!G6:G5005=A65)*(CALCULATIONS!J6:J5005="Yes"))/SUMPRODUCT((MONTH(DATEVALUE(CALCULATIONS!E6:E5005))=6)*(CALCULATIONS!G6:G5005=A65)*1),0)</f>
        <v>0.138461538461538</v>
      </c>
      <c r="H65" s="31" t="n">
        <f aca="false">IFERROR(SUMPRODUCT((MONTH(DATEVALUE(CALCULATIONS!E6:E5005))=7)*(CALCULATIONS!G6:G5005=A65)*(CALCULATIONS!J6:J5005="Yes"))/SUMPRODUCT((MONTH(DATEVALUE(CALCULATIONS!E6:E5005))=7)*(CALCULATIONS!G6:G5005=A65)*1),0)</f>
        <v>0.176470588235294</v>
      </c>
      <c r="I65" s="31" t="n">
        <f aca="false">IFERROR(SUMPRODUCT((MONTH(DATEVALUE(CALCULATIONS!E6:E5005))=8)*(CALCULATIONS!G6:G5005=A65)*(CALCULATIONS!J6:J5005="Yes"))/SUMPRODUCT((MONTH(DATEVALUE(CALCULATIONS!E6:E5005))=8)*(CALCULATIONS!G6:G5005=A65)*1),0)</f>
        <v>0.183333333333333</v>
      </c>
      <c r="J65" s="31" t="n">
        <f aca="false">IFERROR(SUMPRODUCT((MONTH(DATEVALUE(CALCULATIONS!E6:E5005))=9)*(CALCULATIONS!G6:G5005=A65)*(CALCULATIONS!J6:J5005="Yes"))/SUMPRODUCT((MONTH(DATEVALUE(CALCULATIONS!E6:E5005))=9)*(CALCULATIONS!G6:G5005=A65)*1),0)</f>
        <v>0.216666666666667</v>
      </c>
      <c r="K65" s="31" t="n">
        <f aca="false">IFERROR(SUMPRODUCT((MONTH(DATEVALUE(CALCULATIONS!E6:E5005))=10)*(CALCULATIONS!G6:G5005=A65)*(CALCULATIONS!J6:J5005="Yes"))/SUMPRODUCT((MONTH(DATEVALUE(CALCULATIONS!E6:E5005))=10)*(CALCULATIONS!G6:G5005=A65)*1),0)</f>
        <v>0.277777777777778</v>
      </c>
      <c r="L65" s="31" t="n">
        <f aca="false">IFERROR(SUMPRODUCT((MONTH(DATEVALUE(CALCULATIONS!E6:E5005))=11)*(CALCULATIONS!G6:G5005=A65)*(CALCULATIONS!J6:J5005="Yes"))/SUMPRODUCT((MONTH(DATEVALUE(CALCULATIONS!E6:E5005))=11)*(CALCULATIONS!G6:G5005=A65)*1),0)</f>
        <v>0.163265306122449</v>
      </c>
      <c r="M65" s="31" t="n">
        <f aca="false">IFERROR(SUMPRODUCT((MONTH(DATEVALUE(CALCULATIONS!E6:E5005))=12)*(CALCULATIONS!G6:G5005=A65)*(CALCULATIONS!J6:J5005="Yes"))/SUMPRODUCT((MONTH(DATEVALUE(CALCULATIONS!E6:E5005))=12)*(CALCULATIONS!G6:G5005=A65)*1),0)</f>
        <v>0.174603174603175</v>
      </c>
      <c r="N65" s="32" t="n">
        <f aca="false">AVERAGE(B65:M65)</f>
        <v>0.196568144688165</v>
      </c>
      <c r="O65" s="19" t="str">
        <f aca="false">IF(AVERAGE(J65:M65)&gt;AVERAGE(B65:D65),"⬆ RISING","⬇ STABLE")</f>
        <v>⬇ STABLE</v>
      </c>
    </row>
    <row r="66" customFormat="false" ht="15" hidden="false" customHeight="false" outlineLevel="0" collapsed="false">
      <c r="A66" s="25" t="s">
        <v>16</v>
      </c>
      <c r="B66" s="31" t="n">
        <f aca="false">IFERROR(SUMPRODUCT((MONTH(DATEVALUE(CALCULATIONS!E6:E5005))=1)*(CALCULATIONS!G6:G5005=A66)*(CALCULATIONS!J6:J5005="Yes"))/SUMPRODUCT((MONTH(DATEVALUE(CALCULATIONS!E6:E5005))=1)*(CALCULATIONS!G6:G5005=A66)*1),0)</f>
        <v>0.202702702702703</v>
      </c>
      <c r="C66" s="31" t="n">
        <f aca="false">IFERROR(SUMPRODUCT((MONTH(DATEVALUE(CALCULATIONS!E6:E5005))=2)*(CALCULATIONS!G6:G5005=A66)*(CALCULATIONS!J6:J5005="Yes"))/SUMPRODUCT((MONTH(DATEVALUE(CALCULATIONS!E6:E5005))=2)*(CALCULATIONS!G6:G5005=A66)*1),0)</f>
        <v>0.183333333333333</v>
      </c>
      <c r="D66" s="31" t="n">
        <f aca="false">IFERROR(SUMPRODUCT((MONTH(DATEVALUE(CALCULATIONS!E6:E5005))=3)*(CALCULATIONS!G6:G5005=A66)*(CALCULATIONS!J6:J5005="Yes"))/SUMPRODUCT((MONTH(DATEVALUE(CALCULATIONS!E6:E5005))=3)*(CALCULATIONS!G6:G5005=A66)*1),0)</f>
        <v>0.225806451612903</v>
      </c>
      <c r="E66" s="31" t="n">
        <f aca="false">IFERROR(SUMPRODUCT((MONTH(DATEVALUE(CALCULATIONS!E6:E5005))=4)*(CALCULATIONS!G6:G5005=A66)*(CALCULATIONS!J6:J5005="Yes"))/SUMPRODUCT((MONTH(DATEVALUE(CALCULATIONS!E6:E5005))=4)*(CALCULATIONS!G6:G5005=A66)*1),0)</f>
        <v>0.186440677966102</v>
      </c>
      <c r="F66" s="31" t="n">
        <f aca="false">IFERROR(SUMPRODUCT((MONTH(DATEVALUE(CALCULATIONS!E6:E5005))=5)*(CALCULATIONS!G6:G5005=A66)*(CALCULATIONS!J6:J5005="Yes"))/SUMPRODUCT((MONTH(DATEVALUE(CALCULATIONS!E6:E5005))=5)*(CALCULATIONS!G6:G5005=A66)*1),0)</f>
        <v>0.106382978723404</v>
      </c>
      <c r="G66" s="31" t="n">
        <f aca="false">IFERROR(SUMPRODUCT((MONTH(DATEVALUE(CALCULATIONS!E6:E5005))=6)*(CALCULATIONS!G6:G5005=A66)*(CALCULATIONS!J6:J5005="Yes"))/SUMPRODUCT((MONTH(DATEVALUE(CALCULATIONS!E6:E5005))=6)*(CALCULATIONS!G6:G5005=A66)*1),0)</f>
        <v>0.266666666666667</v>
      </c>
      <c r="H66" s="31" t="n">
        <f aca="false">IFERROR(SUMPRODUCT((MONTH(DATEVALUE(CALCULATIONS!E6:E5005))=7)*(CALCULATIONS!G6:G5005=A66)*(CALCULATIONS!J6:J5005="Yes"))/SUMPRODUCT((MONTH(DATEVALUE(CALCULATIONS!E6:E5005))=7)*(CALCULATIONS!G6:G5005=A66)*1),0)</f>
        <v>0.16</v>
      </c>
      <c r="I66" s="31" t="n">
        <f aca="false">IFERROR(SUMPRODUCT((MONTH(DATEVALUE(CALCULATIONS!E6:E5005))=8)*(CALCULATIONS!G6:G5005=A66)*(CALCULATIONS!J6:J5005="Yes"))/SUMPRODUCT((MONTH(DATEVALUE(CALCULATIONS!E6:E5005))=8)*(CALCULATIONS!G6:G5005=A66)*1),0)</f>
        <v>0.12280701754386</v>
      </c>
      <c r="J66" s="31" t="n">
        <f aca="false">IFERROR(SUMPRODUCT((MONTH(DATEVALUE(CALCULATIONS!E6:E5005))=9)*(CALCULATIONS!G6:G5005=A66)*(CALCULATIONS!J6:J5005="Yes"))/SUMPRODUCT((MONTH(DATEVALUE(CALCULATIONS!E6:E5005))=9)*(CALCULATIONS!G6:G5005=A66)*1),0)</f>
        <v>0.115384615384615</v>
      </c>
      <c r="K66" s="31" t="n">
        <f aca="false">IFERROR(SUMPRODUCT((MONTH(DATEVALUE(CALCULATIONS!E6:E5005))=10)*(CALCULATIONS!G6:G5005=A66)*(CALCULATIONS!J6:J5005="Yes"))/SUMPRODUCT((MONTH(DATEVALUE(CALCULATIONS!E6:E5005))=10)*(CALCULATIONS!G6:G5005=A66)*1),0)</f>
        <v>0.220338983050847</v>
      </c>
      <c r="L66" s="31" t="n">
        <f aca="false">IFERROR(SUMPRODUCT((MONTH(DATEVALUE(CALCULATIONS!E6:E5005))=11)*(CALCULATIONS!G6:G5005=A66)*(CALCULATIONS!J6:J5005="Yes"))/SUMPRODUCT((MONTH(DATEVALUE(CALCULATIONS!E6:E5005))=11)*(CALCULATIONS!G6:G5005=A66)*1),0)</f>
        <v>0.196969696969697</v>
      </c>
      <c r="M66" s="31" t="n">
        <f aca="false">IFERROR(SUMPRODUCT((MONTH(DATEVALUE(CALCULATIONS!E6:E5005))=12)*(CALCULATIONS!G6:G5005=A66)*(CALCULATIONS!J6:J5005="Yes"))/SUMPRODUCT((MONTH(DATEVALUE(CALCULATIONS!E6:E5005))=12)*(CALCULATIONS!G6:G5005=A66)*1),0)</f>
        <v>0.205128205128205</v>
      </c>
      <c r="N66" s="32" t="n">
        <f aca="false">AVERAGE(B66:M66)</f>
        <v>0.182663444090195</v>
      </c>
      <c r="O66" s="19" t="str">
        <f aca="false">IF(AVERAGE(J66:M66)&gt;AVERAGE(B66:D66),"⬆ RISING","⬇ STABLE")</f>
        <v>⬇ STABLE</v>
      </c>
    </row>
    <row r="67" customFormat="false" ht="15" hidden="false" customHeight="false" outlineLevel="0" collapsed="false">
      <c r="A67" s="25" t="s">
        <v>74</v>
      </c>
      <c r="B67" s="31" t="n">
        <f aca="false">IFERROR(SUMPRODUCT((MONTH(DATEVALUE(CALCULATIONS!E6:E5005))=1)*(CALCULATIONS!G6:G5005=A67)*(CALCULATIONS!J6:J5005="Yes"))/SUMPRODUCT((MONTH(DATEVALUE(CALCULATIONS!E6:E5005))=1)*(CALCULATIONS!G6:G5005=A67)*1),0)</f>
        <v>0.0857142857142857</v>
      </c>
      <c r="C67" s="31" t="n">
        <f aca="false">IFERROR(SUMPRODUCT((MONTH(DATEVALUE(CALCULATIONS!E6:E5005))=2)*(CALCULATIONS!G6:G5005=A67)*(CALCULATIONS!J6:J5005="Yes"))/SUMPRODUCT((MONTH(DATEVALUE(CALCULATIONS!E6:E5005))=2)*(CALCULATIONS!G6:G5005=A67)*1),0)</f>
        <v>0.245283018867925</v>
      </c>
      <c r="D67" s="31" t="n">
        <f aca="false">IFERROR(SUMPRODUCT((MONTH(DATEVALUE(CALCULATIONS!E6:E5005))=3)*(CALCULATIONS!G6:G5005=A67)*(CALCULATIONS!J6:J5005="Yes"))/SUMPRODUCT((MONTH(DATEVALUE(CALCULATIONS!E6:E5005))=3)*(CALCULATIONS!G6:G5005=A67)*1),0)</f>
        <v>0.225</v>
      </c>
      <c r="E67" s="31" t="n">
        <f aca="false">IFERROR(SUMPRODUCT((MONTH(DATEVALUE(CALCULATIONS!E6:E5005))=4)*(CALCULATIONS!G6:G5005=A67)*(CALCULATIONS!J6:J5005="Yes"))/SUMPRODUCT((MONTH(DATEVALUE(CALCULATIONS!E6:E5005))=4)*(CALCULATIONS!G6:G5005=A67)*1),0)</f>
        <v>0.195652173913044</v>
      </c>
      <c r="F67" s="31" t="n">
        <f aca="false">IFERROR(SUMPRODUCT((MONTH(DATEVALUE(CALCULATIONS!E6:E5005))=5)*(CALCULATIONS!G6:G5005=A67)*(CALCULATIONS!J6:J5005="Yes"))/SUMPRODUCT((MONTH(DATEVALUE(CALCULATIONS!E6:E5005))=5)*(CALCULATIONS!G6:G5005=A67)*1),0)</f>
        <v>0.177777777777778</v>
      </c>
      <c r="G67" s="31" t="n">
        <f aca="false">IFERROR(SUMPRODUCT((MONTH(DATEVALUE(CALCULATIONS!E6:E5005))=6)*(CALCULATIONS!G6:G5005=A67)*(CALCULATIONS!J6:J5005="Yes"))/SUMPRODUCT((MONTH(DATEVALUE(CALCULATIONS!E6:E5005))=6)*(CALCULATIONS!G6:G5005=A67)*1),0)</f>
        <v>0.206896551724138</v>
      </c>
      <c r="H67" s="31" t="n">
        <f aca="false">IFERROR(SUMPRODUCT((MONTH(DATEVALUE(CALCULATIONS!E6:E5005))=7)*(CALCULATIONS!G6:G5005=A67)*(CALCULATIONS!J6:J5005="Yes"))/SUMPRODUCT((MONTH(DATEVALUE(CALCULATIONS!E6:E5005))=7)*(CALCULATIONS!G6:G5005=A67)*1),0)</f>
        <v>0.232142857142857</v>
      </c>
      <c r="I67" s="31" t="n">
        <f aca="false">IFERROR(SUMPRODUCT((MONTH(DATEVALUE(CALCULATIONS!E6:E5005))=8)*(CALCULATIONS!G6:G5005=A67)*(CALCULATIONS!J6:J5005="Yes"))/SUMPRODUCT((MONTH(DATEVALUE(CALCULATIONS!E6:E5005))=8)*(CALCULATIONS!G6:G5005=A67)*1),0)</f>
        <v>0.159090909090909</v>
      </c>
      <c r="J67" s="31" t="n">
        <f aca="false">IFERROR(SUMPRODUCT((MONTH(DATEVALUE(CALCULATIONS!E6:E5005))=9)*(CALCULATIONS!G6:G5005=A67)*(CALCULATIONS!J6:J5005="Yes"))/SUMPRODUCT((MONTH(DATEVALUE(CALCULATIONS!E6:E5005))=9)*(CALCULATIONS!G6:G5005=A67)*1),0)</f>
        <v>0.222222222222222</v>
      </c>
      <c r="K67" s="31" t="n">
        <f aca="false">IFERROR(SUMPRODUCT((MONTH(DATEVALUE(CALCULATIONS!E6:E5005))=10)*(CALCULATIONS!G6:G5005=A67)*(CALCULATIONS!J6:J5005="Yes"))/SUMPRODUCT((MONTH(DATEVALUE(CALCULATIONS!E6:E5005))=10)*(CALCULATIONS!G6:G5005=A67)*1),0)</f>
        <v>0.274509803921569</v>
      </c>
      <c r="L67" s="31" t="n">
        <f aca="false">IFERROR(SUMPRODUCT((MONTH(DATEVALUE(CALCULATIONS!E6:E5005))=11)*(CALCULATIONS!G6:G5005=A67)*(CALCULATIONS!J6:J5005="Yes"))/SUMPRODUCT((MONTH(DATEVALUE(CALCULATIONS!E6:E5005))=11)*(CALCULATIONS!G6:G5005=A67)*1),0)</f>
        <v>0.210526315789474</v>
      </c>
      <c r="M67" s="31" t="n">
        <f aca="false">IFERROR(SUMPRODUCT((MONTH(DATEVALUE(CALCULATIONS!E6:E5005))=12)*(CALCULATIONS!G6:G5005=A67)*(CALCULATIONS!J6:J5005="Yes"))/SUMPRODUCT((MONTH(DATEVALUE(CALCULATIONS!E6:E5005))=12)*(CALCULATIONS!G6:G5005=A67)*1),0)</f>
        <v>0.186046511627907</v>
      </c>
      <c r="N67" s="32" t="n">
        <f aca="false">AVERAGE(B67:M67)</f>
        <v>0.201738535649342</v>
      </c>
      <c r="O67" s="19" t="str">
        <f aca="false">IF(AVERAGE(J67:M67)&gt;AVERAGE(B67:D67),"⬆ RISING","⬇ STABLE")</f>
        <v>⬆ RISING</v>
      </c>
    </row>
    <row r="68" customFormat="false" ht="15" hidden="false" customHeight="false" outlineLevel="0" collapsed="false">
      <c r="A68" s="25" t="s">
        <v>138</v>
      </c>
      <c r="B68" s="31" t="n">
        <f aca="false">IFERROR(SUMPRODUCT((MONTH(DATEVALUE(CALCULATIONS!E6:E5005))=1)*(CALCULATIONS!G6:G5005=A68)*(CALCULATIONS!J6:J5005="Yes"))/SUMPRODUCT((MONTH(DATEVALUE(CALCULATIONS!E6:E5005))=1)*(CALCULATIONS!G6:G5005=A68)*1),0)</f>
        <v>0.276595744680851</v>
      </c>
      <c r="C68" s="31" t="n">
        <f aca="false">IFERROR(SUMPRODUCT((MONTH(DATEVALUE(CALCULATIONS!E6:E5005))=2)*(CALCULATIONS!G6:G5005=A68)*(CALCULATIONS!J6:J5005="Yes"))/SUMPRODUCT((MONTH(DATEVALUE(CALCULATIONS!E6:E5005))=2)*(CALCULATIONS!G6:G5005=A68)*1),0)</f>
        <v>0.0434782608695652</v>
      </c>
      <c r="D68" s="31" t="n">
        <f aca="false">IFERROR(SUMPRODUCT((MONTH(DATEVALUE(CALCULATIONS!E6:E5005))=3)*(CALCULATIONS!G6:G5005=A68)*(CALCULATIONS!J6:J5005="Yes"))/SUMPRODUCT((MONTH(DATEVALUE(CALCULATIONS!E6:E5005))=3)*(CALCULATIONS!G6:G5005=A68)*1),0)</f>
        <v>0.155172413793103</v>
      </c>
      <c r="E68" s="31" t="n">
        <f aca="false">IFERROR(SUMPRODUCT((MONTH(DATEVALUE(CALCULATIONS!E6:E5005))=4)*(CALCULATIONS!G6:G5005=A68)*(CALCULATIONS!J6:J5005="Yes"))/SUMPRODUCT((MONTH(DATEVALUE(CALCULATIONS!E6:E5005))=4)*(CALCULATIONS!G6:G5005=A68)*1),0)</f>
        <v>0.3</v>
      </c>
      <c r="F68" s="31" t="n">
        <f aca="false">IFERROR(SUMPRODUCT((MONTH(DATEVALUE(CALCULATIONS!E6:E5005))=5)*(CALCULATIONS!G6:G5005=A68)*(CALCULATIONS!J6:J5005="Yes"))/SUMPRODUCT((MONTH(DATEVALUE(CALCULATIONS!E6:E5005))=5)*(CALCULATIONS!G6:G5005=A68)*1),0)</f>
        <v>0.148148148148148</v>
      </c>
      <c r="G68" s="31" t="n">
        <f aca="false">IFERROR(SUMPRODUCT((MONTH(DATEVALUE(CALCULATIONS!E6:E5005))=6)*(CALCULATIONS!G6:G5005=A68)*(CALCULATIONS!J6:J5005="Yes"))/SUMPRODUCT((MONTH(DATEVALUE(CALCULATIONS!E6:E5005))=6)*(CALCULATIONS!G6:G5005=A68)*1),0)</f>
        <v>0.236842105263158</v>
      </c>
      <c r="H68" s="31" t="n">
        <f aca="false">IFERROR(SUMPRODUCT((MONTH(DATEVALUE(CALCULATIONS!E6:E5005))=7)*(CALCULATIONS!G6:G5005=A68)*(CALCULATIONS!J6:J5005="Yes"))/SUMPRODUCT((MONTH(DATEVALUE(CALCULATIONS!E6:E5005))=7)*(CALCULATIONS!G6:G5005=A68)*1),0)</f>
        <v>0.142857142857143</v>
      </c>
      <c r="I68" s="31" t="n">
        <f aca="false">IFERROR(SUMPRODUCT((MONTH(DATEVALUE(CALCULATIONS!E6:E5005))=8)*(CALCULATIONS!G6:G5005=A68)*(CALCULATIONS!J6:J5005="Yes"))/SUMPRODUCT((MONTH(DATEVALUE(CALCULATIONS!E6:E5005))=8)*(CALCULATIONS!G6:G5005=A68)*1),0)</f>
        <v>0.122448979591837</v>
      </c>
      <c r="J68" s="31" t="n">
        <f aca="false">IFERROR(SUMPRODUCT((MONTH(DATEVALUE(CALCULATIONS!E6:E5005))=9)*(CALCULATIONS!G6:G5005=A68)*(CALCULATIONS!J6:J5005="Yes"))/SUMPRODUCT((MONTH(DATEVALUE(CALCULATIONS!E6:E5005))=9)*(CALCULATIONS!G6:G5005=A68)*1),0)</f>
        <v>0.183673469387755</v>
      </c>
      <c r="K68" s="31" t="n">
        <f aca="false">IFERROR(SUMPRODUCT((MONTH(DATEVALUE(CALCULATIONS!E6:E5005))=10)*(CALCULATIONS!G6:G5005=A68)*(CALCULATIONS!J6:J5005="Yes"))/SUMPRODUCT((MONTH(DATEVALUE(CALCULATIONS!E6:E5005))=10)*(CALCULATIONS!G6:G5005=A68)*1),0)</f>
        <v>0.146341463414634</v>
      </c>
      <c r="L68" s="31" t="n">
        <f aca="false">IFERROR(SUMPRODUCT((MONTH(DATEVALUE(CALCULATIONS!E6:E5005))=11)*(CALCULATIONS!G6:G5005=A68)*(CALCULATIONS!J6:J5005="Yes"))/SUMPRODUCT((MONTH(DATEVALUE(CALCULATIONS!E6:E5005))=11)*(CALCULATIONS!G6:G5005=A68)*1),0)</f>
        <v>0.0697674418604651</v>
      </c>
      <c r="M68" s="31" t="n">
        <f aca="false">IFERROR(SUMPRODUCT((MONTH(DATEVALUE(CALCULATIONS!E6:E5005))=12)*(CALCULATIONS!G6:G5005=A68)*(CALCULATIONS!J6:J5005="Yes"))/SUMPRODUCT((MONTH(DATEVALUE(CALCULATIONS!E6:E5005))=12)*(CALCULATIONS!G6:G5005=A68)*1),0)</f>
        <v>0.183673469387755</v>
      </c>
      <c r="N68" s="32" t="n">
        <f aca="false">AVERAGE(B68:M68)</f>
        <v>0.167416553271201</v>
      </c>
      <c r="O68" s="19" t="str">
        <f aca="false">IF(AVERAGE(J68:M68)&gt;AVERAGE(B68:D68),"⬆ RISING","⬇ STABLE")</f>
        <v>⬇ STABLE</v>
      </c>
    </row>
    <row r="71" customFormat="false" ht="15" hidden="false" customHeight="false" outlineLevel="0" collapsed="false">
      <c r="A71" s="33" t="s">
        <v>9305</v>
      </c>
      <c r="B71" s="33"/>
      <c r="C71" s="33"/>
      <c r="D71" s="33"/>
    </row>
    <row r="72" customFormat="false" ht="15" hidden="false" customHeight="false" outlineLevel="0" collapsed="false">
      <c r="A72" s="34" t="s">
        <v>9306</v>
      </c>
      <c r="B72" s="34" t="s">
        <v>9307</v>
      </c>
      <c r="C72" s="34"/>
      <c r="D72" s="34"/>
    </row>
    <row r="73" customFormat="false" ht="15" hidden="false" customHeight="false" outlineLevel="0" collapsed="false">
      <c r="A73" s="25" t="s">
        <v>9308</v>
      </c>
      <c r="B73" s="35" t="n">
        <f aca="false">SUMPRODUCT((CALCULATIONS!K6:K5005&gt;10)*(CALCULATIONS!O6:O5005&lt;0)*1)</f>
        <v>29</v>
      </c>
    </row>
    <row r="74" customFormat="false" ht="15" hidden="false" customHeight="false" outlineLevel="0" collapsed="false">
      <c r="A74" s="25" t="s">
        <v>9309</v>
      </c>
      <c r="B74" s="35" t="n">
        <f aca="false">IFERROR(B73/5000,0)</f>
        <v>0.0058</v>
      </c>
    </row>
    <row r="75" customFormat="false" ht="15" hidden="false" customHeight="false" outlineLevel="0" collapsed="false">
      <c r="A75" s="25" t="s">
        <v>9310</v>
      </c>
      <c r="B75" s="36" t="n">
        <f aca="false">SUMPRODUCT((CALCULATIONS!K6:K5005&gt;10)*(CALCULATIONS!O6:O5005&lt;0)*(CALCULATIONS!O6:O5005))</f>
        <v>-13230.2545</v>
      </c>
    </row>
  </sheetData>
  <mergeCells count="5">
    <mergeCell ref="A1:F1"/>
    <mergeCell ref="A17:D17"/>
    <mergeCell ref="A27:F27"/>
    <mergeCell ref="A61:N61"/>
    <mergeCell ref="A71:D71"/>
  </mergeCells>
  <conditionalFormatting sqref="D19:D24">
    <cfRule type="colorScale" priority="2">
      <colorScale>
        <cfvo type="num" val="0"/>
        <cfvo type="percentile" val="50"/>
        <cfvo type="num" val="0.4"/>
        <color rgb="FF63BE7B"/>
        <color rgb="FFFFEB84"/>
        <color rgb="FFF8696B"/>
      </colorScale>
    </cfRule>
  </conditionalFormatting>
  <conditionalFormatting sqref="B63:M68">
    <cfRule type="colorScale" priority="3">
      <colorScale>
        <cfvo type="num" val="0"/>
        <cfvo type="percentile" val="50"/>
        <cfvo type="num" val="0.4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36" hidden="false" customHeight="true" outlineLevel="0" collapsed="false">
      <c r="A1" s="37" t="s">
        <v>9311</v>
      </c>
      <c r="B1" s="37"/>
      <c r="C1" s="37"/>
      <c r="D1" s="37"/>
      <c r="E1" s="37"/>
      <c r="F1" s="37"/>
      <c r="G1" s="37"/>
      <c r="H1" s="37"/>
      <c r="I1" s="37"/>
    </row>
    <row r="2" customFormat="false" ht="27.75" hidden="false" customHeight="true" outlineLevel="0" collapsed="false">
      <c r="A2" s="38" t="s">
        <v>0</v>
      </c>
      <c r="B2" s="38" t="s">
        <v>9297</v>
      </c>
      <c r="C2" s="38" t="s">
        <v>6</v>
      </c>
      <c r="D2" s="38" t="s">
        <v>4</v>
      </c>
      <c r="E2" s="38" t="s">
        <v>5</v>
      </c>
      <c r="F2" s="38" t="s">
        <v>9270</v>
      </c>
      <c r="G2" s="38" t="s">
        <v>9268</v>
      </c>
      <c r="H2" s="38" t="s">
        <v>9269</v>
      </c>
      <c r="I2" s="38" t="s">
        <v>9312</v>
      </c>
    </row>
    <row r="3" customFormat="false" ht="15" hidden="false" customHeight="false" outlineLevel="0" collapsed="false">
      <c r="A3" s="39" t="s">
        <v>9313</v>
      </c>
      <c r="B3" s="39"/>
      <c r="C3" s="39"/>
      <c r="D3" s="39"/>
      <c r="E3" s="39"/>
      <c r="F3" s="39"/>
      <c r="G3" s="39"/>
      <c r="H3" s="39"/>
      <c r="I3" s="39"/>
    </row>
    <row r="5" customFormat="false" ht="49.5" hidden="false" customHeight="true" outlineLevel="0" collapsed="false">
      <c r="A5" s="40" t="s">
        <v>9314</v>
      </c>
      <c r="B5" s="40"/>
      <c r="C5" s="40"/>
      <c r="D5" s="40"/>
      <c r="E5" s="40"/>
      <c r="F5" s="40"/>
      <c r="G5" s="40"/>
      <c r="H5" s="40"/>
      <c r="I5" s="40"/>
    </row>
  </sheetData>
  <mergeCells count="3">
    <mergeCell ref="A1:I1"/>
    <mergeCell ref="A3:I3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Z7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0" width="10"/>
  </cols>
  <sheetData>
    <row r="1" customFormat="false" ht="49.5" hidden="false" customHeight="true" outlineLevel="0" collapsed="false">
      <c r="A1" s="41" t="s">
        <v>9315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customFormat="false" ht="9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customFormat="false" ht="9.75" hidden="false" customHeight="true" outlineLevel="0" collapsed="false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customFormat="false" ht="18" hidden="false" customHeight="true" outlineLevel="0" collapsed="false"/>
    <row r="5" customFormat="false" ht="21.75" hidden="false" customHeight="true" outlineLevel="0" collapsed="false">
      <c r="A5" s="42" t="s">
        <v>9316</v>
      </c>
      <c r="B5" s="42"/>
      <c r="C5" s="42"/>
      <c r="D5" s="42"/>
      <c r="E5" s="42"/>
      <c r="G5" s="43" t="s">
        <v>9317</v>
      </c>
      <c r="H5" s="43"/>
      <c r="I5" s="43"/>
      <c r="J5" s="43"/>
      <c r="K5" s="43"/>
      <c r="M5" s="42" t="s">
        <v>9318</v>
      </c>
      <c r="N5" s="42"/>
      <c r="O5" s="42"/>
      <c r="P5" s="42"/>
      <c r="Q5" s="42"/>
      <c r="S5" s="44" t="s">
        <v>9319</v>
      </c>
      <c r="T5" s="44"/>
      <c r="U5" s="44"/>
      <c r="V5" s="44"/>
      <c r="W5" s="44"/>
    </row>
    <row r="6" customFormat="false" ht="33.75" hidden="false" customHeight="true" outlineLevel="0" collapsed="false">
      <c r="A6" s="45" t="n">
        <f aca="false">COUNTA(CALCULATIONS!A6:A5005)</f>
        <v>5000</v>
      </c>
      <c r="B6" s="45"/>
      <c r="C6" s="45"/>
      <c r="D6" s="45"/>
      <c r="E6" s="45"/>
      <c r="G6" s="46" t="n">
        <f aca="false">SUM(CALCULATIONS!L6:L5005)</f>
        <v>32538690.32</v>
      </c>
      <c r="H6" s="46"/>
      <c r="I6" s="46"/>
      <c r="J6" s="46"/>
      <c r="K6" s="46"/>
      <c r="M6" s="45" t="n">
        <f aca="false">SUM(CALCULATIONS!O6:O5005)</f>
        <v>8156967.602</v>
      </c>
      <c r="N6" s="45"/>
      <c r="O6" s="45"/>
      <c r="P6" s="45"/>
      <c r="Q6" s="45"/>
      <c r="S6" s="47" t="n">
        <f aca="false">COUNTIF(CALCULATIONS!J6:J5005,"Yes")/5000</f>
        <v>0.1812</v>
      </c>
      <c r="T6" s="47"/>
      <c r="U6" s="47"/>
      <c r="V6" s="47"/>
      <c r="W6" s="47"/>
    </row>
    <row r="7" customFormat="false" ht="18" hidden="false" customHeight="true" outlineLevel="0" collapsed="false">
      <c r="A7" s="48"/>
      <c r="B7" s="48"/>
      <c r="C7" s="48"/>
      <c r="D7" s="48"/>
      <c r="E7" s="48"/>
      <c r="G7" s="49"/>
      <c r="H7" s="49"/>
      <c r="I7" s="49"/>
      <c r="J7" s="49"/>
      <c r="K7" s="49"/>
      <c r="M7" s="48"/>
      <c r="N7" s="48"/>
      <c r="O7" s="48"/>
      <c r="P7" s="48"/>
      <c r="Q7" s="48"/>
      <c r="S7" s="50"/>
      <c r="T7" s="50"/>
      <c r="U7" s="50"/>
      <c r="V7" s="50"/>
      <c r="W7" s="50"/>
    </row>
    <row r="8" customFormat="false" ht="18" hidden="false" customHeight="true" outlineLevel="0" collapsed="false"/>
    <row r="9" customFormat="false" ht="18" hidden="false" customHeight="true" outlineLevel="0" collapsed="false"/>
    <row r="10" customFormat="false" ht="24" hidden="false" customHeight="true" outlineLevel="0" collapsed="false">
      <c r="A10" s="51" t="s">
        <v>9320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</row>
    <row r="11" customFormat="false" ht="19.5" hidden="false" customHeight="true" outlineLevel="0" collapsed="false">
      <c r="A11" s="52" t="s">
        <v>9277</v>
      </c>
      <c r="B11" s="52" t="s">
        <v>9321</v>
      </c>
      <c r="C11" s="52" t="s">
        <v>9322</v>
      </c>
      <c r="D11" s="52" t="s">
        <v>9323</v>
      </c>
      <c r="E11" s="52" t="s">
        <v>9279</v>
      </c>
    </row>
    <row r="12" customFormat="false" ht="18" hidden="false" customHeight="true" outlineLevel="0" collapsed="false">
      <c r="A12" s="53" t="s">
        <v>9280</v>
      </c>
      <c r="B12" s="54" t="n">
        <f aca="false">PIVOT_DATA!C3</f>
        <v>262566.4175</v>
      </c>
      <c r="C12" s="54" t="n">
        <f aca="false">PIVOT_DATA!D3</f>
        <v>272034.5435</v>
      </c>
      <c r="D12" s="54" t="n">
        <f aca="false">PIVOT_DATA!E3</f>
        <v>133339.688</v>
      </c>
      <c r="E12" s="55" t="n">
        <f aca="false">PIVOT_DATA!F3</f>
        <v>667940.649</v>
      </c>
    </row>
    <row r="13" customFormat="false" ht="18" hidden="false" customHeight="true" outlineLevel="0" collapsed="false">
      <c r="A13" s="56" t="s">
        <v>9281</v>
      </c>
      <c r="B13" s="57" t="n">
        <f aca="false">PIVOT_DATA!C4</f>
        <v>284157.4625</v>
      </c>
      <c r="C13" s="57" t="n">
        <f aca="false">PIVOT_DATA!D4</f>
        <v>280479.805</v>
      </c>
      <c r="D13" s="57" t="n">
        <f aca="false">PIVOT_DATA!E4</f>
        <v>122271.7865</v>
      </c>
      <c r="E13" s="58" t="n">
        <f aca="false">PIVOT_DATA!F4</f>
        <v>686909.054</v>
      </c>
    </row>
    <row r="14" customFormat="false" ht="18" hidden="false" customHeight="true" outlineLevel="0" collapsed="false">
      <c r="A14" s="53" t="s">
        <v>9282</v>
      </c>
      <c r="B14" s="54" t="n">
        <f aca="false">PIVOT_DATA!C5</f>
        <v>286144.5755</v>
      </c>
      <c r="C14" s="54" t="n">
        <f aca="false">PIVOT_DATA!D5</f>
        <v>281468.46</v>
      </c>
      <c r="D14" s="54" t="n">
        <f aca="false">PIVOT_DATA!E5</f>
        <v>151507.7715</v>
      </c>
      <c r="E14" s="55" t="n">
        <f aca="false">PIVOT_DATA!F5</f>
        <v>719120.807</v>
      </c>
    </row>
    <row r="15" customFormat="false" ht="18" hidden="false" customHeight="true" outlineLevel="0" collapsed="false">
      <c r="A15" s="56" t="s">
        <v>9283</v>
      </c>
      <c r="B15" s="57" t="n">
        <f aca="false">PIVOT_DATA!C6</f>
        <v>235373.2685</v>
      </c>
      <c r="C15" s="57" t="n">
        <f aca="false">PIVOT_DATA!D6</f>
        <v>249010.2835</v>
      </c>
      <c r="D15" s="57" t="n">
        <f aca="false">PIVOT_DATA!E6</f>
        <v>101519.9395</v>
      </c>
      <c r="E15" s="58" t="n">
        <f aca="false">PIVOT_DATA!F6</f>
        <v>585903.4915</v>
      </c>
    </row>
    <row r="16" customFormat="false" ht="18" hidden="false" customHeight="true" outlineLevel="0" collapsed="false">
      <c r="A16" s="53" t="s">
        <v>9284</v>
      </c>
      <c r="B16" s="54" t="n">
        <f aca="false">PIVOT_DATA!C7</f>
        <v>260362.1805</v>
      </c>
      <c r="C16" s="54" t="n">
        <f aca="false">PIVOT_DATA!D7</f>
        <v>285885.118</v>
      </c>
      <c r="D16" s="54" t="n">
        <f aca="false">PIVOT_DATA!E7</f>
        <v>164473.712</v>
      </c>
      <c r="E16" s="55" t="n">
        <f aca="false">PIVOT_DATA!F7</f>
        <v>710721.0105</v>
      </c>
    </row>
    <row r="17" customFormat="false" ht="18" hidden="false" customHeight="true" outlineLevel="0" collapsed="false">
      <c r="A17" s="56" t="s">
        <v>9285</v>
      </c>
      <c r="B17" s="57" t="n">
        <f aca="false">PIVOT_DATA!C8</f>
        <v>261906.9195</v>
      </c>
      <c r="C17" s="57" t="n">
        <f aca="false">PIVOT_DATA!D8</f>
        <v>283600.7515</v>
      </c>
      <c r="D17" s="57" t="n">
        <f aca="false">PIVOT_DATA!E8</f>
        <v>129274.4135</v>
      </c>
      <c r="E17" s="58" t="n">
        <f aca="false">PIVOT_DATA!F8</f>
        <v>674782.0845</v>
      </c>
    </row>
    <row r="18" customFormat="false" ht="18" hidden="false" customHeight="true" outlineLevel="0" collapsed="false">
      <c r="A18" s="53" t="s">
        <v>9286</v>
      </c>
      <c r="B18" s="54" t="n">
        <f aca="false">PIVOT_DATA!C9</f>
        <v>325340.8955</v>
      </c>
      <c r="C18" s="54" t="n">
        <f aca="false">PIVOT_DATA!D9</f>
        <v>290574.2375</v>
      </c>
      <c r="D18" s="54" t="n">
        <f aca="false">PIVOT_DATA!E9</f>
        <v>171872.7145</v>
      </c>
      <c r="E18" s="55" t="n">
        <f aca="false">PIVOT_DATA!F9</f>
        <v>787787.8475</v>
      </c>
    </row>
    <row r="19" customFormat="false" ht="18" hidden="false" customHeight="true" outlineLevel="0" collapsed="false">
      <c r="A19" s="56" t="s">
        <v>9287</v>
      </c>
      <c r="B19" s="57" t="n">
        <f aca="false">PIVOT_DATA!C10</f>
        <v>295694.591</v>
      </c>
      <c r="C19" s="57" t="n">
        <f aca="false">PIVOT_DATA!D10</f>
        <v>295161.986</v>
      </c>
      <c r="D19" s="57" t="n">
        <f aca="false">PIVOT_DATA!E10</f>
        <v>119492.5835</v>
      </c>
      <c r="E19" s="58" t="n">
        <f aca="false">PIVOT_DATA!F10</f>
        <v>710349.1605</v>
      </c>
    </row>
    <row r="20" customFormat="false" ht="18" hidden="false" customHeight="true" outlineLevel="0" collapsed="false">
      <c r="A20" s="53" t="s">
        <v>9288</v>
      </c>
      <c r="B20" s="54" t="n">
        <f aca="false">PIVOT_DATA!C11</f>
        <v>239569.306</v>
      </c>
      <c r="C20" s="54" t="n">
        <f aca="false">PIVOT_DATA!D11</f>
        <v>240357.1025</v>
      </c>
      <c r="D20" s="54" t="n">
        <f aca="false">PIVOT_DATA!E11</f>
        <v>102776.7385</v>
      </c>
      <c r="E20" s="55" t="n">
        <f aca="false">PIVOT_DATA!F11</f>
        <v>582703.147</v>
      </c>
    </row>
    <row r="21" customFormat="false" ht="18" hidden="false" customHeight="true" outlineLevel="0" collapsed="false">
      <c r="A21" s="56" t="s">
        <v>9289</v>
      </c>
      <c r="B21" s="57" t="n">
        <f aca="false">PIVOT_DATA!C12</f>
        <v>271677.4535</v>
      </c>
      <c r="C21" s="57" t="n">
        <f aca="false">PIVOT_DATA!D12</f>
        <v>268970.4515</v>
      </c>
      <c r="D21" s="57" t="n">
        <f aca="false">PIVOT_DATA!E12</f>
        <v>145439.706</v>
      </c>
      <c r="E21" s="58" t="n">
        <f aca="false">PIVOT_DATA!F12</f>
        <v>686087.611</v>
      </c>
    </row>
    <row r="22" customFormat="false" ht="18" hidden="false" customHeight="true" outlineLevel="0" collapsed="false">
      <c r="A22" s="53" t="s">
        <v>9290</v>
      </c>
      <c r="B22" s="54" t="n">
        <f aca="false">PIVOT_DATA!C13</f>
        <v>268655.881</v>
      </c>
      <c r="C22" s="54" t="n">
        <f aca="false">PIVOT_DATA!D13</f>
        <v>225320.566</v>
      </c>
      <c r="D22" s="54" t="n">
        <f aca="false">PIVOT_DATA!E13</f>
        <v>100001.981</v>
      </c>
      <c r="E22" s="55" t="n">
        <f aca="false">PIVOT_DATA!F13</f>
        <v>593978.428</v>
      </c>
    </row>
    <row r="23" customFormat="false" ht="18" hidden="false" customHeight="true" outlineLevel="0" collapsed="false">
      <c r="A23" s="56" t="s">
        <v>9291</v>
      </c>
      <c r="B23" s="57" t="n">
        <f aca="false">PIVOT_DATA!C14</f>
        <v>293079.3755</v>
      </c>
      <c r="C23" s="57" t="n">
        <f aca="false">PIVOT_DATA!D14</f>
        <v>279173.4855</v>
      </c>
      <c r="D23" s="57" t="n">
        <f aca="false">PIVOT_DATA!E14</f>
        <v>178431.4505</v>
      </c>
      <c r="E23" s="58" t="n">
        <f aca="false">PIVOT_DATA!F14</f>
        <v>750684.3115</v>
      </c>
    </row>
    <row r="24" customFormat="false" ht="18" hidden="false" customHeight="true" outlineLevel="0" collapsed="false"/>
    <row r="25" customFormat="false" ht="24" hidden="false" customHeight="true" outlineLevel="0" collapsed="false">
      <c r="A25" s="59" t="s">
        <v>9324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</row>
    <row r="26" customFormat="false" ht="19.5" hidden="false" customHeight="true" outlineLevel="0" collapsed="false">
      <c r="A26" s="60" t="s">
        <v>6</v>
      </c>
      <c r="B26" s="60" t="s">
        <v>9325</v>
      </c>
      <c r="C26" s="60" t="s">
        <v>9294</v>
      </c>
      <c r="D26" s="60" t="s">
        <v>9295</v>
      </c>
      <c r="E26" s="60" t="s">
        <v>9304</v>
      </c>
    </row>
    <row r="27" customFormat="false" ht="18" hidden="false" customHeight="true" outlineLevel="0" collapsed="false">
      <c r="A27" s="61" t="str">
        <f aca="false">PIVOT_DATA!A19</f>
        <v>Bagmati</v>
      </c>
      <c r="B27" s="54" t="n">
        <f aca="false">PIVOT_DATA!B19</f>
        <v>1477</v>
      </c>
      <c r="C27" s="54" t="n">
        <f aca="false">PIVOT_DATA!C19</f>
        <v>264</v>
      </c>
      <c r="D27" s="62" t="n">
        <f aca="false">PIVOT_DATA!D19</f>
        <v>0.178740690589032</v>
      </c>
      <c r="E27" s="53" t="str">
        <f aca="false">PIVOT_DATA!O63</f>
        <v>⬆ RISING</v>
      </c>
    </row>
    <row r="28" customFormat="false" ht="18" hidden="false" customHeight="true" outlineLevel="0" collapsed="false">
      <c r="A28" s="61" t="str">
        <f aca="false">PIVOT_DATA!A20</f>
        <v>Madhesh</v>
      </c>
      <c r="B28" s="54" t="n">
        <f aca="false">PIVOT_DATA!B20</f>
        <v>990</v>
      </c>
      <c r="C28" s="54" t="n">
        <f aca="false">PIVOT_DATA!C20</f>
        <v>165</v>
      </c>
      <c r="D28" s="62" t="n">
        <f aca="false">PIVOT_DATA!D20</f>
        <v>0.166666666666667</v>
      </c>
      <c r="E28" s="53" t="str">
        <f aca="false">PIVOT_DATA!O64</f>
        <v>⬇ STABLE</v>
      </c>
    </row>
    <row r="29" customFormat="false" ht="18" hidden="false" customHeight="true" outlineLevel="0" collapsed="false">
      <c r="A29" s="61" t="str">
        <f aca="false">PIVOT_DATA!A21</f>
        <v>Gandaki</v>
      </c>
      <c r="B29" s="54" t="n">
        <f aca="false">PIVOT_DATA!B21</f>
        <v>697</v>
      </c>
      <c r="C29" s="54" t="n">
        <f aca="false">PIVOT_DATA!C21</f>
        <v>136</v>
      </c>
      <c r="D29" s="62" t="n">
        <f aca="false">PIVOT_DATA!D21</f>
        <v>0.195121951219512</v>
      </c>
      <c r="E29" s="53" t="str">
        <f aca="false">PIVOT_DATA!O65</f>
        <v>⬇ STABLE</v>
      </c>
    </row>
    <row r="30" customFormat="false" ht="18" hidden="false" customHeight="true" outlineLevel="0" collapsed="false">
      <c r="A30" s="61" t="str">
        <f aca="false">PIVOT_DATA!A22</f>
        <v>Lumbini</v>
      </c>
      <c r="B30" s="54" t="n">
        <f aca="false">PIVOT_DATA!B22</f>
        <v>764</v>
      </c>
      <c r="C30" s="54" t="n">
        <f aca="false">PIVOT_DATA!C22</f>
        <v>143</v>
      </c>
      <c r="D30" s="62" t="n">
        <f aca="false">PIVOT_DATA!D22</f>
        <v>0.18717277486911</v>
      </c>
      <c r="E30" s="53" t="str">
        <f aca="false">PIVOT_DATA!O66</f>
        <v>⬇ STABLE</v>
      </c>
    </row>
    <row r="31" customFormat="false" ht="18" hidden="false" customHeight="true" outlineLevel="0" collapsed="false">
      <c r="A31" s="61" t="str">
        <f aca="false">PIVOT_DATA!A23</f>
        <v>Karnali</v>
      </c>
      <c r="B31" s="54" t="n">
        <f aca="false">PIVOT_DATA!B23</f>
        <v>516</v>
      </c>
      <c r="C31" s="54" t="n">
        <f aca="false">PIVOT_DATA!C23</f>
        <v>106</v>
      </c>
      <c r="D31" s="62" t="n">
        <f aca="false">PIVOT_DATA!D23</f>
        <v>0.205426356589147</v>
      </c>
      <c r="E31" s="53" t="str">
        <f aca="false">PIVOT_DATA!O67</f>
        <v>⬆ RISING</v>
      </c>
    </row>
    <row r="32" customFormat="false" ht="18" hidden="false" customHeight="true" outlineLevel="0" collapsed="false">
      <c r="A32" s="61" t="str">
        <f aca="false">PIVOT_DATA!A24</f>
        <v>Sudurpashchim</v>
      </c>
      <c r="B32" s="54" t="n">
        <f aca="false">PIVOT_DATA!B24</f>
        <v>556</v>
      </c>
      <c r="C32" s="54" t="n">
        <f aca="false">PIVOT_DATA!C24</f>
        <v>92</v>
      </c>
      <c r="D32" s="62" t="n">
        <f aca="false">PIVOT_DATA!D24</f>
        <v>0.165467625899281</v>
      </c>
      <c r="E32" s="53" t="str">
        <f aca="false">PIVOT_DATA!O68</f>
        <v>⬇ STABLE</v>
      </c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24" hidden="false" customHeight="true" outlineLevel="0" collapsed="false">
      <c r="A36" s="63" t="s">
        <v>9326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</row>
    <row r="37" customFormat="false" ht="19.5" hidden="false" customHeight="true" outlineLevel="0" collapsed="false">
      <c r="A37" s="64" t="s">
        <v>9327</v>
      </c>
      <c r="B37" s="64" t="s">
        <v>3</v>
      </c>
      <c r="C37" s="64" t="s">
        <v>9297</v>
      </c>
      <c r="D37" s="64" t="s">
        <v>9328</v>
      </c>
      <c r="E37" s="64" t="s">
        <v>9301</v>
      </c>
      <c r="F37" s="64" t="s">
        <v>9329</v>
      </c>
    </row>
    <row r="38" customFormat="false" ht="18" hidden="false" customHeight="true" outlineLevel="0" collapsed="false">
      <c r="A38" s="53" t="n">
        <v>1</v>
      </c>
      <c r="B38" s="65" t="str">
        <f aca="false">IFERROR(INDEX(PIVOT_DATA!A29:A58,MATCH(1,PIVOT_DATA!D29:D58,0)),"")</f>
        <v>WOM-SUIT-001</v>
      </c>
      <c r="C38" s="65" t="str">
        <f aca="false">IFERROR(INDEX(PIVOT_DATA!B29:B58,MATCH(1,PIVOT_DATA!D29:D58,0)),"")</f>
        <v>Women</v>
      </c>
      <c r="D38" s="66" t="n">
        <f aca="false">IFERROR(INDEX(PIVOT_DATA!C29:C58,MATCH(1,PIVOT_DATA!D29:D58,0)),0)</f>
        <v>1470074.165</v>
      </c>
      <c r="E38" s="67" t="n">
        <f aca="false">IFERROR(INDEX(PIVOT_DATA!F29:F58,MATCH(1,PIVOT_DATA!D29:D58,0)),0)</f>
        <v>0.0451792666066961</v>
      </c>
      <c r="F38" s="68" t="n">
        <v>0.8</v>
      </c>
    </row>
    <row r="39" customFormat="false" ht="18" hidden="false" customHeight="true" outlineLevel="0" collapsed="false">
      <c r="A39" s="53" t="n">
        <v>2</v>
      </c>
      <c r="B39" s="65" t="str">
        <f aca="false">IFERROR(INDEX(PIVOT_DATA!A29:A58,MATCH(2,PIVOT_DATA!D29:D58,0)),"")</f>
        <v>MEN-KURTA-001</v>
      </c>
      <c r="C39" s="65" t="str">
        <f aca="false">IFERROR(INDEX(PIVOT_DATA!B29:B58,MATCH(2,PIVOT_DATA!D29:D58,0)),"")</f>
        <v>Men</v>
      </c>
      <c r="D39" s="66" t="n">
        <f aca="false">IFERROR(INDEX(PIVOT_DATA!C29:C58,MATCH(2,PIVOT_DATA!D29:D58,0)),0)</f>
        <v>1466587.262</v>
      </c>
      <c r="E39" s="67" t="n">
        <f aca="false">IFERROR(INDEX(PIVOT_DATA!F29:F58,MATCH(2,PIVOT_DATA!D29:D58,0)),0)</f>
        <v>0.0902513714633122</v>
      </c>
      <c r="F39" s="68" t="n">
        <v>0.8</v>
      </c>
    </row>
    <row r="40" customFormat="false" ht="18" hidden="false" customHeight="true" outlineLevel="0" collapsed="false">
      <c r="A40" s="53" t="n">
        <v>3</v>
      </c>
      <c r="B40" s="65" t="str">
        <f aca="false">IFERROR(INDEX(PIVOT_DATA!A29:A58,MATCH(3,PIVOT_DATA!D29:D58,0)),"")</f>
        <v>WOM-SCARF-001</v>
      </c>
      <c r="C40" s="65" t="str">
        <f aca="false">IFERROR(INDEX(PIVOT_DATA!B29:B58,MATCH(3,PIVOT_DATA!D29:D58,0)),"")</f>
        <v>Women</v>
      </c>
      <c r="D40" s="66" t="n">
        <f aca="false">IFERROR(INDEX(PIVOT_DATA!C29:C58,MATCH(3,PIVOT_DATA!D29:D58,0)),0)</f>
        <v>1444653.7535</v>
      </c>
      <c r="E40" s="67" t="n">
        <f aca="false">IFERROR(INDEX(PIVOT_DATA!F29:F58,MATCH(3,PIVOT_DATA!D29:D58,0)),0)</f>
        <v>0.134649401601976</v>
      </c>
      <c r="F40" s="68" t="n">
        <v>0.8</v>
      </c>
    </row>
    <row r="41" customFormat="false" ht="18" hidden="false" customHeight="true" outlineLevel="0" collapsed="false">
      <c r="A41" s="53" t="n">
        <v>4</v>
      </c>
      <c r="B41" s="65" t="str">
        <f aca="false">IFERROR(INDEX(PIVOT_DATA!A29:A58,MATCH(4,PIVOT_DATA!D29:D58,0)),"")</f>
        <v>MEN-POLO-001</v>
      </c>
      <c r="C41" s="65" t="str">
        <f aca="false">IFERROR(INDEX(PIVOT_DATA!B29:B58,MATCH(4,PIVOT_DATA!D29:D58,0)),"")</f>
        <v>Men</v>
      </c>
      <c r="D41" s="66" t="n">
        <f aca="false">IFERROR(INDEX(PIVOT_DATA!C29:C58,MATCH(4,PIVOT_DATA!D29:D58,0)),0)</f>
        <v>1432652.94</v>
      </c>
      <c r="E41" s="67" t="n">
        <f aca="false">IFERROR(INDEX(PIVOT_DATA!F29:F58,MATCH(4,PIVOT_DATA!D29:D58,0)),0)</f>
        <v>0.178678615006408</v>
      </c>
      <c r="F41" s="68" t="n">
        <v>0.8</v>
      </c>
    </row>
    <row r="42" customFormat="false" ht="18" hidden="false" customHeight="true" outlineLevel="0" collapsed="false">
      <c r="A42" s="53" t="n">
        <v>5</v>
      </c>
      <c r="B42" s="65" t="str">
        <f aca="false">IFERROR(INDEX(PIVOT_DATA!A29:A58,MATCH(5,PIVOT_DATA!D29:D58,0)),"")</f>
        <v>WOM-DRESS-001</v>
      </c>
      <c r="C42" s="65" t="str">
        <f aca="false">IFERROR(INDEX(PIVOT_DATA!B29:B58,MATCH(5,PIVOT_DATA!D29:D58,0)),"")</f>
        <v>Women</v>
      </c>
      <c r="D42" s="66" t="n">
        <f aca="false">IFERROR(INDEX(PIVOT_DATA!C29:C58,MATCH(5,PIVOT_DATA!D29:D58,0)),0)</f>
        <v>1431852.005</v>
      </c>
      <c r="E42" s="67" t="n">
        <f aca="false">IFERROR(INDEX(PIVOT_DATA!F29:F58,MATCH(5,PIVOT_DATA!D29:D58,0)),0)</f>
        <v>0.222683213560268</v>
      </c>
      <c r="F42" s="68" t="n">
        <v>0.8</v>
      </c>
    </row>
    <row r="43" customFormat="false" ht="18" hidden="false" customHeight="true" outlineLevel="0" collapsed="false">
      <c r="A43" s="53" t="n">
        <v>6</v>
      </c>
      <c r="B43" s="65" t="str">
        <f aca="false">IFERROR(INDEX(PIVOT_DATA!A29:A58,MATCH(6,PIVOT_DATA!D29:D58,0)),"")</f>
        <v>WOM-BLOUSE-001</v>
      </c>
      <c r="C43" s="65" t="str">
        <f aca="false">IFERROR(INDEX(PIVOT_DATA!B29:B58,MATCH(6,PIVOT_DATA!D29:D58,0)),"")</f>
        <v>Women</v>
      </c>
      <c r="D43" s="66" t="n">
        <f aca="false">IFERROR(INDEX(PIVOT_DATA!C29:C58,MATCH(6,PIVOT_DATA!D29:D58,0)),0)</f>
        <v>1387426.609</v>
      </c>
      <c r="E43" s="67" t="n">
        <f aca="false">IFERROR(INDEX(PIVOT_DATA!F29:F58,MATCH(6,PIVOT_DATA!D29:D58,0)),0)</f>
        <v>0.265322502214957</v>
      </c>
      <c r="F43" s="68" t="n">
        <v>0.8</v>
      </c>
    </row>
    <row r="44" customFormat="false" ht="18" hidden="false" customHeight="true" outlineLevel="0" collapsed="false">
      <c r="A44" s="53" t="n">
        <v>7</v>
      </c>
      <c r="B44" s="65" t="str">
        <f aca="false">IFERROR(INDEX(PIVOT_DATA!A29:A58,MATCH(7,PIVOT_DATA!D29:D58,0)),"")</f>
        <v>MEN-CHINO-001</v>
      </c>
      <c r="C44" s="65" t="str">
        <f aca="false">IFERROR(INDEX(PIVOT_DATA!B29:B58,MATCH(7,PIVOT_DATA!D29:D58,0)),"")</f>
        <v>Men</v>
      </c>
      <c r="D44" s="66" t="n">
        <f aca="false">IFERROR(INDEX(PIVOT_DATA!C29:C58,MATCH(7,PIVOT_DATA!D29:D58,0)),0)</f>
        <v>1373951.5865</v>
      </c>
      <c r="E44" s="67" t="n">
        <f aca="false">IFERROR(INDEX(PIVOT_DATA!F29:F58,MATCH(7,PIVOT_DATA!D29:D58,0)),0)</f>
        <v>0.307547667794393</v>
      </c>
      <c r="F44" s="68" t="n">
        <v>0.8</v>
      </c>
    </row>
    <row r="45" customFormat="false" ht="18" hidden="false" customHeight="true" outlineLevel="0" collapsed="false">
      <c r="A45" s="53" t="n">
        <v>8</v>
      </c>
      <c r="B45" s="65" t="str">
        <f aca="false">IFERROR(INDEX(PIVOT_DATA!A29:A58,MATCH(8,PIVOT_DATA!D29:D58,0)),"")</f>
        <v>WOM-LEHENGA-001</v>
      </c>
      <c r="C45" s="65" t="str">
        <f aca="false">IFERROR(INDEX(PIVOT_DATA!B29:B58,MATCH(8,PIVOT_DATA!D29:D58,0)),"")</f>
        <v>Women</v>
      </c>
      <c r="D45" s="66" t="n">
        <f aca="false">IFERROR(INDEX(PIVOT_DATA!C29:C58,MATCH(8,PIVOT_DATA!D29:D58,0)),0)</f>
        <v>1356424.6365</v>
      </c>
      <c r="E45" s="67" t="n">
        <f aca="false">IFERROR(INDEX(PIVOT_DATA!F29:F58,MATCH(8,PIVOT_DATA!D29:D58,0)),0)</f>
        <v>0.349234183851442</v>
      </c>
      <c r="F45" s="68" t="n">
        <v>0.8</v>
      </c>
    </row>
    <row r="46" customFormat="false" ht="18" hidden="false" customHeight="true" outlineLevel="0" collapsed="false">
      <c r="A46" s="53" t="n">
        <v>9</v>
      </c>
      <c r="B46" s="65" t="str">
        <f aca="false">IFERROR(INDEX(PIVOT_DATA!A29:A58,MATCH(9,PIVOT_DATA!D29:D58,0)),"")</f>
        <v>MEN-SHIRT-001</v>
      </c>
      <c r="C46" s="65" t="str">
        <f aca="false">IFERROR(INDEX(PIVOT_DATA!B29:B58,MATCH(9,PIVOT_DATA!D29:D58,0)),"")</f>
        <v>Men</v>
      </c>
      <c r="D46" s="66" t="n">
        <f aca="false">IFERROR(INDEX(PIVOT_DATA!C29:C58,MATCH(9,PIVOT_DATA!D29:D58,0)),0)</f>
        <v>1339959.868</v>
      </c>
      <c r="E46" s="67" t="n">
        <f aca="false">IFERROR(INDEX(PIVOT_DATA!F29:F58,MATCH(9,PIVOT_DATA!D29:D58,0)),0)</f>
        <v>0.390414694032467</v>
      </c>
      <c r="F46" s="68" t="n">
        <v>0.8</v>
      </c>
    </row>
    <row r="47" customFormat="false" ht="18" hidden="false" customHeight="true" outlineLevel="0" collapsed="false">
      <c r="A47" s="53" t="n">
        <v>10</v>
      </c>
      <c r="B47" s="65" t="str">
        <f aca="false">IFERROR(INDEX(PIVOT_DATA!A29:A58,MATCH(10,PIVOT_DATA!D29:D58,0)),"")</f>
        <v>MEN-JEANS-001</v>
      </c>
      <c r="C47" s="65" t="str">
        <f aca="false">IFERROR(INDEX(PIVOT_DATA!B29:B58,MATCH(10,PIVOT_DATA!D29:D58,0)),"")</f>
        <v>Men</v>
      </c>
      <c r="D47" s="66" t="n">
        <f aca="false">IFERROR(INDEX(PIVOT_DATA!C29:C58,MATCH(10,PIVOT_DATA!D29:D58,0)),0)</f>
        <v>1324356.6035</v>
      </c>
      <c r="E47" s="67" t="n">
        <f aca="false">IFERROR(INDEX(PIVOT_DATA!F29:F58,MATCH(10,PIVOT_DATA!D29:D58,0)),0)</f>
        <v>0.431115674633582</v>
      </c>
      <c r="F47" s="68" t="n">
        <v>0.8</v>
      </c>
    </row>
    <row r="48" customFormat="false" ht="18" hidden="false" customHeight="true" outlineLevel="0" collapsed="false"/>
    <row r="49" customFormat="false" ht="24" hidden="false" customHeight="true" outlineLevel="0" collapsed="false">
      <c r="A49" s="69" t="s">
        <v>9330</v>
      </c>
      <c r="B49" s="69"/>
      <c r="C49" s="69"/>
      <c r="D49" s="69"/>
      <c r="E49" s="69"/>
      <c r="F49" s="69"/>
    </row>
    <row r="50" customFormat="false" ht="21.75" hidden="false" customHeight="true" outlineLevel="0" collapsed="false">
      <c r="A50" s="70" t="s">
        <v>9331</v>
      </c>
      <c r="B50" s="70"/>
      <c r="C50" s="70"/>
      <c r="D50" s="71" t="n">
        <f aca="false">PIVOT_DATA!B73</f>
        <v>29</v>
      </c>
      <c r="E50" s="71"/>
      <c r="F50" s="71"/>
    </row>
    <row r="51" customFormat="false" ht="21.75" hidden="false" customHeight="true" outlineLevel="0" collapsed="false">
      <c r="A51" s="70" t="s">
        <v>9332</v>
      </c>
      <c r="B51" s="70"/>
      <c r="C51" s="70"/>
      <c r="D51" s="72" t="n">
        <f aca="false">PIVOT_DATA!B74</f>
        <v>0.0058</v>
      </c>
      <c r="E51" s="72"/>
      <c r="F51" s="72"/>
    </row>
    <row r="52" customFormat="false" ht="21.75" hidden="false" customHeight="true" outlineLevel="0" collapsed="false">
      <c r="A52" s="70" t="s">
        <v>9333</v>
      </c>
      <c r="B52" s="70"/>
      <c r="C52" s="70"/>
      <c r="D52" s="73" t="n">
        <f aca="false">PIVOT_DATA!B75</f>
        <v>-13230.2545</v>
      </c>
      <c r="E52" s="73"/>
      <c r="F52" s="73"/>
    </row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23">
    <mergeCell ref="A1:Z3"/>
    <mergeCell ref="A5:E5"/>
    <mergeCell ref="G5:K5"/>
    <mergeCell ref="M5:Q5"/>
    <mergeCell ref="S5:W5"/>
    <mergeCell ref="A6:E6"/>
    <mergeCell ref="G6:K6"/>
    <mergeCell ref="M6:Q6"/>
    <mergeCell ref="S6:W6"/>
    <mergeCell ref="A7:E7"/>
    <mergeCell ref="G7:K7"/>
    <mergeCell ref="M7:Q7"/>
    <mergeCell ref="S7:W7"/>
    <mergeCell ref="A10:M10"/>
    <mergeCell ref="A25:M25"/>
    <mergeCell ref="A36:M36"/>
    <mergeCell ref="A49:F49"/>
    <mergeCell ref="A50:C50"/>
    <mergeCell ref="D50:F50"/>
    <mergeCell ref="A51:C51"/>
    <mergeCell ref="D51:F51"/>
    <mergeCell ref="A52:C52"/>
    <mergeCell ref="D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O4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5.5" hidden="false" customHeight="true" outlineLevel="0" collapsed="false">
      <c r="A1" s="74" t="s">
        <v>9334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customFormat="false" ht="15" hidden="false" customHeight="false" outlineLevel="0" collapsed="false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customFormat="false" ht="25.5" hidden="false" customHeight="true" outlineLevel="0" collapsed="false">
      <c r="A3" s="76" t="s">
        <v>9335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customFormat="false" ht="15" hidden="false" customHeight="false" outlineLevel="0" collapsed="false">
      <c r="A4" s="75" t="s">
        <v>9336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</row>
    <row r="5" customFormat="false" ht="15" hidden="false" customHeight="false" outlineLevel="0" collapsed="false">
      <c r="A5" s="75" t="s">
        <v>9337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</row>
    <row r="6" customFormat="false" ht="15" hidden="false" customHeight="false" outlineLevel="0" collapsed="false">
      <c r="A6" s="75" t="s">
        <v>9338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</row>
    <row r="7" customFormat="false" ht="15" hidden="false" customHeight="false" outlineLevel="0" collapsed="false">
      <c r="A7" s="75" t="s">
        <v>9339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</row>
    <row r="8" customFormat="false" ht="15" hidden="false" customHeight="false" outlineLevel="0" collapsed="false">
      <c r="A8" s="75" t="s">
        <v>9340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</row>
    <row r="9" customFormat="false" ht="15" hidden="false" customHeight="false" outlineLevel="0" collapsed="false">
      <c r="A9" s="75" t="s">
        <v>9341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</row>
    <row r="10" customFormat="false" ht="15" hidden="false" customHeight="false" outlineLevel="0" collapsed="false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</row>
    <row r="11" customFormat="false" ht="25.5" hidden="false" customHeight="true" outlineLevel="0" collapsed="false">
      <c r="A11" s="76" t="s">
        <v>9342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</row>
    <row r="12" customFormat="false" ht="15" hidden="false" customHeight="false" outlineLevel="0" collapsed="false">
      <c r="A12" s="75" t="s">
        <v>9343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</row>
    <row r="13" customFormat="false" ht="15" hidden="false" customHeight="false" outlineLevel="0" collapsed="false">
      <c r="A13" s="75" t="s">
        <v>9344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  <row r="14" customFormat="false" ht="15" hidden="false" customHeight="false" outlineLevel="0" collapsed="false">
      <c r="A14" s="75" t="s">
        <v>9345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</row>
    <row r="15" customFormat="false" ht="15" hidden="false" customHeight="false" outlineLevel="0" collapsed="false">
      <c r="A15" s="75" t="s">
        <v>9346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</row>
    <row r="16" customFormat="false" ht="15" hidden="false" customHeight="false" outlineLevel="0" collapsed="false">
      <c r="A16" s="75" t="s">
        <v>9347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</row>
    <row r="17" customFormat="false" ht="15" hidden="false" customHeight="false" outlineLevel="0" collapsed="false">
      <c r="A17" s="75" t="s">
        <v>9348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</row>
    <row r="18" customFormat="false" ht="15" hidden="false" customHeight="false" outlineLevel="0" collapsed="false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</row>
    <row r="19" customFormat="false" ht="25.5" hidden="false" customHeight="true" outlineLevel="0" collapsed="false">
      <c r="A19" s="77" t="s">
        <v>9349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</row>
    <row r="20" customFormat="false" ht="15" hidden="false" customHeight="false" outlineLevel="0" collapsed="false">
      <c r="A20" s="75" t="s">
        <v>9350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</row>
    <row r="21" customFormat="false" ht="15" hidden="false" customHeight="false" outlineLevel="0" collapsed="false">
      <c r="A21" s="75" t="s">
        <v>9351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</row>
    <row r="22" customFormat="false" ht="15" hidden="false" customHeight="false" outlineLevel="0" collapsed="false">
      <c r="A22" s="75" t="s">
        <v>9352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</row>
    <row r="23" customFormat="false" ht="15" hidden="false" customHeight="false" outlineLevel="0" collapsed="false">
      <c r="A23" s="75" t="s">
        <v>9353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</row>
    <row r="24" customFormat="false" ht="15" hidden="false" customHeight="false" outlineLevel="0" collapsed="false">
      <c r="A24" s="75" t="s">
        <v>9354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</row>
    <row r="25" customFormat="false" ht="15" hidden="false" customHeight="false" outlineLevel="0" collapsed="false">
      <c r="A25" s="75" t="s">
        <v>9355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</row>
    <row r="26" customFormat="false" ht="15" hidden="false" customHeight="false" outlineLevel="0" collapsed="false">
      <c r="A26" s="75" t="s">
        <v>9356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customFormat="false" ht="15" hidden="false" customHeight="false" outlineLevel="0" collapsed="false">
      <c r="A27" s="75" t="s">
        <v>9357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</row>
    <row r="28" customFormat="false" ht="15" hidden="false" customHeight="false" outlineLevel="0" collapsed="false">
      <c r="A28" s="75" t="s">
        <v>9358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</row>
    <row r="29" customFormat="false" ht="15" hidden="false" customHeight="false" outlineLevel="0" collapsed="false">
      <c r="A29" s="75" t="s">
        <v>9359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customFormat="false" ht="15" hidden="false" customHeight="false" outlineLevel="0" collapsed="false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  <row r="31" customFormat="false" ht="25.5" hidden="false" customHeight="true" outlineLevel="0" collapsed="false">
      <c r="A31" s="78" t="s">
        <v>9360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</row>
    <row r="32" customFormat="false" ht="15" hidden="false" customHeight="false" outlineLevel="0" collapsed="false">
      <c r="A32" s="75" t="s">
        <v>9361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</row>
    <row r="33" customFormat="false" ht="15" hidden="false" customHeight="false" outlineLevel="0" collapsed="false">
      <c r="A33" s="75" t="s">
        <v>9362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</row>
    <row r="34" customFormat="false" ht="15" hidden="false" customHeight="false" outlineLevel="0" collapsed="false">
      <c r="A34" s="75" t="s">
        <v>9363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</row>
    <row r="35" customFormat="false" ht="15" hidden="false" customHeight="false" outlineLevel="0" collapsed="false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</row>
    <row r="36" customFormat="false" ht="15" hidden="false" customHeight="false" outlineLevel="0" collapsed="false">
      <c r="A36" s="79" t="s">
        <v>9364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</row>
    <row r="37" customFormat="false" ht="15" hidden="false" customHeight="false" outlineLevel="0" collapsed="false">
      <c r="A37" s="75" t="s">
        <v>9365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</row>
    <row r="38" customFormat="false" ht="15" hidden="false" customHeight="false" outlineLevel="0" collapsed="false">
      <c r="A38" s="75" t="s">
        <v>9366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</row>
    <row r="39" customFormat="false" ht="15" hidden="false" customHeight="false" outlineLevel="0" collapsed="false">
      <c r="A39" s="75" t="s">
        <v>9367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</row>
    <row r="40" customFormat="false" ht="15" hidden="false" customHeight="false" outlineLevel="0" collapsed="false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</row>
    <row r="41" customFormat="false" ht="15" hidden="false" customHeight="false" outlineLevel="0" collapsed="false">
      <c r="A41" s="80" t="s">
        <v>9368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</row>
    <row r="42" customFormat="false" ht="15" hidden="false" customHeight="false" outlineLevel="0" collapsed="false">
      <c r="A42" s="75" t="s">
        <v>9369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</row>
    <row r="43" customFormat="false" ht="15" hidden="false" customHeight="false" outlineLevel="0" collapsed="false">
      <c r="A43" s="75" t="s">
        <v>9370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</row>
  </sheetData>
  <mergeCells count="43"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  <mergeCell ref="A16:O16"/>
    <mergeCell ref="A17:O17"/>
    <mergeCell ref="A18:O18"/>
    <mergeCell ref="A19:O19"/>
    <mergeCell ref="A20:O20"/>
    <mergeCell ref="A21:O21"/>
    <mergeCell ref="A22:O22"/>
    <mergeCell ref="A23:O23"/>
    <mergeCell ref="A24:O24"/>
    <mergeCell ref="A25:O25"/>
    <mergeCell ref="A26:O26"/>
    <mergeCell ref="A27:O27"/>
    <mergeCell ref="A28:O28"/>
    <mergeCell ref="A29:O29"/>
    <mergeCell ref="A30:O30"/>
    <mergeCell ref="A31:O31"/>
    <mergeCell ref="A32:O32"/>
    <mergeCell ref="A33:O33"/>
    <mergeCell ref="A34:O34"/>
    <mergeCell ref="A35:O35"/>
    <mergeCell ref="A36:O36"/>
    <mergeCell ref="A37:O37"/>
    <mergeCell ref="A38:O38"/>
    <mergeCell ref="A39:O39"/>
    <mergeCell ref="A40:O40"/>
    <mergeCell ref="A41:O41"/>
    <mergeCell ref="A42:O42"/>
    <mergeCell ref="A43:O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2026-04-26T15:45:09Z</dcterms:created>
  <dc:creator>openpyxl</dc:creator>
  <dc:description/>
  <dc:language>en-US</dc:language>
  <cp:lastModifiedBy/>
  <dcterms:modified xsi:type="dcterms:W3CDTF">2026-04-26T15:45:45Z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